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3" defaultThemeVersion="202300"/>
  <mc:AlternateContent xmlns:mc="http://schemas.openxmlformats.org/markup-compatibility/2006">
    <mc:Choice Requires="x15">
      <x15ac:absPath xmlns:x15ac="http://schemas.microsoft.com/office/spreadsheetml/2010/11/ac" url="\\inssfs10\安全防災研究共用\共用ファイル\５文献\気液二相流勉強会資料\2026_櫻井自習および研究資料\Celata計算\"/>
    </mc:Choice>
  </mc:AlternateContent>
  <xr:revisionPtr revIDLastSave="0" documentId="13_ncr:1_{87FDDE47-F6C1-4D37-8A4D-C545618C697C}" xr6:coauthVersionLast="47" xr6:coauthVersionMax="47" xr10:uidLastSave="{00000000-0000-0000-0000-000000000000}"/>
  <bookViews>
    <workbookView xWindow="-120" yWindow="-120" windowWidth="29040" windowHeight="15720" tabRatio="497" activeTab="4" xr2:uid="{00000000-000D-0000-FFFF-FFFF00000000}"/>
  </bookViews>
  <sheets>
    <sheet name="SatProp" sheetId="1" r:id="rId1"/>
    <sheet name="Cp_T_low" sheetId="2" r:id="rId2"/>
    <sheet name="Cp_T_mid" sheetId="3" r:id="rId3"/>
    <sheet name="Cp_T_high" sheetId="4" r:id="rId4"/>
    <sheet name="tm" sheetId="5" r:id="rId5"/>
    <sheet name="Log" sheetId="6" r:id="rId6"/>
  </sheets>
  <functionGroups builtInGroupCount="19"/>
  <definedNames>
    <definedName name="L_tot">#REF!</definedName>
    <definedName name="solver_adj" localSheetId="4" hidden="1">tm!$AP$502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tm!$AY$502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  <definedName name="半径方向の出力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02" i="5" l="1"/>
  <c r="P502" i="5"/>
  <c r="Y502" i="5"/>
  <c r="BO502" i="5"/>
  <c r="F501" i="5"/>
  <c r="F502" i="5"/>
  <c r="I502" i="5"/>
  <c r="K501" i="5"/>
  <c r="L502" i="5"/>
  <c r="C501" i="5"/>
  <c r="G501" i="5"/>
  <c r="C502" i="5"/>
  <c r="H502" i="5"/>
  <c r="D502" i="5"/>
  <c r="J502" i="5"/>
  <c r="E502" i="5"/>
  <c r="I501" i="5"/>
  <c r="D501" i="5"/>
  <c r="G502" i="5"/>
  <c r="K502" i="5"/>
  <c r="E501" i="5"/>
  <c r="H501" i="5"/>
  <c r="J501" i="5"/>
  <c r="L501" i="5"/>
  <c r="AL502" i="5" l="1"/>
  <c r="AZ502" i="5"/>
  <c r="AH502" i="5"/>
  <c r="AI502" i="5" s="1"/>
  <c r="AB502" i="5"/>
  <c r="AQ502" i="5"/>
  <c r="W502" i="5"/>
  <c r="Z502" i="5" s="1"/>
  <c r="AA502" i="5" s="1"/>
  <c r="BL502" i="5"/>
  <c r="U502" i="5"/>
  <c r="O501" i="5"/>
  <c r="P501" i="5"/>
  <c r="U501" i="5"/>
  <c r="W501" i="5"/>
  <c r="Z501" i="5" s="1"/>
  <c r="AA501" i="5" s="1"/>
  <c r="Y501" i="5"/>
  <c r="AB501" i="5"/>
  <c r="AH501" i="5"/>
  <c r="AI501" i="5" s="1"/>
  <c r="AL501" i="5"/>
  <c r="AO501" i="5"/>
  <c r="AR501" i="5" s="1"/>
  <c r="AQ501" i="5"/>
  <c r="AJ501" i="5" l="1"/>
  <c r="AD501" i="5"/>
  <c r="AS501" i="5"/>
  <c r="BN502" i="5"/>
  <c r="BP502" i="5"/>
  <c r="AW502" i="5"/>
  <c r="AO502" i="5"/>
  <c r="AD502" i="5"/>
  <c r="AJ502" i="5"/>
  <c r="AX502" i="5"/>
  <c r="BA502" i="5"/>
  <c r="AW501" i="5"/>
  <c r="AX501" i="5"/>
  <c r="AZ501" i="5"/>
  <c r="BA501" i="5"/>
  <c r="BB501" i="5"/>
  <c r="BC501" i="5" s="1"/>
  <c r="BL501" i="5"/>
  <c r="BP501" i="5" s="1"/>
  <c r="BM501" i="5"/>
  <c r="BN501" i="5"/>
  <c r="BO501" i="5"/>
  <c r="AT501" i="5"/>
  <c r="G500" i="5"/>
  <c r="L500" i="5"/>
  <c r="K500" i="5"/>
  <c r="E500" i="5"/>
  <c r="H500" i="5"/>
  <c r="I500" i="5"/>
  <c r="D500" i="5"/>
  <c r="F500" i="5"/>
  <c r="J500" i="5"/>
  <c r="C500" i="5"/>
  <c r="AU501" i="5" l="1"/>
  <c r="AV501" i="5" s="1"/>
  <c r="BF501" i="5"/>
  <c r="BD501" i="5"/>
  <c r="AY501" i="5"/>
  <c r="AR502" i="5"/>
  <c r="AS502" i="5" s="1"/>
  <c r="BB502" i="5"/>
  <c r="O500" i="5"/>
  <c r="P500" i="5"/>
  <c r="U500" i="5"/>
  <c r="W500" i="5"/>
  <c r="Y500" i="5"/>
  <c r="Z500" i="5"/>
  <c r="AA500" i="5" s="1"/>
  <c r="AB500" i="5"/>
  <c r="AO500" i="5" s="1"/>
  <c r="AR500" i="5" s="1"/>
  <c r="AH500" i="5"/>
  <c r="AI500" i="5"/>
  <c r="AD500" i="5" s="1"/>
  <c r="AL500" i="5"/>
  <c r="AQ500" i="5"/>
  <c r="AT502" i="5"/>
  <c r="AS500" i="5" l="1"/>
  <c r="AU502" i="5"/>
  <c r="AV502" i="5" s="1"/>
  <c r="AY502" i="5" s="1"/>
  <c r="AJ500" i="5"/>
  <c r="BD502" i="5"/>
  <c r="BM502" i="5"/>
  <c r="BF502" i="5"/>
  <c r="BC502" i="5"/>
  <c r="AW500" i="5"/>
  <c r="AX500" i="5" s="1"/>
  <c r="AZ500" i="5"/>
  <c r="BA500" i="5"/>
  <c r="BL500" i="5"/>
  <c r="BP500" i="5" s="1"/>
  <c r="BN500" i="5"/>
  <c r="BO500" i="5"/>
  <c r="AT500" i="5"/>
  <c r="D499" i="5"/>
  <c r="L499" i="5"/>
  <c r="E499" i="5"/>
  <c r="G499" i="5"/>
  <c r="I499" i="5"/>
  <c r="F499" i="5"/>
  <c r="J499" i="5"/>
  <c r="C499" i="5"/>
  <c r="H499" i="5"/>
  <c r="K499" i="5"/>
  <c r="AU500" i="5" l="1"/>
  <c r="AV500" i="5" s="1"/>
  <c r="BB500" i="5"/>
  <c r="AY500" i="5"/>
  <c r="BM500" i="5"/>
  <c r="BF500" i="5"/>
  <c r="BC500" i="5"/>
  <c r="BD500" i="5"/>
  <c r="O499" i="5"/>
  <c r="P499" i="5"/>
  <c r="W499" i="5"/>
  <c r="Z499" i="5" s="1"/>
  <c r="AA499" i="5" s="1"/>
  <c r="Y499" i="5"/>
  <c r="AB499" i="5"/>
  <c r="AO499" i="5" s="1"/>
  <c r="AH499" i="5"/>
  <c r="AI499" i="5" s="1"/>
  <c r="AL499" i="5"/>
  <c r="AQ499" i="5"/>
  <c r="BA499" i="5" s="1"/>
  <c r="AZ499" i="5"/>
  <c r="BL499" i="5"/>
  <c r="BN499" i="5" s="1"/>
  <c r="BO499" i="5"/>
  <c r="BP499" i="5"/>
  <c r="I498" i="5"/>
  <c r="G498" i="5"/>
  <c r="L498" i="5"/>
  <c r="F498" i="5"/>
  <c r="J498" i="5"/>
  <c r="D498" i="5"/>
  <c r="H498" i="5"/>
  <c r="K498" i="5"/>
  <c r="C498" i="5"/>
  <c r="E498" i="5"/>
  <c r="U499" i="5" l="1"/>
  <c r="AD499" i="5"/>
  <c r="AJ499" i="5"/>
  <c r="BB499" i="5"/>
  <c r="AR499" i="5"/>
  <c r="AS499" i="5" s="1"/>
  <c r="AW499" i="5"/>
  <c r="AX499" i="5" s="1"/>
  <c r="O498" i="5"/>
  <c r="P498" i="5"/>
  <c r="U498" i="5" s="1"/>
  <c r="W498" i="5"/>
  <c r="Y498" i="5"/>
  <c r="Z498" i="5"/>
  <c r="AA498" i="5" s="1"/>
  <c r="AB498" i="5"/>
  <c r="AW498" i="5" s="1"/>
  <c r="AH498" i="5"/>
  <c r="AI498" i="5" s="1"/>
  <c r="AL498" i="5"/>
  <c r="AQ498" i="5"/>
  <c r="AZ498" i="5"/>
  <c r="BL498" i="5"/>
  <c r="BN498" i="5"/>
  <c r="BO498" i="5"/>
  <c r="BP498" i="5"/>
  <c r="E497" i="5"/>
  <c r="J497" i="5"/>
  <c r="I497" i="5"/>
  <c r="AT499" i="5"/>
  <c r="F497" i="5"/>
  <c r="G497" i="5"/>
  <c r="H497" i="5"/>
  <c r="D497" i="5"/>
  <c r="K497" i="5"/>
  <c r="C497" i="5"/>
  <c r="L497" i="5"/>
  <c r="AJ498" i="5" l="1"/>
  <c r="AD498" i="5"/>
  <c r="AU499" i="5"/>
  <c r="AV499" i="5" s="1"/>
  <c r="AY499" i="5" s="1"/>
  <c r="AX498" i="5"/>
  <c r="BA498" i="5"/>
  <c r="BD499" i="5"/>
  <c r="BF499" i="5"/>
  <c r="BC499" i="5"/>
  <c r="BM499" i="5"/>
  <c r="AO498" i="5"/>
  <c r="O497" i="5"/>
  <c r="P497" i="5"/>
  <c r="W497" i="5"/>
  <c r="Z497" i="5" s="1"/>
  <c r="AA497" i="5" s="1"/>
  <c r="Y497" i="5"/>
  <c r="AB497" i="5"/>
  <c r="AH497" i="5"/>
  <c r="AI497" i="5"/>
  <c r="AD497" i="5" s="1"/>
  <c r="AL497" i="5"/>
  <c r="AJ497" i="5"/>
  <c r="AO497" i="5"/>
  <c r="AQ497" i="5"/>
  <c r="AR497" i="5"/>
  <c r="AS497" i="5" s="1"/>
  <c r="AT497" i="5"/>
  <c r="U497" i="5" l="1"/>
  <c r="AR498" i="5"/>
  <c r="AS498" i="5" s="1"/>
  <c r="BB498" i="5"/>
  <c r="AU497" i="5"/>
  <c r="AV497" i="5"/>
  <c r="AW497" i="5"/>
  <c r="AX497" i="5" s="1"/>
  <c r="AY497" i="5" s="1"/>
  <c r="AZ497" i="5"/>
  <c r="BA497" i="5"/>
  <c r="BB497" i="5" s="1"/>
  <c r="BL497" i="5"/>
  <c r="BN497" i="5" s="1"/>
  <c r="BO497" i="5"/>
  <c r="H496" i="5"/>
  <c r="AT498" i="5"/>
  <c r="D496" i="5"/>
  <c r="G496" i="5"/>
  <c r="J496" i="5"/>
  <c r="K496" i="5"/>
  <c r="E496" i="5"/>
  <c r="C496" i="5"/>
  <c r="F496" i="5"/>
  <c r="I496" i="5"/>
  <c r="L496" i="5"/>
  <c r="BM497" i="5" l="1"/>
  <c r="BD497" i="5"/>
  <c r="BF497" i="5"/>
  <c r="BP497" i="5"/>
  <c r="AU498" i="5"/>
  <c r="AV498" i="5" s="1"/>
  <c r="AY498" i="5" s="1"/>
  <c r="BC497" i="5"/>
  <c r="BC498" i="5"/>
  <c r="BF498" i="5"/>
  <c r="BM498" i="5"/>
  <c r="BD498" i="5"/>
  <c r="O496" i="5"/>
  <c r="P496" i="5"/>
  <c r="U496" i="5" s="1"/>
  <c r="W496" i="5"/>
  <c r="Z496" i="5" s="1"/>
  <c r="AA496" i="5" s="1"/>
  <c r="Y496" i="5"/>
  <c r="AB496" i="5"/>
  <c r="AO496" i="5" s="1"/>
  <c r="AH496" i="5"/>
  <c r="AI496" i="5" s="1"/>
  <c r="AD496" i="5" s="1"/>
  <c r="AL496" i="5"/>
  <c r="AJ496" i="5"/>
  <c r="AQ496" i="5"/>
  <c r="BA496" i="5" s="1"/>
  <c r="AZ496" i="5"/>
  <c r="BL496" i="5"/>
  <c r="BN496" i="5" s="1"/>
  <c r="BO496" i="5"/>
  <c r="BP496" i="5"/>
  <c r="I495" i="5"/>
  <c r="E495" i="5"/>
  <c r="F495" i="5"/>
  <c r="K495" i="5"/>
  <c r="J495" i="5"/>
  <c r="H495" i="5"/>
  <c r="L495" i="5"/>
  <c r="G495" i="5"/>
  <c r="C495" i="5"/>
  <c r="D495" i="5"/>
  <c r="AR496" i="5" l="1"/>
  <c r="AS496" i="5" s="1"/>
  <c r="BB496" i="5"/>
  <c r="AW496" i="5"/>
  <c r="AX496" i="5" s="1"/>
  <c r="BD496" i="5"/>
  <c r="O495" i="5"/>
  <c r="U495" i="5" s="1"/>
  <c r="P495" i="5"/>
  <c r="W495" i="5"/>
  <c r="Z495" i="5" s="1"/>
  <c r="Y495" i="5"/>
  <c r="AB495" i="5"/>
  <c r="AO495" i="5" s="1"/>
  <c r="AR495" i="5" s="1"/>
  <c r="AH495" i="5"/>
  <c r="AI495" i="5" s="1"/>
  <c r="AL495" i="5"/>
  <c r="AQ495" i="5"/>
  <c r="AT496" i="5"/>
  <c r="AA495" i="5" l="1"/>
  <c r="AU496" i="5"/>
  <c r="AV496" i="5" s="1"/>
  <c r="AY496" i="5" s="1"/>
  <c r="AD495" i="5"/>
  <c r="AJ495" i="5"/>
  <c r="AS495" i="5"/>
  <c r="BC496" i="5"/>
  <c r="BF496" i="5"/>
  <c r="BM496" i="5"/>
  <c r="AW495" i="5"/>
  <c r="AX495" i="5" s="1"/>
  <c r="AZ495" i="5"/>
  <c r="BA495" i="5"/>
  <c r="BL495" i="5"/>
  <c r="BP495" i="5" s="1"/>
  <c r="BO495" i="5"/>
  <c r="D494" i="5"/>
  <c r="G494" i="5"/>
  <c r="K494" i="5"/>
  <c r="I494" i="5"/>
  <c r="AT495" i="5"/>
  <c r="E494" i="5"/>
  <c r="C494" i="5"/>
  <c r="F494" i="5"/>
  <c r="H494" i="5"/>
  <c r="L494" i="5"/>
  <c r="J494" i="5"/>
  <c r="BN495" i="5" l="1"/>
  <c r="BB495" i="5"/>
  <c r="AU495" i="5"/>
  <c r="AV495" i="5" s="1"/>
  <c r="AY495" i="5" s="1"/>
  <c r="BC495" i="5"/>
  <c r="BD495" i="5"/>
  <c r="BF495" i="5"/>
  <c r="BM495" i="5"/>
  <c r="O494" i="5"/>
  <c r="P494" i="5"/>
  <c r="U494" i="5"/>
  <c r="W494" i="5"/>
  <c r="Y494" i="5"/>
  <c r="Z494" i="5"/>
  <c r="AA494" i="5" s="1"/>
  <c r="AB494" i="5"/>
  <c r="AW494" i="5" s="1"/>
  <c r="AH494" i="5"/>
  <c r="AI494" i="5" s="1"/>
  <c r="AL494" i="5"/>
  <c r="AQ494" i="5"/>
  <c r="BA494" i="5" s="1"/>
  <c r="AZ494" i="5"/>
  <c r="BL494" i="5"/>
  <c r="BN494" i="5" s="1"/>
  <c r="BO494" i="5"/>
  <c r="J493" i="5"/>
  <c r="H493" i="5"/>
  <c r="D493" i="5"/>
  <c r="E493" i="5"/>
  <c r="G493" i="5"/>
  <c r="K493" i="5"/>
  <c r="F493" i="5"/>
  <c r="C493" i="5"/>
  <c r="L493" i="5"/>
  <c r="I493" i="5"/>
  <c r="AD494" i="5" l="1"/>
  <c r="AJ494" i="5"/>
  <c r="AO494" i="5"/>
  <c r="AR494" i="5" s="1"/>
  <c r="AS494" i="5" s="1"/>
  <c r="AX494" i="5"/>
  <c r="BP494" i="5"/>
  <c r="O493" i="5"/>
  <c r="P493" i="5"/>
  <c r="U493" i="5"/>
  <c r="W493" i="5"/>
  <c r="Z493" i="5" s="1"/>
  <c r="Y493" i="5"/>
  <c r="AB493" i="5"/>
  <c r="AW493" i="5" s="1"/>
  <c r="AH493" i="5"/>
  <c r="AI493" i="5" s="1"/>
  <c r="AD493" i="5" s="1"/>
  <c r="AL493" i="5"/>
  <c r="AQ493" i="5"/>
  <c r="AZ493" i="5"/>
  <c r="BL493" i="5"/>
  <c r="BN493" i="5" s="1"/>
  <c r="BO493" i="5"/>
  <c r="G492" i="5"/>
  <c r="L492" i="5"/>
  <c r="D492" i="5"/>
  <c r="I492" i="5"/>
  <c r="F492" i="5"/>
  <c r="E492" i="5"/>
  <c r="J492" i="5"/>
  <c r="AT494" i="5"/>
  <c r="K492" i="5"/>
  <c r="C492" i="5"/>
  <c r="H492" i="5"/>
  <c r="AX493" i="5" l="1"/>
  <c r="AO493" i="5"/>
  <c r="AR493" i="5" s="1"/>
  <c r="AS493" i="5" s="1"/>
  <c r="AJ493" i="5"/>
  <c r="BB494" i="5"/>
  <c r="AA493" i="5"/>
  <c r="AU494" i="5"/>
  <c r="AV494" i="5" s="1"/>
  <c r="AY494" i="5" s="1"/>
  <c r="BA493" i="5"/>
  <c r="BB493" i="5" s="1"/>
  <c r="BP493" i="5"/>
  <c r="O492" i="5"/>
  <c r="P492" i="5"/>
  <c r="U492" i="5"/>
  <c r="W492" i="5"/>
  <c r="Z492" i="5" s="1"/>
  <c r="AA492" i="5" s="1"/>
  <c r="Y492" i="5"/>
  <c r="AB492" i="5"/>
  <c r="AO492" i="5" s="1"/>
  <c r="AH492" i="5"/>
  <c r="AI492" i="5" s="1"/>
  <c r="AD492" i="5" s="1"/>
  <c r="AL492" i="5"/>
  <c r="AQ492" i="5"/>
  <c r="BA492" i="5" s="1"/>
  <c r="AZ492" i="5"/>
  <c r="BL492" i="5"/>
  <c r="BN492" i="5" s="1"/>
  <c r="BO492" i="5"/>
  <c r="BP492" i="5"/>
  <c r="AT493" i="5"/>
  <c r="K491" i="5"/>
  <c r="D491" i="5"/>
  <c r="C491" i="5"/>
  <c r="H491" i="5"/>
  <c r="L491" i="5"/>
  <c r="F491" i="5"/>
  <c r="G491" i="5"/>
  <c r="I491" i="5"/>
  <c r="E491" i="5"/>
  <c r="J491" i="5"/>
  <c r="AU493" i="5" l="1"/>
  <c r="AV493" i="5" s="1"/>
  <c r="AY493" i="5" s="1"/>
  <c r="BC494" i="5"/>
  <c r="BD494" i="5"/>
  <c r="BF494" i="5"/>
  <c r="BM494" i="5"/>
  <c r="AJ492" i="5"/>
  <c r="BB492" i="5"/>
  <c r="AR492" i="5"/>
  <c r="AS492" i="5" s="1"/>
  <c r="BD493" i="5"/>
  <c r="BC493" i="5"/>
  <c r="BF493" i="5"/>
  <c r="BM493" i="5"/>
  <c r="AW492" i="5"/>
  <c r="AX492" i="5" s="1"/>
  <c r="O491" i="5"/>
  <c r="P491" i="5"/>
  <c r="U491" i="5"/>
  <c r="W491" i="5"/>
  <c r="Z491" i="5" s="1"/>
  <c r="AA491" i="5" s="1"/>
  <c r="Y491" i="5"/>
  <c r="AB491" i="5"/>
  <c r="AH491" i="5"/>
  <c r="AI491" i="5" s="1"/>
  <c r="AJ491" i="5" s="1"/>
  <c r="AL491" i="5"/>
  <c r="AO491" i="5"/>
  <c r="AR491" i="5" s="1"/>
  <c r="AQ491" i="5"/>
  <c r="AT492" i="5"/>
  <c r="AS491" i="5" l="1"/>
  <c r="AD491" i="5"/>
  <c r="AU492" i="5"/>
  <c r="AV492" i="5" s="1"/>
  <c r="AY492" i="5" s="1"/>
  <c r="BC492" i="5"/>
  <c r="BF492" i="5"/>
  <c r="BM492" i="5"/>
  <c r="BD492" i="5"/>
  <c r="AW491" i="5"/>
  <c r="AX491" i="5" s="1"/>
  <c r="AZ491" i="5"/>
  <c r="BA491" i="5"/>
  <c r="BB491" i="5" s="1"/>
  <c r="BL491" i="5"/>
  <c r="BP491" i="5" s="1"/>
  <c r="BO491" i="5"/>
  <c r="AT491" i="5"/>
  <c r="K490" i="5"/>
  <c r="G490" i="5"/>
  <c r="H490" i="5"/>
  <c r="F490" i="5"/>
  <c r="I490" i="5"/>
  <c r="L490" i="5"/>
  <c r="E490" i="5"/>
  <c r="J490" i="5"/>
  <c r="D490" i="5"/>
  <c r="C490" i="5"/>
  <c r="AU491" i="5" l="1"/>
  <c r="AV491" i="5" s="1"/>
  <c r="AY491" i="5" s="1"/>
  <c r="BN491" i="5"/>
  <c r="BD491" i="5"/>
  <c r="BM491" i="5"/>
  <c r="BF491" i="5"/>
  <c r="BC491" i="5"/>
  <c r="O490" i="5"/>
  <c r="P490" i="5"/>
  <c r="W490" i="5"/>
  <c r="Z490" i="5" s="1"/>
  <c r="Y490" i="5"/>
  <c r="AB490" i="5"/>
  <c r="AW490" i="5" s="1"/>
  <c r="AH490" i="5"/>
  <c r="AI490" i="5" s="1"/>
  <c r="AL490" i="5"/>
  <c r="AQ490" i="5"/>
  <c r="BA490" i="5" s="1"/>
  <c r="AZ490" i="5"/>
  <c r="BL490" i="5"/>
  <c r="BN490" i="5" s="1"/>
  <c r="BO490" i="5"/>
  <c r="E489" i="5"/>
  <c r="K489" i="5"/>
  <c r="L489" i="5"/>
  <c r="F489" i="5"/>
  <c r="H489" i="5"/>
  <c r="D489" i="5"/>
  <c r="G489" i="5"/>
  <c r="J489" i="5"/>
  <c r="C489" i="5"/>
  <c r="I489" i="5"/>
  <c r="AA490" i="5" l="1"/>
  <c r="U490" i="5"/>
  <c r="AJ490" i="5"/>
  <c r="AD490" i="5"/>
  <c r="AO490" i="5"/>
  <c r="AX490" i="5"/>
  <c r="BP490" i="5"/>
  <c r="O489" i="5"/>
  <c r="P489" i="5"/>
  <c r="U489" i="5"/>
  <c r="W489" i="5"/>
  <c r="Z489" i="5" s="1"/>
  <c r="AA489" i="5" s="1"/>
  <c r="Y489" i="5"/>
  <c r="AB489" i="5"/>
  <c r="AO489" i="5" s="1"/>
  <c r="AH489" i="5"/>
  <c r="AI489" i="5" s="1"/>
  <c r="AL489" i="5"/>
  <c r="AQ489" i="5"/>
  <c r="AZ489" i="5"/>
  <c r="BL489" i="5"/>
  <c r="BP489" i="5" s="1"/>
  <c r="BO489" i="5"/>
  <c r="C488" i="5"/>
  <c r="L488" i="5"/>
  <c r="H488" i="5"/>
  <c r="F488" i="5"/>
  <c r="I488" i="5"/>
  <c r="G488" i="5"/>
  <c r="D488" i="5"/>
  <c r="K488" i="5"/>
  <c r="E488" i="5"/>
  <c r="J488" i="5"/>
  <c r="BN489" i="5" l="1"/>
  <c r="AW489" i="5"/>
  <c r="AX489" i="5" s="1"/>
  <c r="AR489" i="5"/>
  <c r="AS489" i="5" s="1"/>
  <c r="AJ489" i="5"/>
  <c r="AD489" i="5"/>
  <c r="BA489" i="5"/>
  <c r="BB489" i="5" s="1"/>
  <c r="BB490" i="5"/>
  <c r="AR490" i="5"/>
  <c r="AS490" i="5" s="1"/>
  <c r="O488" i="5"/>
  <c r="P488" i="5"/>
  <c r="U488" i="5"/>
  <c r="W488" i="5"/>
  <c r="Z488" i="5" s="1"/>
  <c r="AA488" i="5" s="1"/>
  <c r="Y488" i="5"/>
  <c r="AB488" i="5"/>
  <c r="AH488" i="5"/>
  <c r="AI488" i="5" s="1"/>
  <c r="AD488" i="5" s="1"/>
  <c r="AL488" i="5"/>
  <c r="AJ488" i="5"/>
  <c r="AO488" i="5"/>
  <c r="AR488" i="5" s="1"/>
  <c r="AS488" i="5" s="1"/>
  <c r="AQ488" i="5"/>
  <c r="AT488" i="5"/>
  <c r="AT489" i="5"/>
  <c r="AT490" i="5"/>
  <c r="AU490" i="5" l="1"/>
  <c r="AV490" i="5" s="1"/>
  <c r="AY490" i="5" s="1"/>
  <c r="AU489" i="5"/>
  <c r="AV489" i="5" s="1"/>
  <c r="AY489" i="5" s="1"/>
  <c r="BF489" i="5"/>
  <c r="BM489" i="5"/>
  <c r="BC489" i="5"/>
  <c r="BD489" i="5"/>
  <c r="BC490" i="5"/>
  <c r="BD490" i="5"/>
  <c r="BF490" i="5"/>
  <c r="BM490" i="5"/>
  <c r="AU488" i="5"/>
  <c r="AV488" i="5" s="1"/>
  <c r="AW488" i="5"/>
  <c r="AX488" i="5" s="1"/>
  <c r="AZ488" i="5"/>
  <c r="BA488" i="5"/>
  <c r="BB488" i="5"/>
  <c r="BC488" i="5"/>
  <c r="BD488" i="5"/>
  <c r="BF488" i="5"/>
  <c r="BL488" i="5"/>
  <c r="BP488" i="5" s="1"/>
  <c r="BM488" i="5"/>
  <c r="BN488" i="5"/>
  <c r="BO488" i="5"/>
  <c r="D487" i="5"/>
  <c r="H487" i="5"/>
  <c r="I487" i="5"/>
  <c r="K487" i="5"/>
  <c r="E487" i="5"/>
  <c r="J487" i="5"/>
  <c r="L487" i="5"/>
  <c r="F487" i="5"/>
  <c r="G487" i="5"/>
  <c r="C487" i="5"/>
  <c r="AY488" i="5" l="1"/>
  <c r="O487" i="5"/>
  <c r="P487" i="5"/>
  <c r="U487" i="5"/>
  <c r="W487" i="5"/>
  <c r="Y487" i="5"/>
  <c r="Z487" i="5"/>
  <c r="AA487" i="5" s="1"/>
  <c r="AB487" i="5"/>
  <c r="AO487" i="5" s="1"/>
  <c r="AH487" i="5"/>
  <c r="AI487" i="5"/>
  <c r="AJ487" i="5" s="1"/>
  <c r="AD487" i="5"/>
  <c r="AL487" i="5"/>
  <c r="AQ487" i="5"/>
  <c r="BA487" i="5" s="1"/>
  <c r="AZ487" i="5"/>
  <c r="BL487" i="5"/>
  <c r="BN487" i="5"/>
  <c r="BO487" i="5"/>
  <c r="BP487" i="5"/>
  <c r="L486" i="5"/>
  <c r="J486" i="5"/>
  <c r="K486" i="5"/>
  <c r="E486" i="5"/>
  <c r="G486" i="5"/>
  <c r="H486" i="5"/>
  <c r="C486" i="5"/>
  <c r="F486" i="5"/>
  <c r="D486" i="5"/>
  <c r="I486" i="5"/>
  <c r="AW487" i="5" l="1"/>
  <c r="AX487" i="5" s="1"/>
  <c r="AR487" i="5"/>
  <c r="AS487" i="5" s="1"/>
  <c r="BB487" i="5"/>
  <c r="O486" i="5"/>
  <c r="U486" i="5" s="1"/>
  <c r="P486" i="5"/>
  <c r="W486" i="5"/>
  <c r="Y486" i="5"/>
  <c r="Z486" i="5"/>
  <c r="AA486" i="5" s="1"/>
  <c r="AB486" i="5"/>
  <c r="AO486" i="5" s="1"/>
  <c r="AH486" i="5"/>
  <c r="AI486" i="5" s="1"/>
  <c r="AD486" i="5" s="1"/>
  <c r="AL486" i="5"/>
  <c r="AQ486" i="5"/>
  <c r="BA486" i="5" s="1"/>
  <c r="AZ486" i="5"/>
  <c r="BL486" i="5"/>
  <c r="BN486" i="5"/>
  <c r="BO486" i="5"/>
  <c r="BP486" i="5"/>
  <c r="L485" i="5"/>
  <c r="H485" i="5"/>
  <c r="C485" i="5"/>
  <c r="G485" i="5"/>
  <c r="D485" i="5"/>
  <c r="I485" i="5"/>
  <c r="J485" i="5"/>
  <c r="E485" i="5"/>
  <c r="K485" i="5"/>
  <c r="AT487" i="5"/>
  <c r="F485" i="5"/>
  <c r="AW486" i="5" l="1"/>
  <c r="AX486" i="5" s="1"/>
  <c r="AU487" i="5"/>
  <c r="AV487" i="5" s="1"/>
  <c r="AY487" i="5" s="1"/>
  <c r="AR486" i="5"/>
  <c r="AS486" i="5" s="1"/>
  <c r="BB486" i="5"/>
  <c r="AJ486" i="5"/>
  <c r="BD487" i="5"/>
  <c r="BF487" i="5"/>
  <c r="BM487" i="5"/>
  <c r="BC487" i="5"/>
  <c r="O485" i="5"/>
  <c r="P485" i="5"/>
  <c r="W485" i="5"/>
  <c r="Z485" i="5" s="1"/>
  <c r="AA485" i="5" s="1"/>
  <c r="Y485" i="5"/>
  <c r="AB485" i="5"/>
  <c r="AH485" i="5"/>
  <c r="AI485" i="5"/>
  <c r="AD485" i="5" s="1"/>
  <c r="AL485" i="5"/>
  <c r="AJ485" i="5"/>
  <c r="AO485" i="5"/>
  <c r="AQ485" i="5"/>
  <c r="AR485" i="5"/>
  <c r="AS485" i="5"/>
  <c r="AW485" i="5"/>
  <c r="AZ485" i="5"/>
  <c r="BL485" i="5"/>
  <c r="BN485" i="5" s="1"/>
  <c r="BO485" i="5"/>
  <c r="I484" i="5"/>
  <c r="D484" i="5"/>
  <c r="AT486" i="5"/>
  <c r="H484" i="5"/>
  <c r="AT485" i="5"/>
  <c r="L484" i="5"/>
  <c r="F484" i="5"/>
  <c r="G484" i="5"/>
  <c r="E484" i="5"/>
  <c r="C484" i="5"/>
  <c r="J484" i="5"/>
  <c r="K484" i="5"/>
  <c r="U485" i="5" l="1"/>
  <c r="AX485" i="5"/>
  <c r="AU485" i="5"/>
  <c r="AV485" i="5" s="1"/>
  <c r="AY485" i="5" s="1"/>
  <c r="AU486" i="5"/>
  <c r="AV486" i="5" s="1"/>
  <c r="AY486" i="5" s="1"/>
  <c r="BA485" i="5"/>
  <c r="BB485" i="5" s="1"/>
  <c r="BC486" i="5"/>
  <c r="BD486" i="5"/>
  <c r="BF486" i="5"/>
  <c r="BM486" i="5"/>
  <c r="BP485" i="5"/>
  <c r="O484" i="5"/>
  <c r="P484" i="5"/>
  <c r="U484" i="5" s="1"/>
  <c r="W484" i="5"/>
  <c r="Z484" i="5" s="1"/>
  <c r="Y484" i="5"/>
  <c r="AB484" i="5"/>
  <c r="AH484" i="5"/>
  <c r="AI484" i="5" s="1"/>
  <c r="AD484" i="5" s="1"/>
  <c r="AL484" i="5"/>
  <c r="AO484" i="5"/>
  <c r="AQ484" i="5"/>
  <c r="AR484" i="5"/>
  <c r="AS484" i="5"/>
  <c r="AT484" i="5"/>
  <c r="AJ484" i="5" l="1"/>
  <c r="AA484" i="5"/>
  <c r="BD485" i="5"/>
  <c r="BF485" i="5"/>
  <c r="BC485" i="5"/>
  <c r="BM485" i="5"/>
  <c r="AU484" i="5"/>
  <c r="AV484" i="5" s="1"/>
  <c r="AW484" i="5"/>
  <c r="AX484" i="5" s="1"/>
  <c r="AZ484" i="5"/>
  <c r="BA484" i="5"/>
  <c r="BB484" i="5"/>
  <c r="BC484" i="5" s="1"/>
  <c r="BL484" i="5"/>
  <c r="BP484" i="5" s="1"/>
  <c r="BO484" i="5"/>
  <c r="G483" i="5"/>
  <c r="K483" i="5"/>
  <c r="J483" i="5"/>
  <c r="H483" i="5"/>
  <c r="C483" i="5"/>
  <c r="D483" i="5"/>
  <c r="I483" i="5"/>
  <c r="E483" i="5"/>
  <c r="F483" i="5"/>
  <c r="L483" i="5"/>
  <c r="BN484" i="5" l="1"/>
  <c r="AY484" i="5"/>
  <c r="BM484" i="5"/>
  <c r="BD484" i="5"/>
  <c r="BF484" i="5"/>
  <c r="O483" i="5"/>
  <c r="P483" i="5"/>
  <c r="U483" i="5"/>
  <c r="W483" i="5"/>
  <c r="Z483" i="5" s="1"/>
  <c r="AA483" i="5" s="1"/>
  <c r="Y483" i="5"/>
  <c r="AB483" i="5"/>
  <c r="AO483" i="5" s="1"/>
  <c r="AH483" i="5"/>
  <c r="AI483" i="5" s="1"/>
  <c r="AD483" i="5" s="1"/>
  <c r="AL483" i="5"/>
  <c r="AQ483" i="5"/>
  <c r="BA483" i="5" s="1"/>
  <c r="AZ483" i="5"/>
  <c r="BL483" i="5"/>
  <c r="BN483" i="5"/>
  <c r="BO483" i="5"/>
  <c r="BP483" i="5"/>
  <c r="J482" i="5"/>
  <c r="D482" i="5"/>
  <c r="E482" i="5"/>
  <c r="H482" i="5"/>
  <c r="K482" i="5"/>
  <c r="L482" i="5"/>
  <c r="C482" i="5"/>
  <c r="G482" i="5"/>
  <c r="I482" i="5"/>
  <c r="F482" i="5"/>
  <c r="AW483" i="5" l="1"/>
  <c r="AX483" i="5" s="1"/>
  <c r="BB483" i="5"/>
  <c r="AR483" i="5"/>
  <c r="AS483" i="5" s="1"/>
  <c r="AJ483" i="5"/>
  <c r="O482" i="5"/>
  <c r="P482" i="5"/>
  <c r="W482" i="5"/>
  <c r="Y482" i="5"/>
  <c r="Z482" i="5"/>
  <c r="AA482" i="5" s="1"/>
  <c r="AB482" i="5"/>
  <c r="AO482" i="5" s="1"/>
  <c r="AH482" i="5"/>
  <c r="AI482" i="5" s="1"/>
  <c r="AD482" i="5" s="1"/>
  <c r="AL482" i="5"/>
  <c r="AQ482" i="5"/>
  <c r="BA482" i="5" s="1"/>
  <c r="AZ482" i="5"/>
  <c r="BL482" i="5"/>
  <c r="BN482" i="5" s="1"/>
  <c r="BO482" i="5"/>
  <c r="BP482" i="5"/>
  <c r="AT483" i="5"/>
  <c r="H481" i="5"/>
  <c r="K481" i="5"/>
  <c r="C481" i="5"/>
  <c r="G481" i="5"/>
  <c r="L481" i="5"/>
  <c r="E481" i="5"/>
  <c r="F481" i="5"/>
  <c r="I481" i="5"/>
  <c r="D481" i="5"/>
  <c r="J481" i="5"/>
  <c r="U482" i="5" l="1"/>
  <c r="AJ482" i="5"/>
  <c r="AU483" i="5"/>
  <c r="AV483" i="5" s="1"/>
  <c r="AY483" i="5" s="1"/>
  <c r="BB482" i="5"/>
  <c r="AR482" i="5"/>
  <c r="AS482" i="5" s="1"/>
  <c r="AW482" i="5"/>
  <c r="AX482" i="5" s="1"/>
  <c r="BF483" i="5"/>
  <c r="BM483" i="5"/>
  <c r="BC483" i="5"/>
  <c r="BD483" i="5"/>
  <c r="O481" i="5"/>
  <c r="P481" i="5"/>
  <c r="U481" i="5" s="1"/>
  <c r="W481" i="5"/>
  <c r="Z481" i="5" s="1"/>
  <c r="Y481" i="5"/>
  <c r="AB481" i="5"/>
  <c r="AW481" i="5" s="1"/>
  <c r="AH481" i="5"/>
  <c r="AI481" i="5"/>
  <c r="AD481" i="5"/>
  <c r="AL481" i="5"/>
  <c r="AJ481" i="5"/>
  <c r="AO481" i="5"/>
  <c r="AQ481" i="5"/>
  <c r="BA481" i="5" s="1"/>
  <c r="AR481" i="5"/>
  <c r="AS481" i="5" s="1"/>
  <c r="AZ481" i="5"/>
  <c r="BL481" i="5"/>
  <c r="BN481" i="5" s="1"/>
  <c r="BO481" i="5"/>
  <c r="BP481" i="5"/>
  <c r="K480" i="5"/>
  <c r="L480" i="5"/>
  <c r="I480" i="5"/>
  <c r="J480" i="5"/>
  <c r="C480" i="5"/>
  <c r="D480" i="5"/>
  <c r="E480" i="5"/>
  <c r="G480" i="5"/>
  <c r="AT482" i="5"/>
  <c r="F480" i="5"/>
  <c r="AT481" i="5"/>
  <c r="H480" i="5"/>
  <c r="AA481" i="5" l="1"/>
  <c r="AU482" i="5"/>
  <c r="AV482" i="5" s="1"/>
  <c r="AY482" i="5" s="1"/>
  <c r="AU481" i="5"/>
  <c r="AV481" i="5" s="1"/>
  <c r="BB481" i="5"/>
  <c r="AX481" i="5"/>
  <c r="BF482" i="5"/>
  <c r="BC482" i="5"/>
  <c r="BM482" i="5"/>
  <c r="BD482" i="5"/>
  <c r="O480" i="5"/>
  <c r="P480" i="5"/>
  <c r="U480" i="5"/>
  <c r="W480" i="5"/>
  <c r="Z480" i="5" s="1"/>
  <c r="Y480" i="5"/>
  <c r="AB480" i="5"/>
  <c r="AH480" i="5"/>
  <c r="AI480" i="5"/>
  <c r="AD480" i="5"/>
  <c r="AL480" i="5"/>
  <c r="AJ480" i="5"/>
  <c r="AO480" i="5"/>
  <c r="AQ480" i="5"/>
  <c r="AR480" i="5"/>
  <c r="AS480" i="5" s="1"/>
  <c r="AW480" i="5"/>
  <c r="AZ480" i="5"/>
  <c r="BL480" i="5"/>
  <c r="BN480" i="5"/>
  <c r="BO480" i="5"/>
  <c r="BP480" i="5"/>
  <c r="F479" i="5"/>
  <c r="I479" i="5"/>
  <c r="K479" i="5"/>
  <c r="L479" i="5"/>
  <c r="E479" i="5"/>
  <c r="H479" i="5"/>
  <c r="C479" i="5"/>
  <c r="G479" i="5"/>
  <c r="J479" i="5"/>
  <c r="AT480" i="5"/>
  <c r="D479" i="5"/>
  <c r="AA480" i="5" l="1"/>
  <c r="AX480" i="5"/>
  <c r="AU480" i="5"/>
  <c r="AV480" i="5" s="1"/>
  <c r="AY480" i="5" s="1"/>
  <c r="BC481" i="5"/>
  <c r="BM481" i="5"/>
  <c r="BD481" i="5"/>
  <c r="BF481" i="5"/>
  <c r="AY481" i="5"/>
  <c r="BA480" i="5"/>
  <c r="BB480" i="5" s="1"/>
  <c r="O479" i="5"/>
  <c r="U479" i="5" s="1"/>
  <c r="P479" i="5"/>
  <c r="W479" i="5"/>
  <c r="Z479" i="5" s="1"/>
  <c r="AA479" i="5" s="1"/>
  <c r="Y479" i="5"/>
  <c r="AB479" i="5"/>
  <c r="AH479" i="5"/>
  <c r="AI479" i="5" s="1"/>
  <c r="AL479" i="5"/>
  <c r="AO479" i="5"/>
  <c r="AR479" i="5" s="1"/>
  <c r="AQ479" i="5"/>
  <c r="BA479" i="5" s="1"/>
  <c r="AW479" i="5"/>
  <c r="AZ479" i="5"/>
  <c r="BL479" i="5"/>
  <c r="BP479" i="5" s="1"/>
  <c r="BO479" i="5"/>
  <c r="I478" i="5"/>
  <c r="G478" i="5"/>
  <c r="K478" i="5"/>
  <c r="C478" i="5"/>
  <c r="H478" i="5"/>
  <c r="J478" i="5"/>
  <c r="L478" i="5"/>
  <c r="D478" i="5"/>
  <c r="E478" i="5"/>
  <c r="F478" i="5"/>
  <c r="AD479" i="5" l="1"/>
  <c r="AJ479" i="5"/>
  <c r="AS479" i="5"/>
  <c r="AX479" i="5"/>
  <c r="BN479" i="5"/>
  <c r="BB479" i="5"/>
  <c r="BC479" i="5" s="1"/>
  <c r="BF480" i="5"/>
  <c r="BD480" i="5"/>
  <c r="BM480" i="5"/>
  <c r="BC480" i="5"/>
  <c r="BF479" i="5"/>
  <c r="O478" i="5"/>
  <c r="U478" i="5" s="1"/>
  <c r="P478" i="5"/>
  <c r="W478" i="5"/>
  <c r="Y478" i="5"/>
  <c r="Z478" i="5"/>
  <c r="AA478" i="5" s="1"/>
  <c r="AB478" i="5"/>
  <c r="AW478" i="5" s="1"/>
  <c r="AH478" i="5"/>
  <c r="AI478" i="5" s="1"/>
  <c r="AD478" i="5" s="1"/>
  <c r="AL478" i="5"/>
  <c r="AQ478" i="5"/>
  <c r="AZ478" i="5"/>
  <c r="BL478" i="5"/>
  <c r="BN478" i="5" s="1"/>
  <c r="BO478" i="5"/>
  <c r="AT479" i="5"/>
  <c r="G477" i="5"/>
  <c r="I477" i="5"/>
  <c r="D477" i="5"/>
  <c r="E477" i="5"/>
  <c r="C477" i="5"/>
  <c r="L477" i="5"/>
  <c r="J477" i="5"/>
  <c r="H477" i="5"/>
  <c r="F477" i="5"/>
  <c r="K477" i="5"/>
  <c r="BP478" i="5" l="1"/>
  <c r="AU479" i="5"/>
  <c r="AV479" i="5" s="1"/>
  <c r="AY479" i="5" s="1"/>
  <c r="BD479" i="5"/>
  <c r="BM479" i="5"/>
  <c r="AO478" i="5"/>
  <c r="AR478" i="5" s="1"/>
  <c r="AS478" i="5" s="1"/>
  <c r="AJ478" i="5"/>
  <c r="AX478" i="5"/>
  <c r="BA478" i="5"/>
  <c r="BB478" i="5" s="1"/>
  <c r="O477" i="5"/>
  <c r="P477" i="5"/>
  <c r="U477" i="5" s="1"/>
  <c r="W477" i="5"/>
  <c r="Z477" i="5" s="1"/>
  <c r="AA477" i="5" s="1"/>
  <c r="Y477" i="5"/>
  <c r="AB477" i="5"/>
  <c r="AW477" i="5" s="1"/>
  <c r="AH477" i="5"/>
  <c r="AI477" i="5" s="1"/>
  <c r="AD477" i="5" s="1"/>
  <c r="AL477" i="5"/>
  <c r="AQ477" i="5"/>
  <c r="BA477" i="5" s="1"/>
  <c r="AZ477" i="5"/>
  <c r="BL477" i="5"/>
  <c r="BN477" i="5" s="1"/>
  <c r="BO477" i="5"/>
  <c r="BP477" i="5"/>
  <c r="AT478" i="5"/>
  <c r="G476" i="5"/>
  <c r="F476" i="5"/>
  <c r="J476" i="5"/>
  <c r="K476" i="5"/>
  <c r="C476" i="5"/>
  <c r="E476" i="5"/>
  <c r="I476" i="5"/>
  <c r="L476" i="5"/>
  <c r="H476" i="5"/>
  <c r="D476" i="5"/>
  <c r="AU478" i="5" l="1"/>
  <c r="AV478" i="5" s="1"/>
  <c r="AY478" i="5" s="1"/>
  <c r="AX477" i="5"/>
  <c r="BD478" i="5"/>
  <c r="BM478" i="5"/>
  <c r="BF478" i="5"/>
  <c r="BC478" i="5"/>
  <c r="AO477" i="5"/>
  <c r="AJ477" i="5"/>
  <c r="O476" i="5"/>
  <c r="P476" i="5"/>
  <c r="U476" i="5"/>
  <c r="W476" i="5"/>
  <c r="Z476" i="5" s="1"/>
  <c r="AA476" i="5" s="1"/>
  <c r="Y476" i="5"/>
  <c r="AB476" i="5"/>
  <c r="AH476" i="5"/>
  <c r="AI476" i="5"/>
  <c r="AD476" i="5" s="1"/>
  <c r="AL476" i="5"/>
  <c r="AJ476" i="5"/>
  <c r="AO476" i="5"/>
  <c r="AQ476" i="5"/>
  <c r="AR476" i="5"/>
  <c r="AS476" i="5" s="1"/>
  <c r="AW476" i="5"/>
  <c r="AZ476" i="5"/>
  <c r="BL476" i="5"/>
  <c r="BN476" i="5" s="1"/>
  <c r="BO476" i="5"/>
  <c r="K475" i="5"/>
  <c r="E475" i="5"/>
  <c r="F475" i="5"/>
  <c r="J475" i="5"/>
  <c r="D475" i="5"/>
  <c r="C475" i="5"/>
  <c r="G475" i="5"/>
  <c r="H475" i="5"/>
  <c r="I475" i="5"/>
  <c r="AT476" i="5"/>
  <c r="L475" i="5"/>
  <c r="AX476" i="5" l="1"/>
  <c r="AU476" i="5"/>
  <c r="AV476" i="5" s="1"/>
  <c r="BA476" i="5"/>
  <c r="BB476" i="5" s="1"/>
  <c r="AR477" i="5"/>
  <c r="AS477" i="5" s="1"/>
  <c r="BB477" i="5"/>
  <c r="BP476" i="5"/>
  <c r="O475" i="5"/>
  <c r="P475" i="5"/>
  <c r="U475" i="5" s="1"/>
  <c r="W475" i="5"/>
  <c r="Y475" i="5"/>
  <c r="Z475" i="5"/>
  <c r="AA475" i="5" s="1"/>
  <c r="AB475" i="5"/>
  <c r="AW475" i="5" s="1"/>
  <c r="AH475" i="5"/>
  <c r="AI475" i="5" s="1"/>
  <c r="AL475" i="5"/>
  <c r="AQ475" i="5"/>
  <c r="BA475" i="5" s="1"/>
  <c r="AZ475" i="5"/>
  <c r="BL475" i="5"/>
  <c r="BP475" i="5" s="1"/>
  <c r="BN475" i="5"/>
  <c r="BO475" i="5"/>
  <c r="H474" i="5"/>
  <c r="F474" i="5"/>
  <c r="K474" i="5"/>
  <c r="D474" i="5"/>
  <c r="G474" i="5"/>
  <c r="I474" i="5"/>
  <c r="E474" i="5"/>
  <c r="AT477" i="5"/>
  <c r="C474" i="5"/>
  <c r="L474" i="5"/>
  <c r="J474" i="5"/>
  <c r="AD475" i="5" l="1"/>
  <c r="AJ475" i="5"/>
  <c r="AY476" i="5"/>
  <c r="AU477" i="5"/>
  <c r="AV477" i="5" s="1"/>
  <c r="AY477" i="5" s="1"/>
  <c r="AX475" i="5"/>
  <c r="BD476" i="5"/>
  <c r="BC476" i="5"/>
  <c r="BM476" i="5"/>
  <c r="BF476" i="5"/>
  <c r="AO475" i="5"/>
  <c r="BF477" i="5"/>
  <c r="BM477" i="5"/>
  <c r="BC477" i="5"/>
  <c r="BD477" i="5"/>
  <c r="O474" i="5"/>
  <c r="P474" i="5"/>
  <c r="U474" i="5" s="1"/>
  <c r="W474" i="5"/>
  <c r="Y474" i="5"/>
  <c r="Z474" i="5"/>
  <c r="AA474" i="5" s="1"/>
  <c r="AB474" i="5"/>
  <c r="AW474" i="5" s="1"/>
  <c r="AH474" i="5"/>
  <c r="AI474" i="5"/>
  <c r="AJ474" i="5" s="1"/>
  <c r="AD474" i="5"/>
  <c r="AL474" i="5"/>
  <c r="AQ474" i="5"/>
  <c r="AZ474" i="5"/>
  <c r="BL474" i="5"/>
  <c r="BN474" i="5"/>
  <c r="BO474" i="5"/>
  <c r="BP474" i="5"/>
  <c r="I473" i="5"/>
  <c r="C473" i="5"/>
  <c r="F473" i="5"/>
  <c r="G473" i="5"/>
  <c r="K473" i="5"/>
  <c r="D473" i="5"/>
  <c r="E473" i="5"/>
  <c r="H473" i="5"/>
  <c r="J473" i="5"/>
  <c r="L473" i="5"/>
  <c r="AO474" i="5" l="1"/>
  <c r="AR474" i="5" s="1"/>
  <c r="AS474" i="5" s="1"/>
  <c r="AX474" i="5"/>
  <c r="BB475" i="5"/>
  <c r="AR475" i="5"/>
  <c r="AS475" i="5" s="1"/>
  <c r="BA474" i="5"/>
  <c r="BB474" i="5" s="1"/>
  <c r="O473" i="5"/>
  <c r="P473" i="5"/>
  <c r="W473" i="5"/>
  <c r="Y473" i="5"/>
  <c r="Z473" i="5"/>
  <c r="AA473" i="5" s="1"/>
  <c r="AB473" i="5"/>
  <c r="AO473" i="5" s="1"/>
  <c r="AR473" i="5" s="1"/>
  <c r="AH473" i="5"/>
  <c r="AI473" i="5" s="1"/>
  <c r="AL473" i="5"/>
  <c r="AQ473" i="5"/>
  <c r="BA473" i="5" s="1"/>
  <c r="AZ473" i="5"/>
  <c r="BL473" i="5"/>
  <c r="BN473" i="5" s="1"/>
  <c r="BO473" i="5"/>
  <c r="BP473" i="5"/>
  <c r="AT474" i="5"/>
  <c r="F472" i="5"/>
  <c r="G472" i="5"/>
  <c r="C472" i="5"/>
  <c r="AT475" i="5"/>
  <c r="K472" i="5"/>
  <c r="I472" i="5"/>
  <c r="J472" i="5"/>
  <c r="E472" i="5"/>
  <c r="H472" i="5"/>
  <c r="L472" i="5"/>
  <c r="D472" i="5"/>
  <c r="U473" i="5" l="1"/>
  <c r="AU474" i="5"/>
  <c r="AV474" i="5" s="1"/>
  <c r="AY474" i="5" s="1"/>
  <c r="AS473" i="5"/>
  <c r="AW473" i="5"/>
  <c r="AX473" i="5" s="1"/>
  <c r="AU475" i="5"/>
  <c r="AV475" i="5" s="1"/>
  <c r="AY475" i="5" s="1"/>
  <c r="AD473" i="5"/>
  <c r="AJ473" i="5"/>
  <c r="BB473" i="5"/>
  <c r="BF473" i="5" s="1"/>
  <c r="BD475" i="5"/>
  <c r="BM475" i="5"/>
  <c r="BC475" i="5"/>
  <c r="BF475" i="5"/>
  <c r="BD474" i="5"/>
  <c r="BF474" i="5"/>
  <c r="BM474" i="5"/>
  <c r="BC474" i="5"/>
  <c r="O472" i="5"/>
  <c r="P472" i="5"/>
  <c r="U472" i="5" s="1"/>
  <c r="W472" i="5"/>
  <c r="Z472" i="5" s="1"/>
  <c r="Y472" i="5"/>
  <c r="AB472" i="5"/>
  <c r="AW472" i="5" s="1"/>
  <c r="AH472" i="5"/>
  <c r="AI472" i="5" s="1"/>
  <c r="AL472" i="5"/>
  <c r="AQ472" i="5"/>
  <c r="AZ472" i="5"/>
  <c r="BL472" i="5"/>
  <c r="BN472" i="5" s="1"/>
  <c r="BO472" i="5"/>
  <c r="AT473" i="5"/>
  <c r="J471" i="5"/>
  <c r="D471" i="5"/>
  <c r="G471" i="5"/>
  <c r="L471" i="5"/>
  <c r="C471" i="5"/>
  <c r="I471" i="5"/>
  <c r="K471" i="5"/>
  <c r="F471" i="5"/>
  <c r="H471" i="5"/>
  <c r="E471" i="5"/>
  <c r="AA472" i="5" l="1"/>
  <c r="AU473" i="5"/>
  <c r="AV473" i="5" s="1"/>
  <c r="AY473" i="5" s="1"/>
  <c r="BM473" i="5"/>
  <c r="AX472" i="5"/>
  <c r="AJ472" i="5"/>
  <c r="AD472" i="5"/>
  <c r="BC473" i="5"/>
  <c r="BA472" i="5"/>
  <c r="BD473" i="5"/>
  <c r="AO472" i="5"/>
  <c r="BP472" i="5"/>
  <c r="O471" i="5"/>
  <c r="P471" i="5"/>
  <c r="W471" i="5"/>
  <c r="Z471" i="5" s="1"/>
  <c r="Y471" i="5"/>
  <c r="AB471" i="5"/>
  <c r="AW471" i="5" s="1"/>
  <c r="AH471" i="5"/>
  <c r="AI471" i="5"/>
  <c r="AD471" i="5"/>
  <c r="AL471" i="5"/>
  <c r="AJ471" i="5"/>
  <c r="AO471" i="5"/>
  <c r="AQ471" i="5"/>
  <c r="BA471" i="5" s="1"/>
  <c r="AR471" i="5"/>
  <c r="AS471" i="5" s="1"/>
  <c r="AZ471" i="5"/>
  <c r="BL471" i="5"/>
  <c r="BN471" i="5"/>
  <c r="BO471" i="5"/>
  <c r="BP471" i="5"/>
  <c r="K470" i="5"/>
  <c r="I470" i="5"/>
  <c r="D470" i="5"/>
  <c r="G470" i="5"/>
  <c r="J470" i="5"/>
  <c r="C470" i="5"/>
  <c r="E470" i="5"/>
  <c r="H470" i="5"/>
  <c r="F470" i="5"/>
  <c r="AT471" i="5"/>
  <c r="L470" i="5"/>
  <c r="AA471" i="5" l="1"/>
  <c r="U471" i="5"/>
  <c r="AU471" i="5"/>
  <c r="AV471" i="5" s="1"/>
  <c r="BB471" i="5"/>
  <c r="AX471" i="5"/>
  <c r="BB472" i="5"/>
  <c r="AR472" i="5"/>
  <c r="AS472" i="5" s="1"/>
  <c r="O470" i="5"/>
  <c r="U470" i="5" s="1"/>
  <c r="P470" i="5"/>
  <c r="W470" i="5"/>
  <c r="Y470" i="5"/>
  <c r="Z470" i="5"/>
  <c r="AA470" i="5" s="1"/>
  <c r="AB470" i="5"/>
  <c r="AO470" i="5" s="1"/>
  <c r="AR470" i="5" s="1"/>
  <c r="AH470" i="5"/>
  <c r="AI470" i="5" s="1"/>
  <c r="AL470" i="5"/>
  <c r="AQ470" i="5"/>
  <c r="AT472" i="5"/>
  <c r="AS470" i="5" l="1"/>
  <c r="AU472" i="5"/>
  <c r="AV472" i="5" s="1"/>
  <c r="AY472" i="5" s="1"/>
  <c r="AJ470" i="5"/>
  <c r="AD470" i="5"/>
  <c r="BC472" i="5"/>
  <c r="BD472" i="5"/>
  <c r="BF472" i="5"/>
  <c r="BM472" i="5"/>
  <c r="BF471" i="5"/>
  <c r="BC471" i="5"/>
  <c r="BM471" i="5"/>
  <c r="BD471" i="5"/>
  <c r="AY471" i="5"/>
  <c r="AW470" i="5"/>
  <c r="AX470" i="5"/>
  <c r="AZ470" i="5"/>
  <c r="BA470" i="5"/>
  <c r="BB470" i="5"/>
  <c r="BC470" i="5" s="1"/>
  <c r="BD470" i="5"/>
  <c r="BF470" i="5"/>
  <c r="BL470" i="5"/>
  <c r="BN470" i="5" s="1"/>
  <c r="BO470" i="5"/>
  <c r="AT470" i="5"/>
  <c r="D469" i="5"/>
  <c r="G469" i="5"/>
  <c r="I469" i="5"/>
  <c r="J469" i="5"/>
  <c r="F469" i="5"/>
  <c r="C469" i="5"/>
  <c r="L469" i="5"/>
  <c r="E469" i="5"/>
  <c r="H469" i="5"/>
  <c r="K469" i="5"/>
  <c r="AU470" i="5" l="1"/>
  <c r="AV470" i="5" s="1"/>
  <c r="AY470" i="5" s="1"/>
  <c r="BM470" i="5"/>
  <c r="BP470" i="5"/>
  <c r="O469" i="5"/>
  <c r="P469" i="5"/>
  <c r="U469" i="5"/>
  <c r="W469" i="5"/>
  <c r="Z469" i="5" s="1"/>
  <c r="Y469" i="5"/>
  <c r="AB469" i="5"/>
  <c r="AO469" i="5" s="1"/>
  <c r="AR469" i="5" s="1"/>
  <c r="AH469" i="5"/>
  <c r="AI469" i="5" s="1"/>
  <c r="AD469" i="5" s="1"/>
  <c r="AL469" i="5"/>
  <c r="AQ469" i="5"/>
  <c r="AS469" i="5" l="1"/>
  <c r="AA469" i="5"/>
  <c r="AJ469" i="5"/>
  <c r="AW469" i="5"/>
  <c r="AX469" i="5" s="1"/>
  <c r="AZ469" i="5"/>
  <c r="BA469" i="5"/>
  <c r="BL469" i="5"/>
  <c r="BP469" i="5" s="1"/>
  <c r="BO469" i="5"/>
  <c r="AT469" i="5"/>
  <c r="K468" i="5"/>
  <c r="C468" i="5"/>
  <c r="E468" i="5"/>
  <c r="I468" i="5"/>
  <c r="G468" i="5"/>
  <c r="F468" i="5"/>
  <c r="J468" i="5"/>
  <c r="L468" i="5"/>
  <c r="H468" i="5"/>
  <c r="D468" i="5"/>
  <c r="AU469" i="5" l="1"/>
  <c r="AV469" i="5" s="1"/>
  <c r="AY469" i="5"/>
  <c r="BB469" i="5"/>
  <c r="BF469" i="5"/>
  <c r="BC469" i="5"/>
  <c r="BD469" i="5"/>
  <c r="BM469" i="5"/>
  <c r="BN469" i="5"/>
  <c r="O468" i="5"/>
  <c r="P468" i="5"/>
  <c r="W468" i="5"/>
  <c r="Z468" i="5" s="1"/>
  <c r="AA468" i="5" s="1"/>
  <c r="Y468" i="5"/>
  <c r="AB468" i="5"/>
  <c r="AW468" i="5" s="1"/>
  <c r="AH468" i="5"/>
  <c r="AI468" i="5"/>
  <c r="AD468" i="5"/>
  <c r="AL468" i="5"/>
  <c r="AJ468" i="5"/>
  <c r="AO468" i="5"/>
  <c r="AQ468" i="5"/>
  <c r="BA468" i="5" s="1"/>
  <c r="AR468" i="5"/>
  <c r="AS468" i="5"/>
  <c r="AZ468" i="5"/>
  <c r="BL468" i="5"/>
  <c r="BP468" i="5" s="1"/>
  <c r="BO468" i="5"/>
  <c r="G467" i="5"/>
  <c r="AT468" i="5"/>
  <c r="J467" i="5"/>
  <c r="C467" i="5"/>
  <c r="D467" i="5"/>
  <c r="E467" i="5"/>
  <c r="F467" i="5"/>
  <c r="I467" i="5"/>
  <c r="K467" i="5"/>
  <c r="L467" i="5"/>
  <c r="H467" i="5"/>
  <c r="U468" i="5" l="1"/>
  <c r="BB468" i="5"/>
  <c r="AU468" i="5"/>
  <c r="AV468" i="5" s="1"/>
  <c r="BM468" i="5"/>
  <c r="BD468" i="5"/>
  <c r="BF468" i="5"/>
  <c r="BC468" i="5"/>
  <c r="AX468" i="5"/>
  <c r="BN468" i="5"/>
  <c r="O467" i="5"/>
  <c r="P467" i="5"/>
  <c r="U467" i="5" s="1"/>
  <c r="W467" i="5"/>
  <c r="Z467" i="5" s="1"/>
  <c r="AA467" i="5" s="1"/>
  <c r="Y467" i="5"/>
  <c r="AB467" i="5"/>
  <c r="AH467" i="5"/>
  <c r="AI467" i="5" s="1"/>
  <c r="AD467" i="5" s="1"/>
  <c r="AL467" i="5"/>
  <c r="AO467" i="5"/>
  <c r="AQ467" i="5"/>
  <c r="AR467" i="5"/>
  <c r="AS467" i="5"/>
  <c r="AW467" i="5"/>
  <c r="AZ467" i="5"/>
  <c r="BL467" i="5"/>
  <c r="BP467" i="5" s="1"/>
  <c r="BO467" i="5"/>
  <c r="H466" i="5"/>
  <c r="F466" i="5"/>
  <c r="G466" i="5"/>
  <c r="C466" i="5"/>
  <c r="E466" i="5"/>
  <c r="I466" i="5"/>
  <c r="AT467" i="5"/>
  <c r="K466" i="5"/>
  <c r="L466" i="5"/>
  <c r="D466" i="5"/>
  <c r="J466" i="5"/>
  <c r="AJ467" i="5" l="1"/>
  <c r="AX467" i="5"/>
  <c r="BN467" i="5"/>
  <c r="AU467" i="5"/>
  <c r="AV467" i="5" s="1"/>
  <c r="BA467" i="5"/>
  <c r="BB467" i="5" s="1"/>
  <c r="AY468" i="5"/>
  <c r="O466" i="5"/>
  <c r="P466" i="5"/>
  <c r="U466" i="5"/>
  <c r="W466" i="5"/>
  <c r="Y466" i="5"/>
  <c r="Z466" i="5"/>
  <c r="AA466" i="5" s="1"/>
  <c r="AB466" i="5"/>
  <c r="AO466" i="5" s="1"/>
  <c r="AH466" i="5"/>
  <c r="AI466" i="5" s="1"/>
  <c r="AL466" i="5"/>
  <c r="AQ466" i="5"/>
  <c r="AW466" i="5"/>
  <c r="AZ466" i="5"/>
  <c r="BL466" i="5"/>
  <c r="BP466" i="5" s="1"/>
  <c r="BO466" i="5"/>
  <c r="F465" i="5"/>
  <c r="G465" i="5"/>
  <c r="H465" i="5"/>
  <c r="I465" i="5"/>
  <c r="J465" i="5"/>
  <c r="L465" i="5"/>
  <c r="K465" i="5"/>
  <c r="E465" i="5"/>
  <c r="C465" i="5"/>
  <c r="D465" i="5"/>
  <c r="AY467" i="5" l="1"/>
  <c r="BN466" i="5"/>
  <c r="AX466" i="5"/>
  <c r="AD466" i="5"/>
  <c r="AJ466" i="5"/>
  <c r="AR466" i="5"/>
  <c r="AS466" i="5" s="1"/>
  <c r="BA466" i="5"/>
  <c r="BB466" i="5" s="1"/>
  <c r="BC467" i="5"/>
  <c r="BF467" i="5"/>
  <c r="BD467" i="5"/>
  <c r="BM467" i="5"/>
  <c r="O465" i="5"/>
  <c r="P465" i="5"/>
  <c r="W465" i="5"/>
  <c r="Z465" i="5" s="1"/>
  <c r="Y465" i="5"/>
  <c r="AB465" i="5"/>
  <c r="AW465" i="5" s="1"/>
  <c r="AH465" i="5"/>
  <c r="AI465" i="5" s="1"/>
  <c r="AL465" i="5"/>
  <c r="AO465" i="5"/>
  <c r="AQ465" i="5"/>
  <c r="AR465" i="5"/>
  <c r="AZ465" i="5"/>
  <c r="BL465" i="5"/>
  <c r="BN465" i="5" s="1"/>
  <c r="BO465" i="5"/>
  <c r="H464" i="5"/>
  <c r="C464" i="5"/>
  <c r="G464" i="5"/>
  <c r="J464" i="5"/>
  <c r="L464" i="5"/>
  <c r="D464" i="5"/>
  <c r="K464" i="5"/>
  <c r="E464" i="5"/>
  <c r="AT466" i="5"/>
  <c r="I464" i="5"/>
  <c r="F464" i="5"/>
  <c r="BP465" i="5" l="1"/>
  <c r="AD465" i="5"/>
  <c r="AJ465" i="5"/>
  <c r="AA465" i="5"/>
  <c r="AS465" i="5"/>
  <c r="U465" i="5"/>
  <c r="AX465" i="5"/>
  <c r="AU466" i="5"/>
  <c r="AV466" i="5" s="1"/>
  <c r="AY466" i="5" s="1"/>
  <c r="BC466" i="5"/>
  <c r="BD466" i="5"/>
  <c r="BF466" i="5"/>
  <c r="BM466" i="5"/>
  <c r="BA465" i="5"/>
  <c r="BB465" i="5" s="1"/>
  <c r="O464" i="5"/>
  <c r="P464" i="5"/>
  <c r="U464" i="5" s="1"/>
  <c r="W464" i="5"/>
  <c r="Z464" i="5" s="1"/>
  <c r="AA464" i="5" s="1"/>
  <c r="Y464" i="5"/>
  <c r="AB464" i="5"/>
  <c r="AW464" i="5" s="1"/>
  <c r="AH464" i="5"/>
  <c r="AI464" i="5"/>
  <c r="AJ464" i="5" s="1"/>
  <c r="AL464" i="5"/>
  <c r="AO464" i="5"/>
  <c r="AR464" i="5" s="1"/>
  <c r="AS464" i="5" s="1"/>
  <c r="AQ464" i="5"/>
  <c r="AZ464" i="5"/>
  <c r="BL464" i="5"/>
  <c r="BN464" i="5" s="1"/>
  <c r="BO464" i="5"/>
  <c r="AT465" i="5"/>
  <c r="J463" i="5"/>
  <c r="F463" i="5"/>
  <c r="L463" i="5"/>
  <c r="C463" i="5"/>
  <c r="D463" i="5"/>
  <c r="G463" i="5"/>
  <c r="H463" i="5"/>
  <c r="I463" i="5"/>
  <c r="AT464" i="5"/>
  <c r="K463" i="5"/>
  <c r="E463" i="5"/>
  <c r="AD464" i="5" l="1"/>
  <c r="AU465" i="5"/>
  <c r="AV465" i="5" s="1"/>
  <c r="AY465" i="5" s="1"/>
  <c r="AX464" i="5"/>
  <c r="AU464" i="5"/>
  <c r="AV464" i="5" s="1"/>
  <c r="AY464" i="5" s="1"/>
  <c r="BA464" i="5"/>
  <c r="BB464" i="5" s="1"/>
  <c r="BP464" i="5"/>
  <c r="BF465" i="5"/>
  <c r="BM465" i="5"/>
  <c r="BC465" i="5"/>
  <c r="BD465" i="5"/>
  <c r="O463" i="5"/>
  <c r="U463" i="5" s="1"/>
  <c r="P463" i="5"/>
  <c r="W463" i="5"/>
  <c r="Z463" i="5" s="1"/>
  <c r="AA463" i="5" s="1"/>
  <c r="Y463" i="5"/>
  <c r="AB463" i="5"/>
  <c r="AW463" i="5" s="1"/>
  <c r="AH463" i="5"/>
  <c r="AI463" i="5" s="1"/>
  <c r="AD463" i="5" s="1"/>
  <c r="AL463" i="5"/>
  <c r="AJ463" i="5"/>
  <c r="AO463" i="5"/>
  <c r="AQ463" i="5"/>
  <c r="BA463" i="5" s="1"/>
  <c r="AR463" i="5"/>
  <c r="AS463" i="5"/>
  <c r="AZ463" i="5"/>
  <c r="BL463" i="5"/>
  <c r="BN463" i="5" s="1"/>
  <c r="BO463" i="5"/>
  <c r="C462" i="5"/>
  <c r="F462" i="5"/>
  <c r="AT463" i="5"/>
  <c r="K462" i="5"/>
  <c r="J462" i="5"/>
  <c r="L462" i="5"/>
  <c r="E462" i="5"/>
  <c r="D462" i="5"/>
  <c r="H462" i="5"/>
  <c r="G462" i="5"/>
  <c r="I462" i="5"/>
  <c r="AU463" i="5" l="1"/>
  <c r="AV463" i="5" s="1"/>
  <c r="BB463" i="5"/>
  <c r="BM464" i="5"/>
  <c r="BF464" i="5"/>
  <c r="BC464" i="5"/>
  <c r="BD464" i="5"/>
  <c r="AX463" i="5"/>
  <c r="BP463" i="5"/>
  <c r="O462" i="5"/>
  <c r="P462" i="5"/>
  <c r="U462" i="5" s="1"/>
  <c r="W462" i="5"/>
  <c r="Z462" i="5" s="1"/>
  <c r="Y462" i="5"/>
  <c r="AB462" i="5"/>
  <c r="AW462" i="5" s="1"/>
  <c r="AH462" i="5"/>
  <c r="AI462" i="5" s="1"/>
  <c r="AD462" i="5" s="1"/>
  <c r="AL462" i="5"/>
  <c r="AJ462" i="5"/>
  <c r="AO462" i="5"/>
  <c r="AQ462" i="5"/>
  <c r="AX462" i="5" s="1"/>
  <c r="AR462" i="5"/>
  <c r="AS462" i="5"/>
  <c r="AZ462" i="5"/>
  <c r="BL462" i="5"/>
  <c r="BN462" i="5" s="1"/>
  <c r="BO462" i="5"/>
  <c r="L461" i="5"/>
  <c r="E461" i="5"/>
  <c r="K461" i="5"/>
  <c r="J461" i="5"/>
  <c r="AT462" i="5"/>
  <c r="C461" i="5"/>
  <c r="F461" i="5"/>
  <c r="G461" i="5"/>
  <c r="D461" i="5"/>
  <c r="I461" i="5"/>
  <c r="H461" i="5"/>
  <c r="AU462" i="5" l="1"/>
  <c r="AV462" i="5" s="1"/>
  <c r="AY462" i="5" s="1"/>
  <c r="BA462" i="5"/>
  <c r="BB462" i="5" s="1"/>
  <c r="BP462" i="5"/>
  <c r="BD463" i="5"/>
  <c r="BM463" i="5"/>
  <c r="BF463" i="5"/>
  <c r="BC463" i="5"/>
  <c r="AA462" i="5"/>
  <c r="AY463" i="5"/>
  <c r="O461" i="5"/>
  <c r="P461" i="5"/>
  <c r="U461" i="5"/>
  <c r="W461" i="5"/>
  <c r="Y461" i="5"/>
  <c r="Z461" i="5"/>
  <c r="AA461" i="5" s="1"/>
  <c r="AB461" i="5"/>
  <c r="AW461" i="5" s="1"/>
  <c r="AH461" i="5"/>
  <c r="AI461" i="5" s="1"/>
  <c r="AD461" i="5" s="1"/>
  <c r="AL461" i="5"/>
  <c r="AJ461" i="5"/>
  <c r="AO461" i="5"/>
  <c r="AR461" i="5" s="1"/>
  <c r="AS461" i="5" s="1"/>
  <c r="AQ461" i="5"/>
  <c r="AX461" i="5" s="1"/>
  <c r="AZ461" i="5"/>
  <c r="BL461" i="5"/>
  <c r="BP461" i="5" s="1"/>
  <c r="BN461" i="5"/>
  <c r="BO461" i="5"/>
  <c r="H460" i="5"/>
  <c r="I460" i="5"/>
  <c r="G460" i="5"/>
  <c r="E460" i="5"/>
  <c r="F460" i="5"/>
  <c r="AT461" i="5"/>
  <c r="K460" i="5"/>
  <c r="C460" i="5"/>
  <c r="J460" i="5"/>
  <c r="D460" i="5"/>
  <c r="L460" i="5"/>
  <c r="AU461" i="5" l="1"/>
  <c r="AV461" i="5" s="1"/>
  <c r="AY461" i="5" s="1"/>
  <c r="BA461" i="5"/>
  <c r="BC462" i="5"/>
  <c r="BD462" i="5"/>
  <c r="BM462" i="5"/>
  <c r="BF462" i="5"/>
  <c r="BB461" i="5"/>
  <c r="O460" i="5"/>
  <c r="P460" i="5"/>
  <c r="U460" i="5" s="1"/>
  <c r="W460" i="5"/>
  <c r="Z460" i="5" s="1"/>
  <c r="Y460" i="5"/>
  <c r="AB460" i="5"/>
  <c r="AW460" i="5" s="1"/>
  <c r="AH460" i="5"/>
  <c r="AI460" i="5" s="1"/>
  <c r="AL460" i="5"/>
  <c r="AQ460" i="5"/>
  <c r="AZ460" i="5"/>
  <c r="BL460" i="5"/>
  <c r="BN460" i="5" s="1"/>
  <c r="BO460" i="5"/>
  <c r="J459" i="5"/>
  <c r="L459" i="5"/>
  <c r="H459" i="5"/>
  <c r="I459" i="5"/>
  <c r="K459" i="5"/>
  <c r="D459" i="5"/>
  <c r="E459" i="5"/>
  <c r="C459" i="5"/>
  <c r="F459" i="5"/>
  <c r="G459" i="5"/>
  <c r="AJ460" i="5" l="1"/>
  <c r="AD460" i="5"/>
  <c r="AO460" i="5"/>
  <c r="AR460" i="5" s="1"/>
  <c r="AS460" i="5" s="1"/>
  <c r="AA460" i="5"/>
  <c r="AX460" i="5"/>
  <c r="BP460" i="5"/>
  <c r="BD461" i="5"/>
  <c r="BF461" i="5"/>
  <c r="BC461" i="5"/>
  <c r="BM461" i="5"/>
  <c r="BA460" i="5"/>
  <c r="BB460" i="5" s="1"/>
  <c r="O459" i="5"/>
  <c r="P459" i="5"/>
  <c r="W459" i="5"/>
  <c r="Z459" i="5" s="1"/>
  <c r="AA459" i="5" s="1"/>
  <c r="Y459" i="5"/>
  <c r="AB459" i="5"/>
  <c r="AH459" i="5"/>
  <c r="AI459" i="5" s="1"/>
  <c r="AD459" i="5" s="1"/>
  <c r="AL459" i="5"/>
  <c r="AJ459" i="5"/>
  <c r="AO459" i="5"/>
  <c r="AQ459" i="5"/>
  <c r="AR459" i="5"/>
  <c r="AS459" i="5" s="1"/>
  <c r="AT460" i="5"/>
  <c r="AT459" i="5"/>
  <c r="AU460" i="5" l="1"/>
  <c r="AV460" i="5" s="1"/>
  <c r="AY460" i="5" s="1"/>
  <c r="U459" i="5"/>
  <c r="BM460" i="5"/>
  <c r="BF460" i="5"/>
  <c r="BC460" i="5"/>
  <c r="BD460" i="5"/>
  <c r="AU459" i="5"/>
  <c r="AV459" i="5"/>
  <c r="AW459" i="5"/>
  <c r="AX459" i="5" s="1"/>
  <c r="AY459" i="5" s="1"/>
  <c r="AZ459" i="5"/>
  <c r="BA459" i="5"/>
  <c r="BB459" i="5"/>
  <c r="BC459" i="5" s="1"/>
  <c r="BL459" i="5"/>
  <c r="BN459" i="5"/>
  <c r="BO459" i="5"/>
  <c r="BP459" i="5"/>
  <c r="G458" i="5"/>
  <c r="J458" i="5"/>
  <c r="I458" i="5"/>
  <c r="E458" i="5"/>
  <c r="L458" i="5"/>
  <c r="F458" i="5"/>
  <c r="H458" i="5"/>
  <c r="K458" i="5"/>
  <c r="C458" i="5"/>
  <c r="D458" i="5"/>
  <c r="BF459" i="5" l="1"/>
  <c r="BD459" i="5"/>
  <c r="BM459" i="5"/>
  <c r="O458" i="5"/>
  <c r="P458" i="5"/>
  <c r="U458" i="5" s="1"/>
  <c r="W458" i="5"/>
  <c r="Y458" i="5"/>
  <c r="Z458" i="5"/>
  <c r="AA458" i="5" s="1"/>
  <c r="AB458" i="5"/>
  <c r="AO458" i="5" s="1"/>
  <c r="AH458" i="5"/>
  <c r="AI458" i="5"/>
  <c r="AD458" i="5" s="1"/>
  <c r="AL458" i="5"/>
  <c r="AQ458" i="5"/>
  <c r="BA458" i="5" s="1"/>
  <c r="AZ458" i="5"/>
  <c r="BL458" i="5"/>
  <c r="BN458" i="5" s="1"/>
  <c r="BO458" i="5"/>
  <c r="BP458" i="5"/>
  <c r="E457" i="5"/>
  <c r="G457" i="5"/>
  <c r="I457" i="5"/>
  <c r="J457" i="5"/>
  <c r="K457" i="5"/>
  <c r="L457" i="5"/>
  <c r="C457" i="5"/>
  <c r="F457" i="5"/>
  <c r="H457" i="5"/>
  <c r="D457" i="5"/>
  <c r="AJ458" i="5" l="1"/>
  <c r="AW458" i="5"/>
  <c r="AX458" i="5" s="1"/>
  <c r="BB458" i="5"/>
  <c r="AR458" i="5"/>
  <c r="AS458" i="5" s="1"/>
  <c r="O457" i="5"/>
  <c r="P457" i="5"/>
  <c r="U457" i="5"/>
  <c r="W457" i="5"/>
  <c r="Y457" i="5"/>
  <c r="Z457" i="5"/>
  <c r="AA457" i="5" s="1"/>
  <c r="AB457" i="5"/>
  <c r="AO457" i="5" s="1"/>
  <c r="AH457" i="5"/>
  <c r="AI457" i="5" s="1"/>
  <c r="AD457" i="5" s="1"/>
  <c r="AL457" i="5"/>
  <c r="AQ457" i="5"/>
  <c r="BA457" i="5" s="1"/>
  <c r="AZ457" i="5"/>
  <c r="BL457" i="5"/>
  <c r="BN457" i="5"/>
  <c r="BO457" i="5"/>
  <c r="BP457" i="5"/>
  <c r="K456" i="5"/>
  <c r="H456" i="5"/>
  <c r="C456" i="5"/>
  <c r="I456" i="5"/>
  <c r="J456" i="5"/>
  <c r="L456" i="5"/>
  <c r="D456" i="5"/>
  <c r="E456" i="5"/>
  <c r="F456" i="5"/>
  <c r="AT458" i="5"/>
  <c r="G456" i="5"/>
  <c r="AW457" i="5" l="1"/>
  <c r="AX457" i="5" s="1"/>
  <c r="AU458" i="5"/>
  <c r="AV458" i="5" s="1"/>
  <c r="AY458" i="5" s="1"/>
  <c r="BB457" i="5"/>
  <c r="AR457" i="5"/>
  <c r="AS457" i="5" s="1"/>
  <c r="AJ457" i="5"/>
  <c r="BD458" i="5"/>
  <c r="BF458" i="5"/>
  <c r="BM458" i="5"/>
  <c r="BC458" i="5"/>
  <c r="O456" i="5"/>
  <c r="P456" i="5"/>
  <c r="U456" i="5"/>
  <c r="W456" i="5"/>
  <c r="Z456" i="5" s="1"/>
  <c r="AA456" i="5" s="1"/>
  <c r="Y456" i="5"/>
  <c r="AB456" i="5"/>
  <c r="AH456" i="5"/>
  <c r="AI456" i="5" s="1"/>
  <c r="AL456" i="5"/>
  <c r="AO456" i="5"/>
  <c r="AQ456" i="5"/>
  <c r="AR456" i="5"/>
  <c r="AT457" i="5"/>
  <c r="AJ456" i="5" l="1"/>
  <c r="AD456" i="5"/>
  <c r="AS456" i="5"/>
  <c r="AU457" i="5"/>
  <c r="AV457" i="5" s="1"/>
  <c r="AY457" i="5" s="1"/>
  <c r="BC457" i="5"/>
  <c r="BD457" i="5"/>
  <c r="BF457" i="5"/>
  <c r="BM457" i="5"/>
  <c r="AW456" i="5"/>
  <c r="AX456" i="5" s="1"/>
  <c r="AZ456" i="5"/>
  <c r="BA456" i="5"/>
  <c r="BL456" i="5"/>
  <c r="BN456" i="5" s="1"/>
  <c r="BO456" i="5"/>
  <c r="D455" i="5"/>
  <c r="AT456" i="5"/>
  <c r="E455" i="5"/>
  <c r="K455" i="5"/>
  <c r="G455" i="5"/>
  <c r="H455" i="5"/>
  <c r="I455" i="5"/>
  <c r="J455" i="5"/>
  <c r="L455" i="5"/>
  <c r="C455" i="5"/>
  <c r="F455" i="5"/>
  <c r="BB456" i="5" l="1"/>
  <c r="BP456" i="5"/>
  <c r="AU456" i="5"/>
  <c r="AV456" i="5" s="1"/>
  <c r="AY456" i="5"/>
  <c r="BM456" i="5"/>
  <c r="BC456" i="5"/>
  <c r="BD456" i="5"/>
  <c r="BF456" i="5"/>
  <c r="O455" i="5"/>
  <c r="P455" i="5"/>
  <c r="U455" i="5" s="1"/>
  <c r="W455" i="5"/>
  <c r="Z455" i="5" s="1"/>
  <c r="Y455" i="5"/>
  <c r="AB455" i="5"/>
  <c r="AO455" i="5" s="1"/>
  <c r="AH455" i="5"/>
  <c r="AI455" i="5" s="1"/>
  <c r="AD455" i="5" s="1"/>
  <c r="AL455" i="5"/>
  <c r="AJ455" i="5"/>
  <c r="AQ455" i="5"/>
  <c r="BA455" i="5" s="1"/>
  <c r="AZ455" i="5"/>
  <c r="BL455" i="5"/>
  <c r="BN455" i="5"/>
  <c r="BO455" i="5"/>
  <c r="BP455" i="5"/>
  <c r="F454" i="5"/>
  <c r="H454" i="5"/>
  <c r="J454" i="5"/>
  <c r="G454" i="5"/>
  <c r="K454" i="5"/>
  <c r="D454" i="5"/>
  <c r="L454" i="5"/>
  <c r="E454" i="5"/>
  <c r="I454" i="5"/>
  <c r="C454" i="5"/>
  <c r="AA455" i="5" l="1"/>
  <c r="BB455" i="5"/>
  <c r="AR455" i="5"/>
  <c r="AS455" i="5" s="1"/>
  <c r="AW455" i="5"/>
  <c r="AX455" i="5" s="1"/>
  <c r="O454" i="5"/>
  <c r="P454" i="5"/>
  <c r="U454" i="5"/>
  <c r="W454" i="5"/>
  <c r="Z454" i="5" s="1"/>
  <c r="AA454" i="5" s="1"/>
  <c r="Y454" i="5"/>
  <c r="AB454" i="5"/>
  <c r="AO454" i="5" s="1"/>
  <c r="AH454" i="5"/>
  <c r="AI454" i="5" s="1"/>
  <c r="AD454" i="5" s="1"/>
  <c r="AL454" i="5"/>
  <c r="AQ454" i="5"/>
  <c r="BA454" i="5" s="1"/>
  <c r="AZ454" i="5"/>
  <c r="BL454" i="5"/>
  <c r="BN454" i="5" s="1"/>
  <c r="BO454" i="5"/>
  <c r="BP454" i="5"/>
  <c r="AT455" i="5"/>
  <c r="L453" i="5"/>
  <c r="C453" i="5"/>
  <c r="H453" i="5"/>
  <c r="I453" i="5"/>
  <c r="D453" i="5"/>
  <c r="E453" i="5"/>
  <c r="F453" i="5"/>
  <c r="G453" i="5"/>
  <c r="J453" i="5"/>
  <c r="K453" i="5"/>
  <c r="AW454" i="5" l="1"/>
  <c r="AX454" i="5" s="1"/>
  <c r="AU455" i="5"/>
  <c r="AV455" i="5" s="1"/>
  <c r="AY455" i="5" s="1"/>
  <c r="BB454" i="5"/>
  <c r="AR454" i="5"/>
  <c r="AS454" i="5" s="1"/>
  <c r="AJ454" i="5"/>
  <c r="BC455" i="5"/>
  <c r="BD455" i="5"/>
  <c r="BF455" i="5"/>
  <c r="BM455" i="5"/>
  <c r="O453" i="5"/>
  <c r="U453" i="5" s="1"/>
  <c r="P453" i="5"/>
  <c r="W453" i="5"/>
  <c r="Z453" i="5" s="1"/>
  <c r="AA453" i="5" s="1"/>
  <c r="Y453" i="5"/>
  <c r="AB453" i="5"/>
  <c r="AH453" i="5"/>
  <c r="AI453" i="5"/>
  <c r="AD453" i="5" s="1"/>
  <c r="AL453" i="5"/>
  <c r="AO453" i="5"/>
  <c r="AQ453" i="5"/>
  <c r="AR453" i="5"/>
  <c r="AS453" i="5" s="1"/>
  <c r="AT454" i="5"/>
  <c r="AT453" i="5"/>
  <c r="AJ453" i="5" l="1"/>
  <c r="AU454" i="5"/>
  <c r="AV454" i="5" s="1"/>
  <c r="AY454" i="5" s="1"/>
  <c r="BD454" i="5"/>
  <c r="BC454" i="5"/>
  <c r="BF454" i="5"/>
  <c r="BM454" i="5"/>
  <c r="AU453" i="5"/>
  <c r="AV453" i="5"/>
  <c r="AW453" i="5"/>
  <c r="AX453" i="5" s="1"/>
  <c r="AY453" i="5" s="1"/>
  <c r="AZ453" i="5"/>
  <c r="BA453" i="5"/>
  <c r="BL453" i="5"/>
  <c r="BP453" i="5" s="1"/>
  <c r="BO453" i="5"/>
  <c r="H452" i="5"/>
  <c r="I452" i="5"/>
  <c r="C452" i="5"/>
  <c r="E452" i="5"/>
  <c r="F452" i="5"/>
  <c r="J452" i="5"/>
  <c r="K452" i="5"/>
  <c r="L452" i="5"/>
  <c r="G452" i="5"/>
  <c r="D452" i="5"/>
  <c r="BN453" i="5" l="1"/>
  <c r="BB453" i="5"/>
  <c r="BC453" i="5"/>
  <c r="BD453" i="5"/>
  <c r="BM453" i="5"/>
  <c r="BF453" i="5"/>
  <c r="O452" i="5"/>
  <c r="P452" i="5"/>
  <c r="U452" i="5"/>
  <c r="W452" i="5"/>
  <c r="Y452" i="5"/>
  <c r="Z452" i="5"/>
  <c r="AA452" i="5" s="1"/>
  <c r="AB452" i="5"/>
  <c r="AW452" i="5" s="1"/>
  <c r="AH452" i="5"/>
  <c r="AI452" i="5"/>
  <c r="AD452" i="5" s="1"/>
  <c r="AL452" i="5"/>
  <c r="AJ452" i="5"/>
  <c r="AQ452" i="5"/>
  <c r="AZ452" i="5"/>
  <c r="BL452" i="5"/>
  <c r="BP452" i="5" s="1"/>
  <c r="BN452" i="5"/>
  <c r="BO452" i="5"/>
  <c r="G451" i="5"/>
  <c r="H451" i="5"/>
  <c r="J451" i="5"/>
  <c r="D451" i="5"/>
  <c r="I451" i="5"/>
  <c r="K451" i="5"/>
  <c r="L451" i="5"/>
  <c r="E451" i="5"/>
  <c r="C451" i="5"/>
  <c r="F451" i="5"/>
  <c r="AX452" i="5" l="1"/>
  <c r="BA452" i="5"/>
  <c r="AO452" i="5"/>
  <c r="O451" i="5"/>
  <c r="P451" i="5"/>
  <c r="U451" i="5"/>
  <c r="W451" i="5"/>
  <c r="Y451" i="5"/>
  <c r="Z451" i="5"/>
  <c r="AA451" i="5" s="1"/>
  <c r="AB451" i="5"/>
  <c r="AO451" i="5" s="1"/>
  <c r="AR451" i="5" s="1"/>
  <c r="AH451" i="5"/>
  <c r="AI451" i="5" s="1"/>
  <c r="AL451" i="5"/>
  <c r="AQ451" i="5"/>
  <c r="AS451" i="5" l="1"/>
  <c r="AD451" i="5"/>
  <c r="AJ451" i="5"/>
  <c r="AR452" i="5"/>
  <c r="AS452" i="5" s="1"/>
  <c r="BB452" i="5"/>
  <c r="AW451" i="5"/>
  <c r="AX451" i="5" s="1"/>
  <c r="AZ451" i="5"/>
  <c r="BA451" i="5"/>
  <c r="BB451" i="5" s="1"/>
  <c r="BC451" i="5" s="1"/>
  <c r="BL451" i="5"/>
  <c r="BP451" i="5" s="1"/>
  <c r="BO451" i="5"/>
  <c r="AT451" i="5"/>
  <c r="J450" i="5"/>
  <c r="F450" i="5"/>
  <c r="G450" i="5"/>
  <c r="C450" i="5"/>
  <c r="D450" i="5"/>
  <c r="H450" i="5"/>
  <c r="E450" i="5"/>
  <c r="AT452" i="5"/>
  <c r="K450" i="5"/>
  <c r="L450" i="5"/>
  <c r="I450" i="5"/>
  <c r="BN451" i="5" l="1"/>
  <c r="AU451" i="5"/>
  <c r="AV451" i="5" s="1"/>
  <c r="AY451" i="5"/>
  <c r="AU452" i="5"/>
  <c r="AV452" i="5" s="1"/>
  <c r="AY452" i="5" s="1"/>
  <c r="BF451" i="5"/>
  <c r="BM451" i="5"/>
  <c r="BC452" i="5"/>
  <c r="BF452" i="5"/>
  <c r="BM452" i="5"/>
  <c r="BD452" i="5"/>
  <c r="BD451" i="5"/>
  <c r="O450" i="5"/>
  <c r="U450" i="5" s="1"/>
  <c r="P450" i="5"/>
  <c r="W450" i="5"/>
  <c r="Z450" i="5" s="1"/>
  <c r="AA450" i="5" s="1"/>
  <c r="Y450" i="5"/>
  <c r="AB450" i="5"/>
  <c r="AH450" i="5"/>
  <c r="AI450" i="5" s="1"/>
  <c r="AD450" i="5" s="1"/>
  <c r="AL450" i="5"/>
  <c r="AO450" i="5"/>
  <c r="AQ450" i="5"/>
  <c r="AR450" i="5"/>
  <c r="AS450" i="5" s="1"/>
  <c r="AW450" i="5"/>
  <c r="AZ450" i="5"/>
  <c r="BL450" i="5"/>
  <c r="BN450" i="5"/>
  <c r="BO450" i="5"/>
  <c r="BP450" i="5"/>
  <c r="G449" i="5"/>
  <c r="AT450" i="5"/>
  <c r="I449" i="5"/>
  <c r="C449" i="5"/>
  <c r="H449" i="5"/>
  <c r="J449" i="5"/>
  <c r="K449" i="5"/>
  <c r="L449" i="5"/>
  <c r="D449" i="5"/>
  <c r="E449" i="5"/>
  <c r="F449" i="5"/>
  <c r="AJ450" i="5" l="1"/>
  <c r="AX450" i="5"/>
  <c r="AU450" i="5"/>
  <c r="AV450" i="5" s="1"/>
  <c r="AY450" i="5" s="1"/>
  <c r="BA450" i="5"/>
  <c r="BB450" i="5" s="1"/>
  <c r="O449" i="5"/>
  <c r="P449" i="5"/>
  <c r="U449" i="5"/>
  <c r="W449" i="5"/>
  <c r="Y449" i="5"/>
  <c r="Z449" i="5"/>
  <c r="AA449" i="5" s="1"/>
  <c r="AB449" i="5"/>
  <c r="AO449" i="5" s="1"/>
  <c r="AR449" i="5" s="1"/>
  <c r="AH449" i="5"/>
  <c r="AI449" i="5" s="1"/>
  <c r="AL449" i="5"/>
  <c r="AQ449" i="5"/>
  <c r="AS449" i="5" l="1"/>
  <c r="AD449" i="5"/>
  <c r="AJ449" i="5"/>
  <c r="BF450" i="5"/>
  <c r="BM450" i="5"/>
  <c r="BC450" i="5"/>
  <c r="BD450" i="5"/>
  <c r="AW449" i="5"/>
  <c r="AX449" i="5" s="1"/>
  <c r="AZ449" i="5"/>
  <c r="BA449" i="5"/>
  <c r="BL449" i="5"/>
  <c r="BP449" i="5" s="1"/>
  <c r="BN449" i="5"/>
  <c r="BO449" i="5"/>
  <c r="AT449" i="5"/>
  <c r="L448" i="5"/>
  <c r="I448" i="5"/>
  <c r="G448" i="5"/>
  <c r="H448" i="5"/>
  <c r="K448" i="5"/>
  <c r="D448" i="5"/>
  <c r="C448" i="5"/>
  <c r="E448" i="5"/>
  <c r="F448" i="5"/>
  <c r="J448" i="5"/>
  <c r="AU449" i="5" l="1"/>
  <c r="AV449" i="5" s="1"/>
  <c r="AY449" i="5"/>
  <c r="BB449" i="5"/>
  <c r="BC449" i="5"/>
  <c r="BD449" i="5"/>
  <c r="BM449" i="5"/>
  <c r="BF449" i="5"/>
  <c r="O448" i="5"/>
  <c r="P448" i="5"/>
  <c r="U448" i="5" s="1"/>
  <c r="W448" i="5"/>
  <c r="Z448" i="5" s="1"/>
  <c r="AA448" i="5" s="1"/>
  <c r="Y448" i="5"/>
  <c r="AB448" i="5"/>
  <c r="AO448" i="5" s="1"/>
  <c r="AR448" i="5" s="1"/>
  <c r="AH448" i="5"/>
  <c r="AI448" i="5" s="1"/>
  <c r="AL448" i="5"/>
  <c r="AQ448" i="5"/>
  <c r="AD448" i="5" l="1"/>
  <c r="AJ448" i="5"/>
  <c r="AS448" i="5"/>
  <c r="AW448" i="5"/>
  <c r="AX448" i="5" s="1"/>
  <c r="AZ448" i="5"/>
  <c r="BA448" i="5"/>
  <c r="BB448" i="5"/>
  <c r="BM448" i="5" s="1"/>
  <c r="BF448" i="5"/>
  <c r="BL448" i="5"/>
  <c r="BN448" i="5" s="1"/>
  <c r="BO448" i="5"/>
  <c r="AT448" i="5"/>
  <c r="K447" i="5"/>
  <c r="C447" i="5"/>
  <c r="H447" i="5"/>
  <c r="I447" i="5"/>
  <c r="D447" i="5"/>
  <c r="L447" i="5"/>
  <c r="E447" i="5"/>
  <c r="F447" i="5"/>
  <c r="G447" i="5"/>
  <c r="J447" i="5"/>
  <c r="BD448" i="5" l="1"/>
  <c r="BC448" i="5"/>
  <c r="AU448" i="5"/>
  <c r="AV448" i="5" s="1"/>
  <c r="AY448" i="5"/>
  <c r="BP448" i="5"/>
  <c r="O447" i="5"/>
  <c r="P447" i="5"/>
  <c r="U447" i="5"/>
  <c r="W447" i="5"/>
  <c r="Y447" i="5"/>
  <c r="Z447" i="5"/>
  <c r="AA447" i="5" s="1"/>
  <c r="AB447" i="5"/>
  <c r="AO447" i="5" s="1"/>
  <c r="AR447" i="5" s="1"/>
  <c r="AH447" i="5"/>
  <c r="AI447" i="5" s="1"/>
  <c r="AJ447" i="5" s="1"/>
  <c r="AL447" i="5"/>
  <c r="AQ447" i="5"/>
  <c r="AS447" i="5" l="1"/>
  <c r="AD447" i="5"/>
  <c r="AW447" i="5"/>
  <c r="AX447" i="5" s="1"/>
  <c r="AZ447" i="5"/>
  <c r="BA447" i="5"/>
  <c r="BB447" i="5" s="1"/>
  <c r="BL447" i="5"/>
  <c r="BN447" i="5"/>
  <c r="BO447" i="5"/>
  <c r="BP447" i="5"/>
  <c r="AT447" i="5"/>
  <c r="F446" i="5"/>
  <c r="I446" i="5"/>
  <c r="J446" i="5"/>
  <c r="K446" i="5"/>
  <c r="E446" i="5"/>
  <c r="C446" i="5"/>
  <c r="G446" i="5"/>
  <c r="D446" i="5"/>
  <c r="H446" i="5"/>
  <c r="L446" i="5"/>
  <c r="AU447" i="5" l="1"/>
  <c r="AV447" i="5" s="1"/>
  <c r="AY447" i="5"/>
  <c r="BC447" i="5"/>
  <c r="BD447" i="5"/>
  <c r="BM447" i="5"/>
  <c r="BF447" i="5"/>
  <c r="O446" i="5"/>
  <c r="P446" i="5"/>
  <c r="W446" i="5"/>
  <c r="Y446" i="5"/>
  <c r="Z446" i="5"/>
  <c r="AA446" i="5" s="1"/>
  <c r="AB446" i="5"/>
  <c r="AW446" i="5" s="1"/>
  <c r="AH446" i="5"/>
  <c r="AI446" i="5" s="1"/>
  <c r="AL446" i="5"/>
  <c r="AQ446" i="5"/>
  <c r="AZ446" i="5"/>
  <c r="BL446" i="5"/>
  <c r="BP446" i="5" s="1"/>
  <c r="BN446" i="5"/>
  <c r="BO446" i="5"/>
  <c r="G445" i="5"/>
  <c r="I445" i="5"/>
  <c r="J445" i="5"/>
  <c r="K445" i="5"/>
  <c r="C445" i="5"/>
  <c r="E445" i="5"/>
  <c r="F445" i="5"/>
  <c r="H445" i="5"/>
  <c r="L445" i="5"/>
  <c r="D445" i="5"/>
  <c r="U446" i="5" l="1"/>
  <c r="AD446" i="5"/>
  <c r="AJ446" i="5"/>
  <c r="AX446" i="5"/>
  <c r="AO446" i="5"/>
  <c r="BA446" i="5"/>
  <c r="O445" i="5"/>
  <c r="P445" i="5"/>
  <c r="U445" i="5"/>
  <c r="W445" i="5"/>
  <c r="Z445" i="5" s="1"/>
  <c r="Y445" i="5"/>
  <c r="AB445" i="5"/>
  <c r="AO445" i="5" s="1"/>
  <c r="AR445" i="5" s="1"/>
  <c r="AH445" i="5"/>
  <c r="AI445" i="5" s="1"/>
  <c r="AD445" i="5" s="1"/>
  <c r="AL445" i="5"/>
  <c r="AQ445" i="5"/>
  <c r="AS445" i="5" l="1"/>
  <c r="AA445" i="5"/>
  <c r="AJ445" i="5"/>
  <c r="BB446" i="5"/>
  <c r="AR446" i="5"/>
  <c r="AS446" i="5" s="1"/>
  <c r="AW445" i="5"/>
  <c r="AX445" i="5" s="1"/>
  <c r="AZ445" i="5"/>
  <c r="BA445" i="5"/>
  <c r="BB445" i="5"/>
  <c r="BD445" i="5" s="1"/>
  <c r="BC445" i="5"/>
  <c r="BL445" i="5"/>
  <c r="BP445" i="5" s="1"/>
  <c r="BO445" i="5"/>
  <c r="AT445" i="5"/>
  <c r="D444" i="5"/>
  <c r="L444" i="5"/>
  <c r="G444" i="5"/>
  <c r="I444" i="5"/>
  <c r="J444" i="5"/>
  <c r="K444" i="5"/>
  <c r="AT446" i="5"/>
  <c r="H444" i="5"/>
  <c r="C444" i="5"/>
  <c r="E444" i="5"/>
  <c r="F444" i="5"/>
  <c r="AU445" i="5" l="1"/>
  <c r="AV445" i="5" s="1"/>
  <c r="AY445" i="5"/>
  <c r="BN445" i="5"/>
  <c r="AU446" i="5"/>
  <c r="AV446" i="5" s="1"/>
  <c r="AY446" i="5" s="1"/>
  <c r="BF445" i="5"/>
  <c r="BD446" i="5"/>
  <c r="BF446" i="5"/>
  <c r="BM446" i="5"/>
  <c r="BC446" i="5"/>
  <c r="BM445" i="5"/>
  <c r="O444" i="5"/>
  <c r="P444" i="5"/>
  <c r="U444" i="5" s="1"/>
  <c r="W444" i="5"/>
  <c r="Z444" i="5" s="1"/>
  <c r="Y444" i="5"/>
  <c r="AB444" i="5"/>
  <c r="AW444" i="5" s="1"/>
  <c r="AH444" i="5"/>
  <c r="AI444" i="5"/>
  <c r="AD444" i="5"/>
  <c r="AL444" i="5"/>
  <c r="AJ444" i="5"/>
  <c r="AO444" i="5"/>
  <c r="AQ444" i="5"/>
  <c r="BA444" i="5" s="1"/>
  <c r="AR444" i="5"/>
  <c r="AS444" i="5" s="1"/>
  <c r="AZ444" i="5"/>
  <c r="BL444" i="5"/>
  <c r="BN444" i="5" s="1"/>
  <c r="BO444" i="5"/>
  <c r="L443" i="5"/>
  <c r="AT444" i="5"/>
  <c r="J443" i="5"/>
  <c r="D443" i="5"/>
  <c r="F443" i="5"/>
  <c r="G443" i="5"/>
  <c r="H443" i="5"/>
  <c r="E443" i="5"/>
  <c r="I443" i="5"/>
  <c r="C443" i="5"/>
  <c r="K443" i="5"/>
  <c r="AA444" i="5" l="1"/>
  <c r="BP444" i="5"/>
  <c r="BB444" i="5"/>
  <c r="AU444" i="5"/>
  <c r="AV444" i="5" s="1"/>
  <c r="BD444" i="5"/>
  <c r="BM444" i="5"/>
  <c r="BC444" i="5"/>
  <c r="BF444" i="5"/>
  <c r="AX444" i="5"/>
  <c r="O443" i="5"/>
  <c r="P443" i="5"/>
  <c r="W443" i="5"/>
  <c r="Z443" i="5" s="1"/>
  <c r="AA443" i="5" s="1"/>
  <c r="Y443" i="5"/>
  <c r="AB443" i="5"/>
  <c r="AH443" i="5"/>
  <c r="AI443" i="5"/>
  <c r="AD443" i="5" s="1"/>
  <c r="AL443" i="5"/>
  <c r="AJ443" i="5"/>
  <c r="AO443" i="5"/>
  <c r="AQ443" i="5"/>
  <c r="AR443" i="5"/>
  <c r="AS443" i="5"/>
  <c r="AW443" i="5"/>
  <c r="AZ443" i="5"/>
  <c r="BL443" i="5"/>
  <c r="BP443" i="5" s="1"/>
  <c r="BO443" i="5"/>
  <c r="AT443" i="5"/>
  <c r="I442" i="5"/>
  <c r="K442" i="5"/>
  <c r="D442" i="5"/>
  <c r="E442" i="5"/>
  <c r="H442" i="5"/>
  <c r="L442" i="5"/>
  <c r="C442" i="5"/>
  <c r="G442" i="5"/>
  <c r="F442" i="5"/>
  <c r="J442" i="5"/>
  <c r="U443" i="5" l="1"/>
  <c r="BN443" i="5"/>
  <c r="AX443" i="5"/>
  <c r="AU443" i="5"/>
  <c r="AV443" i="5" s="1"/>
  <c r="AY443" i="5" s="1"/>
  <c r="BA443" i="5"/>
  <c r="BB443" i="5" s="1"/>
  <c r="AY444" i="5"/>
  <c r="O442" i="5"/>
  <c r="P442" i="5"/>
  <c r="U442" i="5"/>
  <c r="W442" i="5"/>
  <c r="Y442" i="5"/>
  <c r="Z442" i="5"/>
  <c r="AA442" i="5" s="1"/>
  <c r="AB442" i="5"/>
  <c r="AO442" i="5" s="1"/>
  <c r="AH442" i="5"/>
  <c r="AI442" i="5" s="1"/>
  <c r="AL442" i="5"/>
  <c r="AQ442" i="5"/>
  <c r="BA442" i="5" s="1"/>
  <c r="AZ442" i="5"/>
  <c r="BL442" i="5"/>
  <c r="BN442" i="5" s="1"/>
  <c r="BO442" i="5"/>
  <c r="BP442" i="5"/>
  <c r="E441" i="5"/>
  <c r="K441" i="5"/>
  <c r="D441" i="5"/>
  <c r="H441" i="5"/>
  <c r="L441" i="5"/>
  <c r="F441" i="5"/>
  <c r="J441" i="5"/>
  <c r="C441" i="5"/>
  <c r="G441" i="5"/>
  <c r="I441" i="5"/>
  <c r="AW442" i="5" l="1"/>
  <c r="AX442" i="5" s="1"/>
  <c r="AD442" i="5"/>
  <c r="AJ442" i="5"/>
  <c r="BB442" i="5"/>
  <c r="AR442" i="5"/>
  <c r="AS442" i="5" s="1"/>
  <c r="BC443" i="5"/>
  <c r="BM443" i="5"/>
  <c r="BF443" i="5"/>
  <c r="BD443" i="5"/>
  <c r="O441" i="5"/>
  <c r="P441" i="5"/>
  <c r="W441" i="5"/>
  <c r="Z441" i="5" s="1"/>
  <c r="AA441" i="5" s="1"/>
  <c r="Y441" i="5"/>
  <c r="AB441" i="5"/>
  <c r="AH441" i="5"/>
  <c r="AI441" i="5"/>
  <c r="AD441" i="5"/>
  <c r="AL441" i="5"/>
  <c r="AJ441" i="5"/>
  <c r="AO441" i="5"/>
  <c r="AQ441" i="5"/>
  <c r="AR441" i="5"/>
  <c r="AS441" i="5"/>
  <c r="AT441" i="5"/>
  <c r="AT442" i="5"/>
  <c r="U441" i="5" l="1"/>
  <c r="AU442" i="5"/>
  <c r="AV442" i="5" s="1"/>
  <c r="AY442" i="5" s="1"/>
  <c r="BC442" i="5"/>
  <c r="BD442" i="5"/>
  <c r="BF442" i="5"/>
  <c r="BM442" i="5"/>
  <c r="AU441" i="5"/>
  <c r="AV441" i="5" s="1"/>
  <c r="AW441" i="5"/>
  <c r="AX441" i="5" s="1"/>
  <c r="AZ441" i="5"/>
  <c r="BA441" i="5"/>
  <c r="BL441" i="5"/>
  <c r="BN441" i="5" s="1"/>
  <c r="BO441" i="5"/>
  <c r="G440" i="5"/>
  <c r="K440" i="5"/>
  <c r="L440" i="5"/>
  <c r="E440" i="5"/>
  <c r="H440" i="5"/>
  <c r="J440" i="5"/>
  <c r="F440" i="5"/>
  <c r="I440" i="5"/>
  <c r="C440" i="5"/>
  <c r="D440" i="5"/>
  <c r="AY441" i="5" l="1"/>
  <c r="BB441" i="5"/>
  <c r="BP441" i="5"/>
  <c r="BF441" i="5"/>
  <c r="BC441" i="5"/>
  <c r="BD441" i="5"/>
  <c r="BM441" i="5"/>
  <c r="O440" i="5"/>
  <c r="P440" i="5"/>
  <c r="U440" i="5" s="1"/>
  <c r="W440" i="5"/>
  <c r="Y440" i="5"/>
  <c r="Z440" i="5"/>
  <c r="AA440" i="5" s="1"/>
  <c r="AB440" i="5"/>
  <c r="AO440" i="5" s="1"/>
  <c r="AR440" i="5" s="1"/>
  <c r="AH440" i="5"/>
  <c r="AI440" i="5"/>
  <c r="AD440" i="5" s="1"/>
  <c r="AL440" i="5"/>
  <c r="AQ440" i="5"/>
  <c r="BA440" i="5" s="1"/>
  <c r="AZ440" i="5"/>
  <c r="BL440" i="5"/>
  <c r="BN440" i="5"/>
  <c r="BO440" i="5"/>
  <c r="BP440" i="5"/>
  <c r="C439" i="5"/>
  <c r="F439" i="5"/>
  <c r="G439" i="5"/>
  <c r="I439" i="5"/>
  <c r="K439" i="5"/>
  <c r="D439" i="5"/>
  <c r="E439" i="5"/>
  <c r="L439" i="5"/>
  <c r="H439" i="5"/>
  <c r="J439" i="5"/>
  <c r="AS440" i="5" l="1"/>
  <c r="AW440" i="5"/>
  <c r="AX440" i="5" s="1"/>
  <c r="BB440" i="5"/>
  <c r="AJ440" i="5"/>
  <c r="BC440" i="5"/>
  <c r="BD440" i="5"/>
  <c r="BF440" i="5"/>
  <c r="BM440" i="5"/>
  <c r="O439" i="5"/>
  <c r="P439" i="5"/>
  <c r="U439" i="5" s="1"/>
  <c r="W439" i="5"/>
  <c r="Z439" i="5" s="1"/>
  <c r="Y439" i="5"/>
  <c r="AB439" i="5"/>
  <c r="AW439" i="5" s="1"/>
  <c r="AH439" i="5"/>
  <c r="AI439" i="5" s="1"/>
  <c r="AD439" i="5" s="1"/>
  <c r="AL439" i="5"/>
  <c r="AJ439" i="5"/>
  <c r="AO439" i="5"/>
  <c r="AQ439" i="5"/>
  <c r="BA439" i="5" s="1"/>
  <c r="AR439" i="5"/>
  <c r="AS439" i="5" s="1"/>
  <c r="AZ439" i="5"/>
  <c r="BL439" i="5"/>
  <c r="BN439" i="5" s="1"/>
  <c r="BO439" i="5"/>
  <c r="AT440" i="5"/>
  <c r="K438" i="5"/>
  <c r="L438" i="5"/>
  <c r="C438" i="5"/>
  <c r="D438" i="5"/>
  <c r="H438" i="5"/>
  <c r="I438" i="5"/>
  <c r="AT439" i="5"/>
  <c r="E438" i="5"/>
  <c r="F438" i="5"/>
  <c r="J438" i="5"/>
  <c r="G438" i="5"/>
  <c r="AA439" i="5" l="1"/>
  <c r="AU440" i="5"/>
  <c r="AV440" i="5" s="1"/>
  <c r="AY440" i="5" s="1"/>
  <c r="BB439" i="5"/>
  <c r="AU439" i="5"/>
  <c r="AV439" i="5" s="1"/>
  <c r="BM439" i="5"/>
  <c r="BC439" i="5"/>
  <c r="BD439" i="5"/>
  <c r="BF439" i="5"/>
  <c r="AX439" i="5"/>
  <c r="BP439" i="5"/>
  <c r="O438" i="5"/>
  <c r="P438" i="5"/>
  <c r="W438" i="5"/>
  <c r="Z438" i="5" s="1"/>
  <c r="Y438" i="5"/>
  <c r="AB438" i="5"/>
  <c r="AW438" i="5" s="1"/>
  <c r="AH438" i="5"/>
  <c r="AI438" i="5"/>
  <c r="AD438" i="5"/>
  <c r="AL438" i="5"/>
  <c r="AJ438" i="5"/>
  <c r="AO438" i="5"/>
  <c r="AQ438" i="5"/>
  <c r="AR438" i="5"/>
  <c r="AS438" i="5"/>
  <c r="AZ438" i="5"/>
  <c r="BL438" i="5"/>
  <c r="BN438" i="5" s="1"/>
  <c r="BO438" i="5"/>
  <c r="C437" i="5"/>
  <c r="AT438" i="5"/>
  <c r="D437" i="5"/>
  <c r="F437" i="5"/>
  <c r="G437" i="5"/>
  <c r="J437" i="5"/>
  <c r="L437" i="5"/>
  <c r="H437" i="5"/>
  <c r="E437" i="5"/>
  <c r="I437" i="5"/>
  <c r="K437" i="5"/>
  <c r="U438" i="5" l="1"/>
  <c r="AA438" i="5"/>
  <c r="AX438" i="5"/>
  <c r="AU438" i="5"/>
  <c r="AV438" i="5" s="1"/>
  <c r="AY438" i="5" s="1"/>
  <c r="BA438" i="5"/>
  <c r="BB438" i="5" s="1"/>
  <c r="BP438" i="5"/>
  <c r="AY439" i="5"/>
  <c r="O437" i="5"/>
  <c r="P437" i="5"/>
  <c r="U437" i="5"/>
  <c r="W437" i="5"/>
  <c r="Z437" i="5" s="1"/>
  <c r="Y437" i="5"/>
  <c r="AB437" i="5"/>
  <c r="AO437" i="5" s="1"/>
  <c r="AR437" i="5" s="1"/>
  <c r="AH437" i="5"/>
  <c r="AI437" i="5"/>
  <c r="AD437" i="5"/>
  <c r="AL437" i="5"/>
  <c r="AJ437" i="5"/>
  <c r="AQ437" i="5"/>
  <c r="AA437" i="5" l="1"/>
  <c r="AS437" i="5"/>
  <c r="BF438" i="5"/>
  <c r="BC438" i="5"/>
  <c r="BD438" i="5"/>
  <c r="BM438" i="5"/>
  <c r="AW437" i="5"/>
  <c r="AX437" i="5" s="1"/>
  <c r="AZ437" i="5"/>
  <c r="BA437" i="5"/>
  <c r="BB437" i="5"/>
  <c r="BC437" i="5" s="1"/>
  <c r="BL437" i="5"/>
  <c r="BP437" i="5" s="1"/>
  <c r="BO437" i="5"/>
  <c r="AT437" i="5"/>
  <c r="G436" i="5"/>
  <c r="E436" i="5"/>
  <c r="J436" i="5"/>
  <c r="C436" i="5"/>
  <c r="F436" i="5"/>
  <c r="D436" i="5"/>
  <c r="H436" i="5"/>
  <c r="L436" i="5"/>
  <c r="I436" i="5"/>
  <c r="K436" i="5"/>
  <c r="AU437" i="5" l="1"/>
  <c r="AV437" i="5" s="1"/>
  <c r="AY437" i="5"/>
  <c r="BN437" i="5"/>
  <c r="BM437" i="5"/>
  <c r="BD437" i="5"/>
  <c r="BF437" i="5"/>
  <c r="O436" i="5"/>
  <c r="P436" i="5"/>
  <c r="W436" i="5"/>
  <c r="Z436" i="5" s="1"/>
  <c r="AA436" i="5" s="1"/>
  <c r="Y436" i="5"/>
  <c r="AB436" i="5"/>
  <c r="AO436" i="5" s="1"/>
  <c r="AR436" i="5" s="1"/>
  <c r="AH436" i="5"/>
  <c r="AI436" i="5" s="1"/>
  <c r="AL436" i="5"/>
  <c r="AQ436" i="5"/>
  <c r="U436" i="5" l="1"/>
  <c r="AJ436" i="5"/>
  <c r="AD436" i="5"/>
  <c r="AS436" i="5"/>
  <c r="AW436" i="5"/>
  <c r="AX436" i="5"/>
  <c r="AZ436" i="5"/>
  <c r="BA436" i="5"/>
  <c r="BB436" i="5"/>
  <c r="BC436" i="5" s="1"/>
  <c r="BL436" i="5"/>
  <c r="BN436" i="5" s="1"/>
  <c r="BM436" i="5"/>
  <c r="BO436" i="5"/>
  <c r="AT436" i="5"/>
  <c r="C435" i="5"/>
  <c r="E435" i="5"/>
  <c r="J435" i="5"/>
  <c r="K435" i="5"/>
  <c r="D435" i="5"/>
  <c r="F435" i="5"/>
  <c r="H435" i="5"/>
  <c r="L435" i="5"/>
  <c r="G435" i="5"/>
  <c r="I435" i="5"/>
  <c r="BF436" i="5" l="1"/>
  <c r="BD436" i="5"/>
  <c r="AU436" i="5"/>
  <c r="AV436" i="5" s="1"/>
  <c r="BP436" i="5"/>
  <c r="AY436" i="5"/>
  <c r="O435" i="5"/>
  <c r="P435" i="5"/>
  <c r="U435" i="5" s="1"/>
  <c r="W435" i="5"/>
  <c r="Y435" i="5"/>
  <c r="Z435" i="5"/>
  <c r="AA435" i="5" s="1"/>
  <c r="AB435" i="5"/>
  <c r="AW435" i="5" s="1"/>
  <c r="AH435" i="5"/>
  <c r="AI435" i="5" s="1"/>
  <c r="AD435" i="5" s="1"/>
  <c r="AL435" i="5"/>
  <c r="AQ435" i="5"/>
  <c r="AZ435" i="5"/>
  <c r="BL435" i="5"/>
  <c r="BN435" i="5"/>
  <c r="BO435" i="5"/>
  <c r="BP435" i="5"/>
  <c r="K434" i="5"/>
  <c r="E434" i="5"/>
  <c r="F434" i="5"/>
  <c r="G434" i="5"/>
  <c r="H434" i="5"/>
  <c r="L434" i="5"/>
  <c r="D434" i="5"/>
  <c r="I434" i="5"/>
  <c r="J434" i="5"/>
  <c r="C434" i="5"/>
  <c r="AO435" i="5" l="1"/>
  <c r="AR435" i="5" s="1"/>
  <c r="AS435" i="5" s="1"/>
  <c r="AX435" i="5"/>
  <c r="AJ435" i="5"/>
  <c r="BA435" i="5"/>
  <c r="BB435" i="5" s="1"/>
  <c r="O434" i="5"/>
  <c r="P434" i="5"/>
  <c r="U434" i="5" s="1"/>
  <c r="W434" i="5"/>
  <c r="Y434" i="5"/>
  <c r="Z434" i="5"/>
  <c r="AA434" i="5" s="1"/>
  <c r="AB434" i="5"/>
  <c r="AO434" i="5" s="1"/>
  <c r="AH434" i="5"/>
  <c r="AI434" i="5" s="1"/>
  <c r="AD434" i="5" s="1"/>
  <c r="AL434" i="5"/>
  <c r="AQ434" i="5"/>
  <c r="AZ434" i="5"/>
  <c r="BA434" i="5"/>
  <c r="BL434" i="5"/>
  <c r="BN434" i="5" s="1"/>
  <c r="BO434" i="5"/>
  <c r="BP434" i="5"/>
  <c r="AT435" i="5"/>
  <c r="K433" i="5"/>
  <c r="F433" i="5"/>
  <c r="G433" i="5"/>
  <c r="I433" i="5"/>
  <c r="L433" i="5"/>
  <c r="D433" i="5"/>
  <c r="J433" i="5"/>
  <c r="C433" i="5"/>
  <c r="E433" i="5"/>
  <c r="H433" i="5"/>
  <c r="AU435" i="5" l="1"/>
  <c r="AV435" i="5" s="1"/>
  <c r="AY435" i="5" s="1"/>
  <c r="AJ434" i="5"/>
  <c r="BB434" i="5"/>
  <c r="AR434" i="5"/>
  <c r="AS434" i="5" s="1"/>
  <c r="AW434" i="5"/>
  <c r="AX434" i="5" s="1"/>
  <c r="BD435" i="5"/>
  <c r="BM435" i="5"/>
  <c r="BF435" i="5"/>
  <c r="BC435" i="5"/>
  <c r="O433" i="5"/>
  <c r="P433" i="5"/>
  <c r="U433" i="5"/>
  <c r="W433" i="5"/>
  <c r="Z433" i="5" s="1"/>
  <c r="Y433" i="5"/>
  <c r="AB433" i="5"/>
  <c r="AH433" i="5"/>
  <c r="AI433" i="5" s="1"/>
  <c r="AL433" i="5"/>
  <c r="AO433" i="5"/>
  <c r="AQ433" i="5"/>
  <c r="AR433" i="5"/>
  <c r="AT434" i="5"/>
  <c r="AJ433" i="5" l="1"/>
  <c r="AS433" i="5"/>
  <c r="AD433" i="5"/>
  <c r="AA433" i="5"/>
  <c r="AU434" i="5"/>
  <c r="AV434" i="5" s="1"/>
  <c r="AY434" i="5" s="1"/>
  <c r="BF434" i="5"/>
  <c r="BM434" i="5"/>
  <c r="BC434" i="5"/>
  <c r="BD434" i="5"/>
  <c r="AW433" i="5"/>
  <c r="AX433" i="5" s="1"/>
  <c r="AZ433" i="5"/>
  <c r="BA433" i="5"/>
  <c r="BB433" i="5"/>
  <c r="BD433" i="5" s="1"/>
  <c r="BL433" i="5"/>
  <c r="BN433" i="5"/>
  <c r="BO433" i="5"/>
  <c r="BP433" i="5"/>
  <c r="AT433" i="5"/>
  <c r="D432" i="5"/>
  <c r="E432" i="5"/>
  <c r="H432" i="5"/>
  <c r="K432" i="5"/>
  <c r="L432" i="5"/>
  <c r="G432" i="5"/>
  <c r="I432" i="5"/>
  <c r="J432" i="5"/>
  <c r="F432" i="5"/>
  <c r="C432" i="5"/>
  <c r="AU433" i="5" l="1"/>
  <c r="AV433" i="5" s="1"/>
  <c r="AY433" i="5"/>
  <c r="BC433" i="5"/>
  <c r="BM433" i="5"/>
  <c r="BF433" i="5"/>
  <c r="O432" i="5"/>
  <c r="P432" i="5"/>
  <c r="U432" i="5"/>
  <c r="W432" i="5"/>
  <c r="Y432" i="5"/>
  <c r="Z432" i="5"/>
  <c r="AA432" i="5" s="1"/>
  <c r="AB432" i="5"/>
  <c r="AO432" i="5" s="1"/>
  <c r="AH432" i="5"/>
  <c r="AI432" i="5" s="1"/>
  <c r="AL432" i="5"/>
  <c r="AQ432" i="5"/>
  <c r="BA432" i="5" s="1"/>
  <c r="AZ432" i="5"/>
  <c r="BL432" i="5"/>
  <c r="BN432" i="5" s="1"/>
  <c r="BO432" i="5"/>
  <c r="BP432" i="5"/>
  <c r="H431" i="5"/>
  <c r="I431" i="5"/>
  <c r="K431" i="5"/>
  <c r="C431" i="5"/>
  <c r="D431" i="5"/>
  <c r="G431" i="5"/>
  <c r="J431" i="5"/>
  <c r="E431" i="5"/>
  <c r="F431" i="5"/>
  <c r="L431" i="5"/>
  <c r="AJ432" i="5" l="1"/>
  <c r="AD432" i="5"/>
  <c r="AW432" i="5"/>
  <c r="AX432" i="5" s="1"/>
  <c r="BB432" i="5"/>
  <c r="AR432" i="5"/>
  <c r="AS432" i="5" s="1"/>
  <c r="O431" i="5"/>
  <c r="P431" i="5"/>
  <c r="U431" i="5"/>
  <c r="W431" i="5"/>
  <c r="Y431" i="5"/>
  <c r="Z431" i="5"/>
  <c r="AA431" i="5" s="1"/>
  <c r="AB431" i="5"/>
  <c r="AO431" i="5" s="1"/>
  <c r="AR431" i="5" s="1"/>
  <c r="AS431" i="5" s="1"/>
  <c r="AH431" i="5"/>
  <c r="AI431" i="5"/>
  <c r="AD431" i="5" s="1"/>
  <c r="AL431" i="5"/>
  <c r="AQ431" i="5"/>
  <c r="AT432" i="5"/>
  <c r="AT431" i="5"/>
  <c r="AU432" i="5" l="1"/>
  <c r="AV432" i="5" s="1"/>
  <c r="AY432" i="5" s="1"/>
  <c r="AJ431" i="5"/>
  <c r="BC432" i="5"/>
  <c r="BD432" i="5"/>
  <c r="BF432" i="5"/>
  <c r="BM432" i="5"/>
  <c r="AU431" i="5"/>
  <c r="AV431" i="5"/>
  <c r="AW431" i="5"/>
  <c r="AX431" i="5" s="1"/>
  <c r="AY431" i="5" s="1"/>
  <c r="AZ431" i="5"/>
  <c r="BA431" i="5"/>
  <c r="BL431" i="5"/>
  <c r="BN431" i="5" s="1"/>
  <c r="BO431" i="5"/>
  <c r="H430" i="5"/>
  <c r="K430" i="5"/>
  <c r="F430" i="5"/>
  <c r="G430" i="5"/>
  <c r="I430" i="5"/>
  <c r="L430" i="5"/>
  <c r="E430" i="5"/>
  <c r="D430" i="5"/>
  <c r="J430" i="5"/>
  <c r="C430" i="5"/>
  <c r="BB431" i="5" l="1"/>
  <c r="BD431" i="5"/>
  <c r="BF431" i="5"/>
  <c r="BM431" i="5"/>
  <c r="BC431" i="5"/>
  <c r="BP431" i="5"/>
  <c r="O430" i="5"/>
  <c r="P430" i="5"/>
  <c r="U430" i="5"/>
  <c r="W430" i="5"/>
  <c r="Y430" i="5"/>
  <c r="Z430" i="5"/>
  <c r="AA430" i="5" s="1"/>
  <c r="AB430" i="5"/>
  <c r="AO430" i="5" s="1"/>
  <c r="AR430" i="5" s="1"/>
  <c r="AH430" i="5"/>
  <c r="AI430" i="5" s="1"/>
  <c r="AL430" i="5"/>
  <c r="AQ430" i="5"/>
  <c r="AD430" i="5" l="1"/>
  <c r="AJ430" i="5"/>
  <c r="AS430" i="5"/>
  <c r="AW430" i="5"/>
  <c r="AX430" i="5" s="1"/>
  <c r="AZ430" i="5"/>
  <c r="BA430" i="5"/>
  <c r="BB430" i="5"/>
  <c r="BD430" i="5" s="1"/>
  <c r="BC430" i="5"/>
  <c r="BL430" i="5"/>
  <c r="BN430" i="5" s="1"/>
  <c r="BO430" i="5"/>
  <c r="BP430" i="5"/>
  <c r="I429" i="5"/>
  <c r="L429" i="5"/>
  <c r="AT430" i="5"/>
  <c r="J429" i="5"/>
  <c r="C429" i="5"/>
  <c r="E429" i="5"/>
  <c r="K429" i="5"/>
  <c r="F429" i="5"/>
  <c r="G429" i="5"/>
  <c r="D429" i="5"/>
  <c r="H429" i="5"/>
  <c r="AU430" i="5" l="1"/>
  <c r="AV430" i="5" s="1"/>
  <c r="AY430" i="5" s="1"/>
  <c r="BM430" i="5"/>
  <c r="BF430" i="5"/>
  <c r="O429" i="5"/>
  <c r="P429" i="5"/>
  <c r="W429" i="5"/>
  <c r="Z429" i="5" s="1"/>
  <c r="Y429" i="5"/>
  <c r="AB429" i="5"/>
  <c r="AO429" i="5" s="1"/>
  <c r="AH429" i="5"/>
  <c r="AI429" i="5" s="1"/>
  <c r="AD429" i="5" s="1"/>
  <c r="AL429" i="5"/>
  <c r="AQ429" i="5"/>
  <c r="AZ429" i="5"/>
  <c r="BL429" i="5"/>
  <c r="BN429" i="5" s="1"/>
  <c r="BO429" i="5"/>
  <c r="BP429" i="5"/>
  <c r="J428" i="5"/>
  <c r="L428" i="5"/>
  <c r="H428" i="5"/>
  <c r="D428" i="5"/>
  <c r="E428" i="5"/>
  <c r="F428" i="5"/>
  <c r="K428" i="5"/>
  <c r="I428" i="5"/>
  <c r="G428" i="5"/>
  <c r="C428" i="5"/>
  <c r="AA429" i="5" l="1"/>
  <c r="U429" i="5"/>
  <c r="BA429" i="5"/>
  <c r="AW429" i="5"/>
  <c r="AX429" i="5" s="1"/>
  <c r="BB429" i="5"/>
  <c r="AR429" i="5"/>
  <c r="AS429" i="5" s="1"/>
  <c r="AJ429" i="5"/>
  <c r="O428" i="5"/>
  <c r="P428" i="5"/>
  <c r="W428" i="5"/>
  <c r="Y428" i="5"/>
  <c r="Z428" i="5"/>
  <c r="AA428" i="5" s="1"/>
  <c r="AB428" i="5"/>
  <c r="AO428" i="5" s="1"/>
  <c r="AH428" i="5"/>
  <c r="AI428" i="5" s="1"/>
  <c r="AL428" i="5"/>
  <c r="AQ428" i="5"/>
  <c r="AZ428" i="5"/>
  <c r="BL428" i="5"/>
  <c r="BP428" i="5" s="1"/>
  <c r="BN428" i="5"/>
  <c r="BO428" i="5"/>
  <c r="G427" i="5"/>
  <c r="J427" i="5"/>
  <c r="L427" i="5"/>
  <c r="C427" i="5"/>
  <c r="H427" i="5"/>
  <c r="K427" i="5"/>
  <c r="I427" i="5"/>
  <c r="E427" i="5"/>
  <c r="D427" i="5"/>
  <c r="AT429" i="5"/>
  <c r="F427" i="5"/>
  <c r="U428" i="5" l="1"/>
  <c r="AW428" i="5"/>
  <c r="AX428" i="5" s="1"/>
  <c r="AU429" i="5"/>
  <c r="AV429" i="5" s="1"/>
  <c r="AY429" i="5" s="1"/>
  <c r="AJ428" i="5"/>
  <c r="AD428" i="5"/>
  <c r="AR428" i="5"/>
  <c r="AS428" i="5" s="1"/>
  <c r="BA428" i="5"/>
  <c r="BB428" i="5" s="1"/>
  <c r="BC429" i="5"/>
  <c r="BD429" i="5"/>
  <c r="BM429" i="5"/>
  <c r="BF429" i="5"/>
  <c r="O427" i="5"/>
  <c r="P427" i="5"/>
  <c r="W427" i="5"/>
  <c r="Y427" i="5"/>
  <c r="Z427" i="5"/>
  <c r="AA427" i="5" s="1"/>
  <c r="AB427" i="5"/>
  <c r="AH427" i="5"/>
  <c r="AI427" i="5" s="1"/>
  <c r="AL427" i="5"/>
  <c r="AO427" i="5"/>
  <c r="AR427" i="5" s="1"/>
  <c r="AQ427" i="5"/>
  <c r="AT428" i="5"/>
  <c r="U427" i="5" l="1"/>
  <c r="AU428" i="5"/>
  <c r="AV428" i="5" s="1"/>
  <c r="AY428" i="5" s="1"/>
  <c r="AS427" i="5"/>
  <c r="BD428" i="5"/>
  <c r="BC428" i="5"/>
  <c r="BM428" i="5"/>
  <c r="BF428" i="5"/>
  <c r="AJ427" i="5"/>
  <c r="AD427" i="5"/>
  <c r="AW427" i="5"/>
  <c r="AX427" i="5" s="1"/>
  <c r="AZ427" i="5"/>
  <c r="BA427" i="5"/>
  <c r="BL427" i="5"/>
  <c r="BN427" i="5"/>
  <c r="BO427" i="5"/>
  <c r="BP427" i="5"/>
  <c r="L426" i="5"/>
  <c r="E426" i="5"/>
  <c r="G426" i="5"/>
  <c r="J426" i="5"/>
  <c r="AT427" i="5"/>
  <c r="F426" i="5"/>
  <c r="I426" i="5"/>
  <c r="D426" i="5"/>
  <c r="K426" i="5"/>
  <c r="C426" i="5"/>
  <c r="H426" i="5"/>
  <c r="BB427" i="5" l="1"/>
  <c r="BC427" i="5" s="1"/>
  <c r="BF427" i="5"/>
  <c r="BD427" i="5"/>
  <c r="BM427" i="5"/>
  <c r="AU427" i="5"/>
  <c r="AV427" i="5" s="1"/>
  <c r="AY427" i="5" s="1"/>
  <c r="O426" i="5"/>
  <c r="P426" i="5"/>
  <c r="U426" i="5" s="1"/>
  <c r="W426" i="5"/>
  <c r="Y426" i="5"/>
  <c r="Z426" i="5"/>
  <c r="AA426" i="5" s="1"/>
  <c r="AB426" i="5"/>
  <c r="AO426" i="5" s="1"/>
  <c r="AR426" i="5" s="1"/>
  <c r="AH426" i="5"/>
  <c r="AI426" i="5" s="1"/>
  <c r="AL426" i="5"/>
  <c r="AQ426" i="5"/>
  <c r="AS426" i="5" l="1"/>
  <c r="AD426" i="5"/>
  <c r="AJ426" i="5"/>
  <c r="AW426" i="5"/>
  <c r="AX426" i="5" s="1"/>
  <c r="AZ426" i="5"/>
  <c r="BA426" i="5"/>
  <c r="BB426" i="5"/>
  <c r="BF426" i="5" s="1"/>
  <c r="BC426" i="5"/>
  <c r="BD426" i="5"/>
  <c r="BL426" i="5"/>
  <c r="BN426" i="5" s="1"/>
  <c r="BO426" i="5"/>
  <c r="AT426" i="5"/>
  <c r="H425" i="5"/>
  <c r="I425" i="5"/>
  <c r="K425" i="5"/>
  <c r="L425" i="5"/>
  <c r="D425" i="5"/>
  <c r="F425" i="5"/>
  <c r="J425" i="5"/>
  <c r="C425" i="5"/>
  <c r="E425" i="5"/>
  <c r="G425" i="5"/>
  <c r="AU426" i="5" l="1"/>
  <c r="AV426" i="5" s="1"/>
  <c r="AY426" i="5"/>
  <c r="BP426" i="5"/>
  <c r="BM426" i="5"/>
  <c r="O425" i="5"/>
  <c r="P425" i="5"/>
  <c r="U425" i="5"/>
  <c r="W425" i="5"/>
  <c r="Z425" i="5" s="1"/>
  <c r="AA425" i="5" s="1"/>
  <c r="Y425" i="5"/>
  <c r="AB425" i="5"/>
  <c r="AO425" i="5" s="1"/>
  <c r="AR425" i="5" s="1"/>
  <c r="AH425" i="5"/>
  <c r="AI425" i="5" s="1"/>
  <c r="AD425" i="5" s="1"/>
  <c r="AL425" i="5"/>
  <c r="AQ425" i="5"/>
  <c r="AS425" i="5" l="1"/>
  <c r="AJ425" i="5"/>
  <c r="AW425" i="5"/>
  <c r="AX425" i="5" s="1"/>
  <c r="AZ425" i="5"/>
  <c r="BA425" i="5"/>
  <c r="BB425" i="5"/>
  <c r="BC425" i="5" s="1"/>
  <c r="BF425" i="5"/>
  <c r="BL425" i="5"/>
  <c r="BN425" i="5" s="1"/>
  <c r="BM425" i="5"/>
  <c r="BO425" i="5"/>
  <c r="BP425" i="5"/>
  <c r="AT425" i="5"/>
  <c r="C424" i="5"/>
  <c r="E424" i="5"/>
  <c r="D424" i="5"/>
  <c r="G424" i="5"/>
  <c r="H424" i="5"/>
  <c r="J424" i="5"/>
  <c r="L424" i="5"/>
  <c r="I424" i="5"/>
  <c r="K424" i="5"/>
  <c r="F424" i="5"/>
  <c r="AU425" i="5" l="1"/>
  <c r="AV425" i="5" s="1"/>
  <c r="BD425" i="5"/>
  <c r="AY425" i="5"/>
  <c r="O424" i="5"/>
  <c r="P424" i="5"/>
  <c r="U424" i="5"/>
  <c r="W424" i="5"/>
  <c r="Y424" i="5"/>
  <c r="Z424" i="5"/>
  <c r="AA424" i="5" s="1"/>
  <c r="AB424" i="5"/>
  <c r="AO424" i="5" s="1"/>
  <c r="AH424" i="5"/>
  <c r="AI424" i="5" s="1"/>
  <c r="AD424" i="5" s="1"/>
  <c r="AL424" i="5"/>
  <c r="AQ424" i="5"/>
  <c r="BA424" i="5" s="1"/>
  <c r="AZ424" i="5"/>
  <c r="BL424" i="5"/>
  <c r="BN424" i="5" s="1"/>
  <c r="BO424" i="5"/>
  <c r="BP424" i="5"/>
  <c r="K423" i="5"/>
  <c r="F423" i="5"/>
  <c r="C423" i="5"/>
  <c r="G423" i="5"/>
  <c r="D423" i="5"/>
  <c r="J423" i="5"/>
  <c r="E423" i="5"/>
  <c r="I423" i="5"/>
  <c r="L423" i="5"/>
  <c r="H423" i="5"/>
  <c r="BB424" i="5" l="1"/>
  <c r="AR424" i="5"/>
  <c r="AS424" i="5" s="1"/>
  <c r="AW424" i="5"/>
  <c r="AX424" i="5" s="1"/>
  <c r="AJ424" i="5"/>
  <c r="O423" i="5"/>
  <c r="P423" i="5"/>
  <c r="U423" i="5"/>
  <c r="W423" i="5"/>
  <c r="Y423" i="5"/>
  <c r="Z423" i="5"/>
  <c r="AA423" i="5" s="1"/>
  <c r="AB423" i="5"/>
  <c r="AO423" i="5" s="1"/>
  <c r="AH423" i="5"/>
  <c r="AI423" i="5" s="1"/>
  <c r="AD423" i="5" s="1"/>
  <c r="AL423" i="5"/>
  <c r="AQ423" i="5"/>
  <c r="BA423" i="5" s="1"/>
  <c r="AZ423" i="5"/>
  <c r="BL423" i="5"/>
  <c r="BN423" i="5"/>
  <c r="BO423" i="5"/>
  <c r="BP423" i="5"/>
  <c r="E422" i="5"/>
  <c r="AT424" i="5"/>
  <c r="I422" i="5"/>
  <c r="J422" i="5"/>
  <c r="G422" i="5"/>
  <c r="K422" i="5"/>
  <c r="L422" i="5"/>
  <c r="H422" i="5"/>
  <c r="D422" i="5"/>
  <c r="C422" i="5"/>
  <c r="F422" i="5"/>
  <c r="AU424" i="5" l="1"/>
  <c r="AV424" i="5" s="1"/>
  <c r="AY424" i="5" s="1"/>
  <c r="BB423" i="5"/>
  <c r="AR423" i="5"/>
  <c r="AS423" i="5" s="1"/>
  <c r="AW423" i="5"/>
  <c r="AX423" i="5" s="1"/>
  <c r="AJ423" i="5"/>
  <c r="BF424" i="5"/>
  <c r="BC424" i="5"/>
  <c r="BM424" i="5"/>
  <c r="BD424" i="5"/>
  <c r="O422" i="5"/>
  <c r="P422" i="5"/>
  <c r="U422" i="5"/>
  <c r="W422" i="5"/>
  <c r="Y422" i="5"/>
  <c r="Z422" i="5"/>
  <c r="AA422" i="5" s="1"/>
  <c r="AB422" i="5"/>
  <c r="AW422" i="5" s="1"/>
  <c r="AH422" i="5"/>
  <c r="AI422" i="5" s="1"/>
  <c r="AL422" i="5"/>
  <c r="AO422" i="5"/>
  <c r="AR422" i="5" s="1"/>
  <c r="AQ422" i="5"/>
  <c r="BA422" i="5" s="1"/>
  <c r="AZ422" i="5"/>
  <c r="BL422" i="5"/>
  <c r="BN422" i="5"/>
  <c r="BO422" i="5"/>
  <c r="BP422" i="5"/>
  <c r="AT423" i="5"/>
  <c r="E421" i="5"/>
  <c r="F421" i="5"/>
  <c r="G421" i="5"/>
  <c r="J421" i="5"/>
  <c r="L421" i="5"/>
  <c r="C421" i="5"/>
  <c r="H421" i="5"/>
  <c r="D421" i="5"/>
  <c r="K421" i="5"/>
  <c r="I421" i="5"/>
  <c r="AD422" i="5" l="1"/>
  <c r="AJ422" i="5"/>
  <c r="AS422" i="5"/>
  <c r="AU423" i="5"/>
  <c r="AV423" i="5" s="1"/>
  <c r="AY423" i="5"/>
  <c r="BB422" i="5"/>
  <c r="BC423" i="5"/>
  <c r="BF423" i="5"/>
  <c r="BD423" i="5"/>
  <c r="BM423" i="5"/>
  <c r="AX422" i="5"/>
  <c r="O421" i="5"/>
  <c r="U421" i="5" s="1"/>
  <c r="P421" i="5"/>
  <c r="W421" i="5"/>
  <c r="Z421" i="5" s="1"/>
  <c r="Y421" i="5"/>
  <c r="AB421" i="5"/>
  <c r="AH421" i="5"/>
  <c r="AI421" i="5"/>
  <c r="AD421" i="5" s="1"/>
  <c r="AL421" i="5"/>
  <c r="AJ421" i="5"/>
  <c r="AO421" i="5"/>
  <c r="AQ421" i="5"/>
  <c r="AR421" i="5"/>
  <c r="AS421" i="5" s="1"/>
  <c r="AT422" i="5"/>
  <c r="AT421" i="5"/>
  <c r="AU422" i="5" l="1"/>
  <c r="AV422" i="5" s="1"/>
  <c r="AY422" i="5"/>
  <c r="AA421" i="5"/>
  <c r="BM422" i="5"/>
  <c r="BC422" i="5"/>
  <c r="BD422" i="5"/>
  <c r="BF422" i="5"/>
  <c r="AU421" i="5"/>
  <c r="AV421" i="5"/>
  <c r="AW421" i="5"/>
  <c r="AX421" i="5" s="1"/>
  <c r="AY421" i="5" s="1"/>
  <c r="AZ421" i="5"/>
  <c r="BB421" i="5" s="1"/>
  <c r="BC421" i="5" s="1"/>
  <c r="BA421" i="5"/>
  <c r="BL421" i="5"/>
  <c r="BP421" i="5" s="1"/>
  <c r="BN421" i="5"/>
  <c r="BO421" i="5"/>
  <c r="G420" i="5"/>
  <c r="E420" i="5"/>
  <c r="H420" i="5"/>
  <c r="D420" i="5"/>
  <c r="F420" i="5"/>
  <c r="K420" i="5"/>
  <c r="J420" i="5"/>
  <c r="C420" i="5"/>
  <c r="L420" i="5"/>
  <c r="I420" i="5"/>
  <c r="BF421" i="5" l="1"/>
  <c r="BM421" i="5"/>
  <c r="BD421" i="5"/>
  <c r="O420" i="5"/>
  <c r="P420" i="5"/>
  <c r="U420" i="5"/>
  <c r="W420" i="5"/>
  <c r="Z420" i="5" s="1"/>
  <c r="AA420" i="5" s="1"/>
  <c r="Y420" i="5"/>
  <c r="AB420" i="5"/>
  <c r="AO420" i="5" s="1"/>
  <c r="AR420" i="5" s="1"/>
  <c r="AH420" i="5"/>
  <c r="AI420" i="5" s="1"/>
  <c r="AL420" i="5"/>
  <c r="AQ420" i="5"/>
  <c r="AD420" i="5" l="1"/>
  <c r="AJ420" i="5"/>
  <c r="AS420" i="5"/>
  <c r="AW420" i="5"/>
  <c r="AX420" i="5" s="1"/>
  <c r="AZ420" i="5"/>
  <c r="BA420" i="5"/>
  <c r="BB420" i="5"/>
  <c r="BC420" i="5" s="1"/>
  <c r="BD420" i="5"/>
  <c r="BF420" i="5"/>
  <c r="BL420" i="5"/>
  <c r="BN420" i="5" s="1"/>
  <c r="BO420" i="5"/>
  <c r="L419" i="5"/>
  <c r="F419" i="5"/>
  <c r="J419" i="5"/>
  <c r="AT420" i="5"/>
  <c r="C419" i="5"/>
  <c r="H419" i="5"/>
  <c r="D419" i="5"/>
  <c r="I419" i="5"/>
  <c r="G419" i="5"/>
  <c r="K419" i="5"/>
  <c r="E419" i="5"/>
  <c r="AU420" i="5" l="1"/>
  <c r="AV420" i="5" s="1"/>
  <c r="AY420" i="5" s="1"/>
  <c r="BP420" i="5"/>
  <c r="BM420" i="5"/>
  <c r="O419" i="5"/>
  <c r="P419" i="5"/>
  <c r="U419" i="5"/>
  <c r="W419" i="5"/>
  <c r="Y419" i="5"/>
  <c r="Z419" i="5"/>
  <c r="AA419" i="5" s="1"/>
  <c r="AB419" i="5"/>
  <c r="AO419" i="5" s="1"/>
  <c r="AR419" i="5" s="1"/>
  <c r="AH419" i="5"/>
  <c r="AI419" i="5" s="1"/>
  <c r="AD419" i="5" s="1"/>
  <c r="AL419" i="5"/>
  <c r="AQ419" i="5"/>
  <c r="AS419" i="5" l="1"/>
  <c r="AJ419" i="5"/>
  <c r="AW419" i="5"/>
  <c r="AX419" i="5" s="1"/>
  <c r="AZ419" i="5"/>
  <c r="BA419" i="5"/>
  <c r="BB419" i="5" s="1"/>
  <c r="BL419" i="5"/>
  <c r="BN419" i="5"/>
  <c r="BO419" i="5"/>
  <c r="BP419" i="5"/>
  <c r="AT419" i="5"/>
  <c r="K418" i="5"/>
  <c r="E418" i="5"/>
  <c r="D418" i="5"/>
  <c r="F418" i="5"/>
  <c r="C418" i="5"/>
  <c r="G418" i="5"/>
  <c r="I418" i="5"/>
  <c r="L418" i="5"/>
  <c r="H418" i="5"/>
  <c r="J418" i="5"/>
  <c r="AU419" i="5" l="1"/>
  <c r="AV419" i="5" s="1"/>
  <c r="AY419" i="5"/>
  <c r="BD419" i="5"/>
  <c r="BF419" i="5"/>
  <c r="BM419" i="5"/>
  <c r="BC419" i="5"/>
  <c r="O418" i="5"/>
  <c r="P418" i="5"/>
  <c r="U418" i="5"/>
  <c r="W418" i="5"/>
  <c r="Y418" i="5"/>
  <c r="Z418" i="5"/>
  <c r="AA418" i="5" s="1"/>
  <c r="AB418" i="5"/>
  <c r="AW418" i="5" s="1"/>
  <c r="AH418" i="5"/>
  <c r="AI418" i="5"/>
  <c r="AD418" i="5"/>
  <c r="AL418" i="5"/>
  <c r="AJ418" i="5"/>
  <c r="AQ418" i="5"/>
  <c r="AZ418" i="5"/>
  <c r="BL418" i="5"/>
  <c r="BP418" i="5" s="1"/>
  <c r="BN418" i="5"/>
  <c r="BO418" i="5"/>
  <c r="D417" i="5"/>
  <c r="K417" i="5"/>
  <c r="I417" i="5"/>
  <c r="C417" i="5"/>
  <c r="G417" i="5"/>
  <c r="J417" i="5"/>
  <c r="F417" i="5"/>
  <c r="E417" i="5"/>
  <c r="H417" i="5"/>
  <c r="L417" i="5"/>
  <c r="AX418" i="5" l="1"/>
  <c r="BA418" i="5"/>
  <c r="AO418" i="5"/>
  <c r="O417" i="5"/>
  <c r="P417" i="5"/>
  <c r="U417" i="5"/>
  <c r="W417" i="5"/>
  <c r="Y417" i="5"/>
  <c r="Z417" i="5"/>
  <c r="AA417" i="5" s="1"/>
  <c r="AB417" i="5"/>
  <c r="AO417" i="5" s="1"/>
  <c r="AR417" i="5" s="1"/>
  <c r="AH417" i="5"/>
  <c r="AI417" i="5" s="1"/>
  <c r="AL417" i="5"/>
  <c r="AQ417" i="5"/>
  <c r="AD417" i="5" l="1"/>
  <c r="AJ417" i="5"/>
  <c r="AS417" i="5"/>
  <c r="BB418" i="5"/>
  <c r="AR418" i="5"/>
  <c r="AS418" i="5" s="1"/>
  <c r="AW417" i="5"/>
  <c r="AX417" i="5" s="1"/>
  <c r="AZ417" i="5"/>
  <c r="BA417" i="5"/>
  <c r="BL417" i="5"/>
  <c r="BN417" i="5" s="1"/>
  <c r="BO417" i="5"/>
  <c r="BP417" i="5"/>
  <c r="F416" i="5"/>
  <c r="AT417" i="5"/>
  <c r="AT418" i="5"/>
  <c r="E416" i="5"/>
  <c r="D416" i="5"/>
  <c r="I416" i="5"/>
  <c r="G416" i="5"/>
  <c r="H416" i="5"/>
  <c r="J416" i="5"/>
  <c r="L416" i="5"/>
  <c r="K416" i="5"/>
  <c r="C416" i="5"/>
  <c r="BB417" i="5" l="1"/>
  <c r="AU418" i="5"/>
  <c r="AV418" i="5" s="1"/>
  <c r="AY418" i="5" s="1"/>
  <c r="AU417" i="5"/>
  <c r="AV417" i="5" s="1"/>
  <c r="AY417" i="5" s="1"/>
  <c r="BD417" i="5"/>
  <c r="BC417" i="5"/>
  <c r="BF417" i="5"/>
  <c r="BM417" i="5"/>
  <c r="BD418" i="5"/>
  <c r="BF418" i="5"/>
  <c r="BM418" i="5"/>
  <c r="BC418" i="5"/>
  <c r="O416" i="5"/>
  <c r="U416" i="5" s="1"/>
  <c r="P416" i="5"/>
  <c r="W416" i="5"/>
  <c r="Y416" i="5"/>
  <c r="Z416" i="5"/>
  <c r="AA416" i="5" s="1"/>
  <c r="AB416" i="5"/>
  <c r="AH416" i="5"/>
  <c r="AI416" i="5" s="1"/>
  <c r="AL416" i="5"/>
  <c r="AO416" i="5"/>
  <c r="AR416" i="5" s="1"/>
  <c r="AQ416" i="5"/>
  <c r="AS416" i="5" l="1"/>
  <c r="AD416" i="5"/>
  <c r="AJ416" i="5"/>
  <c r="AW416" i="5"/>
  <c r="AX416" i="5" s="1"/>
  <c r="AZ416" i="5"/>
  <c r="BA416" i="5"/>
  <c r="BB416" i="5"/>
  <c r="BF416" i="5" s="1"/>
  <c r="BL416" i="5"/>
  <c r="BN416" i="5" s="1"/>
  <c r="BO416" i="5"/>
  <c r="AT416" i="5"/>
  <c r="H415" i="5"/>
  <c r="K415" i="5"/>
  <c r="F415" i="5"/>
  <c r="J415" i="5"/>
  <c r="D415" i="5"/>
  <c r="C415" i="5"/>
  <c r="I415" i="5"/>
  <c r="L415" i="5"/>
  <c r="G415" i="5"/>
  <c r="E415" i="5"/>
  <c r="BD416" i="5" l="1"/>
  <c r="AU416" i="5"/>
  <c r="AV416" i="5" s="1"/>
  <c r="AY416" i="5" s="1"/>
  <c r="BP416" i="5"/>
  <c r="BC416" i="5"/>
  <c r="BM416" i="5"/>
  <c r="O415" i="5"/>
  <c r="P415" i="5"/>
  <c r="U415" i="5"/>
  <c r="W415" i="5"/>
  <c r="Y415" i="5"/>
  <c r="Z415" i="5"/>
  <c r="AB415" i="5"/>
  <c r="AW415" i="5" s="1"/>
  <c r="AX415" i="5" s="1"/>
  <c r="AH415" i="5"/>
  <c r="AI415" i="5" s="1"/>
  <c r="AD415" i="5" s="1"/>
  <c r="AL415" i="5"/>
  <c r="AQ415" i="5"/>
  <c r="BA415" i="5" s="1"/>
  <c r="AZ415" i="5"/>
  <c r="BL415" i="5"/>
  <c r="BN415" i="5"/>
  <c r="BO415" i="5"/>
  <c r="BP415" i="5"/>
  <c r="I414" i="5"/>
  <c r="G414" i="5"/>
  <c r="C414" i="5"/>
  <c r="L414" i="5"/>
  <c r="D414" i="5"/>
  <c r="J414" i="5"/>
  <c r="K414" i="5"/>
  <c r="F414" i="5"/>
  <c r="E414" i="5"/>
  <c r="H414" i="5"/>
  <c r="AA415" i="5" l="1"/>
  <c r="AO415" i="5"/>
  <c r="AJ415" i="5"/>
  <c r="O414" i="5"/>
  <c r="P414" i="5"/>
  <c r="U414" i="5"/>
  <c r="W414" i="5"/>
  <c r="Z414" i="5" s="1"/>
  <c r="AA414" i="5" s="1"/>
  <c r="Y414" i="5"/>
  <c r="AB414" i="5"/>
  <c r="AO414" i="5" s="1"/>
  <c r="AH414" i="5"/>
  <c r="AI414" i="5"/>
  <c r="AJ414" i="5" s="1"/>
  <c r="AL414" i="5"/>
  <c r="AQ414" i="5"/>
  <c r="BA414" i="5" s="1"/>
  <c r="AZ414" i="5"/>
  <c r="BL414" i="5"/>
  <c r="BN414" i="5"/>
  <c r="BO414" i="5"/>
  <c r="BP414" i="5"/>
  <c r="K413" i="5"/>
  <c r="E413" i="5"/>
  <c r="H413" i="5"/>
  <c r="D413" i="5"/>
  <c r="C413" i="5"/>
  <c r="G413" i="5"/>
  <c r="I413" i="5"/>
  <c r="L413" i="5"/>
  <c r="J413" i="5"/>
  <c r="F413" i="5"/>
  <c r="AW414" i="5" l="1"/>
  <c r="AX414" i="5" s="1"/>
  <c r="BB414" i="5"/>
  <c r="AR414" i="5"/>
  <c r="AS414" i="5" s="1"/>
  <c r="AD414" i="5"/>
  <c r="BB415" i="5"/>
  <c r="AR415" i="5"/>
  <c r="AS415" i="5" s="1"/>
  <c r="O413" i="5"/>
  <c r="P413" i="5"/>
  <c r="U413" i="5"/>
  <c r="W413" i="5"/>
  <c r="Y413" i="5"/>
  <c r="Z413" i="5"/>
  <c r="AA413" i="5" s="1"/>
  <c r="AB413" i="5"/>
  <c r="AH413" i="5"/>
  <c r="AI413" i="5" s="1"/>
  <c r="AL413" i="5"/>
  <c r="AO413" i="5"/>
  <c r="AQ413" i="5"/>
  <c r="AR413" i="5"/>
  <c r="AW413" i="5"/>
  <c r="AZ413" i="5"/>
  <c r="BL413" i="5"/>
  <c r="BN413" i="5" s="1"/>
  <c r="BO413" i="5"/>
  <c r="I412" i="5"/>
  <c r="AT414" i="5"/>
  <c r="L412" i="5"/>
  <c r="K412" i="5"/>
  <c r="D412" i="5"/>
  <c r="F412" i="5"/>
  <c r="C412" i="5"/>
  <c r="E412" i="5"/>
  <c r="J412" i="5"/>
  <c r="AT415" i="5"/>
  <c r="H412" i="5"/>
  <c r="G412" i="5"/>
  <c r="AD413" i="5" l="1"/>
  <c r="AJ413" i="5"/>
  <c r="AS413" i="5"/>
  <c r="AX413" i="5"/>
  <c r="AU414" i="5"/>
  <c r="AV414" i="5" s="1"/>
  <c r="AY414" i="5" s="1"/>
  <c r="AU415" i="5"/>
  <c r="AV415" i="5" s="1"/>
  <c r="AY415" i="5" s="1"/>
  <c r="BA413" i="5"/>
  <c r="BB413" i="5" s="1"/>
  <c r="BM415" i="5"/>
  <c r="BC415" i="5"/>
  <c r="BD415" i="5"/>
  <c r="BF415" i="5"/>
  <c r="BP413" i="5"/>
  <c r="BC414" i="5"/>
  <c r="BD414" i="5"/>
  <c r="BF414" i="5"/>
  <c r="BM414" i="5"/>
  <c r="O412" i="5"/>
  <c r="P412" i="5"/>
  <c r="W412" i="5"/>
  <c r="Y412" i="5"/>
  <c r="Z412" i="5"/>
  <c r="AA412" i="5" s="1"/>
  <c r="AB412" i="5"/>
  <c r="AO412" i="5" s="1"/>
  <c r="AH412" i="5"/>
  <c r="AI412" i="5" s="1"/>
  <c r="AL412" i="5"/>
  <c r="AQ412" i="5"/>
  <c r="BA412" i="5" s="1"/>
  <c r="AZ412" i="5"/>
  <c r="BL412" i="5"/>
  <c r="BN412" i="5" s="1"/>
  <c r="BO412" i="5"/>
  <c r="AT413" i="5"/>
  <c r="L411" i="5"/>
  <c r="K411" i="5"/>
  <c r="C411" i="5"/>
  <c r="H411" i="5"/>
  <c r="E411" i="5"/>
  <c r="D411" i="5"/>
  <c r="G411" i="5"/>
  <c r="J411" i="5"/>
  <c r="I411" i="5"/>
  <c r="F411" i="5"/>
  <c r="BP412" i="5" l="1"/>
  <c r="AU413" i="5"/>
  <c r="AV413" i="5" s="1"/>
  <c r="AY413" i="5" s="1"/>
  <c r="AJ412" i="5"/>
  <c r="AD412" i="5"/>
  <c r="U412" i="5"/>
  <c r="AW412" i="5"/>
  <c r="AX412" i="5" s="1"/>
  <c r="BB412" i="5"/>
  <c r="AR412" i="5"/>
  <c r="AS412" i="5" s="1"/>
  <c r="BC413" i="5"/>
  <c r="BD413" i="5"/>
  <c r="BF413" i="5"/>
  <c r="BM413" i="5"/>
  <c r="O411" i="5"/>
  <c r="P411" i="5"/>
  <c r="W411" i="5"/>
  <c r="Z411" i="5" s="1"/>
  <c r="AA411" i="5" s="1"/>
  <c r="Y411" i="5"/>
  <c r="AB411" i="5"/>
  <c r="AW411" i="5" s="1"/>
  <c r="AH411" i="5"/>
  <c r="AI411" i="5"/>
  <c r="AD411" i="5"/>
  <c r="AL411" i="5"/>
  <c r="AJ411" i="5"/>
  <c r="AO411" i="5"/>
  <c r="AR411" i="5" s="1"/>
  <c r="AS411" i="5" s="1"/>
  <c r="AQ411" i="5"/>
  <c r="AZ411" i="5"/>
  <c r="BL411" i="5"/>
  <c r="BN411" i="5" s="1"/>
  <c r="BO411" i="5"/>
  <c r="L410" i="5"/>
  <c r="C410" i="5"/>
  <c r="F410" i="5"/>
  <c r="D410" i="5"/>
  <c r="K410" i="5"/>
  <c r="G410" i="5"/>
  <c r="H410" i="5"/>
  <c r="J410" i="5"/>
  <c r="AT411" i="5"/>
  <c r="AT412" i="5"/>
  <c r="I410" i="5"/>
  <c r="E410" i="5"/>
  <c r="U411" i="5" l="1"/>
  <c r="AX411" i="5"/>
  <c r="AU411" i="5"/>
  <c r="AV411" i="5" s="1"/>
  <c r="AY411" i="5" s="1"/>
  <c r="AU412" i="5"/>
  <c r="AV412" i="5" s="1"/>
  <c r="AY412" i="5" s="1"/>
  <c r="BA411" i="5"/>
  <c r="BB411" i="5" s="1"/>
  <c r="BP411" i="5"/>
  <c r="BC412" i="5"/>
  <c r="BM412" i="5"/>
  <c r="BD412" i="5"/>
  <c r="BF412" i="5"/>
  <c r="O410" i="5"/>
  <c r="P410" i="5"/>
  <c r="W410" i="5"/>
  <c r="Z410" i="5" s="1"/>
  <c r="AA410" i="5" s="1"/>
  <c r="Y410" i="5"/>
  <c r="AB410" i="5"/>
  <c r="AH410" i="5"/>
  <c r="AI410" i="5" s="1"/>
  <c r="AL410" i="5"/>
  <c r="AO410" i="5"/>
  <c r="AQ410" i="5"/>
  <c r="BA410" i="5" s="1"/>
  <c r="AR410" i="5"/>
  <c r="AS410" i="5" s="1"/>
  <c r="AW410" i="5"/>
  <c r="AZ410" i="5"/>
  <c r="BL410" i="5"/>
  <c r="BP410" i="5" s="1"/>
  <c r="BO410" i="5"/>
  <c r="C409" i="5"/>
  <c r="I409" i="5"/>
  <c r="J409" i="5"/>
  <c r="F409" i="5"/>
  <c r="AT410" i="5"/>
  <c r="K409" i="5"/>
  <c r="L409" i="5"/>
  <c r="E409" i="5"/>
  <c r="H409" i="5"/>
  <c r="D409" i="5"/>
  <c r="G409" i="5"/>
  <c r="U410" i="5" l="1"/>
  <c r="BN410" i="5"/>
  <c r="AU410" i="5"/>
  <c r="AV410" i="5" s="1"/>
  <c r="BB410" i="5"/>
  <c r="AJ410" i="5"/>
  <c r="AD410" i="5"/>
  <c r="AX410" i="5"/>
  <c r="BD411" i="5"/>
  <c r="BM411" i="5"/>
  <c r="BF411" i="5"/>
  <c r="BC411" i="5"/>
  <c r="O409" i="5"/>
  <c r="P409" i="5"/>
  <c r="W409" i="5"/>
  <c r="Y409" i="5"/>
  <c r="Z409" i="5"/>
  <c r="AA409" i="5" s="1"/>
  <c r="AB409" i="5"/>
  <c r="AH409" i="5"/>
  <c r="AI409" i="5" s="1"/>
  <c r="AL409" i="5"/>
  <c r="AO409" i="5"/>
  <c r="AQ409" i="5"/>
  <c r="AR409" i="5"/>
  <c r="AS409" i="5" s="1"/>
  <c r="AT409" i="5"/>
  <c r="U409" i="5" l="1"/>
  <c r="AD409" i="5"/>
  <c r="AJ409" i="5"/>
  <c r="BF410" i="5"/>
  <c r="BM410" i="5"/>
  <c r="BD410" i="5"/>
  <c r="BC410" i="5"/>
  <c r="AY410" i="5"/>
  <c r="AU409" i="5"/>
  <c r="AV409" i="5"/>
  <c r="AW409" i="5"/>
  <c r="AX409" i="5" s="1"/>
  <c r="AY409" i="5" s="1"/>
  <c r="AZ409" i="5"/>
  <c r="BA409" i="5"/>
  <c r="BL409" i="5"/>
  <c r="BN409" i="5"/>
  <c r="BO409" i="5"/>
  <c r="BP409" i="5"/>
  <c r="G408" i="5"/>
  <c r="C408" i="5"/>
  <c r="E408" i="5"/>
  <c r="I408" i="5"/>
  <c r="J408" i="5"/>
  <c r="H408" i="5"/>
  <c r="K408" i="5"/>
  <c r="L408" i="5"/>
  <c r="D408" i="5"/>
  <c r="F408" i="5"/>
  <c r="BB409" i="5" l="1"/>
  <c r="BM409" i="5"/>
  <c r="BC409" i="5"/>
  <c r="BF409" i="5"/>
  <c r="BD409" i="5"/>
  <c r="O408" i="5"/>
  <c r="P408" i="5"/>
  <c r="W408" i="5"/>
  <c r="Y408" i="5"/>
  <c r="Z408" i="5"/>
  <c r="AA408" i="5" s="1"/>
  <c r="AB408" i="5"/>
  <c r="AW408" i="5" s="1"/>
  <c r="AH408" i="5"/>
  <c r="AI408" i="5" s="1"/>
  <c r="AD408" i="5" s="1"/>
  <c r="AL408" i="5"/>
  <c r="AQ408" i="5"/>
  <c r="AZ408" i="5"/>
  <c r="BL408" i="5"/>
  <c r="BN408" i="5"/>
  <c r="BO408" i="5"/>
  <c r="BP408" i="5"/>
  <c r="U408" i="5" l="1"/>
  <c r="AX408" i="5"/>
  <c r="AO408" i="5"/>
  <c r="AR408" i="5" s="1"/>
  <c r="AS408" i="5" s="1"/>
  <c r="AJ408" i="5"/>
  <c r="BA408" i="5"/>
  <c r="BB408" i="5" s="1"/>
  <c r="AT408" i="5"/>
  <c r="AU408" i="5" l="1"/>
  <c r="AV408" i="5" s="1"/>
  <c r="AY408" i="5" s="1"/>
  <c r="BM408" i="5"/>
  <c r="BC408" i="5"/>
  <c r="BD408" i="5"/>
  <c r="BF408" i="5"/>
  <c r="C407" i="5"/>
  <c r="I407" i="5"/>
  <c r="L407" i="5"/>
  <c r="H407" i="5"/>
  <c r="K407" i="5"/>
  <c r="E407" i="5"/>
  <c r="G407" i="5"/>
  <c r="J407" i="5"/>
  <c r="F407" i="5"/>
  <c r="D407" i="5"/>
  <c r="O407" i="5" l="1"/>
  <c r="P407" i="5"/>
  <c r="W407" i="5"/>
  <c r="Z407" i="5" s="1"/>
  <c r="AA407" i="5" s="1"/>
  <c r="Y407" i="5"/>
  <c r="AB407" i="5"/>
  <c r="AO407" i="5" s="1"/>
  <c r="AH407" i="5"/>
  <c r="AI407" i="5" s="1"/>
  <c r="AD407" i="5" s="1"/>
  <c r="AL407" i="5"/>
  <c r="AQ407" i="5"/>
  <c r="BA407" i="5" s="1"/>
  <c r="AZ407" i="5"/>
  <c r="BL407" i="5"/>
  <c r="BP407" i="5" s="1"/>
  <c r="BN407" i="5"/>
  <c r="BO407" i="5"/>
  <c r="K406" i="5"/>
  <c r="I406" i="5"/>
  <c r="L406" i="5"/>
  <c r="J406" i="5"/>
  <c r="E406" i="5"/>
  <c r="H406" i="5"/>
  <c r="C406" i="5"/>
  <c r="F406" i="5"/>
  <c r="D406" i="5"/>
  <c r="G406" i="5"/>
  <c r="U407" i="5" l="1"/>
  <c r="BB407" i="5"/>
  <c r="AR407" i="5"/>
  <c r="AS407" i="5" s="1"/>
  <c r="AW407" i="5"/>
  <c r="AX407" i="5" s="1"/>
  <c r="AJ407" i="5"/>
  <c r="O406" i="5"/>
  <c r="P406" i="5"/>
  <c r="U406" i="5" s="1"/>
  <c r="W406" i="5"/>
  <c r="Y406" i="5"/>
  <c r="Z406" i="5"/>
  <c r="AA406" i="5" s="1"/>
  <c r="AB406" i="5"/>
  <c r="AO406" i="5" s="1"/>
  <c r="AH406" i="5"/>
  <c r="AI406" i="5" s="1"/>
  <c r="AL406" i="5"/>
  <c r="AQ406" i="5"/>
  <c r="AZ406" i="5"/>
  <c r="BL406" i="5"/>
  <c r="BP406" i="5" s="1"/>
  <c r="BO406" i="5"/>
  <c r="E405" i="5"/>
  <c r="L405" i="5"/>
  <c r="F405" i="5"/>
  <c r="J405" i="5"/>
  <c r="K405" i="5"/>
  <c r="I405" i="5"/>
  <c r="AT407" i="5"/>
  <c r="G405" i="5"/>
  <c r="H405" i="5"/>
  <c r="C405" i="5"/>
  <c r="D405" i="5"/>
  <c r="BN406" i="5" l="1"/>
  <c r="AW406" i="5"/>
  <c r="AX406" i="5"/>
  <c r="AU407" i="5"/>
  <c r="AV407" i="5" s="1"/>
  <c r="AY407" i="5" s="1"/>
  <c r="AD406" i="5"/>
  <c r="AJ406" i="5"/>
  <c r="AR406" i="5"/>
  <c r="AS406" i="5" s="1"/>
  <c r="BA406" i="5"/>
  <c r="BB406" i="5" s="1"/>
  <c r="BD407" i="5"/>
  <c r="BC407" i="5"/>
  <c r="BM407" i="5"/>
  <c r="BF407" i="5"/>
  <c r="O405" i="5"/>
  <c r="P405" i="5"/>
  <c r="W405" i="5"/>
  <c r="Y405" i="5"/>
  <c r="Z405" i="5"/>
  <c r="AA405" i="5" s="1"/>
  <c r="AB405" i="5"/>
  <c r="AH405" i="5"/>
  <c r="AI405" i="5" s="1"/>
  <c r="AL405" i="5"/>
  <c r="AO405" i="5"/>
  <c r="AR405" i="5" s="1"/>
  <c r="AQ405" i="5"/>
  <c r="AT406" i="5"/>
  <c r="AD405" i="5" l="1"/>
  <c r="AJ405" i="5"/>
  <c r="AS405" i="5"/>
  <c r="U405" i="5"/>
  <c r="AU406" i="5"/>
  <c r="AV406" i="5" s="1"/>
  <c r="AY406" i="5" s="1"/>
  <c r="BC406" i="5"/>
  <c r="BD406" i="5"/>
  <c r="BF406" i="5"/>
  <c r="BM406" i="5"/>
  <c r="AW405" i="5"/>
  <c r="AX405" i="5" s="1"/>
  <c r="AZ405" i="5"/>
  <c r="BA405" i="5"/>
  <c r="BL405" i="5"/>
  <c r="BP405" i="5" s="1"/>
  <c r="BO405" i="5"/>
  <c r="AT405" i="5"/>
  <c r="AU405" i="5" l="1"/>
  <c r="AV405" i="5" s="1"/>
  <c r="AY405" i="5"/>
  <c r="BN405" i="5"/>
  <c r="BB405" i="5"/>
  <c r="BC405" i="5" s="1"/>
  <c r="BD405" i="5"/>
  <c r="BM405" i="5"/>
  <c r="BF405" i="5"/>
  <c r="K404" i="5"/>
  <c r="F404" i="5"/>
  <c r="L404" i="5"/>
  <c r="H404" i="5"/>
  <c r="C404" i="5"/>
  <c r="G404" i="5"/>
  <c r="J404" i="5"/>
  <c r="E404" i="5"/>
  <c r="D404" i="5"/>
  <c r="I404" i="5"/>
  <c r="O404" i="5" l="1"/>
  <c r="P404" i="5"/>
  <c r="U404" i="5"/>
  <c r="W404" i="5"/>
  <c r="Y404" i="5"/>
  <c r="Z404" i="5"/>
  <c r="AA404" i="5" s="1"/>
  <c r="AB404" i="5"/>
  <c r="AW404" i="5" s="1"/>
  <c r="AH404" i="5"/>
  <c r="AI404" i="5" s="1"/>
  <c r="AL404" i="5"/>
  <c r="AQ404" i="5"/>
  <c r="AZ404" i="5"/>
  <c r="BL404" i="5"/>
  <c r="BP404" i="5" s="1"/>
  <c r="BO404" i="5"/>
  <c r="L403" i="5"/>
  <c r="G403" i="5"/>
  <c r="J403" i="5"/>
  <c r="D403" i="5"/>
  <c r="E403" i="5"/>
  <c r="K403" i="5"/>
  <c r="C403" i="5"/>
  <c r="F403" i="5"/>
  <c r="H403" i="5"/>
  <c r="I403" i="5"/>
  <c r="BN404" i="5" l="1"/>
  <c r="AD404" i="5"/>
  <c r="AJ404" i="5"/>
  <c r="AX404" i="5"/>
  <c r="BA404" i="5"/>
  <c r="AO404" i="5"/>
  <c r="O403" i="5"/>
  <c r="P403" i="5"/>
  <c r="U403" i="5"/>
  <c r="W403" i="5"/>
  <c r="Y403" i="5"/>
  <c r="Z403" i="5"/>
  <c r="AA403" i="5" s="1"/>
  <c r="AB403" i="5"/>
  <c r="AO403" i="5" s="1"/>
  <c r="AR403" i="5" s="1"/>
  <c r="AH403" i="5"/>
  <c r="AI403" i="5" s="1"/>
  <c r="AD403" i="5" s="1"/>
  <c r="AL403" i="5"/>
  <c r="AJ403" i="5"/>
  <c r="AQ403" i="5"/>
  <c r="AS403" i="5" l="1"/>
  <c r="AR404" i="5"/>
  <c r="AS404" i="5" s="1"/>
  <c r="BB404" i="5"/>
  <c r="AW403" i="5"/>
  <c r="AX403" i="5" s="1"/>
  <c r="AZ403" i="5"/>
  <c r="BA403" i="5"/>
  <c r="BB403" i="5"/>
  <c r="BF403" i="5" s="1"/>
  <c r="BL403" i="5"/>
  <c r="BP403" i="5" s="1"/>
  <c r="BN403" i="5"/>
  <c r="BO403" i="5"/>
  <c r="AT403" i="5"/>
  <c r="C402" i="5"/>
  <c r="H402" i="5"/>
  <c r="J402" i="5"/>
  <c r="L402" i="5"/>
  <c r="K402" i="5"/>
  <c r="F402" i="5"/>
  <c r="AT404" i="5"/>
  <c r="D402" i="5"/>
  <c r="I402" i="5"/>
  <c r="E402" i="5"/>
  <c r="G402" i="5"/>
  <c r="AU403" i="5" l="1"/>
  <c r="AV403" i="5" s="1"/>
  <c r="AY403" i="5"/>
  <c r="BD403" i="5"/>
  <c r="AU404" i="5"/>
  <c r="AV404" i="5" s="1"/>
  <c r="AY404" i="5" s="1"/>
  <c r="BC403" i="5"/>
  <c r="BM403" i="5"/>
  <c r="BC404" i="5"/>
  <c r="BD404" i="5"/>
  <c r="BF404" i="5"/>
  <c r="BM404" i="5"/>
  <c r="O402" i="5"/>
  <c r="P402" i="5"/>
  <c r="W402" i="5"/>
  <c r="Z402" i="5" s="1"/>
  <c r="Y402" i="5"/>
  <c r="AB402" i="5"/>
  <c r="AH402" i="5"/>
  <c r="AI402" i="5" s="1"/>
  <c r="AD402" i="5" s="1"/>
  <c r="AL402" i="5"/>
  <c r="AJ402" i="5"/>
  <c r="AO402" i="5"/>
  <c r="AQ402" i="5"/>
  <c r="BA402" i="5" s="1"/>
  <c r="AR402" i="5"/>
  <c r="AS402" i="5"/>
  <c r="AW402" i="5"/>
  <c r="AX402" i="5" s="1"/>
  <c r="AZ402" i="5"/>
  <c r="BL402" i="5"/>
  <c r="BN402" i="5" s="1"/>
  <c r="BO402" i="5"/>
  <c r="C401" i="5"/>
  <c r="E401" i="5"/>
  <c r="AT402" i="5"/>
  <c r="D401" i="5"/>
  <c r="H401" i="5"/>
  <c r="J401" i="5"/>
  <c r="I401" i="5"/>
  <c r="K401" i="5"/>
  <c r="F401" i="5"/>
  <c r="L401" i="5"/>
  <c r="G401" i="5"/>
  <c r="AA402" i="5" l="1"/>
  <c r="U402" i="5"/>
  <c r="BP402" i="5"/>
  <c r="AU402" i="5"/>
  <c r="AV402" i="5" s="1"/>
  <c r="AY402" i="5" s="1"/>
  <c r="BB402" i="5"/>
  <c r="O401" i="5"/>
  <c r="P401" i="5"/>
  <c r="U401" i="5"/>
  <c r="W401" i="5"/>
  <c r="Y401" i="5"/>
  <c r="Z401" i="5"/>
  <c r="AA401" i="5" s="1"/>
  <c r="AB401" i="5"/>
  <c r="AO401" i="5" s="1"/>
  <c r="AH401" i="5"/>
  <c r="AI401" i="5" s="1"/>
  <c r="AJ401" i="5" s="1"/>
  <c r="AL401" i="5"/>
  <c r="AQ401" i="5"/>
  <c r="BA401" i="5" s="1"/>
  <c r="AZ401" i="5"/>
  <c r="BL401" i="5"/>
  <c r="BN401" i="5" s="1"/>
  <c r="BO401" i="5"/>
  <c r="J400" i="5"/>
  <c r="E400" i="5"/>
  <c r="I400" i="5"/>
  <c r="L400" i="5"/>
  <c r="C400" i="5"/>
  <c r="D400" i="5"/>
  <c r="F400" i="5"/>
  <c r="G400" i="5"/>
  <c r="H400" i="5"/>
  <c r="K400" i="5"/>
  <c r="AW401" i="5" l="1"/>
  <c r="AX401" i="5" s="1"/>
  <c r="AD401" i="5"/>
  <c r="AR401" i="5"/>
  <c r="AS401" i="5" s="1"/>
  <c r="BB401" i="5"/>
  <c r="BD402" i="5"/>
  <c r="BM402" i="5"/>
  <c r="BC402" i="5"/>
  <c r="BF402" i="5"/>
  <c r="BP401" i="5"/>
  <c r="O400" i="5"/>
  <c r="P400" i="5"/>
  <c r="U400" i="5" s="1"/>
  <c r="W400" i="5"/>
  <c r="Z400" i="5" s="1"/>
  <c r="Y400" i="5"/>
  <c r="AB400" i="5"/>
  <c r="AW400" i="5" s="1"/>
  <c r="AH400" i="5"/>
  <c r="AI400" i="5"/>
  <c r="AD400" i="5"/>
  <c r="AL400" i="5"/>
  <c r="AJ400" i="5"/>
  <c r="AO400" i="5"/>
  <c r="AQ400" i="5"/>
  <c r="BA400" i="5" s="1"/>
  <c r="AR400" i="5"/>
  <c r="AS400" i="5"/>
  <c r="AZ400" i="5"/>
  <c r="BL400" i="5"/>
  <c r="BN400" i="5"/>
  <c r="BO400" i="5"/>
  <c r="BP400" i="5"/>
  <c r="I399" i="5"/>
  <c r="D399" i="5"/>
  <c r="G399" i="5"/>
  <c r="AT401" i="5"/>
  <c r="AT400" i="5"/>
  <c r="J399" i="5"/>
  <c r="C399" i="5"/>
  <c r="L399" i="5"/>
  <c r="K399" i="5"/>
  <c r="E399" i="5"/>
  <c r="H399" i="5"/>
  <c r="F399" i="5"/>
  <c r="AA400" i="5" l="1"/>
  <c r="AU400" i="5"/>
  <c r="AV400" i="5" s="1"/>
  <c r="AU401" i="5"/>
  <c r="AV401" i="5" s="1"/>
  <c r="AY401" i="5" s="1"/>
  <c r="BB400" i="5"/>
  <c r="AX400" i="5"/>
  <c r="BC401" i="5"/>
  <c r="BM401" i="5"/>
  <c r="BD401" i="5"/>
  <c r="BF401" i="5"/>
  <c r="O399" i="5"/>
  <c r="P399" i="5"/>
  <c r="U399" i="5" s="1"/>
  <c r="W399" i="5"/>
  <c r="Z399" i="5" s="1"/>
  <c r="Y399" i="5"/>
  <c r="AB399" i="5"/>
  <c r="AW399" i="5" s="1"/>
  <c r="AH399" i="5"/>
  <c r="AI399" i="5" s="1"/>
  <c r="AD399" i="5" s="1"/>
  <c r="AL399" i="5"/>
  <c r="AJ399" i="5"/>
  <c r="AO399" i="5"/>
  <c r="AQ399" i="5"/>
  <c r="AX399" i="5" s="1"/>
  <c r="AR399" i="5"/>
  <c r="AS399" i="5"/>
  <c r="AZ399" i="5"/>
  <c r="BL399" i="5"/>
  <c r="BN399" i="5" s="1"/>
  <c r="BO399" i="5"/>
  <c r="K398" i="5"/>
  <c r="C398" i="5"/>
  <c r="D398" i="5"/>
  <c r="J398" i="5"/>
  <c r="E398" i="5"/>
  <c r="AT399" i="5"/>
  <c r="I398" i="5"/>
  <c r="G398" i="5"/>
  <c r="H398" i="5"/>
  <c r="L398" i="5"/>
  <c r="F398" i="5"/>
  <c r="AA399" i="5" l="1"/>
  <c r="AU399" i="5"/>
  <c r="AV399" i="5" s="1"/>
  <c r="AY399" i="5" s="1"/>
  <c r="BA399" i="5"/>
  <c r="BB399" i="5" s="1"/>
  <c r="BP399" i="5"/>
  <c r="BM400" i="5"/>
  <c r="BC400" i="5"/>
  <c r="BD400" i="5"/>
  <c r="BF400" i="5"/>
  <c r="AY400" i="5"/>
  <c r="O398" i="5"/>
  <c r="P398" i="5"/>
  <c r="U398" i="5" s="1"/>
  <c r="W398" i="5"/>
  <c r="Z398" i="5" s="1"/>
  <c r="AA398" i="5" s="1"/>
  <c r="Y398" i="5"/>
  <c r="AB398" i="5"/>
  <c r="AH398" i="5"/>
  <c r="AI398" i="5" s="1"/>
  <c r="AD398" i="5" s="1"/>
  <c r="AL398" i="5"/>
  <c r="AO398" i="5"/>
  <c r="AR398" i="5" s="1"/>
  <c r="AQ398" i="5"/>
  <c r="AS398" i="5" l="1"/>
  <c r="AJ398" i="5"/>
  <c r="BM399" i="5"/>
  <c r="BC399" i="5"/>
  <c r="BF399" i="5"/>
  <c r="BD399" i="5"/>
  <c r="AW398" i="5"/>
  <c r="AX398" i="5" s="1"/>
  <c r="AZ398" i="5"/>
  <c r="BA398" i="5"/>
  <c r="BB398" i="5"/>
  <c r="BC398" i="5" s="1"/>
  <c r="BL398" i="5"/>
  <c r="BP398" i="5" s="1"/>
  <c r="BO398" i="5"/>
  <c r="AT398" i="5"/>
  <c r="L397" i="5"/>
  <c r="H397" i="5"/>
  <c r="D397" i="5"/>
  <c r="G397" i="5"/>
  <c r="I397" i="5"/>
  <c r="J397" i="5"/>
  <c r="C397" i="5"/>
  <c r="E397" i="5"/>
  <c r="K397" i="5"/>
  <c r="F397" i="5"/>
  <c r="BN398" i="5" l="1"/>
  <c r="AU398" i="5"/>
  <c r="AV398" i="5" s="1"/>
  <c r="AY398" i="5"/>
  <c r="BM398" i="5"/>
  <c r="BF398" i="5"/>
  <c r="BD398" i="5"/>
  <c r="O397" i="5"/>
  <c r="P397" i="5"/>
  <c r="U397" i="5" s="1"/>
  <c r="W397" i="5"/>
  <c r="Y397" i="5"/>
  <c r="Z397" i="5"/>
  <c r="AB397" i="5"/>
  <c r="AO397" i="5" s="1"/>
  <c r="AH397" i="5"/>
  <c r="AI397" i="5" s="1"/>
  <c r="AD397" i="5" s="1"/>
  <c r="AL397" i="5"/>
  <c r="AQ397" i="5"/>
  <c r="BA397" i="5" s="1"/>
  <c r="AZ397" i="5"/>
  <c r="BL397" i="5"/>
  <c r="BN397" i="5"/>
  <c r="BO397" i="5"/>
  <c r="BP397" i="5"/>
  <c r="H396" i="5"/>
  <c r="I396" i="5"/>
  <c r="D396" i="5"/>
  <c r="E396" i="5"/>
  <c r="J396" i="5"/>
  <c r="L396" i="5"/>
  <c r="K396" i="5"/>
  <c r="C396" i="5"/>
  <c r="F396" i="5"/>
  <c r="G396" i="5"/>
  <c r="AA397" i="5" l="1"/>
  <c r="BB397" i="5"/>
  <c r="AR397" i="5"/>
  <c r="AS397" i="5" s="1"/>
  <c r="AW397" i="5"/>
  <c r="AX397" i="5" s="1"/>
  <c r="AJ397" i="5"/>
  <c r="O396" i="5"/>
  <c r="P396" i="5"/>
  <c r="U396" i="5"/>
  <c r="W396" i="5"/>
  <c r="Y396" i="5"/>
  <c r="Z396" i="5"/>
  <c r="AA396" i="5" s="1"/>
  <c r="AB396" i="5"/>
  <c r="AO396" i="5" s="1"/>
  <c r="AR396" i="5" s="1"/>
  <c r="AH396" i="5"/>
  <c r="AI396" i="5" s="1"/>
  <c r="AL396" i="5"/>
  <c r="AQ396" i="5"/>
  <c r="AT397" i="5"/>
  <c r="AD396" i="5" l="1"/>
  <c r="AJ396" i="5"/>
  <c r="AS396" i="5"/>
  <c r="AU397" i="5"/>
  <c r="AV397" i="5" s="1"/>
  <c r="AY397" i="5" s="1"/>
  <c r="BF397" i="5"/>
  <c r="BM397" i="5"/>
  <c r="BC397" i="5"/>
  <c r="BD397" i="5"/>
  <c r="AW396" i="5"/>
  <c r="AX396" i="5" s="1"/>
  <c r="AZ396" i="5"/>
  <c r="BA396" i="5"/>
  <c r="BL396" i="5"/>
  <c r="BN396" i="5" s="1"/>
  <c r="BO396" i="5"/>
  <c r="C395" i="5"/>
  <c r="I395" i="5"/>
  <c r="H395" i="5"/>
  <c r="E395" i="5"/>
  <c r="F395" i="5"/>
  <c r="J395" i="5"/>
  <c r="D395" i="5"/>
  <c r="AT396" i="5"/>
  <c r="K395" i="5"/>
  <c r="G395" i="5"/>
  <c r="L395" i="5"/>
  <c r="BB396" i="5" l="1"/>
  <c r="BP396" i="5"/>
  <c r="AU396" i="5"/>
  <c r="AV396" i="5" s="1"/>
  <c r="AY396" i="5"/>
  <c r="BF396" i="5"/>
  <c r="BC396" i="5"/>
  <c r="BM396" i="5"/>
  <c r="BD396" i="5"/>
  <c r="O395" i="5"/>
  <c r="P395" i="5"/>
  <c r="U395" i="5" s="1"/>
  <c r="W395" i="5"/>
  <c r="Z395" i="5" s="1"/>
  <c r="Y395" i="5"/>
  <c r="AB395" i="5"/>
  <c r="AO395" i="5" s="1"/>
  <c r="AH395" i="5"/>
  <c r="AI395" i="5"/>
  <c r="AD395" i="5" s="1"/>
  <c r="AL395" i="5"/>
  <c r="AQ395" i="5"/>
  <c r="BA395" i="5" s="1"/>
  <c r="AZ395" i="5"/>
  <c r="BL395" i="5"/>
  <c r="BN395" i="5"/>
  <c r="BO395" i="5"/>
  <c r="BP395" i="5"/>
  <c r="D394" i="5"/>
  <c r="G394" i="5"/>
  <c r="I394" i="5"/>
  <c r="J394" i="5"/>
  <c r="K394" i="5"/>
  <c r="F394" i="5"/>
  <c r="E394" i="5"/>
  <c r="C394" i="5"/>
  <c r="L394" i="5"/>
  <c r="H394" i="5"/>
  <c r="AA395" i="5" l="1"/>
  <c r="AW395" i="5"/>
  <c r="AX395" i="5" s="1"/>
  <c r="AR395" i="5"/>
  <c r="AS395" i="5" s="1"/>
  <c r="BB395" i="5"/>
  <c r="AJ395" i="5"/>
  <c r="O394" i="5"/>
  <c r="P394" i="5"/>
  <c r="U394" i="5" s="1"/>
  <c r="W394" i="5"/>
  <c r="Z394" i="5" s="1"/>
  <c r="Y394" i="5"/>
  <c r="AB394" i="5"/>
  <c r="AO394" i="5" s="1"/>
  <c r="AR394" i="5" s="1"/>
  <c r="AH394" i="5"/>
  <c r="AI394" i="5" s="1"/>
  <c r="AL394" i="5"/>
  <c r="AQ394" i="5"/>
  <c r="AT395" i="5"/>
  <c r="AA394" i="5" l="1"/>
  <c r="AS394" i="5"/>
  <c r="AU395" i="5"/>
  <c r="AV395" i="5" s="1"/>
  <c r="AY395" i="5" s="1"/>
  <c r="AJ394" i="5"/>
  <c r="AD394" i="5"/>
  <c r="BC395" i="5"/>
  <c r="BD395" i="5"/>
  <c r="BM395" i="5"/>
  <c r="BF395" i="5"/>
  <c r="AW394" i="5"/>
  <c r="AX394" i="5" s="1"/>
  <c r="AZ394" i="5"/>
  <c r="BA394" i="5"/>
  <c r="BL394" i="5"/>
  <c r="BN394" i="5" s="1"/>
  <c r="BO394" i="5"/>
  <c r="AT394" i="5"/>
  <c r="I393" i="5"/>
  <c r="J393" i="5"/>
  <c r="L393" i="5"/>
  <c r="K393" i="5"/>
  <c r="C393" i="5"/>
  <c r="H393" i="5"/>
  <c r="F393" i="5"/>
  <c r="D393" i="5"/>
  <c r="E393" i="5"/>
  <c r="G393" i="5"/>
  <c r="BB394" i="5" l="1"/>
  <c r="BP394" i="5"/>
  <c r="AU394" i="5"/>
  <c r="AV394" i="5" s="1"/>
  <c r="BD394" i="5"/>
  <c r="BF394" i="5"/>
  <c r="BM394" i="5"/>
  <c r="BC394" i="5"/>
  <c r="AY394" i="5"/>
  <c r="O393" i="5"/>
  <c r="P393" i="5"/>
  <c r="W393" i="5"/>
  <c r="Z393" i="5" s="1"/>
  <c r="AA393" i="5" s="1"/>
  <c r="Y393" i="5"/>
  <c r="AB393" i="5"/>
  <c r="AO393" i="5" s="1"/>
  <c r="AR393" i="5" s="1"/>
  <c r="AH393" i="5"/>
  <c r="AI393" i="5" s="1"/>
  <c r="AD393" i="5" s="1"/>
  <c r="AL393" i="5"/>
  <c r="AQ393" i="5"/>
  <c r="U393" i="5" l="1"/>
  <c r="AS393" i="5"/>
  <c r="AJ393" i="5"/>
  <c r="AW393" i="5"/>
  <c r="AX393" i="5"/>
  <c r="AZ393" i="5"/>
  <c r="BA393" i="5"/>
  <c r="BB393" i="5" s="1"/>
  <c r="BL393" i="5"/>
  <c r="BN393" i="5" s="1"/>
  <c r="BO393" i="5"/>
  <c r="BP393" i="5"/>
  <c r="AT393" i="5"/>
  <c r="C392" i="5"/>
  <c r="J392" i="5"/>
  <c r="K392" i="5"/>
  <c r="H392" i="5"/>
  <c r="I392" i="5"/>
  <c r="L392" i="5"/>
  <c r="D392" i="5"/>
  <c r="G392" i="5"/>
  <c r="E392" i="5"/>
  <c r="F392" i="5"/>
  <c r="AU393" i="5" l="1"/>
  <c r="AV393" i="5" s="1"/>
  <c r="BC393" i="5"/>
  <c r="BF393" i="5"/>
  <c r="BM393" i="5"/>
  <c r="AY393" i="5"/>
  <c r="BD393" i="5"/>
  <c r="O392" i="5"/>
  <c r="P392" i="5"/>
  <c r="W392" i="5"/>
  <c r="Y392" i="5"/>
  <c r="Z392" i="5"/>
  <c r="AA392" i="5" s="1"/>
  <c r="AB392" i="5"/>
  <c r="AO392" i="5" s="1"/>
  <c r="AR392" i="5" s="1"/>
  <c r="AH392" i="5"/>
  <c r="AI392" i="5" s="1"/>
  <c r="AL392" i="5"/>
  <c r="AQ392" i="5"/>
  <c r="U392" i="5" l="1"/>
  <c r="AS392" i="5"/>
  <c r="AJ392" i="5"/>
  <c r="AD392" i="5"/>
  <c r="AW392" i="5"/>
  <c r="AX392" i="5" s="1"/>
  <c r="AZ392" i="5"/>
  <c r="BA392" i="5"/>
  <c r="BB392" i="5"/>
  <c r="BM392" i="5" s="1"/>
  <c r="BC392" i="5"/>
  <c r="BD392" i="5"/>
  <c r="BL392" i="5"/>
  <c r="BP392" i="5" s="1"/>
  <c r="BO392" i="5"/>
  <c r="AT392" i="5"/>
  <c r="L391" i="5"/>
  <c r="F391" i="5"/>
  <c r="D391" i="5"/>
  <c r="I391" i="5"/>
  <c r="J391" i="5"/>
  <c r="K391" i="5"/>
  <c r="C391" i="5"/>
  <c r="G391" i="5"/>
  <c r="H391" i="5"/>
  <c r="E391" i="5"/>
  <c r="BN392" i="5" l="1"/>
  <c r="AU392" i="5"/>
  <c r="AV392" i="5" s="1"/>
  <c r="AY392" i="5"/>
  <c r="BF392" i="5"/>
  <c r="O391" i="5"/>
  <c r="P391" i="5"/>
  <c r="U391" i="5"/>
  <c r="W391" i="5"/>
  <c r="Y391" i="5"/>
  <c r="Z391" i="5"/>
  <c r="AA391" i="5" s="1"/>
  <c r="AB391" i="5"/>
  <c r="AO391" i="5" s="1"/>
  <c r="AH391" i="5"/>
  <c r="AI391" i="5" s="1"/>
  <c r="AL391" i="5"/>
  <c r="AQ391" i="5"/>
  <c r="BA391" i="5" s="1"/>
  <c r="AZ391" i="5"/>
  <c r="BL391" i="5"/>
  <c r="BN391" i="5" s="1"/>
  <c r="BO391" i="5"/>
  <c r="BP391" i="5"/>
  <c r="K390" i="5"/>
  <c r="J390" i="5"/>
  <c r="C390" i="5"/>
  <c r="F390" i="5"/>
  <c r="L390" i="5"/>
  <c r="G390" i="5"/>
  <c r="H390" i="5"/>
  <c r="D390" i="5"/>
  <c r="I390" i="5"/>
  <c r="E390" i="5"/>
  <c r="AD391" i="5" l="1"/>
  <c r="AJ391" i="5"/>
  <c r="BB391" i="5"/>
  <c r="AR391" i="5"/>
  <c r="AS391" i="5" s="1"/>
  <c r="AW391" i="5"/>
  <c r="AX391" i="5" s="1"/>
  <c r="O390" i="5"/>
  <c r="P390" i="5"/>
  <c r="U390" i="5"/>
  <c r="W390" i="5"/>
  <c r="Y390" i="5"/>
  <c r="Z390" i="5"/>
  <c r="AA390" i="5" s="1"/>
  <c r="AB390" i="5"/>
  <c r="AO390" i="5" s="1"/>
  <c r="AH390" i="5"/>
  <c r="AI390" i="5" s="1"/>
  <c r="AL390" i="5"/>
  <c r="AQ390" i="5"/>
  <c r="AZ390" i="5"/>
  <c r="BL390" i="5"/>
  <c r="BP390" i="5" s="1"/>
  <c r="BN390" i="5"/>
  <c r="BO390" i="5"/>
  <c r="E389" i="5"/>
  <c r="F389" i="5"/>
  <c r="K389" i="5"/>
  <c r="G389" i="5"/>
  <c r="H389" i="5"/>
  <c r="L389" i="5"/>
  <c r="D389" i="5"/>
  <c r="J389" i="5"/>
  <c r="I389" i="5"/>
  <c r="AT391" i="5"/>
  <c r="C389" i="5"/>
  <c r="AU391" i="5" l="1"/>
  <c r="AV391" i="5" s="1"/>
  <c r="AY391" i="5" s="1"/>
  <c r="AR390" i="5"/>
  <c r="AS390" i="5" s="1"/>
  <c r="AD390" i="5"/>
  <c r="AJ390" i="5"/>
  <c r="AW390" i="5"/>
  <c r="AX390" i="5" s="1"/>
  <c r="BA390" i="5"/>
  <c r="BB390" i="5" s="1"/>
  <c r="BC391" i="5"/>
  <c r="BD391" i="5"/>
  <c r="BF391" i="5"/>
  <c r="BM391" i="5"/>
  <c r="O389" i="5"/>
  <c r="P389" i="5"/>
  <c r="U389" i="5" s="1"/>
  <c r="W389" i="5"/>
  <c r="Y389" i="5"/>
  <c r="Z389" i="5"/>
  <c r="AA389" i="5" s="1"/>
  <c r="AB389" i="5"/>
  <c r="AO389" i="5" s="1"/>
  <c r="AH389" i="5"/>
  <c r="AI389" i="5"/>
  <c r="AJ389" i="5" s="1"/>
  <c r="AD389" i="5"/>
  <c r="AL389" i="5"/>
  <c r="AQ389" i="5"/>
  <c r="BA389" i="5" s="1"/>
  <c r="AW389" i="5"/>
  <c r="AZ389" i="5"/>
  <c r="BL389" i="5"/>
  <c r="BN389" i="5" s="1"/>
  <c r="BO389" i="5"/>
  <c r="J388" i="5"/>
  <c r="G388" i="5"/>
  <c r="I388" i="5"/>
  <c r="H388" i="5"/>
  <c r="E388" i="5"/>
  <c r="L388" i="5"/>
  <c r="D388" i="5"/>
  <c r="K388" i="5"/>
  <c r="F388" i="5"/>
  <c r="C388" i="5"/>
  <c r="AT390" i="5"/>
  <c r="AX389" i="5" l="1"/>
  <c r="AU390" i="5"/>
  <c r="AV390" i="5" s="1"/>
  <c r="AY390" i="5" s="1"/>
  <c r="AR389" i="5"/>
  <c r="AS389" i="5" s="1"/>
  <c r="BB389" i="5"/>
  <c r="BC390" i="5"/>
  <c r="BD390" i="5"/>
  <c r="BF390" i="5"/>
  <c r="BM390" i="5"/>
  <c r="BP389" i="5"/>
  <c r="O388" i="5"/>
  <c r="P388" i="5"/>
  <c r="U388" i="5"/>
  <c r="W388" i="5"/>
  <c r="Z388" i="5" s="1"/>
  <c r="Y388" i="5"/>
  <c r="AB388" i="5"/>
  <c r="AH388" i="5"/>
  <c r="AI388" i="5"/>
  <c r="AD388" i="5"/>
  <c r="AL388" i="5"/>
  <c r="AJ388" i="5"/>
  <c r="AO388" i="5"/>
  <c r="AQ388" i="5"/>
  <c r="BA388" i="5" s="1"/>
  <c r="BB388" i="5" s="1"/>
  <c r="AR388" i="5"/>
  <c r="AS388" i="5" s="1"/>
  <c r="AW388" i="5"/>
  <c r="AZ388" i="5"/>
  <c r="BL388" i="5"/>
  <c r="BN388" i="5"/>
  <c r="BO388" i="5"/>
  <c r="BP388" i="5"/>
  <c r="D387" i="5"/>
  <c r="F387" i="5"/>
  <c r="I387" i="5"/>
  <c r="AT388" i="5"/>
  <c r="J387" i="5"/>
  <c r="L387" i="5"/>
  <c r="K387" i="5"/>
  <c r="E387" i="5"/>
  <c r="G387" i="5"/>
  <c r="H387" i="5"/>
  <c r="C387" i="5"/>
  <c r="AT389" i="5"/>
  <c r="AA388" i="5" l="1"/>
  <c r="AU389" i="5"/>
  <c r="AV389" i="5" s="1"/>
  <c r="AY389" i="5" s="1"/>
  <c r="AU388" i="5"/>
  <c r="AV388" i="5" s="1"/>
  <c r="BF388" i="5"/>
  <c r="BD388" i="5"/>
  <c r="BM388" i="5"/>
  <c r="BC388" i="5"/>
  <c r="AX388" i="5"/>
  <c r="BC389" i="5"/>
  <c r="BD389" i="5"/>
  <c r="BF389" i="5"/>
  <c r="BM389" i="5"/>
  <c r="O387" i="5"/>
  <c r="P387" i="5"/>
  <c r="U387" i="5"/>
  <c r="W387" i="5"/>
  <c r="Y387" i="5"/>
  <c r="Z387" i="5"/>
  <c r="AA387" i="5" s="1"/>
  <c r="AB387" i="5"/>
  <c r="AO387" i="5" s="1"/>
  <c r="AR387" i="5" s="1"/>
  <c r="AH387" i="5"/>
  <c r="AI387" i="5" s="1"/>
  <c r="AL387" i="5"/>
  <c r="AQ387" i="5"/>
  <c r="AJ387" i="5" l="1"/>
  <c r="AD387" i="5"/>
  <c r="AS387" i="5"/>
  <c r="AY388" i="5"/>
  <c r="AW387" i="5"/>
  <c r="AX387" i="5" s="1"/>
  <c r="AZ387" i="5"/>
  <c r="BA387" i="5"/>
  <c r="BB387" i="5"/>
  <c r="BM387" i="5" s="1"/>
  <c r="BL387" i="5"/>
  <c r="BN387" i="5" s="1"/>
  <c r="BO387" i="5"/>
  <c r="AT387" i="5"/>
  <c r="F386" i="5"/>
  <c r="J386" i="5"/>
  <c r="L386" i="5"/>
  <c r="G386" i="5"/>
  <c r="H386" i="5"/>
  <c r="I386" i="5"/>
  <c r="K386" i="5"/>
  <c r="C386" i="5"/>
  <c r="D386" i="5"/>
  <c r="E386" i="5"/>
  <c r="AU387" i="5" l="1"/>
  <c r="AV387" i="5" s="1"/>
  <c r="BC387" i="5"/>
  <c r="AY387" i="5"/>
  <c r="BF387" i="5"/>
  <c r="BD387" i="5"/>
  <c r="BP387" i="5"/>
  <c r="O386" i="5"/>
  <c r="P386" i="5"/>
  <c r="U386" i="5" s="1"/>
  <c r="W386" i="5"/>
  <c r="Y386" i="5"/>
  <c r="Z386" i="5"/>
  <c r="AA386" i="5" s="1"/>
  <c r="AB386" i="5"/>
  <c r="AW386" i="5" s="1"/>
  <c r="AH386" i="5"/>
  <c r="AI386" i="5"/>
  <c r="AD386" i="5" s="1"/>
  <c r="AL386" i="5"/>
  <c r="AJ386" i="5"/>
  <c r="AQ386" i="5"/>
  <c r="AZ386" i="5"/>
  <c r="BL386" i="5"/>
  <c r="BN386" i="5"/>
  <c r="BO386" i="5"/>
  <c r="BP386" i="5"/>
  <c r="F385" i="5"/>
  <c r="G385" i="5"/>
  <c r="L385" i="5"/>
  <c r="D385" i="5"/>
  <c r="C385" i="5"/>
  <c r="H385" i="5"/>
  <c r="I385" i="5"/>
  <c r="J385" i="5"/>
  <c r="K385" i="5"/>
  <c r="E385" i="5"/>
  <c r="AO386" i="5" l="1"/>
  <c r="AR386" i="5" s="1"/>
  <c r="AS386" i="5" s="1"/>
  <c r="AX386" i="5"/>
  <c r="BA386" i="5"/>
  <c r="BB386" i="5" s="1"/>
  <c r="O385" i="5"/>
  <c r="P385" i="5"/>
  <c r="U385" i="5" s="1"/>
  <c r="W385" i="5"/>
  <c r="Y385" i="5"/>
  <c r="Z385" i="5"/>
  <c r="AA385" i="5" s="1"/>
  <c r="AB385" i="5"/>
  <c r="AO385" i="5" s="1"/>
  <c r="AR385" i="5" s="1"/>
  <c r="AH385" i="5"/>
  <c r="AI385" i="5" s="1"/>
  <c r="AD385" i="5" s="1"/>
  <c r="AL385" i="5"/>
  <c r="AQ385" i="5"/>
  <c r="AT386" i="5"/>
  <c r="AU386" i="5" l="1"/>
  <c r="AV386" i="5" s="1"/>
  <c r="AY386" i="5" s="1"/>
  <c r="AS385" i="5"/>
  <c r="BD386" i="5"/>
  <c r="BM386" i="5"/>
  <c r="BF386" i="5"/>
  <c r="BC386" i="5"/>
  <c r="AJ385" i="5"/>
  <c r="AW385" i="5"/>
  <c r="AX385" i="5" s="1"/>
  <c r="AZ385" i="5"/>
  <c r="BA385" i="5"/>
  <c r="BL385" i="5"/>
  <c r="BN385" i="5" s="1"/>
  <c r="BO385" i="5"/>
  <c r="AT385" i="5"/>
  <c r="E384" i="5"/>
  <c r="H384" i="5"/>
  <c r="F384" i="5"/>
  <c r="K384" i="5"/>
  <c r="L384" i="5"/>
  <c r="C384" i="5"/>
  <c r="D384" i="5"/>
  <c r="G384" i="5"/>
  <c r="J384" i="5"/>
  <c r="I384" i="5"/>
  <c r="BP385" i="5" l="1"/>
  <c r="AU385" i="5"/>
  <c r="AV385" i="5" s="1"/>
  <c r="BB385" i="5"/>
  <c r="AY385" i="5"/>
  <c r="BD385" i="5"/>
  <c r="BC385" i="5"/>
  <c r="BF385" i="5"/>
  <c r="BM385" i="5"/>
  <c r="O384" i="5"/>
  <c r="P384" i="5"/>
  <c r="W384" i="5"/>
  <c r="Z384" i="5" s="1"/>
  <c r="Y384" i="5"/>
  <c r="AB384" i="5"/>
  <c r="AO384" i="5" s="1"/>
  <c r="AH384" i="5"/>
  <c r="AI384" i="5" s="1"/>
  <c r="AL384" i="5"/>
  <c r="AQ384" i="5"/>
  <c r="AW384" i="5"/>
  <c r="AZ384" i="5"/>
  <c r="BL384" i="5"/>
  <c r="BP384" i="5" s="1"/>
  <c r="BO384" i="5"/>
  <c r="J383" i="5"/>
  <c r="F383" i="5"/>
  <c r="K383" i="5"/>
  <c r="L383" i="5"/>
  <c r="D383" i="5"/>
  <c r="C383" i="5"/>
  <c r="G383" i="5"/>
  <c r="E383" i="5"/>
  <c r="I383" i="5"/>
  <c r="H383" i="5"/>
  <c r="AA384" i="5" l="1"/>
  <c r="BN384" i="5"/>
  <c r="U384" i="5"/>
  <c r="AX384" i="5"/>
  <c r="AD384" i="5"/>
  <c r="AJ384" i="5"/>
  <c r="AR384" i="5"/>
  <c r="AS384" i="5" s="1"/>
  <c r="BA384" i="5"/>
  <c r="BB384" i="5" s="1"/>
  <c r="O383" i="5"/>
  <c r="P383" i="5"/>
  <c r="U383" i="5"/>
  <c r="W383" i="5"/>
  <c r="Z383" i="5" s="1"/>
  <c r="AA383" i="5" s="1"/>
  <c r="Y383" i="5"/>
  <c r="AB383" i="5"/>
  <c r="AW383" i="5" s="1"/>
  <c r="AH383" i="5"/>
  <c r="AI383" i="5"/>
  <c r="AD383" i="5"/>
  <c r="AL383" i="5"/>
  <c r="AJ383" i="5"/>
  <c r="AQ383" i="5"/>
  <c r="BA383" i="5" s="1"/>
  <c r="AZ383" i="5"/>
  <c r="BL383" i="5"/>
  <c r="BN383" i="5" s="1"/>
  <c r="BO383" i="5"/>
  <c r="J382" i="5"/>
  <c r="AT384" i="5"/>
  <c r="C382" i="5"/>
  <c r="E382" i="5"/>
  <c r="G382" i="5"/>
  <c r="L382" i="5"/>
  <c r="F382" i="5"/>
  <c r="H382" i="5"/>
  <c r="K382" i="5"/>
  <c r="D382" i="5"/>
  <c r="I382" i="5"/>
  <c r="AO383" i="5" l="1"/>
  <c r="AR383" i="5" s="1"/>
  <c r="AS383" i="5" s="1"/>
  <c r="AU384" i="5"/>
  <c r="AV384" i="5" s="1"/>
  <c r="AY384" i="5" s="1"/>
  <c r="BB383" i="5"/>
  <c r="BD384" i="5"/>
  <c r="BM384" i="5"/>
  <c r="BF384" i="5"/>
  <c r="BC384" i="5"/>
  <c r="BP383" i="5"/>
  <c r="AX383" i="5"/>
  <c r="O382" i="5"/>
  <c r="P382" i="5"/>
  <c r="U382" i="5" s="1"/>
  <c r="W382" i="5"/>
  <c r="Z382" i="5" s="1"/>
  <c r="AA382" i="5" s="1"/>
  <c r="Y382" i="5"/>
  <c r="AB382" i="5"/>
  <c r="AW382" i="5" s="1"/>
  <c r="AH382" i="5"/>
  <c r="AI382" i="5" s="1"/>
  <c r="AL382" i="5"/>
  <c r="AO382" i="5"/>
  <c r="AR382" i="5" s="1"/>
  <c r="AS382" i="5" s="1"/>
  <c r="AQ382" i="5"/>
  <c r="BA382" i="5" s="1"/>
  <c r="AZ382" i="5"/>
  <c r="BL382" i="5"/>
  <c r="BP382" i="5" s="1"/>
  <c r="BN382" i="5"/>
  <c r="BO382" i="5"/>
  <c r="AT383" i="5"/>
  <c r="AT382" i="5"/>
  <c r="K381" i="5"/>
  <c r="I381" i="5"/>
  <c r="L381" i="5"/>
  <c r="J381" i="5"/>
  <c r="G381" i="5"/>
  <c r="H381" i="5"/>
  <c r="C381" i="5"/>
  <c r="D381" i="5"/>
  <c r="F381" i="5"/>
  <c r="E381" i="5"/>
  <c r="BB382" i="5" l="1"/>
  <c r="AU383" i="5"/>
  <c r="AV383" i="5" s="1"/>
  <c r="AD382" i="5"/>
  <c r="AJ382" i="5"/>
  <c r="AU382" i="5"/>
  <c r="AV382" i="5" s="1"/>
  <c r="BF382" i="5"/>
  <c r="BM382" i="5"/>
  <c r="BC382" i="5"/>
  <c r="BD382" i="5"/>
  <c r="AX382" i="5"/>
  <c r="BC383" i="5"/>
  <c r="BD383" i="5"/>
  <c r="BF383" i="5"/>
  <c r="BM383" i="5"/>
  <c r="AY383" i="5"/>
  <c r="O381" i="5"/>
  <c r="P381" i="5"/>
  <c r="U381" i="5"/>
  <c r="W381" i="5"/>
  <c r="Y381" i="5"/>
  <c r="Z381" i="5"/>
  <c r="AA381" i="5" s="1"/>
  <c r="AB381" i="5"/>
  <c r="AO381" i="5" s="1"/>
  <c r="AR381" i="5" s="1"/>
  <c r="AH381" i="5"/>
  <c r="AI381" i="5" s="1"/>
  <c r="AD381" i="5" s="1"/>
  <c r="AL381" i="5"/>
  <c r="AQ381" i="5"/>
  <c r="AS381" i="5" l="1"/>
  <c r="AJ381" i="5"/>
  <c r="AY382" i="5"/>
  <c r="AW381" i="5"/>
  <c r="AX381" i="5" s="1"/>
  <c r="AZ381" i="5"/>
  <c r="BA381" i="5"/>
  <c r="BB381" i="5"/>
  <c r="BC381" i="5" s="1"/>
  <c r="BL381" i="5"/>
  <c r="BN381" i="5" s="1"/>
  <c r="BO381" i="5"/>
  <c r="AT381" i="5"/>
  <c r="J380" i="5"/>
  <c r="E380" i="5"/>
  <c r="K380" i="5"/>
  <c r="D380" i="5"/>
  <c r="G380" i="5"/>
  <c r="I380" i="5"/>
  <c r="F380" i="5"/>
  <c r="L380" i="5"/>
  <c r="H380" i="5"/>
  <c r="C380" i="5"/>
  <c r="AU381" i="5" l="1"/>
  <c r="AV381" i="5" s="1"/>
  <c r="AY381" i="5" s="1"/>
  <c r="BF381" i="5"/>
  <c r="BM381" i="5"/>
  <c r="BP381" i="5"/>
  <c r="BD381" i="5"/>
  <c r="O380" i="5"/>
  <c r="P380" i="5"/>
  <c r="U380" i="5"/>
  <c r="W380" i="5"/>
  <c r="Y380" i="5"/>
  <c r="Z380" i="5"/>
  <c r="AA380" i="5" s="1"/>
  <c r="AB380" i="5"/>
  <c r="AO380" i="5" s="1"/>
  <c r="AH380" i="5"/>
  <c r="AI380" i="5" s="1"/>
  <c r="AD380" i="5" s="1"/>
  <c r="AL380" i="5"/>
  <c r="AQ380" i="5"/>
  <c r="BA380" i="5" s="1"/>
  <c r="AZ380" i="5"/>
  <c r="BL380" i="5"/>
  <c r="BN380" i="5"/>
  <c r="BO380" i="5"/>
  <c r="BP380" i="5"/>
  <c r="G379" i="5"/>
  <c r="F379" i="5"/>
  <c r="E379" i="5"/>
  <c r="K379" i="5"/>
  <c r="D379" i="5"/>
  <c r="H379" i="5"/>
  <c r="I379" i="5"/>
  <c r="L379" i="5"/>
  <c r="J379" i="5"/>
  <c r="C379" i="5"/>
  <c r="AW380" i="5" l="1"/>
  <c r="AX380" i="5" s="1"/>
  <c r="BB380" i="5"/>
  <c r="AR380" i="5"/>
  <c r="AS380" i="5" s="1"/>
  <c r="AJ380" i="5"/>
  <c r="O379" i="5"/>
  <c r="P379" i="5"/>
  <c r="U379" i="5"/>
  <c r="W379" i="5"/>
  <c r="Y379" i="5"/>
  <c r="Z379" i="5"/>
  <c r="AA379" i="5" s="1"/>
  <c r="AB379" i="5"/>
  <c r="AO379" i="5" s="1"/>
  <c r="AH379" i="5"/>
  <c r="AI379" i="5" s="1"/>
  <c r="AD379" i="5" s="1"/>
  <c r="AL379" i="5"/>
  <c r="AQ379" i="5"/>
  <c r="BA379" i="5" s="1"/>
  <c r="AZ379" i="5"/>
  <c r="BL379" i="5"/>
  <c r="BN379" i="5"/>
  <c r="BO379" i="5"/>
  <c r="BP379" i="5"/>
  <c r="F378" i="5"/>
  <c r="K378" i="5"/>
  <c r="L378" i="5"/>
  <c r="C378" i="5"/>
  <c r="E378" i="5"/>
  <c r="J378" i="5"/>
  <c r="D378" i="5"/>
  <c r="G378" i="5"/>
  <c r="H378" i="5"/>
  <c r="AT380" i="5"/>
  <c r="I378" i="5"/>
  <c r="AU380" i="5" l="1"/>
  <c r="AV380" i="5" s="1"/>
  <c r="AY380" i="5" s="1"/>
  <c r="BB379" i="5"/>
  <c r="AR379" i="5"/>
  <c r="AS379" i="5" s="1"/>
  <c r="AW379" i="5"/>
  <c r="AX379" i="5" s="1"/>
  <c r="AJ379" i="5"/>
  <c r="BD380" i="5"/>
  <c r="BM380" i="5"/>
  <c r="BC380" i="5"/>
  <c r="BF380" i="5"/>
  <c r="O378" i="5"/>
  <c r="P378" i="5"/>
  <c r="U378" i="5" s="1"/>
  <c r="W378" i="5"/>
  <c r="Z378" i="5" s="1"/>
  <c r="Y378" i="5"/>
  <c r="AB378" i="5"/>
  <c r="AH378" i="5"/>
  <c r="AI378" i="5" s="1"/>
  <c r="AD378" i="5" s="1"/>
  <c r="AL378" i="5"/>
  <c r="AJ378" i="5"/>
  <c r="AO378" i="5"/>
  <c r="AQ378" i="5"/>
  <c r="AR378" i="5"/>
  <c r="AS378" i="5"/>
  <c r="AT379" i="5"/>
  <c r="AT378" i="5"/>
  <c r="AU379" i="5" l="1"/>
  <c r="AV379" i="5" s="1"/>
  <c r="AY379" i="5" s="1"/>
  <c r="BM379" i="5"/>
  <c r="BC379" i="5"/>
  <c r="BD379" i="5"/>
  <c r="BF379" i="5"/>
  <c r="AA378" i="5"/>
  <c r="AU378" i="5"/>
  <c r="AV378" i="5"/>
  <c r="AW378" i="5"/>
  <c r="AX378" i="5" s="1"/>
  <c r="AY378" i="5" s="1"/>
  <c r="AZ378" i="5"/>
  <c r="BA378" i="5"/>
  <c r="BL378" i="5"/>
  <c r="BN378" i="5" s="1"/>
  <c r="BO378" i="5"/>
  <c r="D377" i="5"/>
  <c r="E377" i="5"/>
  <c r="G377" i="5"/>
  <c r="K377" i="5"/>
  <c r="C377" i="5"/>
  <c r="L377" i="5"/>
  <c r="F377" i="5"/>
  <c r="H377" i="5"/>
  <c r="I377" i="5"/>
  <c r="J377" i="5"/>
  <c r="BP378" i="5" l="1"/>
  <c r="BB378" i="5"/>
  <c r="BC378" i="5"/>
  <c r="BD378" i="5"/>
  <c r="BF378" i="5"/>
  <c r="BM378" i="5"/>
  <c r="O377" i="5"/>
  <c r="P377" i="5"/>
  <c r="U377" i="5" s="1"/>
  <c r="W377" i="5"/>
  <c r="Y377" i="5"/>
  <c r="Z377" i="5"/>
  <c r="AA377" i="5" s="1"/>
  <c r="AB377" i="5"/>
  <c r="AO377" i="5" s="1"/>
  <c r="AH377" i="5"/>
  <c r="AI377" i="5" s="1"/>
  <c r="AL377" i="5"/>
  <c r="AQ377" i="5"/>
  <c r="AZ377" i="5"/>
  <c r="BL377" i="5"/>
  <c r="BN377" i="5" s="1"/>
  <c r="BO377" i="5"/>
  <c r="BP377" i="5"/>
  <c r="J376" i="5"/>
  <c r="L376" i="5"/>
  <c r="K376" i="5"/>
  <c r="C376" i="5"/>
  <c r="D376" i="5"/>
  <c r="E376" i="5"/>
  <c r="F376" i="5"/>
  <c r="I376" i="5"/>
  <c r="G376" i="5"/>
  <c r="H376" i="5"/>
  <c r="AW377" i="5" l="1"/>
  <c r="AX377" i="5"/>
  <c r="AR377" i="5"/>
  <c r="AS377" i="5" s="1"/>
  <c r="AD377" i="5"/>
  <c r="AJ377" i="5"/>
  <c r="BA377" i="5"/>
  <c r="BB377" i="5" s="1"/>
  <c r="O376" i="5"/>
  <c r="P376" i="5"/>
  <c r="U376" i="5" s="1"/>
  <c r="W376" i="5"/>
  <c r="Y376" i="5"/>
  <c r="Z376" i="5"/>
  <c r="AB376" i="5"/>
  <c r="AO376" i="5" s="1"/>
  <c r="AH376" i="5"/>
  <c r="AI376" i="5" s="1"/>
  <c r="AL376" i="5"/>
  <c r="AQ376" i="5"/>
  <c r="AZ376" i="5"/>
  <c r="BL376" i="5"/>
  <c r="BP376" i="5" s="1"/>
  <c r="BO376" i="5"/>
  <c r="L375" i="5"/>
  <c r="D375" i="5"/>
  <c r="G375" i="5"/>
  <c r="E375" i="5"/>
  <c r="J375" i="5"/>
  <c r="AT377" i="5"/>
  <c r="K375" i="5"/>
  <c r="C375" i="5"/>
  <c r="F375" i="5"/>
  <c r="H375" i="5"/>
  <c r="I375" i="5"/>
  <c r="AA376" i="5" l="1"/>
  <c r="BN376" i="5"/>
  <c r="AW376" i="5"/>
  <c r="AX376" i="5" s="1"/>
  <c r="AU377" i="5"/>
  <c r="AV377" i="5" s="1"/>
  <c r="AY377" i="5" s="1"/>
  <c r="AR376" i="5"/>
  <c r="AS376" i="5" s="1"/>
  <c r="AJ376" i="5"/>
  <c r="AD376" i="5"/>
  <c r="BD377" i="5"/>
  <c r="BF377" i="5"/>
  <c r="BM377" i="5"/>
  <c r="BC377" i="5"/>
  <c r="BA376" i="5"/>
  <c r="BB376" i="5" s="1"/>
  <c r="O375" i="5"/>
  <c r="P375" i="5"/>
  <c r="U375" i="5"/>
  <c r="W375" i="5"/>
  <c r="Y375" i="5"/>
  <c r="Z375" i="5"/>
  <c r="AA375" i="5" s="1"/>
  <c r="AB375" i="5"/>
  <c r="AH375" i="5"/>
  <c r="AI375" i="5" s="1"/>
  <c r="AL375" i="5"/>
  <c r="AO375" i="5"/>
  <c r="AQ375" i="5"/>
  <c r="AR375" i="5"/>
  <c r="AS375" i="5" s="1"/>
  <c r="AT376" i="5"/>
  <c r="AT375" i="5"/>
  <c r="AU376" i="5" l="1"/>
  <c r="AV376" i="5" s="1"/>
  <c r="AY376" i="5" s="1"/>
  <c r="BD376" i="5"/>
  <c r="BM376" i="5"/>
  <c r="BF376" i="5"/>
  <c r="BC376" i="5"/>
  <c r="AD375" i="5"/>
  <c r="AJ375" i="5"/>
  <c r="AU375" i="5"/>
  <c r="AV375" i="5"/>
  <c r="AW375" i="5"/>
  <c r="AX375" i="5" s="1"/>
  <c r="AY375" i="5" s="1"/>
  <c r="AZ375" i="5"/>
  <c r="BA375" i="5"/>
  <c r="BL375" i="5"/>
  <c r="BN375" i="5"/>
  <c r="BO375" i="5"/>
  <c r="BP375" i="5"/>
  <c r="E374" i="5"/>
  <c r="K374" i="5"/>
  <c r="F374" i="5"/>
  <c r="C374" i="5"/>
  <c r="D374" i="5"/>
  <c r="J374" i="5"/>
  <c r="G374" i="5"/>
  <c r="L374" i="5"/>
  <c r="I374" i="5"/>
  <c r="H374" i="5"/>
  <c r="BB375" i="5" l="1"/>
  <c r="BD375" i="5" s="1"/>
  <c r="O374" i="5"/>
  <c r="P374" i="5"/>
  <c r="U374" i="5"/>
  <c r="W374" i="5"/>
  <c r="Z374" i="5" s="1"/>
  <c r="Y374" i="5"/>
  <c r="AB374" i="5"/>
  <c r="AO374" i="5" s="1"/>
  <c r="AR374" i="5" s="1"/>
  <c r="AH374" i="5"/>
  <c r="AI374" i="5" s="1"/>
  <c r="AD374" i="5" s="1"/>
  <c r="AL374" i="5"/>
  <c r="AQ374" i="5"/>
  <c r="AZ374" i="5"/>
  <c r="BA374" i="5"/>
  <c r="BL374" i="5"/>
  <c r="BN374" i="5" s="1"/>
  <c r="BO374" i="5"/>
  <c r="H373" i="5"/>
  <c r="D373" i="5"/>
  <c r="G373" i="5"/>
  <c r="I373" i="5"/>
  <c r="J373" i="5"/>
  <c r="E373" i="5"/>
  <c r="F373" i="5"/>
  <c r="L373" i="5"/>
  <c r="C373" i="5"/>
  <c r="K373" i="5"/>
  <c r="BF375" i="5" l="1"/>
  <c r="BC375" i="5"/>
  <c r="BM375" i="5"/>
  <c r="AS374" i="5"/>
  <c r="BP374" i="5"/>
  <c r="AW374" i="5"/>
  <c r="AX374" i="5" s="1"/>
  <c r="AJ374" i="5"/>
  <c r="AA374" i="5"/>
  <c r="BB374" i="5"/>
  <c r="BM374" i="5" s="1"/>
  <c r="BC374" i="5"/>
  <c r="BD374" i="5"/>
  <c r="BF374" i="5"/>
  <c r="O373" i="5"/>
  <c r="P373" i="5"/>
  <c r="W373" i="5"/>
  <c r="Z373" i="5" s="1"/>
  <c r="Y373" i="5"/>
  <c r="AB373" i="5"/>
  <c r="AW373" i="5" s="1"/>
  <c r="AH373" i="5"/>
  <c r="AI373" i="5"/>
  <c r="AD373" i="5"/>
  <c r="AL373" i="5"/>
  <c r="AJ373" i="5"/>
  <c r="AO373" i="5"/>
  <c r="AR373" i="5" s="1"/>
  <c r="AS373" i="5" s="1"/>
  <c r="AQ373" i="5"/>
  <c r="AZ373" i="5"/>
  <c r="BL373" i="5"/>
  <c r="BN373" i="5" s="1"/>
  <c r="BO373" i="5"/>
  <c r="AT374" i="5"/>
  <c r="G372" i="5"/>
  <c r="H372" i="5"/>
  <c r="L372" i="5"/>
  <c r="C372" i="5"/>
  <c r="E372" i="5"/>
  <c r="I372" i="5"/>
  <c r="K372" i="5"/>
  <c r="D372" i="5"/>
  <c r="F372" i="5"/>
  <c r="AT373" i="5"/>
  <c r="J372" i="5"/>
  <c r="U373" i="5" l="1"/>
  <c r="BP373" i="5"/>
  <c r="AA373" i="5"/>
  <c r="AU374" i="5"/>
  <c r="AV374" i="5" s="1"/>
  <c r="AY374" i="5" s="1"/>
  <c r="AX373" i="5"/>
  <c r="AU373" i="5"/>
  <c r="AV373" i="5" s="1"/>
  <c r="AY373" i="5" s="1"/>
  <c r="BA373" i="5"/>
  <c r="BB373" i="5" s="1"/>
  <c r="O372" i="5"/>
  <c r="P372" i="5"/>
  <c r="U372" i="5"/>
  <c r="W372" i="5"/>
  <c r="Z372" i="5" s="1"/>
  <c r="Y372" i="5"/>
  <c r="AB372" i="5"/>
  <c r="AO372" i="5" s="1"/>
  <c r="AR372" i="5" s="1"/>
  <c r="AH372" i="5"/>
  <c r="AI372" i="5" s="1"/>
  <c r="AD372" i="5" s="1"/>
  <c r="AL372" i="5"/>
  <c r="AQ372" i="5"/>
  <c r="AS372" i="5" l="1"/>
  <c r="AA372" i="5"/>
  <c r="BM373" i="5"/>
  <c r="BD373" i="5"/>
  <c r="BC373" i="5"/>
  <c r="BF373" i="5"/>
  <c r="AJ372" i="5"/>
  <c r="AW372" i="5"/>
  <c r="AX372" i="5" s="1"/>
  <c r="AZ372" i="5"/>
  <c r="BA372" i="5"/>
  <c r="BL372" i="5"/>
  <c r="BN372" i="5" s="1"/>
  <c r="BO372" i="5"/>
  <c r="AT372" i="5"/>
  <c r="F371" i="5"/>
  <c r="I371" i="5"/>
  <c r="E371" i="5"/>
  <c r="J371" i="5"/>
  <c r="L371" i="5"/>
  <c r="C371" i="5"/>
  <c r="G371" i="5"/>
  <c r="K371" i="5"/>
  <c r="D371" i="5"/>
  <c r="H371" i="5"/>
  <c r="BB372" i="5" l="1"/>
  <c r="BC372" i="5" s="1"/>
  <c r="AU372" i="5"/>
  <c r="AV372" i="5" s="1"/>
  <c r="BP372" i="5"/>
  <c r="BM372" i="5"/>
  <c r="BD372" i="5"/>
  <c r="AY372" i="5"/>
  <c r="BF372" i="5"/>
  <c r="O371" i="5"/>
  <c r="P371" i="5"/>
  <c r="U371" i="5" s="1"/>
  <c r="W371" i="5"/>
  <c r="Z371" i="5" s="1"/>
  <c r="Y371" i="5"/>
  <c r="AB371" i="5"/>
  <c r="AW371" i="5" s="1"/>
  <c r="AH371" i="5"/>
  <c r="AI371" i="5"/>
  <c r="AD371" i="5" s="1"/>
  <c r="AL371" i="5"/>
  <c r="AJ371" i="5"/>
  <c r="AQ371" i="5"/>
  <c r="AZ371" i="5"/>
  <c r="BL371" i="5"/>
  <c r="BN371" i="5" s="1"/>
  <c r="BO371" i="5"/>
  <c r="BP371" i="5"/>
  <c r="J370" i="5"/>
  <c r="D370" i="5"/>
  <c r="H370" i="5"/>
  <c r="E370" i="5"/>
  <c r="F370" i="5"/>
  <c r="G370" i="5"/>
  <c r="I370" i="5"/>
  <c r="K370" i="5"/>
  <c r="L370" i="5"/>
  <c r="C370" i="5"/>
  <c r="AA371" i="5" l="1"/>
  <c r="AX371" i="5"/>
  <c r="AO371" i="5"/>
  <c r="BA371" i="5"/>
  <c r="O370" i="5"/>
  <c r="P370" i="5"/>
  <c r="U370" i="5"/>
  <c r="W370" i="5"/>
  <c r="Y370" i="5"/>
  <c r="Z370" i="5"/>
  <c r="AA370" i="5" s="1"/>
  <c r="AB370" i="5"/>
  <c r="AO370" i="5" s="1"/>
  <c r="AH370" i="5"/>
  <c r="AI370" i="5" s="1"/>
  <c r="AL370" i="5"/>
  <c r="AQ370" i="5"/>
  <c r="AZ370" i="5"/>
  <c r="BL370" i="5"/>
  <c r="BP370" i="5" s="1"/>
  <c r="BN370" i="5"/>
  <c r="BO370" i="5"/>
  <c r="L369" i="5"/>
  <c r="C369" i="5"/>
  <c r="G369" i="5"/>
  <c r="H369" i="5"/>
  <c r="E369" i="5"/>
  <c r="D369" i="5"/>
  <c r="F369" i="5"/>
  <c r="I369" i="5"/>
  <c r="J369" i="5"/>
  <c r="K369" i="5"/>
  <c r="AW370" i="5" l="1"/>
  <c r="AX370" i="5"/>
  <c r="AD370" i="5"/>
  <c r="AJ370" i="5"/>
  <c r="AR370" i="5"/>
  <c r="AS370" i="5" s="1"/>
  <c r="BA370" i="5"/>
  <c r="BB370" i="5" s="1"/>
  <c r="AR371" i="5"/>
  <c r="AS371" i="5" s="1"/>
  <c r="BB371" i="5"/>
  <c r="O369" i="5"/>
  <c r="P369" i="5"/>
  <c r="U369" i="5"/>
  <c r="W369" i="5"/>
  <c r="Z369" i="5" s="1"/>
  <c r="Y369" i="5"/>
  <c r="AB369" i="5"/>
  <c r="AO369" i="5" s="1"/>
  <c r="AR369" i="5" s="1"/>
  <c r="AH369" i="5"/>
  <c r="AI369" i="5" s="1"/>
  <c r="AL369" i="5"/>
  <c r="AQ369" i="5"/>
  <c r="AT371" i="5"/>
  <c r="AT370" i="5"/>
  <c r="AJ369" i="5" l="1"/>
  <c r="AD369" i="5"/>
  <c r="AS369" i="5"/>
  <c r="AA369" i="5"/>
  <c r="AU371" i="5"/>
  <c r="AV371" i="5" s="1"/>
  <c r="AY371" i="5" s="1"/>
  <c r="AU370" i="5"/>
  <c r="AV370" i="5" s="1"/>
  <c r="AY370" i="5" s="1"/>
  <c r="BM370" i="5"/>
  <c r="BC370" i="5"/>
  <c r="BD370" i="5"/>
  <c r="BF370" i="5"/>
  <c r="BM371" i="5"/>
  <c r="BC371" i="5"/>
  <c r="BD371" i="5"/>
  <c r="BF371" i="5"/>
  <c r="AW369" i="5"/>
  <c r="AX369" i="5"/>
  <c r="AZ369" i="5"/>
  <c r="BA369" i="5"/>
  <c r="BB369" i="5"/>
  <c r="BC369" i="5" s="1"/>
  <c r="BD369" i="5"/>
  <c r="BF369" i="5"/>
  <c r="BL369" i="5"/>
  <c r="BP369" i="5" s="1"/>
  <c r="BM369" i="5"/>
  <c r="BO369" i="5"/>
  <c r="AT369" i="5"/>
  <c r="K368" i="5"/>
  <c r="F368" i="5"/>
  <c r="G368" i="5"/>
  <c r="J368" i="5"/>
  <c r="D368" i="5"/>
  <c r="C368" i="5"/>
  <c r="E368" i="5"/>
  <c r="H368" i="5"/>
  <c r="I368" i="5"/>
  <c r="L368" i="5"/>
  <c r="AU369" i="5" l="1"/>
  <c r="AV369" i="5" s="1"/>
  <c r="AY369" i="5" s="1"/>
  <c r="BN369" i="5"/>
  <c r="O368" i="5"/>
  <c r="P368" i="5"/>
  <c r="W368" i="5"/>
  <c r="Y368" i="5"/>
  <c r="Z368" i="5"/>
  <c r="AA368" i="5" s="1"/>
  <c r="AB368" i="5"/>
  <c r="AO368" i="5" s="1"/>
  <c r="AH368" i="5"/>
  <c r="AI368" i="5" s="1"/>
  <c r="AL368" i="5"/>
  <c r="AQ368" i="5"/>
  <c r="BA368" i="5" s="1"/>
  <c r="AW368" i="5"/>
  <c r="AX368" i="5" s="1"/>
  <c r="AZ368" i="5"/>
  <c r="BL368" i="5"/>
  <c r="BN368" i="5"/>
  <c r="BO368" i="5"/>
  <c r="BP368" i="5"/>
  <c r="G367" i="5"/>
  <c r="K367" i="5"/>
  <c r="F367" i="5"/>
  <c r="I367" i="5"/>
  <c r="L367" i="5"/>
  <c r="J367" i="5"/>
  <c r="H367" i="5"/>
  <c r="D367" i="5"/>
  <c r="E367" i="5"/>
  <c r="C367" i="5"/>
  <c r="U368" i="5" l="1"/>
  <c r="AD368" i="5"/>
  <c r="AJ368" i="5"/>
  <c r="BB368" i="5"/>
  <c r="AR368" i="5"/>
  <c r="AS368" i="5" s="1"/>
  <c r="O367" i="5"/>
  <c r="P367" i="5"/>
  <c r="U367" i="5"/>
  <c r="W367" i="5"/>
  <c r="Y367" i="5"/>
  <c r="Z367" i="5"/>
  <c r="AA367" i="5" s="1"/>
  <c r="AB367" i="5"/>
  <c r="AW367" i="5" s="1"/>
  <c r="AH367" i="5"/>
  <c r="AI367" i="5" s="1"/>
  <c r="AL367" i="5"/>
  <c r="AQ367" i="5"/>
  <c r="BA367" i="5" s="1"/>
  <c r="AZ367" i="5"/>
  <c r="BL367" i="5"/>
  <c r="BP367" i="5" s="1"/>
  <c r="BN367" i="5"/>
  <c r="BO367" i="5"/>
  <c r="C366" i="5"/>
  <c r="K366" i="5"/>
  <c r="G366" i="5"/>
  <c r="H366" i="5"/>
  <c r="F366" i="5"/>
  <c r="I366" i="5"/>
  <c r="J366" i="5"/>
  <c r="D366" i="5"/>
  <c r="AT368" i="5"/>
  <c r="L366" i="5"/>
  <c r="E366" i="5"/>
  <c r="AD367" i="5" l="1"/>
  <c r="AJ367" i="5"/>
  <c r="AU368" i="5"/>
  <c r="AV368" i="5" s="1"/>
  <c r="AY368" i="5" s="1"/>
  <c r="AO367" i="5"/>
  <c r="BM368" i="5"/>
  <c r="BC368" i="5"/>
  <c r="BD368" i="5"/>
  <c r="BF368" i="5"/>
  <c r="AX367" i="5"/>
  <c r="O366" i="5"/>
  <c r="P366" i="5"/>
  <c r="U366" i="5" s="1"/>
  <c r="W366" i="5"/>
  <c r="Z366" i="5" s="1"/>
  <c r="AA366" i="5" s="1"/>
  <c r="Y366" i="5"/>
  <c r="AB366" i="5"/>
  <c r="AH366" i="5"/>
  <c r="AI366" i="5"/>
  <c r="AD366" i="5"/>
  <c r="AL366" i="5"/>
  <c r="AJ366" i="5"/>
  <c r="AO366" i="5"/>
  <c r="AQ366" i="5"/>
  <c r="AR366" i="5"/>
  <c r="AS366" i="5"/>
  <c r="AT366" i="5"/>
  <c r="BB367" i="5" l="1"/>
  <c r="AR367" i="5"/>
  <c r="AS367" i="5" s="1"/>
  <c r="AU366" i="5"/>
  <c r="AV366" i="5"/>
  <c r="AW366" i="5"/>
  <c r="AX366" i="5" s="1"/>
  <c r="AY366" i="5" s="1"/>
  <c r="AZ366" i="5"/>
  <c r="BA366" i="5"/>
  <c r="BB366" i="5"/>
  <c r="BF366" i="5" s="1"/>
  <c r="BC366" i="5"/>
  <c r="BD366" i="5"/>
  <c r="BL366" i="5"/>
  <c r="BN366" i="5" s="1"/>
  <c r="BO366" i="5"/>
  <c r="L365" i="5"/>
  <c r="D365" i="5"/>
  <c r="E365" i="5"/>
  <c r="G365" i="5"/>
  <c r="J365" i="5"/>
  <c r="AT367" i="5"/>
  <c r="C365" i="5"/>
  <c r="H365" i="5"/>
  <c r="K365" i="5"/>
  <c r="I365" i="5"/>
  <c r="F365" i="5"/>
  <c r="AU367" i="5" l="1"/>
  <c r="AV367" i="5" s="1"/>
  <c r="AY367" i="5" s="1"/>
  <c r="BM366" i="5"/>
  <c r="BC367" i="5"/>
  <c r="BD367" i="5"/>
  <c r="BF367" i="5"/>
  <c r="BM367" i="5"/>
  <c r="BP366" i="5"/>
  <c r="O365" i="5"/>
  <c r="P365" i="5"/>
  <c r="U365" i="5"/>
  <c r="W365" i="5"/>
  <c r="Z365" i="5" s="1"/>
  <c r="Y365" i="5"/>
  <c r="AB365" i="5"/>
  <c r="AH365" i="5"/>
  <c r="AI365" i="5"/>
  <c r="AD365" i="5" s="1"/>
  <c r="AL365" i="5"/>
  <c r="AJ365" i="5"/>
  <c r="AO365" i="5"/>
  <c r="AQ365" i="5"/>
  <c r="AR365" i="5"/>
  <c r="AS365" i="5"/>
  <c r="AT365" i="5"/>
  <c r="AA365" i="5" l="1"/>
  <c r="AU365" i="5"/>
  <c r="AV365" i="5"/>
  <c r="AW365" i="5"/>
  <c r="AX365" i="5" s="1"/>
  <c r="AY365" i="5" s="1"/>
  <c r="AZ365" i="5"/>
  <c r="BA365" i="5"/>
  <c r="BB365" i="5" s="1"/>
  <c r="BL365" i="5"/>
  <c r="BN365" i="5" s="1"/>
  <c r="BO365" i="5"/>
  <c r="E364" i="5"/>
  <c r="F364" i="5"/>
  <c r="I364" i="5"/>
  <c r="G364" i="5"/>
  <c r="K364" i="5"/>
  <c r="C364" i="5"/>
  <c r="H364" i="5"/>
  <c r="L364" i="5"/>
  <c r="D364" i="5"/>
  <c r="J364" i="5"/>
  <c r="BM365" i="5" l="1"/>
  <c r="BD365" i="5"/>
  <c r="BF365" i="5"/>
  <c r="BP365" i="5"/>
  <c r="BC365" i="5"/>
  <c r="O364" i="5"/>
  <c r="P364" i="5"/>
  <c r="U364" i="5"/>
  <c r="W364" i="5"/>
  <c r="Y364" i="5"/>
  <c r="Z364" i="5"/>
  <c r="AA364" i="5" s="1"/>
  <c r="AB364" i="5"/>
  <c r="AW364" i="5" s="1"/>
  <c r="AX364" i="5" s="1"/>
  <c r="AH364" i="5"/>
  <c r="AI364" i="5" s="1"/>
  <c r="AD364" i="5" s="1"/>
  <c r="AL364" i="5"/>
  <c r="AJ364" i="5"/>
  <c r="AQ364" i="5"/>
  <c r="AZ364" i="5"/>
  <c r="BA364" i="5"/>
  <c r="BL364" i="5"/>
  <c r="BN364" i="5" s="1"/>
  <c r="BO364" i="5"/>
  <c r="I363" i="5"/>
  <c r="F363" i="5"/>
  <c r="K363" i="5"/>
  <c r="L363" i="5"/>
  <c r="J363" i="5"/>
  <c r="D363" i="5"/>
  <c r="E363" i="5"/>
  <c r="H363" i="5"/>
  <c r="G363" i="5"/>
  <c r="C363" i="5"/>
  <c r="AO364" i="5" l="1"/>
  <c r="BP364" i="5"/>
  <c r="O363" i="5"/>
  <c r="P363" i="5"/>
  <c r="W363" i="5"/>
  <c r="Y363" i="5"/>
  <c r="Z363" i="5"/>
  <c r="AA363" i="5" s="1"/>
  <c r="AB363" i="5"/>
  <c r="AO363" i="5" s="1"/>
  <c r="AH363" i="5"/>
  <c r="AI363" i="5"/>
  <c r="AJ363" i="5" s="1"/>
  <c r="AL363" i="5"/>
  <c r="AQ363" i="5"/>
  <c r="BA363" i="5" s="1"/>
  <c r="AZ363" i="5"/>
  <c r="BL363" i="5"/>
  <c r="BN363" i="5"/>
  <c r="BO363" i="5"/>
  <c r="BP363" i="5"/>
  <c r="L362" i="5"/>
  <c r="E362" i="5"/>
  <c r="K362" i="5"/>
  <c r="H362" i="5"/>
  <c r="J362" i="5"/>
  <c r="G362" i="5"/>
  <c r="I362" i="5"/>
  <c r="C362" i="5"/>
  <c r="D362" i="5"/>
  <c r="F362" i="5"/>
  <c r="U363" i="5" l="1"/>
  <c r="AW363" i="5"/>
  <c r="AX363" i="5" s="1"/>
  <c r="AR364" i="5"/>
  <c r="AS364" i="5" s="1"/>
  <c r="BB364" i="5"/>
  <c r="BB363" i="5"/>
  <c r="AR363" i="5"/>
  <c r="AS363" i="5" s="1"/>
  <c r="AD363" i="5"/>
  <c r="O362" i="5"/>
  <c r="P362" i="5"/>
  <c r="U362" i="5"/>
  <c r="W362" i="5"/>
  <c r="Z362" i="5" s="1"/>
  <c r="Y362" i="5"/>
  <c r="AB362" i="5"/>
  <c r="AO362" i="5" s="1"/>
  <c r="AH362" i="5"/>
  <c r="AI362" i="5" s="1"/>
  <c r="AL362" i="5"/>
  <c r="AQ362" i="5"/>
  <c r="AW362" i="5"/>
  <c r="AZ362" i="5"/>
  <c r="BL362" i="5"/>
  <c r="BP362" i="5" s="1"/>
  <c r="BN362" i="5"/>
  <c r="BO362" i="5"/>
  <c r="C361" i="5"/>
  <c r="I361" i="5"/>
  <c r="AT363" i="5"/>
  <c r="AT364" i="5"/>
  <c r="E361" i="5"/>
  <c r="H361" i="5"/>
  <c r="K361" i="5"/>
  <c r="L361" i="5"/>
  <c r="J361" i="5"/>
  <c r="D361" i="5"/>
  <c r="F361" i="5"/>
  <c r="G361" i="5"/>
  <c r="AA362" i="5" l="1"/>
  <c r="AU364" i="5"/>
  <c r="AV364" i="5" s="1"/>
  <c r="AY364" i="5" s="1"/>
  <c r="BC364" i="5"/>
  <c r="BF364" i="5"/>
  <c r="BM364" i="5"/>
  <c r="BD364" i="5"/>
  <c r="AX362" i="5"/>
  <c r="AU363" i="5"/>
  <c r="AV363" i="5" s="1"/>
  <c r="AY363" i="5" s="1"/>
  <c r="AD362" i="5"/>
  <c r="AJ362" i="5"/>
  <c r="AR362" i="5"/>
  <c r="AS362" i="5" s="1"/>
  <c r="BA362" i="5"/>
  <c r="BB362" i="5" s="1"/>
  <c r="BC363" i="5"/>
  <c r="BD363" i="5"/>
  <c r="BF363" i="5"/>
  <c r="BM363" i="5"/>
  <c r="O361" i="5"/>
  <c r="P361" i="5"/>
  <c r="U361" i="5"/>
  <c r="W361" i="5"/>
  <c r="Y361" i="5"/>
  <c r="Z361" i="5"/>
  <c r="AA361" i="5" s="1"/>
  <c r="AB361" i="5"/>
  <c r="AW361" i="5" s="1"/>
  <c r="AX361" i="5" s="1"/>
  <c r="AH361" i="5"/>
  <c r="AI361" i="5" s="1"/>
  <c r="AL361" i="5"/>
  <c r="AQ361" i="5"/>
  <c r="AZ361" i="5"/>
  <c r="BA361" i="5"/>
  <c r="BL361" i="5"/>
  <c r="BN361" i="5" s="1"/>
  <c r="BO361" i="5"/>
  <c r="AT362" i="5"/>
  <c r="L360" i="5"/>
  <c r="E360" i="5"/>
  <c r="H360" i="5"/>
  <c r="K360" i="5"/>
  <c r="G360" i="5"/>
  <c r="I360" i="5"/>
  <c r="C360" i="5"/>
  <c r="D360" i="5"/>
  <c r="F360" i="5"/>
  <c r="J360" i="5"/>
  <c r="AJ361" i="5" l="1"/>
  <c r="AD361" i="5"/>
  <c r="AO361" i="5"/>
  <c r="BP361" i="5"/>
  <c r="AU362" i="5"/>
  <c r="AV362" i="5" s="1"/>
  <c r="AY362" i="5" s="1"/>
  <c r="BC362" i="5"/>
  <c r="BD362" i="5"/>
  <c r="BF362" i="5"/>
  <c r="BM362" i="5"/>
  <c r="O360" i="5"/>
  <c r="P360" i="5"/>
  <c r="U360" i="5" s="1"/>
  <c r="W360" i="5"/>
  <c r="Z360" i="5" s="1"/>
  <c r="AA360" i="5" s="1"/>
  <c r="Y360" i="5"/>
  <c r="AB360" i="5"/>
  <c r="AO360" i="5" s="1"/>
  <c r="AR360" i="5" s="1"/>
  <c r="AH360" i="5"/>
  <c r="AI360" i="5"/>
  <c r="AJ360" i="5" s="1"/>
  <c r="AD360" i="5"/>
  <c r="AL360" i="5"/>
  <c r="AQ360" i="5"/>
  <c r="AZ360" i="5"/>
  <c r="BL360" i="5"/>
  <c r="BN360" i="5" s="1"/>
  <c r="BO360" i="5"/>
  <c r="L359" i="5"/>
  <c r="F359" i="5"/>
  <c r="H359" i="5"/>
  <c r="J359" i="5"/>
  <c r="K359" i="5"/>
  <c r="C359" i="5"/>
  <c r="D359" i="5"/>
  <c r="G359" i="5"/>
  <c r="E359" i="5"/>
  <c r="I359" i="5"/>
  <c r="AS360" i="5" l="1"/>
  <c r="BP360" i="5"/>
  <c r="AR361" i="5"/>
  <c r="AS361" i="5" s="1"/>
  <c r="BB361" i="5"/>
  <c r="AW360" i="5"/>
  <c r="AX360" i="5"/>
  <c r="BA360" i="5"/>
  <c r="BB360" i="5" s="1"/>
  <c r="O359" i="5"/>
  <c r="U359" i="5" s="1"/>
  <c r="P359" i="5"/>
  <c r="W359" i="5"/>
  <c r="Z359" i="5" s="1"/>
  <c r="AA359" i="5" s="1"/>
  <c r="Y359" i="5"/>
  <c r="AB359" i="5"/>
  <c r="AO359" i="5" s="1"/>
  <c r="AH359" i="5"/>
  <c r="AI359" i="5"/>
  <c r="AD359" i="5" s="1"/>
  <c r="AL359" i="5"/>
  <c r="AQ359" i="5"/>
  <c r="BA359" i="5" s="1"/>
  <c r="AW359" i="5"/>
  <c r="AZ359" i="5"/>
  <c r="BL359" i="5"/>
  <c r="BP359" i="5" s="1"/>
  <c r="BN359" i="5"/>
  <c r="BO359" i="5"/>
  <c r="AT360" i="5"/>
  <c r="AT361" i="5"/>
  <c r="G358" i="5"/>
  <c r="D358" i="5"/>
  <c r="F358" i="5"/>
  <c r="H358" i="5"/>
  <c r="C358" i="5"/>
  <c r="I358" i="5"/>
  <c r="K358" i="5"/>
  <c r="L358" i="5"/>
  <c r="J358" i="5"/>
  <c r="E358" i="5"/>
  <c r="AU360" i="5" l="1"/>
  <c r="AV360" i="5" s="1"/>
  <c r="AY360" i="5" s="1"/>
  <c r="AX359" i="5"/>
  <c r="AU361" i="5"/>
  <c r="AV361" i="5" s="1"/>
  <c r="AY361" i="5" s="1"/>
  <c r="BC361" i="5"/>
  <c r="BF361" i="5"/>
  <c r="BM361" i="5"/>
  <c r="BD361" i="5"/>
  <c r="BB359" i="5"/>
  <c r="AR359" i="5"/>
  <c r="AS359" i="5" s="1"/>
  <c r="AJ359" i="5"/>
  <c r="BF360" i="5"/>
  <c r="BM360" i="5"/>
  <c r="BD360" i="5"/>
  <c r="BC360" i="5"/>
  <c r="O358" i="5"/>
  <c r="P358" i="5"/>
  <c r="W358" i="5"/>
  <c r="Y358" i="5"/>
  <c r="Z358" i="5"/>
  <c r="AA358" i="5" s="1"/>
  <c r="AB358" i="5"/>
  <c r="AW358" i="5" s="1"/>
  <c r="AH358" i="5"/>
  <c r="AI358" i="5"/>
  <c r="AJ358" i="5" s="1"/>
  <c r="AD358" i="5"/>
  <c r="AL358" i="5"/>
  <c r="AQ358" i="5"/>
  <c r="BA358" i="5" s="1"/>
  <c r="AZ358" i="5"/>
  <c r="BL358" i="5"/>
  <c r="BN358" i="5" s="1"/>
  <c r="BO358" i="5"/>
  <c r="I357" i="5"/>
  <c r="L357" i="5"/>
  <c r="AT359" i="5"/>
  <c r="G357" i="5"/>
  <c r="K357" i="5"/>
  <c r="H357" i="5"/>
  <c r="C357" i="5"/>
  <c r="D357" i="5"/>
  <c r="F357" i="5"/>
  <c r="J357" i="5"/>
  <c r="E357" i="5"/>
  <c r="U358" i="5" l="1"/>
  <c r="AO358" i="5"/>
  <c r="AR358" i="5" s="1"/>
  <c r="AS358" i="5" s="1"/>
  <c r="BB358" i="5"/>
  <c r="AU359" i="5"/>
  <c r="AV359" i="5" s="1"/>
  <c r="AY359" i="5" s="1"/>
  <c r="BD358" i="5"/>
  <c r="BF358" i="5"/>
  <c r="BM358" i="5"/>
  <c r="BC358" i="5"/>
  <c r="AX358" i="5"/>
  <c r="BP358" i="5"/>
  <c r="BC359" i="5"/>
  <c r="BM359" i="5"/>
  <c r="BD359" i="5"/>
  <c r="BF359" i="5"/>
  <c r="O357" i="5"/>
  <c r="P357" i="5"/>
  <c r="U357" i="5" s="1"/>
  <c r="W357" i="5"/>
  <c r="Y357" i="5"/>
  <c r="Z357" i="5"/>
  <c r="AA357" i="5" s="1"/>
  <c r="AB357" i="5"/>
  <c r="AO357" i="5" s="1"/>
  <c r="AR357" i="5" s="1"/>
  <c r="AH357" i="5"/>
  <c r="AI357" i="5"/>
  <c r="AJ357" i="5" s="1"/>
  <c r="AD357" i="5"/>
  <c r="AL357" i="5"/>
  <c r="AQ357" i="5"/>
  <c r="AT358" i="5"/>
  <c r="AU358" i="5" l="1"/>
  <c r="AV358" i="5" s="1"/>
  <c r="AS357" i="5"/>
  <c r="AY358" i="5"/>
  <c r="AW357" i="5"/>
  <c r="AX357" i="5" s="1"/>
  <c r="AZ357" i="5"/>
  <c r="BA357" i="5"/>
  <c r="BB357" i="5" s="1"/>
  <c r="BL357" i="5"/>
  <c r="BP357" i="5" s="1"/>
  <c r="BO357" i="5"/>
  <c r="AT357" i="5"/>
  <c r="C356" i="5"/>
  <c r="F356" i="5"/>
  <c r="J356" i="5"/>
  <c r="K356" i="5"/>
  <c r="I356" i="5"/>
  <c r="E356" i="5"/>
  <c r="D356" i="5"/>
  <c r="G356" i="5"/>
  <c r="L356" i="5"/>
  <c r="H356" i="5"/>
  <c r="BN357" i="5" l="1"/>
  <c r="AU357" i="5"/>
  <c r="AV357" i="5" s="1"/>
  <c r="BC357" i="5"/>
  <c r="BF357" i="5"/>
  <c r="BM357" i="5"/>
  <c r="AY357" i="5"/>
  <c r="BD357" i="5"/>
  <c r="O356" i="5"/>
  <c r="P356" i="5"/>
  <c r="U356" i="5" s="1"/>
  <c r="W356" i="5"/>
  <c r="Y356" i="5"/>
  <c r="Z356" i="5"/>
  <c r="AA356" i="5" s="1"/>
  <c r="AB356" i="5"/>
  <c r="AO356" i="5" s="1"/>
  <c r="AH356" i="5"/>
  <c r="AI356" i="5"/>
  <c r="AJ356" i="5" s="1"/>
  <c r="AD356" i="5"/>
  <c r="AL356" i="5"/>
  <c r="AQ356" i="5"/>
  <c r="BA356" i="5" s="1"/>
  <c r="AZ356" i="5"/>
  <c r="BL356" i="5"/>
  <c r="BN356" i="5"/>
  <c r="BO356" i="5"/>
  <c r="BP356" i="5"/>
  <c r="C355" i="5"/>
  <c r="E355" i="5"/>
  <c r="J355" i="5"/>
  <c r="F355" i="5"/>
  <c r="H355" i="5"/>
  <c r="L355" i="5"/>
  <c r="D355" i="5"/>
  <c r="G355" i="5"/>
  <c r="I355" i="5"/>
  <c r="K355" i="5"/>
  <c r="AW356" i="5" l="1"/>
  <c r="AX356" i="5" s="1"/>
  <c r="BB356" i="5"/>
  <c r="AR356" i="5"/>
  <c r="AS356" i="5" s="1"/>
  <c r="BD356" i="5"/>
  <c r="O355" i="5"/>
  <c r="P355" i="5"/>
  <c r="U355" i="5"/>
  <c r="W355" i="5"/>
  <c r="Y355" i="5"/>
  <c r="Z355" i="5"/>
  <c r="AA355" i="5" s="1"/>
  <c r="AB355" i="5"/>
  <c r="AO355" i="5" s="1"/>
  <c r="AH355" i="5"/>
  <c r="AI355" i="5" s="1"/>
  <c r="AD355" i="5" s="1"/>
  <c r="AL355" i="5"/>
  <c r="AQ355" i="5"/>
  <c r="BA355" i="5" s="1"/>
  <c r="AZ355" i="5"/>
  <c r="BL355" i="5"/>
  <c r="BN355" i="5"/>
  <c r="BO355" i="5"/>
  <c r="BP355" i="5"/>
  <c r="H354" i="5"/>
  <c r="AT356" i="5"/>
  <c r="J354" i="5"/>
  <c r="D354" i="5"/>
  <c r="E354" i="5"/>
  <c r="G354" i="5"/>
  <c r="I354" i="5"/>
  <c r="L354" i="5"/>
  <c r="K354" i="5"/>
  <c r="C354" i="5"/>
  <c r="F354" i="5"/>
  <c r="AU356" i="5" l="1"/>
  <c r="AV356" i="5" s="1"/>
  <c r="AY356" i="5" s="1"/>
  <c r="BB355" i="5"/>
  <c r="AR355" i="5"/>
  <c r="AS355" i="5" s="1"/>
  <c r="AW355" i="5"/>
  <c r="AX355" i="5" s="1"/>
  <c r="AJ355" i="5"/>
  <c r="BC356" i="5"/>
  <c r="BF356" i="5"/>
  <c r="BM356" i="5"/>
  <c r="O354" i="5"/>
  <c r="P354" i="5"/>
  <c r="U354" i="5" s="1"/>
  <c r="W354" i="5"/>
  <c r="Z354" i="5" s="1"/>
  <c r="Y354" i="5"/>
  <c r="AB354" i="5"/>
  <c r="AW354" i="5" s="1"/>
  <c r="AH354" i="5"/>
  <c r="AI354" i="5" s="1"/>
  <c r="AD354" i="5" s="1"/>
  <c r="AL354" i="5"/>
  <c r="AJ354" i="5"/>
  <c r="AO354" i="5"/>
  <c r="AQ354" i="5"/>
  <c r="AX354" i="5" s="1"/>
  <c r="AR354" i="5"/>
  <c r="AS354" i="5"/>
  <c r="AZ354" i="5"/>
  <c r="BL354" i="5"/>
  <c r="BP354" i="5" s="1"/>
  <c r="BN354" i="5"/>
  <c r="BO354" i="5"/>
  <c r="J353" i="5"/>
  <c r="H353" i="5"/>
  <c r="E353" i="5"/>
  <c r="K353" i="5"/>
  <c r="G353" i="5"/>
  <c r="C353" i="5"/>
  <c r="F353" i="5"/>
  <c r="D353" i="5"/>
  <c r="I353" i="5"/>
  <c r="AT354" i="5"/>
  <c r="L353" i="5"/>
  <c r="AT355" i="5"/>
  <c r="AA354" i="5" l="1"/>
  <c r="AU355" i="5"/>
  <c r="AV355" i="5" s="1"/>
  <c r="AY355" i="5" s="1"/>
  <c r="AU354" i="5"/>
  <c r="AV354" i="5" s="1"/>
  <c r="AY354" i="5" s="1"/>
  <c r="BC355" i="5"/>
  <c r="BD355" i="5"/>
  <c r="BM355" i="5"/>
  <c r="BF355" i="5"/>
  <c r="BA354" i="5"/>
  <c r="BB354" i="5" s="1"/>
  <c r="BD354" i="5" s="1"/>
  <c r="O353" i="5"/>
  <c r="P353" i="5"/>
  <c r="W353" i="5"/>
  <c r="Z353" i="5" s="1"/>
  <c r="AA353" i="5" s="1"/>
  <c r="Y353" i="5"/>
  <c r="AB353" i="5"/>
  <c r="AH353" i="5"/>
  <c r="AI353" i="5"/>
  <c r="AD353" i="5"/>
  <c r="AL353" i="5"/>
  <c r="AJ353" i="5"/>
  <c r="AO353" i="5"/>
  <c r="AQ353" i="5"/>
  <c r="BA353" i="5" s="1"/>
  <c r="AR353" i="5"/>
  <c r="AS353" i="5"/>
  <c r="AW353" i="5"/>
  <c r="AZ353" i="5"/>
  <c r="BL353" i="5"/>
  <c r="BP353" i="5" s="1"/>
  <c r="BN353" i="5"/>
  <c r="BO353" i="5"/>
  <c r="J352" i="5"/>
  <c r="C352" i="5"/>
  <c r="D352" i="5"/>
  <c r="F352" i="5"/>
  <c r="AT353" i="5"/>
  <c r="I352" i="5"/>
  <c r="L352" i="5"/>
  <c r="H352" i="5"/>
  <c r="E352" i="5"/>
  <c r="G352" i="5"/>
  <c r="K352" i="5"/>
  <c r="U353" i="5" l="1"/>
  <c r="AU353" i="5"/>
  <c r="AV353" i="5" s="1"/>
  <c r="BB353" i="5"/>
  <c r="AX353" i="5"/>
  <c r="BC354" i="5"/>
  <c r="BM354" i="5"/>
  <c r="BF354" i="5"/>
  <c r="BD353" i="5"/>
  <c r="O352" i="5"/>
  <c r="P352" i="5"/>
  <c r="W352" i="5"/>
  <c r="Z352" i="5" s="1"/>
  <c r="Y352" i="5"/>
  <c r="AB352" i="5"/>
  <c r="AH352" i="5"/>
  <c r="AI352" i="5" s="1"/>
  <c r="AL352" i="5"/>
  <c r="AO352" i="5"/>
  <c r="AQ352" i="5"/>
  <c r="AR352" i="5"/>
  <c r="U352" i="5" l="1"/>
  <c r="AA352" i="5"/>
  <c r="AD352" i="5"/>
  <c r="AJ352" i="5"/>
  <c r="AS352" i="5"/>
  <c r="BC353" i="5"/>
  <c r="BF353" i="5"/>
  <c r="BM353" i="5"/>
  <c r="AY353" i="5"/>
  <c r="AW352" i="5"/>
  <c r="AX352" i="5" s="1"/>
  <c r="AZ352" i="5"/>
  <c r="BA352" i="5"/>
  <c r="BB352" i="5" s="1"/>
  <c r="BD352" i="5" s="1"/>
  <c r="BL352" i="5"/>
  <c r="BN352" i="5"/>
  <c r="BO352" i="5"/>
  <c r="BP352" i="5"/>
  <c r="H351" i="5"/>
  <c r="J351" i="5"/>
  <c r="L351" i="5"/>
  <c r="E351" i="5"/>
  <c r="I351" i="5"/>
  <c r="G351" i="5"/>
  <c r="K351" i="5"/>
  <c r="AT352" i="5"/>
  <c r="C351" i="5"/>
  <c r="D351" i="5"/>
  <c r="F351" i="5"/>
  <c r="BC352" i="5" l="1"/>
  <c r="BM352" i="5"/>
  <c r="BF352" i="5"/>
  <c r="AU352" i="5"/>
  <c r="AV352" i="5" s="1"/>
  <c r="AY352" i="5" s="1"/>
  <c r="O351" i="5"/>
  <c r="P351" i="5"/>
  <c r="U351" i="5"/>
  <c r="W351" i="5"/>
  <c r="Y351" i="5"/>
  <c r="Z351" i="5"/>
  <c r="AB351" i="5"/>
  <c r="AO351" i="5" s="1"/>
  <c r="AH351" i="5"/>
  <c r="AI351" i="5" s="1"/>
  <c r="AJ351" i="5" s="1"/>
  <c r="AL351" i="5"/>
  <c r="AQ351" i="5"/>
  <c r="BA351" i="5" s="1"/>
  <c r="AZ351" i="5"/>
  <c r="BL351" i="5"/>
  <c r="BN351" i="5"/>
  <c r="BO351" i="5"/>
  <c r="BP351" i="5"/>
  <c r="J350" i="5"/>
  <c r="C350" i="5"/>
  <c r="H350" i="5"/>
  <c r="L350" i="5"/>
  <c r="F350" i="5"/>
  <c r="D350" i="5"/>
  <c r="K350" i="5"/>
  <c r="E350" i="5"/>
  <c r="G350" i="5"/>
  <c r="I350" i="5"/>
  <c r="AA351" i="5" l="1"/>
  <c r="AW351" i="5"/>
  <c r="AX351" i="5" s="1"/>
  <c r="AD351" i="5"/>
  <c r="AR351" i="5"/>
  <c r="AS351" i="5" s="1"/>
  <c r="BB351" i="5"/>
  <c r="O350" i="5"/>
  <c r="P350" i="5"/>
  <c r="U350" i="5"/>
  <c r="W350" i="5"/>
  <c r="Y350" i="5"/>
  <c r="Z350" i="5"/>
  <c r="AA350" i="5" s="1"/>
  <c r="AB350" i="5"/>
  <c r="AO350" i="5" s="1"/>
  <c r="AR350" i="5" s="1"/>
  <c r="AS350" i="5" s="1"/>
  <c r="AH350" i="5"/>
  <c r="AI350" i="5" s="1"/>
  <c r="AL350" i="5"/>
  <c r="AQ350" i="5"/>
  <c r="AT351" i="5"/>
  <c r="AT350" i="5"/>
  <c r="AU351" i="5" l="1"/>
  <c r="AV351" i="5" s="1"/>
  <c r="AY351" i="5" s="1"/>
  <c r="AD350" i="5"/>
  <c r="AJ350" i="5"/>
  <c r="BC351" i="5"/>
  <c r="BD351" i="5"/>
  <c r="BF351" i="5"/>
  <c r="BM351" i="5"/>
  <c r="AU350" i="5"/>
  <c r="AV350" i="5"/>
  <c r="AW350" i="5"/>
  <c r="AX350" i="5" s="1"/>
  <c r="AY350" i="5" s="1"/>
  <c r="AZ350" i="5"/>
  <c r="BA350" i="5"/>
  <c r="BL350" i="5"/>
  <c r="BN350" i="5"/>
  <c r="BO350" i="5"/>
  <c r="BP350" i="5"/>
  <c r="J349" i="5"/>
  <c r="E349" i="5"/>
  <c r="H349" i="5"/>
  <c r="F349" i="5"/>
  <c r="K349" i="5"/>
  <c r="G349" i="5"/>
  <c r="C349" i="5"/>
  <c r="I349" i="5"/>
  <c r="L349" i="5"/>
  <c r="D349" i="5"/>
  <c r="BB350" i="5" l="1"/>
  <c r="BC350" i="5"/>
  <c r="BF350" i="5"/>
  <c r="BD350" i="5"/>
  <c r="BM350" i="5"/>
  <c r="O349" i="5"/>
  <c r="P349" i="5"/>
  <c r="U349" i="5"/>
  <c r="W349" i="5"/>
  <c r="Z349" i="5" s="1"/>
  <c r="Y349" i="5"/>
  <c r="AB349" i="5"/>
  <c r="AH349" i="5"/>
  <c r="AI349" i="5" s="1"/>
  <c r="AD349" i="5" s="1"/>
  <c r="AL349" i="5"/>
  <c r="AA349" i="5" l="1"/>
  <c r="AJ349" i="5"/>
  <c r="AO349" i="5"/>
  <c r="AQ349" i="5"/>
  <c r="BA349" i="5" s="1"/>
  <c r="AR349" i="5"/>
  <c r="AS349" i="5"/>
  <c r="AW349" i="5"/>
  <c r="AX349" i="5" s="1"/>
  <c r="AZ349" i="5"/>
  <c r="BL349" i="5"/>
  <c r="BN349" i="5" s="1"/>
  <c r="BO349" i="5"/>
  <c r="BP349" i="5"/>
  <c r="F348" i="5"/>
  <c r="K348" i="5"/>
  <c r="C348" i="5"/>
  <c r="D348" i="5"/>
  <c r="AT349" i="5"/>
  <c r="J348" i="5"/>
  <c r="G348" i="5"/>
  <c r="H348" i="5"/>
  <c r="I348" i="5"/>
  <c r="L348" i="5"/>
  <c r="E348" i="5"/>
  <c r="AU349" i="5" l="1"/>
  <c r="AV349" i="5" s="1"/>
  <c r="BB349" i="5"/>
  <c r="AY349" i="5"/>
  <c r="O348" i="5"/>
  <c r="P348" i="5"/>
  <c r="U348" i="5"/>
  <c r="W348" i="5"/>
  <c r="Y348" i="5"/>
  <c r="Z348" i="5"/>
  <c r="AA348" i="5" s="1"/>
  <c r="AB348" i="5"/>
  <c r="AO348" i="5" s="1"/>
  <c r="AR348" i="5" s="1"/>
  <c r="AH348" i="5"/>
  <c r="AI348" i="5" s="1"/>
  <c r="AD348" i="5" s="1"/>
  <c r="AL348" i="5"/>
  <c r="AQ348" i="5"/>
  <c r="AS348" i="5" l="1"/>
  <c r="BC349" i="5"/>
  <c r="BF349" i="5"/>
  <c r="BM349" i="5"/>
  <c r="BD349" i="5"/>
  <c r="AJ348" i="5"/>
  <c r="AW348" i="5"/>
  <c r="AX348" i="5" s="1"/>
  <c r="AZ348" i="5"/>
  <c r="BA348" i="5"/>
  <c r="BL348" i="5"/>
  <c r="BN348" i="5" s="1"/>
  <c r="BO348" i="5"/>
  <c r="AT348" i="5"/>
  <c r="F347" i="5"/>
  <c r="C347" i="5"/>
  <c r="D347" i="5"/>
  <c r="E347" i="5"/>
  <c r="G347" i="5"/>
  <c r="H347" i="5"/>
  <c r="J347" i="5"/>
  <c r="K347" i="5"/>
  <c r="I347" i="5"/>
  <c r="L347" i="5"/>
  <c r="AU348" i="5" l="1"/>
  <c r="AV348" i="5" s="1"/>
  <c r="BP348" i="5"/>
  <c r="BB348" i="5"/>
  <c r="BC348" i="5"/>
  <c r="BD348" i="5"/>
  <c r="BF348" i="5"/>
  <c r="BM348" i="5"/>
  <c r="AY348" i="5"/>
  <c r="O347" i="5"/>
  <c r="P347" i="5"/>
  <c r="W347" i="5"/>
  <c r="Z347" i="5" s="1"/>
  <c r="Y347" i="5"/>
  <c r="AB347" i="5"/>
  <c r="AH347" i="5"/>
  <c r="AI347" i="5" s="1"/>
  <c r="AD347" i="5" s="1"/>
  <c r="AL347" i="5"/>
  <c r="AJ347" i="5"/>
  <c r="AO347" i="5"/>
  <c r="AQ347" i="5"/>
  <c r="AR347" i="5"/>
  <c r="AS347" i="5"/>
  <c r="AW347" i="5"/>
  <c r="AZ347" i="5"/>
  <c r="BL347" i="5"/>
  <c r="BN347" i="5" s="1"/>
  <c r="BO347" i="5"/>
  <c r="D346" i="5"/>
  <c r="AT347" i="5"/>
  <c r="C346" i="5"/>
  <c r="E346" i="5"/>
  <c r="G346" i="5"/>
  <c r="K346" i="5"/>
  <c r="J346" i="5"/>
  <c r="H346" i="5"/>
  <c r="I346" i="5"/>
  <c r="L346" i="5"/>
  <c r="F346" i="5"/>
  <c r="AA347" i="5" l="1"/>
  <c r="U347" i="5"/>
  <c r="AX347" i="5"/>
  <c r="AU347" i="5"/>
  <c r="AV347" i="5" s="1"/>
  <c r="AY347" i="5" s="1"/>
  <c r="BA347" i="5"/>
  <c r="BB347" i="5" s="1"/>
  <c r="BP347" i="5"/>
  <c r="O346" i="5"/>
  <c r="P346" i="5"/>
  <c r="W346" i="5"/>
  <c r="Y346" i="5"/>
  <c r="Z346" i="5"/>
  <c r="AA346" i="5" s="1"/>
  <c r="AB346" i="5"/>
  <c r="AO346" i="5" s="1"/>
  <c r="AH346" i="5"/>
  <c r="AI346" i="5" s="1"/>
  <c r="AL346" i="5"/>
  <c r="AQ346" i="5"/>
  <c r="AZ346" i="5"/>
  <c r="BL346" i="5"/>
  <c r="BN346" i="5" s="1"/>
  <c r="BO346" i="5"/>
  <c r="BP346" i="5"/>
  <c r="C345" i="5"/>
  <c r="E345" i="5"/>
  <c r="F345" i="5"/>
  <c r="K345" i="5"/>
  <c r="G345" i="5"/>
  <c r="J345" i="5"/>
  <c r="D345" i="5"/>
  <c r="H345" i="5"/>
  <c r="I345" i="5"/>
  <c r="L345" i="5"/>
  <c r="U346" i="5" l="1"/>
  <c r="AW346" i="5"/>
  <c r="AX346" i="5" s="1"/>
  <c r="AJ346" i="5"/>
  <c r="AD346" i="5"/>
  <c r="AR346" i="5"/>
  <c r="AS346" i="5" s="1"/>
  <c r="BA346" i="5"/>
  <c r="BB346" i="5" s="1"/>
  <c r="BC347" i="5"/>
  <c r="BD347" i="5"/>
  <c r="BF347" i="5"/>
  <c r="BM347" i="5"/>
  <c r="O345" i="5"/>
  <c r="P345" i="5"/>
  <c r="U345" i="5" s="1"/>
  <c r="W345" i="5"/>
  <c r="Y345" i="5"/>
  <c r="Z345" i="5"/>
  <c r="AA345" i="5" s="1"/>
  <c r="AB345" i="5"/>
  <c r="AW345" i="5" s="1"/>
  <c r="AH345" i="5"/>
  <c r="AI345" i="5" s="1"/>
  <c r="AL345" i="5"/>
  <c r="AO345" i="5"/>
  <c r="AR345" i="5" s="1"/>
  <c r="AQ345" i="5"/>
  <c r="AZ345" i="5"/>
  <c r="BL345" i="5"/>
  <c r="BP345" i="5" s="1"/>
  <c r="BN345" i="5"/>
  <c r="BO345" i="5"/>
  <c r="E344" i="5"/>
  <c r="I344" i="5"/>
  <c r="D344" i="5"/>
  <c r="F344" i="5"/>
  <c r="AT346" i="5"/>
  <c r="H344" i="5"/>
  <c r="J344" i="5"/>
  <c r="G344" i="5"/>
  <c r="L344" i="5"/>
  <c r="C344" i="5"/>
  <c r="K344" i="5"/>
  <c r="AD345" i="5" l="1"/>
  <c r="AJ345" i="5"/>
  <c r="AS345" i="5"/>
  <c r="AX345" i="5"/>
  <c r="AU346" i="5"/>
  <c r="AV346" i="5" s="1"/>
  <c r="AY346" i="5" s="1"/>
  <c r="BC346" i="5"/>
  <c r="BD346" i="5"/>
  <c r="BM346" i="5"/>
  <c r="BF346" i="5"/>
  <c r="BA345" i="5"/>
  <c r="BB345" i="5" s="1"/>
  <c r="O344" i="5"/>
  <c r="U344" i="5" s="1"/>
  <c r="P344" i="5"/>
  <c r="W344" i="5"/>
  <c r="Z344" i="5" s="1"/>
  <c r="Y344" i="5"/>
  <c r="AB344" i="5"/>
  <c r="AH344" i="5"/>
  <c r="AI344" i="5"/>
  <c r="AD344" i="5" s="1"/>
  <c r="AL344" i="5"/>
  <c r="AO344" i="5"/>
  <c r="AQ344" i="5"/>
  <c r="AR344" i="5"/>
  <c r="AS344" i="5" s="1"/>
  <c r="AT345" i="5"/>
  <c r="AT344" i="5"/>
  <c r="AU345" i="5" l="1"/>
  <c r="AV345" i="5" s="1"/>
  <c r="AY345" i="5" s="1"/>
  <c r="AA344" i="5"/>
  <c r="BF345" i="5"/>
  <c r="BM345" i="5"/>
  <c r="BC345" i="5"/>
  <c r="BD345" i="5"/>
  <c r="AJ344" i="5"/>
  <c r="AU344" i="5"/>
  <c r="AV344" i="5"/>
  <c r="AW344" i="5"/>
  <c r="AX344" i="5" s="1"/>
  <c r="AY344" i="5" s="1"/>
  <c r="AZ344" i="5"/>
  <c r="BA344" i="5"/>
  <c r="BL344" i="5"/>
  <c r="BN344" i="5" s="1"/>
  <c r="BO344" i="5"/>
  <c r="C343" i="5"/>
  <c r="H343" i="5"/>
  <c r="D343" i="5"/>
  <c r="I343" i="5"/>
  <c r="E343" i="5"/>
  <c r="F343" i="5"/>
  <c r="K343" i="5"/>
  <c r="G343" i="5"/>
  <c r="J343" i="5"/>
  <c r="L343" i="5"/>
  <c r="BB344" i="5" l="1"/>
  <c r="BP344" i="5"/>
  <c r="BF344" i="5"/>
  <c r="BC344" i="5"/>
  <c r="BD344" i="5"/>
  <c r="BM344" i="5"/>
  <c r="O343" i="5"/>
  <c r="U343" i="5" s="1"/>
  <c r="P343" i="5"/>
  <c r="W343" i="5"/>
  <c r="Y343" i="5"/>
  <c r="Z343" i="5"/>
  <c r="AA343" i="5" s="1"/>
  <c r="AB343" i="5"/>
  <c r="AO343" i="5" s="1"/>
  <c r="AR343" i="5" s="1"/>
  <c r="AS343" i="5" s="1"/>
  <c r="AH343" i="5"/>
  <c r="AI343" i="5" s="1"/>
  <c r="AL343" i="5"/>
  <c r="AQ343" i="5"/>
  <c r="AT343" i="5"/>
  <c r="AD343" i="5" l="1"/>
  <c r="AJ343" i="5"/>
  <c r="AU343" i="5"/>
  <c r="AV343" i="5"/>
  <c r="AW343" i="5"/>
  <c r="AX343" i="5" s="1"/>
  <c r="AY343" i="5" s="1"/>
  <c r="AZ343" i="5"/>
  <c r="BA343" i="5"/>
  <c r="BB343" i="5" s="1"/>
  <c r="BL343" i="5"/>
  <c r="BN343" i="5"/>
  <c r="BO343" i="5"/>
  <c r="BP343" i="5"/>
  <c r="C342" i="5"/>
  <c r="G342" i="5"/>
  <c r="E342" i="5"/>
  <c r="J342" i="5"/>
  <c r="L342" i="5"/>
  <c r="D342" i="5"/>
  <c r="H342" i="5"/>
  <c r="K342" i="5"/>
  <c r="I342" i="5"/>
  <c r="F342" i="5"/>
  <c r="BF343" i="5" l="1"/>
  <c r="BM343" i="5"/>
  <c r="BD343" i="5"/>
  <c r="BC343" i="5"/>
  <c r="O342" i="5"/>
  <c r="P342" i="5"/>
  <c r="W342" i="5"/>
  <c r="Y342" i="5"/>
  <c r="Z342" i="5"/>
  <c r="AA342" i="5" s="1"/>
  <c r="AB342" i="5"/>
  <c r="AO342" i="5" s="1"/>
  <c r="AR342" i="5" s="1"/>
  <c r="AH342" i="5"/>
  <c r="AI342" i="5" s="1"/>
  <c r="AD342" i="5" s="1"/>
  <c r="AL342" i="5"/>
  <c r="AQ342" i="5"/>
  <c r="U342" i="5" l="1"/>
  <c r="AS342" i="5"/>
  <c r="AJ342" i="5"/>
  <c r="AW342" i="5"/>
  <c r="AX342" i="5" s="1"/>
  <c r="AZ342" i="5"/>
  <c r="BA342" i="5"/>
  <c r="BB342" i="5"/>
  <c r="BC342" i="5" s="1"/>
  <c r="BD342" i="5"/>
  <c r="BF342" i="5"/>
  <c r="BL342" i="5"/>
  <c r="BP342" i="5" s="1"/>
  <c r="BM342" i="5"/>
  <c r="BO342" i="5"/>
  <c r="AT342" i="5"/>
  <c r="I341" i="5"/>
  <c r="K341" i="5"/>
  <c r="D341" i="5"/>
  <c r="F341" i="5"/>
  <c r="G341" i="5"/>
  <c r="E341" i="5"/>
  <c r="L341" i="5"/>
  <c r="C341" i="5"/>
  <c r="H341" i="5"/>
  <c r="J341" i="5"/>
  <c r="BN342" i="5" l="1"/>
  <c r="AU342" i="5"/>
  <c r="AV342" i="5" s="1"/>
  <c r="AY342" i="5" s="1"/>
  <c r="O341" i="5"/>
  <c r="P341" i="5"/>
  <c r="U341" i="5"/>
  <c r="W341" i="5"/>
  <c r="Y341" i="5"/>
  <c r="Z341" i="5"/>
  <c r="AA341" i="5" s="1"/>
  <c r="AB341" i="5"/>
  <c r="AO341" i="5" s="1"/>
  <c r="AH341" i="5"/>
  <c r="AI341" i="5" s="1"/>
  <c r="AJ341" i="5" s="1"/>
  <c r="AL341" i="5"/>
  <c r="AQ341" i="5"/>
  <c r="BA341" i="5" s="1"/>
  <c r="AZ341" i="5"/>
  <c r="BL341" i="5"/>
  <c r="BN341" i="5"/>
  <c r="BO341" i="5"/>
  <c r="BP341" i="5"/>
  <c r="J340" i="5"/>
  <c r="L340" i="5"/>
  <c r="C340" i="5"/>
  <c r="H340" i="5"/>
  <c r="D340" i="5"/>
  <c r="G340" i="5"/>
  <c r="K340" i="5"/>
  <c r="E340" i="5"/>
  <c r="I340" i="5"/>
  <c r="F340" i="5"/>
  <c r="AD341" i="5" l="1"/>
  <c r="AR341" i="5"/>
  <c r="AS341" i="5" s="1"/>
  <c r="BB341" i="5"/>
  <c r="AW341" i="5"/>
  <c r="AX341" i="5" s="1"/>
  <c r="O340" i="5"/>
  <c r="P340" i="5"/>
  <c r="U340" i="5"/>
  <c r="W340" i="5"/>
  <c r="Y340" i="5"/>
  <c r="Z340" i="5"/>
  <c r="AB340" i="5"/>
  <c r="AO340" i="5" s="1"/>
  <c r="AR340" i="5" s="1"/>
  <c r="AH340" i="5"/>
  <c r="AI340" i="5" s="1"/>
  <c r="AD340" i="5" s="1"/>
  <c r="AL340" i="5"/>
  <c r="AQ340" i="5"/>
  <c r="AT341" i="5"/>
  <c r="AS340" i="5" l="1"/>
  <c r="AU341" i="5"/>
  <c r="AV341" i="5" s="1"/>
  <c r="AY341" i="5" s="1"/>
  <c r="AA340" i="5"/>
  <c r="BC341" i="5"/>
  <c r="BD341" i="5"/>
  <c r="BF341" i="5"/>
  <c r="BM341" i="5"/>
  <c r="AJ340" i="5"/>
  <c r="AW340" i="5"/>
  <c r="AX340" i="5" s="1"/>
  <c r="AZ340" i="5"/>
  <c r="BA340" i="5"/>
  <c r="BL340" i="5"/>
  <c r="BN340" i="5" s="1"/>
  <c r="BO340" i="5"/>
  <c r="AT340" i="5"/>
  <c r="I339" i="5"/>
  <c r="H339" i="5"/>
  <c r="C339" i="5"/>
  <c r="G339" i="5"/>
  <c r="K339" i="5"/>
  <c r="E339" i="5"/>
  <c r="J339" i="5"/>
  <c r="D339" i="5"/>
  <c r="F339" i="5"/>
  <c r="L339" i="5"/>
  <c r="BB340" i="5" l="1"/>
  <c r="BP340" i="5"/>
  <c r="AU340" i="5"/>
  <c r="AV340" i="5" s="1"/>
  <c r="BC340" i="5"/>
  <c r="BD340" i="5"/>
  <c r="BF340" i="5"/>
  <c r="BM340" i="5"/>
  <c r="AY340" i="5"/>
  <c r="O339" i="5"/>
  <c r="P339" i="5"/>
  <c r="U339" i="5"/>
  <c r="W339" i="5"/>
  <c r="Z339" i="5" s="1"/>
  <c r="AA339" i="5" s="1"/>
  <c r="Y339" i="5"/>
  <c r="AB339" i="5"/>
  <c r="AO339" i="5" s="1"/>
  <c r="AR339" i="5" s="1"/>
  <c r="AH339" i="5"/>
  <c r="AI339" i="5"/>
  <c r="AD339" i="5"/>
  <c r="AL339" i="5"/>
  <c r="AJ339" i="5"/>
  <c r="AQ339" i="5"/>
  <c r="AS339" i="5" l="1"/>
  <c r="AW339" i="5"/>
  <c r="AX339" i="5"/>
  <c r="AZ339" i="5"/>
  <c r="BA339" i="5"/>
  <c r="BB339" i="5" s="1"/>
  <c r="BL339" i="5"/>
  <c r="BN339" i="5" s="1"/>
  <c r="BO339" i="5"/>
  <c r="AT339" i="5"/>
  <c r="E338" i="5"/>
  <c r="F338" i="5"/>
  <c r="H338" i="5"/>
  <c r="C338" i="5"/>
  <c r="L338" i="5"/>
  <c r="I338" i="5"/>
  <c r="D338" i="5"/>
  <c r="G338" i="5"/>
  <c r="J338" i="5"/>
  <c r="K338" i="5"/>
  <c r="BM339" i="5" l="1"/>
  <c r="BF339" i="5"/>
  <c r="BC339" i="5"/>
  <c r="BD339" i="5"/>
  <c r="AU339" i="5"/>
  <c r="AV339" i="5" s="1"/>
  <c r="AY339" i="5" s="1"/>
  <c r="BP339" i="5"/>
  <c r="O338" i="5"/>
  <c r="P338" i="5"/>
  <c r="W338" i="5"/>
  <c r="Y338" i="5"/>
  <c r="Z338" i="5"/>
  <c r="AA338" i="5" s="1"/>
  <c r="AB338" i="5"/>
  <c r="AO338" i="5" s="1"/>
  <c r="AH338" i="5"/>
  <c r="AI338" i="5"/>
  <c r="AJ338" i="5" s="1"/>
  <c r="AD338" i="5"/>
  <c r="AL338" i="5"/>
  <c r="AQ338" i="5"/>
  <c r="BA338" i="5" s="1"/>
  <c r="AZ338" i="5"/>
  <c r="BL338" i="5"/>
  <c r="BN338" i="5" s="1"/>
  <c r="BO338" i="5"/>
  <c r="BP338" i="5"/>
  <c r="F337" i="5"/>
  <c r="H337" i="5"/>
  <c r="I337" i="5"/>
  <c r="C337" i="5"/>
  <c r="D337" i="5"/>
  <c r="K337" i="5"/>
  <c r="J337" i="5"/>
  <c r="E337" i="5"/>
  <c r="L337" i="5"/>
  <c r="G337" i="5"/>
  <c r="U338" i="5" l="1"/>
  <c r="AW338" i="5"/>
  <c r="AX338" i="5" s="1"/>
  <c r="AR338" i="5"/>
  <c r="AS338" i="5" s="1"/>
  <c r="BB338" i="5"/>
  <c r="O337" i="5"/>
  <c r="P337" i="5"/>
  <c r="U337" i="5" s="1"/>
  <c r="W337" i="5"/>
  <c r="Y337" i="5"/>
  <c r="Z337" i="5"/>
  <c r="AA337" i="5" s="1"/>
  <c r="AB337" i="5"/>
  <c r="AO337" i="5" s="1"/>
  <c r="AR337" i="5" s="1"/>
  <c r="AH337" i="5"/>
  <c r="AI337" i="5" s="1"/>
  <c r="AJ337" i="5" s="1"/>
  <c r="AL337" i="5"/>
  <c r="AQ337" i="5"/>
  <c r="AT338" i="5"/>
  <c r="AS337" i="5" l="1"/>
  <c r="AU338" i="5"/>
  <c r="AV338" i="5" s="1"/>
  <c r="AY338" i="5" s="1"/>
  <c r="AD337" i="5"/>
  <c r="BC338" i="5"/>
  <c r="BD338" i="5"/>
  <c r="BF338" i="5"/>
  <c r="BM338" i="5"/>
  <c r="AW337" i="5"/>
  <c r="AX337" i="5" s="1"/>
  <c r="AZ337" i="5"/>
  <c r="BA337" i="5"/>
  <c r="BL337" i="5"/>
  <c r="BP337" i="5" s="1"/>
  <c r="BN337" i="5"/>
  <c r="BO337" i="5"/>
  <c r="AT337" i="5"/>
  <c r="K336" i="5"/>
  <c r="L336" i="5"/>
  <c r="F336" i="5"/>
  <c r="E336" i="5"/>
  <c r="G336" i="5"/>
  <c r="J336" i="5"/>
  <c r="C336" i="5"/>
  <c r="D336" i="5"/>
  <c r="H336" i="5"/>
  <c r="I336" i="5"/>
  <c r="AU337" i="5" l="1"/>
  <c r="AV337" i="5" s="1"/>
  <c r="AY337" i="5"/>
  <c r="BB337" i="5"/>
  <c r="BC337" i="5"/>
  <c r="BD337" i="5"/>
  <c r="BM337" i="5"/>
  <c r="BF337" i="5"/>
  <c r="O336" i="5"/>
  <c r="P336" i="5"/>
  <c r="U336" i="5"/>
  <c r="W336" i="5"/>
  <c r="Z336" i="5" s="1"/>
  <c r="AA336" i="5" s="1"/>
  <c r="Y336" i="5"/>
  <c r="AB336" i="5"/>
  <c r="AO336" i="5" s="1"/>
  <c r="AR336" i="5" s="1"/>
  <c r="AH336" i="5"/>
  <c r="AI336" i="5"/>
  <c r="AD336" i="5"/>
  <c r="AL336" i="5"/>
  <c r="AJ336" i="5"/>
  <c r="AQ336" i="5"/>
  <c r="AS336" i="5" l="1"/>
  <c r="AW336" i="5"/>
  <c r="AX336" i="5" s="1"/>
  <c r="AZ336" i="5"/>
  <c r="BA336" i="5"/>
  <c r="BB336" i="5" s="1"/>
  <c r="BL336" i="5"/>
  <c r="BN336" i="5" s="1"/>
  <c r="BO336" i="5"/>
  <c r="AT336" i="5"/>
  <c r="K335" i="5"/>
  <c r="E335" i="5"/>
  <c r="F335" i="5"/>
  <c r="H335" i="5"/>
  <c r="C335" i="5"/>
  <c r="L335" i="5"/>
  <c r="D335" i="5"/>
  <c r="J335" i="5"/>
  <c r="G335" i="5"/>
  <c r="I335" i="5"/>
  <c r="BM336" i="5" l="1"/>
  <c r="BC336" i="5"/>
  <c r="BF336" i="5"/>
  <c r="BD336" i="5"/>
  <c r="AU336" i="5"/>
  <c r="AV336" i="5" s="1"/>
  <c r="AY336" i="5" s="1"/>
  <c r="BP336" i="5"/>
  <c r="O335" i="5"/>
  <c r="P335" i="5"/>
  <c r="W335" i="5"/>
  <c r="Z335" i="5" s="1"/>
  <c r="Y335" i="5"/>
  <c r="AB335" i="5"/>
  <c r="AO335" i="5" s="1"/>
  <c r="AR335" i="5" s="1"/>
  <c r="AH335" i="5"/>
  <c r="AI335" i="5" s="1"/>
  <c r="AL335" i="5"/>
  <c r="AQ335" i="5"/>
  <c r="AA335" i="5" l="1"/>
  <c r="U335" i="5"/>
  <c r="AD335" i="5"/>
  <c r="AJ335" i="5"/>
  <c r="AS335" i="5"/>
  <c r="AW335" i="5"/>
  <c r="AX335" i="5" s="1"/>
  <c r="AZ335" i="5"/>
  <c r="BA335" i="5"/>
  <c r="BL335" i="5"/>
  <c r="BP335" i="5" s="1"/>
  <c r="BO335" i="5"/>
  <c r="H334" i="5"/>
  <c r="AT335" i="5"/>
  <c r="I334" i="5"/>
  <c r="K334" i="5"/>
  <c r="L334" i="5"/>
  <c r="C334" i="5"/>
  <c r="J334" i="5"/>
  <c r="D334" i="5"/>
  <c r="G334" i="5"/>
  <c r="E334" i="5"/>
  <c r="F334" i="5"/>
  <c r="BB335" i="5" l="1"/>
  <c r="BD335" i="5" s="1"/>
  <c r="BC335" i="5"/>
  <c r="BN335" i="5"/>
  <c r="AU335" i="5"/>
  <c r="AV335" i="5" s="1"/>
  <c r="AY335" i="5" s="1"/>
  <c r="BF335" i="5"/>
  <c r="BM335" i="5"/>
  <c r="O334" i="5"/>
  <c r="P334" i="5"/>
  <c r="U334" i="5" s="1"/>
  <c r="W334" i="5"/>
  <c r="Y334" i="5"/>
  <c r="Z334" i="5"/>
  <c r="AA334" i="5" s="1"/>
  <c r="AB334" i="5"/>
  <c r="AO334" i="5" s="1"/>
  <c r="AH334" i="5"/>
  <c r="AI334" i="5"/>
  <c r="AJ334" i="5" s="1"/>
  <c r="AD334" i="5"/>
  <c r="AL334" i="5"/>
  <c r="AQ334" i="5"/>
  <c r="BA334" i="5" s="1"/>
  <c r="AZ334" i="5"/>
  <c r="BL334" i="5"/>
  <c r="BN334" i="5"/>
  <c r="BO334" i="5"/>
  <c r="BP334" i="5"/>
  <c r="F333" i="5"/>
  <c r="H333" i="5"/>
  <c r="J333" i="5"/>
  <c r="K333" i="5"/>
  <c r="D333" i="5"/>
  <c r="G333" i="5"/>
  <c r="E333" i="5"/>
  <c r="I333" i="5"/>
  <c r="C333" i="5"/>
  <c r="L333" i="5"/>
  <c r="AW334" i="5" l="1"/>
  <c r="AX334" i="5" s="1"/>
  <c r="AR334" i="5"/>
  <c r="AS334" i="5" s="1"/>
  <c r="BB334" i="5"/>
  <c r="O333" i="5"/>
  <c r="P333" i="5"/>
  <c r="U333" i="5"/>
  <c r="W333" i="5"/>
  <c r="Y333" i="5"/>
  <c r="Z333" i="5"/>
  <c r="AA333" i="5" s="1"/>
  <c r="AB333" i="5"/>
  <c r="AO333" i="5" s="1"/>
  <c r="AH333" i="5"/>
  <c r="AI333" i="5" s="1"/>
  <c r="AD333" i="5" s="1"/>
  <c r="AL333" i="5"/>
  <c r="AQ333" i="5"/>
  <c r="BA333" i="5" s="1"/>
  <c r="AZ333" i="5"/>
  <c r="BL333" i="5"/>
  <c r="BN333" i="5"/>
  <c r="BO333" i="5"/>
  <c r="BP333" i="5"/>
  <c r="K332" i="5"/>
  <c r="L332" i="5"/>
  <c r="E332" i="5"/>
  <c r="G332" i="5"/>
  <c r="D332" i="5"/>
  <c r="H332" i="5"/>
  <c r="I332" i="5"/>
  <c r="J332" i="5"/>
  <c r="AT334" i="5"/>
  <c r="C332" i="5"/>
  <c r="F332" i="5"/>
  <c r="AW333" i="5" l="1"/>
  <c r="AX333" i="5" s="1"/>
  <c r="AU334" i="5"/>
  <c r="AV334" i="5" s="1"/>
  <c r="AY334" i="5" s="1"/>
  <c r="BB333" i="5"/>
  <c r="AR333" i="5"/>
  <c r="AS333" i="5" s="1"/>
  <c r="BC334" i="5"/>
  <c r="BF334" i="5"/>
  <c r="BM334" i="5"/>
  <c r="BD334" i="5"/>
  <c r="AJ333" i="5"/>
  <c r="O332" i="5"/>
  <c r="P332" i="5"/>
  <c r="W332" i="5"/>
  <c r="Z332" i="5" s="1"/>
  <c r="AA332" i="5" s="1"/>
  <c r="Y332" i="5"/>
  <c r="AB332" i="5"/>
  <c r="AH332" i="5"/>
  <c r="AI332" i="5" s="1"/>
  <c r="AD332" i="5" s="1"/>
  <c r="AL332" i="5"/>
  <c r="AJ332" i="5"/>
  <c r="AO332" i="5"/>
  <c r="AQ332" i="5"/>
  <c r="AR332" i="5"/>
  <c r="AS332" i="5" s="1"/>
  <c r="AT332" i="5"/>
  <c r="AT333" i="5"/>
  <c r="U332" i="5" l="1"/>
  <c r="AU333" i="5"/>
  <c r="AV333" i="5" s="1"/>
  <c r="AY333" i="5" s="1"/>
  <c r="BD333" i="5"/>
  <c r="BF333" i="5"/>
  <c r="BM333" i="5"/>
  <c r="BC333" i="5"/>
  <c r="AU332" i="5"/>
  <c r="AV332" i="5"/>
  <c r="AW332" i="5"/>
  <c r="AX332" i="5" s="1"/>
  <c r="AY332" i="5" s="1"/>
  <c r="AZ332" i="5"/>
  <c r="BA332" i="5"/>
  <c r="BB332" i="5"/>
  <c r="BD332" i="5" s="1"/>
  <c r="BL332" i="5"/>
  <c r="BN332" i="5" s="1"/>
  <c r="BO332" i="5"/>
  <c r="F331" i="5"/>
  <c r="H331" i="5"/>
  <c r="J331" i="5"/>
  <c r="L331" i="5"/>
  <c r="D331" i="5"/>
  <c r="E331" i="5"/>
  <c r="K331" i="5"/>
  <c r="G331" i="5"/>
  <c r="I331" i="5"/>
  <c r="C331" i="5"/>
  <c r="BP332" i="5" l="1"/>
  <c r="BM332" i="5"/>
  <c r="BF332" i="5"/>
  <c r="BC332" i="5"/>
  <c r="O331" i="5"/>
  <c r="P331" i="5"/>
  <c r="U331" i="5"/>
  <c r="W331" i="5"/>
  <c r="Y331" i="5"/>
  <c r="Z331" i="5"/>
  <c r="AA331" i="5" s="1"/>
  <c r="AB331" i="5"/>
  <c r="AO331" i="5" s="1"/>
  <c r="AR331" i="5" s="1"/>
  <c r="AH331" i="5"/>
  <c r="AI331" i="5" s="1"/>
  <c r="AD331" i="5" s="1"/>
  <c r="AL331" i="5"/>
  <c r="AQ331" i="5"/>
  <c r="AS331" i="5" l="1"/>
  <c r="AJ331" i="5"/>
  <c r="AW331" i="5"/>
  <c r="AX331" i="5"/>
  <c r="AZ331" i="5"/>
  <c r="BA331" i="5"/>
  <c r="BB331" i="5"/>
  <c r="BM331" i="5" s="1"/>
  <c r="BF331" i="5"/>
  <c r="BL331" i="5"/>
  <c r="BP331" i="5" s="1"/>
  <c r="BO331" i="5"/>
  <c r="AT331" i="5"/>
  <c r="D330" i="5"/>
  <c r="F330" i="5"/>
  <c r="J330" i="5"/>
  <c r="L330" i="5"/>
  <c r="E330" i="5"/>
  <c r="G330" i="5"/>
  <c r="I330" i="5"/>
  <c r="K330" i="5"/>
  <c r="C330" i="5"/>
  <c r="H330" i="5"/>
  <c r="BD331" i="5" l="1"/>
  <c r="BN331" i="5"/>
  <c r="AU331" i="5"/>
  <c r="AV331" i="5" s="1"/>
  <c r="AY331" i="5" s="1"/>
  <c r="BC331" i="5"/>
  <c r="O330" i="5"/>
  <c r="P330" i="5"/>
  <c r="U330" i="5"/>
  <c r="W330" i="5"/>
  <c r="Y330" i="5"/>
  <c r="Z330" i="5"/>
  <c r="AA330" i="5" s="1"/>
  <c r="AB330" i="5"/>
  <c r="AW330" i="5" s="1"/>
  <c r="AH330" i="5"/>
  <c r="AI330" i="5" s="1"/>
  <c r="AD330" i="5" s="1"/>
  <c r="AL330" i="5"/>
  <c r="AQ330" i="5"/>
  <c r="AZ330" i="5"/>
  <c r="BL330" i="5"/>
  <c r="BN330" i="5" s="1"/>
  <c r="BO330" i="5"/>
  <c r="BP330" i="5"/>
  <c r="K329" i="5"/>
  <c r="D329" i="5"/>
  <c r="E329" i="5"/>
  <c r="G329" i="5"/>
  <c r="H329" i="5"/>
  <c r="J329" i="5"/>
  <c r="L329" i="5"/>
  <c r="C329" i="5"/>
  <c r="I329" i="5"/>
  <c r="F329" i="5"/>
  <c r="AO330" i="5" l="1"/>
  <c r="AR330" i="5" s="1"/>
  <c r="AS330" i="5" s="1"/>
  <c r="AX330" i="5"/>
  <c r="AJ330" i="5"/>
  <c r="BA330" i="5"/>
  <c r="BB330" i="5" s="1"/>
  <c r="O329" i="5"/>
  <c r="P329" i="5"/>
  <c r="U329" i="5" s="1"/>
  <c r="W329" i="5"/>
  <c r="Y329" i="5"/>
  <c r="Z329" i="5"/>
  <c r="AA329" i="5" s="1"/>
  <c r="AB329" i="5"/>
  <c r="AW329" i="5" s="1"/>
  <c r="AX329" i="5" s="1"/>
  <c r="AH329" i="5"/>
  <c r="AI329" i="5" s="1"/>
  <c r="AD329" i="5" s="1"/>
  <c r="AL329" i="5"/>
  <c r="AQ329" i="5"/>
  <c r="BA329" i="5" s="1"/>
  <c r="AZ329" i="5"/>
  <c r="BL329" i="5"/>
  <c r="BN329" i="5"/>
  <c r="BO329" i="5"/>
  <c r="BP329" i="5"/>
  <c r="AT330" i="5"/>
  <c r="F328" i="5"/>
  <c r="G328" i="5"/>
  <c r="H328" i="5"/>
  <c r="I328" i="5"/>
  <c r="D328" i="5"/>
  <c r="J328" i="5"/>
  <c r="L328" i="5"/>
  <c r="E328" i="5"/>
  <c r="K328" i="5"/>
  <c r="C328" i="5"/>
  <c r="AU330" i="5" l="1"/>
  <c r="AV330" i="5" s="1"/>
  <c r="AY330" i="5" s="1"/>
  <c r="BD330" i="5"/>
  <c r="BM330" i="5"/>
  <c r="BF330" i="5"/>
  <c r="BC330" i="5"/>
  <c r="AO329" i="5"/>
  <c r="AJ329" i="5"/>
  <c r="O328" i="5"/>
  <c r="P328" i="5"/>
  <c r="U328" i="5" s="1"/>
  <c r="W328" i="5"/>
  <c r="Z328" i="5" s="1"/>
  <c r="AA328" i="5" s="1"/>
  <c r="Y328" i="5"/>
  <c r="AB328" i="5"/>
  <c r="AH328" i="5"/>
  <c r="AI328" i="5" s="1"/>
  <c r="AL328" i="5"/>
  <c r="AO328" i="5"/>
  <c r="AQ328" i="5"/>
  <c r="AR328" i="5"/>
  <c r="AW328" i="5"/>
  <c r="AZ328" i="5"/>
  <c r="BL328" i="5"/>
  <c r="BP328" i="5" s="1"/>
  <c r="BO328" i="5"/>
  <c r="I327" i="5"/>
  <c r="L327" i="5"/>
  <c r="E327" i="5"/>
  <c r="H327" i="5"/>
  <c r="K327" i="5"/>
  <c r="C327" i="5"/>
  <c r="F327" i="5"/>
  <c r="J327" i="5"/>
  <c r="G327" i="5"/>
  <c r="D327" i="5"/>
  <c r="AJ328" i="5" l="1"/>
  <c r="AS328" i="5"/>
  <c r="AD328" i="5"/>
  <c r="AX328" i="5"/>
  <c r="BA328" i="5"/>
  <c r="BB328" i="5" s="1"/>
  <c r="BB329" i="5"/>
  <c r="AR329" i="5"/>
  <c r="AS329" i="5" s="1"/>
  <c r="BN328" i="5"/>
  <c r="O327" i="5"/>
  <c r="P327" i="5"/>
  <c r="U327" i="5"/>
  <c r="W327" i="5"/>
  <c r="Z327" i="5" s="1"/>
  <c r="AA327" i="5" s="1"/>
  <c r="Y327" i="5"/>
  <c r="AB327" i="5"/>
  <c r="AO327" i="5" s="1"/>
  <c r="AR327" i="5" s="1"/>
  <c r="AH327" i="5"/>
  <c r="AI327" i="5"/>
  <c r="AD327" i="5"/>
  <c r="AL327" i="5"/>
  <c r="AJ327" i="5"/>
  <c r="AQ327" i="5"/>
  <c r="AT328" i="5"/>
  <c r="AT329" i="5"/>
  <c r="AU328" i="5" l="1"/>
  <c r="AV328" i="5" s="1"/>
  <c r="AY328" i="5" s="1"/>
  <c r="AS327" i="5"/>
  <c r="AU329" i="5"/>
  <c r="AV329" i="5" s="1"/>
  <c r="AY329" i="5" s="1"/>
  <c r="BD329" i="5"/>
  <c r="BF329" i="5"/>
  <c r="BM329" i="5"/>
  <c r="BC329" i="5"/>
  <c r="BM328" i="5"/>
  <c r="BC328" i="5"/>
  <c r="BD328" i="5"/>
  <c r="BF328" i="5"/>
  <c r="AW327" i="5"/>
  <c r="AX327" i="5" s="1"/>
  <c r="AZ327" i="5"/>
  <c r="BA327" i="5"/>
  <c r="BB327" i="5"/>
  <c r="BC327" i="5"/>
  <c r="BD327" i="5"/>
  <c r="BF327" i="5"/>
  <c r="BL327" i="5"/>
  <c r="BP327" i="5" s="1"/>
  <c r="BM327" i="5"/>
  <c r="BN327" i="5"/>
  <c r="BO327" i="5"/>
  <c r="AT327" i="5"/>
  <c r="F326" i="5"/>
  <c r="D326" i="5"/>
  <c r="H326" i="5"/>
  <c r="G326" i="5"/>
  <c r="K326" i="5"/>
  <c r="L326" i="5"/>
  <c r="E326" i="5"/>
  <c r="J326" i="5"/>
  <c r="C326" i="5"/>
  <c r="I326" i="5"/>
  <c r="AU327" i="5" l="1"/>
  <c r="AV327" i="5" s="1"/>
  <c r="AY327" i="5"/>
  <c r="O326" i="5"/>
  <c r="P326" i="5"/>
  <c r="U326" i="5"/>
  <c r="W326" i="5"/>
  <c r="Y326" i="5"/>
  <c r="Z326" i="5"/>
  <c r="AA326" i="5" s="1"/>
  <c r="AB326" i="5"/>
  <c r="AW326" i="5" s="1"/>
  <c r="AX326" i="5" s="1"/>
  <c r="AH326" i="5"/>
  <c r="AI326" i="5" s="1"/>
  <c r="AD326" i="5" s="1"/>
  <c r="AL326" i="5"/>
  <c r="AJ326" i="5"/>
  <c r="AQ326" i="5"/>
  <c r="AZ326" i="5"/>
  <c r="BA326" i="5"/>
  <c r="BL326" i="5"/>
  <c r="BN326" i="5"/>
  <c r="BO326" i="5"/>
  <c r="BP326" i="5"/>
  <c r="H325" i="5"/>
  <c r="J325" i="5"/>
  <c r="D325" i="5"/>
  <c r="I325" i="5"/>
  <c r="K325" i="5"/>
  <c r="C325" i="5"/>
  <c r="L325" i="5"/>
  <c r="E325" i="5"/>
  <c r="G325" i="5"/>
  <c r="F325" i="5"/>
  <c r="AO326" i="5" l="1"/>
  <c r="BB326" i="5" s="1"/>
  <c r="BC326" i="5"/>
  <c r="BD326" i="5"/>
  <c r="BF326" i="5"/>
  <c r="BM326" i="5"/>
  <c r="AR326" i="5"/>
  <c r="AS326" i="5" s="1"/>
  <c r="O325" i="5"/>
  <c r="P325" i="5"/>
  <c r="U325" i="5" s="1"/>
  <c r="W325" i="5"/>
  <c r="Y325" i="5"/>
  <c r="Z325" i="5"/>
  <c r="AA325" i="5" s="1"/>
  <c r="AB325" i="5"/>
  <c r="AO325" i="5" s="1"/>
  <c r="AH325" i="5"/>
  <c r="AI325" i="5" s="1"/>
  <c r="AL325" i="5"/>
  <c r="AQ325" i="5"/>
  <c r="AZ325" i="5"/>
  <c r="BL325" i="5"/>
  <c r="BN325" i="5" s="1"/>
  <c r="BO325" i="5"/>
  <c r="BP325" i="5"/>
  <c r="D324" i="5"/>
  <c r="AT326" i="5"/>
  <c r="G324" i="5"/>
  <c r="K324" i="5"/>
  <c r="C324" i="5"/>
  <c r="L324" i="5"/>
  <c r="E324" i="5"/>
  <c r="H324" i="5"/>
  <c r="I324" i="5"/>
  <c r="J324" i="5"/>
  <c r="F324" i="5"/>
  <c r="AW325" i="5" l="1"/>
  <c r="AX325" i="5"/>
  <c r="AU326" i="5"/>
  <c r="AV326" i="5" s="1"/>
  <c r="AY326" i="5" s="1"/>
  <c r="AR325" i="5"/>
  <c r="AS325" i="5" s="1"/>
  <c r="AD325" i="5"/>
  <c r="AJ325" i="5"/>
  <c r="BA325" i="5"/>
  <c r="BB325" i="5" s="1"/>
  <c r="O324" i="5"/>
  <c r="P324" i="5"/>
  <c r="U324" i="5" s="1"/>
  <c r="W324" i="5"/>
  <c r="Z324" i="5" s="1"/>
  <c r="AA324" i="5" s="1"/>
  <c r="Y324" i="5"/>
  <c r="AB324" i="5"/>
  <c r="AO324" i="5" s="1"/>
  <c r="AR324" i="5" s="1"/>
  <c r="AS324" i="5" s="1"/>
  <c r="AH324" i="5"/>
  <c r="AI324" i="5"/>
  <c r="AD324" i="5" s="1"/>
  <c r="AL324" i="5"/>
  <c r="AJ324" i="5"/>
  <c r="AQ324" i="5"/>
  <c r="AZ324" i="5"/>
  <c r="BL324" i="5"/>
  <c r="BP324" i="5" s="1"/>
  <c r="BO324" i="5"/>
  <c r="J323" i="5"/>
  <c r="K323" i="5"/>
  <c r="E323" i="5"/>
  <c r="F323" i="5"/>
  <c r="AT324" i="5"/>
  <c r="AT325" i="5"/>
  <c r="D323" i="5"/>
  <c r="L323" i="5"/>
  <c r="G323" i="5"/>
  <c r="C323" i="5"/>
  <c r="H323" i="5"/>
  <c r="I323" i="5"/>
  <c r="AW324" i="5" l="1"/>
  <c r="BN324" i="5"/>
  <c r="AX324" i="5"/>
  <c r="AU325" i="5"/>
  <c r="AV325" i="5" s="1"/>
  <c r="AY325" i="5" s="1"/>
  <c r="AU324" i="5"/>
  <c r="AV324" i="5" s="1"/>
  <c r="AY324" i="5" s="1"/>
  <c r="BD325" i="5"/>
  <c r="BM325" i="5"/>
  <c r="BC325" i="5"/>
  <c r="BF325" i="5"/>
  <c r="BA324" i="5"/>
  <c r="BB324" i="5" s="1"/>
  <c r="O323" i="5"/>
  <c r="P323" i="5"/>
  <c r="U323" i="5" s="1"/>
  <c r="W323" i="5"/>
  <c r="Z323" i="5" s="1"/>
  <c r="Y323" i="5"/>
  <c r="AB323" i="5"/>
  <c r="AW323" i="5" s="1"/>
  <c r="AH323" i="5"/>
  <c r="AI323" i="5"/>
  <c r="AD323" i="5"/>
  <c r="AL323" i="5"/>
  <c r="AJ323" i="5"/>
  <c r="AO323" i="5"/>
  <c r="AQ323" i="5"/>
  <c r="AR323" i="5"/>
  <c r="AS323" i="5" s="1"/>
  <c r="AZ323" i="5"/>
  <c r="BL323" i="5"/>
  <c r="BN323" i="5" s="1"/>
  <c r="BO323" i="5"/>
  <c r="I322" i="5"/>
  <c r="AT323" i="5"/>
  <c r="E322" i="5"/>
  <c r="K322" i="5"/>
  <c r="J322" i="5"/>
  <c r="L322" i="5"/>
  <c r="D322" i="5"/>
  <c r="F322" i="5"/>
  <c r="H322" i="5"/>
  <c r="C322" i="5"/>
  <c r="G322" i="5"/>
  <c r="AA323" i="5" l="1"/>
  <c r="AX323" i="5"/>
  <c r="AU323" i="5"/>
  <c r="AV323" i="5" s="1"/>
  <c r="AY323" i="5" s="1"/>
  <c r="BC324" i="5"/>
  <c r="BD324" i="5"/>
  <c r="BM324" i="5"/>
  <c r="BF324" i="5"/>
  <c r="BA323" i="5"/>
  <c r="BB323" i="5" s="1"/>
  <c r="BP323" i="5"/>
  <c r="O322" i="5"/>
  <c r="P322" i="5"/>
  <c r="U322" i="5"/>
  <c r="W322" i="5"/>
  <c r="Z322" i="5" s="1"/>
  <c r="AA322" i="5" s="1"/>
  <c r="Y322" i="5"/>
  <c r="AB322" i="5"/>
  <c r="AW322" i="5" s="1"/>
  <c r="AH322" i="5"/>
  <c r="AI322" i="5"/>
  <c r="AD322" i="5"/>
  <c r="AL322" i="5"/>
  <c r="AJ322" i="5"/>
  <c r="AO322" i="5"/>
  <c r="AQ322" i="5"/>
  <c r="AR322" i="5"/>
  <c r="AS322" i="5"/>
  <c r="AZ322" i="5"/>
  <c r="BL322" i="5"/>
  <c r="BN322" i="5"/>
  <c r="BO322" i="5"/>
  <c r="BP322" i="5"/>
  <c r="G321" i="5"/>
  <c r="D321" i="5"/>
  <c r="I321" i="5"/>
  <c r="K321" i="5"/>
  <c r="L321" i="5"/>
  <c r="C321" i="5"/>
  <c r="E321" i="5"/>
  <c r="H321" i="5"/>
  <c r="AT322" i="5"/>
  <c r="J321" i="5"/>
  <c r="F321" i="5"/>
  <c r="AX322" i="5" l="1"/>
  <c r="AU322" i="5"/>
  <c r="AV322" i="5" s="1"/>
  <c r="AY322" i="5" s="1"/>
  <c r="BA322" i="5"/>
  <c r="BB322" i="5" s="1"/>
  <c r="BM323" i="5"/>
  <c r="BD323" i="5"/>
  <c r="BC323" i="5"/>
  <c r="BF323" i="5"/>
  <c r="O321" i="5"/>
  <c r="P321" i="5"/>
  <c r="U321" i="5"/>
  <c r="W321" i="5"/>
  <c r="Z321" i="5" s="1"/>
  <c r="Y321" i="5"/>
  <c r="AB321" i="5"/>
  <c r="AH321" i="5"/>
  <c r="AI321" i="5" s="1"/>
  <c r="AL321" i="5"/>
  <c r="AO321" i="5"/>
  <c r="AQ321" i="5"/>
  <c r="AR321" i="5"/>
  <c r="AW321" i="5"/>
  <c r="AZ321" i="5"/>
  <c r="BL321" i="5"/>
  <c r="BN321" i="5" s="1"/>
  <c r="BO321" i="5"/>
  <c r="J320" i="5"/>
  <c r="G320" i="5"/>
  <c r="I320" i="5"/>
  <c r="K320" i="5"/>
  <c r="L320" i="5"/>
  <c r="C320" i="5"/>
  <c r="D320" i="5"/>
  <c r="E320" i="5"/>
  <c r="F320" i="5"/>
  <c r="H320" i="5"/>
  <c r="AA321" i="5" l="1"/>
  <c r="AJ321" i="5"/>
  <c r="AS321" i="5"/>
  <c r="AD321" i="5"/>
  <c r="AX321" i="5"/>
  <c r="BA321" i="5"/>
  <c r="BB321" i="5" s="1"/>
  <c r="BP321" i="5"/>
  <c r="BM322" i="5"/>
  <c r="BF322" i="5"/>
  <c r="BC322" i="5"/>
  <c r="BD322" i="5"/>
  <c r="O320" i="5"/>
  <c r="U320" i="5" s="1"/>
  <c r="P320" i="5"/>
  <c r="W320" i="5"/>
  <c r="Y320" i="5"/>
  <c r="Z320" i="5"/>
  <c r="AA320" i="5" s="1"/>
  <c r="AB320" i="5"/>
  <c r="AH320" i="5"/>
  <c r="AI320" i="5" s="1"/>
  <c r="AL320" i="5"/>
  <c r="AO320" i="5"/>
  <c r="AR320" i="5" s="1"/>
  <c r="AQ320" i="5"/>
  <c r="AT321" i="5"/>
  <c r="AJ320" i="5" l="1"/>
  <c r="AD320" i="5"/>
  <c r="AS320" i="5"/>
  <c r="AU321" i="5"/>
  <c r="AV321" i="5" s="1"/>
  <c r="AY321" i="5" s="1"/>
  <c r="BC321" i="5"/>
  <c r="BD321" i="5"/>
  <c r="BM321" i="5"/>
  <c r="BF321" i="5"/>
  <c r="AW320" i="5"/>
  <c r="AX320" i="5" s="1"/>
  <c r="AZ320" i="5"/>
  <c r="BA320" i="5"/>
  <c r="BL320" i="5"/>
  <c r="BP320" i="5" s="1"/>
  <c r="BN320" i="5"/>
  <c r="BO320" i="5"/>
  <c r="AT320" i="5"/>
  <c r="E319" i="5"/>
  <c r="L319" i="5"/>
  <c r="I319" i="5"/>
  <c r="J319" i="5"/>
  <c r="K319" i="5"/>
  <c r="F319" i="5"/>
  <c r="G319" i="5"/>
  <c r="H319" i="5"/>
  <c r="C319" i="5"/>
  <c r="D319" i="5"/>
  <c r="AU320" i="5" l="1"/>
  <c r="AV320" i="5" s="1"/>
  <c r="AY320" i="5"/>
  <c r="BB320" i="5"/>
  <c r="BC320" i="5" s="1"/>
  <c r="BM320" i="5"/>
  <c r="BF320" i="5"/>
  <c r="BD320" i="5"/>
  <c r="O319" i="5"/>
  <c r="P319" i="5"/>
  <c r="U319" i="5"/>
  <c r="W319" i="5"/>
  <c r="Y319" i="5"/>
  <c r="Z319" i="5"/>
  <c r="AA319" i="5" s="1"/>
  <c r="AB319" i="5"/>
  <c r="AO319" i="5" s="1"/>
  <c r="AR319" i="5" s="1"/>
  <c r="AH319" i="5"/>
  <c r="AI319" i="5" s="1"/>
  <c r="AD319" i="5" s="1"/>
  <c r="AL319" i="5"/>
  <c r="AQ319" i="5"/>
  <c r="AS319" i="5" l="1"/>
  <c r="AJ319" i="5"/>
  <c r="AW319" i="5"/>
  <c r="AX319" i="5" s="1"/>
  <c r="AZ319" i="5"/>
  <c r="BA319" i="5"/>
  <c r="BB319" i="5"/>
  <c r="BM319" i="5" s="1"/>
  <c r="BC319" i="5"/>
  <c r="BD319" i="5"/>
  <c r="BF319" i="5"/>
  <c r="BL319" i="5"/>
  <c r="BN319" i="5" s="1"/>
  <c r="BO319" i="5"/>
  <c r="AT319" i="5"/>
  <c r="I318" i="5"/>
  <c r="J318" i="5"/>
  <c r="L318" i="5"/>
  <c r="E318" i="5"/>
  <c r="H318" i="5"/>
  <c r="C318" i="5"/>
  <c r="F318" i="5"/>
  <c r="D318" i="5"/>
  <c r="K318" i="5"/>
  <c r="G318" i="5"/>
  <c r="AU319" i="5" l="1"/>
  <c r="AV319" i="5" s="1"/>
  <c r="AY319" i="5"/>
  <c r="BP319" i="5"/>
  <c r="O318" i="5"/>
  <c r="P318" i="5"/>
  <c r="U318" i="5"/>
  <c r="W318" i="5"/>
  <c r="Y318" i="5"/>
  <c r="Z318" i="5"/>
  <c r="AA318" i="5" s="1"/>
  <c r="AB318" i="5"/>
  <c r="AW318" i="5" s="1"/>
  <c r="AH318" i="5"/>
  <c r="AI318" i="5" s="1"/>
  <c r="AD318" i="5" s="1"/>
  <c r="AL318" i="5"/>
  <c r="AQ318" i="5"/>
  <c r="AZ318" i="5"/>
  <c r="BL318" i="5"/>
  <c r="BN318" i="5"/>
  <c r="BO318" i="5"/>
  <c r="BP318" i="5"/>
  <c r="K317" i="5"/>
  <c r="D317" i="5"/>
  <c r="C317" i="5"/>
  <c r="F317" i="5"/>
  <c r="G317" i="5"/>
  <c r="L317" i="5"/>
  <c r="E317" i="5"/>
  <c r="H317" i="5"/>
  <c r="I317" i="5"/>
  <c r="J317" i="5"/>
  <c r="AX318" i="5" l="1"/>
  <c r="AO318" i="5"/>
  <c r="AR318" i="5" s="1"/>
  <c r="AS318" i="5" s="1"/>
  <c r="AJ318" i="5"/>
  <c r="BA318" i="5"/>
  <c r="BB318" i="5" s="1"/>
  <c r="O317" i="5"/>
  <c r="P317" i="5"/>
  <c r="U317" i="5"/>
  <c r="W317" i="5"/>
  <c r="Y317" i="5"/>
  <c r="Z317" i="5"/>
  <c r="AA317" i="5" s="1"/>
  <c r="AB317" i="5"/>
  <c r="AO317" i="5" s="1"/>
  <c r="AR317" i="5" s="1"/>
  <c r="AH317" i="5"/>
  <c r="AI317" i="5" s="1"/>
  <c r="AD317" i="5" s="1"/>
  <c r="AL317" i="5"/>
  <c r="AQ317" i="5"/>
  <c r="AT318" i="5"/>
  <c r="AU318" i="5" l="1"/>
  <c r="AV318" i="5" s="1"/>
  <c r="AY318" i="5" s="1"/>
  <c r="AS317" i="5"/>
  <c r="AJ317" i="5"/>
  <c r="BD318" i="5"/>
  <c r="BF318" i="5"/>
  <c r="BM318" i="5"/>
  <c r="BC318" i="5"/>
  <c r="AW317" i="5"/>
  <c r="AX317" i="5" s="1"/>
  <c r="AZ317" i="5"/>
  <c r="BA317" i="5"/>
  <c r="BL317" i="5"/>
  <c r="BP317" i="5" s="1"/>
  <c r="BN317" i="5"/>
  <c r="BO317" i="5"/>
  <c r="K316" i="5"/>
  <c r="E316" i="5"/>
  <c r="G316" i="5"/>
  <c r="H316" i="5"/>
  <c r="I316" i="5"/>
  <c r="AT317" i="5"/>
  <c r="C316" i="5"/>
  <c r="F316" i="5"/>
  <c r="L316" i="5"/>
  <c r="D316" i="5"/>
  <c r="J316" i="5"/>
  <c r="BB317" i="5" l="1"/>
  <c r="AU317" i="5"/>
  <c r="AV317" i="5" s="1"/>
  <c r="AY317" i="5"/>
  <c r="BD317" i="5"/>
  <c r="BM317" i="5"/>
  <c r="BC317" i="5"/>
  <c r="BF317" i="5"/>
  <c r="O316" i="5"/>
  <c r="P316" i="5"/>
  <c r="U316" i="5"/>
  <c r="W316" i="5"/>
  <c r="Z316" i="5" s="1"/>
  <c r="Y316" i="5"/>
  <c r="AB316" i="5"/>
  <c r="AW316" i="5" s="1"/>
  <c r="AH316" i="5"/>
  <c r="AI316" i="5"/>
  <c r="AD316" i="5"/>
  <c r="AL316" i="5"/>
  <c r="AJ316" i="5"/>
  <c r="AQ316" i="5"/>
  <c r="AZ316" i="5"/>
  <c r="BL316" i="5"/>
  <c r="BP316" i="5" s="1"/>
  <c r="BN316" i="5"/>
  <c r="BO316" i="5"/>
  <c r="C315" i="5"/>
  <c r="E315" i="5"/>
  <c r="F315" i="5"/>
  <c r="K315" i="5"/>
  <c r="D315" i="5"/>
  <c r="H315" i="5"/>
  <c r="I315" i="5"/>
  <c r="J315" i="5"/>
  <c r="L315" i="5"/>
  <c r="G315" i="5"/>
  <c r="AA316" i="5" l="1"/>
  <c r="AX316" i="5"/>
  <c r="BA316" i="5"/>
  <c r="AO316" i="5"/>
  <c r="O315" i="5"/>
  <c r="P315" i="5"/>
  <c r="U315" i="5" s="1"/>
  <c r="W315" i="5"/>
  <c r="Y315" i="5"/>
  <c r="Z315" i="5"/>
  <c r="AA315" i="5" s="1"/>
  <c r="AB315" i="5"/>
  <c r="AO315" i="5" s="1"/>
  <c r="AH315" i="5"/>
  <c r="AI315" i="5"/>
  <c r="AD315" i="5" s="1"/>
  <c r="AL315" i="5"/>
  <c r="AQ315" i="5"/>
  <c r="BA315" i="5" s="1"/>
  <c r="AZ315" i="5"/>
  <c r="BL315" i="5"/>
  <c r="BN315" i="5" s="1"/>
  <c r="BO315" i="5"/>
  <c r="BP315" i="5"/>
  <c r="I314" i="5"/>
  <c r="C314" i="5"/>
  <c r="E314" i="5"/>
  <c r="J314" i="5"/>
  <c r="K314" i="5"/>
  <c r="L314" i="5"/>
  <c r="D314" i="5"/>
  <c r="G314" i="5"/>
  <c r="H314" i="5"/>
  <c r="F314" i="5"/>
  <c r="AW315" i="5" l="1"/>
  <c r="AX315" i="5" s="1"/>
  <c r="BB315" i="5"/>
  <c r="AR315" i="5"/>
  <c r="AS315" i="5" s="1"/>
  <c r="AJ315" i="5"/>
  <c r="BB316" i="5"/>
  <c r="AR316" i="5"/>
  <c r="AS316" i="5" s="1"/>
  <c r="BF315" i="5"/>
  <c r="BD315" i="5"/>
  <c r="O314" i="5"/>
  <c r="P314" i="5"/>
  <c r="U314" i="5"/>
  <c r="W314" i="5"/>
  <c r="Z314" i="5" s="1"/>
  <c r="AA314" i="5" s="1"/>
  <c r="Y314" i="5"/>
  <c r="AB314" i="5"/>
  <c r="AH314" i="5"/>
  <c r="AI314" i="5"/>
  <c r="AD314" i="5" s="1"/>
  <c r="AL314" i="5"/>
  <c r="AJ314" i="5"/>
  <c r="AO314" i="5"/>
  <c r="AQ314" i="5"/>
  <c r="AR314" i="5"/>
  <c r="AS314" i="5"/>
  <c r="AT314" i="5"/>
  <c r="AT316" i="5"/>
  <c r="AT315" i="5"/>
  <c r="AU316" i="5" l="1"/>
  <c r="AV316" i="5" s="1"/>
  <c r="AY316" i="5" s="1"/>
  <c r="AU315" i="5"/>
  <c r="AV315" i="5" s="1"/>
  <c r="AY315" i="5" s="1"/>
  <c r="BC316" i="5"/>
  <c r="BD316" i="5"/>
  <c r="BF316" i="5"/>
  <c r="BM316" i="5"/>
  <c r="BC315" i="5"/>
  <c r="BM315" i="5"/>
  <c r="AU314" i="5"/>
  <c r="AV314" i="5" s="1"/>
  <c r="AW314" i="5"/>
  <c r="AX314" i="5" s="1"/>
  <c r="AZ314" i="5"/>
  <c r="BA314" i="5"/>
  <c r="BL314" i="5"/>
  <c r="BN314" i="5" s="1"/>
  <c r="BO314" i="5"/>
  <c r="BP314" i="5"/>
  <c r="L313" i="5"/>
  <c r="G313" i="5"/>
  <c r="H313" i="5"/>
  <c r="F313" i="5"/>
  <c r="J313" i="5"/>
  <c r="C313" i="5"/>
  <c r="D313" i="5"/>
  <c r="K313" i="5"/>
  <c r="I313" i="5"/>
  <c r="E313" i="5"/>
  <c r="BB314" i="5" l="1"/>
  <c r="BC314" i="5"/>
  <c r="BD314" i="5"/>
  <c r="BM314" i="5"/>
  <c r="BF314" i="5"/>
  <c r="AY314" i="5"/>
  <c r="O313" i="5"/>
  <c r="P313" i="5"/>
  <c r="W313" i="5"/>
  <c r="Y313" i="5"/>
  <c r="Z313" i="5"/>
  <c r="AA313" i="5" s="1"/>
  <c r="AB313" i="5"/>
  <c r="AO313" i="5" s="1"/>
  <c r="AR313" i="5" s="1"/>
  <c r="AS313" i="5" s="1"/>
  <c r="AH313" i="5"/>
  <c r="AI313" i="5" s="1"/>
  <c r="AD313" i="5" s="1"/>
  <c r="AL313" i="5"/>
  <c r="AQ313" i="5"/>
  <c r="AT313" i="5"/>
  <c r="U313" i="5" l="1"/>
  <c r="AJ313" i="5"/>
  <c r="AU313" i="5"/>
  <c r="AV313" i="5" s="1"/>
  <c r="AW313" i="5"/>
  <c r="AX313" i="5" s="1"/>
  <c r="AZ313" i="5"/>
  <c r="BA313" i="5"/>
  <c r="BB313" i="5"/>
  <c r="BM313" i="5" s="1"/>
  <c r="BC313" i="5"/>
  <c r="BD313" i="5"/>
  <c r="BF313" i="5"/>
  <c r="BL313" i="5"/>
  <c r="BN313" i="5" s="1"/>
  <c r="BO313" i="5"/>
  <c r="F312" i="5"/>
  <c r="D312" i="5"/>
  <c r="I312" i="5"/>
  <c r="C312" i="5"/>
  <c r="L312" i="5"/>
  <c r="G312" i="5"/>
  <c r="E312" i="5"/>
  <c r="H312" i="5"/>
  <c r="K312" i="5"/>
  <c r="J312" i="5"/>
  <c r="BP313" i="5" l="1"/>
  <c r="AY313" i="5"/>
  <c r="O312" i="5"/>
  <c r="P312" i="5"/>
  <c r="U312" i="5"/>
  <c r="W312" i="5"/>
  <c r="Y312" i="5"/>
  <c r="Z312" i="5"/>
  <c r="AA312" i="5" s="1"/>
  <c r="AB312" i="5"/>
  <c r="AO312" i="5" s="1"/>
  <c r="AH312" i="5"/>
  <c r="AI312" i="5" s="1"/>
  <c r="AD312" i="5" s="1"/>
  <c r="AL312" i="5"/>
  <c r="AQ312" i="5"/>
  <c r="BA312" i="5" s="1"/>
  <c r="AZ312" i="5"/>
  <c r="BL312" i="5"/>
  <c r="BN312" i="5"/>
  <c r="BO312" i="5"/>
  <c r="BP312" i="5"/>
  <c r="L311" i="5"/>
  <c r="D311" i="5"/>
  <c r="E311" i="5"/>
  <c r="H311" i="5"/>
  <c r="J311" i="5"/>
  <c r="K311" i="5"/>
  <c r="C311" i="5"/>
  <c r="F311" i="5"/>
  <c r="G311" i="5"/>
  <c r="I311" i="5"/>
  <c r="AR312" i="5" l="1"/>
  <c r="AS312" i="5" s="1"/>
  <c r="BB312" i="5"/>
  <c r="AW312" i="5"/>
  <c r="AX312" i="5" s="1"/>
  <c r="AJ312" i="5"/>
  <c r="O311" i="5"/>
  <c r="P311" i="5"/>
  <c r="U311" i="5"/>
  <c r="W311" i="5"/>
  <c r="Y311" i="5"/>
  <c r="Z311" i="5"/>
  <c r="AA311" i="5" s="1"/>
  <c r="AB311" i="5"/>
  <c r="AO311" i="5" s="1"/>
  <c r="AH311" i="5"/>
  <c r="AI311" i="5" s="1"/>
  <c r="AD311" i="5" s="1"/>
  <c r="AL311" i="5"/>
  <c r="AQ311" i="5"/>
  <c r="BA311" i="5" s="1"/>
  <c r="AZ311" i="5"/>
  <c r="BL311" i="5"/>
  <c r="BN311" i="5"/>
  <c r="BO311" i="5"/>
  <c r="BP311" i="5"/>
  <c r="K310" i="5"/>
  <c r="L310" i="5"/>
  <c r="F310" i="5"/>
  <c r="AT312" i="5"/>
  <c r="D310" i="5"/>
  <c r="I310" i="5"/>
  <c r="E310" i="5"/>
  <c r="J310" i="5"/>
  <c r="C310" i="5"/>
  <c r="G310" i="5"/>
  <c r="H310" i="5"/>
  <c r="AU312" i="5" l="1"/>
  <c r="AV312" i="5" s="1"/>
  <c r="AY312" i="5" s="1"/>
  <c r="BB311" i="5"/>
  <c r="AR311" i="5"/>
  <c r="AS311" i="5" s="1"/>
  <c r="AW311" i="5"/>
  <c r="AX311" i="5" s="1"/>
  <c r="AJ311" i="5"/>
  <c r="BC312" i="5"/>
  <c r="BF312" i="5"/>
  <c r="BM312" i="5"/>
  <c r="BD312" i="5"/>
  <c r="O310" i="5"/>
  <c r="P310" i="5"/>
  <c r="U310" i="5" s="1"/>
  <c r="W310" i="5"/>
  <c r="Z310" i="5" s="1"/>
  <c r="AA310" i="5" s="1"/>
  <c r="Y310" i="5"/>
  <c r="AB310" i="5"/>
  <c r="AH310" i="5"/>
  <c r="AI310" i="5"/>
  <c r="AD310" i="5"/>
  <c r="AL310" i="5"/>
  <c r="AJ310" i="5"/>
  <c r="AO310" i="5"/>
  <c r="AQ310" i="5"/>
  <c r="AR310" i="5"/>
  <c r="AS310" i="5"/>
  <c r="AW310" i="5"/>
  <c r="AZ310" i="5"/>
  <c r="BL310" i="5"/>
  <c r="BN310" i="5" s="1"/>
  <c r="BO310" i="5"/>
  <c r="I309" i="5"/>
  <c r="K309" i="5"/>
  <c r="AT310" i="5"/>
  <c r="C309" i="5"/>
  <c r="AT311" i="5"/>
  <c r="H309" i="5"/>
  <c r="J309" i="5"/>
  <c r="G309" i="5"/>
  <c r="L309" i="5"/>
  <c r="D309" i="5"/>
  <c r="F309" i="5"/>
  <c r="E309" i="5"/>
  <c r="AX310" i="5" l="1"/>
  <c r="AU311" i="5"/>
  <c r="AV311" i="5" s="1"/>
  <c r="AY311" i="5" s="1"/>
  <c r="AU310" i="5"/>
  <c r="AV310" i="5" s="1"/>
  <c r="AY310" i="5"/>
  <c r="BC311" i="5"/>
  <c r="BD311" i="5"/>
  <c r="BF311" i="5"/>
  <c r="BM311" i="5"/>
  <c r="BA310" i="5"/>
  <c r="BB310" i="5" s="1"/>
  <c r="BP310" i="5"/>
  <c r="O309" i="5"/>
  <c r="P309" i="5"/>
  <c r="W309" i="5"/>
  <c r="Y309" i="5"/>
  <c r="Z309" i="5"/>
  <c r="AA309" i="5" s="1"/>
  <c r="AB309" i="5"/>
  <c r="AW309" i="5" s="1"/>
  <c r="AH309" i="5"/>
  <c r="AI309" i="5" s="1"/>
  <c r="AL309" i="5"/>
  <c r="AO309" i="5"/>
  <c r="AR309" i="5" s="1"/>
  <c r="AQ309" i="5"/>
  <c r="BA309" i="5" s="1"/>
  <c r="AZ309" i="5"/>
  <c r="BL309" i="5"/>
  <c r="BP309" i="5" s="1"/>
  <c r="BN309" i="5"/>
  <c r="BO309" i="5"/>
  <c r="F308" i="5"/>
  <c r="J308" i="5"/>
  <c r="C308" i="5"/>
  <c r="I308" i="5"/>
  <c r="K308" i="5"/>
  <c r="H308" i="5"/>
  <c r="D308" i="5"/>
  <c r="E308" i="5"/>
  <c r="L308" i="5"/>
  <c r="G308" i="5"/>
  <c r="U309" i="5" l="1"/>
  <c r="AX309" i="5"/>
  <c r="AJ309" i="5"/>
  <c r="AD309" i="5"/>
  <c r="AS309" i="5"/>
  <c r="BB309" i="5"/>
  <c r="BC309" i="5" s="1"/>
  <c r="BC310" i="5"/>
  <c r="BF310" i="5"/>
  <c r="BD310" i="5"/>
  <c r="BM310" i="5"/>
  <c r="BM309" i="5"/>
  <c r="BF309" i="5"/>
  <c r="O308" i="5"/>
  <c r="P308" i="5"/>
  <c r="U308" i="5"/>
  <c r="W308" i="5"/>
  <c r="Z308" i="5" s="1"/>
  <c r="Y308" i="5"/>
  <c r="AB308" i="5"/>
  <c r="AH308" i="5"/>
  <c r="AI308" i="5"/>
  <c r="AD308" i="5" s="1"/>
  <c r="AL308" i="5"/>
  <c r="AJ308" i="5"/>
  <c r="AO308" i="5"/>
  <c r="AR308" i="5" s="1"/>
  <c r="AS308" i="5" s="1"/>
  <c r="AQ308" i="5"/>
  <c r="AT309" i="5"/>
  <c r="AT308" i="5"/>
  <c r="BD309" i="5" l="1"/>
  <c r="AA308" i="5"/>
  <c r="AU309" i="5"/>
  <c r="AV309" i="5" s="1"/>
  <c r="AY309" i="5" s="1"/>
  <c r="AU308" i="5"/>
  <c r="AV308" i="5"/>
  <c r="AW308" i="5"/>
  <c r="AX308" i="5" s="1"/>
  <c r="AY308" i="5" s="1"/>
  <c r="AZ308" i="5"/>
  <c r="BA308" i="5"/>
  <c r="BL308" i="5"/>
  <c r="BN308" i="5" s="1"/>
  <c r="BO308" i="5"/>
  <c r="K307" i="5"/>
  <c r="E307" i="5"/>
  <c r="I307" i="5"/>
  <c r="L307" i="5"/>
  <c r="C307" i="5"/>
  <c r="D307" i="5"/>
  <c r="J307" i="5"/>
  <c r="F307" i="5"/>
  <c r="H307" i="5"/>
  <c r="G307" i="5"/>
  <c r="BB308" i="5" l="1"/>
  <c r="BM308" i="5"/>
  <c r="BC308" i="5"/>
  <c r="BD308" i="5"/>
  <c r="BF308" i="5"/>
  <c r="BP308" i="5"/>
  <c r="O307" i="5"/>
  <c r="P307" i="5"/>
  <c r="U307" i="5"/>
  <c r="W307" i="5"/>
  <c r="Y307" i="5"/>
  <c r="Z307" i="5"/>
  <c r="AA307" i="5" s="1"/>
  <c r="AB307" i="5"/>
  <c r="AO307" i="5" s="1"/>
  <c r="AH307" i="5"/>
  <c r="AI307" i="5"/>
  <c r="AJ307" i="5" s="1"/>
  <c r="AD307" i="5"/>
  <c r="AL307" i="5"/>
  <c r="AQ307" i="5"/>
  <c r="BA307" i="5" s="1"/>
  <c r="AZ307" i="5"/>
  <c r="BL307" i="5"/>
  <c r="BN307" i="5"/>
  <c r="BO307" i="5"/>
  <c r="BP307" i="5"/>
  <c r="D306" i="5"/>
  <c r="J306" i="5"/>
  <c r="E306" i="5"/>
  <c r="H306" i="5"/>
  <c r="I306" i="5"/>
  <c r="C306" i="5"/>
  <c r="F306" i="5"/>
  <c r="K306" i="5"/>
  <c r="G306" i="5"/>
  <c r="L306" i="5"/>
  <c r="AW307" i="5" l="1"/>
  <c r="AX307" i="5" s="1"/>
  <c r="BB307" i="5"/>
  <c r="AR307" i="5"/>
  <c r="AS307" i="5" s="1"/>
  <c r="O306" i="5"/>
  <c r="P306" i="5"/>
  <c r="W306" i="5"/>
  <c r="Y306" i="5"/>
  <c r="Z306" i="5"/>
  <c r="AA306" i="5" s="1"/>
  <c r="AB306" i="5"/>
  <c r="AO306" i="5" s="1"/>
  <c r="AH306" i="5"/>
  <c r="AI306" i="5"/>
  <c r="AJ306" i="5" s="1"/>
  <c r="AL306" i="5"/>
  <c r="AQ306" i="5"/>
  <c r="AZ306" i="5"/>
  <c r="BA306" i="5"/>
  <c r="BL306" i="5"/>
  <c r="BN306" i="5"/>
  <c r="BO306" i="5"/>
  <c r="BP306" i="5"/>
  <c r="L305" i="5"/>
  <c r="I305" i="5"/>
  <c r="F305" i="5"/>
  <c r="G305" i="5"/>
  <c r="J305" i="5"/>
  <c r="C305" i="5"/>
  <c r="D305" i="5"/>
  <c r="AT307" i="5"/>
  <c r="H305" i="5"/>
  <c r="E305" i="5"/>
  <c r="K305" i="5"/>
  <c r="U306" i="5" l="1"/>
  <c r="AU307" i="5"/>
  <c r="AV307" i="5" s="1"/>
  <c r="AY307" i="5" s="1"/>
  <c r="AR306" i="5"/>
  <c r="AS306" i="5" s="1"/>
  <c r="BB306" i="5"/>
  <c r="AW306" i="5"/>
  <c r="AX306" i="5" s="1"/>
  <c r="AD306" i="5"/>
  <c r="BD307" i="5"/>
  <c r="BF307" i="5"/>
  <c r="BC307" i="5"/>
  <c r="BM307" i="5"/>
  <c r="O305" i="5"/>
  <c r="P305" i="5"/>
  <c r="W305" i="5"/>
  <c r="Y305" i="5"/>
  <c r="Z305" i="5"/>
  <c r="AA305" i="5" s="1"/>
  <c r="AB305" i="5"/>
  <c r="AW305" i="5" s="1"/>
  <c r="AH305" i="5"/>
  <c r="AI305" i="5" s="1"/>
  <c r="AD305" i="5" s="1"/>
  <c r="AL305" i="5"/>
  <c r="AJ305" i="5"/>
  <c r="AO305" i="5"/>
  <c r="AQ305" i="5"/>
  <c r="AX305" i="5" s="1"/>
  <c r="AR305" i="5"/>
  <c r="AS305" i="5"/>
  <c r="AZ305" i="5"/>
  <c r="BL305" i="5"/>
  <c r="BN305" i="5" s="1"/>
  <c r="BO305" i="5"/>
  <c r="E304" i="5"/>
  <c r="H304" i="5"/>
  <c r="C304" i="5"/>
  <c r="D304" i="5"/>
  <c r="I304" i="5"/>
  <c r="J304" i="5"/>
  <c r="AT306" i="5"/>
  <c r="L304" i="5"/>
  <c r="AT305" i="5"/>
  <c r="K304" i="5"/>
  <c r="F304" i="5"/>
  <c r="G304" i="5"/>
  <c r="U305" i="5" l="1"/>
  <c r="AU305" i="5"/>
  <c r="AV305" i="5" s="1"/>
  <c r="AY305" i="5" s="1"/>
  <c r="AU306" i="5"/>
  <c r="AV306" i="5" s="1"/>
  <c r="AY306" i="5" s="1"/>
  <c r="BP305" i="5"/>
  <c r="BA305" i="5"/>
  <c r="BB305" i="5" s="1"/>
  <c r="BC306" i="5"/>
  <c r="BF306" i="5"/>
  <c r="BM306" i="5"/>
  <c r="BD306" i="5"/>
  <c r="O304" i="5"/>
  <c r="P304" i="5"/>
  <c r="U304" i="5" s="1"/>
  <c r="W304" i="5"/>
  <c r="Z304" i="5" s="1"/>
  <c r="AA304" i="5" s="1"/>
  <c r="Y304" i="5"/>
  <c r="AB304" i="5"/>
  <c r="AH304" i="5"/>
  <c r="AI304" i="5"/>
  <c r="AD304" i="5"/>
  <c r="AL304" i="5"/>
  <c r="AJ304" i="5"/>
  <c r="AO304" i="5"/>
  <c r="AQ304" i="5"/>
  <c r="BA304" i="5" s="1"/>
  <c r="AR304" i="5"/>
  <c r="AS304" i="5"/>
  <c r="AW304" i="5"/>
  <c r="AZ304" i="5"/>
  <c r="BL304" i="5"/>
  <c r="BN304" i="5" s="1"/>
  <c r="BO304" i="5"/>
  <c r="BP304" i="5"/>
  <c r="H303" i="5"/>
  <c r="J303" i="5"/>
  <c r="AT304" i="5"/>
  <c r="K303" i="5"/>
  <c r="I303" i="5"/>
  <c r="L303" i="5"/>
  <c r="D303" i="5"/>
  <c r="G303" i="5"/>
  <c r="E303" i="5"/>
  <c r="C303" i="5"/>
  <c r="F303" i="5"/>
  <c r="BB304" i="5" l="1"/>
  <c r="AU304" i="5"/>
  <c r="AV304" i="5" s="1"/>
  <c r="BC304" i="5"/>
  <c r="BM304" i="5"/>
  <c r="BF304" i="5"/>
  <c r="BD304" i="5"/>
  <c r="BM305" i="5"/>
  <c r="BD305" i="5"/>
  <c r="BC305" i="5"/>
  <c r="BF305" i="5"/>
  <c r="AX304" i="5"/>
  <c r="O303" i="5"/>
  <c r="U303" i="5" s="1"/>
  <c r="P303" i="5"/>
  <c r="W303" i="5"/>
  <c r="Y303" i="5"/>
  <c r="Z303" i="5"/>
  <c r="AA303" i="5"/>
  <c r="AB303" i="5"/>
  <c r="AO303" i="5" s="1"/>
  <c r="AH303" i="5"/>
  <c r="AI303" i="5"/>
  <c r="AD303" i="5"/>
  <c r="AL303" i="5"/>
  <c r="AJ303" i="5"/>
  <c r="AQ303" i="5"/>
  <c r="BA303" i="5" s="1"/>
  <c r="AZ303" i="5"/>
  <c r="BL303" i="5"/>
  <c r="BN303" i="5"/>
  <c r="BO303" i="5"/>
  <c r="BP303" i="5"/>
  <c r="I302" i="5"/>
  <c r="J302" i="5"/>
  <c r="C302" i="5"/>
  <c r="D302" i="5"/>
  <c r="E302" i="5"/>
  <c r="L302" i="5"/>
  <c r="G302" i="5"/>
  <c r="H302" i="5"/>
  <c r="K302" i="5"/>
  <c r="F302" i="5"/>
  <c r="AR303" i="5" l="1"/>
  <c r="AS303" i="5" s="1"/>
  <c r="BB303" i="5"/>
  <c r="BC303" i="5" s="1"/>
  <c r="AW303" i="5"/>
  <c r="AX303" i="5" s="1"/>
  <c r="BF303" i="5"/>
  <c r="BD303" i="5"/>
  <c r="BM303" i="5"/>
  <c r="AY304" i="5"/>
  <c r="O302" i="5"/>
  <c r="P302" i="5"/>
  <c r="U302" i="5"/>
  <c r="W302" i="5"/>
  <c r="Z302" i="5" s="1"/>
  <c r="Y302" i="5"/>
  <c r="AB302" i="5"/>
  <c r="AH302" i="5"/>
  <c r="AI302" i="5" s="1"/>
  <c r="AL302" i="5"/>
  <c r="AO302" i="5"/>
  <c r="AQ302" i="5"/>
  <c r="AR302" i="5"/>
  <c r="AT303" i="5"/>
  <c r="AA302" i="5" l="1"/>
  <c r="AU303" i="5"/>
  <c r="AV303" i="5" s="1"/>
  <c r="AY303" i="5" s="1"/>
  <c r="AJ302" i="5"/>
  <c r="AD302" i="5"/>
  <c r="AS302" i="5"/>
  <c r="AW302" i="5"/>
  <c r="AX302" i="5"/>
  <c r="AZ302" i="5"/>
  <c r="BA302" i="5"/>
  <c r="BB302" i="5"/>
  <c r="BM302" i="5" s="1"/>
  <c r="BC302" i="5"/>
  <c r="BL302" i="5"/>
  <c r="BP302" i="5" s="1"/>
  <c r="BO302" i="5"/>
  <c r="I301" i="5"/>
  <c r="J301" i="5"/>
  <c r="AT302" i="5"/>
  <c r="E301" i="5"/>
  <c r="H301" i="5"/>
  <c r="F301" i="5"/>
  <c r="K301" i="5"/>
  <c r="D301" i="5"/>
  <c r="G301" i="5"/>
  <c r="C301" i="5"/>
  <c r="L301" i="5"/>
  <c r="AU302" i="5" l="1"/>
  <c r="AV302" i="5" s="1"/>
  <c r="AY302" i="5"/>
  <c r="BF302" i="5"/>
  <c r="BD302" i="5"/>
  <c r="BN302" i="5"/>
  <c r="O301" i="5"/>
  <c r="P301" i="5"/>
  <c r="U301" i="5"/>
  <c r="W301" i="5"/>
  <c r="Y301" i="5"/>
  <c r="Z301" i="5"/>
  <c r="AA301" i="5" s="1"/>
  <c r="AB301" i="5"/>
  <c r="AO301" i="5" s="1"/>
  <c r="AH301" i="5"/>
  <c r="AI301" i="5" s="1"/>
  <c r="AL301" i="5"/>
  <c r="AQ301" i="5"/>
  <c r="BA301" i="5" s="1"/>
  <c r="AZ301" i="5"/>
  <c r="BL301" i="5"/>
  <c r="BN301" i="5"/>
  <c r="BO301" i="5"/>
  <c r="BP301" i="5"/>
  <c r="C300" i="5"/>
  <c r="F300" i="5"/>
  <c r="G300" i="5"/>
  <c r="H300" i="5"/>
  <c r="E300" i="5"/>
  <c r="I300" i="5"/>
  <c r="D300" i="5"/>
  <c r="J300" i="5"/>
  <c r="L300" i="5"/>
  <c r="K300" i="5"/>
  <c r="AW301" i="5" l="1"/>
  <c r="AX301" i="5" s="1"/>
  <c r="AJ301" i="5"/>
  <c r="AD301" i="5"/>
  <c r="AR301" i="5"/>
  <c r="AS301" i="5" s="1"/>
  <c r="BB301" i="5"/>
  <c r="O300" i="5"/>
  <c r="P300" i="5"/>
  <c r="U300" i="5"/>
  <c r="W300" i="5"/>
  <c r="Y300" i="5"/>
  <c r="Z300" i="5"/>
  <c r="AA300" i="5" s="1"/>
  <c r="AB300" i="5"/>
  <c r="AO300" i="5" s="1"/>
  <c r="AH300" i="5"/>
  <c r="AI300" i="5" s="1"/>
  <c r="AL300" i="5"/>
  <c r="AQ300" i="5"/>
  <c r="AZ300" i="5"/>
  <c r="BL300" i="5"/>
  <c r="BP300" i="5" s="1"/>
  <c r="BO300" i="5"/>
  <c r="C299" i="5"/>
  <c r="E299" i="5"/>
  <c r="H299" i="5"/>
  <c r="L299" i="5"/>
  <c r="D299" i="5"/>
  <c r="G299" i="5"/>
  <c r="I299" i="5"/>
  <c r="AT301" i="5"/>
  <c r="J299" i="5"/>
  <c r="K299" i="5"/>
  <c r="F299" i="5"/>
  <c r="BN300" i="5" l="1"/>
  <c r="AW300" i="5"/>
  <c r="AX300" i="5"/>
  <c r="AU301" i="5"/>
  <c r="AV301" i="5" s="1"/>
  <c r="AY301" i="5" s="1"/>
  <c r="AR300" i="5"/>
  <c r="AS300" i="5" s="1"/>
  <c r="AD300" i="5"/>
  <c r="AJ300" i="5"/>
  <c r="BA300" i="5"/>
  <c r="BB300" i="5" s="1"/>
  <c r="BD301" i="5"/>
  <c r="BF301" i="5"/>
  <c r="BC301" i="5"/>
  <c r="BM301" i="5"/>
  <c r="O299" i="5"/>
  <c r="P299" i="5"/>
  <c r="U299" i="5"/>
  <c r="W299" i="5"/>
  <c r="Y299" i="5"/>
  <c r="Z299" i="5"/>
  <c r="AA299" i="5" s="1"/>
  <c r="AB299" i="5"/>
  <c r="AO299" i="5" s="1"/>
  <c r="AR299" i="5" s="1"/>
  <c r="AH299" i="5"/>
  <c r="AI299" i="5"/>
  <c r="AD299" i="5"/>
  <c r="AL299" i="5"/>
  <c r="AJ299" i="5"/>
  <c r="AQ299" i="5"/>
  <c r="AZ299" i="5"/>
  <c r="BL299" i="5"/>
  <c r="BN299" i="5"/>
  <c r="BO299" i="5"/>
  <c r="BP299" i="5"/>
  <c r="I298" i="5"/>
  <c r="J298" i="5"/>
  <c r="E298" i="5"/>
  <c r="AT300" i="5"/>
  <c r="G298" i="5"/>
  <c r="H298" i="5"/>
  <c r="D298" i="5"/>
  <c r="F298" i="5"/>
  <c r="L298" i="5"/>
  <c r="C298" i="5"/>
  <c r="K298" i="5"/>
  <c r="AS299" i="5" l="1"/>
  <c r="AW299" i="5"/>
  <c r="AX299" i="5" s="1"/>
  <c r="AU300" i="5"/>
  <c r="AV300" i="5" s="1"/>
  <c r="AY300" i="5" s="1"/>
  <c r="BM300" i="5"/>
  <c r="BC300" i="5"/>
  <c r="BD300" i="5"/>
  <c r="BF300" i="5"/>
  <c r="BA299" i="5"/>
  <c r="BB299" i="5"/>
  <c r="O298" i="5"/>
  <c r="P298" i="5"/>
  <c r="W298" i="5"/>
  <c r="Z298" i="5" s="1"/>
  <c r="Y298" i="5"/>
  <c r="AB298" i="5"/>
  <c r="AW298" i="5" s="1"/>
  <c r="AH298" i="5"/>
  <c r="AI298" i="5" s="1"/>
  <c r="AL298" i="5"/>
  <c r="AO298" i="5"/>
  <c r="AQ298" i="5"/>
  <c r="BA298" i="5" s="1"/>
  <c r="AR298" i="5"/>
  <c r="AZ298" i="5"/>
  <c r="BL298" i="5"/>
  <c r="BN298" i="5" s="1"/>
  <c r="BO298" i="5"/>
  <c r="AT299" i="5"/>
  <c r="F297" i="5"/>
  <c r="K297" i="5"/>
  <c r="C297" i="5"/>
  <c r="G297" i="5"/>
  <c r="J297" i="5"/>
  <c r="D297" i="5"/>
  <c r="H297" i="5"/>
  <c r="I297" i="5"/>
  <c r="L297" i="5"/>
  <c r="E297" i="5"/>
  <c r="U298" i="5" l="1"/>
  <c r="AU299" i="5"/>
  <c r="AV299" i="5" s="1"/>
  <c r="AD298" i="5"/>
  <c r="AJ298" i="5"/>
  <c r="AS298" i="5"/>
  <c r="AA298" i="5"/>
  <c r="AY299" i="5"/>
  <c r="BB298" i="5"/>
  <c r="AX298" i="5"/>
  <c r="BP298" i="5"/>
  <c r="BD299" i="5"/>
  <c r="BF299" i="5"/>
  <c r="BC299" i="5"/>
  <c r="BM299" i="5"/>
  <c r="O297" i="5"/>
  <c r="P297" i="5"/>
  <c r="W297" i="5"/>
  <c r="Z297" i="5" s="1"/>
  <c r="Y297" i="5"/>
  <c r="AB297" i="5"/>
  <c r="AW297" i="5" s="1"/>
  <c r="AH297" i="5"/>
  <c r="AI297" i="5"/>
  <c r="AD297" i="5"/>
  <c r="AL297" i="5"/>
  <c r="AJ297" i="5"/>
  <c r="AQ297" i="5"/>
  <c r="BA297" i="5" s="1"/>
  <c r="AZ297" i="5"/>
  <c r="BL297" i="5"/>
  <c r="BN297" i="5"/>
  <c r="BO297" i="5"/>
  <c r="BP297" i="5"/>
  <c r="AT298" i="5"/>
  <c r="L296" i="5"/>
  <c r="D296" i="5"/>
  <c r="E296" i="5"/>
  <c r="F296" i="5"/>
  <c r="I296" i="5"/>
  <c r="J296" i="5"/>
  <c r="C296" i="5"/>
  <c r="H296" i="5"/>
  <c r="G296" i="5"/>
  <c r="K296" i="5"/>
  <c r="AU298" i="5" l="1"/>
  <c r="AV298" i="5" s="1"/>
  <c r="AY298" i="5" s="1"/>
  <c r="U297" i="5"/>
  <c r="AO297" i="5"/>
  <c r="AR297" i="5" s="1"/>
  <c r="AS297" i="5" s="1"/>
  <c r="AA297" i="5"/>
  <c r="BB297" i="5"/>
  <c r="AX297" i="5"/>
  <c r="BM298" i="5"/>
  <c r="BC298" i="5"/>
  <c r="BD298" i="5"/>
  <c r="BF298" i="5"/>
  <c r="O296" i="5"/>
  <c r="P296" i="5"/>
  <c r="U296" i="5" s="1"/>
  <c r="W296" i="5"/>
  <c r="Z296" i="5" s="1"/>
  <c r="Y296" i="5"/>
  <c r="AB296" i="5"/>
  <c r="AW296" i="5" s="1"/>
  <c r="AH296" i="5"/>
  <c r="AI296" i="5"/>
  <c r="AD296" i="5" s="1"/>
  <c r="AL296" i="5"/>
  <c r="AJ296" i="5"/>
  <c r="AO296" i="5"/>
  <c r="AR296" i="5" s="1"/>
  <c r="AS296" i="5" s="1"/>
  <c r="AQ296" i="5"/>
  <c r="AZ296" i="5"/>
  <c r="BL296" i="5"/>
  <c r="BN296" i="5" s="1"/>
  <c r="BO296" i="5"/>
  <c r="AT297" i="5"/>
  <c r="F295" i="5"/>
  <c r="K295" i="5"/>
  <c r="L295" i="5"/>
  <c r="C295" i="5"/>
  <c r="G295" i="5"/>
  <c r="H295" i="5"/>
  <c r="I295" i="5"/>
  <c r="AT296" i="5"/>
  <c r="J295" i="5"/>
  <c r="D295" i="5"/>
  <c r="E295" i="5"/>
  <c r="BP296" i="5" l="1"/>
  <c r="AU297" i="5"/>
  <c r="AV297" i="5" s="1"/>
  <c r="AX296" i="5"/>
  <c r="AA296" i="5"/>
  <c r="AU296" i="5"/>
  <c r="AV296" i="5" s="1"/>
  <c r="AY296" i="5" s="1"/>
  <c r="BA296" i="5"/>
  <c r="BB296" i="5" s="1"/>
  <c r="BF297" i="5"/>
  <c r="BM297" i="5"/>
  <c r="BC297" i="5"/>
  <c r="BD297" i="5"/>
  <c r="AY297" i="5"/>
  <c r="O295" i="5"/>
  <c r="P295" i="5"/>
  <c r="W295" i="5"/>
  <c r="Z295" i="5" s="1"/>
  <c r="Y295" i="5"/>
  <c r="AB295" i="5"/>
  <c r="AH295" i="5"/>
  <c r="AI295" i="5"/>
  <c r="AD295" i="5"/>
  <c r="AL295" i="5"/>
  <c r="AJ295" i="5"/>
  <c r="AO295" i="5"/>
  <c r="AQ295" i="5"/>
  <c r="AR295" i="5"/>
  <c r="AS295" i="5" s="1"/>
  <c r="AT295" i="5"/>
  <c r="U295" i="5" l="1"/>
  <c r="AA295" i="5"/>
  <c r="BF296" i="5"/>
  <c r="BC296" i="5"/>
  <c r="BD296" i="5"/>
  <c r="BM296" i="5"/>
  <c r="AU295" i="5"/>
  <c r="AV295" i="5" s="1"/>
  <c r="AW295" i="5"/>
  <c r="AX295" i="5" s="1"/>
  <c r="AZ295" i="5"/>
  <c r="BA295" i="5"/>
  <c r="BB295" i="5"/>
  <c r="BC295" i="5" s="1"/>
  <c r="BL295" i="5"/>
  <c r="BN295" i="5" s="1"/>
  <c r="BO295" i="5"/>
  <c r="K294" i="5"/>
  <c r="E294" i="5"/>
  <c r="F294" i="5"/>
  <c r="C294" i="5"/>
  <c r="I294" i="5"/>
  <c r="J294" i="5"/>
  <c r="D294" i="5"/>
  <c r="G294" i="5"/>
  <c r="L294" i="5"/>
  <c r="H294" i="5"/>
  <c r="BP295" i="5" l="1"/>
  <c r="AY295" i="5"/>
  <c r="BF295" i="5"/>
  <c r="BM295" i="5"/>
  <c r="BD295" i="5"/>
  <c r="O294" i="5"/>
  <c r="P294" i="5"/>
  <c r="U294" i="5"/>
  <c r="W294" i="5"/>
  <c r="Y294" i="5"/>
  <c r="Z294" i="5"/>
  <c r="AA294" i="5" s="1"/>
  <c r="AB294" i="5"/>
  <c r="AO294" i="5" s="1"/>
  <c r="AR294" i="5" s="1"/>
  <c r="AH294" i="5"/>
  <c r="AI294" i="5" s="1"/>
  <c r="AL294" i="5"/>
  <c r="AQ294" i="5"/>
  <c r="AD294" i="5" l="1"/>
  <c r="AJ294" i="5"/>
  <c r="AS294" i="5"/>
  <c r="AW294" i="5"/>
  <c r="AX294" i="5" s="1"/>
  <c r="AZ294" i="5"/>
  <c r="BA294" i="5"/>
  <c r="BB294" i="5"/>
  <c r="BD294" i="5" s="1"/>
  <c r="BC294" i="5"/>
  <c r="BL294" i="5"/>
  <c r="BN294" i="5"/>
  <c r="BO294" i="5"/>
  <c r="BP294" i="5"/>
  <c r="H293" i="5"/>
  <c r="K293" i="5"/>
  <c r="L293" i="5"/>
  <c r="D293" i="5"/>
  <c r="G293" i="5"/>
  <c r="I293" i="5"/>
  <c r="C293" i="5"/>
  <c r="J293" i="5"/>
  <c r="AT294" i="5"/>
  <c r="F293" i="5"/>
  <c r="E293" i="5"/>
  <c r="AU294" i="5" l="1"/>
  <c r="AV294" i="5" s="1"/>
  <c r="AY294" i="5" s="1"/>
  <c r="BM294" i="5"/>
  <c r="BF294" i="5"/>
  <c r="O293" i="5"/>
  <c r="P293" i="5"/>
  <c r="U293" i="5"/>
  <c r="W293" i="5"/>
  <c r="Y293" i="5"/>
  <c r="Z293" i="5"/>
  <c r="AA293" i="5" s="1"/>
  <c r="AB293" i="5"/>
  <c r="AO293" i="5" s="1"/>
  <c r="AH293" i="5"/>
  <c r="AI293" i="5" s="1"/>
  <c r="AL293" i="5"/>
  <c r="AQ293" i="5"/>
  <c r="AZ293" i="5"/>
  <c r="BL293" i="5"/>
  <c r="BP293" i="5" s="1"/>
  <c r="BN293" i="5"/>
  <c r="BO293" i="5"/>
  <c r="F292" i="5"/>
  <c r="H292" i="5"/>
  <c r="J292" i="5"/>
  <c r="I292" i="5"/>
  <c r="L292" i="5"/>
  <c r="D292" i="5"/>
  <c r="G292" i="5"/>
  <c r="E292" i="5"/>
  <c r="K292" i="5"/>
  <c r="C292" i="5"/>
  <c r="AW293" i="5" l="1"/>
  <c r="AX293" i="5" s="1"/>
  <c r="AR293" i="5"/>
  <c r="AS293" i="5" s="1"/>
  <c r="AD293" i="5"/>
  <c r="AJ293" i="5"/>
  <c r="BA293" i="5"/>
  <c r="BB293" i="5" s="1"/>
  <c r="O292" i="5"/>
  <c r="P292" i="5"/>
  <c r="U292" i="5"/>
  <c r="W292" i="5"/>
  <c r="Y292" i="5"/>
  <c r="Z292" i="5"/>
  <c r="AA292" i="5" s="1"/>
  <c r="AB292" i="5"/>
  <c r="AO292" i="5" s="1"/>
  <c r="AR292" i="5" s="1"/>
  <c r="AS292" i="5" s="1"/>
  <c r="AH292" i="5"/>
  <c r="AI292" i="5"/>
  <c r="AD292" i="5"/>
  <c r="AL292" i="5"/>
  <c r="AJ292" i="5"/>
  <c r="AQ292" i="5"/>
  <c r="AT292" i="5"/>
  <c r="AT293" i="5"/>
  <c r="AU293" i="5" l="1"/>
  <c r="AV293" i="5" s="1"/>
  <c r="AY293" i="5" s="1"/>
  <c r="BF293" i="5"/>
  <c r="BM293" i="5"/>
  <c r="BC293" i="5"/>
  <c r="BD293" i="5"/>
  <c r="AU292" i="5"/>
  <c r="AV292" i="5"/>
  <c r="AW292" i="5"/>
  <c r="AX292" i="5" s="1"/>
  <c r="AY292" i="5" s="1"/>
  <c r="AZ292" i="5"/>
  <c r="BA292" i="5"/>
  <c r="BL292" i="5"/>
  <c r="BP292" i="5" s="1"/>
  <c r="BN292" i="5"/>
  <c r="BO292" i="5"/>
  <c r="F291" i="5"/>
  <c r="E291" i="5"/>
  <c r="H291" i="5"/>
  <c r="K291" i="5"/>
  <c r="G291" i="5"/>
  <c r="I291" i="5"/>
  <c r="J291" i="5"/>
  <c r="C291" i="5"/>
  <c r="L291" i="5"/>
  <c r="D291" i="5"/>
  <c r="BB292" i="5" l="1"/>
  <c r="BD292" i="5"/>
  <c r="BF292" i="5"/>
  <c r="BC292" i="5"/>
  <c r="BM292" i="5"/>
  <c r="O291" i="5"/>
  <c r="P291" i="5"/>
  <c r="U291" i="5" s="1"/>
  <c r="W291" i="5"/>
  <c r="Y291" i="5"/>
  <c r="Z291" i="5"/>
  <c r="AA291" i="5" s="1"/>
  <c r="AB291" i="5"/>
  <c r="AW291" i="5" s="1"/>
  <c r="AX291" i="5" s="1"/>
  <c r="AH291" i="5"/>
  <c r="AI291" i="5" s="1"/>
  <c r="AD291" i="5" s="1"/>
  <c r="AL291" i="5"/>
  <c r="AQ291" i="5"/>
  <c r="BA291" i="5" s="1"/>
  <c r="AZ291" i="5"/>
  <c r="BL291" i="5"/>
  <c r="BN291" i="5" s="1"/>
  <c r="BO291" i="5"/>
  <c r="BP291" i="5"/>
  <c r="G290" i="5"/>
  <c r="K290" i="5"/>
  <c r="C290" i="5"/>
  <c r="H290" i="5"/>
  <c r="J290" i="5"/>
  <c r="E290" i="5"/>
  <c r="I290" i="5"/>
  <c r="L290" i="5"/>
  <c r="F290" i="5"/>
  <c r="D290" i="5"/>
  <c r="AO291" i="5" l="1"/>
  <c r="AJ291" i="5"/>
  <c r="O290" i="5"/>
  <c r="P290" i="5"/>
  <c r="U290" i="5"/>
  <c r="W290" i="5"/>
  <c r="Y290" i="5"/>
  <c r="Z290" i="5"/>
  <c r="AB290" i="5"/>
  <c r="AO290" i="5" s="1"/>
  <c r="AR290" i="5" s="1"/>
  <c r="AH290" i="5"/>
  <c r="AI290" i="5" s="1"/>
  <c r="AL290" i="5"/>
  <c r="AQ290" i="5"/>
  <c r="AS290" i="5" l="1"/>
  <c r="AD290" i="5"/>
  <c r="AJ290" i="5"/>
  <c r="AR291" i="5"/>
  <c r="AS291" i="5" s="1"/>
  <c r="BB291" i="5"/>
  <c r="AA290" i="5"/>
  <c r="AW290" i="5"/>
  <c r="AX290" i="5"/>
  <c r="AZ290" i="5"/>
  <c r="BA290" i="5"/>
  <c r="BL290" i="5"/>
  <c r="BN290" i="5" s="1"/>
  <c r="BO290" i="5"/>
  <c r="AT290" i="5"/>
  <c r="E289" i="5"/>
  <c r="C289" i="5"/>
  <c r="J289" i="5"/>
  <c r="D289" i="5"/>
  <c r="H289" i="5"/>
  <c r="L289" i="5"/>
  <c r="K289" i="5"/>
  <c r="AT291" i="5"/>
  <c r="G289" i="5"/>
  <c r="I289" i="5"/>
  <c r="F289" i="5"/>
  <c r="AU290" i="5" l="1"/>
  <c r="AV290" i="5" s="1"/>
  <c r="AY290" i="5" s="1"/>
  <c r="AU291" i="5"/>
  <c r="AV291" i="5" s="1"/>
  <c r="AY291" i="5" s="1"/>
  <c r="BB290" i="5"/>
  <c r="BC291" i="5"/>
  <c r="BD291" i="5"/>
  <c r="BF291" i="5"/>
  <c r="BM291" i="5"/>
  <c r="BD290" i="5"/>
  <c r="BF290" i="5"/>
  <c r="BM290" i="5"/>
  <c r="BC290" i="5"/>
  <c r="BP290" i="5"/>
  <c r="O289" i="5"/>
  <c r="P289" i="5"/>
  <c r="U289" i="5"/>
  <c r="W289" i="5"/>
  <c r="Y289" i="5"/>
  <c r="Z289" i="5"/>
  <c r="AA289" i="5" s="1"/>
  <c r="AB289" i="5"/>
  <c r="AH289" i="5"/>
  <c r="AI289" i="5" s="1"/>
  <c r="AD289" i="5" s="1"/>
  <c r="AL289" i="5"/>
  <c r="AJ289" i="5"/>
  <c r="AO289" i="5"/>
  <c r="AR289" i="5" s="1"/>
  <c r="AS289" i="5" s="1"/>
  <c r="AQ289" i="5"/>
  <c r="AT289" i="5"/>
  <c r="AU289" i="5" l="1"/>
  <c r="AV289" i="5" s="1"/>
  <c r="AW289" i="5"/>
  <c r="AX289" i="5"/>
  <c r="AZ289" i="5"/>
  <c r="BA289" i="5"/>
  <c r="BL289" i="5"/>
  <c r="BN289" i="5" s="1"/>
  <c r="BO289" i="5"/>
  <c r="BP289" i="5"/>
  <c r="I288" i="5"/>
  <c r="K288" i="5"/>
  <c r="C288" i="5"/>
  <c r="E288" i="5"/>
  <c r="L288" i="5"/>
  <c r="F288" i="5"/>
  <c r="H288" i="5"/>
  <c r="J288" i="5"/>
  <c r="D288" i="5"/>
  <c r="G288" i="5"/>
  <c r="AY289" i="5" l="1"/>
  <c r="BB289" i="5"/>
  <c r="BD289" i="5"/>
  <c r="BC289" i="5"/>
  <c r="BF289" i="5"/>
  <c r="BM289" i="5"/>
  <c r="O288" i="5"/>
  <c r="P288" i="5"/>
  <c r="U288" i="5" s="1"/>
  <c r="W288" i="5"/>
  <c r="Y288" i="5"/>
  <c r="Z288" i="5"/>
  <c r="AA288" i="5" s="1"/>
  <c r="AB288" i="5"/>
  <c r="AO288" i="5" s="1"/>
  <c r="AR288" i="5" s="1"/>
  <c r="AS288" i="5" s="1"/>
  <c r="AH288" i="5"/>
  <c r="AI288" i="5"/>
  <c r="AD288" i="5"/>
  <c r="AL288" i="5"/>
  <c r="AJ288" i="5"/>
  <c r="AQ288" i="5"/>
  <c r="BA288" i="5" s="1"/>
  <c r="AZ288" i="5"/>
  <c r="BL288" i="5"/>
  <c r="BN288" i="5" s="1"/>
  <c r="BO288" i="5"/>
  <c r="H287" i="5"/>
  <c r="F287" i="5"/>
  <c r="G287" i="5"/>
  <c r="L287" i="5"/>
  <c r="C287" i="5"/>
  <c r="E287" i="5"/>
  <c r="I287" i="5"/>
  <c r="AT288" i="5"/>
  <c r="K287" i="5"/>
  <c r="J287" i="5"/>
  <c r="D287" i="5"/>
  <c r="AW288" i="5" l="1"/>
  <c r="BB288" i="5"/>
  <c r="AU288" i="5"/>
  <c r="AV288" i="5" s="1"/>
  <c r="BC288" i="5"/>
  <c r="BD288" i="5"/>
  <c r="BM288" i="5"/>
  <c r="BF288" i="5"/>
  <c r="AX288" i="5"/>
  <c r="BP288" i="5"/>
  <c r="O287" i="5"/>
  <c r="P287" i="5"/>
  <c r="U287" i="5"/>
  <c r="W287" i="5"/>
  <c r="Z287" i="5" s="1"/>
  <c r="Y287" i="5"/>
  <c r="AB287" i="5"/>
  <c r="AH287" i="5"/>
  <c r="AI287" i="5"/>
  <c r="AJ287" i="5" s="1"/>
  <c r="AD287" i="5"/>
  <c r="AL287" i="5"/>
  <c r="AO287" i="5"/>
  <c r="AQ287" i="5"/>
  <c r="BA287" i="5" s="1"/>
  <c r="AR287" i="5"/>
  <c r="AS287" i="5"/>
  <c r="AW287" i="5"/>
  <c r="AZ287" i="5"/>
  <c r="BL287" i="5"/>
  <c r="BP287" i="5" s="1"/>
  <c r="BN287" i="5"/>
  <c r="BO287" i="5"/>
  <c r="H286" i="5"/>
  <c r="C286" i="5"/>
  <c r="K286" i="5"/>
  <c r="J286" i="5"/>
  <c r="L286" i="5"/>
  <c r="I286" i="5"/>
  <c r="D286" i="5"/>
  <c r="E286" i="5"/>
  <c r="F286" i="5"/>
  <c r="G286" i="5"/>
  <c r="AT287" i="5"/>
  <c r="AA287" i="5" l="1"/>
  <c r="AU287" i="5"/>
  <c r="AV287" i="5" s="1"/>
  <c r="BB287" i="5"/>
  <c r="AX287" i="5"/>
  <c r="AY287" i="5" s="1"/>
  <c r="AY288" i="5"/>
  <c r="O286" i="5"/>
  <c r="P286" i="5"/>
  <c r="W286" i="5"/>
  <c r="Y286" i="5"/>
  <c r="Z286" i="5"/>
  <c r="AA286" i="5" s="1"/>
  <c r="AB286" i="5"/>
  <c r="AO286" i="5" s="1"/>
  <c r="AH286" i="5"/>
  <c r="AI286" i="5" s="1"/>
  <c r="AD286" i="5" s="1"/>
  <c r="AL286" i="5"/>
  <c r="AQ286" i="5"/>
  <c r="BA286" i="5" s="1"/>
  <c r="AZ286" i="5"/>
  <c r="BL286" i="5"/>
  <c r="BN286" i="5"/>
  <c r="BO286" i="5"/>
  <c r="BP286" i="5"/>
  <c r="I285" i="5"/>
  <c r="J285" i="5"/>
  <c r="L285" i="5"/>
  <c r="K285" i="5"/>
  <c r="C285" i="5"/>
  <c r="D285" i="5"/>
  <c r="H285" i="5"/>
  <c r="E285" i="5"/>
  <c r="F285" i="5"/>
  <c r="G285" i="5"/>
  <c r="U286" i="5" l="1"/>
  <c r="BB286" i="5"/>
  <c r="AR286" i="5"/>
  <c r="AS286" i="5" s="1"/>
  <c r="AW286" i="5"/>
  <c r="AX286" i="5" s="1"/>
  <c r="AJ286" i="5"/>
  <c r="BC287" i="5"/>
  <c r="BD287" i="5"/>
  <c r="BF287" i="5"/>
  <c r="BM287" i="5"/>
  <c r="O285" i="5"/>
  <c r="P285" i="5"/>
  <c r="U285" i="5"/>
  <c r="W285" i="5"/>
  <c r="Z285" i="5" s="1"/>
  <c r="Y285" i="5"/>
  <c r="AB285" i="5"/>
  <c r="AH285" i="5"/>
  <c r="AI285" i="5" s="1"/>
  <c r="AL285" i="5"/>
  <c r="AO285" i="5"/>
  <c r="AQ285" i="5"/>
  <c r="AR285" i="5"/>
  <c r="AT286" i="5"/>
  <c r="AS285" i="5" l="1"/>
  <c r="AD285" i="5"/>
  <c r="AJ285" i="5"/>
  <c r="AA285" i="5"/>
  <c r="AU286" i="5"/>
  <c r="AV286" i="5" s="1"/>
  <c r="AY286" i="5" s="1"/>
  <c r="BC286" i="5"/>
  <c r="BD286" i="5"/>
  <c r="BF286" i="5"/>
  <c r="BM286" i="5"/>
  <c r="AW285" i="5"/>
  <c r="AX285" i="5" s="1"/>
  <c r="AZ285" i="5"/>
  <c r="BA285" i="5"/>
  <c r="BL285" i="5"/>
  <c r="BN285" i="5" s="1"/>
  <c r="BO285" i="5"/>
  <c r="AT285" i="5"/>
  <c r="E284" i="5"/>
  <c r="H284" i="5"/>
  <c r="K284" i="5"/>
  <c r="L284" i="5"/>
  <c r="C284" i="5"/>
  <c r="F284" i="5"/>
  <c r="I284" i="5"/>
  <c r="J284" i="5"/>
  <c r="D284" i="5"/>
  <c r="G284" i="5"/>
  <c r="AU285" i="5" l="1"/>
  <c r="AV285" i="5" s="1"/>
  <c r="AY285" i="5"/>
  <c r="BP285" i="5"/>
  <c r="BB285" i="5"/>
  <c r="BC285" i="5"/>
  <c r="BD285" i="5"/>
  <c r="BF285" i="5"/>
  <c r="BM285" i="5"/>
  <c r="O284" i="5"/>
  <c r="P284" i="5"/>
  <c r="U284" i="5" s="1"/>
  <c r="W284" i="5"/>
  <c r="Z284" i="5" s="1"/>
  <c r="Y284" i="5"/>
  <c r="AB284" i="5"/>
  <c r="AO284" i="5" s="1"/>
  <c r="AR284" i="5" s="1"/>
  <c r="AH284" i="5"/>
  <c r="AI284" i="5" s="1"/>
  <c r="AD284" i="5" s="1"/>
  <c r="AL284" i="5"/>
  <c r="AQ284" i="5"/>
  <c r="AA284" i="5" l="1"/>
  <c r="AS284" i="5"/>
  <c r="AJ284" i="5"/>
  <c r="AW284" i="5"/>
  <c r="AX284" i="5"/>
  <c r="AZ284" i="5"/>
  <c r="BA284" i="5"/>
  <c r="BB284" i="5"/>
  <c r="BM284" i="5" s="1"/>
  <c r="BD284" i="5"/>
  <c r="BL284" i="5"/>
  <c r="BN284" i="5" s="1"/>
  <c r="BO284" i="5"/>
  <c r="BP284" i="5"/>
  <c r="AT284" i="5"/>
  <c r="H283" i="5"/>
  <c r="J283" i="5"/>
  <c r="C283" i="5"/>
  <c r="D283" i="5"/>
  <c r="I283" i="5"/>
  <c r="K283" i="5"/>
  <c r="L283" i="5"/>
  <c r="F283" i="5"/>
  <c r="G283" i="5"/>
  <c r="E283" i="5"/>
  <c r="BC284" i="5" l="1"/>
  <c r="AU284" i="5"/>
  <c r="AV284" i="5" s="1"/>
  <c r="AY284" i="5" s="1"/>
  <c r="BF284" i="5"/>
  <c r="O283" i="5"/>
  <c r="P283" i="5"/>
  <c r="W283" i="5"/>
  <c r="Y283" i="5"/>
  <c r="Z283" i="5"/>
  <c r="AA283" i="5" s="1"/>
  <c r="AB283" i="5"/>
  <c r="AO283" i="5" s="1"/>
  <c r="AR283" i="5" s="1"/>
  <c r="AH283" i="5"/>
  <c r="AI283" i="5" s="1"/>
  <c r="AD283" i="5" s="1"/>
  <c r="AL283" i="5"/>
  <c r="AJ283" i="5"/>
  <c r="AQ283" i="5"/>
  <c r="AS283" i="5" l="1"/>
  <c r="U283" i="5"/>
  <c r="AW283" i="5"/>
  <c r="AX283" i="5" s="1"/>
  <c r="AZ283" i="5"/>
  <c r="BA283" i="5"/>
  <c r="BB283" i="5"/>
  <c r="BM283" i="5" s="1"/>
  <c r="BD283" i="5"/>
  <c r="BF283" i="5"/>
  <c r="BL283" i="5"/>
  <c r="BN283" i="5" s="1"/>
  <c r="BO283" i="5"/>
  <c r="AT283" i="5"/>
  <c r="AU283" i="5" l="1"/>
  <c r="AV283" i="5" s="1"/>
  <c r="AY283" i="5"/>
  <c r="BC283" i="5"/>
  <c r="BP283" i="5"/>
  <c r="O282" i="5" l="1"/>
  <c r="P282" i="5"/>
  <c r="Y282" i="5"/>
  <c r="BO282" i="5"/>
  <c r="K282" i="5"/>
  <c r="D282" i="5"/>
  <c r="E282" i="5"/>
  <c r="I282" i="5"/>
  <c r="F282" i="5"/>
  <c r="C282" i="5"/>
  <c r="L282" i="5"/>
  <c r="H282" i="5"/>
  <c r="J282" i="5"/>
  <c r="G282" i="5"/>
  <c r="I281" i="5"/>
  <c r="K281" i="5"/>
  <c r="C281" i="5"/>
  <c r="D281" i="5"/>
  <c r="F281" i="5"/>
  <c r="G281" i="5"/>
  <c r="J281" i="5"/>
  <c r="L281" i="5"/>
  <c r="H281" i="5"/>
  <c r="E281" i="5"/>
  <c r="AQ282" i="5" l="1"/>
  <c r="AB282" i="5"/>
  <c r="BL282" i="5"/>
  <c r="AZ282" i="5"/>
  <c r="W282" i="5"/>
  <c r="Z282" i="5" s="1"/>
  <c r="AA282" i="5" s="1"/>
  <c r="AH282" i="5"/>
  <c r="AI282" i="5" s="1"/>
  <c r="AL282" i="5"/>
  <c r="U282" i="5"/>
  <c r="O281" i="5"/>
  <c r="P281" i="5"/>
  <c r="W281" i="5"/>
  <c r="Z281" i="5" s="1"/>
  <c r="AA281" i="5" s="1"/>
  <c r="Y281" i="5"/>
  <c r="AB281" i="5"/>
  <c r="AO281" i="5" s="1"/>
  <c r="AH281" i="5"/>
  <c r="AI281" i="5"/>
  <c r="AD281" i="5" s="1"/>
  <c r="AL281" i="5"/>
  <c r="AQ281" i="5"/>
  <c r="BA281" i="5" s="1"/>
  <c r="AW281" i="5"/>
  <c r="AX281" i="5"/>
  <c r="AZ281" i="5"/>
  <c r="BL281" i="5"/>
  <c r="BP281" i="5" s="1"/>
  <c r="BO281" i="5"/>
  <c r="K280" i="5"/>
  <c r="D280" i="5"/>
  <c r="H280" i="5"/>
  <c r="C280" i="5"/>
  <c r="L280" i="5"/>
  <c r="E280" i="5"/>
  <c r="G280" i="5"/>
  <c r="I280" i="5"/>
  <c r="F280" i="5"/>
  <c r="J280" i="5"/>
  <c r="BN281" i="5" l="1"/>
  <c r="U281" i="5"/>
  <c r="AJ282" i="5"/>
  <c r="AD282" i="5"/>
  <c r="AO282" i="5"/>
  <c r="AW282" i="5"/>
  <c r="BP282" i="5"/>
  <c r="BN282" i="5"/>
  <c r="BA282" i="5"/>
  <c r="AX282" i="5"/>
  <c r="BB281" i="5"/>
  <c r="AR281" i="5"/>
  <c r="AS281" i="5" s="1"/>
  <c r="AJ281" i="5"/>
  <c r="O280" i="5"/>
  <c r="P280" i="5"/>
  <c r="U280" i="5"/>
  <c r="W280" i="5"/>
  <c r="Z280" i="5" s="1"/>
  <c r="Y280" i="5"/>
  <c r="AB280" i="5"/>
  <c r="AO280" i="5" s="1"/>
  <c r="AR280" i="5" s="1"/>
  <c r="AH280" i="5"/>
  <c r="AI280" i="5"/>
  <c r="AD280" i="5" s="1"/>
  <c r="AL280" i="5"/>
  <c r="AQ280" i="5"/>
  <c r="AT281" i="5"/>
  <c r="AA280" i="5" l="1"/>
  <c r="AS280" i="5"/>
  <c r="BB282" i="5"/>
  <c r="AR282" i="5"/>
  <c r="AS282" i="5" s="1"/>
  <c r="AJ280" i="5"/>
  <c r="AU281" i="5"/>
  <c r="AV281" i="5" s="1"/>
  <c r="AY281" i="5" s="1"/>
  <c r="BC281" i="5"/>
  <c r="BD281" i="5"/>
  <c r="BF281" i="5"/>
  <c r="BM281" i="5"/>
  <c r="AW280" i="5"/>
  <c r="AX280" i="5" s="1"/>
  <c r="AZ280" i="5"/>
  <c r="BA280" i="5"/>
  <c r="BL280" i="5"/>
  <c r="BN280" i="5"/>
  <c r="BO280" i="5"/>
  <c r="BP280" i="5"/>
  <c r="AT280" i="5"/>
  <c r="K279" i="5"/>
  <c r="L279" i="5"/>
  <c r="C279" i="5"/>
  <c r="F279" i="5"/>
  <c r="G279" i="5"/>
  <c r="AT282" i="5"/>
  <c r="D279" i="5"/>
  <c r="I279" i="5"/>
  <c r="J279" i="5"/>
  <c r="E279" i="5"/>
  <c r="H279" i="5"/>
  <c r="AU280" i="5" l="1"/>
  <c r="AV280" i="5" s="1"/>
  <c r="AU282" i="5"/>
  <c r="AV282" i="5" s="1"/>
  <c r="AY282" i="5" s="1"/>
  <c r="AY280" i="5"/>
  <c r="BB280" i="5"/>
  <c r="BC282" i="5"/>
  <c r="BF282" i="5"/>
  <c r="BD282" i="5"/>
  <c r="BM282" i="5"/>
  <c r="BC280" i="5"/>
  <c r="BD280" i="5"/>
  <c r="BF280" i="5"/>
  <c r="BM280" i="5"/>
  <c r="O279" i="5"/>
  <c r="P279" i="5"/>
  <c r="W279" i="5"/>
  <c r="Y279" i="5"/>
  <c r="Z279" i="5"/>
  <c r="AA279" i="5" s="1"/>
  <c r="AB279" i="5"/>
  <c r="AW279" i="5" s="1"/>
  <c r="AH279" i="5"/>
  <c r="AI279" i="5"/>
  <c r="AD279" i="5"/>
  <c r="AL279" i="5"/>
  <c r="AJ279" i="5"/>
  <c r="AQ279" i="5"/>
  <c r="AZ279" i="5"/>
  <c r="BL279" i="5"/>
  <c r="BP279" i="5" s="1"/>
  <c r="BN279" i="5"/>
  <c r="BO279" i="5"/>
  <c r="H278" i="5"/>
  <c r="J278" i="5"/>
  <c r="C278" i="5"/>
  <c r="D278" i="5"/>
  <c r="E278" i="5"/>
  <c r="F278" i="5"/>
  <c r="K278" i="5"/>
  <c r="L278" i="5"/>
  <c r="I278" i="5"/>
  <c r="G278" i="5"/>
  <c r="U279" i="5" l="1"/>
  <c r="AX279" i="5"/>
  <c r="AO279" i="5"/>
  <c r="BA279" i="5"/>
  <c r="O278" i="5"/>
  <c r="P278" i="5"/>
  <c r="U278" i="5"/>
  <c r="W278" i="5"/>
  <c r="Y278" i="5"/>
  <c r="Z278" i="5"/>
  <c r="AA278" i="5" s="1"/>
  <c r="AB278" i="5"/>
  <c r="AO278" i="5" s="1"/>
  <c r="AR278" i="5" s="1"/>
  <c r="AH278" i="5"/>
  <c r="AI278" i="5" s="1"/>
  <c r="AD278" i="5" s="1"/>
  <c r="AL278" i="5"/>
  <c r="AQ278" i="5"/>
  <c r="AS278" i="5" l="1"/>
  <c r="AJ278" i="5"/>
  <c r="BB279" i="5"/>
  <c r="AR279" i="5"/>
  <c r="AS279" i="5" s="1"/>
  <c r="AW278" i="5"/>
  <c r="AX278" i="5" s="1"/>
  <c r="AZ278" i="5"/>
  <c r="BA278" i="5"/>
  <c r="BB278" i="5"/>
  <c r="BD278" i="5" s="1"/>
  <c r="BC278" i="5"/>
  <c r="BL278" i="5"/>
  <c r="BP278" i="5" s="1"/>
  <c r="BO278" i="5"/>
  <c r="AT278" i="5"/>
  <c r="F277" i="5"/>
  <c r="I277" i="5"/>
  <c r="E277" i="5"/>
  <c r="H277" i="5"/>
  <c r="K277" i="5"/>
  <c r="L277" i="5"/>
  <c r="C277" i="5"/>
  <c r="G277" i="5"/>
  <c r="J277" i="5"/>
  <c r="D277" i="5"/>
  <c r="AT279" i="5"/>
  <c r="AU278" i="5" l="1"/>
  <c r="AV278" i="5" s="1"/>
  <c r="AY278" i="5"/>
  <c r="BN278" i="5"/>
  <c r="AU279" i="5"/>
  <c r="AV279" i="5" s="1"/>
  <c r="AY279" i="5" s="1"/>
  <c r="BF278" i="5"/>
  <c r="BM278" i="5"/>
  <c r="BF279" i="5"/>
  <c r="BC279" i="5"/>
  <c r="BM279" i="5"/>
  <c r="BD279" i="5"/>
  <c r="O277" i="5"/>
  <c r="P277" i="5"/>
  <c r="W277" i="5"/>
  <c r="Y277" i="5"/>
  <c r="Z277" i="5"/>
  <c r="AA277" i="5" s="1"/>
  <c r="AB277" i="5"/>
  <c r="AW277" i="5" s="1"/>
  <c r="AH277" i="5"/>
  <c r="AI277" i="5"/>
  <c r="AD277" i="5" s="1"/>
  <c r="AL277" i="5"/>
  <c r="AJ277" i="5"/>
  <c r="AO277" i="5"/>
  <c r="AQ277" i="5"/>
  <c r="AX277" i="5" s="1"/>
  <c r="AR277" i="5"/>
  <c r="AS277" i="5" s="1"/>
  <c r="AZ277" i="5"/>
  <c r="BL277" i="5"/>
  <c r="BP277" i="5" s="1"/>
  <c r="BN277" i="5"/>
  <c r="BO277" i="5"/>
  <c r="K276" i="5"/>
  <c r="H276" i="5"/>
  <c r="J276" i="5"/>
  <c r="D276" i="5"/>
  <c r="I276" i="5"/>
  <c r="C276" i="5"/>
  <c r="AT277" i="5"/>
  <c r="E276" i="5"/>
  <c r="F276" i="5"/>
  <c r="G276" i="5"/>
  <c r="L276" i="5"/>
  <c r="U277" i="5" l="1"/>
  <c r="AU277" i="5"/>
  <c r="AV277" i="5" s="1"/>
  <c r="AY277" i="5"/>
  <c r="BA277" i="5"/>
  <c r="BB277" i="5" s="1"/>
  <c r="O276" i="5"/>
  <c r="P276" i="5"/>
  <c r="U276" i="5"/>
  <c r="W276" i="5"/>
  <c r="Y276" i="5"/>
  <c r="Z276" i="5"/>
  <c r="AA276" i="5" s="1"/>
  <c r="AB276" i="5"/>
  <c r="AO276" i="5" s="1"/>
  <c r="AR276" i="5" s="1"/>
  <c r="AH276" i="5"/>
  <c r="AI276" i="5" s="1"/>
  <c r="AL276" i="5"/>
  <c r="AQ276" i="5"/>
  <c r="AZ276" i="5"/>
  <c r="BL276" i="5"/>
  <c r="BN276" i="5" s="1"/>
  <c r="BO276" i="5"/>
  <c r="C275" i="5"/>
  <c r="H275" i="5"/>
  <c r="L275" i="5"/>
  <c r="E275" i="5"/>
  <c r="I275" i="5"/>
  <c r="J275" i="5"/>
  <c r="D275" i="5"/>
  <c r="F275" i="5"/>
  <c r="G275" i="5"/>
  <c r="K275" i="5"/>
  <c r="AD276" i="5" l="1"/>
  <c r="AJ276" i="5"/>
  <c r="AS276" i="5"/>
  <c r="AW276" i="5"/>
  <c r="AX276" i="5"/>
  <c r="BC277" i="5"/>
  <c r="BF277" i="5"/>
  <c r="BM277" i="5"/>
  <c r="BD277" i="5"/>
  <c r="BA276" i="5"/>
  <c r="BB276" i="5" s="1"/>
  <c r="BP276" i="5"/>
  <c r="O275" i="5"/>
  <c r="P275" i="5"/>
  <c r="W275" i="5"/>
  <c r="Z275" i="5" s="1"/>
  <c r="Y275" i="5"/>
  <c r="AB275" i="5"/>
  <c r="AO275" i="5" s="1"/>
  <c r="AR275" i="5" s="1"/>
  <c r="AH275" i="5"/>
  <c r="AI275" i="5" s="1"/>
  <c r="AL275" i="5"/>
  <c r="AQ275" i="5"/>
  <c r="AT276" i="5"/>
  <c r="AU276" i="5" l="1"/>
  <c r="AV276" i="5" s="1"/>
  <c r="AY276" i="5" s="1"/>
  <c r="AA275" i="5"/>
  <c r="U275" i="5"/>
  <c r="AD275" i="5"/>
  <c r="AJ275" i="5"/>
  <c r="AS275" i="5"/>
  <c r="BC276" i="5"/>
  <c r="BD276" i="5"/>
  <c r="BF276" i="5"/>
  <c r="BM276" i="5"/>
  <c r="AW275" i="5"/>
  <c r="AX275" i="5" s="1"/>
  <c r="AZ275" i="5"/>
  <c r="BB275" i="5" s="1"/>
  <c r="BA275" i="5"/>
  <c r="BL275" i="5"/>
  <c r="BN275" i="5" s="1"/>
  <c r="BO275" i="5"/>
  <c r="BP275" i="5"/>
  <c r="E274" i="5"/>
  <c r="G274" i="5"/>
  <c r="J274" i="5"/>
  <c r="D274" i="5"/>
  <c r="F274" i="5"/>
  <c r="H274" i="5"/>
  <c r="I274" i="5"/>
  <c r="C274" i="5"/>
  <c r="AT275" i="5"/>
  <c r="L274" i="5"/>
  <c r="K274" i="5"/>
  <c r="AU275" i="5" l="1"/>
  <c r="AV275" i="5" s="1"/>
  <c r="BD275" i="5"/>
  <c r="BC275" i="5"/>
  <c r="AY275" i="5"/>
  <c r="BM275" i="5"/>
  <c r="BF275" i="5"/>
  <c r="O274" i="5"/>
  <c r="P274" i="5"/>
  <c r="U274" i="5" s="1"/>
  <c r="W274" i="5"/>
  <c r="Z274" i="5" s="1"/>
  <c r="Y274" i="5"/>
  <c r="AB274" i="5"/>
  <c r="AO274" i="5" s="1"/>
  <c r="AR274" i="5" s="1"/>
  <c r="AH274" i="5"/>
  <c r="AI274" i="5" s="1"/>
  <c r="AD274" i="5" s="1"/>
  <c r="AL274" i="5"/>
  <c r="AQ274" i="5"/>
  <c r="AA274" i="5" l="1"/>
  <c r="AJ274" i="5"/>
  <c r="AS274" i="5"/>
  <c r="AW274" i="5"/>
  <c r="AX274" i="5"/>
  <c r="AZ274" i="5"/>
  <c r="BA274" i="5"/>
  <c r="BB274" i="5" s="1"/>
  <c r="BL274" i="5"/>
  <c r="BN274" i="5" s="1"/>
  <c r="BO274" i="5"/>
  <c r="AT274" i="5"/>
  <c r="D273" i="5"/>
  <c r="F273" i="5"/>
  <c r="J273" i="5"/>
  <c r="L273" i="5"/>
  <c r="G273" i="5"/>
  <c r="E273" i="5"/>
  <c r="H273" i="5"/>
  <c r="K273" i="5"/>
  <c r="C273" i="5"/>
  <c r="I273" i="5"/>
  <c r="AU274" i="5" l="1"/>
  <c r="AV274" i="5" s="1"/>
  <c r="BM274" i="5"/>
  <c r="BC274" i="5"/>
  <c r="BD274" i="5"/>
  <c r="BF274" i="5"/>
  <c r="AY274" i="5"/>
  <c r="BP274" i="5"/>
  <c r="O273" i="5"/>
  <c r="P273" i="5"/>
  <c r="W273" i="5"/>
  <c r="Z273" i="5" s="1"/>
  <c r="Y273" i="5"/>
  <c r="AB273" i="5"/>
  <c r="AO273" i="5" s="1"/>
  <c r="AR273" i="5" s="1"/>
  <c r="AH273" i="5"/>
  <c r="AI273" i="5" s="1"/>
  <c r="AL273" i="5"/>
  <c r="AQ273" i="5"/>
  <c r="U273" i="5" l="1"/>
  <c r="AA273" i="5"/>
  <c r="AJ273" i="5"/>
  <c r="AD273" i="5"/>
  <c r="AS273" i="5"/>
  <c r="AW273" i="5"/>
  <c r="AX273" i="5" s="1"/>
  <c r="AZ273" i="5"/>
  <c r="BA273" i="5"/>
  <c r="BB273" i="5"/>
  <c r="BD273" i="5" s="1"/>
  <c r="BC273" i="5"/>
  <c r="BL273" i="5"/>
  <c r="BP273" i="5" s="1"/>
  <c r="BN273" i="5"/>
  <c r="BO273" i="5"/>
  <c r="I272" i="5"/>
  <c r="AT273" i="5"/>
  <c r="L272" i="5"/>
  <c r="C272" i="5"/>
  <c r="D272" i="5"/>
  <c r="G272" i="5"/>
  <c r="H272" i="5"/>
  <c r="E272" i="5"/>
  <c r="J272" i="5"/>
  <c r="K272" i="5"/>
  <c r="F272" i="5"/>
  <c r="AU273" i="5" l="1"/>
  <c r="AV273" i="5" s="1"/>
  <c r="AY273" i="5" s="1"/>
  <c r="BM273" i="5"/>
  <c r="BF273" i="5"/>
  <c r="O272" i="5"/>
  <c r="P272" i="5"/>
  <c r="U272" i="5"/>
  <c r="W272" i="5"/>
  <c r="Y272" i="5"/>
  <c r="Z272" i="5"/>
  <c r="AA272" i="5" s="1"/>
  <c r="AB272" i="5"/>
  <c r="AO272" i="5" s="1"/>
  <c r="AH272" i="5"/>
  <c r="AI272" i="5" s="1"/>
  <c r="AL272" i="5"/>
  <c r="AQ272" i="5"/>
  <c r="AZ272" i="5"/>
  <c r="BL272" i="5"/>
  <c r="BP272" i="5" s="1"/>
  <c r="BN272" i="5"/>
  <c r="BO272" i="5"/>
  <c r="I271" i="5"/>
  <c r="J271" i="5"/>
  <c r="K271" i="5"/>
  <c r="E271" i="5"/>
  <c r="G271" i="5"/>
  <c r="L271" i="5"/>
  <c r="C271" i="5"/>
  <c r="D271" i="5"/>
  <c r="H271" i="5"/>
  <c r="F271" i="5"/>
  <c r="AW272" i="5" l="1"/>
  <c r="AX272" i="5"/>
  <c r="AD272" i="5"/>
  <c r="AJ272" i="5"/>
  <c r="AR272" i="5"/>
  <c r="AS272" i="5" s="1"/>
  <c r="BA272" i="5"/>
  <c r="BB272" i="5" s="1"/>
  <c r="O271" i="5"/>
  <c r="P271" i="5"/>
  <c r="U271" i="5"/>
  <c r="W271" i="5"/>
  <c r="Y271" i="5"/>
  <c r="Z271" i="5"/>
  <c r="AA271" i="5" s="1"/>
  <c r="AB271" i="5"/>
  <c r="AO271" i="5" s="1"/>
  <c r="AR271" i="5" s="1"/>
  <c r="AH271" i="5"/>
  <c r="AI271" i="5"/>
  <c r="AD271" i="5" s="1"/>
  <c r="AL271" i="5"/>
  <c r="AJ271" i="5"/>
  <c r="AQ271" i="5"/>
  <c r="AW271" i="5"/>
  <c r="AZ271" i="5"/>
  <c r="BL271" i="5"/>
  <c r="BN271" i="5"/>
  <c r="BO271" i="5"/>
  <c r="BP271" i="5"/>
  <c r="G270" i="5"/>
  <c r="J270" i="5"/>
  <c r="C270" i="5"/>
  <c r="F270" i="5"/>
  <c r="H270" i="5"/>
  <c r="K270" i="5"/>
  <c r="L270" i="5"/>
  <c r="D270" i="5"/>
  <c r="E270" i="5"/>
  <c r="I270" i="5"/>
  <c r="AT272" i="5"/>
  <c r="AX271" i="5" l="1"/>
  <c r="AS271" i="5"/>
  <c r="AU272" i="5"/>
  <c r="AV272" i="5" s="1"/>
  <c r="AY272" i="5" s="1"/>
  <c r="BC272" i="5"/>
  <c r="BD272" i="5"/>
  <c r="BF272" i="5"/>
  <c r="BM272" i="5"/>
  <c r="BA271" i="5"/>
  <c r="BB271" i="5" s="1"/>
  <c r="BC271" i="5" s="1"/>
  <c r="BF271" i="5"/>
  <c r="BM271" i="5"/>
  <c r="O270" i="5"/>
  <c r="P270" i="5"/>
  <c r="U270" i="5" s="1"/>
  <c r="W270" i="5"/>
  <c r="Y270" i="5"/>
  <c r="Z270" i="5"/>
  <c r="AA270" i="5" s="1"/>
  <c r="AB270" i="5"/>
  <c r="AH270" i="5"/>
  <c r="AI270" i="5" s="1"/>
  <c r="AD270" i="5" s="1"/>
  <c r="AL270" i="5"/>
  <c r="AJ270" i="5"/>
  <c r="AO270" i="5"/>
  <c r="AR270" i="5" s="1"/>
  <c r="AS270" i="5" s="1"/>
  <c r="AQ270" i="5"/>
  <c r="AT270" i="5"/>
  <c r="AT271" i="5"/>
  <c r="AU271" i="5" l="1"/>
  <c r="AV271" i="5" s="1"/>
  <c r="AY271" i="5" s="1"/>
  <c r="BD271" i="5"/>
  <c r="AU270" i="5"/>
  <c r="AV270" i="5"/>
  <c r="AW270" i="5"/>
  <c r="AX270" i="5" s="1"/>
  <c r="AY270" i="5" s="1"/>
  <c r="AZ270" i="5"/>
  <c r="BA270" i="5"/>
  <c r="BB270" i="5"/>
  <c r="BM270" i="5" s="1"/>
  <c r="BD270" i="5"/>
  <c r="BL270" i="5"/>
  <c r="BN270" i="5" s="1"/>
  <c r="BO270" i="5"/>
  <c r="E269" i="5"/>
  <c r="D269" i="5"/>
  <c r="G269" i="5"/>
  <c r="I269" i="5"/>
  <c r="K269" i="5"/>
  <c r="C269" i="5"/>
  <c r="L269" i="5"/>
  <c r="F269" i="5"/>
  <c r="H269" i="5"/>
  <c r="J269" i="5"/>
  <c r="BC270" i="5" l="1"/>
  <c r="BF270" i="5"/>
  <c r="BP270" i="5"/>
  <c r="O269" i="5"/>
  <c r="P269" i="5"/>
  <c r="W269" i="5"/>
  <c r="Y269" i="5"/>
  <c r="Z269" i="5"/>
  <c r="AA269" i="5" s="1"/>
  <c r="AB269" i="5"/>
  <c r="AO269" i="5" s="1"/>
  <c r="AR269" i="5" s="1"/>
  <c r="AH269" i="5"/>
  <c r="AI269" i="5" s="1"/>
  <c r="AJ269" i="5" s="1"/>
  <c r="AL269" i="5"/>
  <c r="AQ269" i="5"/>
  <c r="U269" i="5" l="1"/>
  <c r="AS269" i="5"/>
  <c r="AD269" i="5"/>
  <c r="AW269" i="5"/>
  <c r="AX269" i="5"/>
  <c r="AZ269" i="5"/>
  <c r="BA269" i="5"/>
  <c r="BB269" i="5" s="1"/>
  <c r="BL269" i="5"/>
  <c r="BN269" i="5" s="1"/>
  <c r="BO269" i="5"/>
  <c r="AT269" i="5"/>
  <c r="J268" i="5"/>
  <c r="C268" i="5"/>
  <c r="I268" i="5"/>
  <c r="E268" i="5"/>
  <c r="H268" i="5"/>
  <c r="D268" i="5"/>
  <c r="F268" i="5"/>
  <c r="K268" i="5"/>
  <c r="G268" i="5"/>
  <c r="L268" i="5"/>
  <c r="AU269" i="5" l="1"/>
  <c r="AV269" i="5" s="1"/>
  <c r="AY269" i="5" s="1"/>
  <c r="BM269" i="5"/>
  <c r="BF269" i="5"/>
  <c r="BC269" i="5"/>
  <c r="BD269" i="5"/>
  <c r="BP269" i="5"/>
  <c r="O268" i="5"/>
  <c r="U268" i="5" s="1"/>
  <c r="P268" i="5"/>
  <c r="W268" i="5"/>
  <c r="Y268" i="5"/>
  <c r="Z268" i="5"/>
  <c r="AA268" i="5" s="1"/>
  <c r="AB268" i="5"/>
  <c r="AO268" i="5" s="1"/>
  <c r="AR268" i="5" s="1"/>
  <c r="AH268" i="5"/>
  <c r="AI268" i="5"/>
  <c r="AJ268" i="5" s="1"/>
  <c r="AD268" i="5"/>
  <c r="AL268" i="5"/>
  <c r="AQ268" i="5"/>
  <c r="AS268" i="5" l="1"/>
  <c r="AW268" i="5"/>
  <c r="AX268" i="5" s="1"/>
  <c r="AZ268" i="5"/>
  <c r="BA268" i="5"/>
  <c r="BB268" i="5" s="1"/>
  <c r="BL268" i="5"/>
  <c r="BN268" i="5" s="1"/>
  <c r="BO268" i="5"/>
  <c r="AT268" i="5"/>
  <c r="C267" i="5"/>
  <c r="D267" i="5"/>
  <c r="F267" i="5"/>
  <c r="J267" i="5"/>
  <c r="E267" i="5"/>
  <c r="H267" i="5"/>
  <c r="I267" i="5"/>
  <c r="G267" i="5"/>
  <c r="K267" i="5"/>
  <c r="L267" i="5"/>
  <c r="BF268" i="5" l="1"/>
  <c r="BC268" i="5"/>
  <c r="BD268" i="5"/>
  <c r="BM268" i="5"/>
  <c r="AU268" i="5"/>
  <c r="AV268" i="5" s="1"/>
  <c r="AY268" i="5"/>
  <c r="BP268" i="5"/>
  <c r="O267" i="5"/>
  <c r="P267" i="5"/>
  <c r="U267" i="5" s="1"/>
  <c r="W267" i="5"/>
  <c r="Y267" i="5"/>
  <c r="Z267" i="5"/>
  <c r="AA267" i="5" s="1"/>
  <c r="AB267" i="5"/>
  <c r="AO267" i="5" s="1"/>
  <c r="AR267" i="5" s="1"/>
  <c r="AH267" i="5"/>
  <c r="AI267" i="5" s="1"/>
  <c r="AD267" i="5" s="1"/>
  <c r="AL267" i="5"/>
  <c r="AQ267" i="5"/>
  <c r="BA267" i="5" s="1"/>
  <c r="AZ267" i="5"/>
  <c r="BL267" i="5"/>
  <c r="BN267" i="5"/>
  <c r="BO267" i="5"/>
  <c r="BP267" i="5"/>
  <c r="H266" i="5"/>
  <c r="I266" i="5"/>
  <c r="D266" i="5"/>
  <c r="E266" i="5"/>
  <c r="J266" i="5"/>
  <c r="F266" i="5"/>
  <c r="L266" i="5"/>
  <c r="K266" i="5"/>
  <c r="G266" i="5"/>
  <c r="C266" i="5"/>
  <c r="AS267" i="5" l="1"/>
  <c r="AJ267" i="5"/>
  <c r="AW267" i="5"/>
  <c r="AX267" i="5" s="1"/>
  <c r="BB267" i="5"/>
  <c r="O266" i="5"/>
  <c r="P266" i="5"/>
  <c r="U266" i="5"/>
  <c r="W266" i="5"/>
  <c r="Z266" i="5" s="1"/>
  <c r="Y266" i="5"/>
  <c r="AB266" i="5"/>
  <c r="AO266" i="5" s="1"/>
  <c r="AH266" i="5"/>
  <c r="AI266" i="5" s="1"/>
  <c r="AD266" i="5" s="1"/>
  <c r="AL266" i="5"/>
  <c r="AQ266" i="5"/>
  <c r="BA266" i="5" s="1"/>
  <c r="AZ266" i="5"/>
  <c r="BL266" i="5"/>
  <c r="BN266" i="5"/>
  <c r="BO266" i="5"/>
  <c r="BP266" i="5"/>
  <c r="AT267" i="5"/>
  <c r="F265" i="5"/>
  <c r="H265" i="5"/>
  <c r="L265" i="5"/>
  <c r="E265" i="5"/>
  <c r="G265" i="5"/>
  <c r="I265" i="5"/>
  <c r="C265" i="5"/>
  <c r="J265" i="5"/>
  <c r="K265" i="5"/>
  <c r="D265" i="5"/>
  <c r="AA266" i="5" l="1"/>
  <c r="AU267" i="5"/>
  <c r="AV267" i="5" s="1"/>
  <c r="AW266" i="5"/>
  <c r="AX266" i="5" s="1"/>
  <c r="AY267" i="5"/>
  <c r="BB266" i="5"/>
  <c r="AR266" i="5"/>
  <c r="AS266" i="5" s="1"/>
  <c r="AJ266" i="5"/>
  <c r="BC267" i="5"/>
  <c r="BD267" i="5"/>
  <c r="BF267" i="5"/>
  <c r="BM267" i="5"/>
  <c r="O265" i="5"/>
  <c r="P265" i="5"/>
  <c r="W265" i="5"/>
  <c r="Z265" i="5" s="1"/>
  <c r="Y265" i="5"/>
  <c r="AB265" i="5"/>
  <c r="AH265" i="5"/>
  <c r="AI265" i="5" s="1"/>
  <c r="AL265" i="5"/>
  <c r="AO265" i="5"/>
  <c r="AQ265" i="5"/>
  <c r="AR265" i="5"/>
  <c r="AW265" i="5"/>
  <c r="AZ265" i="5"/>
  <c r="BL265" i="5"/>
  <c r="BP265" i="5" s="1"/>
  <c r="BO265" i="5"/>
  <c r="H264" i="5"/>
  <c r="D264" i="5"/>
  <c r="G264" i="5"/>
  <c r="J264" i="5"/>
  <c r="I264" i="5"/>
  <c r="K264" i="5"/>
  <c r="L264" i="5"/>
  <c r="AT266" i="5"/>
  <c r="C264" i="5"/>
  <c r="F264" i="5"/>
  <c r="E264" i="5"/>
  <c r="AA265" i="5" l="1"/>
  <c r="BN265" i="5"/>
  <c r="AD265" i="5"/>
  <c r="AJ265" i="5"/>
  <c r="AS265" i="5"/>
  <c r="U265" i="5"/>
  <c r="AX265" i="5"/>
  <c r="AU266" i="5"/>
  <c r="AV266" i="5" s="1"/>
  <c r="AY266" i="5" s="1"/>
  <c r="BA265" i="5"/>
  <c r="BB265" i="5" s="1"/>
  <c r="BC266" i="5"/>
  <c r="BD266" i="5"/>
  <c r="BF266" i="5"/>
  <c r="BM266" i="5"/>
  <c r="O264" i="5"/>
  <c r="P264" i="5"/>
  <c r="U264" i="5"/>
  <c r="W264" i="5"/>
  <c r="Z264" i="5" s="1"/>
  <c r="Y264" i="5"/>
  <c r="AB264" i="5"/>
  <c r="AW264" i="5" s="1"/>
  <c r="AH264" i="5"/>
  <c r="AI264" i="5"/>
  <c r="AD264" i="5"/>
  <c r="AL264" i="5"/>
  <c r="AJ264" i="5"/>
  <c r="AQ264" i="5"/>
  <c r="AZ264" i="5"/>
  <c r="BL264" i="5"/>
  <c r="BN264" i="5"/>
  <c r="BO264" i="5"/>
  <c r="BP264" i="5"/>
  <c r="L263" i="5"/>
  <c r="K263" i="5"/>
  <c r="C263" i="5"/>
  <c r="E263" i="5"/>
  <c r="F263" i="5"/>
  <c r="AT265" i="5"/>
  <c r="D263" i="5"/>
  <c r="G263" i="5"/>
  <c r="H263" i="5"/>
  <c r="I263" i="5"/>
  <c r="J263" i="5"/>
  <c r="AA264" i="5" l="1"/>
  <c r="AO264" i="5"/>
  <c r="AR264" i="5" s="1"/>
  <c r="AS264" i="5" s="1"/>
  <c r="AU265" i="5"/>
  <c r="AV265" i="5" s="1"/>
  <c r="AY265" i="5" s="1"/>
  <c r="AX264" i="5"/>
  <c r="BA264" i="5"/>
  <c r="BB264" i="5" s="1"/>
  <c r="BF265" i="5"/>
  <c r="BM265" i="5"/>
  <c r="BC265" i="5"/>
  <c r="BD265" i="5"/>
  <c r="O263" i="5"/>
  <c r="P263" i="5"/>
  <c r="W263" i="5"/>
  <c r="Z263" i="5" s="1"/>
  <c r="Y263" i="5"/>
  <c r="AB263" i="5"/>
  <c r="AO263" i="5" s="1"/>
  <c r="AR263" i="5" s="1"/>
  <c r="AH263" i="5"/>
  <c r="AI263" i="5"/>
  <c r="AD263" i="5" s="1"/>
  <c r="AL263" i="5"/>
  <c r="AJ263" i="5"/>
  <c r="AQ263" i="5"/>
  <c r="AT264" i="5"/>
  <c r="AU264" i="5" l="1"/>
  <c r="AV264" i="5" s="1"/>
  <c r="AY264" i="5" s="1"/>
  <c r="U263" i="5"/>
  <c r="AA263" i="5"/>
  <c r="AS263" i="5"/>
  <c r="BM264" i="5"/>
  <c r="BD264" i="5"/>
  <c r="BF264" i="5"/>
  <c r="BC264" i="5"/>
  <c r="AW263" i="5"/>
  <c r="AX263" i="5" s="1"/>
  <c r="AZ263" i="5"/>
  <c r="BA263" i="5"/>
  <c r="BB263" i="5"/>
  <c r="BC263" i="5" s="1"/>
  <c r="BL263" i="5"/>
  <c r="BN263" i="5" s="1"/>
  <c r="BO263" i="5"/>
  <c r="AT263" i="5"/>
  <c r="F262" i="5"/>
  <c r="C262" i="5"/>
  <c r="G262" i="5"/>
  <c r="I262" i="5"/>
  <c r="L262" i="5"/>
  <c r="E262" i="5"/>
  <c r="D262" i="5"/>
  <c r="J262" i="5"/>
  <c r="K262" i="5"/>
  <c r="H262" i="5"/>
  <c r="AU263" i="5" l="1"/>
  <c r="AV263" i="5" s="1"/>
  <c r="AY263" i="5" s="1"/>
  <c r="BP263" i="5"/>
  <c r="BM263" i="5"/>
  <c r="BF263" i="5"/>
  <c r="BD263" i="5"/>
  <c r="O262" i="5"/>
  <c r="P262" i="5"/>
  <c r="U262" i="5"/>
  <c r="W262" i="5"/>
  <c r="Y262" i="5"/>
  <c r="Z262" i="5"/>
  <c r="AA262" i="5" s="1"/>
  <c r="AB262" i="5"/>
  <c r="AO262" i="5" s="1"/>
  <c r="AH262" i="5"/>
  <c r="AI262" i="5"/>
  <c r="AD262" i="5" s="1"/>
  <c r="AL262" i="5"/>
  <c r="AQ262" i="5"/>
  <c r="BA262" i="5" s="1"/>
  <c r="AZ262" i="5"/>
  <c r="BL262" i="5"/>
  <c r="BN262" i="5"/>
  <c r="BO262" i="5"/>
  <c r="BP262" i="5"/>
  <c r="G261" i="5"/>
  <c r="H261" i="5"/>
  <c r="I261" i="5"/>
  <c r="K261" i="5"/>
  <c r="C261" i="5"/>
  <c r="L261" i="5"/>
  <c r="E261" i="5"/>
  <c r="J261" i="5"/>
  <c r="D261" i="5"/>
  <c r="F261" i="5"/>
  <c r="BB262" i="5" l="1"/>
  <c r="AR262" i="5"/>
  <c r="AS262" i="5" s="1"/>
  <c r="AW262" i="5"/>
  <c r="AX262" i="5" s="1"/>
  <c r="AJ262" i="5"/>
  <c r="O261" i="5"/>
  <c r="P261" i="5"/>
  <c r="W261" i="5"/>
  <c r="Y261" i="5"/>
  <c r="Z261" i="5"/>
  <c r="AA261" i="5" s="1"/>
  <c r="AB261" i="5"/>
  <c r="AO261" i="5" s="1"/>
  <c r="AH261" i="5"/>
  <c r="AI261" i="5" s="1"/>
  <c r="AL261" i="5"/>
  <c r="AQ261" i="5"/>
  <c r="AZ261" i="5"/>
  <c r="BL261" i="5"/>
  <c r="BP261" i="5" s="1"/>
  <c r="BN261" i="5"/>
  <c r="BO261" i="5"/>
  <c r="H260" i="5"/>
  <c r="J260" i="5"/>
  <c r="AT262" i="5"/>
  <c r="I260" i="5"/>
  <c r="F260" i="5"/>
  <c r="K260" i="5"/>
  <c r="L260" i="5"/>
  <c r="C260" i="5"/>
  <c r="E260" i="5"/>
  <c r="D260" i="5"/>
  <c r="G260" i="5"/>
  <c r="U261" i="5" l="1"/>
  <c r="AW261" i="5"/>
  <c r="AX261" i="5" s="1"/>
  <c r="AU262" i="5"/>
  <c r="AV262" i="5" s="1"/>
  <c r="AY262" i="5" s="1"/>
  <c r="AD261" i="5"/>
  <c r="AJ261" i="5"/>
  <c r="AR261" i="5"/>
  <c r="AS261" i="5" s="1"/>
  <c r="BA261" i="5"/>
  <c r="BB261" i="5" s="1"/>
  <c r="BC262" i="5"/>
  <c r="BD262" i="5"/>
  <c r="BM262" i="5"/>
  <c r="BF262" i="5"/>
  <c r="O260" i="5"/>
  <c r="U260" i="5" s="1"/>
  <c r="P260" i="5"/>
  <c r="W260" i="5"/>
  <c r="Y260" i="5"/>
  <c r="Z260" i="5"/>
  <c r="AA260" i="5" s="1"/>
  <c r="AB260" i="5"/>
  <c r="AW260" i="5" s="1"/>
  <c r="AH260" i="5"/>
  <c r="AI260" i="5" s="1"/>
  <c r="AD260" i="5" s="1"/>
  <c r="AL260" i="5"/>
  <c r="AJ260" i="5"/>
  <c r="AO260" i="5"/>
  <c r="AR260" i="5" s="1"/>
  <c r="AS260" i="5" s="1"/>
  <c r="AQ260" i="5"/>
  <c r="AZ260" i="5"/>
  <c r="BL260" i="5"/>
  <c r="BN260" i="5" s="1"/>
  <c r="BO260" i="5"/>
  <c r="J259" i="5"/>
  <c r="AT260" i="5"/>
  <c r="C259" i="5"/>
  <c r="E259" i="5"/>
  <c r="AT261" i="5"/>
  <c r="H259" i="5"/>
  <c r="K259" i="5"/>
  <c r="F259" i="5"/>
  <c r="L259" i="5"/>
  <c r="G259" i="5"/>
  <c r="D259" i="5"/>
  <c r="I259" i="5"/>
  <c r="AX260" i="5" l="1"/>
  <c r="AU260" i="5"/>
  <c r="AV260" i="5" s="1"/>
  <c r="AU261" i="5"/>
  <c r="AV261" i="5" s="1"/>
  <c r="AY261" i="5" s="1"/>
  <c r="BC261" i="5"/>
  <c r="BD261" i="5"/>
  <c r="BF261" i="5"/>
  <c r="BM261" i="5"/>
  <c r="BA260" i="5"/>
  <c r="BB260" i="5" s="1"/>
  <c r="BP260" i="5"/>
  <c r="O259" i="5"/>
  <c r="U259" i="5" s="1"/>
  <c r="P259" i="5"/>
  <c r="W259" i="5"/>
  <c r="Z259" i="5" s="1"/>
  <c r="AA259" i="5" s="1"/>
  <c r="Y259" i="5"/>
  <c r="AB259" i="5"/>
  <c r="AH259" i="5"/>
  <c r="AI259" i="5" s="1"/>
  <c r="AL259" i="5"/>
  <c r="AO259" i="5"/>
  <c r="AR259" i="5" s="1"/>
  <c r="AS259" i="5" s="1"/>
  <c r="AQ259" i="5"/>
  <c r="AT259" i="5"/>
  <c r="AY260" i="5" l="1"/>
  <c r="AD259" i="5"/>
  <c r="AJ259" i="5"/>
  <c r="BC260" i="5"/>
  <c r="BD260" i="5"/>
  <c r="BF260" i="5"/>
  <c r="BM260" i="5"/>
  <c r="AU259" i="5"/>
  <c r="AV259" i="5"/>
  <c r="AW259" i="5"/>
  <c r="AX259" i="5" s="1"/>
  <c r="AY259" i="5" s="1"/>
  <c r="AZ259" i="5"/>
  <c r="BA259" i="5"/>
  <c r="BL259" i="5"/>
  <c r="BN259" i="5"/>
  <c r="BO259" i="5"/>
  <c r="BP259" i="5"/>
  <c r="K258" i="5"/>
  <c r="G258" i="5"/>
  <c r="F258" i="5"/>
  <c r="J258" i="5"/>
  <c r="L258" i="5"/>
  <c r="H258" i="5"/>
  <c r="E258" i="5"/>
  <c r="D258" i="5"/>
  <c r="C258" i="5"/>
  <c r="I258" i="5"/>
  <c r="BB259" i="5" l="1"/>
  <c r="BC259" i="5" s="1"/>
  <c r="BD259" i="5"/>
  <c r="BM259" i="5"/>
  <c r="BF259" i="5"/>
  <c r="O258" i="5"/>
  <c r="P258" i="5"/>
  <c r="U258" i="5"/>
  <c r="W258" i="5"/>
  <c r="Y258" i="5"/>
  <c r="Z258" i="5"/>
  <c r="AA258" i="5" s="1"/>
  <c r="AB258" i="5"/>
  <c r="AO258" i="5" s="1"/>
  <c r="AR258" i="5" s="1"/>
  <c r="AH258" i="5"/>
  <c r="AI258" i="5" s="1"/>
  <c r="AD258" i="5" s="1"/>
  <c r="AL258" i="5"/>
  <c r="AQ258" i="5"/>
  <c r="AS258" i="5" l="1"/>
  <c r="AJ258" i="5"/>
  <c r="AW258" i="5"/>
  <c r="AX258" i="5" s="1"/>
  <c r="AZ258" i="5"/>
  <c r="BA258" i="5"/>
  <c r="BB258" i="5"/>
  <c r="BM258" i="5" s="1"/>
  <c r="BC258" i="5"/>
  <c r="BD258" i="5"/>
  <c r="BF258" i="5"/>
  <c r="BL258" i="5"/>
  <c r="BP258" i="5" s="1"/>
  <c r="BO258" i="5"/>
  <c r="AT258" i="5"/>
  <c r="D257" i="5"/>
  <c r="F257" i="5"/>
  <c r="J257" i="5"/>
  <c r="G257" i="5"/>
  <c r="H257" i="5"/>
  <c r="I257" i="5"/>
  <c r="C257" i="5"/>
  <c r="L257" i="5"/>
  <c r="K257" i="5"/>
  <c r="E257" i="5"/>
  <c r="AU258" i="5" l="1"/>
  <c r="AV258" i="5" s="1"/>
  <c r="AY258" i="5" s="1"/>
  <c r="BN258" i="5"/>
  <c r="O257" i="5"/>
  <c r="P257" i="5"/>
  <c r="U257" i="5" s="1"/>
  <c r="W257" i="5"/>
  <c r="Y257" i="5"/>
  <c r="Z257" i="5"/>
  <c r="AA257" i="5" s="1"/>
  <c r="AB257" i="5"/>
  <c r="AW257" i="5" s="1"/>
  <c r="AH257" i="5"/>
  <c r="AI257" i="5" s="1"/>
  <c r="AD257" i="5" s="1"/>
  <c r="AL257" i="5"/>
  <c r="AJ257" i="5"/>
  <c r="AQ257" i="5"/>
  <c r="AZ257" i="5"/>
  <c r="BL257" i="5"/>
  <c r="BN257" i="5" s="1"/>
  <c r="BO257" i="5"/>
  <c r="BP257" i="5"/>
  <c r="E256" i="5"/>
  <c r="H256" i="5"/>
  <c r="F256" i="5"/>
  <c r="J256" i="5"/>
  <c r="I256" i="5"/>
  <c r="L256" i="5"/>
  <c r="D256" i="5"/>
  <c r="K256" i="5"/>
  <c r="C256" i="5"/>
  <c r="G256" i="5"/>
  <c r="AX257" i="5" l="1"/>
  <c r="AO257" i="5"/>
  <c r="AR257" i="5" s="1"/>
  <c r="AS257" i="5" s="1"/>
  <c r="BA257" i="5"/>
  <c r="BB257" i="5" s="1"/>
  <c r="O256" i="5"/>
  <c r="P256" i="5"/>
  <c r="W256" i="5"/>
  <c r="Y256" i="5"/>
  <c r="Z256" i="5"/>
  <c r="AA256" i="5" s="1"/>
  <c r="AB256" i="5"/>
  <c r="AO256" i="5" s="1"/>
  <c r="AH256" i="5"/>
  <c r="AI256" i="5" s="1"/>
  <c r="AJ256" i="5" s="1"/>
  <c r="AL256" i="5"/>
  <c r="AQ256" i="5"/>
  <c r="AZ256" i="5"/>
  <c r="BA256" i="5"/>
  <c r="BL256" i="5"/>
  <c r="BN256" i="5"/>
  <c r="BO256" i="5"/>
  <c r="BP256" i="5"/>
  <c r="AT257" i="5"/>
  <c r="C255" i="5"/>
  <c r="G255" i="5"/>
  <c r="K255" i="5"/>
  <c r="D255" i="5"/>
  <c r="E255" i="5"/>
  <c r="H255" i="5"/>
  <c r="F255" i="5"/>
  <c r="I255" i="5"/>
  <c r="L255" i="5"/>
  <c r="J255" i="5"/>
  <c r="AU257" i="5" l="1"/>
  <c r="AV257" i="5" s="1"/>
  <c r="AY257" i="5" s="1"/>
  <c r="U256" i="5"/>
  <c r="AD256" i="5"/>
  <c r="AR256" i="5"/>
  <c r="AS256" i="5" s="1"/>
  <c r="BB256" i="5"/>
  <c r="AW256" i="5"/>
  <c r="AX256" i="5" s="1"/>
  <c r="BF257" i="5"/>
  <c r="BM257" i="5"/>
  <c r="BC257" i="5"/>
  <c r="BD257" i="5"/>
  <c r="O255" i="5"/>
  <c r="P255" i="5"/>
  <c r="W255" i="5"/>
  <c r="Z255" i="5" s="1"/>
  <c r="Y255" i="5"/>
  <c r="AB255" i="5"/>
  <c r="AH255" i="5"/>
  <c r="AI255" i="5" s="1"/>
  <c r="AD255" i="5" s="1"/>
  <c r="AL255" i="5"/>
  <c r="AO255" i="5"/>
  <c r="AQ255" i="5"/>
  <c r="AR255" i="5"/>
  <c r="AS255" i="5"/>
  <c r="AT256" i="5"/>
  <c r="AT255" i="5"/>
  <c r="AA255" i="5" l="1"/>
  <c r="U255" i="5"/>
  <c r="AU256" i="5"/>
  <c r="AV256" i="5" s="1"/>
  <c r="AY256" i="5" s="1"/>
  <c r="BD256" i="5"/>
  <c r="BF256" i="5"/>
  <c r="BM256" i="5"/>
  <c r="BC256" i="5"/>
  <c r="AJ255" i="5"/>
  <c r="AU255" i="5"/>
  <c r="AV255" i="5"/>
  <c r="AW255" i="5"/>
  <c r="AX255" i="5" s="1"/>
  <c r="AY255" i="5" s="1"/>
  <c r="AZ255" i="5"/>
  <c r="BA255" i="5"/>
  <c r="BL255" i="5"/>
  <c r="BN255" i="5"/>
  <c r="BO255" i="5"/>
  <c r="BP255" i="5"/>
  <c r="H254" i="5"/>
  <c r="D254" i="5"/>
  <c r="F254" i="5"/>
  <c r="K254" i="5"/>
  <c r="G254" i="5"/>
  <c r="L254" i="5"/>
  <c r="J254" i="5"/>
  <c r="E254" i="5"/>
  <c r="C254" i="5"/>
  <c r="I254" i="5"/>
  <c r="BB255" i="5" l="1"/>
  <c r="BC255" i="5"/>
  <c r="BD255" i="5"/>
  <c r="BF255" i="5"/>
  <c r="BM255" i="5"/>
  <c r="O254" i="5"/>
  <c r="P254" i="5"/>
  <c r="U254" i="5"/>
  <c r="W254" i="5"/>
  <c r="Y254" i="5"/>
  <c r="Z254" i="5"/>
  <c r="AA254" i="5" s="1"/>
  <c r="AB254" i="5"/>
  <c r="AO254" i="5" s="1"/>
  <c r="AH254" i="5"/>
  <c r="AI254" i="5" s="1"/>
  <c r="AJ254" i="5" s="1"/>
  <c r="AL254" i="5"/>
  <c r="AQ254" i="5"/>
  <c r="BA254" i="5" s="1"/>
  <c r="AZ254" i="5"/>
  <c r="BL254" i="5"/>
  <c r="BN254" i="5"/>
  <c r="BO254" i="5"/>
  <c r="BP254" i="5"/>
  <c r="L253" i="5"/>
  <c r="I253" i="5"/>
  <c r="K253" i="5"/>
  <c r="C253" i="5"/>
  <c r="J253" i="5"/>
  <c r="D253" i="5"/>
  <c r="F253" i="5"/>
  <c r="G253" i="5"/>
  <c r="H253" i="5"/>
  <c r="E253" i="5"/>
  <c r="AW254" i="5" l="1"/>
  <c r="AX254" i="5" s="1"/>
  <c r="BB254" i="5"/>
  <c r="AR254" i="5"/>
  <c r="AS254" i="5" s="1"/>
  <c r="AD254" i="5"/>
  <c r="O253" i="5"/>
  <c r="P253" i="5"/>
  <c r="U253" i="5"/>
  <c r="W253" i="5"/>
  <c r="Y253" i="5"/>
  <c r="Z253" i="5"/>
  <c r="AB253" i="5"/>
  <c r="AO253" i="5" s="1"/>
  <c r="AR253" i="5" s="1"/>
  <c r="AH253" i="5"/>
  <c r="AI253" i="5" s="1"/>
  <c r="AL253" i="5"/>
  <c r="AQ253" i="5"/>
  <c r="AT254" i="5"/>
  <c r="AA253" i="5" l="1"/>
  <c r="AU254" i="5"/>
  <c r="AV254" i="5" s="1"/>
  <c r="AY254" i="5" s="1"/>
  <c r="AS253" i="5"/>
  <c r="AD253" i="5"/>
  <c r="AJ253" i="5"/>
  <c r="BC254" i="5"/>
  <c r="BD254" i="5"/>
  <c r="BF254" i="5"/>
  <c r="BM254" i="5"/>
  <c r="AW253" i="5"/>
  <c r="AX253" i="5" s="1"/>
  <c r="AZ253" i="5"/>
  <c r="BA253" i="5"/>
  <c r="BL253" i="5"/>
  <c r="BN253" i="5"/>
  <c r="BO253" i="5"/>
  <c r="BP253" i="5"/>
  <c r="J252" i="5"/>
  <c r="AT253" i="5"/>
  <c r="F252" i="5"/>
  <c r="H252" i="5"/>
  <c r="E252" i="5"/>
  <c r="K252" i="5"/>
  <c r="D252" i="5"/>
  <c r="C252" i="5"/>
  <c r="G252" i="5"/>
  <c r="L252" i="5"/>
  <c r="I252" i="5"/>
  <c r="BB253" i="5" l="1"/>
  <c r="BD253" i="5"/>
  <c r="BC253" i="5"/>
  <c r="BF253" i="5"/>
  <c r="BM253" i="5"/>
  <c r="AU253" i="5"/>
  <c r="AV253" i="5" s="1"/>
  <c r="AY253" i="5" s="1"/>
  <c r="O252" i="5"/>
  <c r="P252" i="5"/>
  <c r="U252" i="5"/>
  <c r="W252" i="5"/>
  <c r="Y252" i="5"/>
  <c r="Z252" i="5"/>
  <c r="AA252" i="5" s="1"/>
  <c r="AB252" i="5"/>
  <c r="AO252" i="5" s="1"/>
  <c r="AH252" i="5"/>
  <c r="AI252" i="5"/>
  <c r="AJ252" i="5" s="1"/>
  <c r="AL252" i="5"/>
  <c r="AQ252" i="5"/>
  <c r="BA252" i="5" s="1"/>
  <c r="AZ252" i="5"/>
  <c r="BL252" i="5"/>
  <c r="BN252" i="5"/>
  <c r="BO252" i="5"/>
  <c r="BP252" i="5"/>
  <c r="E251" i="5"/>
  <c r="G251" i="5"/>
  <c r="H251" i="5"/>
  <c r="C251" i="5"/>
  <c r="I251" i="5"/>
  <c r="J251" i="5"/>
  <c r="K251" i="5"/>
  <c r="D251" i="5"/>
  <c r="F251" i="5"/>
  <c r="L251" i="5"/>
  <c r="AW252" i="5" l="1"/>
  <c r="AX252" i="5" s="1"/>
  <c r="BB252" i="5"/>
  <c r="AR252" i="5"/>
  <c r="AS252" i="5" s="1"/>
  <c r="AD252" i="5"/>
  <c r="O251" i="5"/>
  <c r="P251" i="5"/>
  <c r="U251" i="5"/>
  <c r="W251" i="5"/>
  <c r="Y251" i="5"/>
  <c r="Z251" i="5"/>
  <c r="AA251" i="5" s="1"/>
  <c r="AB251" i="5"/>
  <c r="AO251" i="5" s="1"/>
  <c r="AR251" i="5" s="1"/>
  <c r="AH251" i="5"/>
  <c r="AI251" i="5" s="1"/>
  <c r="AL251" i="5"/>
  <c r="AQ251" i="5"/>
  <c r="AT252" i="5"/>
  <c r="AU252" i="5" l="1"/>
  <c r="AV252" i="5" s="1"/>
  <c r="AY252" i="5" s="1"/>
  <c r="AD251" i="5"/>
  <c r="AJ251" i="5"/>
  <c r="AS251" i="5"/>
  <c r="BD252" i="5"/>
  <c r="BM252" i="5"/>
  <c r="BC252" i="5"/>
  <c r="BF252" i="5"/>
  <c r="AW251" i="5"/>
  <c r="AX251" i="5" s="1"/>
  <c r="AZ251" i="5"/>
  <c r="BA251" i="5"/>
  <c r="BL251" i="5"/>
  <c r="BN251" i="5" s="1"/>
  <c r="BO251" i="5"/>
  <c r="K250" i="5"/>
  <c r="G250" i="5"/>
  <c r="L250" i="5"/>
  <c r="C250" i="5"/>
  <c r="AT251" i="5"/>
  <c r="D250" i="5"/>
  <c r="E250" i="5"/>
  <c r="H250" i="5"/>
  <c r="J250" i="5"/>
  <c r="F250" i="5"/>
  <c r="I250" i="5"/>
  <c r="BB251" i="5" l="1"/>
  <c r="BP251" i="5"/>
  <c r="BM251" i="5"/>
  <c r="BC251" i="5"/>
  <c r="BF251" i="5"/>
  <c r="BD251" i="5"/>
  <c r="AU251" i="5"/>
  <c r="AV251" i="5" s="1"/>
  <c r="AY251" i="5" s="1"/>
  <c r="O250" i="5"/>
  <c r="P250" i="5"/>
  <c r="U250" i="5"/>
  <c r="W250" i="5"/>
  <c r="Z250" i="5" s="1"/>
  <c r="Y250" i="5"/>
  <c r="AB250" i="5"/>
  <c r="AO250" i="5" s="1"/>
  <c r="AH250" i="5"/>
  <c r="AI250" i="5" s="1"/>
  <c r="AL250" i="5"/>
  <c r="AQ250" i="5"/>
  <c r="BA250" i="5" s="1"/>
  <c r="AZ250" i="5"/>
  <c r="BL250" i="5"/>
  <c r="BN250" i="5"/>
  <c r="BO250" i="5"/>
  <c r="BP250" i="5"/>
  <c r="E249" i="5"/>
  <c r="H249" i="5"/>
  <c r="F249" i="5"/>
  <c r="J249" i="5"/>
  <c r="G249" i="5"/>
  <c r="I249" i="5"/>
  <c r="L249" i="5"/>
  <c r="C249" i="5"/>
  <c r="D249" i="5"/>
  <c r="K249" i="5"/>
  <c r="AJ250" i="5" l="1"/>
  <c r="AD250" i="5"/>
  <c r="AW250" i="5"/>
  <c r="AX250" i="5" s="1"/>
  <c r="AR250" i="5"/>
  <c r="AS250" i="5" s="1"/>
  <c r="BB250" i="5"/>
  <c r="AA250" i="5"/>
  <c r="O249" i="5"/>
  <c r="P249" i="5"/>
  <c r="U249" i="5" s="1"/>
  <c r="W249" i="5"/>
  <c r="Y249" i="5"/>
  <c r="Z249" i="5"/>
  <c r="AA249" i="5" s="1"/>
  <c r="AB249" i="5"/>
  <c r="AO249" i="5" s="1"/>
  <c r="AR249" i="5" s="1"/>
  <c r="AH249" i="5"/>
  <c r="AI249" i="5"/>
  <c r="AJ249" i="5" s="1"/>
  <c r="AD249" i="5"/>
  <c r="AL249" i="5"/>
  <c r="AQ249" i="5"/>
  <c r="AT250" i="5"/>
  <c r="AS249" i="5" l="1"/>
  <c r="AU250" i="5"/>
  <c r="AV250" i="5" s="1"/>
  <c r="AY250" i="5" s="1"/>
  <c r="BD250" i="5"/>
  <c r="BM250" i="5"/>
  <c r="BC250" i="5"/>
  <c r="BF250" i="5"/>
  <c r="AW249" i="5"/>
  <c r="AX249" i="5"/>
  <c r="AZ249" i="5"/>
  <c r="BA249" i="5"/>
  <c r="BL249" i="5"/>
  <c r="BN249" i="5" s="1"/>
  <c r="BO249" i="5"/>
  <c r="AT249" i="5"/>
  <c r="F248" i="5"/>
  <c r="I248" i="5"/>
  <c r="E248" i="5"/>
  <c r="K248" i="5"/>
  <c r="G248" i="5"/>
  <c r="J248" i="5"/>
  <c r="C248" i="5"/>
  <c r="H248" i="5"/>
  <c r="D248" i="5"/>
  <c r="L248" i="5"/>
  <c r="BP249" i="5" l="1"/>
  <c r="AU249" i="5"/>
  <c r="AV249" i="5" s="1"/>
  <c r="BB249" i="5"/>
  <c r="AY249" i="5"/>
  <c r="BM249" i="5"/>
  <c r="BC249" i="5"/>
  <c r="BF249" i="5"/>
  <c r="BD249" i="5"/>
  <c r="O248" i="5"/>
  <c r="P248" i="5"/>
  <c r="W248" i="5"/>
  <c r="Z248" i="5" s="1"/>
  <c r="Y248" i="5"/>
  <c r="AB248" i="5"/>
  <c r="AO248" i="5" s="1"/>
  <c r="AR248" i="5" s="1"/>
  <c r="AH248" i="5"/>
  <c r="AI248" i="5" s="1"/>
  <c r="AL248" i="5"/>
  <c r="AQ248" i="5"/>
  <c r="AA248" i="5" l="1"/>
  <c r="U248" i="5"/>
  <c r="AS248" i="5"/>
  <c r="AD248" i="5"/>
  <c r="AJ248" i="5"/>
  <c r="AW248" i="5"/>
  <c r="AX248" i="5" s="1"/>
  <c r="AZ248" i="5"/>
  <c r="BA248" i="5"/>
  <c r="BB248" i="5"/>
  <c r="BF248" i="5" s="1"/>
  <c r="BC248" i="5"/>
  <c r="BD248" i="5"/>
  <c r="BL248" i="5"/>
  <c r="BP248" i="5" s="1"/>
  <c r="BO248" i="5"/>
  <c r="F247" i="5"/>
  <c r="K247" i="5"/>
  <c r="D247" i="5"/>
  <c r="G247" i="5"/>
  <c r="L247" i="5"/>
  <c r="AT248" i="5"/>
  <c r="E247" i="5"/>
  <c r="I247" i="5"/>
  <c r="H247" i="5"/>
  <c r="J247" i="5"/>
  <c r="C247" i="5"/>
  <c r="BN248" i="5" l="1"/>
  <c r="AU248" i="5"/>
  <c r="AV248" i="5" s="1"/>
  <c r="AY248" i="5"/>
  <c r="BM248" i="5"/>
  <c r="O247" i="5"/>
  <c r="P247" i="5"/>
  <c r="U247" i="5" s="1"/>
  <c r="W247" i="5"/>
  <c r="Y247" i="5"/>
  <c r="Z247" i="5"/>
  <c r="AA247" i="5" s="1"/>
  <c r="AB247" i="5"/>
  <c r="AO247" i="5" s="1"/>
  <c r="AR247" i="5" s="1"/>
  <c r="AH247" i="5"/>
  <c r="AI247" i="5" s="1"/>
  <c r="AJ247" i="5" s="1"/>
  <c r="AL247" i="5"/>
  <c r="AQ247" i="5"/>
  <c r="AS247" i="5" l="1"/>
  <c r="AD247" i="5"/>
  <c r="AW247" i="5"/>
  <c r="AX247" i="5"/>
  <c r="AZ247" i="5"/>
  <c r="BA247" i="5"/>
  <c r="BB247" i="5"/>
  <c r="BM247" i="5" s="1"/>
  <c r="BC247" i="5"/>
  <c r="BD247" i="5"/>
  <c r="BF247" i="5"/>
  <c r="BL247" i="5"/>
  <c r="BP247" i="5" s="1"/>
  <c r="BN247" i="5"/>
  <c r="BO247" i="5"/>
  <c r="AT247" i="5"/>
  <c r="D246" i="5"/>
  <c r="I246" i="5"/>
  <c r="C246" i="5"/>
  <c r="F246" i="5"/>
  <c r="J246" i="5"/>
  <c r="L246" i="5"/>
  <c r="E246" i="5"/>
  <c r="G246" i="5"/>
  <c r="H246" i="5"/>
  <c r="K246" i="5"/>
  <c r="AU247" i="5" l="1"/>
  <c r="AV247" i="5" s="1"/>
  <c r="AY247" i="5"/>
  <c r="O246" i="5"/>
  <c r="P246" i="5"/>
  <c r="U246" i="5"/>
  <c r="W246" i="5"/>
  <c r="Y246" i="5"/>
  <c r="Z246" i="5"/>
  <c r="AA246" i="5" s="1"/>
  <c r="AB246" i="5"/>
  <c r="AO246" i="5" s="1"/>
  <c r="AH246" i="5"/>
  <c r="AI246" i="5"/>
  <c r="AJ246" i="5" s="1"/>
  <c r="AD246" i="5"/>
  <c r="AL246" i="5"/>
  <c r="AQ246" i="5"/>
  <c r="AZ246" i="5"/>
  <c r="BA246" i="5"/>
  <c r="BL246" i="5"/>
  <c r="BN246" i="5"/>
  <c r="BO246" i="5"/>
  <c r="BP246" i="5"/>
  <c r="J245" i="5"/>
  <c r="E245" i="5"/>
  <c r="F245" i="5"/>
  <c r="K245" i="5"/>
  <c r="L245" i="5"/>
  <c r="C245" i="5"/>
  <c r="G245" i="5"/>
  <c r="H245" i="5"/>
  <c r="D245" i="5"/>
  <c r="I245" i="5"/>
  <c r="AW246" i="5" l="1"/>
  <c r="AX246" i="5" s="1"/>
  <c r="BB246" i="5"/>
  <c r="AR246" i="5"/>
  <c r="AS246" i="5" s="1"/>
  <c r="O245" i="5"/>
  <c r="P245" i="5"/>
  <c r="U245" i="5"/>
  <c r="W245" i="5"/>
  <c r="Y245" i="5"/>
  <c r="Z245" i="5"/>
  <c r="AA245" i="5" s="1"/>
  <c r="AB245" i="5"/>
  <c r="AW245" i="5" s="1"/>
  <c r="AX245" i="5" s="1"/>
  <c r="AH245" i="5"/>
  <c r="AI245" i="5" s="1"/>
  <c r="AJ245" i="5" s="1"/>
  <c r="AL245" i="5"/>
  <c r="AQ245" i="5"/>
  <c r="AZ245" i="5"/>
  <c r="BA245" i="5"/>
  <c r="BL245" i="5"/>
  <c r="BN245" i="5"/>
  <c r="BO245" i="5"/>
  <c r="BP245" i="5"/>
  <c r="L244" i="5"/>
  <c r="G244" i="5"/>
  <c r="H244" i="5"/>
  <c r="C244" i="5"/>
  <c r="E244" i="5"/>
  <c r="D244" i="5"/>
  <c r="I244" i="5"/>
  <c r="J244" i="5"/>
  <c r="AT246" i="5"/>
  <c r="F244" i="5"/>
  <c r="K244" i="5"/>
  <c r="AD245" i="5" l="1"/>
  <c r="AU246" i="5"/>
  <c r="AV246" i="5" s="1"/>
  <c r="AY246" i="5" s="1"/>
  <c r="AO245" i="5"/>
  <c r="BM246" i="5"/>
  <c r="BC246" i="5"/>
  <c r="BD246" i="5"/>
  <c r="BF246" i="5"/>
  <c r="O244" i="5"/>
  <c r="P244" i="5"/>
  <c r="U244" i="5"/>
  <c r="W244" i="5"/>
  <c r="Z244" i="5" s="1"/>
  <c r="Y244" i="5"/>
  <c r="AB244" i="5"/>
  <c r="AH244" i="5"/>
  <c r="AI244" i="5" s="1"/>
  <c r="AD244" i="5" s="1"/>
  <c r="AL244" i="5"/>
  <c r="AJ244" i="5"/>
  <c r="AO244" i="5"/>
  <c r="AR244" i="5" s="1"/>
  <c r="AS244" i="5" s="1"/>
  <c r="AQ244" i="5"/>
  <c r="AT244" i="5"/>
  <c r="AA244" i="5" l="1"/>
  <c r="BB245" i="5"/>
  <c r="AR245" i="5"/>
  <c r="AS245" i="5" s="1"/>
  <c r="AU244" i="5"/>
  <c r="AV244" i="5"/>
  <c r="AW244" i="5"/>
  <c r="AX244" i="5" s="1"/>
  <c r="AY244" i="5" s="1"/>
  <c r="AZ244" i="5"/>
  <c r="BA244" i="5"/>
  <c r="BB244" i="5"/>
  <c r="BF244" i="5" s="1"/>
  <c r="BC244" i="5"/>
  <c r="BD244" i="5"/>
  <c r="BL244" i="5"/>
  <c r="BP244" i="5" s="1"/>
  <c r="BO244" i="5"/>
  <c r="H243" i="5"/>
  <c r="I243" i="5"/>
  <c r="K243" i="5"/>
  <c r="E243" i="5"/>
  <c r="AT245" i="5"/>
  <c r="J243" i="5"/>
  <c r="F243" i="5"/>
  <c r="G243" i="5"/>
  <c r="C243" i="5"/>
  <c r="L243" i="5"/>
  <c r="D243" i="5"/>
  <c r="BN244" i="5" l="1"/>
  <c r="AU245" i="5"/>
  <c r="AV245" i="5" s="1"/>
  <c r="AY245" i="5" s="1"/>
  <c r="BM244" i="5"/>
  <c r="BD245" i="5"/>
  <c r="BC245" i="5"/>
  <c r="BF245" i="5"/>
  <c r="BM245" i="5"/>
  <c r="O243" i="5"/>
  <c r="P243" i="5"/>
  <c r="U243" i="5"/>
  <c r="W243" i="5"/>
  <c r="Z243" i="5" s="1"/>
  <c r="AA243" i="5" s="1"/>
  <c r="Y243" i="5"/>
  <c r="AB243" i="5"/>
  <c r="AH243" i="5"/>
  <c r="AI243" i="5"/>
  <c r="AD243" i="5"/>
  <c r="AL243" i="5"/>
  <c r="AJ243" i="5"/>
  <c r="AO243" i="5"/>
  <c r="AQ243" i="5"/>
  <c r="AR243" i="5"/>
  <c r="AS243" i="5"/>
  <c r="AW243" i="5"/>
  <c r="AZ243" i="5"/>
  <c r="BL243" i="5"/>
  <c r="BN243" i="5" s="1"/>
  <c r="BO243" i="5"/>
  <c r="J242" i="5"/>
  <c r="L242" i="5"/>
  <c r="H242" i="5"/>
  <c r="AT243" i="5"/>
  <c r="K242" i="5"/>
  <c r="E242" i="5"/>
  <c r="G242" i="5"/>
  <c r="I242" i="5"/>
  <c r="C242" i="5"/>
  <c r="D242" i="5"/>
  <c r="F242" i="5"/>
  <c r="AX243" i="5" l="1"/>
  <c r="AU243" i="5"/>
  <c r="AV243" i="5" s="1"/>
  <c r="AY243" i="5" s="1"/>
  <c r="BA243" i="5"/>
  <c r="BB243" i="5" s="1"/>
  <c r="BP243" i="5"/>
  <c r="O242" i="5"/>
  <c r="P242" i="5"/>
  <c r="U242" i="5"/>
  <c r="W242" i="5"/>
  <c r="Y242" i="5"/>
  <c r="Z242" i="5"/>
  <c r="AA242" i="5" s="1"/>
  <c r="AB242" i="5"/>
  <c r="AW242" i="5" s="1"/>
  <c r="AH242" i="5"/>
  <c r="AI242" i="5" s="1"/>
  <c r="AL242" i="5"/>
  <c r="AQ242" i="5"/>
  <c r="AZ242" i="5"/>
  <c r="BL242" i="5"/>
  <c r="BP242" i="5" s="1"/>
  <c r="BN242" i="5"/>
  <c r="BO242" i="5"/>
  <c r="F241" i="5"/>
  <c r="H241" i="5"/>
  <c r="K241" i="5"/>
  <c r="J241" i="5"/>
  <c r="C241" i="5"/>
  <c r="E241" i="5"/>
  <c r="G241" i="5"/>
  <c r="L241" i="5"/>
  <c r="D241" i="5"/>
  <c r="I241" i="5"/>
  <c r="AD242" i="5" l="1"/>
  <c r="AJ242" i="5"/>
  <c r="AX242" i="5"/>
  <c r="BM243" i="5"/>
  <c r="BF243" i="5"/>
  <c r="BC243" i="5"/>
  <c r="BD243" i="5"/>
  <c r="AO242" i="5"/>
  <c r="BA242" i="5"/>
  <c r="O241" i="5"/>
  <c r="P241" i="5"/>
  <c r="U241" i="5" s="1"/>
  <c r="W241" i="5"/>
  <c r="Z241" i="5" s="1"/>
  <c r="AA241" i="5" s="1"/>
  <c r="Y241" i="5"/>
  <c r="AB241" i="5"/>
  <c r="AH241" i="5"/>
  <c r="AI241" i="5" s="1"/>
  <c r="AD241" i="5" s="1"/>
  <c r="AL241" i="5"/>
  <c r="AJ241" i="5"/>
  <c r="AO241" i="5"/>
  <c r="AQ241" i="5"/>
  <c r="AR241" i="5"/>
  <c r="AS241" i="5"/>
  <c r="AT241" i="5"/>
  <c r="AR242" i="5" l="1"/>
  <c r="AS242" i="5" s="1"/>
  <c r="BB242" i="5"/>
  <c r="AU241" i="5"/>
  <c r="AV241" i="5" s="1"/>
  <c r="AW241" i="5"/>
  <c r="AX241" i="5" s="1"/>
  <c r="AZ241" i="5"/>
  <c r="BA241" i="5"/>
  <c r="BB241" i="5"/>
  <c r="BF241" i="5" s="1"/>
  <c r="BC241" i="5"/>
  <c r="BD241" i="5"/>
  <c r="BL241" i="5"/>
  <c r="BP241" i="5" s="1"/>
  <c r="BN241" i="5"/>
  <c r="BO241" i="5"/>
  <c r="G240" i="5"/>
  <c r="I240" i="5"/>
  <c r="L240" i="5"/>
  <c r="D240" i="5"/>
  <c r="F240" i="5"/>
  <c r="J240" i="5"/>
  <c r="K240" i="5"/>
  <c r="H240" i="5"/>
  <c r="AT242" i="5"/>
  <c r="E240" i="5"/>
  <c r="C240" i="5"/>
  <c r="AY241" i="5" l="1"/>
  <c r="AU242" i="5"/>
  <c r="AV242" i="5" s="1"/>
  <c r="AY242" i="5" s="1"/>
  <c r="BM241" i="5"/>
  <c r="BM242" i="5"/>
  <c r="BD242" i="5"/>
  <c r="BC242" i="5"/>
  <c r="BF242" i="5"/>
  <c r="O240" i="5"/>
  <c r="P240" i="5"/>
  <c r="U240" i="5"/>
  <c r="W240" i="5"/>
  <c r="Z240" i="5" s="1"/>
  <c r="AA240" i="5" s="1"/>
  <c r="Y240" i="5"/>
  <c r="AB240" i="5"/>
  <c r="AH240" i="5"/>
  <c r="AI240" i="5" s="1"/>
  <c r="AL240" i="5"/>
  <c r="AO240" i="5"/>
  <c r="AQ240" i="5"/>
  <c r="BA240" i="5" s="1"/>
  <c r="AR240" i="5"/>
  <c r="AW240" i="5"/>
  <c r="AZ240" i="5"/>
  <c r="BL240" i="5"/>
  <c r="BN240" i="5" s="1"/>
  <c r="BO240" i="5"/>
  <c r="G239" i="5"/>
  <c r="L239" i="5"/>
  <c r="D239" i="5"/>
  <c r="E239" i="5"/>
  <c r="K239" i="5"/>
  <c r="F239" i="5"/>
  <c r="H239" i="5"/>
  <c r="I239" i="5"/>
  <c r="C239" i="5"/>
  <c r="J239" i="5"/>
  <c r="AD240" i="5" l="1"/>
  <c r="AJ240" i="5"/>
  <c r="AS240" i="5"/>
  <c r="BB240" i="5"/>
  <c r="AX240" i="5"/>
  <c r="BP240" i="5"/>
  <c r="O239" i="5"/>
  <c r="P239" i="5"/>
  <c r="W239" i="5"/>
  <c r="Y239" i="5"/>
  <c r="Z239" i="5"/>
  <c r="AA239" i="5" s="1"/>
  <c r="AB239" i="5"/>
  <c r="AO239" i="5" s="1"/>
  <c r="AR239" i="5" s="1"/>
  <c r="AH239" i="5"/>
  <c r="AI239" i="5" s="1"/>
  <c r="AL239" i="5"/>
  <c r="AQ239" i="5"/>
  <c r="AT240" i="5"/>
  <c r="U239" i="5" l="1"/>
  <c r="AU240" i="5"/>
  <c r="AV240" i="5" s="1"/>
  <c r="AS239" i="5"/>
  <c r="AD239" i="5"/>
  <c r="AJ239" i="5"/>
  <c r="BC240" i="5"/>
  <c r="BM240" i="5"/>
  <c r="BF240" i="5"/>
  <c r="BD240" i="5"/>
  <c r="AY240" i="5"/>
  <c r="AW239" i="5"/>
  <c r="AX239" i="5" s="1"/>
  <c r="AZ239" i="5"/>
  <c r="BB239" i="5" s="1"/>
  <c r="BA239" i="5"/>
  <c r="BL239" i="5"/>
  <c r="BN239" i="5" s="1"/>
  <c r="BO239" i="5"/>
  <c r="AT239" i="5"/>
  <c r="G238" i="5"/>
  <c r="I238" i="5"/>
  <c r="D238" i="5"/>
  <c r="J238" i="5"/>
  <c r="H238" i="5"/>
  <c r="C238" i="5"/>
  <c r="F238" i="5"/>
  <c r="E238" i="5"/>
  <c r="L238" i="5"/>
  <c r="K238" i="5"/>
  <c r="BC239" i="5" l="1"/>
  <c r="BD239" i="5"/>
  <c r="BF239" i="5"/>
  <c r="BM239" i="5"/>
  <c r="BP239" i="5"/>
  <c r="AU239" i="5"/>
  <c r="AV239" i="5" s="1"/>
  <c r="AY239" i="5" s="1"/>
  <c r="O238" i="5"/>
  <c r="P238" i="5"/>
  <c r="U238" i="5"/>
  <c r="W238" i="5"/>
  <c r="Z238" i="5" s="1"/>
  <c r="Y238" i="5"/>
  <c r="AB238" i="5"/>
  <c r="AO238" i="5" s="1"/>
  <c r="AR238" i="5" s="1"/>
  <c r="AH238" i="5"/>
  <c r="AI238" i="5" s="1"/>
  <c r="AJ238" i="5" s="1"/>
  <c r="AL238" i="5"/>
  <c r="AQ238" i="5"/>
  <c r="AA238" i="5" l="1"/>
  <c r="AS238" i="5"/>
  <c r="AD238" i="5"/>
  <c r="AW238" i="5"/>
  <c r="AX238" i="5" s="1"/>
  <c r="AZ238" i="5"/>
  <c r="BA238" i="5"/>
  <c r="BB238" i="5"/>
  <c r="BM238" i="5" s="1"/>
  <c r="BC238" i="5"/>
  <c r="BD238" i="5"/>
  <c r="BF238" i="5"/>
  <c r="BL238" i="5"/>
  <c r="BN238" i="5" s="1"/>
  <c r="BO238" i="5"/>
  <c r="AT238" i="5"/>
  <c r="F237" i="5"/>
  <c r="J237" i="5"/>
  <c r="L237" i="5"/>
  <c r="D237" i="5"/>
  <c r="K237" i="5"/>
  <c r="I237" i="5"/>
  <c r="C237" i="5"/>
  <c r="H237" i="5"/>
  <c r="E237" i="5"/>
  <c r="G237" i="5"/>
  <c r="AU238" i="5" l="1"/>
  <c r="AV238" i="5" s="1"/>
  <c r="AY238" i="5"/>
  <c r="BP238" i="5"/>
  <c r="O237" i="5"/>
  <c r="P237" i="5"/>
  <c r="U237" i="5"/>
  <c r="W237" i="5"/>
  <c r="Y237" i="5"/>
  <c r="Z237" i="5"/>
  <c r="AA237" i="5" s="1"/>
  <c r="AB237" i="5"/>
  <c r="AO237" i="5" s="1"/>
  <c r="AH237" i="5"/>
  <c r="AI237" i="5"/>
  <c r="AJ237" i="5" s="1"/>
  <c r="AL237" i="5"/>
  <c r="AQ237" i="5"/>
  <c r="BA237" i="5" s="1"/>
  <c r="AZ237" i="5"/>
  <c r="BL237" i="5"/>
  <c r="BN237" i="5"/>
  <c r="BO237" i="5"/>
  <c r="BP237" i="5"/>
  <c r="F236" i="5"/>
  <c r="C236" i="5"/>
  <c r="D236" i="5"/>
  <c r="G236" i="5"/>
  <c r="H236" i="5"/>
  <c r="I236" i="5"/>
  <c r="J236" i="5"/>
  <c r="L236" i="5"/>
  <c r="K236" i="5"/>
  <c r="E236" i="5"/>
  <c r="AW237" i="5" l="1"/>
  <c r="AX237" i="5" s="1"/>
  <c r="AD237" i="5"/>
  <c r="BB237" i="5"/>
  <c r="AR237" i="5"/>
  <c r="AS237" i="5" s="1"/>
  <c r="O236" i="5"/>
  <c r="P236" i="5"/>
  <c r="U236" i="5"/>
  <c r="W236" i="5"/>
  <c r="Y236" i="5"/>
  <c r="Z236" i="5"/>
  <c r="AA236" i="5" s="1"/>
  <c r="AB236" i="5"/>
  <c r="AO236" i="5" s="1"/>
  <c r="AR236" i="5" s="1"/>
  <c r="AH236" i="5"/>
  <c r="AI236" i="5" s="1"/>
  <c r="AJ236" i="5" s="1"/>
  <c r="AL236" i="5"/>
  <c r="AQ236" i="5"/>
  <c r="AT237" i="5"/>
  <c r="AS236" i="5" l="1"/>
  <c r="AD236" i="5"/>
  <c r="AU237" i="5"/>
  <c r="AV237" i="5" s="1"/>
  <c r="AY237" i="5" s="1"/>
  <c r="BC237" i="5"/>
  <c r="BD237" i="5"/>
  <c r="BF237" i="5"/>
  <c r="BM237" i="5"/>
  <c r="AW236" i="5"/>
  <c r="AX236" i="5" s="1"/>
  <c r="AZ236" i="5"/>
  <c r="BA236" i="5"/>
  <c r="BL236" i="5"/>
  <c r="BN236" i="5" s="1"/>
  <c r="BO236" i="5"/>
  <c r="AT236" i="5"/>
  <c r="I235" i="5"/>
  <c r="C235" i="5"/>
  <c r="K235" i="5"/>
  <c r="J235" i="5"/>
  <c r="H235" i="5"/>
  <c r="D235" i="5"/>
  <c r="E235" i="5"/>
  <c r="G235" i="5"/>
  <c r="L235" i="5"/>
  <c r="F235" i="5"/>
  <c r="BB236" i="5" l="1"/>
  <c r="BD236" i="5" s="1"/>
  <c r="AU236" i="5"/>
  <c r="AV236" i="5" s="1"/>
  <c r="AY236" i="5"/>
  <c r="BP236" i="5"/>
  <c r="O235" i="5"/>
  <c r="P235" i="5"/>
  <c r="W235" i="5"/>
  <c r="Y235" i="5"/>
  <c r="Z235" i="5"/>
  <c r="AA235" i="5" s="1"/>
  <c r="AB235" i="5"/>
  <c r="AO235" i="5" s="1"/>
  <c r="AH235" i="5"/>
  <c r="AI235" i="5" s="1"/>
  <c r="AL235" i="5"/>
  <c r="AQ235" i="5"/>
  <c r="BA235" i="5" s="1"/>
  <c r="AZ235" i="5"/>
  <c r="BL235" i="5"/>
  <c r="BN235" i="5"/>
  <c r="BO235" i="5"/>
  <c r="BP235" i="5"/>
  <c r="I234" i="5"/>
  <c r="F234" i="5"/>
  <c r="H234" i="5"/>
  <c r="J234" i="5"/>
  <c r="G234" i="5"/>
  <c r="L234" i="5"/>
  <c r="K234" i="5"/>
  <c r="D234" i="5"/>
  <c r="C234" i="5"/>
  <c r="E234" i="5"/>
  <c r="U235" i="5" l="1"/>
  <c r="BF236" i="5"/>
  <c r="BM236" i="5"/>
  <c r="BC236" i="5"/>
  <c r="AW235" i="5"/>
  <c r="AX235" i="5" s="1"/>
  <c r="BB235" i="5"/>
  <c r="AR235" i="5"/>
  <c r="AS235" i="5" s="1"/>
  <c r="AJ235" i="5"/>
  <c r="AD235" i="5"/>
  <c r="O234" i="5"/>
  <c r="P234" i="5"/>
  <c r="U234" i="5"/>
  <c r="W234" i="5"/>
  <c r="Y234" i="5"/>
  <c r="Z234" i="5"/>
  <c r="AA234" i="5" s="1"/>
  <c r="AB234" i="5"/>
  <c r="AW234" i="5" s="1"/>
  <c r="AH234" i="5"/>
  <c r="AI234" i="5" s="1"/>
  <c r="AD234" i="5" s="1"/>
  <c r="AL234" i="5"/>
  <c r="AQ234" i="5"/>
  <c r="BA234" i="5" s="1"/>
  <c r="AZ234" i="5"/>
  <c r="BL234" i="5"/>
  <c r="BN234" i="5" s="1"/>
  <c r="BO234" i="5"/>
  <c r="BP234" i="5"/>
  <c r="C233" i="5"/>
  <c r="F233" i="5"/>
  <c r="H233" i="5"/>
  <c r="I233" i="5"/>
  <c r="K233" i="5"/>
  <c r="L233" i="5"/>
  <c r="D233" i="5"/>
  <c r="E233" i="5"/>
  <c r="G233" i="5"/>
  <c r="J233" i="5"/>
  <c r="AT235" i="5"/>
  <c r="AX234" i="5" l="1"/>
  <c r="AU235" i="5"/>
  <c r="AV235" i="5" s="1"/>
  <c r="AY235" i="5" s="1"/>
  <c r="AO234" i="5"/>
  <c r="AR234" i="5" s="1"/>
  <c r="AS234" i="5" s="1"/>
  <c r="AJ234" i="5"/>
  <c r="BC235" i="5"/>
  <c r="BF235" i="5"/>
  <c r="BD235" i="5"/>
  <c r="BM235" i="5"/>
  <c r="O233" i="5"/>
  <c r="P233" i="5"/>
  <c r="U233" i="5"/>
  <c r="W233" i="5"/>
  <c r="Z233" i="5" s="1"/>
  <c r="AA233" i="5" s="1"/>
  <c r="Y233" i="5"/>
  <c r="AB233" i="5"/>
  <c r="AW233" i="5" s="1"/>
  <c r="AH233" i="5"/>
  <c r="AI233" i="5" s="1"/>
  <c r="AD233" i="5" s="1"/>
  <c r="AL233" i="5"/>
  <c r="AJ233" i="5"/>
  <c r="AO233" i="5"/>
  <c r="AR233" i="5" s="1"/>
  <c r="AS233" i="5" s="1"/>
  <c r="AQ233" i="5"/>
  <c r="AX233" i="5" s="1"/>
  <c r="AZ233" i="5"/>
  <c r="BL233" i="5"/>
  <c r="BP233" i="5" s="1"/>
  <c r="BN233" i="5"/>
  <c r="BO233" i="5"/>
  <c r="G232" i="5"/>
  <c r="K232" i="5"/>
  <c r="D232" i="5"/>
  <c r="L232" i="5"/>
  <c r="H232" i="5"/>
  <c r="AT234" i="5"/>
  <c r="E232" i="5"/>
  <c r="F232" i="5"/>
  <c r="I232" i="5"/>
  <c r="J232" i="5"/>
  <c r="C232" i="5"/>
  <c r="AT233" i="5"/>
  <c r="AU233" i="5" l="1"/>
  <c r="AV233" i="5" s="1"/>
  <c r="AY233" i="5" s="1"/>
  <c r="AU234" i="5"/>
  <c r="AV234" i="5" s="1"/>
  <c r="AY234" i="5" s="1"/>
  <c r="BA233" i="5"/>
  <c r="BB233" i="5" s="1"/>
  <c r="BB234" i="5"/>
  <c r="O232" i="5"/>
  <c r="P232" i="5"/>
  <c r="W232" i="5"/>
  <c r="Y232" i="5"/>
  <c r="Z232" i="5"/>
  <c r="AA232" i="5" s="1"/>
  <c r="AB232" i="5"/>
  <c r="AO232" i="5" s="1"/>
  <c r="AH232" i="5"/>
  <c r="AI232" i="5" s="1"/>
  <c r="AL232" i="5"/>
  <c r="AQ232" i="5"/>
  <c r="AZ232" i="5"/>
  <c r="BA232" i="5"/>
  <c r="BL232" i="5"/>
  <c r="BN232" i="5" s="1"/>
  <c r="BO232" i="5"/>
  <c r="BP232" i="5"/>
  <c r="E231" i="5"/>
  <c r="I231" i="5"/>
  <c r="D231" i="5"/>
  <c r="F231" i="5"/>
  <c r="L231" i="5"/>
  <c r="G231" i="5"/>
  <c r="H231" i="5"/>
  <c r="J231" i="5"/>
  <c r="K231" i="5"/>
  <c r="C231" i="5"/>
  <c r="U232" i="5" l="1"/>
  <c r="AD232" i="5"/>
  <c r="AJ232" i="5"/>
  <c r="BB232" i="5"/>
  <c r="AR232" i="5"/>
  <c r="AS232" i="5" s="1"/>
  <c r="BD234" i="5"/>
  <c r="BM234" i="5"/>
  <c r="BF234" i="5"/>
  <c r="BC234" i="5"/>
  <c r="AW232" i="5"/>
  <c r="AX232" i="5" s="1"/>
  <c r="BD233" i="5"/>
  <c r="BF233" i="5"/>
  <c r="BM233" i="5"/>
  <c r="BC233" i="5"/>
  <c r="O231" i="5"/>
  <c r="P231" i="5"/>
  <c r="U231" i="5" s="1"/>
  <c r="W231" i="5"/>
  <c r="Y231" i="5"/>
  <c r="Z231" i="5"/>
  <c r="AA231" i="5" s="1"/>
  <c r="AB231" i="5"/>
  <c r="AW231" i="5" s="1"/>
  <c r="AH231" i="5"/>
  <c r="AI231" i="5" s="1"/>
  <c r="AD231" i="5" s="1"/>
  <c r="AL231" i="5"/>
  <c r="AJ231" i="5"/>
  <c r="AO231" i="5"/>
  <c r="AR231" i="5" s="1"/>
  <c r="AS231" i="5" s="1"/>
  <c r="AQ231" i="5"/>
  <c r="AZ231" i="5"/>
  <c r="BL231" i="5"/>
  <c r="BP231" i="5" s="1"/>
  <c r="BN231" i="5"/>
  <c r="BO231" i="5"/>
  <c r="F230" i="5"/>
  <c r="K230" i="5"/>
  <c r="E230" i="5"/>
  <c r="L230" i="5"/>
  <c r="AT232" i="5"/>
  <c r="H230" i="5"/>
  <c r="C230" i="5"/>
  <c r="AT231" i="5"/>
  <c r="D230" i="5"/>
  <c r="G230" i="5"/>
  <c r="I230" i="5"/>
  <c r="J230" i="5"/>
  <c r="AX231" i="5" l="1"/>
  <c r="AU231" i="5"/>
  <c r="AV231" i="5" s="1"/>
  <c r="AU232" i="5"/>
  <c r="AV232" i="5" s="1"/>
  <c r="AY232" i="5" s="1"/>
  <c r="AY231" i="5"/>
  <c r="BA231" i="5"/>
  <c r="BB231" i="5" s="1"/>
  <c r="BM231" i="5" s="1"/>
  <c r="BF232" i="5"/>
  <c r="BC232" i="5"/>
  <c r="BM232" i="5"/>
  <c r="BD232" i="5"/>
  <c r="BF231" i="5"/>
  <c r="BC231" i="5"/>
  <c r="BD231" i="5"/>
  <c r="O230" i="5"/>
  <c r="P230" i="5"/>
  <c r="U230" i="5" s="1"/>
  <c r="W230" i="5"/>
  <c r="Y230" i="5"/>
  <c r="Z230" i="5"/>
  <c r="AA230" i="5" s="1"/>
  <c r="AB230" i="5"/>
  <c r="AO230" i="5" s="1"/>
  <c r="AH230" i="5"/>
  <c r="AI230" i="5"/>
  <c r="AJ230" i="5" s="1"/>
  <c r="AD230" i="5"/>
  <c r="AL230" i="5"/>
  <c r="AQ230" i="5"/>
  <c r="BA230" i="5" s="1"/>
  <c r="AZ230" i="5"/>
  <c r="BL230" i="5"/>
  <c r="BN230" i="5"/>
  <c r="BO230" i="5"/>
  <c r="BP230" i="5"/>
  <c r="L229" i="5"/>
  <c r="C229" i="5"/>
  <c r="D229" i="5"/>
  <c r="E229" i="5"/>
  <c r="G229" i="5"/>
  <c r="F229" i="5"/>
  <c r="J229" i="5"/>
  <c r="H229" i="5"/>
  <c r="I229" i="5"/>
  <c r="K229" i="5"/>
  <c r="AW230" i="5" l="1"/>
  <c r="AX230" i="5" s="1"/>
  <c r="BB230" i="5"/>
  <c r="AR230" i="5"/>
  <c r="AS230" i="5" s="1"/>
  <c r="O229" i="5"/>
  <c r="P229" i="5"/>
  <c r="W229" i="5"/>
  <c r="Y229" i="5"/>
  <c r="Z229" i="5"/>
  <c r="AA229" i="5" s="1"/>
  <c r="AB229" i="5"/>
  <c r="AO229" i="5" s="1"/>
  <c r="AH229" i="5"/>
  <c r="AI229" i="5" s="1"/>
  <c r="AL229" i="5"/>
  <c r="AQ229" i="5"/>
  <c r="BA229" i="5" s="1"/>
  <c r="AZ229" i="5"/>
  <c r="BL229" i="5"/>
  <c r="BN229" i="5"/>
  <c r="BO229" i="5"/>
  <c r="BP229" i="5"/>
  <c r="C228" i="5"/>
  <c r="H228" i="5"/>
  <c r="K228" i="5"/>
  <c r="L228" i="5"/>
  <c r="D228" i="5"/>
  <c r="G228" i="5"/>
  <c r="AT230" i="5"/>
  <c r="E228" i="5"/>
  <c r="I228" i="5"/>
  <c r="J228" i="5"/>
  <c r="F228" i="5"/>
  <c r="AJ229" i="5" l="1"/>
  <c r="AD229" i="5"/>
  <c r="U229" i="5"/>
  <c r="AW229" i="5"/>
  <c r="AX229" i="5" s="1"/>
  <c r="AU230" i="5"/>
  <c r="AV230" i="5" s="1"/>
  <c r="AY230" i="5" s="1"/>
  <c r="AR229" i="5"/>
  <c r="AS229" i="5" s="1"/>
  <c r="BB229" i="5"/>
  <c r="BC230" i="5"/>
  <c r="BD230" i="5"/>
  <c r="BM230" i="5"/>
  <c r="BF230" i="5"/>
  <c r="O228" i="5"/>
  <c r="P228" i="5"/>
  <c r="W228" i="5"/>
  <c r="Z228" i="5" s="1"/>
  <c r="Y228" i="5"/>
  <c r="AB228" i="5"/>
  <c r="AW228" i="5" s="1"/>
  <c r="AH228" i="5"/>
  <c r="AI228" i="5"/>
  <c r="AD228" i="5" s="1"/>
  <c r="AL228" i="5"/>
  <c r="AJ228" i="5"/>
  <c r="AO228" i="5"/>
  <c r="AQ228" i="5"/>
  <c r="AR228" i="5"/>
  <c r="AS228" i="5" s="1"/>
  <c r="AZ228" i="5"/>
  <c r="BL228" i="5"/>
  <c r="BP228" i="5" s="1"/>
  <c r="BO228" i="5"/>
  <c r="F227" i="5"/>
  <c r="H227" i="5"/>
  <c r="I227" i="5"/>
  <c r="G227" i="5"/>
  <c r="K227" i="5"/>
  <c r="D227" i="5"/>
  <c r="AT228" i="5"/>
  <c r="C227" i="5"/>
  <c r="E227" i="5"/>
  <c r="J227" i="5"/>
  <c r="L227" i="5"/>
  <c r="AT229" i="5"/>
  <c r="BN228" i="5" l="1"/>
  <c r="AA228" i="5"/>
  <c r="AX228" i="5"/>
  <c r="U228" i="5"/>
  <c r="AU229" i="5"/>
  <c r="AV229" i="5" s="1"/>
  <c r="AY229" i="5" s="1"/>
  <c r="AU228" i="5"/>
  <c r="AV228" i="5" s="1"/>
  <c r="AY228" i="5"/>
  <c r="BA228" i="5"/>
  <c r="BB228" i="5" s="1"/>
  <c r="BC229" i="5"/>
  <c r="BF229" i="5"/>
  <c r="BD229" i="5"/>
  <c r="BM229" i="5"/>
  <c r="O227" i="5"/>
  <c r="P227" i="5"/>
  <c r="W227" i="5"/>
  <c r="Y227" i="5"/>
  <c r="Z227" i="5"/>
  <c r="AA227" i="5" s="1"/>
  <c r="AB227" i="5"/>
  <c r="AH227" i="5"/>
  <c r="AI227" i="5"/>
  <c r="AD227" i="5"/>
  <c r="AL227" i="5"/>
  <c r="AJ227" i="5"/>
  <c r="AO227" i="5"/>
  <c r="AR227" i="5" s="1"/>
  <c r="AS227" i="5" s="1"/>
  <c r="AQ227" i="5"/>
  <c r="AT227" i="5"/>
  <c r="U227" i="5" l="1"/>
  <c r="BC228" i="5"/>
  <c r="BD228" i="5"/>
  <c r="BF228" i="5"/>
  <c r="BM228" i="5"/>
  <c r="AU227" i="5"/>
  <c r="AV227" i="5"/>
  <c r="AW227" i="5"/>
  <c r="AX227" i="5" s="1"/>
  <c r="AY227" i="5" s="1"/>
  <c r="AZ227" i="5"/>
  <c r="BA227" i="5"/>
  <c r="BB227" i="5"/>
  <c r="BC227" i="5" s="1"/>
  <c r="BL227" i="5"/>
  <c r="BP227" i="5" s="1"/>
  <c r="BO227" i="5"/>
  <c r="G226" i="5"/>
  <c r="H226" i="5"/>
  <c r="J226" i="5"/>
  <c r="C226" i="5"/>
  <c r="E226" i="5"/>
  <c r="K226" i="5"/>
  <c r="L226" i="5"/>
  <c r="F226" i="5"/>
  <c r="I226" i="5"/>
  <c r="D226" i="5"/>
  <c r="BN227" i="5" l="1"/>
  <c r="BF227" i="5"/>
  <c r="BD227" i="5"/>
  <c r="BM227" i="5"/>
  <c r="O226" i="5"/>
  <c r="P226" i="5"/>
  <c r="U226" i="5"/>
  <c r="W226" i="5"/>
  <c r="Y226" i="5"/>
  <c r="Z226" i="5"/>
  <c r="AA226" i="5" s="1"/>
  <c r="AB226" i="5"/>
  <c r="AO226" i="5" s="1"/>
  <c r="AH226" i="5"/>
  <c r="AI226" i="5" s="1"/>
  <c r="AD226" i="5" s="1"/>
  <c r="AL226" i="5"/>
  <c r="AQ226" i="5"/>
  <c r="BA226" i="5" s="1"/>
  <c r="AZ226" i="5"/>
  <c r="BL226" i="5"/>
  <c r="BN226" i="5"/>
  <c r="BO226" i="5"/>
  <c r="BP226" i="5"/>
  <c r="C225" i="5" a="1"/>
  <c r="AW226" i="5" l="1"/>
  <c r="AX226" i="5" s="1"/>
  <c r="AR226" i="5"/>
  <c r="AS226" i="5" s="1"/>
  <c r="BB226" i="5"/>
  <c r="AJ226" i="5"/>
  <c r="C225" i="5"/>
  <c r="O225" i="5"/>
  <c r="P225" i="5"/>
  <c r="Y225" i="5"/>
  <c r="G225" i="5" a="1"/>
  <c r="K225" i="5" a="1"/>
  <c r="AT226" i="5"/>
  <c r="D225" i="5" a="1"/>
  <c r="J225" i="5" a="1"/>
  <c r="I225" i="5" a="1"/>
  <c r="E225" i="5" a="1"/>
  <c r="H225" i="5" a="1"/>
  <c r="F225" i="5" a="1"/>
  <c r="L225" i="5" a="1"/>
  <c r="L225" i="5" l="1"/>
  <c r="K225" i="5"/>
  <c r="E225" i="5"/>
  <c r="I225" i="5"/>
  <c r="W225" i="5" s="1"/>
  <c r="Z225" i="5" s="1"/>
  <c r="AA225" i="5" s="1"/>
  <c r="J225" i="5"/>
  <c r="G225" i="5"/>
  <c r="F225" i="5"/>
  <c r="AZ225" i="5" s="1"/>
  <c r="D225" i="5"/>
  <c r="AQ225" i="5" s="1"/>
  <c r="BA225" i="5" s="1"/>
  <c r="H225" i="5"/>
  <c r="AU226" i="5"/>
  <c r="AV226" i="5" s="1"/>
  <c r="AY226" i="5" s="1"/>
  <c r="BC226" i="5"/>
  <c r="BF226" i="5"/>
  <c r="BD226" i="5"/>
  <c r="BM226" i="5"/>
  <c r="BL225" i="5"/>
  <c r="BN225" i="5" s="1"/>
  <c r="BO225" i="5"/>
  <c r="C224" i="5" a="1"/>
  <c r="AL225" i="5" l="1"/>
  <c r="U225" i="5"/>
  <c r="AH225" i="5"/>
  <c r="AI225" i="5" s="1"/>
  <c r="AB225" i="5"/>
  <c r="BP225" i="5"/>
  <c r="C224" i="5"/>
  <c r="AK225" i="5" a="1"/>
  <c r="D224" i="5" a="1"/>
  <c r="AK225" i="5" l="1"/>
  <c r="AO225" i="5"/>
  <c r="AW225" i="5"/>
  <c r="AX225" i="5" s="1"/>
  <c r="AD225" i="5"/>
  <c r="AJ225" i="5"/>
  <c r="D224" i="5"/>
  <c r="O224" i="5"/>
  <c r="P224" i="5"/>
  <c r="Y224" i="5"/>
  <c r="J224" i="5" a="1"/>
  <c r="K224" i="5" a="1"/>
  <c r="L224" i="5" a="1"/>
  <c r="AE225" i="5"/>
  <c r="E224" i="5" a="1"/>
  <c r="F224" i="5" a="1"/>
  <c r="H224" i="5" a="1"/>
  <c r="I224" i="5" a="1"/>
  <c r="G224" i="5" a="1"/>
  <c r="AM225" i="5"/>
  <c r="L224" i="5" l="1"/>
  <c r="K224" i="5"/>
  <c r="I224" i="5"/>
  <c r="W224" i="5" s="1"/>
  <c r="H224" i="5"/>
  <c r="F224" i="5"/>
  <c r="E224" i="5"/>
  <c r="AQ224" i="5" s="1"/>
  <c r="BA224" i="5" s="1"/>
  <c r="J224" i="5"/>
  <c r="AN225" i="5"/>
  <c r="AF225" i="5"/>
  <c r="G224" i="5"/>
  <c r="AR225" i="5"/>
  <c r="AS225" i="5" s="1"/>
  <c r="BB225" i="5"/>
  <c r="BL224" i="5"/>
  <c r="BN224" i="5" s="1"/>
  <c r="BO224" i="5"/>
  <c r="AT225" i="5"/>
  <c r="C223" i="5" a="1"/>
  <c r="AZ224" i="5" l="1"/>
  <c r="AU225" i="5"/>
  <c r="AV225" i="5" s="1"/>
  <c r="AY225" i="5" s="1"/>
  <c r="BD225" i="5"/>
  <c r="BC225" i="5"/>
  <c r="BM225" i="5"/>
  <c r="BF225" i="5"/>
  <c r="U224" i="5"/>
  <c r="AL224" i="5"/>
  <c r="AH224" i="5"/>
  <c r="AI224" i="5" s="1"/>
  <c r="Z224" i="5"/>
  <c r="AA224" i="5" s="1"/>
  <c r="AB224" i="5"/>
  <c r="BP224" i="5"/>
  <c r="C223" i="5"/>
  <c r="D223" i="5" a="1"/>
  <c r="AK224" i="5" a="1"/>
  <c r="AK224" i="5" l="1"/>
  <c r="AD224" i="5"/>
  <c r="AJ224" i="5"/>
  <c r="AW224" i="5"/>
  <c r="AX224" i="5" s="1"/>
  <c r="AO224" i="5"/>
  <c r="D223" i="5"/>
  <c r="O223" i="5"/>
  <c r="P223" i="5"/>
  <c r="Y223" i="5"/>
  <c r="J223" i="5" a="1"/>
  <c r="E223" i="5" a="1"/>
  <c r="H223" i="5" a="1"/>
  <c r="AM224" i="5"/>
  <c r="I223" i="5" a="1"/>
  <c r="K223" i="5" a="1"/>
  <c r="L223" i="5" a="1"/>
  <c r="G223" i="5" a="1"/>
  <c r="F223" i="5" a="1"/>
  <c r="AE224" i="5"/>
  <c r="F223" i="5" l="1"/>
  <c r="H223" i="5"/>
  <c r="G223" i="5"/>
  <c r="AZ223" i="5" s="1"/>
  <c r="L223" i="5"/>
  <c r="AQ223" i="5" s="1"/>
  <c r="BA223" i="5" s="1"/>
  <c r="K223" i="5"/>
  <c r="E223" i="5"/>
  <c r="J223" i="5"/>
  <c r="I223" i="5"/>
  <c r="W223" i="5" s="1"/>
  <c r="AN224" i="5"/>
  <c r="AF224" i="5"/>
  <c r="AR224" i="5"/>
  <c r="AS224" i="5" s="1"/>
  <c r="BB224" i="5"/>
  <c r="BL223" i="5"/>
  <c r="BN223" i="5" s="1"/>
  <c r="BO223" i="5"/>
  <c r="AT224" i="5"/>
  <c r="C222" i="5" a="1"/>
  <c r="AU224" i="5" l="1"/>
  <c r="AV224" i="5" s="1"/>
  <c r="AY224" i="5" s="1"/>
  <c r="U223" i="5"/>
  <c r="AL223" i="5"/>
  <c r="BC224" i="5"/>
  <c r="BM224" i="5"/>
  <c r="BD224" i="5"/>
  <c r="BF224" i="5"/>
  <c r="AH223" i="5"/>
  <c r="AI223" i="5" s="1"/>
  <c r="AB223" i="5"/>
  <c r="Z223" i="5"/>
  <c r="AA223" i="5" s="1"/>
  <c r="BP223" i="5"/>
  <c r="C222" i="5"/>
  <c r="D222" i="5" a="1"/>
  <c r="AK223" i="5" a="1"/>
  <c r="AK223" i="5" l="1"/>
  <c r="AO223" i="5"/>
  <c r="AW223" i="5"/>
  <c r="AX223" i="5" s="1"/>
  <c r="AD223" i="5"/>
  <c r="AJ223" i="5"/>
  <c r="D222" i="5"/>
  <c r="O222" i="5"/>
  <c r="P222" i="5"/>
  <c r="Y222" i="5"/>
  <c r="L222" i="5" a="1"/>
  <c r="G222" i="5" a="1"/>
  <c r="J222" i="5" a="1"/>
  <c r="F222" i="5" a="1"/>
  <c r="H222" i="5" a="1"/>
  <c r="K222" i="5" a="1"/>
  <c r="I222" i="5" a="1"/>
  <c r="AM223" i="5"/>
  <c r="AE223" i="5"/>
  <c r="E222" i="5" a="1"/>
  <c r="E222" i="5" l="1"/>
  <c r="AN223" i="5"/>
  <c r="F222" i="5"/>
  <c r="J222" i="5"/>
  <c r="I222" i="5"/>
  <c r="W222" i="5" s="1"/>
  <c r="G222" i="5"/>
  <c r="L222" i="5"/>
  <c r="AB222" i="5" s="1"/>
  <c r="AO222" i="5" s="1"/>
  <c r="AR222" i="5" s="1"/>
  <c r="K222" i="5"/>
  <c r="H222" i="5"/>
  <c r="AF223" i="5"/>
  <c r="AR223" i="5"/>
  <c r="AS223" i="5" s="1"/>
  <c r="BB223" i="5"/>
  <c r="BL222" i="5"/>
  <c r="BN222" i="5" s="1"/>
  <c r="BO222" i="5"/>
  <c r="C221" i="5" a="1"/>
  <c r="AT223" i="5"/>
  <c r="AW222" i="5" l="1"/>
  <c r="AZ222" i="5"/>
  <c r="AQ222" i="5"/>
  <c r="BA222" i="5" s="1"/>
  <c r="AU223" i="5"/>
  <c r="AV223" i="5" s="1"/>
  <c r="AY223" i="5" s="1"/>
  <c r="BC223" i="5"/>
  <c r="BM223" i="5"/>
  <c r="BF223" i="5"/>
  <c r="BD223" i="5"/>
  <c r="AL222" i="5"/>
  <c r="U222" i="5"/>
  <c r="Z222" i="5"/>
  <c r="AA222" i="5" s="1"/>
  <c r="AH222" i="5"/>
  <c r="AI222" i="5" s="1"/>
  <c r="BP222" i="5"/>
  <c r="C221" i="5"/>
  <c r="D221" i="5" a="1"/>
  <c r="AK222" i="5" a="1"/>
  <c r="BB222" i="5" l="1"/>
  <c r="BF222" i="5" s="1"/>
  <c r="AX222" i="5"/>
  <c r="AK222" i="5"/>
  <c r="AD222" i="5"/>
  <c r="AJ222" i="5"/>
  <c r="AS222" i="5"/>
  <c r="BM222" i="5"/>
  <c r="BD222" i="5"/>
  <c r="BC222" i="5"/>
  <c r="D221" i="5"/>
  <c r="O221" i="5"/>
  <c r="P221" i="5"/>
  <c r="Y221" i="5"/>
  <c r="G221" i="5" a="1"/>
  <c r="J221" i="5" a="1"/>
  <c r="AE222" i="5"/>
  <c r="AT222" i="5"/>
  <c r="I221" i="5" a="1"/>
  <c r="AM222" i="5"/>
  <c r="E221" i="5" a="1"/>
  <c r="K221" i="5" a="1"/>
  <c r="H221" i="5" a="1"/>
  <c r="F221" i="5" a="1"/>
  <c r="L221" i="5" a="1"/>
  <c r="F221" i="5" l="1"/>
  <c r="I221" i="5"/>
  <c r="W221" i="5" s="1"/>
  <c r="AU222" i="5"/>
  <c r="AV222" i="5" s="1"/>
  <c r="AY222" i="5" s="1"/>
  <c r="H221" i="5"/>
  <c r="AF222" i="5"/>
  <c r="L221" i="5"/>
  <c r="K221" i="5"/>
  <c r="E221" i="5"/>
  <c r="J221" i="5"/>
  <c r="AN222" i="5"/>
  <c r="G221" i="5"/>
  <c r="AZ221" i="5" s="1"/>
  <c r="Z221" i="5"/>
  <c r="AA221" i="5" s="1"/>
  <c r="BL221" i="5"/>
  <c r="BN221" i="5" s="1"/>
  <c r="BO221" i="5"/>
  <c r="C220" i="5" a="1"/>
  <c r="AB221" i="5" l="1"/>
  <c r="AQ221" i="5"/>
  <c r="BA221" i="5" s="1"/>
  <c r="AW221" i="5"/>
  <c r="AO221" i="5"/>
  <c r="AR221" i="5" s="1"/>
  <c r="AH221" i="5"/>
  <c r="AI221" i="5" s="1"/>
  <c r="U221" i="5"/>
  <c r="AL221" i="5"/>
  <c r="BB221" i="5"/>
  <c r="BD221" i="5" s="1"/>
  <c r="BP221" i="5"/>
  <c r="C220" i="5"/>
  <c r="AK221" i="5" a="1"/>
  <c r="D220" i="5" a="1"/>
  <c r="AX221" i="5" l="1"/>
  <c r="AK221" i="5"/>
  <c r="AS221" i="5"/>
  <c r="AD221" i="5"/>
  <c r="AJ221" i="5"/>
  <c r="BC221" i="5"/>
  <c r="BM221" i="5"/>
  <c r="BF221" i="5"/>
  <c r="D220" i="5"/>
  <c r="O220" i="5"/>
  <c r="P220" i="5"/>
  <c r="Y220" i="5"/>
  <c r="H220" i="5" a="1"/>
  <c r="AM221" i="5"/>
  <c r="E220" i="5" a="1"/>
  <c r="AT221" i="5"/>
  <c r="L220" i="5" a="1"/>
  <c r="F220" i="5" a="1"/>
  <c r="I220" i="5" a="1"/>
  <c r="J220" i="5" a="1"/>
  <c r="K220" i="5" a="1"/>
  <c r="G220" i="5" a="1"/>
  <c r="AE221" i="5"/>
  <c r="K220" i="5" l="1"/>
  <c r="AF221" i="5"/>
  <c r="L220" i="5"/>
  <c r="J220" i="5"/>
  <c r="I220" i="5"/>
  <c r="W220" i="5" s="1"/>
  <c r="AU221" i="5"/>
  <c r="AV221" i="5" s="1"/>
  <c r="AY221" i="5" s="1"/>
  <c r="F220" i="5"/>
  <c r="E220" i="5"/>
  <c r="AN221" i="5"/>
  <c r="H220" i="5"/>
  <c r="G220" i="5"/>
  <c r="Z220" i="5"/>
  <c r="AA220" i="5" s="1"/>
  <c r="BL220" i="5"/>
  <c r="BN220" i="5" s="1"/>
  <c r="BO220" i="5"/>
  <c r="C219" i="5" a="1"/>
  <c r="AZ220" i="5" l="1"/>
  <c r="AB220" i="5"/>
  <c r="AQ220" i="5"/>
  <c r="BA220" i="5" s="1"/>
  <c r="AO220" i="5"/>
  <c r="AR220" i="5" s="1"/>
  <c r="AW220" i="5"/>
  <c r="AX220" i="5" s="1"/>
  <c r="AH220" i="5"/>
  <c r="AI220" i="5" s="1"/>
  <c r="U220" i="5"/>
  <c r="AL220" i="5"/>
  <c r="BB220" i="5"/>
  <c r="BD220" i="5" s="1"/>
  <c r="BP220" i="5"/>
  <c r="C219" i="5"/>
  <c r="D219" i="5" a="1"/>
  <c r="AK220" i="5" a="1"/>
  <c r="AK220" i="5" l="1"/>
  <c r="AD220" i="5"/>
  <c r="AJ220" i="5"/>
  <c r="AS220" i="5"/>
  <c r="BC220" i="5"/>
  <c r="BM220" i="5"/>
  <c r="BF220" i="5"/>
  <c r="D219" i="5"/>
  <c r="O219" i="5"/>
  <c r="P219" i="5"/>
  <c r="Y219" i="5"/>
  <c r="AM220" i="5"/>
  <c r="I219" i="5" a="1"/>
  <c r="H219" i="5" a="1"/>
  <c r="E219" i="5" a="1"/>
  <c r="L219" i="5" a="1"/>
  <c r="J219" i="5" a="1"/>
  <c r="G219" i="5" a="1"/>
  <c r="AT220" i="5"/>
  <c r="F219" i="5" a="1"/>
  <c r="AE220" i="5"/>
  <c r="K219" i="5" a="1"/>
  <c r="J219" i="5" l="1"/>
  <c r="L219" i="5"/>
  <c r="K219" i="5"/>
  <c r="E219" i="5"/>
  <c r="H219" i="5"/>
  <c r="AF220" i="5"/>
  <c r="F219" i="5"/>
  <c r="I219" i="5"/>
  <c r="W219" i="5" s="1"/>
  <c r="AU220" i="5"/>
  <c r="AV220" i="5" s="1"/>
  <c r="AY220" i="5" s="1"/>
  <c r="AN220" i="5"/>
  <c r="G219" i="5"/>
  <c r="Z219" i="5"/>
  <c r="AA219" i="5" s="1"/>
  <c r="BL219" i="5"/>
  <c r="BN219" i="5" s="1"/>
  <c r="BO219" i="5"/>
  <c r="C218" i="5" a="1"/>
  <c r="AZ219" i="5" l="1"/>
  <c r="AB219" i="5"/>
  <c r="AQ219" i="5"/>
  <c r="BA219" i="5" s="1"/>
  <c r="AO219" i="5"/>
  <c r="AR219" i="5" s="1"/>
  <c r="AW219" i="5"/>
  <c r="AX219" i="5" s="1"/>
  <c r="AH219" i="5"/>
  <c r="AI219" i="5" s="1"/>
  <c r="U219" i="5"/>
  <c r="AL219" i="5"/>
  <c r="BB219" i="5"/>
  <c r="BC219" i="5" s="1"/>
  <c r="BP219" i="5"/>
  <c r="C218" i="5"/>
  <c r="D218" i="5" a="1"/>
  <c r="AK219" i="5" a="1"/>
  <c r="AK219" i="5" l="1"/>
  <c r="AD219" i="5"/>
  <c r="AJ219" i="5"/>
  <c r="AS219" i="5"/>
  <c r="BD219" i="5"/>
  <c r="BM219" i="5"/>
  <c r="BF219" i="5"/>
  <c r="D218" i="5"/>
  <c r="O218" i="5"/>
  <c r="P218" i="5"/>
  <c r="Y218" i="5"/>
  <c r="AM219" i="5"/>
  <c r="I218" i="5" a="1"/>
  <c r="J218" i="5" a="1"/>
  <c r="AE219" i="5"/>
  <c r="H218" i="5" a="1"/>
  <c r="AT219" i="5"/>
  <c r="F218" i="5" a="1"/>
  <c r="G218" i="5" a="1"/>
  <c r="K218" i="5" a="1"/>
  <c r="E218" i="5" a="1"/>
  <c r="L218" i="5" a="1"/>
  <c r="F218" i="5" l="1"/>
  <c r="L218" i="5"/>
  <c r="E218" i="5"/>
  <c r="AU219" i="5"/>
  <c r="AV219" i="5" s="1"/>
  <c r="AY219" i="5" s="1"/>
  <c r="H218" i="5"/>
  <c r="AF219" i="5"/>
  <c r="K218" i="5"/>
  <c r="J218" i="5"/>
  <c r="I218" i="5"/>
  <c r="W218" i="5" s="1"/>
  <c r="AN219" i="5"/>
  <c r="G218" i="5"/>
  <c r="AZ218" i="5" s="1"/>
  <c r="Z218" i="5"/>
  <c r="AA218" i="5" s="1"/>
  <c r="BL218" i="5"/>
  <c r="BN218" i="5" s="1"/>
  <c r="BO218" i="5"/>
  <c r="C217" i="5" a="1"/>
  <c r="AQ218" i="5" l="1"/>
  <c r="BA218" i="5" s="1"/>
  <c r="AH218" i="5"/>
  <c r="AI218" i="5" s="1"/>
  <c r="AB218" i="5"/>
  <c r="U218" i="5"/>
  <c r="AL218" i="5"/>
  <c r="BP218" i="5"/>
  <c r="C217" i="5"/>
  <c r="D217" i="5" a="1"/>
  <c r="AK218" i="5" a="1"/>
  <c r="AK218" i="5" l="1"/>
  <c r="AO218" i="5"/>
  <c r="AW218" i="5"/>
  <c r="AX218" i="5" s="1"/>
  <c r="AD218" i="5"/>
  <c r="AJ218" i="5"/>
  <c r="D217" i="5"/>
  <c r="O217" i="5"/>
  <c r="P217" i="5"/>
  <c r="Y217" i="5"/>
  <c r="J217" i="5" a="1"/>
  <c r="L217" i="5" a="1"/>
  <c r="H217" i="5" a="1"/>
  <c r="I217" i="5" a="1"/>
  <c r="F217" i="5" a="1"/>
  <c r="AE218" i="5"/>
  <c r="K217" i="5" a="1"/>
  <c r="G217" i="5" a="1"/>
  <c r="AM218" i="5"/>
  <c r="E217" i="5" a="1"/>
  <c r="E217" i="5" l="1"/>
  <c r="F217" i="5"/>
  <c r="K217" i="5"/>
  <c r="I217" i="5"/>
  <c r="W217" i="5" s="1"/>
  <c r="H217" i="5"/>
  <c r="L217" i="5"/>
  <c r="AB217" i="5" s="1"/>
  <c r="AO217" i="5" s="1"/>
  <c r="AR217" i="5" s="1"/>
  <c r="J217" i="5"/>
  <c r="AN218" i="5"/>
  <c r="AF218" i="5"/>
  <c r="G217" i="5"/>
  <c r="AZ217" i="5" s="1"/>
  <c r="AR218" i="5"/>
  <c r="AS218" i="5" s="1"/>
  <c r="BB218" i="5"/>
  <c r="BL217" i="5"/>
  <c r="BN217" i="5" s="1"/>
  <c r="BO217" i="5"/>
  <c r="AT218" i="5"/>
  <c r="C216" i="5" a="1"/>
  <c r="AW217" i="5" l="1"/>
  <c r="AQ217" i="5"/>
  <c r="BA217" i="5" s="1"/>
  <c r="AU218" i="5"/>
  <c r="AV218" i="5" s="1"/>
  <c r="AY218" i="5" s="1"/>
  <c r="BC218" i="5"/>
  <c r="BM218" i="5"/>
  <c r="BF218" i="5"/>
  <c r="BD218" i="5"/>
  <c r="U217" i="5"/>
  <c r="AL217" i="5"/>
  <c r="Z217" i="5"/>
  <c r="AA217" i="5" s="1"/>
  <c r="AH217" i="5"/>
  <c r="AI217" i="5" s="1"/>
  <c r="BB217" i="5"/>
  <c r="BC217" i="5" s="1"/>
  <c r="BP217" i="5"/>
  <c r="C216" i="5"/>
  <c r="D216" i="5" a="1"/>
  <c r="AK217" i="5" a="1"/>
  <c r="AX217" i="5" l="1"/>
  <c r="AK217" i="5"/>
  <c r="AD217" i="5"/>
  <c r="AJ217" i="5"/>
  <c r="AS217" i="5"/>
  <c r="BF217" i="5"/>
  <c r="BM217" i="5"/>
  <c r="BD217" i="5"/>
  <c r="D216" i="5"/>
  <c r="O216" i="5"/>
  <c r="P216" i="5"/>
  <c r="Y216" i="5"/>
  <c r="G216" i="5" a="1"/>
  <c r="H216" i="5" a="1"/>
  <c r="F216" i="5" a="1"/>
  <c r="AM217" i="5"/>
  <c r="I216" i="5" a="1"/>
  <c r="E216" i="5" a="1"/>
  <c r="K216" i="5" a="1"/>
  <c r="L216" i="5" a="1"/>
  <c r="AE217" i="5"/>
  <c r="AT217" i="5"/>
  <c r="J216" i="5" a="1"/>
  <c r="F216" i="5" l="1"/>
  <c r="J216" i="5"/>
  <c r="AU217" i="5"/>
  <c r="AV217" i="5" s="1"/>
  <c r="AY217" i="5" s="1"/>
  <c r="H216" i="5"/>
  <c r="AF217" i="5"/>
  <c r="L216" i="5"/>
  <c r="AQ216" i="5" s="1"/>
  <c r="BA216" i="5" s="1"/>
  <c r="K216" i="5"/>
  <c r="E216" i="5"/>
  <c r="I216" i="5"/>
  <c r="W216" i="5" s="1"/>
  <c r="AN217" i="5"/>
  <c r="G216" i="5"/>
  <c r="Z216" i="5"/>
  <c r="AA216" i="5" s="1"/>
  <c r="BL216" i="5"/>
  <c r="BN216" i="5" s="1"/>
  <c r="BO216" i="5"/>
  <c r="C215" i="5" a="1"/>
  <c r="AZ216" i="5" l="1"/>
  <c r="AH216" i="5"/>
  <c r="AI216" i="5" s="1"/>
  <c r="U216" i="5"/>
  <c r="AL216" i="5"/>
  <c r="AB216" i="5"/>
  <c r="BP216" i="5"/>
  <c r="C215" i="5"/>
  <c r="AK216" i="5" a="1"/>
  <c r="D215" i="5" a="1"/>
  <c r="AK216" i="5" l="1"/>
  <c r="AO216" i="5"/>
  <c r="AW216" i="5"/>
  <c r="AX216" i="5" s="1"/>
  <c r="AD216" i="5"/>
  <c r="AJ216" i="5"/>
  <c r="D215" i="5"/>
  <c r="O215" i="5"/>
  <c r="P215" i="5"/>
  <c r="Y215" i="5"/>
  <c r="G215" i="5" a="1"/>
  <c r="AM216" i="5"/>
  <c r="I215" i="5" a="1"/>
  <c r="L215" i="5" a="1"/>
  <c r="F215" i="5" a="1"/>
  <c r="H215" i="5" a="1"/>
  <c r="K215" i="5" a="1"/>
  <c r="J215" i="5" a="1"/>
  <c r="AE216" i="5"/>
  <c r="E215" i="5" a="1"/>
  <c r="F215" i="5" l="1"/>
  <c r="L215" i="5"/>
  <c r="AQ215" i="5" s="1"/>
  <c r="BA215" i="5" s="1"/>
  <c r="E215" i="5"/>
  <c r="J215" i="5"/>
  <c r="I215" i="5"/>
  <c r="W215" i="5" s="1"/>
  <c r="AN216" i="5"/>
  <c r="G215" i="5"/>
  <c r="AZ215" i="5" s="1"/>
  <c r="K215" i="5"/>
  <c r="H215" i="5"/>
  <c r="AF216" i="5"/>
  <c r="AR216" i="5"/>
  <c r="AS216" i="5" s="1"/>
  <c r="BB216" i="5"/>
  <c r="BL215" i="5"/>
  <c r="BN215" i="5" s="1"/>
  <c r="BO215" i="5"/>
  <c r="AT216" i="5"/>
  <c r="C214" i="5" a="1"/>
  <c r="Z215" i="5" l="1"/>
  <c r="AA215" i="5" s="1"/>
  <c r="AB215" i="5"/>
  <c r="AU216" i="5"/>
  <c r="AV216" i="5" s="1"/>
  <c r="AY216" i="5" s="1"/>
  <c r="BC216" i="5"/>
  <c r="BD216" i="5"/>
  <c r="BF216" i="5"/>
  <c r="BM216" i="5"/>
  <c r="U215" i="5"/>
  <c r="AL215" i="5"/>
  <c r="AH215" i="5"/>
  <c r="AI215" i="5" s="1"/>
  <c r="BP215" i="5"/>
  <c r="C214" i="5"/>
  <c r="D214" i="5" a="1"/>
  <c r="AK215" i="5" a="1"/>
  <c r="AW215" i="5" l="1"/>
  <c r="AX215" i="5" s="1"/>
  <c r="AO215" i="5"/>
  <c r="AK215" i="5"/>
  <c r="AD215" i="5"/>
  <c r="AJ215" i="5"/>
  <c r="D214" i="5"/>
  <c r="O214" i="5"/>
  <c r="P214" i="5"/>
  <c r="Y214" i="5"/>
  <c r="H214" i="5" a="1"/>
  <c r="E214" i="5" a="1"/>
  <c r="AM215" i="5"/>
  <c r="G214" i="5" a="1"/>
  <c r="J214" i="5" a="1"/>
  <c r="L214" i="5" a="1"/>
  <c r="AE215" i="5"/>
  <c r="I214" i="5" a="1"/>
  <c r="F214" i="5" a="1"/>
  <c r="K214" i="5" a="1"/>
  <c r="AR215" i="5" l="1"/>
  <c r="AS215" i="5" s="1"/>
  <c r="BB215" i="5"/>
  <c r="K214" i="5"/>
  <c r="F214" i="5"/>
  <c r="I214" i="5"/>
  <c r="W214" i="5" s="1"/>
  <c r="AN215" i="5"/>
  <c r="AF215" i="5"/>
  <c r="L214" i="5"/>
  <c r="E214" i="5"/>
  <c r="J214" i="5"/>
  <c r="H214" i="5"/>
  <c r="G214" i="5"/>
  <c r="BL214" i="5"/>
  <c r="BN214" i="5" s="1"/>
  <c r="BO214" i="5"/>
  <c r="AT215" i="5"/>
  <c r="C213" i="5" a="1"/>
  <c r="AZ214" i="5" l="1"/>
  <c r="AB214" i="5"/>
  <c r="AU215" i="5"/>
  <c r="AV215" i="5" s="1"/>
  <c r="AY215" i="5" s="1"/>
  <c r="Z214" i="5"/>
  <c r="AA214" i="5" s="1"/>
  <c r="BC215" i="5"/>
  <c r="BM215" i="5"/>
  <c r="BD215" i="5"/>
  <c r="BF215" i="5"/>
  <c r="AQ214" i="5"/>
  <c r="BA214" i="5" s="1"/>
  <c r="AW214" i="5"/>
  <c r="AX214" i="5" s="1"/>
  <c r="AO214" i="5"/>
  <c r="AR214" i="5" s="1"/>
  <c r="AH214" i="5"/>
  <c r="AI214" i="5" s="1"/>
  <c r="U214" i="5"/>
  <c r="AL214" i="5"/>
  <c r="BP214" i="5"/>
  <c r="C213" i="5"/>
  <c r="D213" i="5" a="1"/>
  <c r="AK214" i="5" a="1"/>
  <c r="BB214" i="5" l="1"/>
  <c r="BC214" i="5" s="1"/>
  <c r="AK214" i="5"/>
  <c r="AS214" i="5"/>
  <c r="AD214" i="5"/>
  <c r="AJ214" i="5"/>
  <c r="BD214" i="5"/>
  <c r="BM214" i="5"/>
  <c r="BF214" i="5"/>
  <c r="D213" i="5"/>
  <c r="O213" i="5"/>
  <c r="P213" i="5"/>
  <c r="Y213" i="5"/>
  <c r="G213" i="5" a="1"/>
  <c r="K213" i="5" a="1"/>
  <c r="AE214" i="5"/>
  <c r="I213" i="5" a="1"/>
  <c r="AM214" i="5"/>
  <c r="J213" i="5" a="1"/>
  <c r="F213" i="5" a="1"/>
  <c r="AT214" i="5"/>
  <c r="H213" i="5" a="1"/>
  <c r="E213" i="5" a="1"/>
  <c r="L213" i="5" a="1"/>
  <c r="L213" i="5" l="1"/>
  <c r="E213" i="5"/>
  <c r="I213" i="5"/>
  <c r="W213" i="5" s="1"/>
  <c r="H213" i="5"/>
  <c r="AU214" i="5"/>
  <c r="AV214" i="5" s="1"/>
  <c r="AY214" i="5" s="1"/>
  <c r="F213" i="5"/>
  <c r="K213" i="5"/>
  <c r="J213" i="5"/>
  <c r="AN214" i="5"/>
  <c r="AF214" i="5"/>
  <c r="G213" i="5"/>
  <c r="Z213" i="5"/>
  <c r="AA213" i="5" s="1"/>
  <c r="AQ213" i="5"/>
  <c r="BA213" i="5" s="1"/>
  <c r="BL213" i="5"/>
  <c r="BN213" i="5" s="1"/>
  <c r="BO213" i="5"/>
  <c r="C212" i="5" a="1"/>
  <c r="AZ213" i="5" l="1"/>
  <c r="AB213" i="5"/>
  <c r="AH213" i="5"/>
  <c r="AI213" i="5" s="1"/>
  <c r="U213" i="5"/>
  <c r="AL213" i="5"/>
  <c r="BP213" i="5"/>
  <c r="C212" i="5"/>
  <c r="D212" i="5" a="1"/>
  <c r="AK213" i="5" a="1"/>
  <c r="AO213" i="5" l="1"/>
  <c r="AW213" i="5"/>
  <c r="AX213" i="5" s="1"/>
  <c r="AK213" i="5"/>
  <c r="AD213" i="5"/>
  <c r="AJ213" i="5"/>
  <c r="D212" i="5"/>
  <c r="O212" i="5"/>
  <c r="P212" i="5"/>
  <c r="Y212" i="5"/>
  <c r="G212" i="5" a="1"/>
  <c r="AE213" i="5"/>
  <c r="I212" i="5" a="1"/>
  <c r="J212" i="5" a="1"/>
  <c r="E212" i="5" a="1"/>
  <c r="H212" i="5" a="1"/>
  <c r="L212" i="5" a="1"/>
  <c r="AM213" i="5"/>
  <c r="K212" i="5" a="1"/>
  <c r="F212" i="5" a="1"/>
  <c r="AR213" i="5" l="1"/>
  <c r="AS213" i="5" s="1"/>
  <c r="BB213" i="5"/>
  <c r="L212" i="5"/>
  <c r="H212" i="5"/>
  <c r="F212" i="5"/>
  <c r="K212" i="5"/>
  <c r="E212" i="5"/>
  <c r="AQ212" i="5" s="1"/>
  <c r="BA212" i="5" s="1"/>
  <c r="J212" i="5"/>
  <c r="I212" i="5"/>
  <c r="W212" i="5" s="1"/>
  <c r="AN213" i="5"/>
  <c r="AF213" i="5"/>
  <c r="G212" i="5"/>
  <c r="BL212" i="5"/>
  <c r="BN212" i="5" s="1"/>
  <c r="BO212" i="5"/>
  <c r="AT213" i="5"/>
  <c r="C211" i="5" a="1"/>
  <c r="Z212" i="5" l="1"/>
  <c r="AA212" i="5" s="1"/>
  <c r="AZ212" i="5"/>
  <c r="AU213" i="5"/>
  <c r="AV213" i="5" s="1"/>
  <c r="AY213" i="5" s="1"/>
  <c r="BC213" i="5"/>
  <c r="BF213" i="5"/>
  <c r="BD213" i="5"/>
  <c r="BM213" i="5"/>
  <c r="AB212" i="5"/>
  <c r="AO212" i="5" s="1"/>
  <c r="AR212" i="5" s="1"/>
  <c r="AH212" i="5"/>
  <c r="AI212" i="5" s="1"/>
  <c r="U212" i="5"/>
  <c r="AL212" i="5"/>
  <c r="AW212" i="5"/>
  <c r="AX212" i="5" s="1"/>
  <c r="BP212" i="5"/>
  <c r="C211" i="5"/>
  <c r="D211" i="5" a="1"/>
  <c r="AK212" i="5" a="1"/>
  <c r="BB212" i="5" l="1"/>
  <c r="BC212" i="5" s="1"/>
  <c r="AK212" i="5"/>
  <c r="AD212" i="5"/>
  <c r="AJ212" i="5"/>
  <c r="AS212" i="5"/>
  <c r="BD212" i="5"/>
  <c r="BF212" i="5"/>
  <c r="BM212" i="5"/>
  <c r="D211" i="5"/>
  <c r="O211" i="5"/>
  <c r="P211" i="5"/>
  <c r="Y211" i="5"/>
  <c r="AM212" i="5"/>
  <c r="L211" i="5" a="1"/>
  <c r="AE212" i="5"/>
  <c r="AT212" i="5"/>
  <c r="I211" i="5" a="1"/>
  <c r="G211" i="5" a="1"/>
  <c r="E211" i="5" a="1"/>
  <c r="J211" i="5" a="1"/>
  <c r="H211" i="5" a="1"/>
  <c r="K211" i="5" a="1"/>
  <c r="F211" i="5" a="1"/>
  <c r="F211" i="5" l="1"/>
  <c r="K211" i="5"/>
  <c r="J211" i="5"/>
  <c r="I211" i="5"/>
  <c r="W211" i="5" s="1"/>
  <c r="AU212" i="5"/>
  <c r="AV212" i="5" s="1"/>
  <c r="AY212" i="5" s="1"/>
  <c r="H211" i="5"/>
  <c r="AF212" i="5"/>
  <c r="L211" i="5"/>
  <c r="E211" i="5"/>
  <c r="AN212" i="5"/>
  <c r="G211" i="5"/>
  <c r="AZ211" i="5" s="1"/>
  <c r="Z211" i="5"/>
  <c r="AA211" i="5" s="1"/>
  <c r="BL211" i="5"/>
  <c r="BN211" i="5" s="1"/>
  <c r="BO211" i="5"/>
  <c r="C210" i="5" a="1"/>
  <c r="AH211" i="5" l="1"/>
  <c r="AI211" i="5" s="1"/>
  <c r="AB211" i="5"/>
  <c r="AQ211" i="5"/>
  <c r="BA211" i="5" s="1"/>
  <c r="U211" i="5"/>
  <c r="AL211" i="5"/>
  <c r="BP211" i="5"/>
  <c r="C210" i="5"/>
  <c r="D210" i="5" a="1"/>
  <c r="AK211" i="5" a="1"/>
  <c r="AK211" i="5" l="1"/>
  <c r="AO211" i="5"/>
  <c r="AW211" i="5"/>
  <c r="AX211" i="5" s="1"/>
  <c r="AD211" i="5"/>
  <c r="AJ211" i="5"/>
  <c r="D210" i="5"/>
  <c r="O210" i="5"/>
  <c r="P210" i="5"/>
  <c r="Y210" i="5"/>
  <c r="G210" i="5" a="1"/>
  <c r="AM211" i="5"/>
  <c r="E210" i="5" a="1"/>
  <c r="J210" i="5" a="1"/>
  <c r="AE211" i="5"/>
  <c r="I210" i="5" a="1"/>
  <c r="K210" i="5" a="1"/>
  <c r="L210" i="5" a="1"/>
  <c r="F210" i="5" a="1"/>
  <c r="H210" i="5" a="1"/>
  <c r="L210" i="5" l="1"/>
  <c r="K210" i="5"/>
  <c r="E210" i="5"/>
  <c r="AQ210" i="5" s="1"/>
  <c r="BA210" i="5" s="1"/>
  <c r="I210" i="5"/>
  <c r="W210" i="5" s="1"/>
  <c r="AN211" i="5"/>
  <c r="AF211" i="5"/>
  <c r="G210" i="5"/>
  <c r="F210" i="5"/>
  <c r="AZ210" i="5" s="1"/>
  <c r="J210" i="5"/>
  <c r="H210" i="5"/>
  <c r="AR211" i="5"/>
  <c r="AS211" i="5" s="1"/>
  <c r="BB211" i="5"/>
  <c r="BL210" i="5"/>
  <c r="BN210" i="5" s="1"/>
  <c r="BO210" i="5"/>
  <c r="C209" i="5" a="1"/>
  <c r="AT211" i="5"/>
  <c r="AU211" i="5" l="1"/>
  <c r="AV211" i="5" s="1"/>
  <c r="AY211" i="5" s="1"/>
  <c r="AH210" i="5"/>
  <c r="AI210" i="5" s="1"/>
  <c r="U210" i="5"/>
  <c r="AL210" i="5"/>
  <c r="BC211" i="5"/>
  <c r="BD211" i="5"/>
  <c r="BF211" i="5"/>
  <c r="BM211" i="5"/>
  <c r="Z210" i="5"/>
  <c r="AA210" i="5" s="1"/>
  <c r="AB210" i="5"/>
  <c r="BP210" i="5"/>
  <c r="C209" i="5"/>
  <c r="D209" i="5" a="1"/>
  <c r="AK210" i="5" a="1"/>
  <c r="AK210" i="5" l="1"/>
  <c r="AO210" i="5"/>
  <c r="AW210" i="5"/>
  <c r="AX210" i="5" s="1"/>
  <c r="AD210" i="5"/>
  <c r="AJ210" i="5"/>
  <c r="D209" i="5"/>
  <c r="O209" i="5"/>
  <c r="P209" i="5"/>
  <c r="Y209" i="5"/>
  <c r="J209" i="5" a="1"/>
  <c r="H209" i="5" a="1"/>
  <c r="K209" i="5" a="1"/>
  <c r="AE210" i="5"/>
  <c r="E209" i="5" a="1"/>
  <c r="L209" i="5" a="1"/>
  <c r="I209" i="5" a="1"/>
  <c r="G209" i="5" a="1"/>
  <c r="AM210" i="5"/>
  <c r="F209" i="5" a="1"/>
  <c r="I209" i="5" l="1"/>
  <c r="W209" i="5" s="1"/>
  <c r="F209" i="5"/>
  <c r="K209" i="5"/>
  <c r="H209" i="5"/>
  <c r="L209" i="5"/>
  <c r="AQ209" i="5" s="1"/>
  <c r="BA209" i="5" s="1"/>
  <c r="E209" i="5"/>
  <c r="J209" i="5"/>
  <c r="AN210" i="5"/>
  <c r="AF210" i="5"/>
  <c r="G209" i="5"/>
  <c r="AZ209" i="5" s="1"/>
  <c r="AR210" i="5"/>
  <c r="AS210" i="5" s="1"/>
  <c r="BB210" i="5"/>
  <c r="BL209" i="5"/>
  <c r="BN209" i="5" s="1"/>
  <c r="BO209" i="5"/>
  <c r="C208" i="5" a="1"/>
  <c r="AT210" i="5"/>
  <c r="AU210" i="5" l="1"/>
  <c r="AV210" i="5" s="1"/>
  <c r="AY210" i="5" s="1"/>
  <c r="AB209" i="5"/>
  <c r="BC210" i="5"/>
  <c r="BD210" i="5"/>
  <c r="BM210" i="5"/>
  <c r="BF210" i="5"/>
  <c r="AH209" i="5"/>
  <c r="AI209" i="5" s="1"/>
  <c r="U209" i="5"/>
  <c r="AL209" i="5"/>
  <c r="Z209" i="5"/>
  <c r="AA209" i="5" s="1"/>
  <c r="BP209" i="5"/>
  <c r="C208" i="5"/>
  <c r="D208" i="5" a="1"/>
  <c r="AK209" i="5" a="1"/>
  <c r="AK209" i="5" l="1"/>
  <c r="AD209" i="5"/>
  <c r="AJ209" i="5"/>
  <c r="AO209" i="5"/>
  <c r="AW209" i="5"/>
  <c r="AX209" i="5" s="1"/>
  <c r="D208" i="5"/>
  <c r="O208" i="5"/>
  <c r="P208" i="5"/>
  <c r="Y208" i="5"/>
  <c r="E208" i="5" a="1"/>
  <c r="K208" i="5" a="1"/>
  <c r="F208" i="5" a="1"/>
  <c r="J208" i="5" a="1"/>
  <c r="AM209" i="5"/>
  <c r="H208" i="5" a="1"/>
  <c r="G208" i="5" a="1"/>
  <c r="L208" i="5" a="1"/>
  <c r="AE209" i="5"/>
  <c r="I208" i="5" a="1"/>
  <c r="L208" i="5" l="1"/>
  <c r="H208" i="5"/>
  <c r="AN209" i="5"/>
  <c r="J208" i="5"/>
  <c r="F208" i="5"/>
  <c r="K208" i="5"/>
  <c r="E208" i="5"/>
  <c r="AQ208" i="5" s="1"/>
  <c r="BA208" i="5" s="1"/>
  <c r="I208" i="5"/>
  <c r="W208" i="5" s="1"/>
  <c r="G208" i="5"/>
  <c r="AF209" i="5"/>
  <c r="AR209" i="5"/>
  <c r="AS209" i="5" s="1"/>
  <c r="BB209" i="5"/>
  <c r="BL208" i="5"/>
  <c r="BN208" i="5" s="1"/>
  <c r="BO208" i="5"/>
  <c r="C207" i="5" a="1"/>
  <c r="AT209" i="5"/>
  <c r="AZ208" i="5" l="1"/>
  <c r="AU209" i="5"/>
  <c r="AV209" i="5" s="1"/>
  <c r="AY209" i="5" s="1"/>
  <c r="AH208" i="5"/>
  <c r="AI208" i="5" s="1"/>
  <c r="BM209" i="5"/>
  <c r="BD209" i="5"/>
  <c r="BF209" i="5"/>
  <c r="BC209" i="5"/>
  <c r="U208" i="5"/>
  <c r="AL208" i="5"/>
  <c r="Z208" i="5"/>
  <c r="AA208" i="5" s="1"/>
  <c r="AB208" i="5"/>
  <c r="BP208" i="5"/>
  <c r="C207" i="5"/>
  <c r="D207" i="5" a="1"/>
  <c r="AK208" i="5" a="1"/>
  <c r="AK208" i="5" l="1"/>
  <c r="AW208" i="5"/>
  <c r="AX208" i="5" s="1"/>
  <c r="AO208" i="5"/>
  <c r="AD208" i="5"/>
  <c r="AJ208" i="5"/>
  <c r="D207" i="5"/>
  <c r="O207" i="5"/>
  <c r="P207" i="5"/>
  <c r="Y207" i="5"/>
  <c r="AE208" i="5"/>
  <c r="AM208" i="5"/>
  <c r="J207" i="5" a="1"/>
  <c r="E207" i="5" a="1"/>
  <c r="L207" i="5" a="1"/>
  <c r="I207" i="5" a="1"/>
  <c r="F207" i="5" a="1"/>
  <c r="H207" i="5" a="1"/>
  <c r="G207" i="5" a="1"/>
  <c r="K207" i="5" a="1"/>
  <c r="F207" i="5" l="1"/>
  <c r="K207" i="5"/>
  <c r="E207" i="5"/>
  <c r="J207" i="5"/>
  <c r="I207" i="5"/>
  <c r="W207" i="5" s="1"/>
  <c r="AN208" i="5"/>
  <c r="AF208" i="5"/>
  <c r="G207" i="5"/>
  <c r="AZ207" i="5" s="1"/>
  <c r="L207" i="5"/>
  <c r="Z207" i="5" s="1"/>
  <c r="AA207" i="5" s="1"/>
  <c r="H207" i="5"/>
  <c r="AR208" i="5"/>
  <c r="AS208" i="5" s="1"/>
  <c r="BB208" i="5"/>
  <c r="BL207" i="5"/>
  <c r="BN207" i="5" s="1"/>
  <c r="BO207" i="5"/>
  <c r="C206" i="5" a="1"/>
  <c r="AT208" i="5"/>
  <c r="AQ207" i="5" l="1"/>
  <c r="BA207" i="5" s="1"/>
  <c r="AU208" i="5"/>
  <c r="AV208" i="5" s="1"/>
  <c r="AY208" i="5" s="1"/>
  <c r="BC208" i="5"/>
  <c r="BD208" i="5"/>
  <c r="BM208" i="5"/>
  <c r="BF208" i="5"/>
  <c r="AB207" i="5"/>
  <c r="U207" i="5"/>
  <c r="AL207" i="5"/>
  <c r="AH207" i="5"/>
  <c r="AI207" i="5" s="1"/>
  <c r="BP207" i="5"/>
  <c r="C206" i="5"/>
  <c r="D206" i="5" a="1"/>
  <c r="AK207" i="5" a="1"/>
  <c r="AK207" i="5" l="1"/>
  <c r="AW207" i="5"/>
  <c r="AX207" i="5" s="1"/>
  <c r="AO207" i="5"/>
  <c r="AD207" i="5"/>
  <c r="AJ207" i="5"/>
  <c r="D206" i="5"/>
  <c r="O206" i="5"/>
  <c r="P206" i="5"/>
  <c r="Y206" i="5"/>
  <c r="F206" i="5" a="1"/>
  <c r="G206" i="5" a="1"/>
  <c r="H206" i="5" a="1"/>
  <c r="J206" i="5" a="1"/>
  <c r="K206" i="5" a="1"/>
  <c r="AE207" i="5"/>
  <c r="I206" i="5" a="1"/>
  <c r="E206" i="5" a="1"/>
  <c r="AM207" i="5"/>
  <c r="L206" i="5" a="1"/>
  <c r="L206" i="5" l="1"/>
  <c r="K206" i="5"/>
  <c r="E206" i="5"/>
  <c r="AQ206" i="5" s="1"/>
  <c r="BA206" i="5" s="1"/>
  <c r="J206" i="5"/>
  <c r="H206" i="5"/>
  <c r="G206" i="5"/>
  <c r="F206" i="5"/>
  <c r="AZ206" i="5" s="1"/>
  <c r="I206" i="5"/>
  <c r="W206" i="5" s="1"/>
  <c r="Z206" i="5" s="1"/>
  <c r="AA206" i="5" s="1"/>
  <c r="AN207" i="5"/>
  <c r="AF207" i="5"/>
  <c r="AR207" i="5"/>
  <c r="AS207" i="5" s="1"/>
  <c r="BB207" i="5"/>
  <c r="BL206" i="5"/>
  <c r="BN206" i="5" s="1"/>
  <c r="BO206" i="5"/>
  <c r="C205" i="5" a="1"/>
  <c r="AT207" i="5"/>
  <c r="AU207" i="5" l="1"/>
  <c r="AV207" i="5" s="1"/>
  <c r="AY207" i="5" s="1"/>
  <c r="AH206" i="5"/>
  <c r="AI206" i="5" s="1"/>
  <c r="AL206" i="5"/>
  <c r="U206" i="5"/>
  <c r="BD207" i="5"/>
  <c r="BM207" i="5"/>
  <c r="BC207" i="5"/>
  <c r="BF207" i="5"/>
  <c r="AB206" i="5"/>
  <c r="BP206" i="5"/>
  <c r="C205" i="5"/>
  <c r="AK206" i="5" a="1"/>
  <c r="D205" i="5" a="1"/>
  <c r="AK206" i="5" l="1"/>
  <c r="AO206" i="5"/>
  <c r="AW206" i="5"/>
  <c r="AX206" i="5" s="1"/>
  <c r="AD206" i="5"/>
  <c r="AJ206" i="5"/>
  <c r="D205" i="5"/>
  <c r="O205" i="5"/>
  <c r="P205" i="5"/>
  <c r="Y205" i="5"/>
  <c r="E205" i="5" a="1"/>
  <c r="L205" i="5" a="1"/>
  <c r="G205" i="5" a="1"/>
  <c r="H205" i="5" a="1"/>
  <c r="I205" i="5" a="1"/>
  <c r="F205" i="5" a="1"/>
  <c r="AE206" i="5"/>
  <c r="K205" i="5" a="1"/>
  <c r="J205" i="5" a="1"/>
  <c r="AM206" i="5"/>
  <c r="F205" i="5" l="1"/>
  <c r="K205" i="5"/>
  <c r="I205" i="5"/>
  <c r="W205" i="5" s="1"/>
  <c r="H205" i="5"/>
  <c r="G205" i="5"/>
  <c r="AZ205" i="5" s="1"/>
  <c r="L205" i="5"/>
  <c r="AQ205" i="5" s="1"/>
  <c r="BA205" i="5" s="1"/>
  <c r="E205" i="5"/>
  <c r="J205" i="5"/>
  <c r="AN206" i="5"/>
  <c r="AF206" i="5"/>
  <c r="AR206" i="5"/>
  <c r="AS206" i="5" s="1"/>
  <c r="BB206" i="5"/>
  <c r="BL205" i="5"/>
  <c r="BN205" i="5" s="1"/>
  <c r="BO205" i="5"/>
  <c r="C204" i="5" a="1"/>
  <c r="AT206" i="5"/>
  <c r="AU206" i="5" l="1"/>
  <c r="AV206" i="5" s="1"/>
  <c r="AY206" i="5" s="1"/>
  <c r="AB205" i="5"/>
  <c r="U205" i="5"/>
  <c r="AL205" i="5"/>
  <c r="BC206" i="5"/>
  <c r="BM206" i="5"/>
  <c r="BD206" i="5"/>
  <c r="BF206" i="5"/>
  <c r="AH205" i="5"/>
  <c r="AI205" i="5" s="1"/>
  <c r="Z205" i="5"/>
  <c r="AA205" i="5" s="1"/>
  <c r="BP205" i="5"/>
  <c r="C204" i="5"/>
  <c r="D204" i="5" a="1"/>
  <c r="AK205" i="5" a="1"/>
  <c r="AK205" i="5" l="1"/>
  <c r="AD205" i="5"/>
  <c r="AJ205" i="5"/>
  <c r="AO205" i="5"/>
  <c r="AW205" i="5"/>
  <c r="AX205" i="5" s="1"/>
  <c r="D204" i="5"/>
  <c r="O204" i="5"/>
  <c r="P204" i="5"/>
  <c r="Y204" i="5"/>
  <c r="J204" i="5" a="1"/>
  <c r="E204" i="5" a="1"/>
  <c r="G204" i="5" a="1"/>
  <c r="I204" i="5" a="1"/>
  <c r="F204" i="5" a="1"/>
  <c r="AM205" i="5"/>
  <c r="L204" i="5" a="1"/>
  <c r="K204" i="5" a="1"/>
  <c r="AE205" i="5"/>
  <c r="H204" i="5" a="1"/>
  <c r="K204" i="5" l="1"/>
  <c r="F204" i="5"/>
  <c r="I204" i="5"/>
  <c r="W204" i="5" s="1"/>
  <c r="G204" i="5"/>
  <c r="L204" i="5"/>
  <c r="AQ204" i="5" s="1"/>
  <c r="BA204" i="5" s="1"/>
  <c r="E204" i="5"/>
  <c r="J204" i="5"/>
  <c r="H204" i="5"/>
  <c r="AN205" i="5"/>
  <c r="AF205" i="5"/>
  <c r="AR205" i="5"/>
  <c r="AS205" i="5" s="1"/>
  <c r="BB205" i="5"/>
  <c r="BL204" i="5"/>
  <c r="BN204" i="5" s="1"/>
  <c r="BO204" i="5"/>
  <c r="AT205" i="5"/>
  <c r="C203" i="5" a="1"/>
  <c r="AZ204" i="5" l="1"/>
  <c r="AU205" i="5"/>
  <c r="AV205" i="5" s="1"/>
  <c r="AY205" i="5" s="1"/>
  <c r="BC205" i="5"/>
  <c r="BM205" i="5"/>
  <c r="BF205" i="5"/>
  <c r="BD205" i="5"/>
  <c r="AH204" i="5"/>
  <c r="AI204" i="5" s="1"/>
  <c r="AB204" i="5"/>
  <c r="Z204" i="5"/>
  <c r="AA204" i="5" s="1"/>
  <c r="U204" i="5"/>
  <c r="AL204" i="5"/>
  <c r="BP204" i="5"/>
  <c r="C203" i="5"/>
  <c r="D203" i="5" a="1"/>
  <c r="AK204" i="5" a="1"/>
  <c r="AK204" i="5" l="1"/>
  <c r="AW204" i="5"/>
  <c r="AX204" i="5" s="1"/>
  <c r="AO204" i="5"/>
  <c r="AD204" i="5"/>
  <c r="AJ204" i="5"/>
  <c r="D203" i="5"/>
  <c r="O203" i="5"/>
  <c r="P203" i="5"/>
  <c r="Y203" i="5"/>
  <c r="L203" i="5" a="1"/>
  <c r="G203" i="5" a="1"/>
  <c r="H203" i="5" a="1"/>
  <c r="AM204" i="5"/>
  <c r="F203" i="5" a="1"/>
  <c r="K203" i="5" a="1"/>
  <c r="AE204" i="5"/>
  <c r="I203" i="5" a="1"/>
  <c r="J203" i="5" a="1"/>
  <c r="E203" i="5" a="1"/>
  <c r="K203" i="5" l="1"/>
  <c r="F203" i="5"/>
  <c r="I203" i="5"/>
  <c r="W203" i="5" s="1"/>
  <c r="AN204" i="5"/>
  <c r="H203" i="5"/>
  <c r="G203" i="5"/>
  <c r="AZ203" i="5" s="1"/>
  <c r="L203" i="5"/>
  <c r="AQ203" i="5" s="1"/>
  <c r="BA203" i="5" s="1"/>
  <c r="E203" i="5"/>
  <c r="J203" i="5"/>
  <c r="AF204" i="5"/>
  <c r="AR204" i="5"/>
  <c r="AS204" i="5" s="1"/>
  <c r="BB204" i="5"/>
  <c r="BL203" i="5"/>
  <c r="BN203" i="5" s="1"/>
  <c r="BO203" i="5"/>
  <c r="C202" i="5" a="1"/>
  <c r="AT204" i="5"/>
  <c r="AU204" i="5" l="1"/>
  <c r="AV204" i="5" s="1"/>
  <c r="AY204" i="5" s="1"/>
  <c r="AB203" i="5"/>
  <c r="AH203" i="5"/>
  <c r="AI203" i="5" s="1"/>
  <c r="BC204" i="5"/>
  <c r="BD204" i="5"/>
  <c r="BF204" i="5"/>
  <c r="BM204" i="5"/>
  <c r="Z203" i="5"/>
  <c r="AA203" i="5" s="1"/>
  <c r="U203" i="5"/>
  <c r="AL203" i="5"/>
  <c r="BP203" i="5"/>
  <c r="C202" i="5"/>
  <c r="D202" i="5" a="1"/>
  <c r="AK203" i="5" a="1"/>
  <c r="AK203" i="5" l="1"/>
  <c r="AD203" i="5"/>
  <c r="AJ203" i="5"/>
  <c r="AO203" i="5"/>
  <c r="AW203" i="5"/>
  <c r="AX203" i="5" s="1"/>
  <c r="D202" i="5"/>
  <c r="O202" i="5"/>
  <c r="P202" i="5"/>
  <c r="Y202" i="5"/>
  <c r="AE203" i="5"/>
  <c r="H202" i="5" a="1"/>
  <c r="J202" i="5" a="1"/>
  <c r="AM203" i="5"/>
  <c r="I202" i="5" a="1"/>
  <c r="L202" i="5" a="1"/>
  <c r="K202" i="5" a="1"/>
  <c r="E202" i="5" a="1"/>
  <c r="F202" i="5" a="1"/>
  <c r="G202" i="5" a="1"/>
  <c r="K202" i="5" l="1"/>
  <c r="L202" i="5"/>
  <c r="J202" i="5"/>
  <c r="I202" i="5"/>
  <c r="W202" i="5" s="1"/>
  <c r="H202" i="5"/>
  <c r="AN203" i="5"/>
  <c r="AF203" i="5"/>
  <c r="F202" i="5"/>
  <c r="E202" i="5"/>
  <c r="G202" i="5"/>
  <c r="AR203" i="5"/>
  <c r="AS203" i="5" s="1"/>
  <c r="BB203" i="5"/>
  <c r="BL202" i="5"/>
  <c r="BP202" i="5" s="1"/>
  <c r="BO202" i="5"/>
  <c r="C201" i="5" a="1"/>
  <c r="AT203" i="5"/>
  <c r="AZ202" i="5" l="1"/>
  <c r="Z202" i="5"/>
  <c r="AA202" i="5" s="1"/>
  <c r="AQ202" i="5"/>
  <c r="BA202" i="5" s="1"/>
  <c r="AU203" i="5"/>
  <c r="AV203" i="5" s="1"/>
  <c r="AY203" i="5" s="1"/>
  <c r="AH202" i="5"/>
  <c r="AI202" i="5" s="1"/>
  <c r="AB202" i="5"/>
  <c r="BC203" i="5"/>
  <c r="BM203" i="5"/>
  <c r="BF203" i="5"/>
  <c r="BD203" i="5"/>
  <c r="U202" i="5"/>
  <c r="AL202" i="5"/>
  <c r="BN202" i="5"/>
  <c r="C201" i="5"/>
  <c r="D201" i="5" a="1"/>
  <c r="AK202" i="5" a="1"/>
  <c r="AK202" i="5" l="1"/>
  <c r="AW202" i="5"/>
  <c r="AX202" i="5" s="1"/>
  <c r="AO202" i="5"/>
  <c r="AD202" i="5"/>
  <c r="AJ202" i="5"/>
  <c r="D201" i="5"/>
  <c r="O201" i="5"/>
  <c r="P201" i="5"/>
  <c r="Y201" i="5"/>
  <c r="F201" i="5" a="1"/>
  <c r="G201" i="5" a="1"/>
  <c r="AE202" i="5"/>
  <c r="AM202" i="5"/>
  <c r="E201" i="5" a="1"/>
  <c r="L201" i="5" a="1"/>
  <c r="I201" i="5" a="1"/>
  <c r="J201" i="5" a="1"/>
  <c r="H201" i="5" a="1"/>
  <c r="K201" i="5" a="1"/>
  <c r="L201" i="5" l="1"/>
  <c r="E201" i="5"/>
  <c r="AB201" i="5" s="1"/>
  <c r="J201" i="5"/>
  <c r="AN202" i="5"/>
  <c r="AF202" i="5"/>
  <c r="G201" i="5"/>
  <c r="F201" i="5"/>
  <c r="AZ201" i="5" s="1"/>
  <c r="K201" i="5"/>
  <c r="I201" i="5"/>
  <c r="W201" i="5" s="1"/>
  <c r="H201" i="5"/>
  <c r="AR202" i="5"/>
  <c r="AS202" i="5" s="1"/>
  <c r="BB202" i="5"/>
  <c r="BL201" i="5"/>
  <c r="BN201" i="5" s="1"/>
  <c r="BO201" i="5"/>
  <c r="C200" i="5" a="1"/>
  <c r="AT202" i="5"/>
  <c r="AQ201" i="5" l="1"/>
  <c r="BA201" i="5" s="1"/>
  <c r="AW201" i="5"/>
  <c r="AX201" i="5" s="1"/>
  <c r="AO201" i="5"/>
  <c r="AR201" i="5" s="1"/>
  <c r="AU202" i="5"/>
  <c r="AV202" i="5" s="1"/>
  <c r="AY202" i="5" s="1"/>
  <c r="BD202" i="5"/>
  <c r="BF202" i="5"/>
  <c r="BC202" i="5"/>
  <c r="BM202" i="5"/>
  <c r="AH201" i="5"/>
  <c r="AI201" i="5" s="1"/>
  <c r="AS201" i="5" s="1"/>
  <c r="U201" i="5"/>
  <c r="AL201" i="5"/>
  <c r="Z201" i="5"/>
  <c r="AA201" i="5" s="1"/>
  <c r="BP201" i="5"/>
  <c r="C200" i="5"/>
  <c r="AT201" i="5"/>
  <c r="D200" i="5" a="1"/>
  <c r="AK201" i="5" a="1"/>
  <c r="BB201" i="5" l="1"/>
  <c r="BC201" i="5" s="1"/>
  <c r="AK201" i="5"/>
  <c r="AU201" i="5"/>
  <c r="AV201" i="5" s="1"/>
  <c r="AY201" i="5" s="1"/>
  <c r="AD201" i="5"/>
  <c r="AJ201" i="5"/>
  <c r="BM201" i="5"/>
  <c r="BF201" i="5"/>
  <c r="BD201" i="5"/>
  <c r="D200" i="5"/>
  <c r="O200" i="5"/>
  <c r="P200" i="5"/>
  <c r="Y200" i="5"/>
  <c r="AE201" i="5"/>
  <c r="J200" i="5" a="1"/>
  <c r="E200" i="5" a="1"/>
  <c r="F200" i="5" a="1"/>
  <c r="L200" i="5" a="1"/>
  <c r="I200" i="5" a="1"/>
  <c r="K200" i="5" a="1"/>
  <c r="H200" i="5" a="1"/>
  <c r="AM201" i="5"/>
  <c r="G200" i="5" a="1"/>
  <c r="I200" i="5" l="1"/>
  <c r="W200" i="5" s="1"/>
  <c r="L200" i="5"/>
  <c r="AN201" i="5"/>
  <c r="H200" i="5"/>
  <c r="F200" i="5"/>
  <c r="K200" i="5"/>
  <c r="E200" i="5"/>
  <c r="J200" i="5"/>
  <c r="AF201" i="5"/>
  <c r="G200" i="5"/>
  <c r="Z200" i="5"/>
  <c r="AA200" i="5" s="1"/>
  <c r="AQ200" i="5"/>
  <c r="BA200" i="5" s="1"/>
  <c r="BL200" i="5"/>
  <c r="BN200" i="5" s="1"/>
  <c r="BO200" i="5"/>
  <c r="C199" i="5" a="1"/>
  <c r="AZ200" i="5" l="1"/>
  <c r="AB200" i="5"/>
  <c r="AH200" i="5"/>
  <c r="AI200" i="5" s="1"/>
  <c r="U200" i="5"/>
  <c r="AL200" i="5"/>
  <c r="BP200" i="5"/>
  <c r="C199" i="5"/>
  <c r="D199" i="5" a="1"/>
  <c r="AK200" i="5" a="1"/>
  <c r="AK200" i="5" l="1"/>
  <c r="AD200" i="5"/>
  <c r="AJ200" i="5"/>
  <c r="AO200" i="5"/>
  <c r="AW200" i="5"/>
  <c r="AX200" i="5" s="1"/>
  <c r="D199" i="5"/>
  <c r="O199" i="5"/>
  <c r="P199" i="5"/>
  <c r="Y199" i="5"/>
  <c r="I199" i="5" a="1"/>
  <c r="G199" i="5" a="1"/>
  <c r="E199" i="5" a="1"/>
  <c r="K199" i="5" a="1"/>
  <c r="AE200" i="5"/>
  <c r="J199" i="5" a="1"/>
  <c r="F199" i="5" a="1"/>
  <c r="AM200" i="5"/>
  <c r="H199" i="5" a="1"/>
  <c r="L199" i="5" a="1"/>
  <c r="F199" i="5" l="1"/>
  <c r="L199" i="5"/>
  <c r="K199" i="5"/>
  <c r="E199" i="5"/>
  <c r="J199" i="5"/>
  <c r="G199" i="5"/>
  <c r="AZ199" i="5" s="1"/>
  <c r="I199" i="5"/>
  <c r="W199" i="5" s="1"/>
  <c r="H199" i="5"/>
  <c r="AN200" i="5"/>
  <c r="AF200" i="5"/>
  <c r="AR200" i="5"/>
  <c r="AS200" i="5" s="1"/>
  <c r="BB200" i="5"/>
  <c r="BL199" i="5"/>
  <c r="BN199" i="5" s="1"/>
  <c r="BO199" i="5"/>
  <c r="C198" i="5" a="1"/>
  <c r="AT200" i="5"/>
  <c r="AQ199" i="5" l="1"/>
  <c r="BA199" i="5" s="1"/>
  <c r="AU200" i="5"/>
  <c r="AV200" i="5" s="1"/>
  <c r="AY200" i="5" s="1"/>
  <c r="BM200" i="5"/>
  <c r="BC200" i="5"/>
  <c r="BD200" i="5"/>
  <c r="BF200" i="5"/>
  <c r="AL199" i="5"/>
  <c r="U199" i="5"/>
  <c r="AB199" i="5"/>
  <c r="AH199" i="5"/>
  <c r="AI199" i="5" s="1"/>
  <c r="Z199" i="5"/>
  <c r="AA199" i="5" s="1"/>
  <c r="BP199" i="5"/>
  <c r="C198" i="5"/>
  <c r="D198" i="5" a="1"/>
  <c r="AK199" i="5" a="1"/>
  <c r="AK199" i="5" l="1"/>
  <c r="AW199" i="5"/>
  <c r="AX199" i="5" s="1"/>
  <c r="AO199" i="5"/>
  <c r="AD199" i="5"/>
  <c r="AJ199" i="5"/>
  <c r="D198" i="5"/>
  <c r="O198" i="5"/>
  <c r="P198" i="5"/>
  <c r="Y198" i="5"/>
  <c r="H198" i="5" a="1"/>
  <c r="AM199" i="5"/>
  <c r="E198" i="5" a="1"/>
  <c r="F198" i="5" a="1"/>
  <c r="J198" i="5" a="1"/>
  <c r="L198" i="5" a="1"/>
  <c r="K198" i="5" a="1"/>
  <c r="G198" i="5" a="1"/>
  <c r="I198" i="5" a="1"/>
  <c r="AE199" i="5"/>
  <c r="J198" i="5" l="1"/>
  <c r="F198" i="5"/>
  <c r="K198" i="5"/>
  <c r="E198" i="5"/>
  <c r="I198" i="5"/>
  <c r="W198" i="5" s="1"/>
  <c r="AN199" i="5"/>
  <c r="H198" i="5"/>
  <c r="G198" i="5"/>
  <c r="L198" i="5"/>
  <c r="AB198" i="5" s="1"/>
  <c r="AO198" i="5" s="1"/>
  <c r="AR198" i="5" s="1"/>
  <c r="AF199" i="5"/>
  <c r="AR199" i="5"/>
  <c r="AS199" i="5" s="1"/>
  <c r="BB199" i="5"/>
  <c r="BL198" i="5"/>
  <c r="BN198" i="5" s="1"/>
  <c r="BO198" i="5"/>
  <c r="C197" i="5" a="1"/>
  <c r="AT199" i="5"/>
  <c r="AZ198" i="5" l="1"/>
  <c r="AW198" i="5"/>
  <c r="AQ198" i="5"/>
  <c r="BA198" i="5" s="1"/>
  <c r="BB198" i="5" s="1"/>
  <c r="BC198" i="5" s="1"/>
  <c r="AU199" i="5"/>
  <c r="AV199" i="5" s="1"/>
  <c r="AY199" i="5" s="1"/>
  <c r="BD199" i="5"/>
  <c r="BF199" i="5"/>
  <c r="BC199" i="5"/>
  <c r="BM199" i="5"/>
  <c r="AH198" i="5"/>
  <c r="AI198" i="5" s="1"/>
  <c r="U198" i="5"/>
  <c r="AL198" i="5"/>
  <c r="Z198" i="5"/>
  <c r="AA198" i="5" s="1"/>
  <c r="BP198" i="5"/>
  <c r="C197" i="5"/>
  <c r="D197" i="5" a="1"/>
  <c r="AK198" i="5" a="1"/>
  <c r="AX198" i="5" l="1"/>
  <c r="AK198" i="5"/>
  <c r="AD198" i="5"/>
  <c r="AJ198" i="5"/>
  <c r="AS198" i="5"/>
  <c r="BM198" i="5"/>
  <c r="BF198" i="5"/>
  <c r="BD198" i="5"/>
  <c r="D197" i="5"/>
  <c r="O197" i="5"/>
  <c r="P197" i="5"/>
  <c r="Y197" i="5"/>
  <c r="G197" i="5" a="1"/>
  <c r="AT198" i="5"/>
  <c r="L197" i="5" a="1"/>
  <c r="J197" i="5" a="1"/>
  <c r="F197" i="5" a="1"/>
  <c r="AM198" i="5"/>
  <c r="K197" i="5" a="1"/>
  <c r="AE198" i="5"/>
  <c r="I197" i="5" a="1"/>
  <c r="E197" i="5" a="1"/>
  <c r="H197" i="5" a="1"/>
  <c r="E197" i="5" l="1"/>
  <c r="F197" i="5"/>
  <c r="J197" i="5"/>
  <c r="I197" i="5"/>
  <c r="W197" i="5" s="1"/>
  <c r="H197" i="5"/>
  <c r="AF198" i="5"/>
  <c r="L197" i="5"/>
  <c r="AB197" i="5" s="1"/>
  <c r="K197" i="5"/>
  <c r="AU198" i="5"/>
  <c r="AV198" i="5" s="1"/>
  <c r="AY198" i="5" s="1"/>
  <c r="AN198" i="5"/>
  <c r="G197" i="5"/>
  <c r="AZ197" i="5" s="1"/>
  <c r="Z197" i="5"/>
  <c r="AA197" i="5" s="1"/>
  <c r="BL197" i="5"/>
  <c r="BN197" i="5" s="1"/>
  <c r="BO197" i="5"/>
  <c r="C196" i="5" a="1"/>
  <c r="AQ197" i="5" l="1"/>
  <c r="BA197" i="5" s="1"/>
  <c r="AO197" i="5"/>
  <c r="AR197" i="5" s="1"/>
  <c r="AW197" i="5"/>
  <c r="AX197" i="5" s="1"/>
  <c r="U197" i="5"/>
  <c r="AL197" i="5"/>
  <c r="AH197" i="5"/>
  <c r="AI197" i="5" s="1"/>
  <c r="BB197" i="5"/>
  <c r="BM197" i="5" s="1"/>
  <c r="BP197" i="5"/>
  <c r="C196" i="5"/>
  <c r="AK197" i="5" a="1"/>
  <c r="D196" i="5" a="1"/>
  <c r="AK197" i="5" l="1"/>
  <c r="AD197" i="5"/>
  <c r="AJ197" i="5"/>
  <c r="AS197" i="5"/>
  <c r="BF197" i="5"/>
  <c r="BC197" i="5"/>
  <c r="BD197" i="5"/>
  <c r="D196" i="5"/>
  <c r="O196" i="5"/>
  <c r="P196" i="5"/>
  <c r="Y196" i="5"/>
  <c r="AM197" i="5"/>
  <c r="K196" i="5" a="1"/>
  <c r="AE197" i="5"/>
  <c r="AT197" i="5"/>
  <c r="E196" i="5" a="1"/>
  <c r="H196" i="5" a="1"/>
  <c r="I196" i="5" a="1"/>
  <c r="L196" i="5" a="1"/>
  <c r="F196" i="5" a="1"/>
  <c r="G196" i="5" a="1"/>
  <c r="J196" i="5" a="1"/>
  <c r="F196" i="5" l="1"/>
  <c r="L196" i="5"/>
  <c r="J196" i="5"/>
  <c r="I196" i="5"/>
  <c r="W196" i="5" s="1"/>
  <c r="H196" i="5"/>
  <c r="AF197" i="5"/>
  <c r="K196" i="5"/>
  <c r="E196" i="5"/>
  <c r="AU197" i="5"/>
  <c r="AV197" i="5" s="1"/>
  <c r="AY197" i="5" s="1"/>
  <c r="AN197" i="5"/>
  <c r="G196" i="5"/>
  <c r="AZ196" i="5" s="1"/>
  <c r="Z196" i="5"/>
  <c r="AA196" i="5" s="1"/>
  <c r="BL196" i="5"/>
  <c r="BN196" i="5" s="1"/>
  <c r="BO196" i="5"/>
  <c r="C195" i="5" a="1"/>
  <c r="AQ196" i="5" l="1"/>
  <c r="BA196" i="5" s="1"/>
  <c r="AH196" i="5"/>
  <c r="AI196" i="5" s="1"/>
  <c r="U196" i="5"/>
  <c r="AL196" i="5"/>
  <c r="AB196" i="5"/>
  <c r="BP196" i="5"/>
  <c r="C195" i="5"/>
  <c r="AK196" i="5" a="1"/>
  <c r="D195" i="5" a="1"/>
  <c r="AK196" i="5" l="1"/>
  <c r="AO196" i="5"/>
  <c r="AW196" i="5"/>
  <c r="AX196" i="5" s="1"/>
  <c r="AD196" i="5"/>
  <c r="AJ196" i="5"/>
  <c r="D195" i="5"/>
  <c r="O195" i="5"/>
  <c r="P195" i="5"/>
  <c r="Y195" i="5"/>
  <c r="AM196" i="5"/>
  <c r="I195" i="5" a="1"/>
  <c r="F195" i="5" a="1"/>
  <c r="E195" i="5" a="1"/>
  <c r="L195" i="5" a="1"/>
  <c r="K195" i="5" a="1"/>
  <c r="AE196" i="5"/>
  <c r="J195" i="5" a="1"/>
  <c r="H195" i="5" a="1"/>
  <c r="G195" i="5" a="1"/>
  <c r="K195" i="5" l="1"/>
  <c r="L195" i="5"/>
  <c r="E195" i="5"/>
  <c r="J195" i="5"/>
  <c r="F195" i="5"/>
  <c r="I195" i="5"/>
  <c r="W195" i="5" s="1"/>
  <c r="AN196" i="5"/>
  <c r="H195" i="5"/>
  <c r="AF196" i="5"/>
  <c r="G195" i="5"/>
  <c r="AR196" i="5"/>
  <c r="AS196" i="5" s="1"/>
  <c r="BB196" i="5"/>
  <c r="BL195" i="5"/>
  <c r="BN195" i="5" s="1"/>
  <c r="BO195" i="5"/>
  <c r="C194" i="5" a="1"/>
  <c r="AT196" i="5"/>
  <c r="AQ195" i="5" l="1"/>
  <c r="BA195" i="5" s="1"/>
  <c r="AZ195" i="5"/>
  <c r="AU196" i="5"/>
  <c r="AV196" i="5" s="1"/>
  <c r="AY196" i="5" s="1"/>
  <c r="AB195" i="5"/>
  <c r="BC196" i="5"/>
  <c r="BF196" i="5"/>
  <c r="BD196" i="5"/>
  <c r="BM196" i="5"/>
  <c r="AH195" i="5"/>
  <c r="AI195" i="5" s="1"/>
  <c r="Z195" i="5"/>
  <c r="AA195" i="5" s="1"/>
  <c r="AL195" i="5"/>
  <c r="U195" i="5"/>
  <c r="BP195" i="5"/>
  <c r="C194" i="5"/>
  <c r="D194" i="5" a="1"/>
  <c r="AK195" i="5" a="1"/>
  <c r="AK195" i="5" l="1"/>
  <c r="AD195" i="5"/>
  <c r="AJ195" i="5"/>
  <c r="AO195" i="5"/>
  <c r="AW195" i="5"/>
  <c r="AX195" i="5" s="1"/>
  <c r="D194" i="5"/>
  <c r="O194" i="5"/>
  <c r="P194" i="5"/>
  <c r="Y194" i="5"/>
  <c r="J194" i="5" a="1"/>
  <c r="L194" i="5" a="1"/>
  <c r="F194" i="5" a="1"/>
  <c r="G194" i="5" a="1"/>
  <c r="H194" i="5" a="1"/>
  <c r="K194" i="5" a="1"/>
  <c r="AM195" i="5"/>
  <c r="I194" i="5" a="1"/>
  <c r="E194" i="5" a="1"/>
  <c r="AE195" i="5"/>
  <c r="F194" i="5" l="1"/>
  <c r="E194" i="5"/>
  <c r="I194" i="5"/>
  <c r="W194" i="5" s="1"/>
  <c r="AN195" i="5"/>
  <c r="L194" i="5"/>
  <c r="AB194" i="5" s="1"/>
  <c r="AO194" i="5" s="1"/>
  <c r="AR194" i="5" s="1"/>
  <c r="K194" i="5"/>
  <c r="J194" i="5"/>
  <c r="H194" i="5"/>
  <c r="G194" i="5"/>
  <c r="AZ194" i="5" s="1"/>
  <c r="AF195" i="5"/>
  <c r="AR195" i="5"/>
  <c r="AS195" i="5" s="1"/>
  <c r="BB195" i="5"/>
  <c r="BL194" i="5"/>
  <c r="BN194" i="5" s="1"/>
  <c r="BO194" i="5"/>
  <c r="C193" i="5" a="1"/>
  <c r="AT195" i="5"/>
  <c r="AW194" i="5" l="1"/>
  <c r="AQ194" i="5"/>
  <c r="BA194" i="5" s="1"/>
  <c r="BB194" i="5" s="1"/>
  <c r="BC194" i="5" s="1"/>
  <c r="AU195" i="5"/>
  <c r="AV195" i="5" s="1"/>
  <c r="AY195" i="5" s="1"/>
  <c r="AX194" i="5"/>
  <c r="U194" i="5"/>
  <c r="AL194" i="5"/>
  <c r="AH194" i="5"/>
  <c r="AI194" i="5" s="1"/>
  <c r="BD195" i="5"/>
  <c r="BM195" i="5"/>
  <c r="BC195" i="5"/>
  <c r="BF195" i="5"/>
  <c r="Z194" i="5"/>
  <c r="AA194" i="5" s="1"/>
  <c r="BP194" i="5"/>
  <c r="C193" i="5"/>
  <c r="D193" i="5" a="1"/>
  <c r="AK194" i="5" a="1"/>
  <c r="AK194" i="5" l="1"/>
  <c r="AD194" i="5"/>
  <c r="AJ194" i="5"/>
  <c r="AS194" i="5"/>
  <c r="BD194" i="5"/>
  <c r="BM194" i="5"/>
  <c r="BF194" i="5"/>
  <c r="D193" i="5"/>
  <c r="O193" i="5"/>
  <c r="P193" i="5"/>
  <c r="Y193" i="5"/>
  <c r="AE194" i="5"/>
  <c r="AM194" i="5"/>
  <c r="AT194" i="5"/>
  <c r="L193" i="5" a="1"/>
  <c r="G193" i="5" a="1"/>
  <c r="H193" i="5" a="1"/>
  <c r="I193" i="5" a="1"/>
  <c r="J193" i="5" a="1"/>
  <c r="E193" i="5" a="1"/>
  <c r="F193" i="5" a="1"/>
  <c r="K193" i="5" a="1"/>
  <c r="L193" i="5" l="1"/>
  <c r="F193" i="5"/>
  <c r="K193" i="5"/>
  <c r="E193" i="5"/>
  <c r="AQ193" i="5" s="1"/>
  <c r="BA193" i="5" s="1"/>
  <c r="J193" i="5"/>
  <c r="I193" i="5"/>
  <c r="W193" i="5" s="1"/>
  <c r="AU194" i="5"/>
  <c r="AV194" i="5" s="1"/>
  <c r="AY194" i="5" s="1"/>
  <c r="H193" i="5"/>
  <c r="AN194" i="5"/>
  <c r="AF194" i="5"/>
  <c r="G193" i="5"/>
  <c r="U193" i="5"/>
  <c r="BL193" i="5"/>
  <c r="BN193" i="5" s="1"/>
  <c r="BO193" i="5"/>
  <c r="C192" i="5" a="1"/>
  <c r="AZ193" i="5" l="1"/>
  <c r="AH193" i="5"/>
  <c r="AI193" i="5" s="1"/>
  <c r="AL193" i="5"/>
  <c r="Z193" i="5"/>
  <c r="AA193" i="5" s="1"/>
  <c r="AB193" i="5"/>
  <c r="BP193" i="5"/>
  <c r="C192" i="5"/>
  <c r="AK193" i="5" a="1"/>
  <c r="D192" i="5" a="1"/>
  <c r="AK193" i="5" l="1"/>
  <c r="AO193" i="5"/>
  <c r="AW193" i="5"/>
  <c r="AX193" i="5" s="1"/>
  <c r="AD193" i="5"/>
  <c r="AJ193" i="5"/>
  <c r="D192" i="5"/>
  <c r="O192" i="5"/>
  <c r="P192" i="5"/>
  <c r="Y192" i="5"/>
  <c r="AM193" i="5"/>
  <c r="J192" i="5" a="1"/>
  <c r="F192" i="5" a="1"/>
  <c r="E192" i="5" a="1"/>
  <c r="AE193" i="5"/>
  <c r="I192" i="5" a="1"/>
  <c r="L192" i="5" a="1"/>
  <c r="G192" i="5" a="1"/>
  <c r="H192" i="5" a="1"/>
  <c r="K192" i="5" a="1"/>
  <c r="L192" i="5" l="1"/>
  <c r="K192" i="5"/>
  <c r="E192" i="5"/>
  <c r="AQ192" i="5" s="1"/>
  <c r="BA192" i="5" s="1"/>
  <c r="I192" i="5"/>
  <c r="W192" i="5" s="1"/>
  <c r="F192" i="5"/>
  <c r="J192" i="5"/>
  <c r="AN193" i="5"/>
  <c r="H192" i="5"/>
  <c r="AF193" i="5"/>
  <c r="G192" i="5"/>
  <c r="AR193" i="5"/>
  <c r="AS193" i="5" s="1"/>
  <c r="BB193" i="5"/>
  <c r="BL192" i="5"/>
  <c r="BN192" i="5" s="1"/>
  <c r="BO192" i="5"/>
  <c r="C191" i="5" a="1"/>
  <c r="AT193" i="5"/>
  <c r="AZ192" i="5" l="1"/>
  <c r="AU193" i="5"/>
  <c r="AV193" i="5" s="1"/>
  <c r="AY193" i="5" s="1"/>
  <c r="BC193" i="5"/>
  <c r="BF193" i="5"/>
  <c r="BD193" i="5"/>
  <c r="BM193" i="5"/>
  <c r="AH192" i="5"/>
  <c r="AI192" i="5" s="1"/>
  <c r="AB192" i="5"/>
  <c r="U192" i="5"/>
  <c r="AL192" i="5"/>
  <c r="Z192" i="5"/>
  <c r="AA192" i="5" s="1"/>
  <c r="BP192" i="5"/>
  <c r="C191" i="5"/>
  <c r="D191" i="5" a="1"/>
  <c r="AK192" i="5" a="1"/>
  <c r="AK192" i="5" l="1"/>
  <c r="AW192" i="5"/>
  <c r="AX192" i="5" s="1"/>
  <c r="AO192" i="5"/>
  <c r="AD192" i="5"/>
  <c r="AJ192" i="5"/>
  <c r="D191" i="5"/>
  <c r="O191" i="5"/>
  <c r="P191" i="5"/>
  <c r="Y191" i="5"/>
  <c r="AM192" i="5"/>
  <c r="J191" i="5" a="1"/>
  <c r="K191" i="5" a="1"/>
  <c r="F191" i="5" a="1"/>
  <c r="H191" i="5" a="1"/>
  <c r="L191" i="5" a="1"/>
  <c r="E191" i="5" a="1"/>
  <c r="G191" i="5" a="1"/>
  <c r="I191" i="5" a="1"/>
  <c r="AE192" i="5"/>
  <c r="F191" i="5" l="1"/>
  <c r="K191" i="5"/>
  <c r="E191" i="5"/>
  <c r="I191" i="5"/>
  <c r="W191" i="5" s="1"/>
  <c r="L191" i="5"/>
  <c r="AB191" i="5" s="1"/>
  <c r="AO191" i="5" s="1"/>
  <c r="AR191" i="5" s="1"/>
  <c r="J191" i="5"/>
  <c r="AN192" i="5"/>
  <c r="H191" i="5"/>
  <c r="AF192" i="5"/>
  <c r="G191" i="5"/>
  <c r="AZ191" i="5" s="1"/>
  <c r="AR192" i="5"/>
  <c r="AS192" i="5" s="1"/>
  <c r="BB192" i="5"/>
  <c r="BL191" i="5"/>
  <c r="BN191" i="5" s="1"/>
  <c r="BO191" i="5"/>
  <c r="AT192" i="5"/>
  <c r="C190" i="5" a="1"/>
  <c r="AQ191" i="5" l="1"/>
  <c r="BA191" i="5" s="1"/>
  <c r="AW191" i="5"/>
  <c r="AX191" i="5" s="1"/>
  <c r="AU192" i="5"/>
  <c r="AV192" i="5" s="1"/>
  <c r="AY192" i="5" s="1"/>
  <c r="BC192" i="5"/>
  <c r="BF192" i="5"/>
  <c r="BM192" i="5"/>
  <c r="BD192" i="5"/>
  <c r="AH191" i="5"/>
  <c r="AI191" i="5" s="1"/>
  <c r="U191" i="5"/>
  <c r="AL191" i="5"/>
  <c r="Z191" i="5"/>
  <c r="AA191" i="5" s="1"/>
  <c r="BB191" i="5"/>
  <c r="BD191" i="5" s="1"/>
  <c r="BP191" i="5"/>
  <c r="C190" i="5"/>
  <c r="D190" i="5" a="1"/>
  <c r="AK191" i="5" a="1"/>
  <c r="AK191" i="5" l="1"/>
  <c r="AD191" i="5"/>
  <c r="AJ191" i="5"/>
  <c r="AS191" i="5"/>
  <c r="BF191" i="5"/>
  <c r="BC191" i="5"/>
  <c r="BM191" i="5"/>
  <c r="D190" i="5"/>
  <c r="O190" i="5"/>
  <c r="P190" i="5"/>
  <c r="Y190" i="5"/>
  <c r="AE191" i="5"/>
  <c r="AM191" i="5"/>
  <c r="AT191" i="5"/>
  <c r="I190" i="5" a="1"/>
  <c r="K190" i="5" a="1"/>
  <c r="F190" i="5" a="1"/>
  <c r="H190" i="5" a="1"/>
  <c r="J190" i="5" a="1"/>
  <c r="E190" i="5" a="1"/>
  <c r="L190" i="5" a="1"/>
  <c r="G190" i="5" a="1"/>
  <c r="L190" i="5" l="1"/>
  <c r="F190" i="5"/>
  <c r="K190" i="5"/>
  <c r="E190" i="5"/>
  <c r="AQ190" i="5" s="1"/>
  <c r="BA190" i="5" s="1"/>
  <c r="J190" i="5"/>
  <c r="I190" i="5"/>
  <c r="W190" i="5" s="1"/>
  <c r="AU191" i="5"/>
  <c r="AV191" i="5" s="1"/>
  <c r="AY191" i="5" s="1"/>
  <c r="H190" i="5"/>
  <c r="AN191" i="5"/>
  <c r="AF191" i="5"/>
  <c r="G190" i="5"/>
  <c r="AZ190" i="5" s="1"/>
  <c r="U190" i="5"/>
  <c r="BL190" i="5"/>
  <c r="BN190" i="5" s="1"/>
  <c r="BO190" i="5"/>
  <c r="C189" i="5" a="1"/>
  <c r="AH190" i="5" l="1"/>
  <c r="AI190" i="5" s="1"/>
  <c r="AL190" i="5"/>
  <c r="AB190" i="5"/>
  <c r="Z190" i="5"/>
  <c r="AA190" i="5" s="1"/>
  <c r="BP190" i="5"/>
  <c r="C189" i="5"/>
  <c r="AK190" i="5" a="1"/>
  <c r="D189" i="5" a="1"/>
  <c r="AK190" i="5" l="1"/>
  <c r="AW190" i="5"/>
  <c r="AX190" i="5" s="1"/>
  <c r="AO190" i="5"/>
  <c r="AD190" i="5"/>
  <c r="AJ190" i="5"/>
  <c r="D189" i="5"/>
  <c r="O189" i="5"/>
  <c r="P189" i="5"/>
  <c r="Y189" i="5"/>
  <c r="AM190" i="5"/>
  <c r="I189" i="5" a="1"/>
  <c r="J189" i="5" a="1"/>
  <c r="E189" i="5" a="1"/>
  <c r="K189" i="5" a="1"/>
  <c r="G189" i="5" a="1"/>
  <c r="AE190" i="5"/>
  <c r="F189" i="5" a="1"/>
  <c r="H189" i="5" a="1"/>
  <c r="L189" i="5" a="1"/>
  <c r="L189" i="5" l="1"/>
  <c r="F189" i="5"/>
  <c r="K189" i="5"/>
  <c r="E189" i="5"/>
  <c r="J189" i="5"/>
  <c r="I189" i="5"/>
  <c r="W189" i="5" s="1"/>
  <c r="AN190" i="5"/>
  <c r="H189" i="5"/>
  <c r="AF190" i="5"/>
  <c r="G189" i="5"/>
  <c r="AZ189" i="5" s="1"/>
  <c r="AR190" i="5"/>
  <c r="AS190" i="5" s="1"/>
  <c r="BB190" i="5"/>
  <c r="BL189" i="5"/>
  <c r="BN189" i="5" s="1"/>
  <c r="BO189" i="5"/>
  <c r="AT190" i="5"/>
  <c r="C188" i="5" a="1"/>
  <c r="AQ189" i="5" l="1"/>
  <c r="BA189" i="5" s="1"/>
  <c r="AU190" i="5"/>
  <c r="AV190" i="5" s="1"/>
  <c r="AY190" i="5" s="1"/>
  <c r="BC190" i="5"/>
  <c r="BM190" i="5"/>
  <c r="BF190" i="5"/>
  <c r="BD190" i="5"/>
  <c r="AH189" i="5"/>
  <c r="AI189" i="5" s="1"/>
  <c r="U189" i="5"/>
  <c r="AL189" i="5"/>
  <c r="AB189" i="5"/>
  <c r="Z189" i="5"/>
  <c r="AA189" i="5" s="1"/>
  <c r="BP189" i="5"/>
  <c r="C188" i="5"/>
  <c r="D188" i="5" a="1"/>
  <c r="AK189" i="5" a="1"/>
  <c r="AK189" i="5" l="1"/>
  <c r="AW189" i="5"/>
  <c r="AX189" i="5" s="1"/>
  <c r="AO189" i="5"/>
  <c r="AD189" i="5"/>
  <c r="AJ189" i="5"/>
  <c r="D188" i="5"/>
  <c r="O188" i="5"/>
  <c r="P188" i="5"/>
  <c r="Y188" i="5"/>
  <c r="J188" i="5" a="1"/>
  <c r="E188" i="5" a="1"/>
  <c r="K188" i="5" a="1"/>
  <c r="H188" i="5" a="1"/>
  <c r="F188" i="5" a="1"/>
  <c r="AM189" i="5"/>
  <c r="G188" i="5" a="1"/>
  <c r="AE189" i="5"/>
  <c r="L188" i="5" a="1"/>
  <c r="I188" i="5" a="1"/>
  <c r="AN189" i="5" l="1"/>
  <c r="F188" i="5"/>
  <c r="H188" i="5"/>
  <c r="L188" i="5"/>
  <c r="K188" i="5"/>
  <c r="E188" i="5"/>
  <c r="J188" i="5"/>
  <c r="I188" i="5"/>
  <c r="W188" i="5" s="1"/>
  <c r="AF189" i="5"/>
  <c r="G188" i="5"/>
  <c r="AZ188" i="5" s="1"/>
  <c r="AR189" i="5"/>
  <c r="AS189" i="5" s="1"/>
  <c r="BB189" i="5"/>
  <c r="BL188" i="5"/>
  <c r="BN188" i="5" s="1"/>
  <c r="BO188" i="5"/>
  <c r="C187" i="5" a="1"/>
  <c r="AT189" i="5"/>
  <c r="Z188" i="5" l="1"/>
  <c r="AA188" i="5" s="1"/>
  <c r="AQ188" i="5"/>
  <c r="BA188" i="5" s="1"/>
  <c r="AU189" i="5"/>
  <c r="AV189" i="5" s="1"/>
  <c r="AY189" i="5" s="1"/>
  <c r="BC189" i="5"/>
  <c r="BD189" i="5"/>
  <c r="BF189" i="5"/>
  <c r="BM189" i="5"/>
  <c r="U188" i="5"/>
  <c r="AL188" i="5"/>
  <c r="AB188" i="5"/>
  <c r="AH188" i="5"/>
  <c r="AI188" i="5" s="1"/>
  <c r="BP188" i="5"/>
  <c r="C187" i="5"/>
  <c r="D187" i="5" a="1"/>
  <c r="AK188" i="5" a="1"/>
  <c r="AK188" i="5" l="1"/>
  <c r="AW188" i="5"/>
  <c r="AX188" i="5" s="1"/>
  <c r="AO188" i="5"/>
  <c r="AD188" i="5"/>
  <c r="AJ188" i="5"/>
  <c r="D187" i="5"/>
  <c r="O187" i="5"/>
  <c r="P187" i="5"/>
  <c r="Y187" i="5"/>
  <c r="F187" i="5" a="1"/>
  <c r="G187" i="5" a="1"/>
  <c r="H187" i="5" a="1"/>
  <c r="AM188" i="5"/>
  <c r="I187" i="5" a="1"/>
  <c r="AE188" i="5"/>
  <c r="E187" i="5" a="1"/>
  <c r="K187" i="5" a="1"/>
  <c r="J187" i="5" a="1"/>
  <c r="L187" i="5" a="1"/>
  <c r="L187" i="5" l="1"/>
  <c r="K187" i="5"/>
  <c r="I187" i="5"/>
  <c r="W187" i="5" s="1"/>
  <c r="AN188" i="5"/>
  <c r="H187" i="5"/>
  <c r="G187" i="5"/>
  <c r="F187" i="5"/>
  <c r="AZ187" i="5" s="1"/>
  <c r="E187" i="5"/>
  <c r="AQ187" i="5" s="1"/>
  <c r="BA187" i="5" s="1"/>
  <c r="J187" i="5"/>
  <c r="AF188" i="5"/>
  <c r="AR188" i="5"/>
  <c r="AS188" i="5" s="1"/>
  <c r="BB188" i="5"/>
  <c r="BL187" i="5"/>
  <c r="BN187" i="5" s="1"/>
  <c r="BO187" i="5"/>
  <c r="C186" i="5" a="1"/>
  <c r="AT188" i="5"/>
  <c r="AU188" i="5" l="1"/>
  <c r="AV188" i="5" s="1"/>
  <c r="AY188" i="5" s="1"/>
  <c r="AH187" i="5"/>
  <c r="AI187" i="5" s="1"/>
  <c r="BC188" i="5"/>
  <c r="BD188" i="5"/>
  <c r="BF188" i="5"/>
  <c r="BM188" i="5"/>
  <c r="U187" i="5"/>
  <c r="AL187" i="5"/>
  <c r="Z187" i="5"/>
  <c r="AA187" i="5" s="1"/>
  <c r="AB187" i="5"/>
  <c r="BP187" i="5"/>
  <c r="C186" i="5"/>
  <c r="D186" i="5" a="1"/>
  <c r="AK187" i="5" a="1"/>
  <c r="AK187" i="5" l="1"/>
  <c r="AW187" i="5"/>
  <c r="AX187" i="5" s="1"/>
  <c r="AO187" i="5"/>
  <c r="AD187" i="5"/>
  <c r="AJ187" i="5"/>
  <c r="D186" i="5"/>
  <c r="O186" i="5"/>
  <c r="P186" i="5"/>
  <c r="Y186" i="5"/>
  <c r="L186" i="5" a="1"/>
  <c r="AM187" i="5"/>
  <c r="I186" i="5" a="1"/>
  <c r="E186" i="5" a="1"/>
  <c r="H186" i="5" a="1"/>
  <c r="AE187" i="5"/>
  <c r="K186" i="5" a="1"/>
  <c r="G186" i="5" a="1"/>
  <c r="F186" i="5" a="1"/>
  <c r="J186" i="5" a="1"/>
  <c r="F186" i="5" l="1"/>
  <c r="H186" i="5"/>
  <c r="E186" i="5"/>
  <c r="I186" i="5"/>
  <c r="W186" i="5" s="1"/>
  <c r="AN187" i="5"/>
  <c r="G186" i="5"/>
  <c r="AZ186" i="5" s="1"/>
  <c r="L186" i="5"/>
  <c r="AB186" i="5" s="1"/>
  <c r="AO186" i="5" s="1"/>
  <c r="AR186" i="5" s="1"/>
  <c r="K186" i="5"/>
  <c r="J186" i="5"/>
  <c r="AF187" i="5"/>
  <c r="AR187" i="5"/>
  <c r="AS187" i="5" s="1"/>
  <c r="BB187" i="5"/>
  <c r="BL186" i="5"/>
  <c r="BN186" i="5" s="1"/>
  <c r="BO186" i="5"/>
  <c r="C185" i="5" a="1"/>
  <c r="AT187" i="5"/>
  <c r="AW186" i="5" l="1"/>
  <c r="AQ186" i="5"/>
  <c r="BA186" i="5" s="1"/>
  <c r="AU187" i="5"/>
  <c r="AV187" i="5" s="1"/>
  <c r="AY187" i="5" s="1"/>
  <c r="U186" i="5"/>
  <c r="AL186" i="5"/>
  <c r="BC187" i="5"/>
  <c r="BM187" i="5"/>
  <c r="BF187" i="5"/>
  <c r="BD187" i="5"/>
  <c r="AH186" i="5"/>
  <c r="AI186" i="5" s="1"/>
  <c r="Z186" i="5"/>
  <c r="AA186" i="5" s="1"/>
  <c r="BB186" i="5"/>
  <c r="BD186" i="5" s="1"/>
  <c r="BP186" i="5"/>
  <c r="C185" i="5"/>
  <c r="D185" i="5" a="1"/>
  <c r="AK186" i="5" a="1"/>
  <c r="AX186" i="5" l="1"/>
  <c r="AK186" i="5"/>
  <c r="AD186" i="5"/>
  <c r="AJ186" i="5"/>
  <c r="AS186" i="5"/>
  <c r="BM186" i="5"/>
  <c r="BF186" i="5"/>
  <c r="BC186" i="5"/>
  <c r="D185" i="5"/>
  <c r="O185" i="5"/>
  <c r="P185" i="5"/>
  <c r="Y185" i="5"/>
  <c r="G185" i="5" a="1"/>
  <c r="I185" i="5" a="1"/>
  <c r="AE186" i="5"/>
  <c r="E185" i="5" a="1"/>
  <c r="K185" i="5" a="1"/>
  <c r="L185" i="5" a="1"/>
  <c r="AM186" i="5"/>
  <c r="J185" i="5" a="1"/>
  <c r="H185" i="5" a="1"/>
  <c r="AT186" i="5"/>
  <c r="F185" i="5" a="1"/>
  <c r="L185" i="5" l="1"/>
  <c r="K185" i="5"/>
  <c r="E185" i="5"/>
  <c r="AQ185" i="5" s="1"/>
  <c r="BA185" i="5" s="1"/>
  <c r="AU186" i="5"/>
  <c r="AV186" i="5" s="1"/>
  <c r="AY186" i="5" s="1"/>
  <c r="H185" i="5"/>
  <c r="AF186" i="5"/>
  <c r="F185" i="5"/>
  <c r="J185" i="5"/>
  <c r="I185" i="5"/>
  <c r="W185" i="5" s="1"/>
  <c r="AN186" i="5"/>
  <c r="G185" i="5"/>
  <c r="Z185" i="5"/>
  <c r="AA185" i="5" s="1"/>
  <c r="BL185" i="5"/>
  <c r="BN185" i="5" s="1"/>
  <c r="BO185" i="5"/>
  <c r="C184" i="5" a="1"/>
  <c r="AZ185" i="5" l="1"/>
  <c r="U185" i="5"/>
  <c r="AL185" i="5"/>
  <c r="AH185" i="5"/>
  <c r="AI185" i="5" s="1"/>
  <c r="AB185" i="5"/>
  <c r="BP185" i="5"/>
  <c r="C184" i="5"/>
  <c r="AK185" i="5" a="1"/>
  <c r="D184" i="5" a="1"/>
  <c r="AK185" i="5" l="1"/>
  <c r="AO185" i="5"/>
  <c r="AW185" i="5"/>
  <c r="AX185" i="5" s="1"/>
  <c r="AD185" i="5"/>
  <c r="AJ185" i="5"/>
  <c r="D184" i="5"/>
  <c r="O184" i="5"/>
  <c r="P184" i="5"/>
  <c r="Y184" i="5"/>
  <c r="E184" i="5" a="1"/>
  <c r="F184" i="5" a="1"/>
  <c r="J184" i="5" a="1"/>
  <c r="I184" i="5" a="1"/>
  <c r="L184" i="5" a="1"/>
  <c r="G184" i="5" a="1"/>
  <c r="AM185" i="5"/>
  <c r="K184" i="5" a="1"/>
  <c r="AE185" i="5"/>
  <c r="H184" i="5" a="1"/>
  <c r="J184" i="5" l="1"/>
  <c r="F184" i="5"/>
  <c r="K184" i="5"/>
  <c r="AN185" i="5"/>
  <c r="G184" i="5"/>
  <c r="AZ184" i="5" s="1"/>
  <c r="L184" i="5"/>
  <c r="E184" i="5"/>
  <c r="I184" i="5"/>
  <c r="W184" i="5" s="1"/>
  <c r="H184" i="5"/>
  <c r="AF185" i="5"/>
  <c r="U184" i="5"/>
  <c r="AR185" i="5"/>
  <c r="AS185" i="5" s="1"/>
  <c r="BB185" i="5"/>
  <c r="BL184" i="5"/>
  <c r="BN184" i="5" s="1"/>
  <c r="BO184" i="5"/>
  <c r="C183" i="5" a="1"/>
  <c r="AT185" i="5"/>
  <c r="Z184" i="5" l="1"/>
  <c r="AA184" i="5" s="1"/>
  <c r="AQ184" i="5"/>
  <c r="BA184" i="5" s="1"/>
  <c r="AU185" i="5"/>
  <c r="AV185" i="5" s="1"/>
  <c r="AY185" i="5" s="1"/>
  <c r="AH184" i="5"/>
  <c r="AI184" i="5" s="1"/>
  <c r="AB184" i="5"/>
  <c r="AL184" i="5"/>
  <c r="BC185" i="5"/>
  <c r="BM185" i="5"/>
  <c r="BF185" i="5"/>
  <c r="BD185" i="5"/>
  <c r="BP184" i="5"/>
  <c r="C183" i="5"/>
  <c r="D183" i="5" a="1"/>
  <c r="AK184" i="5" a="1"/>
  <c r="AK184" i="5" l="1"/>
  <c r="AW184" i="5"/>
  <c r="AX184" i="5" s="1"/>
  <c r="AO184" i="5"/>
  <c r="AD184" i="5"/>
  <c r="AJ184" i="5"/>
  <c r="D183" i="5"/>
  <c r="O183" i="5"/>
  <c r="P183" i="5"/>
  <c r="Y183" i="5"/>
  <c r="E183" i="5" a="1"/>
  <c r="F183" i="5" a="1"/>
  <c r="G183" i="5" a="1"/>
  <c r="H183" i="5" a="1"/>
  <c r="AM184" i="5"/>
  <c r="L183" i="5" a="1"/>
  <c r="K183" i="5" a="1"/>
  <c r="AE184" i="5"/>
  <c r="I183" i="5" a="1"/>
  <c r="J183" i="5" a="1"/>
  <c r="K183" i="5" l="1"/>
  <c r="L183" i="5"/>
  <c r="AN184" i="5"/>
  <c r="H183" i="5"/>
  <c r="G183" i="5"/>
  <c r="F183" i="5"/>
  <c r="AZ183" i="5" s="1"/>
  <c r="E183" i="5"/>
  <c r="J183" i="5"/>
  <c r="I183" i="5"/>
  <c r="W183" i="5" s="1"/>
  <c r="AF184" i="5"/>
  <c r="AR184" i="5"/>
  <c r="AS184" i="5" s="1"/>
  <c r="BB184" i="5"/>
  <c r="BL183" i="5"/>
  <c r="BN183" i="5" s="1"/>
  <c r="BO183" i="5"/>
  <c r="AT184" i="5"/>
  <c r="C182" i="5" a="1"/>
  <c r="Z183" i="5" l="1"/>
  <c r="AA183" i="5" s="1"/>
  <c r="AQ183" i="5"/>
  <c r="BA183" i="5" s="1"/>
  <c r="AU184" i="5"/>
  <c r="AV184" i="5" s="1"/>
  <c r="AY184" i="5" s="1"/>
  <c r="BC184" i="5"/>
  <c r="BF184" i="5"/>
  <c r="BM184" i="5"/>
  <c r="BD184" i="5"/>
  <c r="AH183" i="5"/>
  <c r="AI183" i="5" s="1"/>
  <c r="AB183" i="5"/>
  <c r="U183" i="5"/>
  <c r="AL183" i="5"/>
  <c r="BP183" i="5"/>
  <c r="C182" i="5"/>
  <c r="D182" i="5" a="1"/>
  <c r="AK183" i="5" a="1"/>
  <c r="AK183" i="5" l="1"/>
  <c r="AW183" i="5"/>
  <c r="AX183" i="5" s="1"/>
  <c r="AO183" i="5"/>
  <c r="AD183" i="5"/>
  <c r="AJ183" i="5"/>
  <c r="D182" i="5"/>
  <c r="O182" i="5"/>
  <c r="P182" i="5"/>
  <c r="Y182" i="5"/>
  <c r="K182" i="5" a="1"/>
  <c r="F182" i="5" a="1"/>
  <c r="J182" i="5" a="1"/>
  <c r="L182" i="5" a="1"/>
  <c r="H182" i="5" a="1"/>
  <c r="E182" i="5" a="1"/>
  <c r="G182" i="5" a="1"/>
  <c r="I182" i="5" a="1"/>
  <c r="AM183" i="5"/>
  <c r="AE183" i="5"/>
  <c r="E182" i="5" l="1"/>
  <c r="H182" i="5"/>
  <c r="L182" i="5"/>
  <c r="AB182" i="5" s="1"/>
  <c r="J182" i="5"/>
  <c r="AN183" i="5"/>
  <c r="F182" i="5"/>
  <c r="K182" i="5"/>
  <c r="I182" i="5"/>
  <c r="W182" i="5" s="1"/>
  <c r="Z182" i="5" s="1"/>
  <c r="AA182" i="5" s="1"/>
  <c r="AF183" i="5"/>
  <c r="G182" i="5"/>
  <c r="U182" i="5"/>
  <c r="AR183" i="5"/>
  <c r="AS183" i="5" s="1"/>
  <c r="BB183" i="5"/>
  <c r="AQ182" i="5"/>
  <c r="BA182" i="5" s="1"/>
  <c r="BL182" i="5"/>
  <c r="BN182" i="5" s="1"/>
  <c r="BO182" i="5"/>
  <c r="C181" i="5" a="1"/>
  <c r="AT183" i="5"/>
  <c r="AW182" i="5" l="1"/>
  <c r="AX182" i="5" s="1"/>
  <c r="AO182" i="5"/>
  <c r="AR182" i="5" s="1"/>
  <c r="AZ182" i="5"/>
  <c r="AU183" i="5"/>
  <c r="AV183" i="5" s="1"/>
  <c r="AY183" i="5" s="1"/>
  <c r="AL182" i="5"/>
  <c r="BF183" i="5"/>
  <c r="BM183" i="5"/>
  <c r="BD183" i="5"/>
  <c r="BC183" i="5"/>
  <c r="AH182" i="5"/>
  <c r="AI182" i="5" s="1"/>
  <c r="BB182" i="5"/>
  <c r="BC182" i="5" s="1"/>
  <c r="BP182" i="5"/>
  <c r="C181" i="5"/>
  <c r="D181" i="5" a="1"/>
  <c r="AK182" i="5" a="1"/>
  <c r="AK182" i="5" l="1"/>
  <c r="AD182" i="5"/>
  <c r="AJ182" i="5"/>
  <c r="AS182" i="5"/>
  <c r="BD182" i="5"/>
  <c r="BM182" i="5"/>
  <c r="BF182" i="5"/>
  <c r="D181" i="5"/>
  <c r="O181" i="5"/>
  <c r="P181" i="5"/>
  <c r="Y181" i="5"/>
  <c r="AM182" i="5"/>
  <c r="E181" i="5" a="1"/>
  <c r="L181" i="5" a="1"/>
  <c r="AE182" i="5"/>
  <c r="H181" i="5" a="1"/>
  <c r="AT182" i="5"/>
  <c r="I181" i="5" a="1"/>
  <c r="J181" i="5" a="1"/>
  <c r="K181" i="5" a="1"/>
  <c r="F181" i="5" a="1"/>
  <c r="G181" i="5" a="1"/>
  <c r="F181" i="5" l="1"/>
  <c r="K181" i="5"/>
  <c r="J181" i="5"/>
  <c r="I181" i="5"/>
  <c r="W181" i="5" s="1"/>
  <c r="AU182" i="5"/>
  <c r="AV182" i="5" s="1"/>
  <c r="AY182" i="5" s="1"/>
  <c r="H181" i="5"/>
  <c r="AF182" i="5"/>
  <c r="L181" i="5"/>
  <c r="E181" i="5"/>
  <c r="AN182" i="5"/>
  <c r="G181" i="5"/>
  <c r="AZ181" i="5" s="1"/>
  <c r="Z181" i="5"/>
  <c r="AA181" i="5" s="1"/>
  <c r="BL181" i="5"/>
  <c r="BN181" i="5" s="1"/>
  <c r="BO181" i="5"/>
  <c r="C180" i="5" a="1"/>
  <c r="AH181" i="5" l="1"/>
  <c r="AI181" i="5" s="1"/>
  <c r="AB181" i="5"/>
  <c r="AQ181" i="5"/>
  <c r="BA181" i="5" s="1"/>
  <c r="U181" i="5"/>
  <c r="AL181" i="5"/>
  <c r="BP181" i="5"/>
  <c r="C180" i="5"/>
  <c r="D180" i="5" a="1"/>
  <c r="AK181" i="5" a="1"/>
  <c r="AK181" i="5" l="1"/>
  <c r="AO181" i="5"/>
  <c r="AW181" i="5"/>
  <c r="AX181" i="5" s="1"/>
  <c r="AD181" i="5"/>
  <c r="AJ181" i="5"/>
  <c r="D180" i="5"/>
  <c r="O180" i="5"/>
  <c r="P180" i="5"/>
  <c r="Y180" i="5"/>
  <c r="F180" i="5" a="1"/>
  <c r="AE181" i="5"/>
  <c r="I180" i="5" a="1"/>
  <c r="H180" i="5" a="1"/>
  <c r="J180" i="5" a="1"/>
  <c r="AM181" i="5"/>
  <c r="K180" i="5" a="1"/>
  <c r="L180" i="5" a="1"/>
  <c r="G180" i="5" a="1"/>
  <c r="E180" i="5" a="1"/>
  <c r="L180" i="5" l="1"/>
  <c r="J180" i="5"/>
  <c r="H180" i="5"/>
  <c r="K180" i="5"/>
  <c r="I180" i="5"/>
  <c r="W180" i="5" s="1"/>
  <c r="AF181" i="5"/>
  <c r="F180" i="5"/>
  <c r="E180" i="5"/>
  <c r="AQ180" i="5" s="1"/>
  <c r="BA180" i="5" s="1"/>
  <c r="AN181" i="5"/>
  <c r="G180" i="5"/>
  <c r="AR181" i="5"/>
  <c r="AS181" i="5" s="1"/>
  <c r="BB181" i="5"/>
  <c r="BL180" i="5"/>
  <c r="BN180" i="5" s="1"/>
  <c r="BO180" i="5"/>
  <c r="AT181" i="5"/>
  <c r="C179" i="5" a="1"/>
  <c r="AZ180" i="5" l="1"/>
  <c r="AU181" i="5"/>
  <c r="AV181" i="5" s="1"/>
  <c r="AY181" i="5" s="1"/>
  <c r="BC181" i="5"/>
  <c r="BD181" i="5"/>
  <c r="BF181" i="5"/>
  <c r="BM181" i="5"/>
  <c r="AL180" i="5"/>
  <c r="U180" i="5"/>
  <c r="AH180" i="5"/>
  <c r="AI180" i="5" s="1"/>
  <c r="Z180" i="5"/>
  <c r="AA180" i="5" s="1"/>
  <c r="AB180" i="5"/>
  <c r="BP180" i="5"/>
  <c r="C179" i="5"/>
  <c r="D179" i="5" a="1"/>
  <c r="AK180" i="5" a="1"/>
  <c r="AK180" i="5" l="1"/>
  <c r="AO180" i="5"/>
  <c r="AW180" i="5"/>
  <c r="AX180" i="5" s="1"/>
  <c r="AD180" i="5"/>
  <c r="AJ180" i="5"/>
  <c r="D179" i="5"/>
  <c r="O179" i="5"/>
  <c r="P179" i="5"/>
  <c r="Y179" i="5"/>
  <c r="AE180" i="5"/>
  <c r="AM180" i="5"/>
  <c r="I179" i="5" a="1"/>
  <c r="E179" i="5" a="1"/>
  <c r="J179" i="5" a="1"/>
  <c r="H179" i="5" a="1"/>
  <c r="L179" i="5" a="1"/>
  <c r="G179" i="5" a="1"/>
  <c r="F179" i="5" a="1"/>
  <c r="K179" i="5" a="1"/>
  <c r="L179" i="5" l="1"/>
  <c r="K179" i="5"/>
  <c r="E179" i="5"/>
  <c r="AQ179" i="5" s="1"/>
  <c r="BA179" i="5" s="1"/>
  <c r="H179" i="5"/>
  <c r="I179" i="5"/>
  <c r="W179" i="5" s="1"/>
  <c r="AN180" i="5"/>
  <c r="AF180" i="5"/>
  <c r="F179" i="5"/>
  <c r="J179" i="5"/>
  <c r="G179" i="5"/>
  <c r="AR180" i="5"/>
  <c r="AS180" i="5" s="1"/>
  <c r="BB180" i="5"/>
  <c r="BL179" i="5"/>
  <c r="BN179" i="5" s="1"/>
  <c r="BO179" i="5"/>
  <c r="AT180" i="5"/>
  <c r="C178" i="5" a="1"/>
  <c r="AZ179" i="5" l="1"/>
  <c r="AU180" i="5"/>
  <c r="AV180" i="5" s="1"/>
  <c r="AY180" i="5" s="1"/>
  <c r="BF180" i="5"/>
  <c r="BC180" i="5"/>
  <c r="BM180" i="5"/>
  <c r="BD180" i="5"/>
  <c r="AH179" i="5"/>
  <c r="AI179" i="5" s="1"/>
  <c r="AB179" i="5"/>
  <c r="U179" i="5"/>
  <c r="AL179" i="5"/>
  <c r="Z179" i="5"/>
  <c r="AA179" i="5" s="1"/>
  <c r="BP179" i="5"/>
  <c r="C178" i="5"/>
  <c r="D178" i="5" a="1"/>
  <c r="AK179" i="5" a="1"/>
  <c r="AK179" i="5" l="1"/>
  <c r="AW179" i="5"/>
  <c r="AX179" i="5" s="1"/>
  <c r="AO179" i="5"/>
  <c r="AD179" i="5"/>
  <c r="AJ179" i="5"/>
  <c r="D178" i="5"/>
  <c r="O178" i="5"/>
  <c r="P178" i="5"/>
  <c r="Y178" i="5"/>
  <c r="F178" i="5" a="1"/>
  <c r="AE179" i="5"/>
  <c r="H178" i="5" a="1"/>
  <c r="I178" i="5" a="1"/>
  <c r="L178" i="5" a="1"/>
  <c r="AM179" i="5"/>
  <c r="E178" i="5" a="1"/>
  <c r="G178" i="5" a="1"/>
  <c r="K178" i="5" a="1"/>
  <c r="J178" i="5" a="1"/>
  <c r="E178" i="5" l="1"/>
  <c r="AN179" i="5"/>
  <c r="L178" i="5"/>
  <c r="Z178" i="5" s="1"/>
  <c r="AA178" i="5" s="1"/>
  <c r="I178" i="5"/>
  <c r="W178" i="5" s="1"/>
  <c r="H178" i="5"/>
  <c r="AF179" i="5"/>
  <c r="F178" i="5"/>
  <c r="K178" i="5"/>
  <c r="J178" i="5"/>
  <c r="G178" i="5"/>
  <c r="AR179" i="5"/>
  <c r="AS179" i="5" s="1"/>
  <c r="BB179" i="5"/>
  <c r="BL178" i="5"/>
  <c r="BN178" i="5" s="1"/>
  <c r="BO178" i="5"/>
  <c r="AT179" i="5"/>
  <c r="C177" i="5" a="1"/>
  <c r="AZ178" i="5" l="1"/>
  <c r="AQ178" i="5"/>
  <c r="BA178" i="5" s="1"/>
  <c r="AU179" i="5"/>
  <c r="AV179" i="5" s="1"/>
  <c r="AY179" i="5" s="1"/>
  <c r="U178" i="5"/>
  <c r="AL178" i="5"/>
  <c r="AB178" i="5"/>
  <c r="BD179" i="5"/>
  <c r="BF179" i="5"/>
  <c r="BM179" i="5"/>
  <c r="BC179" i="5"/>
  <c r="AH178" i="5"/>
  <c r="AI178" i="5" s="1"/>
  <c r="BP178" i="5"/>
  <c r="C177" i="5"/>
  <c r="D177" i="5" a="1"/>
  <c r="AK178" i="5" a="1"/>
  <c r="AK178" i="5" l="1"/>
  <c r="AD178" i="5"/>
  <c r="AJ178" i="5"/>
  <c r="AW178" i="5"/>
  <c r="AX178" i="5" s="1"/>
  <c r="AO178" i="5"/>
  <c r="D177" i="5"/>
  <c r="O177" i="5"/>
  <c r="P177" i="5"/>
  <c r="Y177" i="5"/>
  <c r="G177" i="5" a="1"/>
  <c r="I177" i="5" a="1"/>
  <c r="J177" i="5" a="1"/>
  <c r="E177" i="5" a="1"/>
  <c r="F177" i="5" a="1"/>
  <c r="K177" i="5" a="1"/>
  <c r="L177" i="5" a="1"/>
  <c r="H177" i="5" a="1"/>
  <c r="AE178" i="5"/>
  <c r="AM178" i="5"/>
  <c r="K177" i="5" l="1"/>
  <c r="F177" i="5"/>
  <c r="E177" i="5"/>
  <c r="J177" i="5"/>
  <c r="I177" i="5"/>
  <c r="W177" i="5" s="1"/>
  <c r="H177" i="5"/>
  <c r="G177" i="5"/>
  <c r="AZ177" i="5" s="1"/>
  <c r="L177" i="5"/>
  <c r="AB177" i="5" s="1"/>
  <c r="AO177" i="5" s="1"/>
  <c r="AR177" i="5" s="1"/>
  <c r="AN178" i="5"/>
  <c r="AF178" i="5"/>
  <c r="AR178" i="5"/>
  <c r="AS178" i="5" s="1"/>
  <c r="BB178" i="5"/>
  <c r="BL177" i="5"/>
  <c r="BN177" i="5" s="1"/>
  <c r="BO177" i="5"/>
  <c r="C176" i="5" a="1"/>
  <c r="AT178" i="5"/>
  <c r="AW177" i="5" l="1"/>
  <c r="AQ177" i="5"/>
  <c r="BA177" i="5" s="1"/>
  <c r="BB177" i="5" s="1"/>
  <c r="BD177" i="5" s="1"/>
  <c r="AU178" i="5"/>
  <c r="AV178" i="5" s="1"/>
  <c r="AY178" i="5" s="1"/>
  <c r="AH177" i="5"/>
  <c r="AI177" i="5" s="1"/>
  <c r="BF178" i="5"/>
  <c r="BM178" i="5"/>
  <c r="BC178" i="5"/>
  <c r="BD178" i="5"/>
  <c r="Z177" i="5"/>
  <c r="AA177" i="5" s="1"/>
  <c r="AL177" i="5"/>
  <c r="U177" i="5"/>
  <c r="BP177" i="5"/>
  <c r="C176" i="5"/>
  <c r="D176" i="5" a="1"/>
  <c r="AK177" i="5" a="1"/>
  <c r="AX177" i="5" l="1"/>
  <c r="AK177" i="5"/>
  <c r="AD177" i="5"/>
  <c r="AJ177" i="5"/>
  <c r="AS177" i="5"/>
  <c r="BM177" i="5"/>
  <c r="BF177" i="5"/>
  <c r="BC177" i="5"/>
  <c r="D176" i="5"/>
  <c r="O176" i="5"/>
  <c r="P176" i="5"/>
  <c r="Y176" i="5"/>
  <c r="AT177" i="5"/>
  <c r="J176" i="5" a="1"/>
  <c r="E176" i="5" a="1"/>
  <c r="L176" i="5" a="1"/>
  <c r="G176" i="5" a="1"/>
  <c r="AE177" i="5"/>
  <c r="AM177" i="5"/>
  <c r="I176" i="5" a="1"/>
  <c r="K176" i="5" a="1"/>
  <c r="H176" i="5" a="1"/>
  <c r="F176" i="5" a="1"/>
  <c r="H176" i="5" l="1"/>
  <c r="AN177" i="5"/>
  <c r="AF177" i="5"/>
  <c r="G176" i="5"/>
  <c r="L176" i="5"/>
  <c r="F176" i="5"/>
  <c r="AZ176" i="5" s="1"/>
  <c r="K176" i="5"/>
  <c r="E176" i="5"/>
  <c r="J176" i="5"/>
  <c r="I176" i="5"/>
  <c r="W176" i="5" s="1"/>
  <c r="AU177" i="5"/>
  <c r="AV177" i="5" s="1"/>
  <c r="AY177" i="5" s="1"/>
  <c r="Z176" i="5"/>
  <c r="AA176" i="5" s="1"/>
  <c r="BL176" i="5"/>
  <c r="BN176" i="5" s="1"/>
  <c r="BO176" i="5"/>
  <c r="C175" i="5" a="1"/>
  <c r="AB176" i="5" l="1"/>
  <c r="AQ176" i="5"/>
  <c r="BA176" i="5" s="1"/>
  <c r="AO176" i="5"/>
  <c r="AR176" i="5" s="1"/>
  <c r="AW176" i="5"/>
  <c r="AX176" i="5" s="1"/>
  <c r="AH176" i="5"/>
  <c r="AI176" i="5" s="1"/>
  <c r="AL176" i="5"/>
  <c r="U176" i="5"/>
  <c r="BB176" i="5"/>
  <c r="BC176" i="5" s="1"/>
  <c r="BP176" i="5"/>
  <c r="C175" i="5"/>
  <c r="D175" i="5" a="1"/>
  <c r="AK176" i="5" a="1"/>
  <c r="AK176" i="5" l="1"/>
  <c r="AD176" i="5"/>
  <c r="AJ176" i="5"/>
  <c r="AS176" i="5"/>
  <c r="BM176" i="5"/>
  <c r="BD176" i="5"/>
  <c r="BF176" i="5"/>
  <c r="D175" i="5"/>
  <c r="O175" i="5"/>
  <c r="P175" i="5"/>
  <c r="Y175" i="5"/>
  <c r="AE176" i="5"/>
  <c r="AM176" i="5"/>
  <c r="AT176" i="5"/>
  <c r="K175" i="5" a="1"/>
  <c r="F175" i="5" a="1"/>
  <c r="G175" i="5" a="1"/>
  <c r="H175" i="5" a="1"/>
  <c r="I175" i="5" a="1"/>
  <c r="J175" i="5" a="1"/>
  <c r="L175" i="5" a="1"/>
  <c r="E175" i="5" a="1"/>
  <c r="L175" i="5" l="1"/>
  <c r="F175" i="5"/>
  <c r="K175" i="5"/>
  <c r="E175" i="5"/>
  <c r="AQ175" i="5" s="1"/>
  <c r="BA175" i="5" s="1"/>
  <c r="J175" i="5"/>
  <c r="I175" i="5"/>
  <c r="W175" i="5" s="1"/>
  <c r="AU176" i="5"/>
  <c r="AV176" i="5" s="1"/>
  <c r="AY176" i="5" s="1"/>
  <c r="H175" i="5"/>
  <c r="AN176" i="5"/>
  <c r="AF176" i="5"/>
  <c r="G175" i="5"/>
  <c r="Z175" i="5"/>
  <c r="AA175" i="5" s="1"/>
  <c r="BL175" i="5"/>
  <c r="BN175" i="5" s="1"/>
  <c r="BO175" i="5"/>
  <c r="C174" i="5" a="1"/>
  <c r="AZ175" i="5" l="1"/>
  <c r="AH175" i="5"/>
  <c r="AI175" i="5" s="1"/>
  <c r="U175" i="5"/>
  <c r="AL175" i="5"/>
  <c r="AB175" i="5"/>
  <c r="BP175" i="5"/>
  <c r="C174" i="5"/>
  <c r="D174" i="5" a="1"/>
  <c r="AK175" i="5" a="1"/>
  <c r="AK175" i="5" l="1"/>
  <c r="AO175" i="5"/>
  <c r="AW175" i="5"/>
  <c r="AX175" i="5" s="1"/>
  <c r="AD175" i="5"/>
  <c r="AJ175" i="5"/>
  <c r="D174" i="5"/>
  <c r="O174" i="5"/>
  <c r="P174" i="5"/>
  <c r="Y174" i="5"/>
  <c r="AE175" i="5"/>
  <c r="AM175" i="5"/>
  <c r="I174" i="5" a="1"/>
  <c r="J174" i="5" a="1"/>
  <c r="E174" i="5" a="1"/>
  <c r="H174" i="5" a="1"/>
  <c r="K174" i="5" a="1"/>
  <c r="F174" i="5" a="1"/>
  <c r="L174" i="5" a="1"/>
  <c r="G174" i="5" a="1"/>
  <c r="L174" i="5" l="1"/>
  <c r="K174" i="5"/>
  <c r="E174" i="5"/>
  <c r="AB174" i="5" s="1"/>
  <c r="J174" i="5"/>
  <c r="I174" i="5"/>
  <c r="W174" i="5" s="1"/>
  <c r="AN175" i="5"/>
  <c r="AF175" i="5"/>
  <c r="F174" i="5"/>
  <c r="H174" i="5"/>
  <c r="G174" i="5"/>
  <c r="AR175" i="5"/>
  <c r="AS175" i="5" s="1"/>
  <c r="BB175" i="5"/>
  <c r="BL174" i="5"/>
  <c r="BN174" i="5" s="1"/>
  <c r="BO174" i="5"/>
  <c r="AT175" i="5"/>
  <c r="C173" i="5" a="1"/>
  <c r="AZ174" i="5" l="1"/>
  <c r="AQ174" i="5"/>
  <c r="BA174" i="5" s="1"/>
  <c r="AU175" i="5"/>
  <c r="AV175" i="5" s="1"/>
  <c r="AY175" i="5" s="1"/>
  <c r="AW174" i="5"/>
  <c r="AX174" i="5" s="1"/>
  <c r="AO174" i="5"/>
  <c r="AR174" i="5" s="1"/>
  <c r="BC175" i="5"/>
  <c r="BM175" i="5"/>
  <c r="BF175" i="5"/>
  <c r="BD175" i="5"/>
  <c r="U174" i="5"/>
  <c r="AL174" i="5"/>
  <c r="AH174" i="5"/>
  <c r="AI174" i="5" s="1"/>
  <c r="Z174" i="5"/>
  <c r="AA174" i="5" s="1"/>
  <c r="BP174" i="5"/>
  <c r="C173" i="5"/>
  <c r="D173" i="5" a="1"/>
  <c r="AK174" i="5" a="1"/>
  <c r="AK174" i="5" l="1"/>
  <c r="AD174" i="5"/>
  <c r="AJ174" i="5"/>
  <c r="AS174" i="5"/>
  <c r="BB174" i="5"/>
  <c r="BM174" i="5" s="1"/>
  <c r="BF174" i="5"/>
  <c r="BD174" i="5"/>
  <c r="BC174" i="5"/>
  <c r="D173" i="5"/>
  <c r="O173" i="5"/>
  <c r="P173" i="5"/>
  <c r="Y173" i="5"/>
  <c r="AE174" i="5"/>
  <c r="H173" i="5" a="1"/>
  <c r="G173" i="5" a="1"/>
  <c r="L173" i="5" a="1"/>
  <c r="AM174" i="5"/>
  <c r="E173" i="5" a="1"/>
  <c r="J173" i="5" a="1"/>
  <c r="K173" i="5" a="1"/>
  <c r="AT174" i="5"/>
  <c r="F173" i="5" a="1"/>
  <c r="I173" i="5" a="1"/>
  <c r="K173" i="5" l="1"/>
  <c r="J173" i="5"/>
  <c r="L173" i="5"/>
  <c r="I173" i="5"/>
  <c r="W173" i="5" s="1"/>
  <c r="G173" i="5"/>
  <c r="F173" i="5"/>
  <c r="AZ173" i="5" s="1"/>
  <c r="E173" i="5"/>
  <c r="H173" i="5"/>
  <c r="AU174" i="5"/>
  <c r="AV174" i="5" s="1"/>
  <c r="AY174" i="5" s="1"/>
  <c r="AN174" i="5"/>
  <c r="AF174" i="5"/>
  <c r="Z173" i="5"/>
  <c r="AA173" i="5" s="1"/>
  <c r="BL173" i="5"/>
  <c r="BN173" i="5" s="1"/>
  <c r="BO173" i="5"/>
  <c r="C172" i="5" a="1"/>
  <c r="AQ173" i="5" l="1"/>
  <c r="BA173" i="5" s="1"/>
  <c r="AH173" i="5"/>
  <c r="AI173" i="5" s="1"/>
  <c r="AB173" i="5"/>
  <c r="AL173" i="5"/>
  <c r="U173" i="5"/>
  <c r="BP173" i="5"/>
  <c r="C172" i="5"/>
  <c r="AK173" i="5" a="1"/>
  <c r="D172" i="5" a="1"/>
  <c r="AK173" i="5" l="1"/>
  <c r="AO173" i="5"/>
  <c r="AW173" i="5"/>
  <c r="AX173" i="5" s="1"/>
  <c r="AD173" i="5"/>
  <c r="AJ173" i="5"/>
  <c r="D172" i="5"/>
  <c r="O172" i="5"/>
  <c r="P172" i="5"/>
  <c r="Y172" i="5"/>
  <c r="G172" i="5" a="1"/>
  <c r="F172" i="5" a="1"/>
  <c r="AM173" i="5"/>
  <c r="K172" i="5" a="1"/>
  <c r="AE173" i="5"/>
  <c r="H172" i="5" a="1"/>
  <c r="I172" i="5" a="1"/>
  <c r="J172" i="5" a="1"/>
  <c r="E172" i="5" a="1"/>
  <c r="L172" i="5" a="1"/>
  <c r="K172" i="5" l="1"/>
  <c r="J172" i="5"/>
  <c r="AN173" i="5"/>
  <c r="F172" i="5"/>
  <c r="I172" i="5"/>
  <c r="W172" i="5" s="1"/>
  <c r="H172" i="5"/>
  <c r="G172" i="5"/>
  <c r="L172" i="5"/>
  <c r="AQ172" i="5" s="1"/>
  <c r="BA172" i="5" s="1"/>
  <c r="E172" i="5"/>
  <c r="AF173" i="5"/>
  <c r="AR173" i="5"/>
  <c r="AS173" i="5" s="1"/>
  <c r="BB173" i="5"/>
  <c r="BL172" i="5"/>
  <c r="BN172" i="5" s="1"/>
  <c r="BO172" i="5"/>
  <c r="AT173" i="5"/>
  <c r="C171" i="5" a="1"/>
  <c r="AZ172" i="5" l="1"/>
  <c r="AU173" i="5"/>
  <c r="AV173" i="5" s="1"/>
  <c r="AY173" i="5" s="1"/>
  <c r="AB172" i="5"/>
  <c r="BC173" i="5"/>
  <c r="BD173" i="5"/>
  <c r="BM173" i="5"/>
  <c r="BF173" i="5"/>
  <c r="AH172" i="5"/>
  <c r="AI172" i="5" s="1"/>
  <c r="Z172" i="5"/>
  <c r="AA172" i="5" s="1"/>
  <c r="U172" i="5"/>
  <c r="AL172" i="5"/>
  <c r="BP172" i="5"/>
  <c r="C171" i="5"/>
  <c r="D171" i="5" a="1"/>
  <c r="AK172" i="5" a="1"/>
  <c r="AK172" i="5" l="1"/>
  <c r="AO172" i="5"/>
  <c r="AW172" i="5"/>
  <c r="AX172" i="5" s="1"/>
  <c r="AD172" i="5"/>
  <c r="AJ172" i="5"/>
  <c r="D171" i="5"/>
  <c r="O171" i="5"/>
  <c r="P171" i="5"/>
  <c r="Y171" i="5"/>
  <c r="AM172" i="5"/>
  <c r="I171" i="5" a="1"/>
  <c r="E171" i="5" a="1"/>
  <c r="K171" i="5" a="1"/>
  <c r="F171" i="5" a="1"/>
  <c r="AE172" i="5"/>
  <c r="L171" i="5" a="1"/>
  <c r="G171" i="5" a="1"/>
  <c r="H171" i="5" a="1"/>
  <c r="J171" i="5" a="1"/>
  <c r="J171" i="5" l="1"/>
  <c r="L171" i="5"/>
  <c r="F171" i="5"/>
  <c r="K171" i="5"/>
  <c r="E171" i="5"/>
  <c r="I171" i="5"/>
  <c r="W171" i="5" s="1"/>
  <c r="AN172" i="5"/>
  <c r="H171" i="5"/>
  <c r="AF172" i="5"/>
  <c r="G171" i="5"/>
  <c r="AR172" i="5"/>
  <c r="AS172" i="5" s="1"/>
  <c r="BB172" i="5"/>
  <c r="BL171" i="5"/>
  <c r="BN171" i="5" s="1"/>
  <c r="BO171" i="5"/>
  <c r="C170" i="5" a="1"/>
  <c r="AT172" i="5"/>
  <c r="AZ171" i="5" l="1"/>
  <c r="Z171" i="5"/>
  <c r="AA171" i="5" s="1"/>
  <c r="AQ171" i="5"/>
  <c r="BA171" i="5" s="1"/>
  <c r="AU172" i="5"/>
  <c r="AV172" i="5" s="1"/>
  <c r="AY172" i="5" s="1"/>
  <c r="BC172" i="5"/>
  <c r="BF172" i="5"/>
  <c r="BM172" i="5"/>
  <c r="BD172" i="5"/>
  <c r="AH171" i="5"/>
  <c r="AI171" i="5" s="1"/>
  <c r="AL171" i="5"/>
  <c r="U171" i="5"/>
  <c r="AB171" i="5"/>
  <c r="BP171" i="5"/>
  <c r="C170" i="5"/>
  <c r="D170" i="5" a="1"/>
  <c r="AK171" i="5" a="1"/>
  <c r="AK171" i="5" l="1"/>
  <c r="AW171" i="5"/>
  <c r="AX171" i="5" s="1"/>
  <c r="AO171" i="5"/>
  <c r="AD171" i="5"/>
  <c r="AJ171" i="5"/>
  <c r="D170" i="5"/>
  <c r="O170" i="5"/>
  <c r="P170" i="5"/>
  <c r="Y170" i="5"/>
  <c r="K170" i="5" a="1"/>
  <c r="G170" i="5" a="1"/>
  <c r="H170" i="5" a="1"/>
  <c r="AE171" i="5"/>
  <c r="J170" i="5" a="1"/>
  <c r="L170" i="5" a="1"/>
  <c r="F170" i="5" a="1"/>
  <c r="I170" i="5" a="1"/>
  <c r="E170" i="5" a="1"/>
  <c r="AM171" i="5"/>
  <c r="F170" i="5" l="1"/>
  <c r="H170" i="5"/>
  <c r="L170" i="5"/>
  <c r="AQ170" i="5" s="1"/>
  <c r="BA170" i="5" s="1"/>
  <c r="E170" i="5"/>
  <c r="J170" i="5"/>
  <c r="G170" i="5"/>
  <c r="AZ170" i="5" s="1"/>
  <c r="K170" i="5"/>
  <c r="I170" i="5"/>
  <c r="W170" i="5" s="1"/>
  <c r="AN171" i="5"/>
  <c r="AF171" i="5"/>
  <c r="AR171" i="5"/>
  <c r="AS171" i="5" s="1"/>
  <c r="BB171" i="5"/>
  <c r="BL170" i="5"/>
  <c r="BN170" i="5" s="1"/>
  <c r="BO170" i="5"/>
  <c r="AT171" i="5"/>
  <c r="C169" i="5" a="1"/>
  <c r="AU171" i="5" l="1"/>
  <c r="AV171" i="5" s="1"/>
  <c r="AY171" i="5" s="1"/>
  <c r="AH170" i="5"/>
  <c r="AI170" i="5" s="1"/>
  <c r="BD171" i="5"/>
  <c r="BM171" i="5"/>
  <c r="BC171" i="5"/>
  <c r="BF171" i="5"/>
  <c r="U170" i="5"/>
  <c r="AL170" i="5"/>
  <c r="AB170" i="5"/>
  <c r="Z170" i="5"/>
  <c r="AA170" i="5" s="1"/>
  <c r="BP170" i="5"/>
  <c r="C169" i="5"/>
  <c r="D169" i="5" a="1"/>
  <c r="AK170" i="5" a="1"/>
  <c r="AK170" i="5" l="1"/>
  <c r="AO170" i="5"/>
  <c r="AW170" i="5"/>
  <c r="AX170" i="5" s="1"/>
  <c r="AD170" i="5"/>
  <c r="AJ170" i="5"/>
  <c r="D169" i="5"/>
  <c r="O169" i="5"/>
  <c r="P169" i="5"/>
  <c r="Y169" i="5"/>
  <c r="L169" i="5" a="1"/>
  <c r="AE170" i="5"/>
  <c r="AM170" i="5"/>
  <c r="F169" i="5" a="1"/>
  <c r="G169" i="5" a="1"/>
  <c r="K169" i="5" a="1"/>
  <c r="I169" i="5" a="1"/>
  <c r="H169" i="5" a="1"/>
  <c r="J169" i="5" a="1"/>
  <c r="E169" i="5" a="1"/>
  <c r="J169" i="5" l="1"/>
  <c r="H169" i="5"/>
  <c r="F169" i="5"/>
  <c r="I169" i="5"/>
  <c r="W169" i="5" s="1"/>
  <c r="AN170" i="5"/>
  <c r="AF170" i="5"/>
  <c r="L169" i="5"/>
  <c r="K169" i="5"/>
  <c r="E169" i="5"/>
  <c r="G169" i="5"/>
  <c r="AR170" i="5"/>
  <c r="AS170" i="5" s="1"/>
  <c r="BB170" i="5"/>
  <c r="BL169" i="5"/>
  <c r="BN169" i="5" s="1"/>
  <c r="BO169" i="5"/>
  <c r="C168" i="5" a="1"/>
  <c r="AT170" i="5"/>
  <c r="Z169" i="5" l="1"/>
  <c r="AA169" i="5" s="1"/>
  <c r="AZ169" i="5"/>
  <c r="AQ169" i="5"/>
  <c r="BA169" i="5" s="1"/>
  <c r="AU170" i="5"/>
  <c r="AV170" i="5" s="1"/>
  <c r="AY170" i="5" s="1"/>
  <c r="U169" i="5"/>
  <c r="AL169" i="5"/>
  <c r="BD170" i="5"/>
  <c r="BF170" i="5"/>
  <c r="BM170" i="5"/>
  <c r="BC170" i="5"/>
  <c r="AH169" i="5"/>
  <c r="AI169" i="5" s="1"/>
  <c r="AB169" i="5"/>
  <c r="BP169" i="5"/>
  <c r="C168" i="5"/>
  <c r="D168" i="5" a="1"/>
  <c r="AK169" i="5" a="1"/>
  <c r="AK169" i="5" l="1"/>
  <c r="AW169" i="5"/>
  <c r="AX169" i="5" s="1"/>
  <c r="AO169" i="5"/>
  <c r="AD169" i="5"/>
  <c r="AJ169" i="5"/>
  <c r="D168" i="5"/>
  <c r="O168" i="5"/>
  <c r="P168" i="5"/>
  <c r="Y168" i="5"/>
  <c r="G168" i="5" a="1"/>
  <c r="AE169" i="5"/>
  <c r="AM169" i="5"/>
  <c r="I168" i="5" a="1"/>
  <c r="E168" i="5" a="1"/>
  <c r="L168" i="5" a="1"/>
  <c r="H168" i="5" a="1"/>
  <c r="J168" i="5" a="1"/>
  <c r="K168" i="5" a="1"/>
  <c r="F168" i="5" a="1"/>
  <c r="L168" i="5" l="1"/>
  <c r="E168" i="5"/>
  <c r="J168" i="5"/>
  <c r="I168" i="5"/>
  <c r="W168" i="5" s="1"/>
  <c r="Z168" i="5" s="1"/>
  <c r="AA168" i="5" s="1"/>
  <c r="AN169" i="5"/>
  <c r="AF169" i="5"/>
  <c r="G168" i="5"/>
  <c r="F168" i="5"/>
  <c r="AZ168" i="5" s="1"/>
  <c r="K168" i="5"/>
  <c r="AL168" i="5" s="1"/>
  <c r="H168" i="5"/>
  <c r="U168" i="5"/>
  <c r="AR169" i="5"/>
  <c r="AS169" i="5" s="1"/>
  <c r="BB169" i="5"/>
  <c r="AQ168" i="5"/>
  <c r="BA168" i="5" s="1"/>
  <c r="BL168" i="5"/>
  <c r="BN168" i="5" s="1"/>
  <c r="BO168" i="5"/>
  <c r="C167" i="5" a="1"/>
  <c r="AT169" i="5"/>
  <c r="AU169" i="5" l="1"/>
  <c r="AV169" i="5" s="1"/>
  <c r="AY169" i="5" s="1"/>
  <c r="AH168" i="5"/>
  <c r="AI168" i="5" s="1"/>
  <c r="BC169" i="5"/>
  <c r="BF169" i="5"/>
  <c r="BM169" i="5"/>
  <c r="BD169" i="5"/>
  <c r="AB168" i="5"/>
  <c r="BP168" i="5"/>
  <c r="C167" i="5"/>
  <c r="D167" i="5" a="1"/>
  <c r="AK168" i="5" a="1"/>
  <c r="AK168" i="5" l="1"/>
  <c r="AD168" i="5"/>
  <c r="AJ168" i="5"/>
  <c r="AW168" i="5"/>
  <c r="AX168" i="5" s="1"/>
  <c r="AO168" i="5"/>
  <c r="D167" i="5"/>
  <c r="O167" i="5"/>
  <c r="P167" i="5"/>
  <c r="Y167" i="5"/>
  <c r="K167" i="5" a="1"/>
  <c r="G167" i="5" a="1"/>
  <c r="H167" i="5" a="1"/>
  <c r="L167" i="5" a="1"/>
  <c r="J167" i="5" a="1"/>
  <c r="AE168" i="5"/>
  <c r="F167" i="5" a="1"/>
  <c r="AM168" i="5"/>
  <c r="E167" i="5" a="1"/>
  <c r="I167" i="5" a="1"/>
  <c r="J167" i="5" l="1"/>
  <c r="L167" i="5"/>
  <c r="E167" i="5"/>
  <c r="H167" i="5"/>
  <c r="G167" i="5"/>
  <c r="F167" i="5"/>
  <c r="AZ167" i="5" s="1"/>
  <c r="K167" i="5"/>
  <c r="I167" i="5"/>
  <c r="W167" i="5" s="1"/>
  <c r="AN168" i="5"/>
  <c r="AF168" i="5"/>
  <c r="AR168" i="5"/>
  <c r="AS168" i="5" s="1"/>
  <c r="BB168" i="5"/>
  <c r="BL167" i="5"/>
  <c r="BN167" i="5" s="1"/>
  <c r="BO167" i="5"/>
  <c r="C166" i="5" a="1"/>
  <c r="AT168" i="5"/>
  <c r="AQ167" i="5" l="1"/>
  <c r="BA167" i="5" s="1"/>
  <c r="AU168" i="5"/>
  <c r="AV168" i="5" s="1"/>
  <c r="AY168" i="5" s="1"/>
  <c r="BF168" i="5"/>
  <c r="BD168" i="5"/>
  <c r="BC168" i="5"/>
  <c r="BM168" i="5"/>
  <c r="AH167" i="5"/>
  <c r="AI167" i="5" s="1"/>
  <c r="AB167" i="5"/>
  <c r="AL167" i="5"/>
  <c r="Z167" i="5"/>
  <c r="AA167" i="5" s="1"/>
  <c r="U167" i="5"/>
  <c r="BP167" i="5"/>
  <c r="C166" i="5"/>
  <c r="D166" i="5" a="1"/>
  <c r="AK167" i="5" a="1"/>
  <c r="AK167" i="5" l="1"/>
  <c r="AW167" i="5"/>
  <c r="AX167" i="5" s="1"/>
  <c r="AO167" i="5"/>
  <c r="AD167" i="5"/>
  <c r="AJ167" i="5"/>
  <c r="D166" i="5"/>
  <c r="O166" i="5"/>
  <c r="P166" i="5"/>
  <c r="Y166" i="5"/>
  <c r="K166" i="5" a="1"/>
  <c r="F166" i="5" a="1"/>
  <c r="G166" i="5" a="1"/>
  <c r="H166" i="5" a="1"/>
  <c r="I166" i="5" a="1"/>
  <c r="E166" i="5" a="1"/>
  <c r="L166" i="5" a="1"/>
  <c r="AE167" i="5"/>
  <c r="J166" i="5" a="1"/>
  <c r="AM167" i="5"/>
  <c r="L166" i="5" l="1"/>
  <c r="E166" i="5"/>
  <c r="AQ166" i="5" s="1"/>
  <c r="BA166" i="5" s="1"/>
  <c r="I166" i="5"/>
  <c r="W166" i="5" s="1"/>
  <c r="Z166" i="5" s="1"/>
  <c r="AA166" i="5" s="1"/>
  <c r="H166" i="5"/>
  <c r="G166" i="5"/>
  <c r="F166" i="5"/>
  <c r="AZ166" i="5" s="1"/>
  <c r="K166" i="5"/>
  <c r="J166" i="5"/>
  <c r="AN167" i="5"/>
  <c r="AF167" i="5"/>
  <c r="AR167" i="5"/>
  <c r="AS167" i="5" s="1"/>
  <c r="BB167" i="5"/>
  <c r="BL166" i="5"/>
  <c r="BN166" i="5" s="1"/>
  <c r="BO166" i="5"/>
  <c r="C165" i="5" a="1"/>
  <c r="AT167" i="5"/>
  <c r="AU167" i="5" l="1"/>
  <c r="AV167" i="5" s="1"/>
  <c r="AY167" i="5" s="1"/>
  <c r="AH166" i="5"/>
  <c r="AI166" i="5" s="1"/>
  <c r="BC167" i="5"/>
  <c r="BM167" i="5"/>
  <c r="BD167" i="5"/>
  <c r="BF167" i="5"/>
  <c r="U166" i="5"/>
  <c r="AL166" i="5"/>
  <c r="AB166" i="5"/>
  <c r="BP166" i="5"/>
  <c r="C165" i="5"/>
  <c r="D165" i="5" a="1"/>
  <c r="AK166" i="5" a="1"/>
  <c r="AK166" i="5" l="1"/>
  <c r="AD166" i="5"/>
  <c r="AJ166" i="5"/>
  <c r="AO166" i="5"/>
  <c r="AW166" i="5"/>
  <c r="AX166" i="5" s="1"/>
  <c r="D165" i="5"/>
  <c r="O165" i="5"/>
  <c r="P165" i="5"/>
  <c r="Y165" i="5"/>
  <c r="L165" i="5" a="1"/>
  <c r="AE166" i="5"/>
  <c r="AM166" i="5"/>
  <c r="I165" i="5" a="1"/>
  <c r="K165" i="5" a="1"/>
  <c r="F165" i="5" a="1"/>
  <c r="G165" i="5" a="1"/>
  <c r="E165" i="5" a="1"/>
  <c r="H165" i="5" a="1"/>
  <c r="J165" i="5" a="1"/>
  <c r="I165" i="5" l="1"/>
  <c r="W165" i="5" s="1"/>
  <c r="F165" i="5"/>
  <c r="K165" i="5"/>
  <c r="H165" i="5"/>
  <c r="AN166" i="5"/>
  <c r="AF166" i="5"/>
  <c r="L165" i="5"/>
  <c r="E165" i="5"/>
  <c r="J165" i="5"/>
  <c r="G165" i="5"/>
  <c r="AZ165" i="5" s="1"/>
  <c r="AR166" i="5"/>
  <c r="AS166" i="5" s="1"/>
  <c r="BB166" i="5"/>
  <c r="BL165" i="5"/>
  <c r="BP165" i="5" s="1"/>
  <c r="BO165" i="5"/>
  <c r="C164" i="5" a="1"/>
  <c r="AT166" i="5"/>
  <c r="Z165" i="5" l="1"/>
  <c r="AA165" i="5" s="1"/>
  <c r="AQ165" i="5"/>
  <c r="BA165" i="5" s="1"/>
  <c r="AU166" i="5"/>
  <c r="AV166" i="5" s="1"/>
  <c r="AY166" i="5" s="1"/>
  <c r="AH165" i="5"/>
  <c r="AI165" i="5" s="1"/>
  <c r="U165" i="5"/>
  <c r="AL165" i="5"/>
  <c r="AB165" i="5"/>
  <c r="BC166" i="5"/>
  <c r="BD166" i="5"/>
  <c r="BM166" i="5"/>
  <c r="BF166" i="5"/>
  <c r="BN165" i="5"/>
  <c r="C164" i="5"/>
  <c r="D164" i="5" a="1"/>
  <c r="AK165" i="5" a="1"/>
  <c r="AK165" i="5" l="1"/>
  <c r="AD165" i="5"/>
  <c r="AJ165" i="5"/>
  <c r="AW165" i="5"/>
  <c r="AX165" i="5" s="1"/>
  <c r="AO165" i="5"/>
  <c r="D164" i="5"/>
  <c r="O164" i="5"/>
  <c r="P164" i="5"/>
  <c r="Y164" i="5"/>
  <c r="J164" i="5" a="1"/>
  <c r="L164" i="5" a="1"/>
  <c r="G164" i="5" a="1"/>
  <c r="I164" i="5" a="1"/>
  <c r="E164" i="5" a="1"/>
  <c r="F164" i="5" a="1"/>
  <c r="H164" i="5" a="1"/>
  <c r="K164" i="5" a="1"/>
  <c r="AM165" i="5"/>
  <c r="AE165" i="5"/>
  <c r="F164" i="5" l="1"/>
  <c r="K164" i="5"/>
  <c r="E164" i="5"/>
  <c r="I164" i="5"/>
  <c r="W164" i="5" s="1"/>
  <c r="G164" i="5"/>
  <c r="AZ164" i="5" s="1"/>
  <c r="L164" i="5"/>
  <c r="AB164" i="5" s="1"/>
  <c r="AO164" i="5" s="1"/>
  <c r="AR164" i="5" s="1"/>
  <c r="J164" i="5"/>
  <c r="H164" i="5"/>
  <c r="AN165" i="5"/>
  <c r="AF165" i="5"/>
  <c r="AR165" i="5"/>
  <c r="AS165" i="5" s="1"/>
  <c r="BB165" i="5"/>
  <c r="BL164" i="5"/>
  <c r="BN164" i="5" s="1"/>
  <c r="BO164" i="5"/>
  <c r="C163" i="5" a="1"/>
  <c r="AT165" i="5"/>
  <c r="AQ164" i="5" l="1"/>
  <c r="BA164" i="5" s="1"/>
  <c r="AW164" i="5"/>
  <c r="AX164" i="5" s="1"/>
  <c r="AU165" i="5"/>
  <c r="AV165" i="5" s="1"/>
  <c r="AY165" i="5" s="1"/>
  <c r="BD165" i="5"/>
  <c r="BF165" i="5"/>
  <c r="BM165" i="5"/>
  <c r="BC165" i="5"/>
  <c r="AH164" i="5"/>
  <c r="AI164" i="5" s="1"/>
  <c r="U164" i="5"/>
  <c r="AL164" i="5"/>
  <c r="AS164" i="5"/>
  <c r="Z164" i="5"/>
  <c r="AA164" i="5" s="1"/>
  <c r="BB164" i="5"/>
  <c r="BF164" i="5" s="1"/>
  <c r="BP164" i="5"/>
  <c r="C163" i="5"/>
  <c r="AT164" i="5"/>
  <c r="D163" i="5" a="1"/>
  <c r="AK164" i="5" a="1"/>
  <c r="AK164" i="5" l="1"/>
  <c r="AU164" i="5"/>
  <c r="AV164" i="5" s="1"/>
  <c r="AY164" i="5" s="1"/>
  <c r="AD164" i="5"/>
  <c r="AJ164" i="5"/>
  <c r="BC164" i="5"/>
  <c r="BD164" i="5"/>
  <c r="BM164" i="5"/>
  <c r="D163" i="5"/>
  <c r="O163" i="5"/>
  <c r="P163" i="5"/>
  <c r="Y163" i="5"/>
  <c r="H163" i="5" a="1"/>
  <c r="AM164" i="5"/>
  <c r="E163" i="5" a="1"/>
  <c r="I163" i="5" a="1"/>
  <c r="J163" i="5" a="1"/>
  <c r="AE164" i="5"/>
  <c r="K163" i="5" a="1"/>
  <c r="L163" i="5" a="1"/>
  <c r="G163" i="5" a="1"/>
  <c r="F163" i="5" a="1"/>
  <c r="L163" i="5" l="1"/>
  <c r="K163" i="5"/>
  <c r="I163" i="5"/>
  <c r="W163" i="5" s="1"/>
  <c r="AF164" i="5"/>
  <c r="F163" i="5"/>
  <c r="E163" i="5"/>
  <c r="AQ163" i="5" s="1"/>
  <c r="BA163" i="5" s="1"/>
  <c r="J163" i="5"/>
  <c r="AN164" i="5"/>
  <c r="H163" i="5"/>
  <c r="G163" i="5"/>
  <c r="U163" i="5"/>
  <c r="Z163" i="5"/>
  <c r="AA163" i="5" s="1"/>
  <c r="BL163" i="5"/>
  <c r="BN163" i="5" s="1"/>
  <c r="BO163" i="5"/>
  <c r="C162" i="5" a="1"/>
  <c r="AZ163" i="5" l="1"/>
  <c r="AL163" i="5"/>
  <c r="AH163" i="5"/>
  <c r="AI163" i="5" s="1"/>
  <c r="AB163" i="5"/>
  <c r="BP163" i="5"/>
  <c r="C162" i="5"/>
  <c r="D162" i="5" a="1"/>
  <c r="AK163" i="5" a="1"/>
  <c r="AK163" i="5" l="1"/>
  <c r="AO163" i="5"/>
  <c r="AW163" i="5"/>
  <c r="AX163" i="5" s="1"/>
  <c r="AD163" i="5"/>
  <c r="AJ163" i="5"/>
  <c r="D162" i="5"/>
  <c r="O162" i="5"/>
  <c r="P162" i="5"/>
  <c r="Y162" i="5"/>
  <c r="G162" i="5" a="1"/>
  <c r="F162" i="5" a="1"/>
  <c r="I162" i="5" a="1"/>
  <c r="H162" i="5" a="1"/>
  <c r="AM163" i="5"/>
  <c r="J162" i="5" a="1"/>
  <c r="E162" i="5" a="1"/>
  <c r="AE163" i="5"/>
  <c r="L162" i="5" a="1"/>
  <c r="K162" i="5" a="1"/>
  <c r="F162" i="5" l="1"/>
  <c r="K162" i="5"/>
  <c r="E162" i="5"/>
  <c r="J162" i="5"/>
  <c r="AN163" i="5"/>
  <c r="H162" i="5"/>
  <c r="G162" i="5"/>
  <c r="AZ162" i="5" s="1"/>
  <c r="L162" i="5"/>
  <c r="I162" i="5"/>
  <c r="W162" i="5" s="1"/>
  <c r="AF163" i="5"/>
  <c r="AR163" i="5"/>
  <c r="AS163" i="5" s="1"/>
  <c r="BB163" i="5"/>
  <c r="BL162" i="5"/>
  <c r="BN162" i="5" s="1"/>
  <c r="BO162" i="5"/>
  <c r="AT163" i="5"/>
  <c r="C161" i="5" a="1"/>
  <c r="Z162" i="5" l="1"/>
  <c r="AA162" i="5" s="1"/>
  <c r="AQ162" i="5"/>
  <c r="BA162" i="5" s="1"/>
  <c r="AU163" i="5"/>
  <c r="AV163" i="5" s="1"/>
  <c r="AY163" i="5" s="1"/>
  <c r="AB162" i="5"/>
  <c r="U162" i="5"/>
  <c r="AL162" i="5"/>
  <c r="BC163" i="5"/>
  <c r="BM163" i="5"/>
  <c r="BD163" i="5"/>
  <c r="BF163" i="5"/>
  <c r="AH162" i="5"/>
  <c r="AI162" i="5" s="1"/>
  <c r="BP162" i="5"/>
  <c r="C161" i="5"/>
  <c r="D161" i="5" a="1"/>
  <c r="AK162" i="5" a="1"/>
  <c r="AK162" i="5" l="1"/>
  <c r="AD162" i="5"/>
  <c r="AJ162" i="5"/>
  <c r="AW162" i="5"/>
  <c r="AX162" i="5" s="1"/>
  <c r="AO162" i="5"/>
  <c r="D161" i="5"/>
  <c r="O161" i="5"/>
  <c r="P161" i="5"/>
  <c r="Y161" i="5"/>
  <c r="E161" i="5" a="1"/>
  <c r="L161" i="5" a="1"/>
  <c r="G161" i="5" a="1"/>
  <c r="H161" i="5" a="1"/>
  <c r="I161" i="5" a="1"/>
  <c r="K161" i="5" a="1"/>
  <c r="AM162" i="5"/>
  <c r="J161" i="5" a="1"/>
  <c r="F161" i="5" a="1"/>
  <c r="AE162" i="5"/>
  <c r="K161" i="5" l="1"/>
  <c r="F161" i="5"/>
  <c r="I161" i="5"/>
  <c r="W161" i="5" s="1"/>
  <c r="H161" i="5"/>
  <c r="G161" i="5"/>
  <c r="AZ161" i="5" s="1"/>
  <c r="L161" i="5"/>
  <c r="Z161" i="5" s="1"/>
  <c r="AA161" i="5" s="1"/>
  <c r="E161" i="5"/>
  <c r="J161" i="5"/>
  <c r="AN162" i="5"/>
  <c r="AF162" i="5"/>
  <c r="AR162" i="5"/>
  <c r="AS162" i="5" s="1"/>
  <c r="BB162" i="5"/>
  <c r="BL161" i="5"/>
  <c r="BN161" i="5" s="1"/>
  <c r="BO161" i="5"/>
  <c r="C160" i="5" a="1"/>
  <c r="AT162" i="5"/>
  <c r="AQ161" i="5" l="1"/>
  <c r="BA161" i="5" s="1"/>
  <c r="AU162" i="5"/>
  <c r="AV162" i="5" s="1"/>
  <c r="AY162" i="5" s="1"/>
  <c r="BC162" i="5"/>
  <c r="BM162" i="5"/>
  <c r="BD162" i="5"/>
  <c r="BF162" i="5"/>
  <c r="AH161" i="5"/>
  <c r="AI161" i="5" s="1"/>
  <c r="AB161" i="5"/>
  <c r="U161" i="5"/>
  <c r="AL161" i="5"/>
  <c r="BP161" i="5"/>
  <c r="C160" i="5"/>
  <c r="D160" i="5" a="1"/>
  <c r="AK161" i="5" a="1"/>
  <c r="AK161" i="5" l="1"/>
  <c r="AO161" i="5"/>
  <c r="AW161" i="5"/>
  <c r="AX161" i="5" s="1"/>
  <c r="AD161" i="5"/>
  <c r="AJ161" i="5"/>
  <c r="D160" i="5"/>
  <c r="O160" i="5"/>
  <c r="P160" i="5"/>
  <c r="Y160" i="5"/>
  <c r="I160" i="5" a="1"/>
  <c r="H160" i="5" a="1"/>
  <c r="K160" i="5" a="1"/>
  <c r="G160" i="5" a="1"/>
  <c r="AM161" i="5"/>
  <c r="J160" i="5" a="1"/>
  <c r="E160" i="5" a="1"/>
  <c r="F160" i="5" a="1"/>
  <c r="AE161" i="5"/>
  <c r="L160" i="5" a="1"/>
  <c r="K160" i="5" l="1"/>
  <c r="F160" i="5"/>
  <c r="H160" i="5"/>
  <c r="L160" i="5"/>
  <c r="AQ160" i="5" s="1"/>
  <c r="BA160" i="5" s="1"/>
  <c r="E160" i="5"/>
  <c r="J160" i="5"/>
  <c r="I160" i="5"/>
  <c r="W160" i="5" s="1"/>
  <c r="AN161" i="5"/>
  <c r="AF161" i="5"/>
  <c r="G160" i="5"/>
  <c r="AR161" i="5"/>
  <c r="AS161" i="5" s="1"/>
  <c r="BB161" i="5"/>
  <c r="BL160" i="5"/>
  <c r="BP160" i="5" s="1"/>
  <c r="BO160" i="5"/>
  <c r="C159" i="5" a="1"/>
  <c r="AT161" i="5"/>
  <c r="AZ160" i="5" l="1"/>
  <c r="AU161" i="5"/>
  <c r="AV161" i="5" s="1"/>
  <c r="AY161" i="5" s="1"/>
  <c r="BC161" i="5"/>
  <c r="BF161" i="5"/>
  <c r="BM161" i="5"/>
  <c r="BD161" i="5"/>
  <c r="AH160" i="5"/>
  <c r="AI160" i="5" s="1"/>
  <c r="AB160" i="5"/>
  <c r="Z160" i="5"/>
  <c r="AA160" i="5" s="1"/>
  <c r="U160" i="5"/>
  <c r="AL160" i="5"/>
  <c r="BN160" i="5"/>
  <c r="C159" i="5"/>
  <c r="D159" i="5" a="1"/>
  <c r="AK160" i="5" a="1"/>
  <c r="AK160" i="5" l="1"/>
  <c r="AO160" i="5"/>
  <c r="AW160" i="5"/>
  <c r="AX160" i="5" s="1"/>
  <c r="AD160" i="5"/>
  <c r="AJ160" i="5"/>
  <c r="D159" i="5"/>
  <c r="O159" i="5"/>
  <c r="P159" i="5"/>
  <c r="Y159" i="5"/>
  <c r="AM160" i="5"/>
  <c r="E159" i="5" a="1"/>
  <c r="K159" i="5" a="1"/>
  <c r="I159" i="5" a="1"/>
  <c r="J159" i="5" a="1"/>
  <c r="G159" i="5" a="1"/>
  <c r="H159" i="5" a="1"/>
  <c r="F159" i="5" a="1"/>
  <c r="AE160" i="5"/>
  <c r="L159" i="5" a="1"/>
  <c r="L159" i="5" l="1"/>
  <c r="J159" i="5"/>
  <c r="I159" i="5"/>
  <c r="W159" i="5" s="1"/>
  <c r="F159" i="5"/>
  <c r="K159" i="5"/>
  <c r="E159" i="5"/>
  <c r="AQ159" i="5" s="1"/>
  <c r="BA159" i="5" s="1"/>
  <c r="AN160" i="5"/>
  <c r="H159" i="5"/>
  <c r="AF160" i="5"/>
  <c r="G159" i="5"/>
  <c r="AR160" i="5"/>
  <c r="AS160" i="5" s="1"/>
  <c r="BB160" i="5"/>
  <c r="BL159" i="5"/>
  <c r="BN159" i="5" s="1"/>
  <c r="BO159" i="5"/>
  <c r="AT160" i="5"/>
  <c r="C158" i="5" a="1"/>
  <c r="AZ159" i="5" l="1"/>
  <c r="AU160" i="5"/>
  <c r="AV160" i="5" s="1"/>
  <c r="AY160" i="5" s="1"/>
  <c r="BC160" i="5"/>
  <c r="BM160" i="5"/>
  <c r="BD160" i="5"/>
  <c r="BF160" i="5"/>
  <c r="AH159" i="5"/>
  <c r="AI159" i="5" s="1"/>
  <c r="AL159" i="5"/>
  <c r="U159" i="5"/>
  <c r="Z159" i="5"/>
  <c r="AA159" i="5" s="1"/>
  <c r="AB159" i="5"/>
  <c r="BP159" i="5"/>
  <c r="C158" i="5"/>
  <c r="D158" i="5" a="1"/>
  <c r="AK159" i="5" a="1"/>
  <c r="AK159" i="5" l="1"/>
  <c r="AO159" i="5"/>
  <c r="AW159" i="5"/>
  <c r="AX159" i="5" s="1"/>
  <c r="AD159" i="5"/>
  <c r="AJ159" i="5"/>
  <c r="D158" i="5"/>
  <c r="O158" i="5"/>
  <c r="P158" i="5"/>
  <c r="Y158" i="5"/>
  <c r="E158" i="5" a="1"/>
  <c r="K158" i="5" a="1"/>
  <c r="L158" i="5" a="1"/>
  <c r="H158" i="5" a="1"/>
  <c r="J158" i="5" a="1"/>
  <c r="I158" i="5" a="1"/>
  <c r="AM159" i="5"/>
  <c r="F158" i="5" a="1"/>
  <c r="G158" i="5" a="1"/>
  <c r="AE159" i="5"/>
  <c r="I158" i="5" l="1"/>
  <c r="W158" i="5" s="1"/>
  <c r="F158" i="5"/>
  <c r="J158" i="5"/>
  <c r="H158" i="5"/>
  <c r="L158" i="5"/>
  <c r="K158" i="5"/>
  <c r="E158" i="5"/>
  <c r="AN159" i="5"/>
  <c r="AF159" i="5"/>
  <c r="G158" i="5"/>
  <c r="AZ158" i="5" s="1"/>
  <c r="AR159" i="5"/>
  <c r="AS159" i="5" s="1"/>
  <c r="BB159" i="5"/>
  <c r="BL158" i="5"/>
  <c r="BN158" i="5" s="1"/>
  <c r="BO158" i="5"/>
  <c r="C157" i="5" a="1"/>
  <c r="AT159" i="5"/>
  <c r="Z158" i="5" l="1"/>
  <c r="AA158" i="5" s="1"/>
  <c r="AQ158" i="5"/>
  <c r="BA158" i="5" s="1"/>
  <c r="AU159" i="5"/>
  <c r="AV159" i="5" s="1"/>
  <c r="AY159" i="5" s="1"/>
  <c r="BC159" i="5"/>
  <c r="BD159" i="5"/>
  <c r="BF159" i="5"/>
  <c r="BM159" i="5"/>
  <c r="AH158" i="5"/>
  <c r="AI158" i="5" s="1"/>
  <c r="AB158" i="5"/>
  <c r="AL158" i="5"/>
  <c r="U158" i="5"/>
  <c r="BP158" i="5"/>
  <c r="C157" i="5"/>
  <c r="D157" i="5" a="1"/>
  <c r="AK158" i="5" a="1"/>
  <c r="AK158" i="5" l="1"/>
  <c r="AW158" i="5"/>
  <c r="AX158" i="5" s="1"/>
  <c r="AO158" i="5"/>
  <c r="AD158" i="5"/>
  <c r="AJ158" i="5"/>
  <c r="D157" i="5"/>
  <c r="O157" i="5"/>
  <c r="P157" i="5"/>
  <c r="Y157" i="5"/>
  <c r="H157" i="5" a="1"/>
  <c r="AM158" i="5"/>
  <c r="I157" i="5" a="1"/>
  <c r="L157" i="5" a="1"/>
  <c r="G157" i="5" a="1"/>
  <c r="E157" i="5" a="1"/>
  <c r="AE158" i="5"/>
  <c r="F157" i="5" a="1"/>
  <c r="J157" i="5" a="1"/>
  <c r="K157" i="5" a="1"/>
  <c r="J157" i="5" l="1"/>
  <c r="L157" i="5"/>
  <c r="F157" i="5"/>
  <c r="E157" i="5"/>
  <c r="I157" i="5"/>
  <c r="W157" i="5" s="1"/>
  <c r="AN158" i="5"/>
  <c r="H157" i="5"/>
  <c r="G157" i="5"/>
  <c r="K157" i="5"/>
  <c r="AF158" i="5"/>
  <c r="AR158" i="5"/>
  <c r="AS158" i="5" s="1"/>
  <c r="BB158" i="5"/>
  <c r="BL157" i="5"/>
  <c r="BN157" i="5" s="1"/>
  <c r="BO157" i="5"/>
  <c r="C156" i="5" a="1"/>
  <c r="AT158" i="5"/>
  <c r="AQ157" i="5" l="1"/>
  <c r="BA157" i="5" s="1"/>
  <c r="AZ157" i="5"/>
  <c r="AU158" i="5"/>
  <c r="AV158" i="5" s="1"/>
  <c r="AY158" i="5" s="1"/>
  <c r="AH157" i="5"/>
  <c r="AI157" i="5" s="1"/>
  <c r="BF158" i="5"/>
  <c r="BM158" i="5"/>
  <c r="BC158" i="5"/>
  <c r="BD158" i="5"/>
  <c r="U157" i="5"/>
  <c r="AL157" i="5"/>
  <c r="AB157" i="5"/>
  <c r="Z157" i="5"/>
  <c r="AA157" i="5" s="1"/>
  <c r="BP157" i="5"/>
  <c r="C156" i="5"/>
  <c r="D156" i="5" a="1"/>
  <c r="AK157" i="5" a="1"/>
  <c r="AK157" i="5" l="1"/>
  <c r="AD157" i="5"/>
  <c r="AJ157" i="5"/>
  <c r="AW157" i="5"/>
  <c r="AX157" i="5" s="1"/>
  <c r="AO157" i="5"/>
  <c r="D156" i="5"/>
  <c r="O156" i="5"/>
  <c r="P156" i="5"/>
  <c r="Y156" i="5"/>
  <c r="AM157" i="5"/>
  <c r="H156" i="5" a="1"/>
  <c r="F156" i="5" a="1"/>
  <c r="E156" i="5" a="1"/>
  <c r="AE157" i="5"/>
  <c r="L156" i="5" a="1"/>
  <c r="I156" i="5" a="1"/>
  <c r="J156" i="5" a="1"/>
  <c r="K156" i="5" a="1"/>
  <c r="G156" i="5" a="1"/>
  <c r="E156" i="5" l="1"/>
  <c r="F156" i="5"/>
  <c r="K156" i="5"/>
  <c r="J156" i="5"/>
  <c r="I156" i="5"/>
  <c r="W156" i="5" s="1"/>
  <c r="H156" i="5"/>
  <c r="AN157" i="5"/>
  <c r="L156" i="5"/>
  <c r="AB156" i="5" s="1"/>
  <c r="AO156" i="5" s="1"/>
  <c r="AR156" i="5" s="1"/>
  <c r="G156" i="5"/>
  <c r="AZ156" i="5" s="1"/>
  <c r="AF157" i="5"/>
  <c r="AR157" i="5"/>
  <c r="AS157" i="5" s="1"/>
  <c r="BB157" i="5"/>
  <c r="BL156" i="5"/>
  <c r="BN156" i="5" s="1"/>
  <c r="BO156" i="5"/>
  <c r="C155" i="5" a="1"/>
  <c r="AT157" i="5"/>
  <c r="AW156" i="5" l="1"/>
  <c r="AQ156" i="5"/>
  <c r="BA156" i="5" s="1"/>
  <c r="AU157" i="5"/>
  <c r="AV157" i="5" s="1"/>
  <c r="AY157" i="5" s="1"/>
  <c r="BC157" i="5"/>
  <c r="BF157" i="5"/>
  <c r="BM157" i="5"/>
  <c r="BD157" i="5"/>
  <c r="AL156" i="5"/>
  <c r="U156" i="5"/>
  <c r="Z156" i="5"/>
  <c r="AA156" i="5" s="1"/>
  <c r="AH156" i="5"/>
  <c r="AI156" i="5" s="1"/>
  <c r="AS156" i="5" s="1"/>
  <c r="BB156" i="5"/>
  <c r="BC156" i="5" s="1"/>
  <c r="BP156" i="5"/>
  <c r="C155" i="5"/>
  <c r="AT156" i="5"/>
  <c r="D155" i="5" a="1"/>
  <c r="AK156" i="5" a="1"/>
  <c r="AX156" i="5" l="1"/>
  <c r="AU156" i="5"/>
  <c r="AV156" i="5" s="1"/>
  <c r="AY156" i="5" s="1"/>
  <c r="AK156" i="5"/>
  <c r="AD156" i="5"/>
  <c r="AJ156" i="5"/>
  <c r="BD156" i="5"/>
  <c r="BM156" i="5"/>
  <c r="BF156" i="5"/>
  <c r="D155" i="5"/>
  <c r="O155" i="5"/>
  <c r="P155" i="5"/>
  <c r="Y155" i="5"/>
  <c r="G155" i="5" a="1"/>
  <c r="AE156" i="5"/>
  <c r="E155" i="5" a="1"/>
  <c r="H155" i="5" a="1"/>
  <c r="L155" i="5" a="1"/>
  <c r="I155" i="5" a="1"/>
  <c r="J155" i="5" a="1"/>
  <c r="K155" i="5" a="1"/>
  <c r="F155" i="5" a="1"/>
  <c r="AM156" i="5"/>
  <c r="F155" i="5" l="1"/>
  <c r="K155" i="5"/>
  <c r="E155" i="5"/>
  <c r="J155" i="5"/>
  <c r="I155" i="5"/>
  <c r="W155" i="5" s="1"/>
  <c r="AF156" i="5"/>
  <c r="L155" i="5"/>
  <c r="AQ155" i="5" s="1"/>
  <c r="BA155" i="5" s="1"/>
  <c r="AN156" i="5"/>
  <c r="H155" i="5"/>
  <c r="G155" i="5"/>
  <c r="AZ155" i="5" s="1"/>
  <c r="Z155" i="5"/>
  <c r="AA155" i="5" s="1"/>
  <c r="AB155" i="5"/>
  <c r="AO155" i="5" s="1"/>
  <c r="AR155" i="5" s="1"/>
  <c r="BL155" i="5"/>
  <c r="BN155" i="5" s="1"/>
  <c r="BO155" i="5"/>
  <c r="C154" i="5" a="1"/>
  <c r="AW155" i="5" l="1"/>
  <c r="AX155" i="5" s="1"/>
  <c r="AH155" i="5"/>
  <c r="AI155" i="5" s="1"/>
  <c r="AL155" i="5"/>
  <c r="U155" i="5"/>
  <c r="BB155" i="5"/>
  <c r="BC155" i="5" s="1"/>
  <c r="BP155" i="5"/>
  <c r="C154" i="5"/>
  <c r="D154" i="5" a="1"/>
  <c r="AK155" i="5" a="1"/>
  <c r="AK155" i="5" l="1"/>
  <c r="AD155" i="5"/>
  <c r="AJ155" i="5"/>
  <c r="AS155" i="5"/>
  <c r="BD155" i="5"/>
  <c r="BF155" i="5"/>
  <c r="BM155" i="5"/>
  <c r="D154" i="5"/>
  <c r="O154" i="5"/>
  <c r="P154" i="5"/>
  <c r="Y154" i="5"/>
  <c r="AM155" i="5"/>
  <c r="J154" i="5" a="1"/>
  <c r="F154" i="5" a="1"/>
  <c r="AE155" i="5"/>
  <c r="AT155" i="5"/>
  <c r="I154" i="5" a="1"/>
  <c r="H154" i="5" a="1"/>
  <c r="E154" i="5" a="1"/>
  <c r="K154" i="5" a="1"/>
  <c r="G154" i="5" a="1"/>
  <c r="L154" i="5" a="1"/>
  <c r="L154" i="5" l="1"/>
  <c r="K154" i="5"/>
  <c r="E154" i="5"/>
  <c r="AQ154" i="5" s="1"/>
  <c r="BA154" i="5" s="1"/>
  <c r="AU155" i="5"/>
  <c r="AV155" i="5" s="1"/>
  <c r="AY155" i="5" s="1"/>
  <c r="H154" i="5"/>
  <c r="AF155" i="5"/>
  <c r="F154" i="5"/>
  <c r="J154" i="5"/>
  <c r="I154" i="5"/>
  <c r="W154" i="5" s="1"/>
  <c r="AN155" i="5"/>
  <c r="G154" i="5"/>
  <c r="Z154" i="5"/>
  <c r="AA154" i="5" s="1"/>
  <c r="BL154" i="5"/>
  <c r="BN154" i="5" s="1"/>
  <c r="BO154" i="5"/>
  <c r="C153" i="5" a="1"/>
  <c r="AZ154" i="5" l="1"/>
  <c r="AH154" i="5"/>
  <c r="AI154" i="5" s="1"/>
  <c r="U154" i="5"/>
  <c r="AL154" i="5"/>
  <c r="AB154" i="5"/>
  <c r="BP154" i="5"/>
  <c r="C153" i="5"/>
  <c r="D153" i="5" a="1"/>
  <c r="AK154" i="5" a="1"/>
  <c r="AK154" i="5" l="1"/>
  <c r="AW154" i="5"/>
  <c r="AX154" i="5" s="1"/>
  <c r="AO154" i="5"/>
  <c r="AD154" i="5"/>
  <c r="AJ154" i="5"/>
  <c r="D153" i="5"/>
  <c r="O153" i="5"/>
  <c r="P153" i="5"/>
  <c r="Y153" i="5"/>
  <c r="K153" i="5" a="1"/>
  <c r="L153" i="5" a="1"/>
  <c r="G153" i="5" a="1"/>
  <c r="AM154" i="5"/>
  <c r="I153" i="5" a="1"/>
  <c r="H153" i="5" a="1"/>
  <c r="E153" i="5" a="1"/>
  <c r="F153" i="5" a="1"/>
  <c r="AE154" i="5"/>
  <c r="J153" i="5" a="1"/>
  <c r="F153" i="5" l="1"/>
  <c r="E153" i="5"/>
  <c r="AN154" i="5"/>
  <c r="H153" i="5"/>
  <c r="G153" i="5"/>
  <c r="AZ153" i="5" s="1"/>
  <c r="L153" i="5"/>
  <c r="AB153" i="5" s="1"/>
  <c r="AO153" i="5" s="1"/>
  <c r="AR153" i="5" s="1"/>
  <c r="K153" i="5"/>
  <c r="J153" i="5"/>
  <c r="I153" i="5"/>
  <c r="W153" i="5" s="1"/>
  <c r="AF154" i="5"/>
  <c r="AR154" i="5"/>
  <c r="AS154" i="5" s="1"/>
  <c r="BB154" i="5"/>
  <c r="BL153" i="5"/>
  <c r="BN153" i="5" s="1"/>
  <c r="BO153" i="5"/>
  <c r="AT154" i="5"/>
  <c r="C152" i="5" a="1"/>
  <c r="AW153" i="5" l="1"/>
  <c r="AQ153" i="5"/>
  <c r="BA153" i="5" s="1"/>
  <c r="AU154" i="5"/>
  <c r="AV154" i="5" s="1"/>
  <c r="AY154" i="5" s="1"/>
  <c r="BC154" i="5"/>
  <c r="BM154" i="5"/>
  <c r="BF154" i="5"/>
  <c r="BD154" i="5"/>
  <c r="AH153" i="5"/>
  <c r="AI153" i="5" s="1"/>
  <c r="AX153" i="5"/>
  <c r="AS153" i="5"/>
  <c r="U153" i="5"/>
  <c r="AL153" i="5"/>
  <c r="Z153" i="5"/>
  <c r="AA153" i="5" s="1"/>
  <c r="BB153" i="5"/>
  <c r="BC153" i="5" s="1"/>
  <c r="BP153" i="5"/>
  <c r="C152" i="5"/>
  <c r="AT153" i="5"/>
  <c r="D152" i="5" a="1"/>
  <c r="AK153" i="5" a="1"/>
  <c r="AK153" i="5" l="1"/>
  <c r="AU153" i="5"/>
  <c r="AV153" i="5" s="1"/>
  <c r="AY153" i="5" s="1"/>
  <c r="AD153" i="5"/>
  <c r="AJ153" i="5"/>
  <c r="BD153" i="5"/>
  <c r="BM153" i="5"/>
  <c r="BF153" i="5"/>
  <c r="D152" i="5"/>
  <c r="O152" i="5"/>
  <c r="P152" i="5"/>
  <c r="Y152" i="5"/>
  <c r="AE153" i="5"/>
  <c r="E152" i="5" a="1"/>
  <c r="L152" i="5" a="1"/>
  <c r="H152" i="5" a="1"/>
  <c r="AM153" i="5"/>
  <c r="G152" i="5" a="1"/>
  <c r="I152" i="5" a="1"/>
  <c r="K152" i="5" a="1"/>
  <c r="J152" i="5" a="1"/>
  <c r="F152" i="5" a="1"/>
  <c r="F152" i="5" l="1"/>
  <c r="J152" i="5"/>
  <c r="AN153" i="5"/>
  <c r="H152" i="5"/>
  <c r="L152" i="5"/>
  <c r="AQ152" i="5" s="1"/>
  <c r="BA152" i="5" s="1"/>
  <c r="K152" i="5"/>
  <c r="E152" i="5"/>
  <c r="I152" i="5"/>
  <c r="W152" i="5" s="1"/>
  <c r="AF153" i="5"/>
  <c r="G152" i="5"/>
  <c r="AZ152" i="5" s="1"/>
  <c r="Z152" i="5"/>
  <c r="AA152" i="5" s="1"/>
  <c r="AB152" i="5"/>
  <c r="AW152" i="5" s="1"/>
  <c r="BL152" i="5"/>
  <c r="BN152" i="5" s="1"/>
  <c r="BO152" i="5"/>
  <c r="C151" i="5" a="1"/>
  <c r="AX152" i="5" l="1"/>
  <c r="AO152" i="5"/>
  <c r="AR152" i="5" s="1"/>
  <c r="AH152" i="5"/>
  <c r="AI152" i="5" s="1"/>
  <c r="U152" i="5"/>
  <c r="AL152" i="5"/>
  <c r="BB152" i="5"/>
  <c r="BC152" i="5" s="1"/>
  <c r="BP152" i="5"/>
  <c r="C151" i="5"/>
  <c r="D151" i="5" a="1"/>
  <c r="AK152" i="5" a="1"/>
  <c r="AK152" i="5" l="1"/>
  <c r="AD152" i="5"/>
  <c r="AJ152" i="5"/>
  <c r="AS152" i="5"/>
  <c r="BD152" i="5"/>
  <c r="BF152" i="5"/>
  <c r="BM152" i="5"/>
  <c r="D151" i="5"/>
  <c r="O151" i="5"/>
  <c r="P151" i="5"/>
  <c r="Y151" i="5"/>
  <c r="AM152" i="5"/>
  <c r="E151" i="5" a="1"/>
  <c r="AE152" i="5"/>
  <c r="H151" i="5" a="1"/>
  <c r="AT152" i="5"/>
  <c r="J151" i="5" a="1"/>
  <c r="F151" i="5" a="1"/>
  <c r="I151" i="5" a="1"/>
  <c r="L151" i="5" a="1"/>
  <c r="G151" i="5" a="1"/>
  <c r="K151" i="5" a="1"/>
  <c r="J151" i="5" l="1"/>
  <c r="L151" i="5"/>
  <c r="K151" i="5"/>
  <c r="I151" i="5"/>
  <c r="W151" i="5" s="1"/>
  <c r="AU152" i="5"/>
  <c r="AV152" i="5" s="1"/>
  <c r="AY152" i="5" s="1"/>
  <c r="H151" i="5"/>
  <c r="AF152" i="5"/>
  <c r="F151" i="5"/>
  <c r="E151" i="5"/>
  <c r="AN152" i="5"/>
  <c r="G151" i="5"/>
  <c r="Z151" i="5"/>
  <c r="AA151" i="5" s="1"/>
  <c r="BL151" i="5"/>
  <c r="BN151" i="5" s="1"/>
  <c r="BO151" i="5"/>
  <c r="C150" i="5" a="1"/>
  <c r="AZ151" i="5" l="1"/>
  <c r="AQ151" i="5"/>
  <c r="BA151" i="5" s="1"/>
  <c r="AH151" i="5"/>
  <c r="AI151" i="5" s="1"/>
  <c r="U151" i="5"/>
  <c r="AL151" i="5"/>
  <c r="AB151" i="5"/>
  <c r="BP151" i="5"/>
  <c r="C150" i="5"/>
  <c r="D150" i="5" a="1"/>
  <c r="AK151" i="5" a="1"/>
  <c r="AK151" i="5" l="1"/>
  <c r="AW151" i="5"/>
  <c r="AX151" i="5" s="1"/>
  <c r="AO151" i="5"/>
  <c r="AD151" i="5"/>
  <c r="AJ151" i="5"/>
  <c r="D150" i="5"/>
  <c r="O150" i="5"/>
  <c r="P150" i="5"/>
  <c r="Y150" i="5"/>
  <c r="F150" i="5" a="1"/>
  <c r="G150" i="5" a="1"/>
  <c r="E150" i="5" a="1"/>
  <c r="L150" i="5" a="1"/>
  <c r="H150" i="5" a="1"/>
  <c r="AM151" i="5"/>
  <c r="J150" i="5" a="1"/>
  <c r="AE151" i="5"/>
  <c r="K150" i="5" a="1"/>
  <c r="I150" i="5" a="1"/>
  <c r="L150" i="5" l="1"/>
  <c r="E150" i="5"/>
  <c r="J150" i="5"/>
  <c r="I150" i="5"/>
  <c r="W150" i="5" s="1"/>
  <c r="Z150" i="5" s="1"/>
  <c r="AA150" i="5" s="1"/>
  <c r="AN151" i="5"/>
  <c r="G150" i="5"/>
  <c r="F150" i="5"/>
  <c r="AZ150" i="5" s="1"/>
  <c r="K150" i="5"/>
  <c r="AL150" i="5" s="1"/>
  <c r="H150" i="5"/>
  <c r="AF151" i="5"/>
  <c r="U150" i="5"/>
  <c r="AR151" i="5"/>
  <c r="AS151" i="5" s="1"/>
  <c r="BB151" i="5"/>
  <c r="AB150" i="5"/>
  <c r="AW150" i="5" s="1"/>
  <c r="AO150" i="5"/>
  <c r="AR150" i="5" s="1"/>
  <c r="AQ150" i="5"/>
  <c r="BA150" i="5" s="1"/>
  <c r="BL150" i="5"/>
  <c r="BN150" i="5" s="1"/>
  <c r="BO150" i="5"/>
  <c r="AT151" i="5"/>
  <c r="C149" i="5" a="1"/>
  <c r="AX150" i="5" l="1"/>
  <c r="AU151" i="5"/>
  <c r="AV151" i="5" s="1"/>
  <c r="AY151" i="5" s="1"/>
  <c r="AH150" i="5"/>
  <c r="AI150" i="5" s="1"/>
  <c r="AS150" i="5" s="1"/>
  <c r="BC151" i="5"/>
  <c r="BF151" i="5"/>
  <c r="BD151" i="5"/>
  <c r="BM151" i="5"/>
  <c r="BB150" i="5"/>
  <c r="BC150" i="5" s="1"/>
  <c r="BP150" i="5"/>
  <c r="C149" i="5"/>
  <c r="AK150" i="5" a="1"/>
  <c r="AT150" i="5"/>
  <c r="D149" i="5" a="1"/>
  <c r="AU150" i="5" l="1"/>
  <c r="AV150" i="5" s="1"/>
  <c r="AY150" i="5" s="1"/>
  <c r="AK150" i="5"/>
  <c r="AD150" i="5"/>
  <c r="AJ150" i="5"/>
  <c r="BF150" i="5"/>
  <c r="BD150" i="5"/>
  <c r="BM150" i="5"/>
  <c r="D149" i="5"/>
  <c r="O149" i="5"/>
  <c r="P149" i="5"/>
  <c r="Y149" i="5"/>
  <c r="I149" i="5" a="1"/>
  <c r="AE150" i="5"/>
  <c r="AM150" i="5"/>
  <c r="E149" i="5" a="1"/>
  <c r="K149" i="5" a="1"/>
  <c r="L149" i="5" a="1"/>
  <c r="H149" i="5" a="1"/>
  <c r="J149" i="5" a="1"/>
  <c r="G149" i="5" a="1"/>
  <c r="F149" i="5" a="1"/>
  <c r="E149" i="5" l="1"/>
  <c r="F149" i="5"/>
  <c r="J149" i="5"/>
  <c r="AN150" i="5"/>
  <c r="H149" i="5"/>
  <c r="AF150" i="5"/>
  <c r="L149" i="5"/>
  <c r="AB149" i="5" s="1"/>
  <c r="AO149" i="5" s="1"/>
  <c r="AR149" i="5" s="1"/>
  <c r="K149" i="5"/>
  <c r="I149" i="5"/>
  <c r="W149" i="5" s="1"/>
  <c r="G149" i="5"/>
  <c r="AZ149" i="5" s="1"/>
  <c r="Z149" i="5"/>
  <c r="AA149" i="5" s="1"/>
  <c r="AQ149" i="5"/>
  <c r="BA149" i="5" s="1"/>
  <c r="BL149" i="5"/>
  <c r="BN149" i="5" s="1"/>
  <c r="BO149" i="5"/>
  <c r="C148" i="5" a="1"/>
  <c r="AW149" i="5" l="1"/>
  <c r="AX149" i="5" s="1"/>
  <c r="AL149" i="5"/>
  <c r="U149" i="5"/>
  <c r="AH149" i="5"/>
  <c r="AI149" i="5" s="1"/>
  <c r="BB149" i="5"/>
  <c r="BC149" i="5" s="1"/>
  <c r="BP149" i="5"/>
  <c r="C148" i="5"/>
  <c r="D148" i="5" a="1"/>
  <c r="AK149" i="5" a="1"/>
  <c r="AK149" i="5" l="1"/>
  <c r="AD149" i="5"/>
  <c r="AJ149" i="5"/>
  <c r="AS149" i="5"/>
  <c r="BM149" i="5"/>
  <c r="BD149" i="5"/>
  <c r="BF149" i="5"/>
  <c r="D148" i="5"/>
  <c r="O148" i="5"/>
  <c r="P148" i="5"/>
  <c r="Y148" i="5"/>
  <c r="AE149" i="5"/>
  <c r="AT149" i="5"/>
  <c r="I148" i="5" a="1"/>
  <c r="J148" i="5" a="1"/>
  <c r="K148" i="5" a="1"/>
  <c r="F148" i="5" a="1"/>
  <c r="AM149" i="5"/>
  <c r="H148" i="5" a="1"/>
  <c r="L148" i="5" a="1"/>
  <c r="G148" i="5" a="1"/>
  <c r="E148" i="5" a="1"/>
  <c r="L148" i="5" l="1"/>
  <c r="F148" i="5"/>
  <c r="K148" i="5"/>
  <c r="E148" i="5"/>
  <c r="AQ148" i="5" s="1"/>
  <c r="BA148" i="5" s="1"/>
  <c r="J148" i="5"/>
  <c r="I148" i="5"/>
  <c r="W148" i="5" s="1"/>
  <c r="AU149" i="5"/>
  <c r="AV149" i="5" s="1"/>
  <c r="AY149" i="5" s="1"/>
  <c r="H148" i="5"/>
  <c r="AN149" i="5"/>
  <c r="AF149" i="5"/>
  <c r="G148" i="5"/>
  <c r="AZ148" i="5" s="1"/>
  <c r="U148" i="5"/>
  <c r="BL148" i="5"/>
  <c r="BN148" i="5" s="1"/>
  <c r="BO148" i="5"/>
  <c r="C147" i="5" a="1"/>
  <c r="AH148" i="5" l="1"/>
  <c r="AI148" i="5" s="1"/>
  <c r="AL148" i="5"/>
  <c r="AB148" i="5"/>
  <c r="Z148" i="5"/>
  <c r="AA148" i="5" s="1"/>
  <c r="BP148" i="5"/>
  <c r="C147" i="5"/>
  <c r="AK148" i="5" a="1"/>
  <c r="D147" i="5" a="1"/>
  <c r="AK148" i="5" l="1"/>
  <c r="AW148" i="5"/>
  <c r="AX148" i="5" s="1"/>
  <c r="AO148" i="5"/>
  <c r="AD148" i="5"/>
  <c r="AJ148" i="5"/>
  <c r="D147" i="5"/>
  <c r="O147" i="5"/>
  <c r="P147" i="5"/>
  <c r="Y147" i="5"/>
  <c r="AM148" i="5"/>
  <c r="I147" i="5" a="1"/>
  <c r="L147" i="5" a="1"/>
  <c r="K147" i="5" a="1"/>
  <c r="F147" i="5" a="1"/>
  <c r="G147" i="5" a="1"/>
  <c r="E147" i="5" a="1"/>
  <c r="J147" i="5" a="1"/>
  <c r="H147" i="5" a="1"/>
  <c r="AE148" i="5"/>
  <c r="F147" i="5" l="1"/>
  <c r="K147" i="5"/>
  <c r="J147" i="5"/>
  <c r="L147" i="5"/>
  <c r="AQ147" i="5" s="1"/>
  <c r="BA147" i="5" s="1"/>
  <c r="E147" i="5"/>
  <c r="I147" i="5"/>
  <c r="W147" i="5" s="1"/>
  <c r="AN148" i="5"/>
  <c r="H147" i="5"/>
  <c r="AF148" i="5"/>
  <c r="G147" i="5"/>
  <c r="AZ147" i="5" s="1"/>
  <c r="U147" i="5"/>
  <c r="AR148" i="5"/>
  <c r="AS148" i="5" s="1"/>
  <c r="BB148" i="5"/>
  <c r="BL147" i="5"/>
  <c r="BN147" i="5" s="1"/>
  <c r="BO147" i="5"/>
  <c r="C146" i="5" a="1"/>
  <c r="AT148" i="5"/>
  <c r="AU148" i="5" l="1"/>
  <c r="AV148" i="5" s="1"/>
  <c r="AY148" i="5" s="1"/>
  <c r="AH147" i="5"/>
  <c r="AI147" i="5" s="1"/>
  <c r="AB147" i="5"/>
  <c r="Z147" i="5"/>
  <c r="AA147" i="5" s="1"/>
  <c r="AL147" i="5"/>
  <c r="BC148" i="5"/>
  <c r="BD148" i="5"/>
  <c r="BF148" i="5"/>
  <c r="BM148" i="5"/>
  <c r="BP147" i="5"/>
  <c r="C146" i="5"/>
  <c r="D146" i="5" a="1"/>
  <c r="AK147" i="5" a="1"/>
  <c r="AK147" i="5" l="1"/>
  <c r="AW147" i="5"/>
  <c r="AX147" i="5" s="1"/>
  <c r="AO147" i="5"/>
  <c r="AD147" i="5"/>
  <c r="AJ147" i="5"/>
  <c r="D146" i="5"/>
  <c r="O146" i="5"/>
  <c r="P146" i="5"/>
  <c r="Y146" i="5"/>
  <c r="AM147" i="5"/>
  <c r="I146" i="5" a="1"/>
  <c r="J146" i="5" a="1"/>
  <c r="K146" i="5" a="1"/>
  <c r="F146" i="5" a="1"/>
  <c r="AE147" i="5"/>
  <c r="E146" i="5" a="1"/>
  <c r="G146" i="5" a="1"/>
  <c r="H146" i="5" a="1"/>
  <c r="L146" i="5" a="1"/>
  <c r="L146" i="5" l="1"/>
  <c r="E146" i="5"/>
  <c r="AQ146" i="5" s="1"/>
  <c r="BA146" i="5" s="1"/>
  <c r="F146" i="5"/>
  <c r="K146" i="5"/>
  <c r="J146" i="5"/>
  <c r="I146" i="5"/>
  <c r="W146" i="5" s="1"/>
  <c r="AN147" i="5"/>
  <c r="H146" i="5"/>
  <c r="AF147" i="5"/>
  <c r="G146" i="5"/>
  <c r="AR147" i="5"/>
  <c r="AS147" i="5" s="1"/>
  <c r="BB147" i="5"/>
  <c r="BL146" i="5"/>
  <c r="BN146" i="5" s="1"/>
  <c r="BO146" i="5"/>
  <c r="C145" i="5" a="1"/>
  <c r="AT147" i="5"/>
  <c r="AZ146" i="5" l="1"/>
  <c r="AU147" i="5"/>
  <c r="AV147" i="5" s="1"/>
  <c r="AY147" i="5" s="1"/>
  <c r="BC147" i="5"/>
  <c r="BF147" i="5"/>
  <c r="BD147" i="5"/>
  <c r="BM147" i="5"/>
  <c r="U146" i="5"/>
  <c r="AL146" i="5"/>
  <c r="AH146" i="5"/>
  <c r="AI146" i="5" s="1"/>
  <c r="Z146" i="5"/>
  <c r="AA146" i="5" s="1"/>
  <c r="AB146" i="5"/>
  <c r="BP146" i="5"/>
  <c r="C145" i="5"/>
  <c r="D145" i="5" a="1"/>
  <c r="AK146" i="5" a="1"/>
  <c r="AK146" i="5" l="1"/>
  <c r="AW146" i="5"/>
  <c r="AX146" i="5" s="1"/>
  <c r="AO146" i="5"/>
  <c r="AD146" i="5"/>
  <c r="AJ146" i="5"/>
  <c r="D145" i="5"/>
  <c r="O145" i="5"/>
  <c r="P145" i="5"/>
  <c r="Y145" i="5"/>
  <c r="J145" i="5" a="1"/>
  <c r="E145" i="5" a="1"/>
  <c r="F145" i="5" a="1"/>
  <c r="H145" i="5" a="1"/>
  <c r="L145" i="5" a="1"/>
  <c r="AM146" i="5"/>
  <c r="K145" i="5" a="1"/>
  <c r="G145" i="5" a="1"/>
  <c r="AE146" i="5"/>
  <c r="I145" i="5" a="1"/>
  <c r="K145" i="5" l="1"/>
  <c r="AN146" i="5"/>
  <c r="L145" i="5"/>
  <c r="H145" i="5"/>
  <c r="F145" i="5"/>
  <c r="E145" i="5"/>
  <c r="J145" i="5"/>
  <c r="I145" i="5"/>
  <c r="W145" i="5" s="1"/>
  <c r="AF146" i="5"/>
  <c r="G145" i="5"/>
  <c r="AR146" i="5"/>
  <c r="AS146" i="5" s="1"/>
  <c r="BB146" i="5"/>
  <c r="BL145" i="5"/>
  <c r="BN145" i="5" s="1"/>
  <c r="BO145" i="5"/>
  <c r="C144" i="5" a="1"/>
  <c r="AT146" i="5"/>
  <c r="AZ145" i="5" l="1"/>
  <c r="Z145" i="5"/>
  <c r="AA145" i="5" s="1"/>
  <c r="AQ145" i="5"/>
  <c r="BA145" i="5" s="1"/>
  <c r="AU146" i="5"/>
  <c r="AV146" i="5" s="1"/>
  <c r="AY146" i="5" s="1"/>
  <c r="BC146" i="5"/>
  <c r="BF146" i="5"/>
  <c r="BM146" i="5"/>
  <c r="BD146" i="5"/>
  <c r="AH145" i="5"/>
  <c r="AI145" i="5" s="1"/>
  <c r="AB145" i="5"/>
  <c r="U145" i="5"/>
  <c r="AL145" i="5"/>
  <c r="BP145" i="5"/>
  <c r="C144" i="5"/>
  <c r="D144" i="5" a="1"/>
  <c r="AK145" i="5" a="1"/>
  <c r="AK145" i="5" l="1"/>
  <c r="AW145" i="5"/>
  <c r="AX145" i="5" s="1"/>
  <c r="AO145" i="5"/>
  <c r="AD145" i="5"/>
  <c r="AJ145" i="5"/>
  <c r="D144" i="5"/>
  <c r="O144" i="5"/>
  <c r="P144" i="5"/>
  <c r="Y144" i="5"/>
  <c r="K144" i="5" a="1"/>
  <c r="G144" i="5" a="1"/>
  <c r="AE145" i="5"/>
  <c r="F144" i="5" a="1"/>
  <c r="I144" i="5" a="1"/>
  <c r="AM145" i="5"/>
  <c r="L144" i="5" a="1"/>
  <c r="J144" i="5" a="1"/>
  <c r="H144" i="5" a="1"/>
  <c r="E144" i="5" a="1"/>
  <c r="L144" i="5" l="1"/>
  <c r="F144" i="5"/>
  <c r="J144" i="5"/>
  <c r="AN145" i="5"/>
  <c r="AF145" i="5"/>
  <c r="G144" i="5"/>
  <c r="AZ144" i="5" s="1"/>
  <c r="K144" i="5"/>
  <c r="E144" i="5"/>
  <c r="AQ144" i="5" s="1"/>
  <c r="BA144" i="5" s="1"/>
  <c r="I144" i="5"/>
  <c r="W144" i="5" s="1"/>
  <c r="H144" i="5"/>
  <c r="AR145" i="5"/>
  <c r="AS145" i="5" s="1"/>
  <c r="BB145" i="5"/>
  <c r="BL144" i="5"/>
  <c r="BN144" i="5" s="1"/>
  <c r="BO144" i="5"/>
  <c r="AT145" i="5"/>
  <c r="C143" i="5" a="1"/>
  <c r="AU145" i="5" l="1"/>
  <c r="AV145" i="5" s="1"/>
  <c r="AY145" i="5" s="1"/>
  <c r="BC145" i="5"/>
  <c r="BF145" i="5"/>
  <c r="BM145" i="5"/>
  <c r="BD145" i="5"/>
  <c r="AL144" i="5"/>
  <c r="U144" i="5"/>
  <c r="AH144" i="5"/>
  <c r="AI144" i="5" s="1"/>
  <c r="Z144" i="5"/>
  <c r="AA144" i="5" s="1"/>
  <c r="AB144" i="5"/>
  <c r="BP144" i="5"/>
  <c r="C143" i="5"/>
  <c r="D143" i="5" a="1"/>
  <c r="AK144" i="5" a="1"/>
  <c r="AK144" i="5" l="1"/>
  <c r="AO144" i="5"/>
  <c r="AW144" i="5"/>
  <c r="AX144" i="5" s="1"/>
  <c r="AD144" i="5"/>
  <c r="AJ144" i="5"/>
  <c r="D143" i="5"/>
  <c r="O143" i="5"/>
  <c r="P143" i="5"/>
  <c r="Y143" i="5"/>
  <c r="E143" i="5" a="1"/>
  <c r="G143" i="5" a="1"/>
  <c r="I143" i="5" a="1"/>
  <c r="AM144" i="5"/>
  <c r="AE144" i="5"/>
  <c r="L143" i="5" a="1"/>
  <c r="F143" i="5" a="1"/>
  <c r="H143" i="5" a="1"/>
  <c r="J143" i="5" a="1"/>
  <c r="K143" i="5" a="1"/>
  <c r="F143" i="5" l="1"/>
  <c r="AN144" i="5"/>
  <c r="L143" i="5"/>
  <c r="K143" i="5"/>
  <c r="I143" i="5"/>
  <c r="W143" i="5" s="1"/>
  <c r="G143" i="5"/>
  <c r="AZ143" i="5" s="1"/>
  <c r="E143" i="5"/>
  <c r="J143" i="5"/>
  <c r="H143" i="5"/>
  <c r="AF144" i="5"/>
  <c r="AR144" i="5"/>
  <c r="AS144" i="5" s="1"/>
  <c r="BB144" i="5"/>
  <c r="BL143" i="5"/>
  <c r="BN143" i="5" s="1"/>
  <c r="BO143" i="5"/>
  <c r="C142" i="5" a="1"/>
  <c r="AT144" i="5"/>
  <c r="Z143" i="5" l="1"/>
  <c r="AA143" i="5" s="1"/>
  <c r="AQ143" i="5"/>
  <c r="BA143" i="5" s="1"/>
  <c r="AU144" i="5"/>
  <c r="AV144" i="5" s="1"/>
  <c r="AY144" i="5" s="1"/>
  <c r="AH143" i="5"/>
  <c r="AI143" i="5" s="1"/>
  <c r="BC144" i="5"/>
  <c r="BM144" i="5"/>
  <c r="BD144" i="5"/>
  <c r="BF144" i="5"/>
  <c r="U143" i="5"/>
  <c r="AL143" i="5"/>
  <c r="AB143" i="5"/>
  <c r="BP143" i="5"/>
  <c r="C142" i="5"/>
  <c r="D142" i="5" a="1"/>
  <c r="AK143" i="5" a="1"/>
  <c r="AK143" i="5" l="1"/>
  <c r="AW143" i="5"/>
  <c r="AX143" i="5" s="1"/>
  <c r="AO143" i="5"/>
  <c r="AD143" i="5"/>
  <c r="AJ143" i="5"/>
  <c r="D142" i="5"/>
  <c r="O142" i="5"/>
  <c r="P142" i="5"/>
  <c r="Y142" i="5"/>
  <c r="G142" i="5" a="1"/>
  <c r="H142" i="5" a="1"/>
  <c r="AM143" i="5"/>
  <c r="E142" i="5" a="1"/>
  <c r="K142" i="5" a="1"/>
  <c r="I142" i="5" a="1"/>
  <c r="J142" i="5" a="1"/>
  <c r="AE143" i="5"/>
  <c r="F142" i="5" a="1"/>
  <c r="L142" i="5" a="1"/>
  <c r="L142" i="5" l="1"/>
  <c r="K142" i="5"/>
  <c r="E142" i="5"/>
  <c r="AQ142" i="5" s="1"/>
  <c r="BA142" i="5" s="1"/>
  <c r="J142" i="5"/>
  <c r="AN143" i="5"/>
  <c r="H142" i="5"/>
  <c r="G142" i="5"/>
  <c r="F142" i="5"/>
  <c r="AZ142" i="5" s="1"/>
  <c r="I142" i="5"/>
  <c r="W142" i="5" s="1"/>
  <c r="AF143" i="5"/>
  <c r="AR143" i="5"/>
  <c r="AS143" i="5" s="1"/>
  <c r="BB143" i="5"/>
  <c r="BL142" i="5"/>
  <c r="BN142" i="5" s="1"/>
  <c r="BO142" i="5"/>
  <c r="C141" i="5" a="1"/>
  <c r="AT143" i="5"/>
  <c r="AU143" i="5" l="1"/>
  <c r="AV143" i="5" s="1"/>
  <c r="AY143" i="5" s="1"/>
  <c r="BC143" i="5"/>
  <c r="BF143" i="5"/>
  <c r="BD143" i="5"/>
  <c r="BM143" i="5"/>
  <c r="AH142" i="5"/>
  <c r="AI142" i="5" s="1"/>
  <c r="U142" i="5"/>
  <c r="AL142" i="5"/>
  <c r="Z142" i="5"/>
  <c r="AA142" i="5" s="1"/>
  <c r="AB142" i="5"/>
  <c r="BP142" i="5"/>
  <c r="C141" i="5"/>
  <c r="D141" i="5" a="1"/>
  <c r="AK142" i="5" a="1"/>
  <c r="AK142" i="5" l="1"/>
  <c r="AD142" i="5"/>
  <c r="AJ142" i="5"/>
  <c r="AO142" i="5"/>
  <c r="AW142" i="5"/>
  <c r="AX142" i="5" s="1"/>
  <c r="D141" i="5"/>
  <c r="O141" i="5"/>
  <c r="P141" i="5"/>
  <c r="Y141" i="5"/>
  <c r="I141" i="5" a="1"/>
  <c r="E141" i="5" a="1"/>
  <c r="F141" i="5" a="1"/>
  <c r="L141" i="5" a="1"/>
  <c r="G141" i="5" a="1"/>
  <c r="J141" i="5" a="1"/>
  <c r="K141" i="5" a="1"/>
  <c r="H141" i="5" a="1"/>
  <c r="AM142" i="5"/>
  <c r="AE142" i="5"/>
  <c r="K141" i="5" l="1"/>
  <c r="J141" i="5"/>
  <c r="G141" i="5"/>
  <c r="L141" i="5"/>
  <c r="F141" i="5"/>
  <c r="AZ141" i="5" s="1"/>
  <c r="E141" i="5"/>
  <c r="I141" i="5"/>
  <c r="W141" i="5" s="1"/>
  <c r="H141" i="5"/>
  <c r="AN142" i="5"/>
  <c r="AF142" i="5"/>
  <c r="AR142" i="5"/>
  <c r="AS142" i="5" s="1"/>
  <c r="BB142" i="5"/>
  <c r="U141" i="5"/>
  <c r="BL141" i="5"/>
  <c r="BN141" i="5" s="1"/>
  <c r="BO141" i="5"/>
  <c r="C140" i="5" a="1"/>
  <c r="AT142" i="5"/>
  <c r="Z141" i="5" l="1"/>
  <c r="AA141" i="5" s="1"/>
  <c r="AQ141" i="5"/>
  <c r="BA141" i="5" s="1"/>
  <c r="AU142" i="5"/>
  <c r="AV142" i="5" s="1"/>
  <c r="AY142" i="5" s="1"/>
  <c r="BF142" i="5"/>
  <c r="BD142" i="5"/>
  <c r="BC142" i="5"/>
  <c r="BM142" i="5"/>
  <c r="AH141" i="5"/>
  <c r="AI141" i="5" s="1"/>
  <c r="AB141" i="5"/>
  <c r="AL141" i="5"/>
  <c r="BP141" i="5"/>
  <c r="C140" i="5"/>
  <c r="D140" i="5" a="1"/>
  <c r="AK141" i="5" a="1"/>
  <c r="AK141" i="5" l="1"/>
  <c r="AW141" i="5"/>
  <c r="AX141" i="5" s="1"/>
  <c r="AO141" i="5"/>
  <c r="AD141" i="5"/>
  <c r="AJ141" i="5"/>
  <c r="D140" i="5"/>
  <c r="O140" i="5"/>
  <c r="P140" i="5"/>
  <c r="Y140" i="5"/>
  <c r="G140" i="5" a="1"/>
  <c r="AE141" i="5"/>
  <c r="K140" i="5" a="1"/>
  <c r="H140" i="5" a="1"/>
  <c r="J140" i="5" a="1"/>
  <c r="I140" i="5" a="1"/>
  <c r="AM141" i="5"/>
  <c r="F140" i="5" a="1"/>
  <c r="L140" i="5" a="1"/>
  <c r="E140" i="5" a="1"/>
  <c r="F140" i="5" l="1"/>
  <c r="AN141" i="5"/>
  <c r="K140" i="5"/>
  <c r="E140" i="5"/>
  <c r="I140" i="5"/>
  <c r="W140" i="5" s="1"/>
  <c r="AF141" i="5"/>
  <c r="G140" i="5"/>
  <c r="AZ140" i="5" s="1"/>
  <c r="L140" i="5"/>
  <c r="Z140" i="5" s="1"/>
  <c r="AA140" i="5" s="1"/>
  <c r="J140" i="5"/>
  <c r="H140" i="5"/>
  <c r="AR141" i="5"/>
  <c r="AS141" i="5" s="1"/>
  <c r="BB141" i="5"/>
  <c r="BL140" i="5"/>
  <c r="BN140" i="5" s="1"/>
  <c r="BO140" i="5"/>
  <c r="AT141" i="5"/>
  <c r="C139" i="5" a="1"/>
  <c r="AQ140" i="5" l="1"/>
  <c r="BA140" i="5" s="1"/>
  <c r="AU141" i="5"/>
  <c r="AV141" i="5" s="1"/>
  <c r="AY141" i="5" s="1"/>
  <c r="AH140" i="5"/>
  <c r="AI140" i="5" s="1"/>
  <c r="BC141" i="5"/>
  <c r="BM141" i="5"/>
  <c r="BD141" i="5"/>
  <c r="BF141" i="5"/>
  <c r="U140" i="5"/>
  <c r="AL140" i="5"/>
  <c r="AB140" i="5"/>
  <c r="BP140" i="5"/>
  <c r="C139" i="5"/>
  <c r="D139" i="5" a="1"/>
  <c r="AK140" i="5" a="1"/>
  <c r="AK140" i="5" l="1"/>
  <c r="AD140" i="5"/>
  <c r="AJ140" i="5"/>
  <c r="AW140" i="5"/>
  <c r="AX140" i="5" s="1"/>
  <c r="AO140" i="5"/>
  <c r="D139" i="5"/>
  <c r="O139" i="5"/>
  <c r="P139" i="5"/>
  <c r="Y139" i="5"/>
  <c r="E139" i="5" a="1"/>
  <c r="K139" i="5" a="1"/>
  <c r="F139" i="5" a="1"/>
  <c r="G139" i="5" a="1"/>
  <c r="H139" i="5" a="1"/>
  <c r="J139" i="5" a="1"/>
  <c r="L139" i="5" a="1"/>
  <c r="AM140" i="5"/>
  <c r="I139" i="5" a="1"/>
  <c r="AE140" i="5"/>
  <c r="L139" i="5" l="1"/>
  <c r="J139" i="5"/>
  <c r="H139" i="5"/>
  <c r="G139" i="5"/>
  <c r="F139" i="5"/>
  <c r="AZ139" i="5" s="1"/>
  <c r="K139" i="5"/>
  <c r="E139" i="5"/>
  <c r="AQ139" i="5" s="1"/>
  <c r="BA139" i="5" s="1"/>
  <c r="I139" i="5"/>
  <c r="W139" i="5" s="1"/>
  <c r="AN140" i="5"/>
  <c r="AF140" i="5"/>
  <c r="AR140" i="5"/>
  <c r="AS140" i="5" s="1"/>
  <c r="BB140" i="5"/>
  <c r="BL139" i="5"/>
  <c r="BN139" i="5" s="1"/>
  <c r="BO139" i="5"/>
  <c r="C138" i="5" a="1"/>
  <c r="AT140" i="5"/>
  <c r="AU140" i="5" l="1"/>
  <c r="AV140" i="5" s="1"/>
  <c r="AY140" i="5" s="1"/>
  <c r="AH139" i="5"/>
  <c r="AI139" i="5" s="1"/>
  <c r="AL139" i="5"/>
  <c r="U139" i="5"/>
  <c r="BD140" i="5"/>
  <c r="BC140" i="5"/>
  <c r="BM140" i="5"/>
  <c r="BF140" i="5"/>
  <c r="Z139" i="5"/>
  <c r="AA139" i="5" s="1"/>
  <c r="AB139" i="5"/>
  <c r="BP139" i="5"/>
  <c r="C138" i="5"/>
  <c r="D138" i="5" a="1"/>
  <c r="AK139" i="5" a="1"/>
  <c r="AK139" i="5" l="1"/>
  <c r="AD139" i="5"/>
  <c r="AJ139" i="5"/>
  <c r="AO139" i="5"/>
  <c r="AW139" i="5"/>
  <c r="AX139" i="5" s="1"/>
  <c r="D138" i="5"/>
  <c r="O138" i="5"/>
  <c r="P138" i="5"/>
  <c r="Y138" i="5"/>
  <c r="F138" i="5" a="1"/>
  <c r="G138" i="5" a="1"/>
  <c r="I138" i="5" a="1"/>
  <c r="J138" i="5" a="1"/>
  <c r="E138" i="5" a="1"/>
  <c r="L138" i="5" a="1"/>
  <c r="K138" i="5" a="1"/>
  <c r="AM139" i="5"/>
  <c r="H138" i="5" a="1"/>
  <c r="AE139" i="5"/>
  <c r="K138" i="5" l="1"/>
  <c r="L138" i="5"/>
  <c r="AQ138" i="5" s="1"/>
  <c r="BA138" i="5" s="1"/>
  <c r="E138" i="5"/>
  <c r="J138" i="5"/>
  <c r="I138" i="5"/>
  <c r="W138" i="5" s="1"/>
  <c r="G138" i="5"/>
  <c r="F138" i="5"/>
  <c r="AZ138" i="5" s="1"/>
  <c r="H138" i="5"/>
  <c r="AN139" i="5"/>
  <c r="AF139" i="5"/>
  <c r="AR139" i="5"/>
  <c r="AS139" i="5" s="1"/>
  <c r="BB139" i="5"/>
  <c r="BL138" i="5"/>
  <c r="BN138" i="5" s="1"/>
  <c r="BO138" i="5"/>
  <c r="AT139" i="5"/>
  <c r="C137" i="5" a="1"/>
  <c r="AU139" i="5" l="1"/>
  <c r="AV139" i="5" s="1"/>
  <c r="AY139" i="5" s="1"/>
  <c r="AB138" i="5"/>
  <c r="BC139" i="5"/>
  <c r="BF139" i="5"/>
  <c r="BD139" i="5"/>
  <c r="BM139" i="5"/>
  <c r="AH138" i="5"/>
  <c r="AI138" i="5" s="1"/>
  <c r="Z138" i="5"/>
  <c r="AA138" i="5" s="1"/>
  <c r="U138" i="5"/>
  <c r="AL138" i="5"/>
  <c r="BP138" i="5"/>
  <c r="C137" i="5"/>
  <c r="D137" i="5" a="1"/>
  <c r="AK138" i="5" a="1"/>
  <c r="AK138" i="5" l="1"/>
  <c r="AD138" i="5"/>
  <c r="AJ138" i="5"/>
  <c r="AO138" i="5"/>
  <c r="AW138" i="5"/>
  <c r="AX138" i="5" s="1"/>
  <c r="D137" i="5"/>
  <c r="O137" i="5"/>
  <c r="P137" i="5"/>
  <c r="Y137" i="5"/>
  <c r="I137" i="5" a="1"/>
  <c r="L137" i="5" a="1"/>
  <c r="G137" i="5" a="1"/>
  <c r="J137" i="5" a="1"/>
  <c r="F137" i="5" a="1"/>
  <c r="K137" i="5" a="1"/>
  <c r="AM138" i="5"/>
  <c r="E137" i="5" a="1"/>
  <c r="AE138" i="5"/>
  <c r="H137" i="5" a="1"/>
  <c r="K137" i="5" l="1"/>
  <c r="F137" i="5"/>
  <c r="J137" i="5"/>
  <c r="G137" i="5"/>
  <c r="AZ137" i="5" s="1"/>
  <c r="L137" i="5"/>
  <c r="AQ137" i="5" s="1"/>
  <c r="BA137" i="5" s="1"/>
  <c r="E137" i="5"/>
  <c r="I137" i="5"/>
  <c r="W137" i="5" s="1"/>
  <c r="H137" i="5"/>
  <c r="AN138" i="5"/>
  <c r="AF138" i="5"/>
  <c r="AR138" i="5"/>
  <c r="AS138" i="5" s="1"/>
  <c r="BB138" i="5"/>
  <c r="BL137" i="5"/>
  <c r="BN137" i="5" s="1"/>
  <c r="BO137" i="5"/>
  <c r="C136" i="5" a="1"/>
  <c r="AT138" i="5"/>
  <c r="AU138" i="5" l="1"/>
  <c r="AV138" i="5" s="1"/>
  <c r="AY138" i="5" s="1"/>
  <c r="AB137" i="5"/>
  <c r="BC138" i="5"/>
  <c r="BF138" i="5"/>
  <c r="BD138" i="5"/>
  <c r="BM138" i="5"/>
  <c r="AH137" i="5"/>
  <c r="AI137" i="5" s="1"/>
  <c r="Z137" i="5"/>
  <c r="AA137" i="5" s="1"/>
  <c r="AL137" i="5"/>
  <c r="U137" i="5"/>
  <c r="BP137" i="5"/>
  <c r="C136" i="5"/>
  <c r="D136" i="5" a="1"/>
  <c r="AK137" i="5" a="1"/>
  <c r="AK137" i="5" l="1"/>
  <c r="AO137" i="5"/>
  <c r="AW137" i="5"/>
  <c r="AX137" i="5" s="1"/>
  <c r="AD137" i="5"/>
  <c r="AJ137" i="5"/>
  <c r="D136" i="5"/>
  <c r="O136" i="5"/>
  <c r="P136" i="5"/>
  <c r="Y136" i="5"/>
  <c r="I136" i="5" a="1"/>
  <c r="F136" i="5" a="1"/>
  <c r="AE137" i="5"/>
  <c r="K136" i="5" a="1"/>
  <c r="L136" i="5" a="1"/>
  <c r="AM137" i="5"/>
  <c r="J136" i="5" a="1"/>
  <c r="E136" i="5" a="1"/>
  <c r="G136" i="5" a="1"/>
  <c r="H136" i="5" a="1"/>
  <c r="F136" i="5" l="1"/>
  <c r="E136" i="5"/>
  <c r="J136" i="5"/>
  <c r="AN137" i="5"/>
  <c r="L136" i="5"/>
  <c r="K136" i="5"/>
  <c r="I136" i="5"/>
  <c r="W136" i="5" s="1"/>
  <c r="H136" i="5"/>
  <c r="AF137" i="5"/>
  <c r="G136" i="5"/>
  <c r="AZ136" i="5" s="1"/>
  <c r="AR137" i="5"/>
  <c r="AS137" i="5" s="1"/>
  <c r="BB137" i="5"/>
  <c r="BL136" i="5"/>
  <c r="BN136" i="5" s="1"/>
  <c r="BO136" i="5"/>
  <c r="AT137" i="5"/>
  <c r="C135" i="5" a="1"/>
  <c r="Z136" i="5" l="1"/>
  <c r="AA136" i="5" s="1"/>
  <c r="AQ136" i="5"/>
  <c r="BA136" i="5" s="1"/>
  <c r="AU137" i="5"/>
  <c r="AV137" i="5" s="1"/>
  <c r="AY137" i="5" s="1"/>
  <c r="BC137" i="5"/>
  <c r="BF137" i="5"/>
  <c r="BM137" i="5"/>
  <c r="BD137" i="5"/>
  <c r="U136" i="5"/>
  <c r="AL136" i="5"/>
  <c r="AB136" i="5"/>
  <c r="AH136" i="5"/>
  <c r="AI136" i="5" s="1"/>
  <c r="BP136" i="5"/>
  <c r="C135" i="5"/>
  <c r="D135" i="5" a="1"/>
  <c r="AK136" i="5" a="1"/>
  <c r="AK136" i="5" l="1"/>
  <c r="AW136" i="5"/>
  <c r="AX136" i="5" s="1"/>
  <c r="AO136" i="5"/>
  <c r="AD136" i="5"/>
  <c r="AJ136" i="5"/>
  <c r="D135" i="5"/>
  <c r="O135" i="5"/>
  <c r="P135" i="5"/>
  <c r="Y135" i="5"/>
  <c r="H135" i="5" a="1"/>
  <c r="AM136" i="5"/>
  <c r="J135" i="5" a="1"/>
  <c r="K135" i="5" a="1"/>
  <c r="E135" i="5" a="1"/>
  <c r="L135" i="5" a="1"/>
  <c r="G135" i="5" a="1"/>
  <c r="I135" i="5" a="1"/>
  <c r="F135" i="5" a="1"/>
  <c r="AE136" i="5"/>
  <c r="F135" i="5" l="1"/>
  <c r="L135" i="5"/>
  <c r="K135" i="5"/>
  <c r="J135" i="5"/>
  <c r="I135" i="5"/>
  <c r="W135" i="5" s="1"/>
  <c r="AN136" i="5"/>
  <c r="H135" i="5"/>
  <c r="G135" i="5"/>
  <c r="AZ135" i="5" s="1"/>
  <c r="E135" i="5"/>
  <c r="AF136" i="5"/>
  <c r="AR136" i="5"/>
  <c r="AS136" i="5" s="1"/>
  <c r="BB136" i="5"/>
  <c r="BL135" i="5"/>
  <c r="BN135" i="5" s="1"/>
  <c r="BO135" i="5"/>
  <c r="C134" i="5" a="1"/>
  <c r="AT136" i="5"/>
  <c r="AQ135" i="5" l="1"/>
  <c r="BA135" i="5" s="1"/>
  <c r="AU136" i="5"/>
  <c r="AV136" i="5" s="1"/>
  <c r="AY136" i="5" s="1"/>
  <c r="BC136" i="5"/>
  <c r="BD136" i="5"/>
  <c r="BM136" i="5"/>
  <c r="BF136" i="5"/>
  <c r="AH135" i="5"/>
  <c r="AI135" i="5" s="1"/>
  <c r="AL135" i="5"/>
  <c r="U135" i="5"/>
  <c r="AB135" i="5"/>
  <c r="Z135" i="5"/>
  <c r="AA135" i="5" s="1"/>
  <c r="BP135" i="5"/>
  <c r="C134" i="5"/>
  <c r="D134" i="5" a="1"/>
  <c r="AK135" i="5" a="1"/>
  <c r="AK135" i="5" l="1"/>
  <c r="AW135" i="5"/>
  <c r="AX135" i="5" s="1"/>
  <c r="AO135" i="5"/>
  <c r="AD135" i="5"/>
  <c r="AJ135" i="5"/>
  <c r="D134" i="5"/>
  <c r="O134" i="5"/>
  <c r="P134" i="5"/>
  <c r="Y134" i="5"/>
  <c r="L134" i="5" a="1"/>
  <c r="AE135" i="5"/>
  <c r="H134" i="5" a="1"/>
  <c r="K134" i="5" a="1"/>
  <c r="J134" i="5" a="1"/>
  <c r="AM135" i="5"/>
  <c r="I134" i="5" a="1"/>
  <c r="F134" i="5" a="1"/>
  <c r="G134" i="5" a="1"/>
  <c r="E134" i="5" a="1"/>
  <c r="F134" i="5" l="1"/>
  <c r="K134" i="5"/>
  <c r="J134" i="5"/>
  <c r="I134" i="5"/>
  <c r="W134" i="5" s="1"/>
  <c r="H134" i="5"/>
  <c r="AF135" i="5"/>
  <c r="L134" i="5"/>
  <c r="AQ134" i="5" s="1"/>
  <c r="BA134" i="5" s="1"/>
  <c r="E134" i="5"/>
  <c r="AN135" i="5"/>
  <c r="G134" i="5"/>
  <c r="AZ134" i="5" s="1"/>
  <c r="AR135" i="5"/>
  <c r="AS135" i="5" s="1"/>
  <c r="BB135" i="5"/>
  <c r="BL134" i="5"/>
  <c r="BN134" i="5" s="1"/>
  <c r="BO134" i="5"/>
  <c r="C133" i="5" a="1"/>
  <c r="AT135" i="5"/>
  <c r="AU135" i="5" l="1"/>
  <c r="AV135" i="5" s="1"/>
  <c r="AY135" i="5" s="1"/>
  <c r="AH134" i="5"/>
  <c r="AI134" i="5" s="1"/>
  <c r="BC135" i="5"/>
  <c r="BM135" i="5"/>
  <c r="BD135" i="5"/>
  <c r="BF135" i="5"/>
  <c r="AB134" i="5"/>
  <c r="Z134" i="5"/>
  <c r="AA134" i="5" s="1"/>
  <c r="AL134" i="5"/>
  <c r="U134" i="5"/>
  <c r="BP134" i="5"/>
  <c r="C133" i="5"/>
  <c r="D133" i="5" a="1"/>
  <c r="AK134" i="5" a="1"/>
  <c r="AK134" i="5" l="1"/>
  <c r="AD134" i="5"/>
  <c r="AJ134" i="5"/>
  <c r="AW134" i="5"/>
  <c r="AX134" i="5" s="1"/>
  <c r="AO134" i="5"/>
  <c r="D133" i="5"/>
  <c r="O133" i="5"/>
  <c r="P133" i="5"/>
  <c r="Y133" i="5"/>
  <c r="J133" i="5" a="1"/>
  <c r="AE134" i="5"/>
  <c r="L133" i="5" a="1"/>
  <c r="G133" i="5" a="1"/>
  <c r="H133" i="5" a="1"/>
  <c r="F133" i="5" a="1"/>
  <c r="I133" i="5" a="1"/>
  <c r="AM134" i="5"/>
  <c r="E133" i="5" a="1"/>
  <c r="K133" i="5" a="1"/>
  <c r="K133" i="5" l="1"/>
  <c r="L133" i="5"/>
  <c r="AQ133" i="5" s="1"/>
  <c r="BA133" i="5" s="1"/>
  <c r="E133" i="5"/>
  <c r="AN134" i="5"/>
  <c r="AF134" i="5"/>
  <c r="F133" i="5"/>
  <c r="J133" i="5"/>
  <c r="I133" i="5"/>
  <c r="W133" i="5" s="1"/>
  <c r="H133" i="5"/>
  <c r="G133" i="5"/>
  <c r="AR134" i="5"/>
  <c r="AS134" i="5" s="1"/>
  <c r="BB134" i="5"/>
  <c r="BL133" i="5"/>
  <c r="BN133" i="5" s="1"/>
  <c r="BO133" i="5"/>
  <c r="C132" i="5" a="1"/>
  <c r="AT134" i="5"/>
  <c r="AZ133" i="5" l="1"/>
  <c r="AU134" i="5"/>
  <c r="AV134" i="5" s="1"/>
  <c r="AY134" i="5" s="1"/>
  <c r="BC134" i="5"/>
  <c r="BF134" i="5"/>
  <c r="BD134" i="5"/>
  <c r="BM134" i="5"/>
  <c r="AB133" i="5"/>
  <c r="AH133" i="5"/>
  <c r="AI133" i="5" s="1"/>
  <c r="Z133" i="5"/>
  <c r="AA133" i="5" s="1"/>
  <c r="U133" i="5"/>
  <c r="AL133" i="5"/>
  <c r="BP133" i="5"/>
  <c r="C132" i="5"/>
  <c r="D132" i="5" a="1"/>
  <c r="AK133" i="5" a="1"/>
  <c r="AK133" i="5" l="1"/>
  <c r="AD133" i="5"/>
  <c r="AJ133" i="5"/>
  <c r="AO133" i="5"/>
  <c r="AW133" i="5"/>
  <c r="AX133" i="5" s="1"/>
  <c r="D132" i="5"/>
  <c r="O132" i="5"/>
  <c r="P132" i="5"/>
  <c r="Y132" i="5"/>
  <c r="H132" i="5" a="1"/>
  <c r="I132" i="5" a="1"/>
  <c r="J132" i="5" a="1"/>
  <c r="K132" i="5" a="1"/>
  <c r="L132" i="5" a="1"/>
  <c r="E132" i="5" a="1"/>
  <c r="AE133" i="5"/>
  <c r="F132" i="5" a="1"/>
  <c r="G132" i="5" a="1"/>
  <c r="AM133" i="5"/>
  <c r="F132" i="5" l="1"/>
  <c r="E132" i="5"/>
  <c r="L132" i="5"/>
  <c r="K132" i="5"/>
  <c r="J132" i="5"/>
  <c r="I132" i="5"/>
  <c r="W132" i="5" s="1"/>
  <c r="H132" i="5"/>
  <c r="AN133" i="5"/>
  <c r="G132" i="5"/>
  <c r="AZ132" i="5" s="1"/>
  <c r="AF133" i="5"/>
  <c r="AR133" i="5"/>
  <c r="AS133" i="5" s="1"/>
  <c r="BB133" i="5"/>
  <c r="BL132" i="5"/>
  <c r="BN132" i="5" s="1"/>
  <c r="BO132" i="5"/>
  <c r="C131" i="5" a="1"/>
  <c r="AT133" i="5"/>
  <c r="Z132" i="5" l="1"/>
  <c r="AA132" i="5" s="1"/>
  <c r="AQ132" i="5"/>
  <c r="BA132" i="5" s="1"/>
  <c r="AU133" i="5"/>
  <c r="AV133" i="5" s="1"/>
  <c r="AY133" i="5" s="1"/>
  <c r="BD133" i="5"/>
  <c r="BF133" i="5"/>
  <c r="BC133" i="5"/>
  <c r="BM133" i="5"/>
  <c r="U132" i="5"/>
  <c r="AL132" i="5"/>
  <c r="AB132" i="5"/>
  <c r="AH132" i="5"/>
  <c r="AI132" i="5" s="1"/>
  <c r="BP132" i="5"/>
  <c r="C131" i="5"/>
  <c r="D131" i="5" a="1"/>
  <c r="AK132" i="5" a="1"/>
  <c r="AK132" i="5" l="1"/>
  <c r="AD132" i="5"/>
  <c r="AJ132" i="5"/>
  <c r="AW132" i="5"/>
  <c r="AX132" i="5" s="1"/>
  <c r="AO132" i="5"/>
  <c r="D131" i="5"/>
  <c r="O131" i="5"/>
  <c r="P131" i="5"/>
  <c r="Y131" i="5"/>
  <c r="H131" i="5" a="1"/>
  <c r="I131" i="5" a="1"/>
  <c r="L131" i="5" a="1"/>
  <c r="F131" i="5" a="1"/>
  <c r="AE132" i="5"/>
  <c r="J131" i="5" a="1"/>
  <c r="K131" i="5" a="1"/>
  <c r="G131" i="5" a="1"/>
  <c r="AM132" i="5"/>
  <c r="E131" i="5" a="1"/>
  <c r="F131" i="5" l="1"/>
  <c r="E131" i="5"/>
  <c r="L131" i="5"/>
  <c r="K131" i="5"/>
  <c r="J131" i="5"/>
  <c r="I131" i="5"/>
  <c r="W131" i="5" s="1"/>
  <c r="H131" i="5"/>
  <c r="AN132" i="5"/>
  <c r="G131" i="5"/>
  <c r="AZ131" i="5" s="1"/>
  <c r="AF132" i="5"/>
  <c r="AR132" i="5"/>
  <c r="AS132" i="5" s="1"/>
  <c r="BB132" i="5"/>
  <c r="BL131" i="5"/>
  <c r="BN131" i="5" s="1"/>
  <c r="BO131" i="5"/>
  <c r="C130" i="5" a="1"/>
  <c r="AT132" i="5"/>
  <c r="Z131" i="5" l="1"/>
  <c r="AA131" i="5" s="1"/>
  <c r="AQ131" i="5"/>
  <c r="BA131" i="5" s="1"/>
  <c r="AU132" i="5"/>
  <c r="AV132" i="5" s="1"/>
  <c r="AY132" i="5" s="1"/>
  <c r="BC132" i="5"/>
  <c r="BD132" i="5"/>
  <c r="BM132" i="5"/>
  <c r="BF132" i="5"/>
  <c r="U131" i="5"/>
  <c r="AL131" i="5"/>
  <c r="AB131" i="5"/>
  <c r="AH131" i="5"/>
  <c r="AI131" i="5" s="1"/>
  <c r="BP131" i="5"/>
  <c r="C130" i="5"/>
  <c r="D130" i="5" a="1"/>
  <c r="AK131" i="5" a="1"/>
  <c r="AK131" i="5" l="1"/>
  <c r="AD131" i="5"/>
  <c r="AJ131" i="5"/>
  <c r="AW131" i="5"/>
  <c r="AX131" i="5" s="1"/>
  <c r="AO131" i="5"/>
  <c r="D130" i="5"/>
  <c r="O130" i="5"/>
  <c r="P130" i="5"/>
  <c r="Y130" i="5"/>
  <c r="H130" i="5" a="1"/>
  <c r="I130" i="5" a="1"/>
  <c r="L130" i="5" a="1"/>
  <c r="G130" i="5" a="1"/>
  <c r="AM131" i="5"/>
  <c r="J130" i="5" a="1"/>
  <c r="E130" i="5" a="1"/>
  <c r="K130" i="5" a="1"/>
  <c r="F130" i="5" a="1"/>
  <c r="AE131" i="5"/>
  <c r="L130" i="5" l="1"/>
  <c r="F130" i="5"/>
  <c r="K130" i="5"/>
  <c r="E130" i="5"/>
  <c r="AQ130" i="5" s="1"/>
  <c r="BA130" i="5" s="1"/>
  <c r="J130" i="5"/>
  <c r="I130" i="5"/>
  <c r="W130" i="5" s="1"/>
  <c r="H130" i="5"/>
  <c r="AN131" i="5"/>
  <c r="G130" i="5"/>
  <c r="AZ130" i="5" s="1"/>
  <c r="AF131" i="5"/>
  <c r="AR131" i="5"/>
  <c r="AS131" i="5" s="1"/>
  <c r="BB131" i="5"/>
  <c r="BL130" i="5"/>
  <c r="BN130" i="5" s="1"/>
  <c r="BO130" i="5"/>
  <c r="C129" i="5" a="1"/>
  <c r="AT131" i="5"/>
  <c r="AU131" i="5" l="1"/>
  <c r="AV131" i="5" s="1"/>
  <c r="AY131" i="5" s="1"/>
  <c r="BC131" i="5"/>
  <c r="BM131" i="5"/>
  <c r="BD131" i="5"/>
  <c r="BF131" i="5"/>
  <c r="AH130" i="5"/>
  <c r="AI130" i="5" s="1"/>
  <c r="U130" i="5"/>
  <c r="AL130" i="5"/>
  <c r="AB130" i="5"/>
  <c r="Z130" i="5"/>
  <c r="AA130" i="5" s="1"/>
  <c r="BP130" i="5"/>
  <c r="C129" i="5"/>
  <c r="D129" i="5" a="1"/>
  <c r="AK130" i="5" a="1"/>
  <c r="AK130" i="5" l="1"/>
  <c r="AW130" i="5"/>
  <c r="AX130" i="5" s="1"/>
  <c r="AO130" i="5"/>
  <c r="AD130" i="5"/>
  <c r="AJ130" i="5"/>
  <c r="D129" i="5"/>
  <c r="O129" i="5"/>
  <c r="P129" i="5"/>
  <c r="Y129" i="5"/>
  <c r="AM130" i="5"/>
  <c r="I129" i="5" a="1"/>
  <c r="K129" i="5" a="1"/>
  <c r="L129" i="5" a="1"/>
  <c r="H129" i="5" a="1"/>
  <c r="J129" i="5" a="1"/>
  <c r="E129" i="5" a="1"/>
  <c r="G129" i="5" a="1"/>
  <c r="AE130" i="5"/>
  <c r="F129" i="5" a="1"/>
  <c r="F129" i="5" l="1"/>
  <c r="E129" i="5"/>
  <c r="L129" i="5"/>
  <c r="AQ129" i="5" s="1"/>
  <c r="BA129" i="5" s="1"/>
  <c r="K129" i="5"/>
  <c r="J129" i="5"/>
  <c r="I129" i="5"/>
  <c r="W129" i="5" s="1"/>
  <c r="AN130" i="5"/>
  <c r="H129" i="5"/>
  <c r="AF130" i="5"/>
  <c r="G129" i="5"/>
  <c r="AZ129" i="5" s="1"/>
  <c r="AR130" i="5"/>
  <c r="AS130" i="5" s="1"/>
  <c r="BB130" i="5"/>
  <c r="BL129" i="5"/>
  <c r="BN129" i="5" s="1"/>
  <c r="BO129" i="5"/>
  <c r="C128" i="5" a="1"/>
  <c r="AT130" i="5"/>
  <c r="AB129" i="5" l="1"/>
  <c r="AU130" i="5"/>
  <c r="AV130" i="5" s="1"/>
  <c r="AY130" i="5" s="1"/>
  <c r="BC130" i="5"/>
  <c r="BD130" i="5"/>
  <c r="BM130" i="5"/>
  <c r="BF130" i="5"/>
  <c r="U129" i="5"/>
  <c r="AL129" i="5"/>
  <c r="AH129" i="5"/>
  <c r="AI129" i="5" s="1"/>
  <c r="Z129" i="5"/>
  <c r="AA129" i="5" s="1"/>
  <c r="BP129" i="5"/>
  <c r="C128" i="5"/>
  <c r="D128" i="5" a="1"/>
  <c r="AK129" i="5" a="1"/>
  <c r="AO129" i="5" l="1"/>
  <c r="AW129" i="5"/>
  <c r="AX129" i="5" s="1"/>
  <c r="AK129" i="5"/>
  <c r="AD129" i="5"/>
  <c r="AJ129" i="5"/>
  <c r="D128" i="5"/>
  <c r="O128" i="5"/>
  <c r="P128" i="5"/>
  <c r="Y128" i="5"/>
  <c r="G128" i="5" a="1"/>
  <c r="AM129" i="5"/>
  <c r="H128" i="5" a="1"/>
  <c r="E128" i="5" a="1"/>
  <c r="L128" i="5" a="1"/>
  <c r="AE129" i="5"/>
  <c r="I128" i="5" a="1"/>
  <c r="J128" i="5" a="1"/>
  <c r="K128" i="5" a="1"/>
  <c r="F128" i="5" a="1"/>
  <c r="AR129" i="5" l="1"/>
  <c r="AS129" i="5" s="1"/>
  <c r="BB129" i="5"/>
  <c r="L128" i="5"/>
  <c r="F128" i="5"/>
  <c r="AZ128" i="5" s="1"/>
  <c r="K128" i="5"/>
  <c r="E128" i="5"/>
  <c r="AQ128" i="5" s="1"/>
  <c r="BA128" i="5" s="1"/>
  <c r="J128" i="5"/>
  <c r="I128" i="5"/>
  <c r="W128" i="5" s="1"/>
  <c r="H128" i="5"/>
  <c r="AN129" i="5"/>
  <c r="AF129" i="5"/>
  <c r="G128" i="5"/>
  <c r="BL128" i="5"/>
  <c r="BN128" i="5" s="1"/>
  <c r="BO128" i="5"/>
  <c r="AT129" i="5"/>
  <c r="C127" i="5" a="1"/>
  <c r="Z128" i="5" l="1"/>
  <c r="AA128" i="5" s="1"/>
  <c r="AU129" i="5"/>
  <c r="AV129" i="5" s="1"/>
  <c r="AY129" i="5" s="1"/>
  <c r="BC129" i="5"/>
  <c r="BD129" i="5"/>
  <c r="BM129" i="5"/>
  <c r="BF129" i="5"/>
  <c r="AH128" i="5"/>
  <c r="AI128" i="5" s="1"/>
  <c r="U128" i="5"/>
  <c r="AL128" i="5"/>
  <c r="AB128" i="5"/>
  <c r="BP128" i="5"/>
  <c r="C127" i="5"/>
  <c r="D127" i="5" a="1"/>
  <c r="AK128" i="5" a="1"/>
  <c r="AK128" i="5" l="1"/>
  <c r="AO128" i="5"/>
  <c r="AW128" i="5"/>
  <c r="AX128" i="5" s="1"/>
  <c r="AD128" i="5"/>
  <c r="AJ128" i="5"/>
  <c r="D127" i="5"/>
  <c r="O127" i="5"/>
  <c r="P127" i="5"/>
  <c r="Y127" i="5"/>
  <c r="AM128" i="5"/>
  <c r="I127" i="5" a="1"/>
  <c r="J127" i="5" a="1"/>
  <c r="E127" i="5" a="1"/>
  <c r="K127" i="5" a="1"/>
  <c r="L127" i="5" a="1"/>
  <c r="F127" i="5" a="1"/>
  <c r="G127" i="5" a="1"/>
  <c r="AE128" i="5"/>
  <c r="H127" i="5" a="1"/>
  <c r="F127" i="5" l="1"/>
  <c r="L127" i="5"/>
  <c r="K127" i="5"/>
  <c r="E127" i="5"/>
  <c r="J127" i="5"/>
  <c r="I127" i="5"/>
  <c r="W127" i="5" s="1"/>
  <c r="AN128" i="5"/>
  <c r="H127" i="5"/>
  <c r="AF128" i="5"/>
  <c r="G127" i="5"/>
  <c r="AZ127" i="5" s="1"/>
  <c r="AR128" i="5"/>
  <c r="AS128" i="5" s="1"/>
  <c r="BB128" i="5"/>
  <c r="BL127" i="5"/>
  <c r="BN127" i="5" s="1"/>
  <c r="BO127" i="5"/>
  <c r="C126" i="5" a="1"/>
  <c r="AT128" i="5"/>
  <c r="AQ127" i="5" l="1"/>
  <c r="BA127" i="5" s="1"/>
  <c r="AU128" i="5"/>
  <c r="AV128" i="5" s="1"/>
  <c r="AY128" i="5" s="1"/>
  <c r="BC128" i="5"/>
  <c r="BM128" i="5"/>
  <c r="BF128" i="5"/>
  <c r="BD128" i="5"/>
  <c r="AH127" i="5"/>
  <c r="AI127" i="5" s="1"/>
  <c r="U127" i="5"/>
  <c r="AL127" i="5"/>
  <c r="AB127" i="5"/>
  <c r="Z127" i="5"/>
  <c r="AA127" i="5" s="1"/>
  <c r="BP127" i="5"/>
  <c r="C126" i="5"/>
  <c r="D126" i="5" a="1"/>
  <c r="AK127" i="5" a="1"/>
  <c r="AK127" i="5" l="1"/>
  <c r="AW127" i="5"/>
  <c r="AX127" i="5" s="1"/>
  <c r="AO127" i="5"/>
  <c r="AD127" i="5"/>
  <c r="AJ127" i="5"/>
  <c r="D126" i="5"/>
  <c r="O126" i="5"/>
  <c r="P126" i="5"/>
  <c r="Y126" i="5"/>
  <c r="AM127" i="5"/>
  <c r="I126" i="5" a="1"/>
  <c r="E126" i="5" a="1"/>
  <c r="F126" i="5" a="1"/>
  <c r="K126" i="5" a="1"/>
  <c r="G126" i="5" a="1"/>
  <c r="H126" i="5" a="1"/>
  <c r="L126" i="5" a="1"/>
  <c r="J126" i="5" a="1"/>
  <c r="AE127" i="5"/>
  <c r="L126" i="5" l="1"/>
  <c r="K126" i="5"/>
  <c r="J126" i="5"/>
  <c r="F126" i="5"/>
  <c r="E126" i="5"/>
  <c r="AQ126" i="5" s="1"/>
  <c r="BA126" i="5" s="1"/>
  <c r="I126" i="5"/>
  <c r="W126" i="5" s="1"/>
  <c r="AN127" i="5"/>
  <c r="H126" i="5"/>
  <c r="AF127" i="5"/>
  <c r="G126" i="5"/>
  <c r="AR127" i="5"/>
  <c r="AS127" i="5" s="1"/>
  <c r="BB127" i="5"/>
  <c r="BL126" i="5"/>
  <c r="BN126" i="5" s="1"/>
  <c r="BO126" i="5"/>
  <c r="C125" i="5" a="1"/>
  <c r="AT127" i="5"/>
  <c r="AZ126" i="5" l="1"/>
  <c r="AU127" i="5"/>
  <c r="AV127" i="5" s="1"/>
  <c r="AY127" i="5" s="1"/>
  <c r="BC127" i="5"/>
  <c r="BD127" i="5"/>
  <c r="BF127" i="5"/>
  <c r="BM127" i="5"/>
  <c r="AH126" i="5"/>
  <c r="AI126" i="5" s="1"/>
  <c r="U126" i="5"/>
  <c r="AL126" i="5"/>
  <c r="Z126" i="5"/>
  <c r="AA126" i="5" s="1"/>
  <c r="AB126" i="5"/>
  <c r="BP126" i="5"/>
  <c r="C125" i="5"/>
  <c r="D125" i="5" a="1"/>
  <c r="AK126" i="5" a="1"/>
  <c r="AK126" i="5" l="1"/>
  <c r="AW126" i="5"/>
  <c r="AX126" i="5" s="1"/>
  <c r="AO126" i="5"/>
  <c r="AD126" i="5"/>
  <c r="AJ126" i="5"/>
  <c r="D125" i="5"/>
  <c r="O125" i="5"/>
  <c r="P125" i="5"/>
  <c r="Y125" i="5"/>
  <c r="AM126" i="5"/>
  <c r="I125" i="5" a="1"/>
  <c r="E125" i="5" a="1"/>
  <c r="K125" i="5" a="1"/>
  <c r="F125" i="5" a="1"/>
  <c r="J125" i="5" a="1"/>
  <c r="L125" i="5" a="1"/>
  <c r="G125" i="5" a="1"/>
  <c r="AE126" i="5"/>
  <c r="H125" i="5" a="1"/>
  <c r="L125" i="5" l="1"/>
  <c r="J125" i="5"/>
  <c r="F125" i="5"/>
  <c r="K125" i="5"/>
  <c r="E125" i="5"/>
  <c r="AQ125" i="5" s="1"/>
  <c r="BA125" i="5" s="1"/>
  <c r="I125" i="5"/>
  <c r="W125" i="5" s="1"/>
  <c r="AN126" i="5"/>
  <c r="H125" i="5"/>
  <c r="AF126" i="5"/>
  <c r="G125" i="5"/>
  <c r="AR126" i="5"/>
  <c r="AS126" i="5" s="1"/>
  <c r="BB126" i="5"/>
  <c r="BL125" i="5"/>
  <c r="BN125" i="5" s="1"/>
  <c r="BO125" i="5"/>
  <c r="C124" i="5" a="1"/>
  <c r="AT126" i="5"/>
  <c r="AZ125" i="5" l="1"/>
  <c r="AU126" i="5"/>
  <c r="AV126" i="5" s="1"/>
  <c r="AY126" i="5" s="1"/>
  <c r="BC126" i="5"/>
  <c r="BD126" i="5"/>
  <c r="BM126" i="5"/>
  <c r="BF126" i="5"/>
  <c r="AH125" i="5"/>
  <c r="AI125" i="5" s="1"/>
  <c r="U125" i="5"/>
  <c r="AL125" i="5"/>
  <c r="AB125" i="5"/>
  <c r="Z125" i="5"/>
  <c r="AA125" i="5" s="1"/>
  <c r="BP125" i="5"/>
  <c r="C124" i="5"/>
  <c r="D124" i="5" a="1"/>
  <c r="AK125" i="5" a="1"/>
  <c r="AK125" i="5" l="1"/>
  <c r="AW125" i="5"/>
  <c r="AX125" i="5" s="1"/>
  <c r="AO125" i="5"/>
  <c r="AD125" i="5"/>
  <c r="AJ125" i="5"/>
  <c r="D124" i="5"/>
  <c r="O124" i="5"/>
  <c r="P124" i="5"/>
  <c r="Y124" i="5"/>
  <c r="AM125" i="5"/>
  <c r="I124" i="5" a="1"/>
  <c r="J124" i="5" a="1"/>
  <c r="E124" i="5" a="1"/>
  <c r="K124" i="5" a="1"/>
  <c r="F124" i="5" a="1"/>
  <c r="L124" i="5" a="1"/>
  <c r="G124" i="5" a="1"/>
  <c r="AE125" i="5"/>
  <c r="H124" i="5" a="1"/>
  <c r="L124" i="5" l="1"/>
  <c r="F124" i="5"/>
  <c r="K124" i="5"/>
  <c r="E124" i="5"/>
  <c r="AQ124" i="5" s="1"/>
  <c r="BA124" i="5" s="1"/>
  <c r="J124" i="5"/>
  <c r="I124" i="5"/>
  <c r="W124" i="5" s="1"/>
  <c r="AN125" i="5"/>
  <c r="H124" i="5"/>
  <c r="AF125" i="5"/>
  <c r="G124" i="5"/>
  <c r="AZ124" i="5" s="1"/>
  <c r="AR125" i="5"/>
  <c r="AS125" i="5" s="1"/>
  <c r="BB125" i="5"/>
  <c r="BL124" i="5"/>
  <c r="BN124" i="5" s="1"/>
  <c r="BO124" i="5"/>
  <c r="C123" i="5" a="1"/>
  <c r="AT125" i="5"/>
  <c r="AU125" i="5" l="1"/>
  <c r="AV125" i="5" s="1"/>
  <c r="AY125" i="5" s="1"/>
  <c r="BF125" i="5"/>
  <c r="BC125" i="5"/>
  <c r="BD125" i="5"/>
  <c r="BM125" i="5"/>
  <c r="AH124" i="5"/>
  <c r="AI124" i="5" s="1"/>
  <c r="U124" i="5"/>
  <c r="AL124" i="5"/>
  <c r="AB124" i="5"/>
  <c r="Z124" i="5"/>
  <c r="AA124" i="5" s="1"/>
  <c r="BP124" i="5"/>
  <c r="C123" i="5"/>
  <c r="D123" i="5" a="1"/>
  <c r="AK124" i="5" a="1"/>
  <c r="AK124" i="5" l="1"/>
  <c r="AW124" i="5"/>
  <c r="AX124" i="5" s="1"/>
  <c r="AO124" i="5"/>
  <c r="AD124" i="5"/>
  <c r="AJ124" i="5"/>
  <c r="D123" i="5"/>
  <c r="O123" i="5"/>
  <c r="P123" i="5"/>
  <c r="Y123" i="5"/>
  <c r="AM124" i="5"/>
  <c r="I123" i="5" a="1"/>
  <c r="K123" i="5" a="1"/>
  <c r="H123" i="5" a="1"/>
  <c r="E123" i="5" a="1"/>
  <c r="J123" i="5" a="1"/>
  <c r="F123" i="5" a="1"/>
  <c r="L123" i="5" a="1"/>
  <c r="G123" i="5" a="1"/>
  <c r="AE124" i="5"/>
  <c r="L123" i="5" l="1"/>
  <c r="F123" i="5"/>
  <c r="K123" i="5"/>
  <c r="E123" i="5"/>
  <c r="AQ123" i="5" s="1"/>
  <c r="BA123" i="5" s="1"/>
  <c r="J123" i="5"/>
  <c r="I123" i="5"/>
  <c r="W123" i="5" s="1"/>
  <c r="AN124" i="5"/>
  <c r="H123" i="5"/>
  <c r="AF124" i="5"/>
  <c r="G123" i="5"/>
  <c r="AR124" i="5"/>
  <c r="AS124" i="5" s="1"/>
  <c r="BB124" i="5"/>
  <c r="BL123" i="5"/>
  <c r="BN123" i="5" s="1"/>
  <c r="BO123" i="5"/>
  <c r="AT124" i="5"/>
  <c r="C122" i="5" a="1"/>
  <c r="AZ123" i="5" l="1"/>
  <c r="AU124" i="5"/>
  <c r="AV124" i="5" s="1"/>
  <c r="AY124" i="5" s="1"/>
  <c r="BC124" i="5"/>
  <c r="BM124" i="5"/>
  <c r="BD124" i="5"/>
  <c r="BF124" i="5"/>
  <c r="AH123" i="5"/>
  <c r="AI123" i="5" s="1"/>
  <c r="U123" i="5"/>
  <c r="AL123" i="5"/>
  <c r="Z123" i="5"/>
  <c r="AA123" i="5" s="1"/>
  <c r="AB123" i="5"/>
  <c r="BP123" i="5"/>
  <c r="C122" i="5"/>
  <c r="D122" i="5" a="1"/>
  <c r="AK123" i="5" a="1"/>
  <c r="AK123" i="5" l="1"/>
  <c r="AO123" i="5"/>
  <c r="AW123" i="5"/>
  <c r="AX123" i="5" s="1"/>
  <c r="AD123" i="5"/>
  <c r="AJ123" i="5"/>
  <c r="D122" i="5"/>
  <c r="O122" i="5"/>
  <c r="P122" i="5"/>
  <c r="Y122" i="5"/>
  <c r="AM123" i="5"/>
  <c r="I122" i="5" a="1"/>
  <c r="J122" i="5" a="1"/>
  <c r="K122" i="5" a="1"/>
  <c r="L122" i="5" a="1"/>
  <c r="AE123" i="5"/>
  <c r="E122" i="5" a="1"/>
  <c r="F122" i="5" a="1"/>
  <c r="G122" i="5" a="1"/>
  <c r="H122" i="5" a="1"/>
  <c r="L122" i="5" l="1"/>
  <c r="F122" i="5"/>
  <c r="K122" i="5"/>
  <c r="E122" i="5"/>
  <c r="AQ122" i="5" s="1"/>
  <c r="BA122" i="5" s="1"/>
  <c r="J122" i="5"/>
  <c r="I122" i="5"/>
  <c r="W122" i="5" s="1"/>
  <c r="AN123" i="5"/>
  <c r="H122" i="5"/>
  <c r="AF123" i="5"/>
  <c r="G122" i="5"/>
  <c r="AR123" i="5"/>
  <c r="AS123" i="5" s="1"/>
  <c r="BB123" i="5"/>
  <c r="BL122" i="5"/>
  <c r="BN122" i="5" s="1"/>
  <c r="BO122" i="5"/>
  <c r="C121" i="5" a="1"/>
  <c r="AT123" i="5"/>
  <c r="AZ122" i="5" l="1"/>
  <c r="AU123" i="5"/>
  <c r="AV123" i="5" s="1"/>
  <c r="AY123" i="5" s="1"/>
  <c r="BC123" i="5"/>
  <c r="BD123" i="5"/>
  <c r="BM123" i="5"/>
  <c r="BF123" i="5"/>
  <c r="AH122" i="5"/>
  <c r="AI122" i="5" s="1"/>
  <c r="U122" i="5"/>
  <c r="AL122" i="5"/>
  <c r="Z122" i="5"/>
  <c r="AA122" i="5" s="1"/>
  <c r="AB122" i="5"/>
  <c r="BP122" i="5"/>
  <c r="C121" i="5"/>
  <c r="D121" i="5" a="1"/>
  <c r="AK122" i="5" a="1"/>
  <c r="AK122" i="5" l="1"/>
  <c r="AO122" i="5"/>
  <c r="AW122" i="5"/>
  <c r="AX122" i="5" s="1"/>
  <c r="AD122" i="5"/>
  <c r="AJ122" i="5"/>
  <c r="D121" i="5"/>
  <c r="O121" i="5"/>
  <c r="P121" i="5"/>
  <c r="Y121" i="5"/>
  <c r="AM122" i="5"/>
  <c r="I121" i="5" a="1"/>
  <c r="J121" i="5" a="1"/>
  <c r="E121" i="5" a="1"/>
  <c r="L121" i="5" a="1"/>
  <c r="AE122" i="5"/>
  <c r="K121" i="5" a="1"/>
  <c r="G121" i="5" a="1"/>
  <c r="H121" i="5" a="1"/>
  <c r="F121" i="5" a="1"/>
  <c r="F121" i="5" l="1"/>
  <c r="L121" i="5"/>
  <c r="K121" i="5"/>
  <c r="E121" i="5"/>
  <c r="J121" i="5"/>
  <c r="I121" i="5"/>
  <c r="W121" i="5" s="1"/>
  <c r="AN122" i="5"/>
  <c r="H121" i="5"/>
  <c r="AF122" i="5"/>
  <c r="G121" i="5"/>
  <c r="AZ121" i="5" s="1"/>
  <c r="AR122" i="5"/>
  <c r="AS122" i="5" s="1"/>
  <c r="BB122" i="5"/>
  <c r="BL121" i="5"/>
  <c r="BN121" i="5" s="1"/>
  <c r="BO121" i="5"/>
  <c r="C120" i="5" a="1"/>
  <c r="AT122" i="5"/>
  <c r="Z121" i="5" l="1"/>
  <c r="AA121" i="5" s="1"/>
  <c r="AQ121" i="5"/>
  <c r="BA121" i="5" s="1"/>
  <c r="AU122" i="5"/>
  <c r="AV122" i="5" s="1"/>
  <c r="AY122" i="5" s="1"/>
  <c r="BC122" i="5"/>
  <c r="BD122" i="5"/>
  <c r="BF122" i="5"/>
  <c r="BM122" i="5"/>
  <c r="AH121" i="5"/>
  <c r="AI121" i="5" s="1"/>
  <c r="U121" i="5"/>
  <c r="AL121" i="5"/>
  <c r="AB121" i="5"/>
  <c r="BP121" i="5"/>
  <c r="C120" i="5"/>
  <c r="D120" i="5" a="1"/>
  <c r="AK121" i="5" a="1"/>
  <c r="AK121" i="5" l="1"/>
  <c r="AW121" i="5"/>
  <c r="AX121" i="5" s="1"/>
  <c r="AO121" i="5"/>
  <c r="AD121" i="5"/>
  <c r="AJ121" i="5"/>
  <c r="D120" i="5"/>
  <c r="O120" i="5"/>
  <c r="P120" i="5"/>
  <c r="Y120" i="5"/>
  <c r="AM121" i="5"/>
  <c r="J120" i="5" a="1"/>
  <c r="E120" i="5" a="1"/>
  <c r="L120" i="5" a="1"/>
  <c r="AE121" i="5"/>
  <c r="I120" i="5" a="1"/>
  <c r="K120" i="5" a="1"/>
  <c r="G120" i="5" a="1"/>
  <c r="H120" i="5" a="1"/>
  <c r="F120" i="5" a="1"/>
  <c r="L120" i="5" l="1"/>
  <c r="F120" i="5"/>
  <c r="K120" i="5"/>
  <c r="E120" i="5"/>
  <c r="AQ120" i="5" s="1"/>
  <c r="BA120" i="5" s="1"/>
  <c r="J120" i="5"/>
  <c r="I120" i="5"/>
  <c r="W120" i="5" s="1"/>
  <c r="AN121" i="5"/>
  <c r="H120" i="5"/>
  <c r="AF121" i="5"/>
  <c r="G120" i="5"/>
  <c r="AR121" i="5"/>
  <c r="AS121" i="5" s="1"/>
  <c r="BB121" i="5"/>
  <c r="BL120" i="5"/>
  <c r="BN120" i="5" s="1"/>
  <c r="BO120" i="5"/>
  <c r="AT121" i="5"/>
  <c r="C119" i="5" a="1"/>
  <c r="AZ120" i="5" l="1"/>
  <c r="AU121" i="5"/>
  <c r="AV121" i="5" s="1"/>
  <c r="AY121" i="5" s="1"/>
  <c r="BM121" i="5"/>
  <c r="BF121" i="5"/>
  <c r="BD121" i="5"/>
  <c r="BC121" i="5"/>
  <c r="AH120" i="5"/>
  <c r="AI120" i="5" s="1"/>
  <c r="U120" i="5"/>
  <c r="AL120" i="5"/>
  <c r="Z120" i="5"/>
  <c r="AA120" i="5" s="1"/>
  <c r="AB120" i="5"/>
  <c r="BP120" i="5"/>
  <c r="C119" i="5"/>
  <c r="D119" i="5" a="1"/>
  <c r="AK120" i="5" a="1"/>
  <c r="AK120" i="5" l="1"/>
  <c r="AO120" i="5"/>
  <c r="AW120" i="5"/>
  <c r="AX120" i="5" s="1"/>
  <c r="AD120" i="5"/>
  <c r="AJ120" i="5"/>
  <c r="D119" i="5"/>
  <c r="O119" i="5"/>
  <c r="P119" i="5"/>
  <c r="Y119" i="5"/>
  <c r="AM120" i="5"/>
  <c r="K119" i="5" a="1"/>
  <c r="G119" i="5" a="1"/>
  <c r="AE120" i="5"/>
  <c r="I119" i="5" a="1"/>
  <c r="J119" i="5" a="1"/>
  <c r="E119" i="5" a="1"/>
  <c r="L119" i="5" a="1"/>
  <c r="F119" i="5" a="1"/>
  <c r="H119" i="5" a="1"/>
  <c r="F119" i="5" l="1"/>
  <c r="L119" i="5"/>
  <c r="K119" i="5"/>
  <c r="E119" i="5"/>
  <c r="AQ119" i="5" s="1"/>
  <c r="BA119" i="5" s="1"/>
  <c r="J119" i="5"/>
  <c r="I119" i="5"/>
  <c r="W119" i="5" s="1"/>
  <c r="AN120" i="5"/>
  <c r="H119" i="5"/>
  <c r="AF120" i="5"/>
  <c r="G119" i="5"/>
  <c r="AZ119" i="5" s="1"/>
  <c r="AR120" i="5"/>
  <c r="AS120" i="5" s="1"/>
  <c r="BB120" i="5"/>
  <c r="BL119" i="5"/>
  <c r="BN119" i="5" s="1"/>
  <c r="BO119" i="5"/>
  <c r="AT120" i="5"/>
  <c r="C118" i="5" a="1"/>
  <c r="Z119" i="5" l="1"/>
  <c r="AA119" i="5" s="1"/>
  <c r="AU120" i="5"/>
  <c r="AV120" i="5" s="1"/>
  <c r="AY120" i="5" s="1"/>
  <c r="AH119" i="5"/>
  <c r="AI119" i="5" s="1"/>
  <c r="U119" i="5"/>
  <c r="AL119" i="5"/>
  <c r="AB119" i="5"/>
  <c r="BC120" i="5"/>
  <c r="BF120" i="5"/>
  <c r="BD120" i="5"/>
  <c r="BM120" i="5"/>
  <c r="BP119" i="5"/>
  <c r="C118" i="5"/>
  <c r="D118" i="5" a="1"/>
  <c r="AK119" i="5" a="1"/>
  <c r="AK119" i="5" l="1"/>
  <c r="AO119" i="5"/>
  <c r="AW119" i="5"/>
  <c r="AX119" i="5" s="1"/>
  <c r="AD119" i="5"/>
  <c r="AJ119" i="5"/>
  <c r="D118" i="5"/>
  <c r="O118" i="5"/>
  <c r="P118" i="5"/>
  <c r="Y118" i="5"/>
  <c r="AM119" i="5"/>
  <c r="J118" i="5" a="1"/>
  <c r="F118" i="5" a="1"/>
  <c r="I118" i="5" a="1"/>
  <c r="E118" i="5" a="1"/>
  <c r="K118" i="5" a="1"/>
  <c r="L118" i="5" a="1"/>
  <c r="G118" i="5" a="1"/>
  <c r="AE119" i="5"/>
  <c r="H118" i="5" a="1"/>
  <c r="L118" i="5" l="1"/>
  <c r="K118" i="5"/>
  <c r="E118" i="5"/>
  <c r="AQ118" i="5" s="1"/>
  <c r="BA118" i="5" s="1"/>
  <c r="I118" i="5"/>
  <c r="W118" i="5" s="1"/>
  <c r="F118" i="5"/>
  <c r="J118" i="5"/>
  <c r="AN119" i="5"/>
  <c r="H118" i="5"/>
  <c r="AF119" i="5"/>
  <c r="G118" i="5"/>
  <c r="AR119" i="5"/>
  <c r="AS119" i="5" s="1"/>
  <c r="BB119" i="5"/>
  <c r="BL118" i="5"/>
  <c r="BN118" i="5" s="1"/>
  <c r="BO118" i="5"/>
  <c r="C117" i="5" a="1"/>
  <c r="AT119" i="5"/>
  <c r="AZ118" i="5" l="1"/>
  <c r="AU119" i="5"/>
  <c r="AV119" i="5" s="1"/>
  <c r="AY119" i="5" s="1"/>
  <c r="BC119" i="5"/>
  <c r="BF119" i="5"/>
  <c r="BD119" i="5"/>
  <c r="BM119" i="5"/>
  <c r="AH118" i="5"/>
  <c r="AI118" i="5" s="1"/>
  <c r="AB118" i="5"/>
  <c r="U118" i="5"/>
  <c r="AL118" i="5"/>
  <c r="Z118" i="5"/>
  <c r="AA118" i="5" s="1"/>
  <c r="BP118" i="5"/>
  <c r="C117" i="5"/>
  <c r="D117" i="5" a="1"/>
  <c r="AK118" i="5" a="1"/>
  <c r="AK118" i="5" l="1"/>
  <c r="AW118" i="5"/>
  <c r="AX118" i="5" s="1"/>
  <c r="AO118" i="5"/>
  <c r="AD118" i="5"/>
  <c r="AJ118" i="5"/>
  <c r="D117" i="5"/>
  <c r="O117" i="5"/>
  <c r="P117" i="5"/>
  <c r="Y117" i="5"/>
  <c r="AM118" i="5"/>
  <c r="L117" i="5" a="1"/>
  <c r="G117" i="5" a="1"/>
  <c r="H117" i="5" a="1"/>
  <c r="I117" i="5" a="1"/>
  <c r="J117" i="5" a="1"/>
  <c r="E117" i="5" a="1"/>
  <c r="K117" i="5" a="1"/>
  <c r="F117" i="5" a="1"/>
  <c r="AE118" i="5"/>
  <c r="F117" i="5" l="1"/>
  <c r="L117" i="5"/>
  <c r="K117" i="5"/>
  <c r="E117" i="5"/>
  <c r="J117" i="5"/>
  <c r="I117" i="5"/>
  <c r="W117" i="5" s="1"/>
  <c r="AN118" i="5"/>
  <c r="H117" i="5"/>
  <c r="AF118" i="5"/>
  <c r="G117" i="5"/>
  <c r="AZ117" i="5" s="1"/>
  <c r="AR118" i="5"/>
  <c r="AS118" i="5" s="1"/>
  <c r="BB118" i="5"/>
  <c r="BL117" i="5"/>
  <c r="BN117" i="5" s="1"/>
  <c r="BO117" i="5"/>
  <c r="AT118" i="5"/>
  <c r="C116" i="5" a="1"/>
  <c r="Z117" i="5" l="1"/>
  <c r="AA117" i="5" s="1"/>
  <c r="AQ117" i="5"/>
  <c r="BA117" i="5" s="1"/>
  <c r="AU118" i="5"/>
  <c r="AV118" i="5" s="1"/>
  <c r="AY118" i="5" s="1"/>
  <c r="BC118" i="5"/>
  <c r="BM118" i="5"/>
  <c r="BD118" i="5"/>
  <c r="BF118" i="5"/>
  <c r="AH117" i="5"/>
  <c r="AI117" i="5" s="1"/>
  <c r="U117" i="5"/>
  <c r="AL117" i="5"/>
  <c r="AB117" i="5"/>
  <c r="BP117" i="5"/>
  <c r="C116" i="5"/>
  <c r="D116" i="5" a="1"/>
  <c r="AK117" i="5" a="1"/>
  <c r="AK117" i="5" l="1"/>
  <c r="AD117" i="5"/>
  <c r="AJ117" i="5"/>
  <c r="AW117" i="5"/>
  <c r="AX117" i="5" s="1"/>
  <c r="AO117" i="5"/>
  <c r="D116" i="5"/>
  <c r="O116" i="5"/>
  <c r="P116" i="5"/>
  <c r="Y116" i="5"/>
  <c r="J116" i="5" a="1"/>
  <c r="L116" i="5" a="1"/>
  <c r="K116" i="5" a="1"/>
  <c r="F116" i="5" a="1"/>
  <c r="AM117" i="5"/>
  <c r="E116" i="5" a="1"/>
  <c r="G116" i="5" a="1"/>
  <c r="H116" i="5" a="1"/>
  <c r="AE117" i="5"/>
  <c r="I116" i="5" a="1"/>
  <c r="F116" i="5" l="1"/>
  <c r="K116" i="5"/>
  <c r="H116" i="5"/>
  <c r="G116" i="5"/>
  <c r="AZ116" i="5" s="1"/>
  <c r="L116" i="5"/>
  <c r="E116" i="5"/>
  <c r="J116" i="5"/>
  <c r="I116" i="5"/>
  <c r="W116" i="5" s="1"/>
  <c r="AN117" i="5"/>
  <c r="AF117" i="5"/>
  <c r="AR117" i="5"/>
  <c r="AS117" i="5" s="1"/>
  <c r="BB117" i="5"/>
  <c r="BL116" i="5"/>
  <c r="BN116" i="5" s="1"/>
  <c r="BO116" i="5"/>
  <c r="AT117" i="5"/>
  <c r="C115" i="5" a="1"/>
  <c r="AB116" i="5" l="1"/>
  <c r="AQ116" i="5"/>
  <c r="BA116" i="5" s="1"/>
  <c r="AU117" i="5"/>
  <c r="AV117" i="5" s="1"/>
  <c r="AY117" i="5" s="1"/>
  <c r="AH116" i="5"/>
  <c r="AI116" i="5" s="1"/>
  <c r="AL116" i="5"/>
  <c r="U116" i="5"/>
  <c r="BM117" i="5"/>
  <c r="BD117" i="5"/>
  <c r="BF117" i="5"/>
  <c r="BC117" i="5"/>
  <c r="Z116" i="5"/>
  <c r="AA116" i="5" s="1"/>
  <c r="BP116" i="5"/>
  <c r="C115" i="5"/>
  <c r="D115" i="5" a="1"/>
  <c r="AK116" i="5" a="1"/>
  <c r="AO116" i="5" l="1"/>
  <c r="AW116" i="5"/>
  <c r="AX116" i="5" s="1"/>
  <c r="AK116" i="5"/>
  <c r="AD116" i="5"/>
  <c r="AJ116" i="5"/>
  <c r="D115" i="5"/>
  <c r="O115" i="5"/>
  <c r="P115" i="5"/>
  <c r="Y115" i="5"/>
  <c r="AE116" i="5"/>
  <c r="I115" i="5" a="1"/>
  <c r="J115" i="5" a="1"/>
  <c r="K115" i="5" a="1"/>
  <c r="G115" i="5" a="1"/>
  <c r="AM116" i="5"/>
  <c r="E115" i="5" a="1"/>
  <c r="F115" i="5" a="1"/>
  <c r="H115" i="5" a="1"/>
  <c r="L115" i="5" a="1"/>
  <c r="AR116" i="5" l="1"/>
  <c r="AS116" i="5" s="1"/>
  <c r="BB116" i="5"/>
  <c r="L115" i="5"/>
  <c r="K115" i="5"/>
  <c r="H115" i="5"/>
  <c r="F115" i="5"/>
  <c r="E115" i="5"/>
  <c r="J115" i="5"/>
  <c r="I115" i="5"/>
  <c r="W115" i="5" s="1"/>
  <c r="AN116" i="5"/>
  <c r="AF116" i="5"/>
  <c r="G115" i="5"/>
  <c r="BL115" i="5"/>
  <c r="BN115" i="5" s="1"/>
  <c r="BO115" i="5"/>
  <c r="AT116" i="5"/>
  <c r="C114" i="5" a="1"/>
  <c r="AZ115" i="5" l="1"/>
  <c r="Z115" i="5"/>
  <c r="AA115" i="5" s="1"/>
  <c r="AU116" i="5"/>
  <c r="AV116" i="5" s="1"/>
  <c r="AY116" i="5" s="1"/>
  <c r="AQ115" i="5"/>
  <c r="BA115" i="5" s="1"/>
  <c r="BC116" i="5"/>
  <c r="BF116" i="5"/>
  <c r="BM116" i="5"/>
  <c r="BD116" i="5"/>
  <c r="AH115" i="5"/>
  <c r="AI115" i="5" s="1"/>
  <c r="AL115" i="5"/>
  <c r="U115" i="5"/>
  <c r="AB115" i="5"/>
  <c r="BP115" i="5"/>
  <c r="C114" i="5"/>
  <c r="D114" i="5" a="1"/>
  <c r="AK115" i="5" a="1"/>
  <c r="AK115" i="5" l="1"/>
  <c r="AW115" i="5"/>
  <c r="AX115" i="5" s="1"/>
  <c r="AO115" i="5"/>
  <c r="AD115" i="5"/>
  <c r="AJ115" i="5"/>
  <c r="D114" i="5"/>
  <c r="O114" i="5"/>
  <c r="P114" i="5"/>
  <c r="Y114" i="5"/>
  <c r="K114" i="5" a="1"/>
  <c r="L114" i="5" a="1"/>
  <c r="H114" i="5" a="1"/>
  <c r="AM115" i="5"/>
  <c r="F114" i="5" a="1"/>
  <c r="E114" i="5" a="1"/>
  <c r="J114" i="5" a="1"/>
  <c r="AE115" i="5"/>
  <c r="G114" i="5" a="1"/>
  <c r="I114" i="5" a="1"/>
  <c r="F114" i="5" l="1"/>
  <c r="J114" i="5"/>
  <c r="AN115" i="5"/>
  <c r="H114" i="5"/>
  <c r="G114" i="5"/>
  <c r="AZ114" i="5" s="1"/>
  <c r="L114" i="5"/>
  <c r="K114" i="5"/>
  <c r="E114" i="5"/>
  <c r="I114" i="5"/>
  <c r="W114" i="5" s="1"/>
  <c r="AF115" i="5"/>
  <c r="AR115" i="5"/>
  <c r="AS115" i="5" s="1"/>
  <c r="BB115" i="5"/>
  <c r="BL114" i="5"/>
  <c r="BN114" i="5" s="1"/>
  <c r="BO114" i="5"/>
  <c r="C113" i="5" a="1"/>
  <c r="AT115" i="5"/>
  <c r="AQ114" i="5" l="1"/>
  <c r="BA114" i="5" s="1"/>
  <c r="AU115" i="5"/>
  <c r="AV115" i="5" s="1"/>
  <c r="AY115" i="5" s="1"/>
  <c r="AH114" i="5"/>
  <c r="AI114" i="5" s="1"/>
  <c r="U114" i="5"/>
  <c r="AL114" i="5"/>
  <c r="BD115" i="5"/>
  <c r="BC115" i="5"/>
  <c r="BM115" i="5"/>
  <c r="BF115" i="5"/>
  <c r="AB114" i="5"/>
  <c r="Z114" i="5"/>
  <c r="AA114" i="5" s="1"/>
  <c r="BP114" i="5"/>
  <c r="C113" i="5"/>
  <c r="D113" i="5" a="1"/>
  <c r="AK114" i="5" a="1"/>
  <c r="AK114" i="5" l="1"/>
  <c r="AW114" i="5"/>
  <c r="AX114" i="5" s="1"/>
  <c r="AO114" i="5"/>
  <c r="AD114" i="5"/>
  <c r="AJ114" i="5"/>
  <c r="D113" i="5"/>
  <c r="O113" i="5"/>
  <c r="P113" i="5"/>
  <c r="Y113" i="5"/>
  <c r="F113" i="5" a="1"/>
  <c r="AE114" i="5"/>
  <c r="I113" i="5" a="1"/>
  <c r="K113" i="5" a="1"/>
  <c r="H113" i="5" a="1"/>
  <c r="E113" i="5" a="1"/>
  <c r="G113" i="5" a="1"/>
  <c r="J113" i="5" a="1"/>
  <c r="L113" i="5" a="1"/>
  <c r="AM114" i="5"/>
  <c r="L113" i="5" l="1"/>
  <c r="K113" i="5"/>
  <c r="J113" i="5"/>
  <c r="I113" i="5"/>
  <c r="W113" i="5" s="1"/>
  <c r="AF114" i="5"/>
  <c r="G113" i="5"/>
  <c r="F113" i="5"/>
  <c r="AZ113" i="5" s="1"/>
  <c r="E113" i="5"/>
  <c r="AQ113" i="5" s="1"/>
  <c r="BA113" i="5" s="1"/>
  <c r="AN114" i="5"/>
  <c r="H113" i="5"/>
  <c r="U113" i="5"/>
  <c r="AR114" i="5"/>
  <c r="AS114" i="5" s="1"/>
  <c r="BB114" i="5"/>
  <c r="BL113" i="5"/>
  <c r="BN113" i="5" s="1"/>
  <c r="BO113" i="5"/>
  <c r="C112" i="5" a="1"/>
  <c r="AT114" i="5"/>
  <c r="AU114" i="5" l="1"/>
  <c r="AV114" i="5" s="1"/>
  <c r="AY114" i="5" s="1"/>
  <c r="AL113" i="5"/>
  <c r="AH113" i="5"/>
  <c r="AI113" i="5" s="1"/>
  <c r="Z113" i="5"/>
  <c r="AA113" i="5" s="1"/>
  <c r="BC114" i="5"/>
  <c r="BM114" i="5"/>
  <c r="BD114" i="5"/>
  <c r="BF114" i="5"/>
  <c r="AB113" i="5"/>
  <c r="BP113" i="5"/>
  <c r="C112" i="5"/>
  <c r="D112" i="5" a="1"/>
  <c r="AK113" i="5" a="1"/>
  <c r="AK113" i="5" l="1"/>
  <c r="AW113" i="5"/>
  <c r="AX113" i="5" s="1"/>
  <c r="AO113" i="5"/>
  <c r="AD113" i="5"/>
  <c r="AJ113" i="5"/>
  <c r="D112" i="5"/>
  <c r="O112" i="5"/>
  <c r="P112" i="5"/>
  <c r="Y112" i="5"/>
  <c r="E112" i="5" a="1"/>
  <c r="F112" i="5" a="1"/>
  <c r="G112" i="5" a="1"/>
  <c r="H112" i="5" a="1"/>
  <c r="AE113" i="5"/>
  <c r="J112" i="5" a="1"/>
  <c r="K112" i="5" a="1"/>
  <c r="AM113" i="5"/>
  <c r="L112" i="5" a="1"/>
  <c r="I112" i="5" a="1"/>
  <c r="L112" i="5" l="1"/>
  <c r="AN113" i="5"/>
  <c r="H112" i="5"/>
  <c r="G112" i="5"/>
  <c r="F112" i="5"/>
  <c r="AZ112" i="5" s="1"/>
  <c r="K112" i="5"/>
  <c r="E112" i="5"/>
  <c r="AQ112" i="5" s="1"/>
  <c r="BA112" i="5" s="1"/>
  <c r="J112" i="5"/>
  <c r="I112" i="5"/>
  <c r="W112" i="5" s="1"/>
  <c r="AF113" i="5"/>
  <c r="AR113" i="5"/>
  <c r="AS113" i="5" s="1"/>
  <c r="BB113" i="5"/>
  <c r="BL112" i="5"/>
  <c r="BN112" i="5" s="1"/>
  <c r="BO112" i="5"/>
  <c r="AT113" i="5"/>
  <c r="C111" i="5" a="1"/>
  <c r="AU113" i="5" l="1"/>
  <c r="AV113" i="5" s="1"/>
  <c r="AY113" i="5" s="1"/>
  <c r="BC113" i="5"/>
  <c r="BD113" i="5"/>
  <c r="BF113" i="5"/>
  <c r="BM113" i="5"/>
  <c r="AH112" i="5"/>
  <c r="AI112" i="5" s="1"/>
  <c r="U112" i="5"/>
  <c r="AL112" i="5"/>
  <c r="Z112" i="5"/>
  <c r="AA112" i="5" s="1"/>
  <c r="AB112" i="5"/>
  <c r="BP112" i="5"/>
  <c r="C111" i="5"/>
  <c r="D111" i="5" a="1"/>
  <c r="AK112" i="5" a="1"/>
  <c r="AK112" i="5" l="1"/>
  <c r="AO112" i="5"/>
  <c r="AW112" i="5"/>
  <c r="AX112" i="5" s="1"/>
  <c r="AD112" i="5"/>
  <c r="AJ112" i="5"/>
  <c r="D111" i="5"/>
  <c r="O111" i="5"/>
  <c r="P111" i="5"/>
  <c r="Y111" i="5"/>
  <c r="K111" i="5" a="1"/>
  <c r="L111" i="5" a="1"/>
  <c r="F111" i="5" a="1"/>
  <c r="AM112" i="5"/>
  <c r="H111" i="5" a="1"/>
  <c r="I111" i="5" a="1"/>
  <c r="E111" i="5" a="1"/>
  <c r="G111" i="5" a="1"/>
  <c r="J111" i="5" a="1"/>
  <c r="AE112" i="5"/>
  <c r="E111" i="5" l="1"/>
  <c r="AN112" i="5"/>
  <c r="AF112" i="5"/>
  <c r="F111" i="5"/>
  <c r="I111" i="5"/>
  <c r="W111" i="5" s="1"/>
  <c r="L111" i="5"/>
  <c r="AB111" i="5" s="1"/>
  <c r="AO111" i="5" s="1"/>
  <c r="AR111" i="5" s="1"/>
  <c r="K111" i="5"/>
  <c r="J111" i="5"/>
  <c r="H111" i="5"/>
  <c r="G111" i="5"/>
  <c r="AR112" i="5"/>
  <c r="AS112" i="5" s="1"/>
  <c r="BB112" i="5"/>
  <c r="BL111" i="5"/>
  <c r="BN111" i="5" s="1"/>
  <c r="BO111" i="5"/>
  <c r="AT112" i="5"/>
  <c r="C110" i="5" a="1"/>
  <c r="AZ111" i="5" l="1"/>
  <c r="AQ111" i="5"/>
  <c r="BA111" i="5" s="1"/>
  <c r="BB111" i="5" s="1"/>
  <c r="BD111" i="5" s="1"/>
  <c r="AW111" i="5"/>
  <c r="AX111" i="5" s="1"/>
  <c r="AU112" i="5"/>
  <c r="AV112" i="5" s="1"/>
  <c r="AY112" i="5" s="1"/>
  <c r="BC112" i="5"/>
  <c r="BM112" i="5"/>
  <c r="BD112" i="5"/>
  <c r="BF112" i="5"/>
  <c r="U111" i="5"/>
  <c r="AL111" i="5"/>
  <c r="Z111" i="5"/>
  <c r="AA111" i="5" s="1"/>
  <c r="AH111" i="5"/>
  <c r="AI111" i="5" s="1"/>
  <c r="AS111" i="5" s="1"/>
  <c r="BP111" i="5"/>
  <c r="C110" i="5"/>
  <c r="D110" i="5" a="1"/>
  <c r="AT111" i="5"/>
  <c r="AK111" i="5" a="1"/>
  <c r="AU111" i="5" l="1"/>
  <c r="AV111" i="5" s="1"/>
  <c r="AY111" i="5" s="1"/>
  <c r="AK111" i="5"/>
  <c r="AD111" i="5"/>
  <c r="AJ111" i="5"/>
  <c r="BF111" i="5"/>
  <c r="BM111" i="5"/>
  <c r="BC111" i="5"/>
  <c r="D110" i="5"/>
  <c r="O110" i="5"/>
  <c r="P110" i="5"/>
  <c r="Y110" i="5"/>
  <c r="I110" i="5" a="1"/>
  <c r="H110" i="5" a="1"/>
  <c r="L110" i="5" a="1"/>
  <c r="K110" i="5" a="1"/>
  <c r="E110" i="5" a="1"/>
  <c r="F110" i="5" a="1"/>
  <c r="AE111" i="5"/>
  <c r="AM111" i="5"/>
  <c r="J110" i="5" a="1"/>
  <c r="G110" i="5" a="1"/>
  <c r="K110" i="5" l="1"/>
  <c r="L110" i="5"/>
  <c r="J110" i="5"/>
  <c r="AN111" i="5"/>
  <c r="H110" i="5"/>
  <c r="AF111" i="5"/>
  <c r="F110" i="5"/>
  <c r="E110" i="5"/>
  <c r="I110" i="5"/>
  <c r="W110" i="5" s="1"/>
  <c r="G110" i="5"/>
  <c r="Z110" i="5"/>
  <c r="AA110" i="5" s="1"/>
  <c r="AQ110" i="5"/>
  <c r="BA110" i="5" s="1"/>
  <c r="BL110" i="5"/>
  <c r="BN110" i="5" s="1"/>
  <c r="BO110" i="5"/>
  <c r="C109" i="5" a="1"/>
  <c r="AZ110" i="5" l="1"/>
  <c r="AB110" i="5"/>
  <c r="AH110" i="5"/>
  <c r="AI110" i="5" s="1"/>
  <c r="U110" i="5"/>
  <c r="AL110" i="5"/>
  <c r="BP110" i="5"/>
  <c r="C109" i="5"/>
  <c r="D109" i="5" a="1"/>
  <c r="AK110" i="5" a="1"/>
  <c r="AK110" i="5" l="1"/>
  <c r="AD110" i="5"/>
  <c r="AJ110" i="5"/>
  <c r="AO110" i="5"/>
  <c r="AW110" i="5"/>
  <c r="AX110" i="5" s="1"/>
  <c r="D109" i="5"/>
  <c r="O109" i="5"/>
  <c r="P109" i="5"/>
  <c r="Y109" i="5"/>
  <c r="E109" i="5" a="1"/>
  <c r="K109" i="5" a="1"/>
  <c r="I109" i="5" a="1"/>
  <c r="J109" i="5" a="1"/>
  <c r="F109" i="5" a="1"/>
  <c r="AM110" i="5"/>
  <c r="G109" i="5" a="1"/>
  <c r="L109" i="5" a="1"/>
  <c r="AE110" i="5"/>
  <c r="H109" i="5" a="1"/>
  <c r="L109" i="5" l="1"/>
  <c r="F109" i="5"/>
  <c r="J109" i="5"/>
  <c r="I109" i="5"/>
  <c r="W109" i="5" s="1"/>
  <c r="G109" i="5"/>
  <c r="AZ109" i="5" s="1"/>
  <c r="K109" i="5"/>
  <c r="E109" i="5"/>
  <c r="AQ109" i="5" s="1"/>
  <c r="BA109" i="5" s="1"/>
  <c r="H109" i="5"/>
  <c r="AN110" i="5"/>
  <c r="AF110" i="5"/>
  <c r="AR110" i="5"/>
  <c r="AS110" i="5" s="1"/>
  <c r="BB110" i="5"/>
  <c r="BL109" i="5"/>
  <c r="BN109" i="5" s="1"/>
  <c r="BO109" i="5"/>
  <c r="C108" i="5" a="1"/>
  <c r="AT110" i="5"/>
  <c r="AU110" i="5" l="1"/>
  <c r="AV110" i="5" s="1"/>
  <c r="AY110" i="5" s="1"/>
  <c r="AH109" i="5"/>
  <c r="AI109" i="5" s="1"/>
  <c r="U109" i="5"/>
  <c r="AL109" i="5"/>
  <c r="AB109" i="5"/>
  <c r="BD110" i="5"/>
  <c r="BM110" i="5"/>
  <c r="BC110" i="5"/>
  <c r="BF110" i="5"/>
  <c r="Z109" i="5"/>
  <c r="AA109" i="5" s="1"/>
  <c r="BP109" i="5"/>
  <c r="C108" i="5"/>
  <c r="D108" i="5" a="1"/>
  <c r="AK109" i="5" a="1"/>
  <c r="AK109" i="5" l="1"/>
  <c r="AW109" i="5"/>
  <c r="AX109" i="5" s="1"/>
  <c r="AO109" i="5"/>
  <c r="AD109" i="5"/>
  <c r="AJ109" i="5"/>
  <c r="D108" i="5"/>
  <c r="O108" i="5"/>
  <c r="P108" i="5"/>
  <c r="Y108" i="5"/>
  <c r="G108" i="5" a="1"/>
  <c r="AE109" i="5"/>
  <c r="AM109" i="5"/>
  <c r="J108" i="5" a="1"/>
  <c r="L108" i="5" a="1"/>
  <c r="K108" i="5" a="1"/>
  <c r="H108" i="5" a="1"/>
  <c r="F108" i="5" a="1"/>
  <c r="E108" i="5" a="1"/>
  <c r="I108" i="5" a="1"/>
  <c r="K108" i="5" l="1"/>
  <c r="L108" i="5"/>
  <c r="E108" i="5"/>
  <c r="AB108" i="5" s="1"/>
  <c r="J108" i="5"/>
  <c r="AN109" i="5"/>
  <c r="AF109" i="5"/>
  <c r="G108" i="5"/>
  <c r="F108" i="5"/>
  <c r="AZ108" i="5" s="1"/>
  <c r="I108" i="5"/>
  <c r="W108" i="5" s="1"/>
  <c r="H108" i="5"/>
  <c r="AR109" i="5"/>
  <c r="AS109" i="5" s="1"/>
  <c r="BB109" i="5"/>
  <c r="BL108" i="5"/>
  <c r="BN108" i="5" s="1"/>
  <c r="BO108" i="5"/>
  <c r="C107" i="5" a="1"/>
  <c r="AT109" i="5"/>
  <c r="AQ108" i="5" l="1"/>
  <c r="BA108" i="5" s="1"/>
  <c r="AU109" i="5"/>
  <c r="AV109" i="5" s="1"/>
  <c r="AY109" i="5" s="1"/>
  <c r="AW108" i="5"/>
  <c r="AX108" i="5" s="1"/>
  <c r="AO108" i="5"/>
  <c r="AR108" i="5" s="1"/>
  <c r="BF109" i="5"/>
  <c r="BC109" i="5"/>
  <c r="BM109" i="5"/>
  <c r="BD109" i="5"/>
  <c r="AH108" i="5"/>
  <c r="AI108" i="5" s="1"/>
  <c r="Z108" i="5"/>
  <c r="AA108" i="5" s="1"/>
  <c r="AL108" i="5"/>
  <c r="U108" i="5"/>
  <c r="BP108" i="5"/>
  <c r="C107" i="5"/>
  <c r="D107" i="5" a="1"/>
  <c r="AK108" i="5" a="1"/>
  <c r="AK108" i="5" l="1"/>
  <c r="AD108" i="5"/>
  <c r="AJ108" i="5"/>
  <c r="AS108" i="5"/>
  <c r="BB108" i="5"/>
  <c r="BC108" i="5" s="1"/>
  <c r="BF108" i="5"/>
  <c r="BM108" i="5"/>
  <c r="D107" i="5"/>
  <c r="O107" i="5"/>
  <c r="P107" i="5"/>
  <c r="Y107" i="5"/>
  <c r="AM108" i="5"/>
  <c r="AT108" i="5"/>
  <c r="H107" i="5" a="1"/>
  <c r="I107" i="5" a="1"/>
  <c r="J107" i="5" a="1"/>
  <c r="F107" i="5" a="1"/>
  <c r="G107" i="5" a="1"/>
  <c r="K107" i="5" a="1"/>
  <c r="L107" i="5" a="1"/>
  <c r="E107" i="5" a="1"/>
  <c r="AE108" i="5"/>
  <c r="E107" i="5" l="1"/>
  <c r="L107" i="5"/>
  <c r="AQ107" i="5" s="1"/>
  <c r="BA107" i="5" s="1"/>
  <c r="K107" i="5"/>
  <c r="G107" i="5"/>
  <c r="F107" i="5"/>
  <c r="AZ107" i="5" s="1"/>
  <c r="J107" i="5"/>
  <c r="I107" i="5"/>
  <c r="W107" i="5" s="1"/>
  <c r="H107" i="5"/>
  <c r="AU108" i="5"/>
  <c r="AV108" i="5" s="1"/>
  <c r="AY108" i="5" s="1"/>
  <c r="AN108" i="5"/>
  <c r="AF108" i="5"/>
  <c r="BD108" i="5"/>
  <c r="BL107" i="5"/>
  <c r="BN107" i="5" s="1"/>
  <c r="BO107" i="5"/>
  <c r="C106" i="5" a="1"/>
  <c r="Z107" i="5" l="1"/>
  <c r="AA107" i="5" s="1"/>
  <c r="AB107" i="5"/>
  <c r="U107" i="5"/>
  <c r="AL107" i="5"/>
  <c r="AH107" i="5"/>
  <c r="AI107" i="5" s="1"/>
  <c r="BP107" i="5"/>
  <c r="C106" i="5"/>
  <c r="AK107" i="5" a="1"/>
  <c r="D106" i="5" a="1"/>
  <c r="AW107" i="5" l="1"/>
  <c r="AX107" i="5" s="1"/>
  <c r="AO107" i="5"/>
  <c r="AK107" i="5"/>
  <c r="AD107" i="5"/>
  <c r="AJ107" i="5"/>
  <c r="D106" i="5"/>
  <c r="O106" i="5"/>
  <c r="P106" i="5"/>
  <c r="Y106" i="5"/>
  <c r="G106" i="5" a="1"/>
  <c r="AM107" i="5"/>
  <c r="E106" i="5" a="1"/>
  <c r="K106" i="5" a="1"/>
  <c r="L106" i="5" a="1"/>
  <c r="H106" i="5" a="1"/>
  <c r="I106" i="5" a="1"/>
  <c r="J106" i="5" a="1"/>
  <c r="AE107" i="5"/>
  <c r="F106" i="5" a="1"/>
  <c r="AR107" i="5" l="1"/>
  <c r="AS107" i="5" s="1"/>
  <c r="BB107" i="5"/>
  <c r="J106" i="5"/>
  <c r="F106" i="5"/>
  <c r="AZ106" i="5" s="1"/>
  <c r="I106" i="5"/>
  <c r="W106" i="5" s="1"/>
  <c r="H106" i="5"/>
  <c r="AF107" i="5"/>
  <c r="L106" i="5"/>
  <c r="K106" i="5"/>
  <c r="E106" i="5"/>
  <c r="AN107" i="5"/>
  <c r="G106" i="5"/>
  <c r="BL106" i="5"/>
  <c r="BN106" i="5" s="1"/>
  <c r="BO106" i="5"/>
  <c r="AT107" i="5"/>
  <c r="C105" i="5" a="1"/>
  <c r="Z106" i="5" l="1"/>
  <c r="AA106" i="5" s="1"/>
  <c r="AU107" i="5"/>
  <c r="AV107" i="5" s="1"/>
  <c r="AY107" i="5" s="1"/>
  <c r="AQ106" i="5"/>
  <c r="BA106" i="5" s="1"/>
  <c r="BC107" i="5"/>
  <c r="BD107" i="5"/>
  <c r="BM107" i="5"/>
  <c r="BF107" i="5"/>
  <c r="AB106" i="5"/>
  <c r="AH106" i="5"/>
  <c r="AI106" i="5" s="1"/>
  <c r="U106" i="5"/>
  <c r="AL106" i="5"/>
  <c r="BP106" i="5"/>
  <c r="C105" i="5"/>
  <c r="D105" i="5" a="1"/>
  <c r="AK106" i="5" a="1"/>
  <c r="AK106" i="5" l="1"/>
  <c r="AD106" i="5"/>
  <c r="AJ106" i="5"/>
  <c r="AO106" i="5"/>
  <c r="AW106" i="5"/>
  <c r="AX106" i="5" s="1"/>
  <c r="D105" i="5"/>
  <c r="O105" i="5"/>
  <c r="P105" i="5"/>
  <c r="Y105" i="5"/>
  <c r="H105" i="5" a="1"/>
  <c r="I105" i="5" a="1"/>
  <c r="J105" i="5" a="1"/>
  <c r="E105" i="5" a="1"/>
  <c r="K105" i="5" a="1"/>
  <c r="L105" i="5" a="1"/>
  <c r="AE106" i="5"/>
  <c r="F105" i="5" a="1"/>
  <c r="AM106" i="5"/>
  <c r="G105" i="5" a="1"/>
  <c r="L105" i="5" l="1"/>
  <c r="F105" i="5"/>
  <c r="K105" i="5"/>
  <c r="E105" i="5"/>
  <c r="AQ105" i="5" s="1"/>
  <c r="BA105" i="5" s="1"/>
  <c r="J105" i="5"/>
  <c r="I105" i="5"/>
  <c r="W105" i="5" s="1"/>
  <c r="H105" i="5"/>
  <c r="AN106" i="5"/>
  <c r="G105" i="5"/>
  <c r="AZ105" i="5" s="1"/>
  <c r="AF106" i="5"/>
  <c r="AR106" i="5"/>
  <c r="AS106" i="5" s="1"/>
  <c r="BB106" i="5"/>
  <c r="BL105" i="5"/>
  <c r="BN105" i="5" s="1"/>
  <c r="BO105" i="5"/>
  <c r="C104" i="5" a="1"/>
  <c r="AT106" i="5"/>
  <c r="AU106" i="5" l="1"/>
  <c r="AV106" i="5" s="1"/>
  <c r="AY106" i="5" s="1"/>
  <c r="BD106" i="5"/>
  <c r="BM106" i="5"/>
  <c r="BC106" i="5"/>
  <c r="BF106" i="5"/>
  <c r="AH105" i="5"/>
  <c r="AI105" i="5" s="1"/>
  <c r="U105" i="5"/>
  <c r="AL105" i="5"/>
  <c r="AB105" i="5"/>
  <c r="Z105" i="5"/>
  <c r="AA105" i="5" s="1"/>
  <c r="BP105" i="5"/>
  <c r="C104" i="5"/>
  <c r="D104" i="5" a="1"/>
  <c r="AK105" i="5" a="1"/>
  <c r="AK105" i="5" l="1"/>
  <c r="AW105" i="5"/>
  <c r="AX105" i="5" s="1"/>
  <c r="AO105" i="5"/>
  <c r="AD105" i="5"/>
  <c r="AJ105" i="5"/>
  <c r="D104" i="5"/>
  <c r="O104" i="5"/>
  <c r="P104" i="5"/>
  <c r="Y104" i="5"/>
  <c r="AM105" i="5"/>
  <c r="J104" i="5" a="1"/>
  <c r="E104" i="5" a="1"/>
  <c r="L104" i="5" a="1"/>
  <c r="I104" i="5" a="1"/>
  <c r="K104" i="5" a="1"/>
  <c r="F104" i="5" a="1"/>
  <c r="AE105" i="5"/>
  <c r="H104" i="5" a="1"/>
  <c r="G104" i="5" a="1"/>
  <c r="F104" i="5" l="1"/>
  <c r="K104" i="5"/>
  <c r="I104" i="5"/>
  <c r="W104" i="5" s="1"/>
  <c r="L104" i="5"/>
  <c r="E104" i="5"/>
  <c r="J104" i="5"/>
  <c r="AN105" i="5"/>
  <c r="H104" i="5"/>
  <c r="AF105" i="5"/>
  <c r="G104" i="5"/>
  <c r="AZ104" i="5" s="1"/>
  <c r="U104" i="5"/>
  <c r="AR105" i="5"/>
  <c r="AS105" i="5" s="1"/>
  <c r="BB105" i="5"/>
  <c r="BL104" i="5"/>
  <c r="BN104" i="5" s="1"/>
  <c r="BO104" i="5"/>
  <c r="C103" i="5" a="1"/>
  <c r="AT105" i="5"/>
  <c r="AQ104" i="5" l="1"/>
  <c r="BA104" i="5" s="1"/>
  <c r="AU105" i="5"/>
  <c r="AV105" i="5" s="1"/>
  <c r="AY105" i="5" s="1"/>
  <c r="AH104" i="5"/>
  <c r="AI104" i="5" s="1"/>
  <c r="AB104" i="5"/>
  <c r="Z104" i="5"/>
  <c r="AA104" i="5" s="1"/>
  <c r="AL104" i="5"/>
  <c r="BD105" i="5"/>
  <c r="BF105" i="5"/>
  <c r="BM105" i="5"/>
  <c r="BC105" i="5"/>
  <c r="BP104" i="5"/>
  <c r="C103" i="5"/>
  <c r="D103" i="5" a="1"/>
  <c r="AK104" i="5" a="1"/>
  <c r="AK104" i="5" l="1"/>
  <c r="AW104" i="5"/>
  <c r="AX104" i="5" s="1"/>
  <c r="AO104" i="5"/>
  <c r="AD104" i="5"/>
  <c r="AJ104" i="5"/>
  <c r="D103" i="5"/>
  <c r="O103" i="5"/>
  <c r="P103" i="5"/>
  <c r="Y103" i="5"/>
  <c r="AM104" i="5"/>
  <c r="I103" i="5" a="1"/>
  <c r="K103" i="5" a="1"/>
  <c r="L103" i="5" a="1"/>
  <c r="J103" i="5" a="1"/>
  <c r="E103" i="5" a="1"/>
  <c r="F103" i="5" a="1"/>
  <c r="G103" i="5" a="1"/>
  <c r="AE104" i="5"/>
  <c r="H103" i="5" a="1"/>
  <c r="F103" i="5" l="1"/>
  <c r="E103" i="5"/>
  <c r="J103" i="5"/>
  <c r="L103" i="5"/>
  <c r="AB103" i="5" s="1"/>
  <c r="AO103" i="5" s="1"/>
  <c r="AR103" i="5" s="1"/>
  <c r="K103" i="5"/>
  <c r="I103" i="5"/>
  <c r="W103" i="5" s="1"/>
  <c r="AN104" i="5"/>
  <c r="H103" i="5"/>
  <c r="AF104" i="5"/>
  <c r="G103" i="5"/>
  <c r="AZ103" i="5" s="1"/>
  <c r="AR104" i="5"/>
  <c r="AS104" i="5" s="1"/>
  <c r="BB104" i="5"/>
  <c r="BL103" i="5"/>
  <c r="BN103" i="5" s="1"/>
  <c r="BO103" i="5"/>
  <c r="C102" i="5" a="1"/>
  <c r="AT104" i="5"/>
  <c r="AW103" i="5" l="1"/>
  <c r="AQ103" i="5"/>
  <c r="BA103" i="5" s="1"/>
  <c r="AU104" i="5"/>
  <c r="AV104" i="5" s="1"/>
  <c r="AY104" i="5" s="1"/>
  <c r="BC104" i="5"/>
  <c r="BD104" i="5"/>
  <c r="BM104" i="5"/>
  <c r="BF104" i="5"/>
  <c r="U103" i="5"/>
  <c r="AL103" i="5"/>
  <c r="AH103" i="5"/>
  <c r="AI103" i="5" s="1"/>
  <c r="Z103" i="5"/>
  <c r="AA103" i="5" s="1"/>
  <c r="BB103" i="5"/>
  <c r="BD103" i="5" s="1"/>
  <c r="BP103" i="5"/>
  <c r="C102" i="5"/>
  <c r="D102" i="5" a="1"/>
  <c r="AK103" i="5" a="1"/>
  <c r="AX103" i="5" l="1"/>
  <c r="AK103" i="5"/>
  <c r="AD103" i="5"/>
  <c r="AJ103" i="5"/>
  <c r="AS103" i="5"/>
  <c r="BM103" i="5"/>
  <c r="BC103" i="5"/>
  <c r="BF103" i="5"/>
  <c r="D102" i="5"/>
  <c r="O102" i="5"/>
  <c r="P102" i="5"/>
  <c r="Y102" i="5"/>
  <c r="G102" i="5" a="1"/>
  <c r="AE103" i="5"/>
  <c r="AM103" i="5"/>
  <c r="H102" i="5" a="1"/>
  <c r="AT103" i="5"/>
  <c r="J102" i="5" a="1"/>
  <c r="L102" i="5" a="1"/>
  <c r="I102" i="5" a="1"/>
  <c r="E102" i="5" a="1"/>
  <c r="K102" i="5" a="1"/>
  <c r="F102" i="5" a="1"/>
  <c r="F102" i="5" l="1"/>
  <c r="K102" i="5"/>
  <c r="E102" i="5"/>
  <c r="I102" i="5"/>
  <c r="W102" i="5" s="1"/>
  <c r="L102" i="5"/>
  <c r="AB102" i="5" s="1"/>
  <c r="AO102" i="5" s="1"/>
  <c r="AR102" i="5" s="1"/>
  <c r="J102" i="5"/>
  <c r="AU103" i="5"/>
  <c r="AV103" i="5" s="1"/>
  <c r="AY103" i="5" s="1"/>
  <c r="H102" i="5"/>
  <c r="AN103" i="5"/>
  <c r="AF103" i="5"/>
  <c r="G102" i="5"/>
  <c r="AZ102" i="5" s="1"/>
  <c r="Z102" i="5"/>
  <c r="AA102" i="5" s="1"/>
  <c r="BL102" i="5"/>
  <c r="BN102" i="5" s="1"/>
  <c r="BO102" i="5"/>
  <c r="C101" i="5" a="1"/>
  <c r="AW102" i="5" l="1"/>
  <c r="AQ102" i="5"/>
  <c r="BA102" i="5" s="1"/>
  <c r="AH102" i="5"/>
  <c r="AI102" i="5" s="1"/>
  <c r="U102" i="5"/>
  <c r="AL102" i="5"/>
  <c r="BP102" i="5"/>
  <c r="BB102" i="5"/>
  <c r="BD102" i="5" s="1"/>
  <c r="C101" i="5"/>
  <c r="D101" i="5" a="1"/>
  <c r="AK102" i="5" a="1"/>
  <c r="AX102" i="5" l="1"/>
  <c r="AK102" i="5"/>
  <c r="AD102" i="5"/>
  <c r="AJ102" i="5"/>
  <c r="AS102" i="5"/>
  <c r="BC102" i="5"/>
  <c r="BM102" i="5"/>
  <c r="BF102" i="5"/>
  <c r="D101" i="5"/>
  <c r="O101" i="5"/>
  <c r="P101" i="5"/>
  <c r="Y101" i="5"/>
  <c r="G101" i="5" a="1"/>
  <c r="AE102" i="5"/>
  <c r="AM102" i="5"/>
  <c r="H101" i="5" a="1"/>
  <c r="AT102" i="5"/>
  <c r="I101" i="5" a="1"/>
  <c r="J101" i="5" a="1"/>
  <c r="E101" i="5" a="1"/>
  <c r="K101" i="5" a="1"/>
  <c r="F101" i="5" a="1"/>
  <c r="L101" i="5" a="1"/>
  <c r="L101" i="5" l="1"/>
  <c r="F101" i="5"/>
  <c r="K101" i="5"/>
  <c r="E101" i="5"/>
  <c r="AQ101" i="5" s="1"/>
  <c r="BA101" i="5" s="1"/>
  <c r="J101" i="5"/>
  <c r="I101" i="5"/>
  <c r="W101" i="5" s="1"/>
  <c r="AU102" i="5"/>
  <c r="AV102" i="5" s="1"/>
  <c r="AY102" i="5" s="1"/>
  <c r="H101" i="5"/>
  <c r="AN102" i="5"/>
  <c r="AF102" i="5"/>
  <c r="G101" i="5"/>
  <c r="AZ101" i="5" s="1"/>
  <c r="Z101" i="5"/>
  <c r="AA101" i="5" s="1"/>
  <c r="BL101" i="5"/>
  <c r="BN101" i="5" s="1"/>
  <c r="BO101" i="5"/>
  <c r="C100" i="5" a="1"/>
  <c r="AH101" i="5" l="1"/>
  <c r="AI101" i="5" s="1"/>
  <c r="U101" i="5"/>
  <c r="AL101" i="5"/>
  <c r="AB101" i="5"/>
  <c r="BP101" i="5"/>
  <c r="C100" i="5"/>
  <c r="D100" i="5" a="1"/>
  <c r="AK101" i="5" a="1"/>
  <c r="AK101" i="5" l="1"/>
  <c r="AW101" i="5"/>
  <c r="AX101" i="5" s="1"/>
  <c r="AO101" i="5"/>
  <c r="AD101" i="5"/>
  <c r="AJ101" i="5"/>
  <c r="D100" i="5"/>
  <c r="O100" i="5"/>
  <c r="P100" i="5"/>
  <c r="Y100" i="5"/>
  <c r="I100" i="5" a="1"/>
  <c r="J100" i="5" a="1"/>
  <c r="E100" i="5" a="1"/>
  <c r="K100" i="5" a="1"/>
  <c r="F100" i="5" a="1"/>
  <c r="L100" i="5" a="1"/>
  <c r="H100" i="5" a="1"/>
  <c r="G100" i="5" a="1"/>
  <c r="AE101" i="5"/>
  <c r="AM101" i="5"/>
  <c r="H100" i="5" l="1"/>
  <c r="L100" i="5"/>
  <c r="F100" i="5"/>
  <c r="K100" i="5"/>
  <c r="E100" i="5"/>
  <c r="AQ100" i="5" s="1"/>
  <c r="BA100" i="5" s="1"/>
  <c r="J100" i="5"/>
  <c r="I100" i="5"/>
  <c r="W100" i="5" s="1"/>
  <c r="AN101" i="5"/>
  <c r="AF101" i="5"/>
  <c r="G100" i="5"/>
  <c r="U100" i="5"/>
  <c r="AR101" i="5"/>
  <c r="AS101" i="5" s="1"/>
  <c r="BB101" i="5"/>
  <c r="BL100" i="5"/>
  <c r="BN100" i="5" s="1"/>
  <c r="BO100" i="5"/>
  <c r="C99" i="5" a="1"/>
  <c r="AT101" i="5"/>
  <c r="AZ100" i="5" l="1"/>
  <c r="AU101" i="5"/>
  <c r="AV101" i="5" s="1"/>
  <c r="AY101" i="5" s="1"/>
  <c r="AH100" i="5"/>
  <c r="AI100" i="5" s="1"/>
  <c r="AL100" i="5"/>
  <c r="Z100" i="5"/>
  <c r="AA100" i="5" s="1"/>
  <c r="AB100" i="5"/>
  <c r="BC101" i="5"/>
  <c r="BD101" i="5"/>
  <c r="BM101" i="5"/>
  <c r="BF101" i="5"/>
  <c r="BP100" i="5"/>
  <c r="C99" i="5"/>
  <c r="AK100" i="5" a="1"/>
  <c r="D99" i="5" a="1"/>
  <c r="AK100" i="5" l="1"/>
  <c r="AW100" i="5"/>
  <c r="AX100" i="5" s="1"/>
  <c r="AO100" i="5"/>
  <c r="AD100" i="5"/>
  <c r="AJ100" i="5"/>
  <c r="D99" i="5"/>
  <c r="O99" i="5"/>
  <c r="P99" i="5"/>
  <c r="Y99" i="5"/>
  <c r="AM100" i="5"/>
  <c r="I99" i="5" a="1"/>
  <c r="J99" i="5" a="1"/>
  <c r="E99" i="5" a="1"/>
  <c r="K99" i="5" a="1"/>
  <c r="F99" i="5" a="1"/>
  <c r="L99" i="5" a="1"/>
  <c r="G99" i="5" a="1"/>
  <c r="AE100" i="5"/>
  <c r="H99" i="5" a="1"/>
  <c r="L99" i="5" l="1"/>
  <c r="F99" i="5"/>
  <c r="K99" i="5"/>
  <c r="E99" i="5"/>
  <c r="AQ99" i="5" s="1"/>
  <c r="BA99" i="5" s="1"/>
  <c r="J99" i="5"/>
  <c r="I99" i="5"/>
  <c r="W99" i="5" s="1"/>
  <c r="AN100" i="5"/>
  <c r="H99" i="5"/>
  <c r="AF100" i="5"/>
  <c r="G99" i="5"/>
  <c r="AZ99" i="5" s="1"/>
  <c r="AR100" i="5"/>
  <c r="AS100" i="5" s="1"/>
  <c r="BB100" i="5"/>
  <c r="BL99" i="5"/>
  <c r="BN99" i="5" s="1"/>
  <c r="BO99" i="5"/>
  <c r="C98" i="5" a="1"/>
  <c r="AT100" i="5"/>
  <c r="AU100" i="5" l="1"/>
  <c r="AV100" i="5" s="1"/>
  <c r="AY100" i="5" s="1"/>
  <c r="BF100" i="5"/>
  <c r="BM100" i="5"/>
  <c r="BD100" i="5"/>
  <c r="BC100" i="5"/>
  <c r="AH99" i="5"/>
  <c r="AI99" i="5" s="1"/>
  <c r="U99" i="5"/>
  <c r="AL99" i="5"/>
  <c r="AB99" i="5"/>
  <c r="Z99" i="5"/>
  <c r="AA99" i="5" s="1"/>
  <c r="BP99" i="5"/>
  <c r="C98" i="5"/>
  <c r="D98" i="5" a="1"/>
  <c r="AK99" i="5" a="1"/>
  <c r="AK99" i="5" l="1"/>
  <c r="AW99" i="5"/>
  <c r="AX99" i="5" s="1"/>
  <c r="AO99" i="5"/>
  <c r="AD99" i="5"/>
  <c r="AJ99" i="5"/>
  <c r="D98" i="5"/>
  <c r="O98" i="5"/>
  <c r="P98" i="5"/>
  <c r="Y98" i="5"/>
  <c r="AM99" i="5"/>
  <c r="J98" i="5" a="1"/>
  <c r="F98" i="5" a="1"/>
  <c r="I98" i="5" a="1"/>
  <c r="E98" i="5" a="1"/>
  <c r="L98" i="5" a="1"/>
  <c r="H98" i="5" a="1"/>
  <c r="K98" i="5" a="1"/>
  <c r="G98" i="5" a="1"/>
  <c r="AE99" i="5"/>
  <c r="L98" i="5" l="1"/>
  <c r="K98" i="5"/>
  <c r="E98" i="5"/>
  <c r="AQ98" i="5" s="1"/>
  <c r="BA98" i="5" s="1"/>
  <c r="I98" i="5"/>
  <c r="W98" i="5" s="1"/>
  <c r="F98" i="5"/>
  <c r="J98" i="5"/>
  <c r="AN99" i="5"/>
  <c r="H98" i="5"/>
  <c r="AF99" i="5"/>
  <c r="G98" i="5"/>
  <c r="AR99" i="5"/>
  <c r="AS99" i="5" s="1"/>
  <c r="BB99" i="5"/>
  <c r="BL98" i="5"/>
  <c r="BN98" i="5" s="1"/>
  <c r="BO98" i="5"/>
  <c r="C97" i="5" a="1"/>
  <c r="AT99" i="5"/>
  <c r="AZ98" i="5" l="1"/>
  <c r="AU99" i="5"/>
  <c r="AV99" i="5" s="1"/>
  <c r="AY99" i="5" s="1"/>
  <c r="BF99" i="5"/>
  <c r="BM99" i="5"/>
  <c r="BD99" i="5"/>
  <c r="BC99" i="5"/>
  <c r="AH98" i="5"/>
  <c r="AI98" i="5" s="1"/>
  <c r="U98" i="5"/>
  <c r="AL98" i="5"/>
  <c r="Z98" i="5"/>
  <c r="AA98" i="5" s="1"/>
  <c r="AB98" i="5"/>
  <c r="BP98" i="5"/>
  <c r="C97" i="5"/>
  <c r="D97" i="5" a="1"/>
  <c r="AK98" i="5" a="1"/>
  <c r="AK98" i="5" l="1"/>
  <c r="AO98" i="5"/>
  <c r="AW98" i="5"/>
  <c r="AX98" i="5" s="1"/>
  <c r="AD98" i="5"/>
  <c r="AJ98" i="5"/>
  <c r="D97" i="5"/>
  <c r="O97" i="5"/>
  <c r="P97" i="5"/>
  <c r="Y97" i="5"/>
  <c r="AM98" i="5"/>
  <c r="I97" i="5" a="1"/>
  <c r="J97" i="5" a="1"/>
  <c r="E97" i="5" a="1"/>
  <c r="K97" i="5" a="1"/>
  <c r="F97" i="5" a="1"/>
  <c r="L97" i="5" a="1"/>
  <c r="G97" i="5" a="1"/>
  <c r="AE98" i="5"/>
  <c r="H97" i="5" a="1"/>
  <c r="L97" i="5" l="1"/>
  <c r="F97" i="5"/>
  <c r="K97" i="5"/>
  <c r="E97" i="5"/>
  <c r="AQ97" i="5" s="1"/>
  <c r="BA97" i="5" s="1"/>
  <c r="J97" i="5"/>
  <c r="I97" i="5"/>
  <c r="W97" i="5" s="1"/>
  <c r="AN98" i="5"/>
  <c r="H97" i="5"/>
  <c r="AF98" i="5"/>
  <c r="G97" i="5"/>
  <c r="AZ97" i="5" s="1"/>
  <c r="AR98" i="5"/>
  <c r="AS98" i="5" s="1"/>
  <c r="BB98" i="5"/>
  <c r="BL97" i="5"/>
  <c r="BN97" i="5" s="1"/>
  <c r="BO97" i="5"/>
  <c r="C96" i="5" a="1"/>
  <c r="AT98" i="5"/>
  <c r="AU98" i="5" l="1"/>
  <c r="AV98" i="5" s="1"/>
  <c r="AY98" i="5" s="1"/>
  <c r="BC98" i="5"/>
  <c r="BD98" i="5"/>
  <c r="BM98" i="5"/>
  <c r="BF98" i="5"/>
  <c r="AH97" i="5"/>
  <c r="AI97" i="5" s="1"/>
  <c r="U97" i="5"/>
  <c r="AL97" i="5"/>
  <c r="AB97" i="5"/>
  <c r="Z97" i="5"/>
  <c r="AA97" i="5" s="1"/>
  <c r="BP97" i="5"/>
  <c r="C96" i="5"/>
  <c r="D96" i="5" a="1"/>
  <c r="AK97" i="5" a="1"/>
  <c r="AK97" i="5" l="1"/>
  <c r="AW97" i="5"/>
  <c r="AX97" i="5" s="1"/>
  <c r="AO97" i="5"/>
  <c r="AD97" i="5"/>
  <c r="AJ97" i="5"/>
  <c r="D96" i="5"/>
  <c r="O96" i="5"/>
  <c r="P96" i="5"/>
  <c r="Y96" i="5"/>
  <c r="AM97" i="5"/>
  <c r="I96" i="5" a="1"/>
  <c r="E96" i="5" a="1"/>
  <c r="K96" i="5" a="1"/>
  <c r="L96" i="5" a="1"/>
  <c r="H96" i="5" a="1"/>
  <c r="J96" i="5" a="1"/>
  <c r="AE97" i="5"/>
  <c r="F96" i="5" a="1"/>
  <c r="G96" i="5" a="1"/>
  <c r="L96" i="5" l="1"/>
  <c r="F96" i="5"/>
  <c r="K96" i="5"/>
  <c r="E96" i="5"/>
  <c r="AQ96" i="5" s="1"/>
  <c r="BA96" i="5" s="1"/>
  <c r="J96" i="5"/>
  <c r="I96" i="5"/>
  <c r="W96" i="5" s="1"/>
  <c r="AN97" i="5"/>
  <c r="H96" i="5"/>
  <c r="AF97" i="5"/>
  <c r="G96" i="5"/>
  <c r="AZ96" i="5" s="1"/>
  <c r="AR97" i="5"/>
  <c r="AS97" i="5" s="1"/>
  <c r="BB97" i="5"/>
  <c r="BL96" i="5"/>
  <c r="BN96" i="5" s="1"/>
  <c r="BO96" i="5"/>
  <c r="C95" i="5" a="1"/>
  <c r="AT97" i="5"/>
  <c r="AU97" i="5" l="1"/>
  <c r="AV97" i="5" s="1"/>
  <c r="AY97" i="5" s="1"/>
  <c r="BF97" i="5"/>
  <c r="BD97" i="5"/>
  <c r="BC97" i="5"/>
  <c r="BM97" i="5"/>
  <c r="U96" i="5"/>
  <c r="AL96" i="5"/>
  <c r="AH96" i="5"/>
  <c r="AI96" i="5" s="1"/>
  <c r="Z96" i="5"/>
  <c r="AA96" i="5" s="1"/>
  <c r="AB96" i="5"/>
  <c r="BP96" i="5"/>
  <c r="C95" i="5"/>
  <c r="D95" i="5" a="1"/>
  <c r="AK96" i="5" a="1"/>
  <c r="AK96" i="5" l="1"/>
  <c r="AW96" i="5"/>
  <c r="AX96" i="5" s="1"/>
  <c r="AO96" i="5"/>
  <c r="AD96" i="5"/>
  <c r="AJ96" i="5"/>
  <c r="D95" i="5"/>
  <c r="O95" i="5"/>
  <c r="P95" i="5"/>
  <c r="Y95" i="5"/>
  <c r="H95" i="5" a="1"/>
  <c r="AM96" i="5"/>
  <c r="I95" i="5" a="1"/>
  <c r="J95" i="5" a="1"/>
  <c r="L95" i="5" a="1"/>
  <c r="F95" i="5" a="1"/>
  <c r="K95" i="5" a="1"/>
  <c r="AE96" i="5"/>
  <c r="G95" i="5" a="1"/>
  <c r="E95" i="5" a="1"/>
  <c r="K95" i="5" l="1"/>
  <c r="F95" i="5"/>
  <c r="L95" i="5"/>
  <c r="J95" i="5"/>
  <c r="I95" i="5"/>
  <c r="W95" i="5" s="1"/>
  <c r="AN96" i="5"/>
  <c r="H95" i="5"/>
  <c r="G95" i="5"/>
  <c r="AZ95" i="5" s="1"/>
  <c r="E95" i="5"/>
  <c r="AF96" i="5"/>
  <c r="AR96" i="5"/>
  <c r="AS96" i="5" s="1"/>
  <c r="BB96" i="5"/>
  <c r="BL95" i="5"/>
  <c r="BN95" i="5" s="1"/>
  <c r="BO95" i="5"/>
  <c r="AT96" i="5"/>
  <c r="C94" i="5" a="1"/>
  <c r="AQ95" i="5" l="1"/>
  <c r="BA95" i="5" s="1"/>
  <c r="AU96" i="5"/>
  <c r="AV96" i="5" s="1"/>
  <c r="AY96" i="5" s="1"/>
  <c r="AH95" i="5"/>
  <c r="AI95" i="5" s="1"/>
  <c r="AB95" i="5"/>
  <c r="BC96" i="5"/>
  <c r="BD96" i="5"/>
  <c r="BM96" i="5"/>
  <c r="BF96" i="5"/>
  <c r="Z95" i="5"/>
  <c r="AA95" i="5" s="1"/>
  <c r="U95" i="5"/>
  <c r="AL95" i="5"/>
  <c r="BP95" i="5"/>
  <c r="C94" i="5"/>
  <c r="D94" i="5" a="1"/>
  <c r="AK95" i="5" a="1"/>
  <c r="AK95" i="5" l="1"/>
  <c r="AO95" i="5"/>
  <c r="AW95" i="5"/>
  <c r="AX95" i="5" s="1"/>
  <c r="AD95" i="5"/>
  <c r="AJ95" i="5"/>
  <c r="D94" i="5"/>
  <c r="O94" i="5"/>
  <c r="P94" i="5"/>
  <c r="Y94" i="5"/>
  <c r="J94" i="5" a="1"/>
  <c r="L94" i="5" a="1"/>
  <c r="G94" i="5" a="1"/>
  <c r="AE95" i="5"/>
  <c r="K94" i="5" a="1"/>
  <c r="F94" i="5" a="1"/>
  <c r="E94" i="5" a="1"/>
  <c r="H94" i="5" a="1"/>
  <c r="AM95" i="5"/>
  <c r="I94" i="5" a="1"/>
  <c r="E94" i="5" l="1"/>
  <c r="F94" i="5"/>
  <c r="K94" i="5"/>
  <c r="AF95" i="5"/>
  <c r="G94" i="5"/>
  <c r="AZ94" i="5" s="1"/>
  <c r="L94" i="5"/>
  <c r="AB94" i="5" s="1"/>
  <c r="AO94" i="5" s="1"/>
  <c r="AR94" i="5" s="1"/>
  <c r="J94" i="5"/>
  <c r="I94" i="5"/>
  <c r="W94" i="5" s="1"/>
  <c r="AN95" i="5"/>
  <c r="H94" i="5"/>
  <c r="AR95" i="5"/>
  <c r="AS95" i="5" s="1"/>
  <c r="BB95" i="5"/>
  <c r="BL94" i="5"/>
  <c r="BN94" i="5" s="1"/>
  <c r="BO94" i="5"/>
  <c r="C93" i="5" a="1"/>
  <c r="AT95" i="5"/>
  <c r="AW94" i="5" l="1"/>
  <c r="AQ94" i="5"/>
  <c r="BA94" i="5" s="1"/>
  <c r="AU95" i="5"/>
  <c r="AV95" i="5" s="1"/>
  <c r="AY95" i="5" s="1"/>
  <c r="BD95" i="5"/>
  <c r="BM95" i="5"/>
  <c r="BF95" i="5"/>
  <c r="BC95" i="5"/>
  <c r="U94" i="5"/>
  <c r="AL94" i="5"/>
  <c r="Z94" i="5"/>
  <c r="AA94" i="5" s="1"/>
  <c r="AH94" i="5"/>
  <c r="AI94" i="5" s="1"/>
  <c r="AS94" i="5" s="1"/>
  <c r="BB94" i="5"/>
  <c r="BC94" i="5" s="1"/>
  <c r="BP94" i="5"/>
  <c r="C93" i="5"/>
  <c r="D93" i="5" a="1"/>
  <c r="AT94" i="5"/>
  <c r="AK94" i="5" a="1"/>
  <c r="AX94" i="5" l="1"/>
  <c r="AU94" i="5"/>
  <c r="AV94" i="5" s="1"/>
  <c r="AY94" i="5" s="1"/>
  <c r="AK94" i="5"/>
  <c r="AD94" i="5"/>
  <c r="AJ94" i="5"/>
  <c r="BM94" i="5"/>
  <c r="BD94" i="5"/>
  <c r="BF94" i="5"/>
  <c r="D93" i="5"/>
  <c r="O93" i="5"/>
  <c r="P93" i="5"/>
  <c r="Y93" i="5"/>
  <c r="G93" i="5" a="1"/>
  <c r="H93" i="5" a="1"/>
  <c r="J93" i="5" a="1"/>
  <c r="E93" i="5" a="1"/>
  <c r="K93" i="5" a="1"/>
  <c r="AM94" i="5"/>
  <c r="F93" i="5" a="1"/>
  <c r="AE94" i="5"/>
  <c r="L93" i="5" a="1"/>
  <c r="I93" i="5" a="1"/>
  <c r="F93" i="5" l="1"/>
  <c r="I93" i="5"/>
  <c r="W93" i="5" s="1"/>
  <c r="AN94" i="5"/>
  <c r="AF94" i="5"/>
  <c r="L93" i="5"/>
  <c r="K93" i="5"/>
  <c r="E93" i="5"/>
  <c r="J93" i="5"/>
  <c r="H93" i="5"/>
  <c r="G93" i="5"/>
  <c r="AZ93" i="5" s="1"/>
  <c r="Z93" i="5"/>
  <c r="AA93" i="5" s="1"/>
  <c r="AQ93" i="5"/>
  <c r="BA93" i="5" s="1"/>
  <c r="BL93" i="5"/>
  <c r="BN93" i="5" s="1"/>
  <c r="BO93" i="5"/>
  <c r="C92" i="5" a="1"/>
  <c r="U93" i="5" l="1"/>
  <c r="AL93" i="5"/>
  <c r="AH93" i="5"/>
  <c r="AI93" i="5" s="1"/>
  <c r="AB93" i="5"/>
  <c r="BP93" i="5"/>
  <c r="C92" i="5"/>
  <c r="D92" i="5" a="1"/>
  <c r="AK93" i="5" a="1"/>
  <c r="AK93" i="5" l="1"/>
  <c r="AW93" i="5"/>
  <c r="AX93" i="5" s="1"/>
  <c r="AO93" i="5"/>
  <c r="AD93" i="5"/>
  <c r="AJ93" i="5"/>
  <c r="D92" i="5"/>
  <c r="O92" i="5"/>
  <c r="P92" i="5"/>
  <c r="Y92" i="5"/>
  <c r="G92" i="5" a="1"/>
  <c r="H92" i="5" a="1"/>
  <c r="AM93" i="5"/>
  <c r="I92" i="5" a="1"/>
  <c r="J92" i="5" a="1"/>
  <c r="K92" i="5" a="1"/>
  <c r="E92" i="5" a="1"/>
  <c r="F92" i="5" a="1"/>
  <c r="L92" i="5" a="1"/>
  <c r="AE93" i="5"/>
  <c r="L92" i="5" l="1"/>
  <c r="K92" i="5"/>
  <c r="J92" i="5"/>
  <c r="I92" i="5"/>
  <c r="W92" i="5" s="1"/>
  <c r="AN93" i="5"/>
  <c r="H92" i="5"/>
  <c r="G92" i="5"/>
  <c r="F92" i="5"/>
  <c r="AZ92" i="5" s="1"/>
  <c r="E92" i="5"/>
  <c r="AB92" i="5" s="1"/>
  <c r="AF93" i="5"/>
  <c r="AR93" i="5"/>
  <c r="AS93" i="5" s="1"/>
  <c r="BB93" i="5"/>
  <c r="BL92" i="5"/>
  <c r="BN92" i="5" s="1"/>
  <c r="BO92" i="5"/>
  <c r="C91" i="5" a="1"/>
  <c r="AT93" i="5"/>
  <c r="AQ92" i="5" l="1"/>
  <c r="BA92" i="5" s="1"/>
  <c r="AU93" i="5"/>
  <c r="AV93" i="5" s="1"/>
  <c r="AY93" i="5" s="1"/>
  <c r="AW92" i="5"/>
  <c r="AX92" i="5" s="1"/>
  <c r="AO92" i="5"/>
  <c r="AR92" i="5" s="1"/>
  <c r="U92" i="5"/>
  <c r="AL92" i="5"/>
  <c r="BD93" i="5"/>
  <c r="BM93" i="5"/>
  <c r="BF93" i="5"/>
  <c r="BC93" i="5"/>
  <c r="AH92" i="5"/>
  <c r="AI92" i="5" s="1"/>
  <c r="Z92" i="5"/>
  <c r="AA92" i="5" s="1"/>
  <c r="BP92" i="5"/>
  <c r="C91" i="5"/>
  <c r="D91" i="5" a="1"/>
  <c r="AK92" i="5" a="1"/>
  <c r="AK92" i="5" l="1"/>
  <c r="AD92" i="5"/>
  <c r="AJ92" i="5"/>
  <c r="AS92" i="5"/>
  <c r="BB92" i="5"/>
  <c r="BC92" i="5" s="1"/>
  <c r="BD92" i="5"/>
  <c r="BF92" i="5"/>
  <c r="BM92" i="5"/>
  <c r="D91" i="5"/>
  <c r="O91" i="5"/>
  <c r="P91" i="5"/>
  <c r="Y91" i="5"/>
  <c r="AE92" i="5"/>
  <c r="AM92" i="5"/>
  <c r="AT92" i="5"/>
  <c r="H91" i="5" a="1"/>
  <c r="J91" i="5" a="1"/>
  <c r="E91" i="5" a="1"/>
  <c r="K91" i="5" a="1"/>
  <c r="G91" i="5" a="1"/>
  <c r="I91" i="5" a="1"/>
  <c r="L91" i="5" a="1"/>
  <c r="F91" i="5" a="1"/>
  <c r="L91" i="5" l="1"/>
  <c r="I91" i="5"/>
  <c r="W91" i="5" s="1"/>
  <c r="G91" i="5"/>
  <c r="F91" i="5"/>
  <c r="AZ91" i="5" s="1"/>
  <c r="K91" i="5"/>
  <c r="E91" i="5"/>
  <c r="AQ91" i="5" s="1"/>
  <c r="BA91" i="5" s="1"/>
  <c r="J91" i="5"/>
  <c r="H91" i="5"/>
  <c r="AU92" i="5"/>
  <c r="AV92" i="5" s="1"/>
  <c r="AY92" i="5" s="1"/>
  <c r="AN92" i="5"/>
  <c r="AF92" i="5"/>
  <c r="Z91" i="5"/>
  <c r="AA91" i="5" s="1"/>
  <c r="BL91" i="5"/>
  <c r="BN91" i="5" s="1"/>
  <c r="BO91" i="5"/>
  <c r="C90" i="5" a="1"/>
  <c r="AH91" i="5" l="1"/>
  <c r="AI91" i="5" s="1"/>
  <c r="U91" i="5"/>
  <c r="AL91" i="5"/>
  <c r="AB91" i="5"/>
  <c r="BP91" i="5"/>
  <c r="C90" i="5"/>
  <c r="AK91" i="5" a="1"/>
  <c r="D90" i="5" a="1"/>
  <c r="AK91" i="5" l="1"/>
  <c r="AO91" i="5"/>
  <c r="AW91" i="5"/>
  <c r="AX91" i="5" s="1"/>
  <c r="AD91" i="5"/>
  <c r="AJ91" i="5"/>
  <c r="D90" i="5"/>
  <c r="O90" i="5"/>
  <c r="P90" i="5"/>
  <c r="Y90" i="5"/>
  <c r="L90" i="5" a="1"/>
  <c r="G90" i="5" a="1"/>
  <c r="H90" i="5" a="1"/>
  <c r="E90" i="5" a="1"/>
  <c r="F90" i="5" a="1"/>
  <c r="AM91" i="5"/>
  <c r="I90" i="5" a="1"/>
  <c r="K90" i="5" a="1"/>
  <c r="AE91" i="5"/>
  <c r="J90" i="5" a="1"/>
  <c r="AN91" i="5" l="1"/>
  <c r="F90" i="5"/>
  <c r="K90" i="5"/>
  <c r="E90" i="5"/>
  <c r="H90" i="5"/>
  <c r="G90" i="5"/>
  <c r="AZ90" i="5" s="1"/>
  <c r="L90" i="5"/>
  <c r="AB90" i="5" s="1"/>
  <c r="AO90" i="5" s="1"/>
  <c r="AR90" i="5" s="1"/>
  <c r="J90" i="5"/>
  <c r="I90" i="5"/>
  <c r="W90" i="5" s="1"/>
  <c r="AF91" i="5"/>
  <c r="AR91" i="5"/>
  <c r="AS91" i="5" s="1"/>
  <c r="BB91" i="5"/>
  <c r="BL90" i="5"/>
  <c r="BN90" i="5" s="1"/>
  <c r="BO90" i="5"/>
  <c r="AT91" i="5"/>
  <c r="C89" i="5" a="1"/>
  <c r="AQ90" i="5" l="1"/>
  <c r="BA90" i="5" s="1"/>
  <c r="AW90" i="5"/>
  <c r="AX90" i="5" s="1"/>
  <c r="AU91" i="5"/>
  <c r="AV91" i="5" s="1"/>
  <c r="AY91" i="5" s="1"/>
  <c r="BC91" i="5"/>
  <c r="BD91" i="5"/>
  <c r="BM91" i="5"/>
  <c r="BF91" i="5"/>
  <c r="AH90" i="5"/>
  <c r="AI90" i="5" s="1"/>
  <c r="U90" i="5"/>
  <c r="AL90" i="5"/>
  <c r="Z90" i="5"/>
  <c r="AA90" i="5" s="1"/>
  <c r="BB90" i="5"/>
  <c r="BC90" i="5" s="1"/>
  <c r="BP90" i="5"/>
  <c r="C89" i="5"/>
  <c r="D89" i="5" a="1"/>
  <c r="AK90" i="5" a="1"/>
  <c r="AK90" i="5" l="1"/>
  <c r="AD90" i="5"/>
  <c r="AJ90" i="5"/>
  <c r="AS90" i="5"/>
  <c r="BD90" i="5"/>
  <c r="BF90" i="5"/>
  <c r="BM90" i="5"/>
  <c r="D89" i="5"/>
  <c r="O89" i="5"/>
  <c r="P89" i="5"/>
  <c r="Y89" i="5"/>
  <c r="AT90" i="5"/>
  <c r="I89" i="5" a="1"/>
  <c r="J89" i="5" a="1"/>
  <c r="F89" i="5" a="1"/>
  <c r="AE90" i="5"/>
  <c r="L89" i="5" a="1"/>
  <c r="AM90" i="5"/>
  <c r="G89" i="5" a="1"/>
  <c r="E89" i="5" a="1"/>
  <c r="H89" i="5" a="1"/>
  <c r="K89" i="5" a="1"/>
  <c r="K89" i="5" l="1"/>
  <c r="AN90" i="5"/>
  <c r="L89" i="5"/>
  <c r="H89" i="5"/>
  <c r="AF90" i="5"/>
  <c r="F89" i="5"/>
  <c r="E89" i="5"/>
  <c r="J89" i="5"/>
  <c r="I89" i="5"/>
  <c r="W89" i="5" s="1"/>
  <c r="AU90" i="5"/>
  <c r="AV90" i="5" s="1"/>
  <c r="AY90" i="5" s="1"/>
  <c r="G89" i="5"/>
  <c r="Z89" i="5"/>
  <c r="AA89" i="5" s="1"/>
  <c r="BL89" i="5"/>
  <c r="BN89" i="5" s="1"/>
  <c r="BO89" i="5"/>
  <c r="C88" i="5" a="1"/>
  <c r="AZ89" i="5" l="1"/>
  <c r="AQ89" i="5"/>
  <c r="BA89" i="5" s="1"/>
  <c r="AH89" i="5"/>
  <c r="AI89" i="5" s="1"/>
  <c r="AB89" i="5"/>
  <c r="U89" i="5"/>
  <c r="AL89" i="5"/>
  <c r="BP89" i="5"/>
  <c r="C88" i="5"/>
  <c r="D88" i="5" a="1"/>
  <c r="AK89" i="5" a="1"/>
  <c r="AK89" i="5" l="1"/>
  <c r="AW89" i="5"/>
  <c r="AX89" i="5" s="1"/>
  <c r="AO89" i="5"/>
  <c r="AD89" i="5"/>
  <c r="AJ89" i="5"/>
  <c r="D88" i="5"/>
  <c r="O88" i="5"/>
  <c r="P88" i="5"/>
  <c r="Y88" i="5"/>
  <c r="AM89" i="5"/>
  <c r="I88" i="5" a="1"/>
  <c r="J88" i="5" a="1"/>
  <c r="F88" i="5" a="1"/>
  <c r="E88" i="5" a="1"/>
  <c r="K88" i="5" a="1"/>
  <c r="L88" i="5" a="1"/>
  <c r="G88" i="5" a="1"/>
  <c r="AE89" i="5"/>
  <c r="H88" i="5" a="1"/>
  <c r="L88" i="5" l="1"/>
  <c r="K88" i="5"/>
  <c r="E88" i="5"/>
  <c r="F88" i="5"/>
  <c r="J88" i="5"/>
  <c r="U88" i="5"/>
  <c r="AH88" i="5"/>
  <c r="AI88" i="5" s="1"/>
  <c r="I88" i="5"/>
  <c r="W88" i="5" s="1"/>
  <c r="Z88" i="5" s="1"/>
  <c r="AA88" i="5" s="1"/>
  <c r="AN89" i="5"/>
  <c r="H88" i="5"/>
  <c r="AF89" i="5"/>
  <c r="G88" i="5"/>
  <c r="AZ88" i="5" s="1"/>
  <c r="AR89" i="5"/>
  <c r="AS89" i="5" s="1"/>
  <c r="BB89" i="5"/>
  <c r="AB88" i="5"/>
  <c r="AW88" i="5" s="1"/>
  <c r="AQ88" i="5"/>
  <c r="BA88" i="5"/>
  <c r="BL88" i="5"/>
  <c r="BN88" i="5" s="1"/>
  <c r="BO88" i="5"/>
  <c r="AK386" i="5"/>
  <c r="AK462" i="5"/>
  <c r="AK303" i="5"/>
  <c r="AK355" i="5"/>
  <c r="AE355" i="5" s="1"/>
  <c r="AK230" i="5"/>
  <c r="AM230" i="5" s="1"/>
  <c r="AK333" i="5"/>
  <c r="AM333" i="5" s="1"/>
  <c r="AK438" i="5"/>
  <c r="AE230" i="5"/>
  <c r="AM438" i="5"/>
  <c r="AE438" i="5"/>
  <c r="C87" i="5" a="1"/>
  <c r="AK369" i="5"/>
  <c r="AE369" i="5" s="1"/>
  <c r="AK495" i="5"/>
  <c r="AE495" i="5" s="1"/>
  <c r="AK321" i="5"/>
  <c r="AK405" i="5"/>
  <c r="AK353" i="5"/>
  <c r="AK500" i="5"/>
  <c r="AM369" i="5"/>
  <c r="AM355" i="5"/>
  <c r="AT89" i="5"/>
  <c r="AK464" i="5"/>
  <c r="AK316" i="5"/>
  <c r="AK320" i="5"/>
  <c r="AK384" i="5"/>
  <c r="AK501" i="5"/>
  <c r="AM501" i="5" s="1"/>
  <c r="AK458" i="5"/>
  <c r="AK417" i="5"/>
  <c r="AK373" i="5"/>
  <c r="AK448" i="5"/>
  <c r="AK310" i="5"/>
  <c r="AK240" i="5"/>
  <c r="AM240" i="5" s="1"/>
  <c r="AE240" i="5"/>
  <c r="AE462" i="5"/>
  <c r="AK449" i="5"/>
  <c r="AK397" i="5"/>
  <c r="AK269" i="5"/>
  <c r="AM495" i="5"/>
  <c r="AK441" i="5"/>
  <c r="AE441" i="5" s="1"/>
  <c r="AK228" i="5"/>
  <c r="AK409" i="5"/>
  <c r="AK242" i="5"/>
  <c r="AM409" i="5"/>
  <c r="AK451" i="5"/>
  <c r="AK465" i="5"/>
  <c r="AE310" i="5"/>
  <c r="AK323" i="5"/>
  <c r="AM310" i="5"/>
  <c r="AK482" i="5"/>
  <c r="AM482" i="5" s="1"/>
  <c r="AM441" i="5"/>
  <c r="AK88" i="5" a="1"/>
  <c r="AM386" i="5"/>
  <c r="AK419" i="5"/>
  <c r="AE386" i="5"/>
  <c r="AK287" i="5"/>
  <c r="AE287" i="5" s="1"/>
  <c r="AK262" i="5"/>
  <c r="AE409" i="5"/>
  <c r="AM287" i="5"/>
  <c r="AK476" i="5"/>
  <c r="AM462" i="5"/>
  <c r="AE333" i="5"/>
  <c r="AK302" i="5"/>
  <c r="AE482" i="5"/>
  <c r="AE501" i="5"/>
  <c r="AK293" i="5"/>
  <c r="AK359" i="5"/>
  <c r="AK229" i="5"/>
  <c r="AM303" i="5"/>
  <c r="AE303" i="5"/>
  <c r="AE321" i="5"/>
  <c r="AM321" i="5"/>
  <c r="AM405" i="5"/>
  <c r="AE405" i="5"/>
  <c r="AM353" i="5"/>
  <c r="AE353" i="5"/>
  <c r="AE500" i="5"/>
  <c r="AM500" i="5"/>
  <c r="AE464" i="5"/>
  <c r="AM464" i="5"/>
  <c r="AE316" i="5"/>
  <c r="AM316" i="5"/>
  <c r="AE320" i="5"/>
  <c r="AM320" i="5"/>
  <c r="AM384" i="5"/>
  <c r="AE384" i="5"/>
  <c r="AM458" i="5"/>
  <c r="AE458" i="5"/>
  <c r="AE417" i="5"/>
  <c r="AM417" i="5"/>
  <c r="AM373" i="5"/>
  <c r="AE373" i="5"/>
  <c r="AM448" i="5"/>
  <c r="AE448" i="5"/>
  <c r="AE449" i="5"/>
  <c r="AM449" i="5"/>
  <c r="AE397" i="5"/>
  <c r="AM397" i="5"/>
  <c r="AE269" i="5"/>
  <c r="AM269" i="5"/>
  <c r="AM228" i="5"/>
  <c r="AE228" i="5"/>
  <c r="AM242" i="5"/>
  <c r="AE242" i="5"/>
  <c r="AM451" i="5"/>
  <c r="AE451" i="5"/>
  <c r="AE465" i="5"/>
  <c r="AM465" i="5"/>
  <c r="AE323" i="5"/>
  <c r="AM323" i="5"/>
  <c r="AE419" i="5"/>
  <c r="AM419" i="5"/>
  <c r="AE262" i="5"/>
  <c r="AM262" i="5"/>
  <c r="AM476" i="5"/>
  <c r="AE476" i="5"/>
  <c r="AM302" i="5"/>
  <c r="AE302" i="5"/>
  <c r="AM293" i="5"/>
  <c r="AE293" i="5"/>
  <c r="AM359" i="5"/>
  <c r="AE359" i="5"/>
  <c r="AM229" i="5"/>
  <c r="AE229" i="5"/>
  <c r="AJ88" i="5" l="1"/>
  <c r="AX88" i="5"/>
  <c r="AD88" i="5"/>
  <c r="AL88" i="5"/>
  <c r="AN384" i="5"/>
  <c r="AF384" i="5"/>
  <c r="AF462" i="5"/>
  <c r="AN462" i="5"/>
  <c r="AF397" i="5"/>
  <c r="AN397" i="5"/>
  <c r="AN417" i="5"/>
  <c r="AF417" i="5"/>
  <c r="AF449" i="5"/>
  <c r="AN449" i="5"/>
  <c r="AN500" i="5"/>
  <c r="AF500" i="5"/>
  <c r="AF230" i="5"/>
  <c r="AN230" i="5"/>
  <c r="AF386" i="5"/>
  <c r="AN386" i="5"/>
  <c r="AN229" i="5"/>
  <c r="AF229" i="5"/>
  <c r="AN242" i="5"/>
  <c r="AF242" i="5"/>
  <c r="AF438" i="5"/>
  <c r="AN438" i="5"/>
  <c r="AN373" i="5"/>
  <c r="AF373" i="5"/>
  <c r="AN448" i="5"/>
  <c r="AF448" i="5"/>
  <c r="AF320" i="5"/>
  <c r="AN320" i="5"/>
  <c r="AF419" i="5"/>
  <c r="AN419" i="5"/>
  <c r="AF355" i="5"/>
  <c r="AN355" i="5"/>
  <c r="AF302" i="5"/>
  <c r="AN302" i="5"/>
  <c r="AN501" i="5"/>
  <c r="AF501" i="5"/>
  <c r="AN441" i="5"/>
  <c r="AF441" i="5"/>
  <c r="AN262" i="5"/>
  <c r="AF262" i="5"/>
  <c r="AN369" i="5"/>
  <c r="AF369" i="5"/>
  <c r="AN310" i="5"/>
  <c r="AF310" i="5"/>
  <c r="AN476" i="5"/>
  <c r="AF476" i="5"/>
  <c r="AN228" i="5"/>
  <c r="AF228" i="5"/>
  <c r="AN240" i="5"/>
  <c r="AF240" i="5"/>
  <c r="AN287" i="5"/>
  <c r="AF287" i="5"/>
  <c r="AN323" i="5"/>
  <c r="AF323" i="5"/>
  <c r="AN359" i="5"/>
  <c r="AF359" i="5"/>
  <c r="AN465" i="5"/>
  <c r="AF465" i="5"/>
  <c r="AN405" i="5"/>
  <c r="AF405" i="5"/>
  <c r="AN464" i="5"/>
  <c r="AF464" i="5"/>
  <c r="AN333" i="5"/>
  <c r="AF333" i="5"/>
  <c r="AN451" i="5"/>
  <c r="AF451" i="5"/>
  <c r="AN321" i="5"/>
  <c r="AF321" i="5"/>
  <c r="AN303" i="5"/>
  <c r="AF303" i="5"/>
  <c r="AN409" i="5"/>
  <c r="AF409" i="5"/>
  <c r="AN269" i="5"/>
  <c r="AF269" i="5"/>
  <c r="AN316" i="5"/>
  <c r="AF316" i="5"/>
  <c r="AN458" i="5"/>
  <c r="AF458" i="5"/>
  <c r="AN482" i="5"/>
  <c r="AF482" i="5"/>
  <c r="AN293" i="5"/>
  <c r="AF293" i="5"/>
  <c r="AN353" i="5"/>
  <c r="AF353" i="5"/>
  <c r="AN495" i="5"/>
  <c r="AF495" i="5"/>
  <c r="AU89" i="5"/>
  <c r="AV89" i="5" s="1"/>
  <c r="AY89" i="5" s="1"/>
  <c r="AK88" i="5"/>
  <c r="AO88" i="5"/>
  <c r="AR88" i="5" s="1"/>
  <c r="AS88" i="5" s="1"/>
  <c r="BC89" i="5"/>
  <c r="BD89" i="5"/>
  <c r="BF89" i="5"/>
  <c r="BM89" i="5"/>
  <c r="BP88" i="5"/>
  <c r="C87" i="5"/>
  <c r="AK366" i="5"/>
  <c r="AK332" i="5"/>
  <c r="AK385" i="5"/>
  <c r="AK263" i="5"/>
  <c r="AK457" i="5"/>
  <c r="AK275" i="5"/>
  <c r="AK341" i="5"/>
  <c r="AK299" i="5"/>
  <c r="AK433" i="5"/>
  <c r="AK381" i="5"/>
  <c r="AK292" i="5"/>
  <c r="AK322" i="5"/>
  <c r="D87" i="5" a="1"/>
  <c r="AK413" i="5"/>
  <c r="AK404" i="5"/>
  <c r="AK467" i="5"/>
  <c r="AT88" i="5"/>
  <c r="AK232" i="5"/>
  <c r="AE413" i="5"/>
  <c r="AE404" i="5"/>
  <c r="AE467" i="5"/>
  <c r="AK496" i="5"/>
  <c r="AK226" i="5"/>
  <c r="AK301" i="5"/>
  <c r="AE88" i="5"/>
  <c r="AK374" i="5"/>
  <c r="AK403" i="5"/>
  <c r="AE403" i="5" s="1"/>
  <c r="AK239" i="5"/>
  <c r="AK484" i="5"/>
  <c r="AK251" i="5"/>
  <c r="AK396" i="5"/>
  <c r="AK348" i="5"/>
  <c r="AK436" i="5"/>
  <c r="AK335" i="5"/>
  <c r="AK268" i="5"/>
  <c r="AK421" i="5"/>
  <c r="AK367" i="5"/>
  <c r="AK446" i="5"/>
  <c r="AK294" i="5"/>
  <c r="AK304" i="5"/>
  <c r="AK346" i="5"/>
  <c r="AK340" i="5"/>
  <c r="AK424" i="5"/>
  <c r="AK283" i="5"/>
  <c r="AK235" i="5"/>
  <c r="AK481" i="5"/>
  <c r="AK247" i="5"/>
  <c r="AK375" i="5"/>
  <c r="AE424" i="5"/>
  <c r="AM283" i="5"/>
  <c r="AE235" i="5"/>
  <c r="AM481" i="5"/>
  <c r="AM374" i="5"/>
  <c r="AK241" i="5"/>
  <c r="AK286" i="5"/>
  <c r="AK415" i="5"/>
  <c r="AK472" i="5"/>
  <c r="AK273" i="5"/>
  <c r="AK487" i="5"/>
  <c r="AE487" i="5" s="1"/>
  <c r="AK480" i="5"/>
  <c r="AK306" i="5"/>
  <c r="AK486" i="5"/>
  <c r="AK336" i="5"/>
  <c r="AK473" i="5"/>
  <c r="AK264" i="5"/>
  <c r="AK407" i="5"/>
  <c r="AK317" i="5"/>
  <c r="AK427" i="5"/>
  <c r="AK383" i="5"/>
  <c r="AK423" i="5"/>
  <c r="AK300" i="5"/>
  <c r="AK343" i="5"/>
  <c r="AK254" i="5"/>
  <c r="AK274" i="5"/>
  <c r="AK328" i="5"/>
  <c r="AK342" i="5"/>
  <c r="AK249" i="5"/>
  <c r="AE249" i="5" s="1"/>
  <c r="AK400" i="5"/>
  <c r="AK493" i="5"/>
  <c r="AK387" i="5"/>
  <c r="AE387" i="5" s="1"/>
  <c r="AK392" i="5"/>
  <c r="AK245" i="5"/>
  <c r="AM487" i="5"/>
  <c r="AM424" i="5"/>
  <c r="AE283" i="5"/>
  <c r="AM235" i="5"/>
  <c r="AE481" i="5"/>
  <c r="AE374" i="5"/>
  <c r="AK450" i="5"/>
  <c r="AK327" i="5"/>
  <c r="AK489" i="5"/>
  <c r="AK428" i="5"/>
  <c r="AK426" i="5"/>
  <c r="AK258" i="5"/>
  <c r="AE400" i="5"/>
  <c r="AK270" i="5"/>
  <c r="AE270" i="5" s="1"/>
  <c r="AK431" i="5"/>
  <c r="AK499" i="5"/>
  <c r="AK267" i="5"/>
  <c r="AK231" i="5"/>
  <c r="AK308" i="5"/>
  <c r="AK315" i="5"/>
  <c r="AK459" i="5"/>
  <c r="AK279" i="5"/>
  <c r="AK357" i="5"/>
  <c r="AK456" i="5"/>
  <c r="AK379" i="5"/>
  <c r="AK266" i="5"/>
  <c r="AK453" i="5"/>
  <c r="AK471" i="5"/>
  <c r="AK278" i="5"/>
  <c r="AK361" i="5"/>
  <c r="AM361" i="5" s="1"/>
  <c r="AK248" i="5"/>
  <c r="AK350" i="5"/>
  <c r="AE350" i="5" s="1"/>
  <c r="AM88" i="5"/>
  <c r="AK475" i="5"/>
  <c r="AM475" i="5" s="1"/>
  <c r="AK463" i="5"/>
  <c r="AE463" i="5" s="1"/>
  <c r="AM249" i="5"/>
  <c r="AM400" i="5"/>
  <c r="AE493" i="5"/>
  <c r="AM387" i="5"/>
  <c r="AK345" i="5"/>
  <c r="AK399" i="5"/>
  <c r="AK277" i="5"/>
  <c r="AK376" i="5"/>
  <c r="AM493" i="5"/>
  <c r="AK364" i="5"/>
  <c r="AE480" i="5"/>
  <c r="AK502" i="5"/>
  <c r="AK474" i="5"/>
  <c r="AK478" i="5"/>
  <c r="AK253" i="5"/>
  <c r="AK227" i="5"/>
  <c r="AK477" i="5"/>
  <c r="AK422" i="5"/>
  <c r="AK354" i="5"/>
  <c r="AK491" i="5"/>
  <c r="AK485" i="5"/>
  <c r="AK344" i="5"/>
  <c r="AK434" i="5"/>
  <c r="AK470" i="5"/>
  <c r="AK298" i="5"/>
  <c r="AK395" i="5"/>
  <c r="AK440" i="5"/>
  <c r="AK494" i="5"/>
  <c r="AM494" i="5" s="1"/>
  <c r="AK246" i="5"/>
  <c r="AK394" i="5"/>
  <c r="AK425" i="5"/>
  <c r="AK378" i="5"/>
  <c r="AM378" i="5" s="1"/>
  <c r="AK339" i="5"/>
  <c r="AK261" i="5"/>
  <c r="AE361" i="5"/>
  <c r="AM248" i="5"/>
  <c r="AM350" i="5"/>
  <c r="AE378" i="5"/>
  <c r="AM232" i="5"/>
  <c r="AM480" i="5"/>
  <c r="AK280" i="5"/>
  <c r="AK430" i="5"/>
  <c r="AK309" i="5"/>
  <c r="AK429" i="5"/>
  <c r="AK437" i="5"/>
  <c r="AK305" i="5"/>
  <c r="AK498" i="5"/>
  <c r="AK435" i="5"/>
  <c r="AK330" i="5"/>
  <c r="AK256" i="5"/>
  <c r="AK312" i="5"/>
  <c r="AK297" i="5"/>
  <c r="AK252" i="5"/>
  <c r="AK368" i="5"/>
  <c r="AK326" i="5"/>
  <c r="AE326" i="5" s="1"/>
  <c r="AK401" i="5"/>
  <c r="AE248" i="5"/>
  <c r="AE232" i="5"/>
  <c r="AK445" i="5"/>
  <c r="AK406" i="5"/>
  <c r="AK289" i="5"/>
  <c r="AK243" i="5"/>
  <c r="AK281" i="5"/>
  <c r="AK398" i="5"/>
  <c r="AK331" i="5"/>
  <c r="AK236" i="5"/>
  <c r="AK237" i="5"/>
  <c r="AK259" i="5"/>
  <c r="AK468" i="5"/>
  <c r="AK363" i="5"/>
  <c r="AE376" i="5"/>
  <c r="AE394" i="5"/>
  <c r="AM392" i="5"/>
  <c r="AM463" i="5"/>
  <c r="AE475" i="5"/>
  <c r="AM403" i="5"/>
  <c r="AK265" i="5"/>
  <c r="AK479" i="5"/>
  <c r="AM467" i="5"/>
  <c r="AE479" i="5"/>
  <c r="AK382" i="5"/>
  <c r="AK313" i="5"/>
  <c r="AK334" i="5"/>
  <c r="AK389" i="5"/>
  <c r="AK410" i="5"/>
  <c r="AE375" i="5"/>
  <c r="AK291" i="5"/>
  <c r="AK420" i="5"/>
  <c r="AK377" i="5"/>
  <c r="AK370" i="5"/>
  <c r="AK469" i="5"/>
  <c r="AK347" i="5"/>
  <c r="AK452" i="5"/>
  <c r="AK402" i="5"/>
  <c r="AK296" i="5"/>
  <c r="AM296" i="5" s="1"/>
  <c r="AK260" i="5"/>
  <c r="AM246" i="5"/>
  <c r="AM326" i="5"/>
  <c r="AE296" i="5"/>
  <c r="AE392" i="5"/>
  <c r="AM260" i="5"/>
  <c r="AE389" i="5"/>
  <c r="AE260" i="5"/>
  <c r="AK244" i="5"/>
  <c r="AE244" i="5" s="1"/>
  <c r="AK288" i="5"/>
  <c r="AK352" i="5"/>
  <c r="AK490" i="5"/>
  <c r="AM479" i="5"/>
  <c r="AK418" i="5"/>
  <c r="AM375" i="5"/>
  <c r="AK393" i="5"/>
  <c r="AK412" i="5"/>
  <c r="AE412" i="5" s="1"/>
  <c r="AE425" i="5"/>
  <c r="AK391" i="5"/>
  <c r="AM391" i="5" s="1"/>
  <c r="AM425" i="5"/>
  <c r="AK250" i="5"/>
  <c r="AM394" i="5"/>
  <c r="AE245" i="5"/>
  <c r="AK444" i="5"/>
  <c r="AK358" i="5"/>
  <c r="AK416" i="5"/>
  <c r="AK329" i="5"/>
  <c r="AK365" i="5"/>
  <c r="AK325" i="5"/>
  <c r="AE325" i="5" s="1"/>
  <c r="AK238" i="5"/>
  <c r="AM238" i="5" s="1"/>
  <c r="AE246" i="5"/>
  <c r="AK351" i="5"/>
  <c r="AM389" i="5"/>
  <c r="AK408" i="5"/>
  <c r="AK414" i="5"/>
  <c r="AE414" i="5" s="1"/>
  <c r="AE238" i="5"/>
  <c r="AE364" i="5"/>
  <c r="AK362" i="5"/>
  <c r="AK388" i="5"/>
  <c r="AE391" i="5"/>
  <c r="AK454" i="5"/>
  <c r="AM413" i="5"/>
  <c r="AK497" i="5"/>
  <c r="AM426" i="5"/>
  <c r="AK380" i="5"/>
  <c r="AK372" i="5"/>
  <c r="AK233" i="5"/>
  <c r="AK460" i="5"/>
  <c r="AK442" i="5"/>
  <c r="AK276" i="5"/>
  <c r="AK318" i="5"/>
  <c r="AK492" i="5"/>
  <c r="AE492" i="5" s="1"/>
  <c r="AM325" i="5"/>
  <c r="AK319" i="5"/>
  <c r="AM351" i="5"/>
  <c r="AK411" i="5"/>
  <c r="AK290" i="5"/>
  <c r="AK337" i="5"/>
  <c r="AK349" i="5"/>
  <c r="AK271" i="5"/>
  <c r="AK432" i="5"/>
  <c r="AK338" i="5"/>
  <c r="AM338" i="5" s="1"/>
  <c r="AK282" i="5"/>
  <c r="AK257" i="5"/>
  <c r="AM245" i="5"/>
  <c r="AK314" i="5"/>
  <c r="AM247" i="5"/>
  <c r="AK483" i="5"/>
  <c r="AK285" i="5"/>
  <c r="AK439" i="5"/>
  <c r="AK324" i="5"/>
  <c r="AK356" i="5"/>
  <c r="AK295" i="5"/>
  <c r="AK284" i="5"/>
  <c r="AE494" i="5"/>
  <c r="AE351" i="5"/>
  <c r="AE338" i="5"/>
  <c r="AM364" i="5"/>
  <c r="AM244" i="5"/>
  <c r="AK466" i="5"/>
  <c r="AK488" i="5"/>
  <c r="AK255" i="5"/>
  <c r="AK461" i="5"/>
  <c r="AK443" i="5"/>
  <c r="AK390" i="5"/>
  <c r="AM404" i="5"/>
  <c r="AK371" i="5"/>
  <c r="AM412" i="5"/>
  <c r="AM273" i="5"/>
  <c r="AM492" i="5"/>
  <c r="AK311" i="5"/>
  <c r="AK272" i="5"/>
  <c r="AE273" i="5"/>
  <c r="AK307" i="5"/>
  <c r="AK455" i="5"/>
  <c r="AM414" i="5"/>
  <c r="AK447" i="5"/>
  <c r="AK234" i="5"/>
  <c r="AE426" i="5"/>
  <c r="AE247" i="5"/>
  <c r="AK360" i="5"/>
  <c r="AM376" i="5"/>
  <c r="AM270" i="5"/>
  <c r="AM366" i="5"/>
  <c r="AE366" i="5"/>
  <c r="AE332" i="5"/>
  <c r="AM332" i="5"/>
  <c r="AE385" i="5"/>
  <c r="AM385" i="5"/>
  <c r="AE263" i="5"/>
  <c r="AM263" i="5"/>
  <c r="AM457" i="5"/>
  <c r="AE457" i="5"/>
  <c r="AE275" i="5"/>
  <c r="AM275" i="5"/>
  <c r="AM341" i="5"/>
  <c r="AE341" i="5"/>
  <c r="AM299" i="5"/>
  <c r="AE299" i="5"/>
  <c r="AE433" i="5"/>
  <c r="AM433" i="5"/>
  <c r="AM381" i="5"/>
  <c r="AE381" i="5"/>
  <c r="AE292" i="5"/>
  <c r="AM292" i="5"/>
  <c r="AE322" i="5"/>
  <c r="AM322" i="5"/>
  <c r="AM496" i="5"/>
  <c r="AE496" i="5"/>
  <c r="AM226" i="5"/>
  <c r="AE226" i="5"/>
  <c r="AM301" i="5"/>
  <c r="AE301" i="5"/>
  <c r="AM239" i="5"/>
  <c r="AE239" i="5"/>
  <c r="AM484" i="5"/>
  <c r="AE484" i="5"/>
  <c r="AM251" i="5"/>
  <c r="AE251" i="5"/>
  <c r="AM396" i="5"/>
  <c r="AE396" i="5"/>
  <c r="AE348" i="5"/>
  <c r="AM348" i="5"/>
  <c r="AM436" i="5"/>
  <c r="AE436" i="5"/>
  <c r="AM335" i="5"/>
  <c r="AE335" i="5"/>
  <c r="AM268" i="5"/>
  <c r="AE268" i="5"/>
  <c r="AM421" i="5"/>
  <c r="AE421" i="5"/>
  <c r="AE367" i="5"/>
  <c r="AM367" i="5"/>
  <c r="AE446" i="5"/>
  <c r="AM446" i="5"/>
  <c r="AM294" i="5"/>
  <c r="AE294" i="5"/>
  <c r="AM304" i="5"/>
  <c r="AE304" i="5"/>
  <c r="AE346" i="5"/>
  <c r="AM346" i="5"/>
  <c r="AM340" i="5"/>
  <c r="AE340" i="5"/>
  <c r="AM241" i="5"/>
  <c r="AE241" i="5"/>
  <c r="AE286" i="5"/>
  <c r="AM286" i="5"/>
  <c r="AM415" i="5"/>
  <c r="AE415" i="5"/>
  <c r="AE472" i="5"/>
  <c r="AM472" i="5"/>
  <c r="AM306" i="5"/>
  <c r="AE306" i="5"/>
  <c r="AE486" i="5"/>
  <c r="AM486" i="5"/>
  <c r="AM336" i="5"/>
  <c r="AE336" i="5"/>
  <c r="AE473" i="5"/>
  <c r="AM473" i="5"/>
  <c r="AM264" i="5"/>
  <c r="AE264" i="5"/>
  <c r="AE407" i="5"/>
  <c r="AM407" i="5"/>
  <c r="AM317" i="5"/>
  <c r="AE317" i="5"/>
  <c r="AE427" i="5"/>
  <c r="AM427" i="5"/>
  <c r="AM383" i="5"/>
  <c r="AE383" i="5"/>
  <c r="AM423" i="5"/>
  <c r="AE423" i="5"/>
  <c r="AM300" i="5"/>
  <c r="AE300" i="5"/>
  <c r="AM343" i="5"/>
  <c r="AE343" i="5"/>
  <c r="AE254" i="5"/>
  <c r="AM254" i="5"/>
  <c r="AM274" i="5"/>
  <c r="AE274" i="5"/>
  <c r="AM328" i="5"/>
  <c r="AE328" i="5"/>
  <c r="AE342" i="5"/>
  <c r="AM342" i="5"/>
  <c r="AM450" i="5"/>
  <c r="AE450" i="5"/>
  <c r="AE327" i="5"/>
  <c r="AM327" i="5"/>
  <c r="AM489" i="5"/>
  <c r="AE489" i="5"/>
  <c r="AE428" i="5"/>
  <c r="AM428" i="5"/>
  <c r="AE258" i="5"/>
  <c r="AM258" i="5"/>
  <c r="AM431" i="5"/>
  <c r="AE431" i="5"/>
  <c r="AM499" i="5"/>
  <c r="AE499" i="5"/>
  <c r="AE267" i="5"/>
  <c r="AM267" i="5"/>
  <c r="AE231" i="5"/>
  <c r="AM231" i="5"/>
  <c r="AE308" i="5"/>
  <c r="AM308" i="5"/>
  <c r="AM315" i="5"/>
  <c r="AE315" i="5"/>
  <c r="AM459" i="5"/>
  <c r="AE459" i="5"/>
  <c r="AM279" i="5"/>
  <c r="AE279" i="5"/>
  <c r="AM357" i="5"/>
  <c r="AE357" i="5"/>
  <c r="AM456" i="5"/>
  <c r="AE456" i="5"/>
  <c r="AM379" i="5"/>
  <c r="AE379" i="5"/>
  <c r="AM266" i="5"/>
  <c r="AE266" i="5"/>
  <c r="AE453" i="5"/>
  <c r="AM453" i="5"/>
  <c r="AM471" i="5"/>
  <c r="AE471" i="5"/>
  <c r="AM278" i="5"/>
  <c r="AE278" i="5"/>
  <c r="AM345" i="5"/>
  <c r="AE345" i="5"/>
  <c r="AM399" i="5"/>
  <c r="AE399" i="5"/>
  <c r="AM277" i="5"/>
  <c r="AE277" i="5"/>
  <c r="AE502" i="5"/>
  <c r="AM502" i="5"/>
  <c r="AM474" i="5"/>
  <c r="AE474" i="5"/>
  <c r="AM478" i="5"/>
  <c r="AE478" i="5"/>
  <c r="AM253" i="5"/>
  <c r="AE253" i="5"/>
  <c r="AM227" i="5"/>
  <c r="AE227" i="5"/>
  <c r="AM477" i="5"/>
  <c r="AE477" i="5"/>
  <c r="AM422" i="5"/>
  <c r="AE422" i="5"/>
  <c r="AM354" i="5"/>
  <c r="AE354" i="5"/>
  <c r="AE491" i="5"/>
  <c r="AM491" i="5"/>
  <c r="AE485" i="5"/>
  <c r="AM485" i="5"/>
  <c r="AM344" i="5"/>
  <c r="AE344" i="5"/>
  <c r="AM434" i="5"/>
  <c r="AE434" i="5"/>
  <c r="AM470" i="5"/>
  <c r="AE470" i="5"/>
  <c r="AE298" i="5"/>
  <c r="AM298" i="5"/>
  <c r="AE395" i="5"/>
  <c r="AM395" i="5"/>
  <c r="AE440" i="5"/>
  <c r="AM440" i="5"/>
  <c r="AM339" i="5"/>
  <c r="AE339" i="5"/>
  <c r="AM261" i="5"/>
  <c r="AE261" i="5"/>
  <c r="AE280" i="5"/>
  <c r="AM280" i="5"/>
  <c r="AM430" i="5"/>
  <c r="AE430" i="5"/>
  <c r="AM309" i="5"/>
  <c r="AE309" i="5"/>
  <c r="AE429" i="5"/>
  <c r="AM429" i="5"/>
  <c r="AE437" i="5"/>
  <c r="AM437" i="5"/>
  <c r="AE305" i="5"/>
  <c r="AM305" i="5"/>
  <c r="AE498" i="5"/>
  <c r="AM498" i="5"/>
  <c r="AE435" i="5"/>
  <c r="AM435" i="5"/>
  <c r="AM330" i="5"/>
  <c r="AE330" i="5"/>
  <c r="AE256" i="5"/>
  <c r="AM256" i="5"/>
  <c r="AE312" i="5"/>
  <c r="AM312" i="5"/>
  <c r="AE297" i="5"/>
  <c r="AM297" i="5"/>
  <c r="AM252" i="5"/>
  <c r="AE252" i="5"/>
  <c r="AE368" i="5"/>
  <c r="AM368" i="5"/>
  <c r="AE401" i="5"/>
  <c r="AM401" i="5"/>
  <c r="AM445" i="5"/>
  <c r="AE445" i="5"/>
  <c r="AM406" i="5"/>
  <c r="AE406" i="5"/>
  <c r="AM289" i="5"/>
  <c r="AE289" i="5"/>
  <c r="AE243" i="5"/>
  <c r="AM243" i="5"/>
  <c r="AE281" i="5"/>
  <c r="AM281" i="5"/>
  <c r="AM398" i="5"/>
  <c r="AE398" i="5"/>
  <c r="AE331" i="5"/>
  <c r="AM331" i="5"/>
  <c r="AM236" i="5"/>
  <c r="AE236" i="5"/>
  <c r="AM237" i="5"/>
  <c r="AE237" i="5"/>
  <c r="AM259" i="5"/>
  <c r="AE259" i="5"/>
  <c r="AM468" i="5"/>
  <c r="AE468" i="5"/>
  <c r="AM363" i="5"/>
  <c r="AE363" i="5"/>
  <c r="AE265" i="5"/>
  <c r="AM265" i="5"/>
  <c r="AM382" i="5"/>
  <c r="AE382" i="5"/>
  <c r="AM313" i="5"/>
  <c r="AE313" i="5"/>
  <c r="AM334" i="5"/>
  <c r="AE334" i="5"/>
  <c r="AM410" i="5"/>
  <c r="AE410" i="5"/>
  <c r="AE291" i="5"/>
  <c r="AM291" i="5"/>
  <c r="AE420" i="5"/>
  <c r="AM420" i="5"/>
  <c r="AE377" i="5"/>
  <c r="AM377" i="5"/>
  <c r="AE370" i="5"/>
  <c r="AM370" i="5"/>
  <c r="AM469" i="5"/>
  <c r="AE469" i="5"/>
  <c r="AE347" i="5"/>
  <c r="AM347" i="5"/>
  <c r="AM452" i="5"/>
  <c r="AE452" i="5"/>
  <c r="AE402" i="5"/>
  <c r="AM402" i="5"/>
  <c r="AE288" i="5"/>
  <c r="AM288" i="5"/>
  <c r="AE352" i="5"/>
  <c r="AM352" i="5"/>
  <c r="AM490" i="5"/>
  <c r="AE490" i="5"/>
  <c r="AM418" i="5"/>
  <c r="AE418" i="5"/>
  <c r="AM393" i="5"/>
  <c r="AE393" i="5"/>
  <c r="AM250" i="5"/>
  <c r="AE250" i="5"/>
  <c r="AM444" i="5"/>
  <c r="AE444" i="5"/>
  <c r="AM358" i="5"/>
  <c r="AE358" i="5"/>
  <c r="AM416" i="5"/>
  <c r="AE416" i="5"/>
  <c r="AM329" i="5"/>
  <c r="AE329" i="5"/>
  <c r="AM365" i="5"/>
  <c r="AE365" i="5"/>
  <c r="AE408" i="5"/>
  <c r="AM408" i="5"/>
  <c r="AE362" i="5"/>
  <c r="AM362" i="5"/>
  <c r="AM388" i="5"/>
  <c r="AE388" i="5"/>
  <c r="AE454" i="5"/>
  <c r="AM454" i="5"/>
  <c r="AM497" i="5"/>
  <c r="AE497" i="5"/>
  <c r="AE380" i="5"/>
  <c r="AM380" i="5"/>
  <c r="AM372" i="5"/>
  <c r="AE372" i="5"/>
  <c r="AM233" i="5"/>
  <c r="AE233" i="5"/>
  <c r="AM460" i="5"/>
  <c r="AE460" i="5"/>
  <c r="AM442" i="5"/>
  <c r="AE442" i="5"/>
  <c r="AE276" i="5"/>
  <c r="AM276" i="5"/>
  <c r="AE318" i="5"/>
  <c r="AM318" i="5"/>
  <c r="AE319" i="5"/>
  <c r="AM319" i="5"/>
  <c r="AE411" i="5"/>
  <c r="AM411" i="5"/>
  <c r="AM290" i="5"/>
  <c r="AE290" i="5"/>
  <c r="AE337" i="5"/>
  <c r="AM337" i="5"/>
  <c r="AM349" i="5"/>
  <c r="AE349" i="5"/>
  <c r="AM271" i="5"/>
  <c r="AE271" i="5"/>
  <c r="AE432" i="5"/>
  <c r="AM432" i="5"/>
  <c r="AE282" i="5"/>
  <c r="AM282" i="5"/>
  <c r="AM257" i="5"/>
  <c r="AE257" i="5"/>
  <c r="AM314" i="5"/>
  <c r="AE314" i="5"/>
  <c r="AE483" i="5"/>
  <c r="AM483" i="5"/>
  <c r="AE285" i="5"/>
  <c r="AM285" i="5"/>
  <c r="AM439" i="5"/>
  <c r="AE439" i="5"/>
  <c r="AE324" i="5"/>
  <c r="AM324" i="5"/>
  <c r="AE356" i="5"/>
  <c r="AM356" i="5"/>
  <c r="AE295" i="5"/>
  <c r="AM295" i="5"/>
  <c r="AE284" i="5"/>
  <c r="AM284" i="5"/>
  <c r="AM466" i="5"/>
  <c r="AE466" i="5"/>
  <c r="AM488" i="5"/>
  <c r="AE488" i="5"/>
  <c r="AE255" i="5"/>
  <c r="AM255" i="5"/>
  <c r="AM461" i="5"/>
  <c r="AE461" i="5"/>
  <c r="AM443" i="5"/>
  <c r="AE443" i="5"/>
  <c r="AE390" i="5"/>
  <c r="AM390" i="5"/>
  <c r="AE371" i="5"/>
  <c r="AM371" i="5"/>
  <c r="AM311" i="5"/>
  <c r="AE311" i="5"/>
  <c r="AE272" i="5"/>
  <c r="AM272" i="5"/>
  <c r="AM307" i="5"/>
  <c r="AE307" i="5"/>
  <c r="AM455" i="5"/>
  <c r="AE455" i="5"/>
  <c r="AM447" i="5"/>
  <c r="AE447" i="5"/>
  <c r="AE234" i="5"/>
  <c r="AM234" i="5"/>
  <c r="AM360" i="5"/>
  <c r="AE360" i="5"/>
  <c r="AF360" i="5" l="1"/>
  <c r="AN360" i="5"/>
  <c r="AF447" i="5"/>
  <c r="AN447" i="5"/>
  <c r="AF307" i="5"/>
  <c r="AN307" i="5"/>
  <c r="AF311" i="5"/>
  <c r="AN311" i="5"/>
  <c r="AN371" i="5"/>
  <c r="AF371" i="5"/>
  <c r="AF443" i="5"/>
  <c r="AN443" i="5"/>
  <c r="AF461" i="5"/>
  <c r="AN461" i="5"/>
  <c r="AN255" i="5"/>
  <c r="AF255" i="5"/>
  <c r="AF488" i="5"/>
  <c r="AN488" i="5"/>
  <c r="AF466" i="5"/>
  <c r="AN466" i="5"/>
  <c r="AN356" i="5"/>
  <c r="AF356" i="5"/>
  <c r="AN324" i="5"/>
  <c r="AF324" i="5"/>
  <c r="AF439" i="5"/>
  <c r="AN439" i="5"/>
  <c r="AN285" i="5"/>
  <c r="AF285" i="5"/>
  <c r="AN483" i="5"/>
  <c r="AF483" i="5"/>
  <c r="AN282" i="5"/>
  <c r="AF282" i="5"/>
  <c r="AN432" i="5"/>
  <c r="AF432" i="5"/>
  <c r="AF349" i="5"/>
  <c r="AN349" i="5"/>
  <c r="AF290" i="5"/>
  <c r="AN290" i="5"/>
  <c r="AN319" i="5"/>
  <c r="AF319" i="5"/>
  <c r="AN318" i="5"/>
  <c r="AF318" i="5"/>
  <c r="AN276" i="5"/>
  <c r="AF276" i="5"/>
  <c r="AF442" i="5"/>
  <c r="AN442" i="5"/>
  <c r="AF460" i="5"/>
  <c r="AN460" i="5"/>
  <c r="AF372" i="5"/>
  <c r="AN372" i="5"/>
  <c r="AN380" i="5"/>
  <c r="AF380" i="5"/>
  <c r="AF497" i="5"/>
  <c r="AN497" i="5"/>
  <c r="AN454" i="5"/>
  <c r="AF454" i="5"/>
  <c r="AN362" i="5"/>
  <c r="AF362" i="5"/>
  <c r="AN408" i="5"/>
  <c r="AF408" i="5"/>
  <c r="AF329" i="5"/>
  <c r="AN329" i="5"/>
  <c r="AF416" i="5"/>
  <c r="AN416" i="5"/>
  <c r="AF358" i="5"/>
  <c r="AN358" i="5"/>
  <c r="AF444" i="5"/>
  <c r="AN444" i="5"/>
  <c r="AF250" i="5"/>
  <c r="AN250" i="5"/>
  <c r="AF393" i="5"/>
  <c r="AN393" i="5"/>
  <c r="AF418" i="5"/>
  <c r="AN418" i="5"/>
  <c r="AF490" i="5"/>
  <c r="AN490" i="5"/>
  <c r="AN288" i="5"/>
  <c r="AF288" i="5"/>
  <c r="AF452" i="5"/>
  <c r="AN452" i="5"/>
  <c r="AN347" i="5"/>
  <c r="AF347" i="5"/>
  <c r="AF469" i="5"/>
  <c r="AN469" i="5"/>
  <c r="AN370" i="5"/>
  <c r="AF370" i="5"/>
  <c r="AN420" i="5"/>
  <c r="AF420" i="5"/>
  <c r="AN291" i="5"/>
  <c r="AF291" i="5"/>
  <c r="AF410" i="5"/>
  <c r="AN410" i="5"/>
  <c r="AF334" i="5"/>
  <c r="AN334" i="5"/>
  <c r="AF382" i="5"/>
  <c r="AN382" i="5"/>
  <c r="AN265" i="5"/>
  <c r="AF265" i="5"/>
  <c r="AF237" i="5"/>
  <c r="AN237" i="5"/>
  <c r="AF236" i="5"/>
  <c r="AN236" i="5"/>
  <c r="AN331" i="5"/>
  <c r="AF331" i="5"/>
  <c r="AF398" i="5"/>
  <c r="AN398" i="5"/>
  <c r="AN281" i="5"/>
  <c r="AF281" i="5"/>
  <c r="AN243" i="5"/>
  <c r="AF243" i="5"/>
  <c r="AF289" i="5"/>
  <c r="AN289" i="5"/>
  <c r="AF406" i="5"/>
  <c r="AN406" i="5"/>
  <c r="AF445" i="5"/>
  <c r="AN445" i="5"/>
  <c r="AN368" i="5"/>
  <c r="AF368" i="5"/>
  <c r="AF252" i="5"/>
  <c r="AN252" i="5"/>
  <c r="AN297" i="5"/>
  <c r="AF297" i="5"/>
  <c r="AN312" i="5"/>
  <c r="AF312" i="5"/>
  <c r="AN256" i="5"/>
  <c r="AF256" i="5"/>
  <c r="AF330" i="5"/>
  <c r="AN330" i="5"/>
  <c r="AN435" i="5"/>
  <c r="AF435" i="5"/>
  <c r="AN498" i="5"/>
  <c r="AF498" i="5"/>
  <c r="AN305" i="5"/>
  <c r="AF305" i="5"/>
  <c r="AN437" i="5"/>
  <c r="AF437" i="5"/>
  <c r="AN429" i="5"/>
  <c r="AF429" i="5"/>
  <c r="AF309" i="5"/>
  <c r="AN309" i="5"/>
  <c r="AF430" i="5"/>
  <c r="AN430" i="5"/>
  <c r="AN280" i="5"/>
  <c r="AF280" i="5"/>
  <c r="AN440" i="5"/>
  <c r="AF440" i="5"/>
  <c r="AN395" i="5"/>
  <c r="AF395" i="5"/>
  <c r="AN298" i="5"/>
  <c r="AF298" i="5"/>
  <c r="AF470" i="5"/>
  <c r="AN470" i="5"/>
  <c r="AF434" i="5"/>
  <c r="AN434" i="5"/>
  <c r="AF344" i="5"/>
  <c r="AN344" i="5"/>
  <c r="AN485" i="5"/>
  <c r="AF485" i="5"/>
  <c r="AN491" i="5"/>
  <c r="AF491" i="5"/>
  <c r="AF354" i="5"/>
  <c r="AN354" i="5"/>
  <c r="AF422" i="5"/>
  <c r="AN422" i="5"/>
  <c r="AF477" i="5"/>
  <c r="AN477" i="5"/>
  <c r="AF227" i="5"/>
  <c r="AN227" i="5"/>
  <c r="AF253" i="5"/>
  <c r="AN253" i="5"/>
  <c r="AF478" i="5"/>
  <c r="AN478" i="5"/>
  <c r="AF474" i="5"/>
  <c r="AN474" i="5"/>
  <c r="AN502" i="5"/>
  <c r="AF502" i="5"/>
  <c r="AF277" i="5"/>
  <c r="AN277" i="5"/>
  <c r="AF399" i="5"/>
  <c r="AN399" i="5"/>
  <c r="AF345" i="5"/>
  <c r="AN345" i="5"/>
  <c r="AF278" i="5"/>
  <c r="AN278" i="5"/>
  <c r="AF471" i="5"/>
  <c r="AN471" i="5"/>
  <c r="AN453" i="5"/>
  <c r="AF453" i="5"/>
  <c r="AF266" i="5"/>
  <c r="AN266" i="5"/>
  <c r="AF379" i="5"/>
  <c r="AN379" i="5"/>
  <c r="AF456" i="5"/>
  <c r="AN456" i="5"/>
  <c r="AF357" i="5"/>
  <c r="AN357" i="5"/>
  <c r="AF279" i="5"/>
  <c r="AN279" i="5"/>
  <c r="AF459" i="5"/>
  <c r="AN459" i="5"/>
  <c r="AF315" i="5"/>
  <c r="AN315" i="5"/>
  <c r="AN308" i="5"/>
  <c r="AF308" i="5"/>
  <c r="AN231" i="5"/>
  <c r="AF231" i="5"/>
  <c r="AN267" i="5"/>
  <c r="AF267" i="5"/>
  <c r="AF499" i="5"/>
  <c r="AN499" i="5"/>
  <c r="AF431" i="5"/>
  <c r="AN431" i="5"/>
  <c r="AN428" i="5"/>
  <c r="AF428" i="5"/>
  <c r="AF489" i="5"/>
  <c r="AN489" i="5"/>
  <c r="AN327" i="5"/>
  <c r="AF327" i="5"/>
  <c r="AF450" i="5"/>
  <c r="AN450" i="5"/>
  <c r="AN342" i="5"/>
  <c r="AF342" i="5"/>
  <c r="AF328" i="5"/>
  <c r="AN328" i="5"/>
  <c r="AF274" i="5"/>
  <c r="AN274" i="5"/>
  <c r="AN254" i="5"/>
  <c r="AF254" i="5"/>
  <c r="AF343" i="5"/>
  <c r="AN343" i="5"/>
  <c r="AF300" i="5"/>
  <c r="AN300" i="5"/>
  <c r="AF423" i="5"/>
  <c r="AN423" i="5"/>
  <c r="AF383" i="5"/>
  <c r="AN383" i="5"/>
  <c r="AN427" i="5"/>
  <c r="AF427" i="5"/>
  <c r="AF317" i="5"/>
  <c r="AN317" i="5"/>
  <c r="AN407" i="5"/>
  <c r="AF407" i="5"/>
  <c r="AF264" i="5"/>
  <c r="AN264" i="5"/>
  <c r="AN473" i="5"/>
  <c r="AF473" i="5"/>
  <c r="AF336" i="5"/>
  <c r="AN336" i="5"/>
  <c r="AN486" i="5"/>
  <c r="AF486" i="5"/>
  <c r="AF306" i="5"/>
  <c r="AN306" i="5"/>
  <c r="AN472" i="5"/>
  <c r="AF472" i="5"/>
  <c r="AF415" i="5"/>
  <c r="AN415" i="5"/>
  <c r="AN286" i="5"/>
  <c r="AF286" i="5"/>
  <c r="AF241" i="5"/>
  <c r="AN241" i="5"/>
  <c r="AF340" i="5"/>
  <c r="AN340" i="5"/>
  <c r="AN346" i="5"/>
  <c r="AF346" i="5"/>
  <c r="AF304" i="5"/>
  <c r="AN304" i="5"/>
  <c r="AF294" i="5"/>
  <c r="AN294" i="5"/>
  <c r="AN446" i="5"/>
  <c r="AF446" i="5"/>
  <c r="AN367" i="5"/>
  <c r="AF367" i="5"/>
  <c r="AF421" i="5"/>
  <c r="AN421" i="5"/>
  <c r="AF268" i="5"/>
  <c r="AN268" i="5"/>
  <c r="AF335" i="5"/>
  <c r="AN335" i="5"/>
  <c r="AF436" i="5"/>
  <c r="AN436" i="5"/>
  <c r="AN348" i="5"/>
  <c r="AF348" i="5"/>
  <c r="AF396" i="5"/>
  <c r="AN396" i="5"/>
  <c r="AF251" i="5"/>
  <c r="AN251" i="5"/>
  <c r="AF484" i="5"/>
  <c r="AN484" i="5"/>
  <c r="AF239" i="5"/>
  <c r="AN239" i="5"/>
  <c r="AF301" i="5"/>
  <c r="AN301" i="5"/>
  <c r="AF226" i="5"/>
  <c r="AN226" i="5"/>
  <c r="AF496" i="5"/>
  <c r="AN496" i="5"/>
  <c r="AN322" i="5"/>
  <c r="AF322" i="5"/>
  <c r="AN292" i="5"/>
  <c r="AF292" i="5"/>
  <c r="AF381" i="5"/>
  <c r="AN381" i="5"/>
  <c r="AN433" i="5"/>
  <c r="AF433" i="5"/>
  <c r="AF299" i="5"/>
  <c r="AN299" i="5"/>
  <c r="AF341" i="5"/>
  <c r="AN341" i="5"/>
  <c r="AN275" i="5"/>
  <c r="AF275" i="5"/>
  <c r="AF457" i="5"/>
  <c r="AN457" i="5"/>
  <c r="AN263" i="5"/>
  <c r="AF263" i="5"/>
  <c r="AN385" i="5"/>
  <c r="AF385" i="5"/>
  <c r="AN332" i="5"/>
  <c r="AF332" i="5"/>
  <c r="AF366" i="5"/>
  <c r="AN366" i="5"/>
  <c r="AF352" i="5"/>
  <c r="AN352" i="5"/>
  <c r="AF244" i="5"/>
  <c r="AN244" i="5"/>
  <c r="AF238" i="5"/>
  <c r="AN238" i="5"/>
  <c r="AF260" i="5"/>
  <c r="AN260" i="5"/>
  <c r="AF480" i="5"/>
  <c r="AN480" i="5"/>
  <c r="AF261" i="5"/>
  <c r="AN261" i="5"/>
  <c r="AF258" i="5"/>
  <c r="AN258" i="5"/>
  <c r="AF463" i="5"/>
  <c r="AN463" i="5"/>
  <c r="AF245" i="5"/>
  <c r="AN245" i="5"/>
  <c r="AF375" i="5"/>
  <c r="AN375" i="5"/>
  <c r="AF232" i="5"/>
  <c r="AN232" i="5"/>
  <c r="AF363" i="5"/>
  <c r="AN363" i="5"/>
  <c r="AF377" i="5"/>
  <c r="AN377" i="5"/>
  <c r="AN391" i="5"/>
  <c r="AF391" i="5"/>
  <c r="AF455" i="5"/>
  <c r="AN455" i="5"/>
  <c r="AN271" i="5"/>
  <c r="AF271" i="5"/>
  <c r="AN401" i="5"/>
  <c r="AF401" i="5"/>
  <c r="AF339" i="5"/>
  <c r="AN339" i="5"/>
  <c r="AF374" i="5"/>
  <c r="AN374" i="5"/>
  <c r="AN475" i="5"/>
  <c r="AF475" i="5"/>
  <c r="AF392" i="5"/>
  <c r="AN392" i="5"/>
  <c r="AN247" i="5"/>
  <c r="AF247" i="5"/>
  <c r="AF313" i="5"/>
  <c r="AN313" i="5"/>
  <c r="AF411" i="5"/>
  <c r="AN411" i="5"/>
  <c r="AF284" i="5"/>
  <c r="AN284" i="5"/>
  <c r="AF414" i="5"/>
  <c r="AN414" i="5"/>
  <c r="AF492" i="5"/>
  <c r="AN492" i="5"/>
  <c r="AF364" i="5"/>
  <c r="AN364" i="5"/>
  <c r="AN378" i="5"/>
  <c r="AF378" i="5"/>
  <c r="AF387" i="5"/>
  <c r="AN387" i="5"/>
  <c r="AF481" i="5"/>
  <c r="AN481" i="5"/>
  <c r="AF467" i="5"/>
  <c r="AN467" i="5"/>
  <c r="AN325" i="5"/>
  <c r="AF325" i="5"/>
  <c r="AF296" i="5"/>
  <c r="AN296" i="5"/>
  <c r="AF468" i="5"/>
  <c r="AN468" i="5"/>
  <c r="AF233" i="5"/>
  <c r="AN233" i="5"/>
  <c r="AF234" i="5"/>
  <c r="AN234" i="5"/>
  <c r="AF270" i="5"/>
  <c r="AN270" i="5"/>
  <c r="AN425" i="5"/>
  <c r="AF425" i="5"/>
  <c r="AF273" i="5"/>
  <c r="AN273" i="5"/>
  <c r="AF350" i="5"/>
  <c r="AN350" i="5"/>
  <c r="AN493" i="5"/>
  <c r="AF493" i="5"/>
  <c r="AN235" i="5"/>
  <c r="AF235" i="5"/>
  <c r="AF404" i="5"/>
  <c r="AN404" i="5"/>
  <c r="AF338" i="5"/>
  <c r="AN338" i="5"/>
  <c r="AN389" i="5"/>
  <c r="AF389" i="5"/>
  <c r="AF388" i="5"/>
  <c r="AN388" i="5"/>
  <c r="AN390" i="5"/>
  <c r="AF390" i="5"/>
  <c r="AF295" i="5"/>
  <c r="AN295" i="5"/>
  <c r="AF326" i="5"/>
  <c r="AN326" i="5"/>
  <c r="AF394" i="5"/>
  <c r="AN394" i="5"/>
  <c r="AF426" i="5"/>
  <c r="AN426" i="5"/>
  <c r="AF248" i="5"/>
  <c r="AN248" i="5"/>
  <c r="AF400" i="5"/>
  <c r="AN400" i="5"/>
  <c r="AF283" i="5"/>
  <c r="AN283" i="5"/>
  <c r="AF413" i="5"/>
  <c r="AN413" i="5"/>
  <c r="AN479" i="5"/>
  <c r="AF479" i="5"/>
  <c r="AF351" i="5"/>
  <c r="AN351" i="5"/>
  <c r="AF365" i="5"/>
  <c r="AN365" i="5"/>
  <c r="AN402" i="5"/>
  <c r="AF402" i="5"/>
  <c r="AN259" i="5"/>
  <c r="AF259" i="5"/>
  <c r="AF403" i="5"/>
  <c r="AN403" i="5"/>
  <c r="AF246" i="5"/>
  <c r="AN246" i="5"/>
  <c r="AF376" i="5"/>
  <c r="AN376" i="5"/>
  <c r="AN361" i="5"/>
  <c r="AF361" i="5"/>
  <c r="AF249" i="5"/>
  <c r="AN249" i="5"/>
  <c r="AN424" i="5"/>
  <c r="AF424" i="5"/>
  <c r="AF314" i="5"/>
  <c r="AN314" i="5"/>
  <c r="AF257" i="5"/>
  <c r="AN257" i="5"/>
  <c r="AN412" i="5"/>
  <c r="AF412" i="5"/>
  <c r="AN272" i="5"/>
  <c r="AF272" i="5"/>
  <c r="AF337" i="5"/>
  <c r="AN337" i="5"/>
  <c r="AN487" i="5"/>
  <c r="AF487" i="5"/>
  <c r="AN494" i="5"/>
  <c r="AF494" i="5"/>
  <c r="AU88" i="5"/>
  <c r="AV88" i="5" s="1"/>
  <c r="AY88" i="5" s="1"/>
  <c r="AF88" i="5"/>
  <c r="AN88" i="5"/>
  <c r="BB88" i="5"/>
  <c r="BC88" i="5" s="1"/>
  <c r="BD88" i="5"/>
  <c r="BM88" i="5"/>
  <c r="D87" i="5"/>
  <c r="Y87" i="5"/>
  <c r="K87" i="5" a="1"/>
  <c r="J87" i="5" a="1"/>
  <c r="H87" i="5" a="1"/>
  <c r="I87" i="5" a="1"/>
  <c r="F87" i="5" a="1"/>
  <c r="G87" i="5" a="1"/>
  <c r="L87" i="5" a="1"/>
  <c r="E87" i="5" a="1"/>
  <c r="F87" i="5" l="1"/>
  <c r="I87" i="5"/>
  <c r="W87" i="5" s="1"/>
  <c r="H87" i="5"/>
  <c r="K87" i="5"/>
  <c r="G87" i="5"/>
  <c r="AZ87" i="5" s="1"/>
  <c r="E87" i="5"/>
  <c r="L87" i="5"/>
  <c r="AB87" i="5" s="1"/>
  <c r="AO87" i="5" s="1"/>
  <c r="AR87" i="5" s="1"/>
  <c r="J87" i="5"/>
  <c r="BF88" i="5"/>
  <c r="Z87" i="5"/>
  <c r="AA87" i="5" s="1"/>
  <c r="AQ87" i="5"/>
  <c r="BA87" i="5" s="1"/>
  <c r="AW87" i="5"/>
  <c r="AX87" i="5" s="1"/>
  <c r="BL87" i="5"/>
  <c r="BN87" i="5" s="1"/>
  <c r="BO87" i="5"/>
  <c r="C86" i="5" a="1"/>
  <c r="AH87" i="5" l="1"/>
  <c r="AI87" i="5" s="1"/>
  <c r="U87" i="5"/>
  <c r="AL87" i="5"/>
  <c r="BB87" i="5"/>
  <c r="BC87" i="5" s="1"/>
  <c r="BP87" i="5"/>
  <c r="C86" i="5"/>
  <c r="D86" i="5" a="1"/>
  <c r="AK87" i="5" a="1"/>
  <c r="AK87" i="5" l="1"/>
  <c r="AD87" i="5"/>
  <c r="AJ87" i="5"/>
  <c r="AS87" i="5"/>
  <c r="BD87" i="5"/>
  <c r="BM87" i="5"/>
  <c r="BF87" i="5"/>
  <c r="D86" i="5"/>
  <c r="Y86" i="5"/>
  <c r="F86" i="5" a="1"/>
  <c r="AE87" i="5"/>
  <c r="H86" i="5" a="1"/>
  <c r="K86" i="5" a="1"/>
  <c r="I86" i="5" a="1"/>
  <c r="E86" i="5" a="1"/>
  <c r="J86" i="5" a="1"/>
  <c r="L86" i="5" a="1"/>
  <c r="AM87" i="5"/>
  <c r="G86" i="5" a="1"/>
  <c r="AT87" i="5"/>
  <c r="I86" i="5" l="1"/>
  <c r="W86" i="5" s="1"/>
  <c r="AN87" i="5"/>
  <c r="L86" i="5"/>
  <c r="K86" i="5"/>
  <c r="J86" i="5"/>
  <c r="H86" i="5"/>
  <c r="AF87" i="5"/>
  <c r="F86" i="5"/>
  <c r="E86" i="5"/>
  <c r="AU87" i="5"/>
  <c r="AV87" i="5" s="1"/>
  <c r="AY87" i="5" s="1"/>
  <c r="G86" i="5"/>
  <c r="Z86" i="5"/>
  <c r="AA86" i="5" s="1"/>
  <c r="BL86" i="5"/>
  <c r="BN86" i="5" s="1"/>
  <c r="BO86" i="5"/>
  <c r="C85" i="5" a="1"/>
  <c r="AZ86" i="5" l="1"/>
  <c r="AH86" i="5"/>
  <c r="AI86" i="5" s="1"/>
  <c r="AQ86" i="5"/>
  <c r="BA86" i="5" s="1"/>
  <c r="U86" i="5"/>
  <c r="AL86" i="5"/>
  <c r="AB86" i="5"/>
  <c r="BP86" i="5"/>
  <c r="C85" i="5"/>
  <c r="D85" i="5" a="1"/>
  <c r="AK86" i="5" a="1"/>
  <c r="AK86" i="5" l="1"/>
  <c r="AO86" i="5"/>
  <c r="AW86" i="5"/>
  <c r="AX86" i="5" s="1"/>
  <c r="AD86" i="5"/>
  <c r="AJ86" i="5"/>
  <c r="D85" i="5"/>
  <c r="Y85" i="5"/>
  <c r="E85" i="5" a="1"/>
  <c r="K85" i="5" a="1"/>
  <c r="L85" i="5" a="1"/>
  <c r="J85" i="5" a="1"/>
  <c r="F85" i="5" a="1"/>
  <c r="G85" i="5" a="1"/>
  <c r="AE86" i="5"/>
  <c r="H85" i="5" a="1"/>
  <c r="AM86" i="5"/>
  <c r="I85" i="5" a="1"/>
  <c r="F85" i="5" l="1"/>
  <c r="J85" i="5"/>
  <c r="L85" i="5"/>
  <c r="K85" i="5"/>
  <c r="E85" i="5"/>
  <c r="I85" i="5"/>
  <c r="W85" i="5" s="1"/>
  <c r="AN86" i="5"/>
  <c r="H85" i="5"/>
  <c r="AF86" i="5"/>
  <c r="G85" i="5"/>
  <c r="AZ85" i="5" s="1"/>
  <c r="AR86" i="5"/>
  <c r="AS86" i="5" s="1"/>
  <c r="BB86" i="5"/>
  <c r="BL85" i="5"/>
  <c r="BN85" i="5" s="1"/>
  <c r="BO85" i="5"/>
  <c r="C84" i="5" a="1"/>
  <c r="AT86" i="5"/>
  <c r="Z85" i="5" l="1"/>
  <c r="AA85" i="5" s="1"/>
  <c r="AQ85" i="5"/>
  <c r="BA85" i="5" s="1"/>
  <c r="AU86" i="5"/>
  <c r="AV86" i="5" s="1"/>
  <c r="AY86" i="5" s="1"/>
  <c r="BD86" i="5"/>
  <c r="BM86" i="5"/>
  <c r="BC86" i="5"/>
  <c r="BF86" i="5"/>
  <c r="AH85" i="5"/>
  <c r="AI85" i="5" s="1"/>
  <c r="U85" i="5"/>
  <c r="AL85" i="5"/>
  <c r="AB85" i="5"/>
  <c r="BP85" i="5"/>
  <c r="C84" i="5"/>
  <c r="D84" i="5" a="1"/>
  <c r="AK85" i="5" a="1"/>
  <c r="AK85" i="5" l="1"/>
  <c r="AW85" i="5"/>
  <c r="AX85" i="5" s="1"/>
  <c r="AO85" i="5"/>
  <c r="AD85" i="5"/>
  <c r="AJ85" i="5"/>
  <c r="D84" i="5"/>
  <c r="Y84" i="5"/>
  <c r="J84" i="5" a="1"/>
  <c r="E84" i="5" a="1"/>
  <c r="F84" i="5" a="1"/>
  <c r="K84" i="5" a="1"/>
  <c r="L84" i="5" a="1"/>
  <c r="G84" i="5" a="1"/>
  <c r="AE85" i="5"/>
  <c r="H84" i="5" a="1"/>
  <c r="AM85" i="5"/>
  <c r="I84" i="5" a="1"/>
  <c r="L84" i="5" l="1"/>
  <c r="K84" i="5"/>
  <c r="F84" i="5"/>
  <c r="E84" i="5"/>
  <c r="AQ84" i="5" s="1"/>
  <c r="BA84" i="5" s="1"/>
  <c r="J84" i="5"/>
  <c r="I84" i="5"/>
  <c r="W84" i="5" s="1"/>
  <c r="AN85" i="5"/>
  <c r="H84" i="5"/>
  <c r="AF85" i="5"/>
  <c r="G84" i="5"/>
  <c r="AR85" i="5"/>
  <c r="AS85" i="5" s="1"/>
  <c r="BB85" i="5"/>
  <c r="BL84" i="5"/>
  <c r="BN84" i="5" s="1"/>
  <c r="BO84" i="5"/>
  <c r="C83" i="5" a="1"/>
  <c r="AT85" i="5"/>
  <c r="AZ84" i="5" l="1"/>
  <c r="AU85" i="5"/>
  <c r="AV85" i="5" s="1"/>
  <c r="AY85" i="5" s="1"/>
  <c r="BD85" i="5"/>
  <c r="BM85" i="5"/>
  <c r="BC85" i="5"/>
  <c r="BF85" i="5"/>
  <c r="AH84" i="5"/>
  <c r="AI84" i="5" s="1"/>
  <c r="AB84" i="5"/>
  <c r="U84" i="5"/>
  <c r="AL84" i="5"/>
  <c r="Z84" i="5"/>
  <c r="AA84" i="5" s="1"/>
  <c r="BP84" i="5"/>
  <c r="C83" i="5"/>
  <c r="D83" i="5" a="1"/>
  <c r="AK84" i="5" a="1"/>
  <c r="AK84" i="5" l="1"/>
  <c r="AW84" i="5"/>
  <c r="AX84" i="5" s="1"/>
  <c r="AO84" i="5"/>
  <c r="AD84" i="5"/>
  <c r="AJ84" i="5"/>
  <c r="D83" i="5"/>
  <c r="Y83" i="5"/>
  <c r="AM84" i="5"/>
  <c r="I83" i="5" a="1"/>
  <c r="J83" i="5" a="1"/>
  <c r="K83" i="5" a="1"/>
  <c r="L83" i="5" a="1"/>
  <c r="G83" i="5" a="1"/>
  <c r="H83" i="5" a="1"/>
  <c r="E83" i="5" a="1"/>
  <c r="F83" i="5" a="1"/>
  <c r="AE84" i="5"/>
  <c r="L83" i="5" l="1"/>
  <c r="K83" i="5"/>
  <c r="J83" i="5"/>
  <c r="I83" i="5"/>
  <c r="W83" i="5" s="1"/>
  <c r="AN84" i="5"/>
  <c r="AF84" i="5"/>
  <c r="F83" i="5"/>
  <c r="E83" i="5"/>
  <c r="AB83" i="5" s="1"/>
  <c r="H83" i="5"/>
  <c r="G83" i="5"/>
  <c r="AR84" i="5"/>
  <c r="AS84" i="5" s="1"/>
  <c r="BB84" i="5"/>
  <c r="BL83" i="5"/>
  <c r="BN83" i="5" s="1"/>
  <c r="BO83" i="5"/>
  <c r="C82" i="5" a="1"/>
  <c r="AT84" i="5"/>
  <c r="AZ83" i="5" l="1"/>
  <c r="AQ83" i="5"/>
  <c r="BA83" i="5" s="1"/>
  <c r="AU84" i="5"/>
  <c r="AV84" i="5" s="1"/>
  <c r="AY84" i="5" s="1"/>
  <c r="AW83" i="5"/>
  <c r="AX83" i="5" s="1"/>
  <c r="AO83" i="5"/>
  <c r="AR83" i="5" s="1"/>
  <c r="AL83" i="5"/>
  <c r="U83" i="5"/>
  <c r="BC84" i="5"/>
  <c r="BM84" i="5"/>
  <c r="BD84" i="5"/>
  <c r="BF84" i="5"/>
  <c r="AH83" i="5"/>
  <c r="AI83" i="5" s="1"/>
  <c r="Z83" i="5"/>
  <c r="AA83" i="5" s="1"/>
  <c r="BP83" i="5"/>
  <c r="C82" i="5"/>
  <c r="D82" i="5" a="1"/>
  <c r="AK83" i="5" a="1"/>
  <c r="AK83" i="5" l="1"/>
  <c r="AD83" i="5"/>
  <c r="AJ83" i="5"/>
  <c r="AS83" i="5"/>
  <c r="BB83" i="5"/>
  <c r="BC83" i="5" s="1"/>
  <c r="BD83" i="5"/>
  <c r="BM83" i="5"/>
  <c r="BF83" i="5"/>
  <c r="D82" i="5"/>
  <c r="Y82" i="5"/>
  <c r="AM83" i="5"/>
  <c r="AT83" i="5"/>
  <c r="J82" i="5" a="1"/>
  <c r="L82" i="5" a="1"/>
  <c r="AE83" i="5"/>
  <c r="H82" i="5" a="1"/>
  <c r="F82" i="5" a="1"/>
  <c r="E82" i="5" a="1"/>
  <c r="G82" i="5" a="1"/>
  <c r="I82" i="5" a="1"/>
  <c r="K82" i="5" a="1"/>
  <c r="E82" i="5" l="1"/>
  <c r="L82" i="5"/>
  <c r="AB82" i="5" s="1"/>
  <c r="F82" i="5"/>
  <c r="K82" i="5"/>
  <c r="J82" i="5"/>
  <c r="I82" i="5"/>
  <c r="W82" i="5" s="1"/>
  <c r="H82" i="5"/>
  <c r="AU83" i="5"/>
  <c r="AV83" i="5" s="1"/>
  <c r="AY83" i="5" s="1"/>
  <c r="AN83" i="5"/>
  <c r="G82" i="5"/>
  <c r="AF83" i="5"/>
  <c r="Z82" i="5"/>
  <c r="AA82" i="5" s="1"/>
  <c r="BL82" i="5"/>
  <c r="BN82" i="5" s="1"/>
  <c r="BO82" i="5"/>
  <c r="C81" i="5" a="1"/>
  <c r="AZ82" i="5" l="1"/>
  <c r="AQ82" i="5"/>
  <c r="BA82" i="5" s="1"/>
  <c r="AW82" i="5"/>
  <c r="AX82" i="5" s="1"/>
  <c r="AO82" i="5"/>
  <c r="AR82" i="5" s="1"/>
  <c r="U82" i="5"/>
  <c r="AL82" i="5"/>
  <c r="AH82" i="5"/>
  <c r="AI82" i="5" s="1"/>
  <c r="BP82" i="5"/>
  <c r="BB82" i="5"/>
  <c r="BC82" i="5" s="1"/>
  <c r="C81" i="5"/>
  <c r="D81" i="5" a="1"/>
  <c r="AK82" i="5" a="1"/>
  <c r="AK82" i="5" l="1"/>
  <c r="AD82" i="5"/>
  <c r="AJ82" i="5"/>
  <c r="AS82" i="5"/>
  <c r="BD82" i="5"/>
  <c r="BM82" i="5"/>
  <c r="BF82" i="5"/>
  <c r="D81" i="5"/>
  <c r="Y81" i="5"/>
  <c r="K81" i="5" a="1"/>
  <c r="F81" i="5" a="1"/>
  <c r="AM82" i="5"/>
  <c r="L81" i="5" a="1"/>
  <c r="H81" i="5" a="1"/>
  <c r="AE82" i="5"/>
  <c r="AT82" i="5"/>
  <c r="E81" i="5" a="1"/>
  <c r="I81" i="5" a="1"/>
  <c r="J81" i="5" a="1"/>
  <c r="G81" i="5" a="1"/>
  <c r="L81" i="5" l="1"/>
  <c r="I81" i="5"/>
  <c r="W81" i="5" s="1"/>
  <c r="E81" i="5"/>
  <c r="AQ81" i="5" s="1"/>
  <c r="BA81" i="5" s="1"/>
  <c r="AU82" i="5"/>
  <c r="AV82" i="5" s="1"/>
  <c r="AY82" i="5" s="1"/>
  <c r="AN82" i="5"/>
  <c r="AF82" i="5"/>
  <c r="F81" i="5"/>
  <c r="K81" i="5"/>
  <c r="J81" i="5"/>
  <c r="H81" i="5"/>
  <c r="G81" i="5"/>
  <c r="Z81" i="5"/>
  <c r="AA81" i="5" s="1"/>
  <c r="BL81" i="5"/>
  <c r="BN81" i="5" s="1"/>
  <c r="BO81" i="5"/>
  <c r="C80" i="5" a="1"/>
  <c r="AZ81" i="5" l="1"/>
  <c r="AH81" i="5"/>
  <c r="AI81" i="5" s="1"/>
  <c r="U81" i="5"/>
  <c r="AL81" i="5"/>
  <c r="AB81" i="5"/>
  <c r="BP81" i="5"/>
  <c r="C80" i="5"/>
  <c r="D80" i="5" a="1"/>
  <c r="AK81" i="5" a="1"/>
  <c r="AK81" i="5" l="1"/>
  <c r="AO81" i="5"/>
  <c r="AW81" i="5"/>
  <c r="AX81" i="5" s="1"/>
  <c r="AD81" i="5"/>
  <c r="AJ81" i="5"/>
  <c r="D80" i="5"/>
  <c r="Y80" i="5"/>
  <c r="L80" i="5" a="1"/>
  <c r="AM81" i="5"/>
  <c r="I80" i="5" a="1"/>
  <c r="F80" i="5" a="1"/>
  <c r="H80" i="5" a="1"/>
  <c r="E80" i="5" a="1"/>
  <c r="K80" i="5" a="1"/>
  <c r="AE81" i="5"/>
  <c r="J80" i="5" a="1"/>
  <c r="G80" i="5" a="1"/>
  <c r="F80" i="5" l="1"/>
  <c r="K80" i="5"/>
  <c r="I80" i="5"/>
  <c r="W80" i="5" s="1"/>
  <c r="AN81" i="5"/>
  <c r="L80" i="5"/>
  <c r="AQ80" i="5" s="1"/>
  <c r="BA80" i="5" s="1"/>
  <c r="E80" i="5"/>
  <c r="J80" i="5"/>
  <c r="H80" i="5"/>
  <c r="AF81" i="5"/>
  <c r="G80" i="5"/>
  <c r="AZ80" i="5" s="1"/>
  <c r="AR81" i="5"/>
  <c r="AS81" i="5" s="1"/>
  <c r="BB81" i="5"/>
  <c r="BL80" i="5"/>
  <c r="BN80" i="5" s="1"/>
  <c r="BO80" i="5"/>
  <c r="C79" i="5" a="1"/>
  <c r="AT81" i="5"/>
  <c r="AU81" i="5" l="1"/>
  <c r="AV81" i="5" s="1"/>
  <c r="AY81" i="5" s="1"/>
  <c r="AH80" i="5"/>
  <c r="AI80" i="5" s="1"/>
  <c r="AL80" i="5"/>
  <c r="U80" i="5"/>
  <c r="BC81" i="5"/>
  <c r="BD81" i="5"/>
  <c r="BM81" i="5"/>
  <c r="BF81" i="5"/>
  <c r="AB80" i="5"/>
  <c r="Z80" i="5"/>
  <c r="AA80" i="5" s="1"/>
  <c r="BP80" i="5"/>
  <c r="C79" i="5"/>
  <c r="D79" i="5" a="1"/>
  <c r="AK80" i="5" a="1"/>
  <c r="AK80" i="5" l="1"/>
  <c r="AO80" i="5"/>
  <c r="AW80" i="5"/>
  <c r="AX80" i="5" s="1"/>
  <c r="AD80" i="5"/>
  <c r="AJ80" i="5"/>
  <c r="D79" i="5"/>
  <c r="Y79" i="5"/>
  <c r="H79" i="5" a="1"/>
  <c r="J79" i="5" a="1"/>
  <c r="L79" i="5" a="1"/>
  <c r="I79" i="5" a="1"/>
  <c r="AE80" i="5"/>
  <c r="F79" i="5" a="1"/>
  <c r="K79" i="5" a="1"/>
  <c r="AM80" i="5"/>
  <c r="E79" i="5" a="1"/>
  <c r="G79" i="5" a="1"/>
  <c r="I79" i="5" l="1"/>
  <c r="W79" i="5" s="1"/>
  <c r="L79" i="5"/>
  <c r="K79" i="5"/>
  <c r="J79" i="5"/>
  <c r="H79" i="5"/>
  <c r="F79" i="5"/>
  <c r="E79" i="5"/>
  <c r="AN80" i="5"/>
  <c r="AF80" i="5"/>
  <c r="G79" i="5"/>
  <c r="AR80" i="5"/>
  <c r="AS80" i="5" s="1"/>
  <c r="BB80" i="5"/>
  <c r="BL79" i="5"/>
  <c r="BN79" i="5" s="1"/>
  <c r="BO79" i="5"/>
  <c r="AT80" i="5"/>
  <c r="C78" i="5" a="1"/>
  <c r="AQ79" i="5" l="1"/>
  <c r="BA79" i="5" s="1"/>
  <c r="AZ79" i="5"/>
  <c r="AU80" i="5"/>
  <c r="AV80" i="5" s="1"/>
  <c r="AY80" i="5" s="1"/>
  <c r="BC80" i="5"/>
  <c r="BM80" i="5"/>
  <c r="BD80" i="5"/>
  <c r="BF80" i="5"/>
  <c r="AH79" i="5"/>
  <c r="AI79" i="5" s="1"/>
  <c r="AB79" i="5"/>
  <c r="U79" i="5"/>
  <c r="AL79" i="5"/>
  <c r="Z79" i="5"/>
  <c r="AA79" i="5" s="1"/>
  <c r="BP79" i="5"/>
  <c r="C78" i="5"/>
  <c r="D78" i="5" a="1"/>
  <c r="AK79" i="5" a="1"/>
  <c r="AK79" i="5" l="1"/>
  <c r="AO79" i="5"/>
  <c r="AW79" i="5"/>
  <c r="AX79" i="5" s="1"/>
  <c r="AD79" i="5"/>
  <c r="AJ79" i="5"/>
  <c r="D78" i="5"/>
  <c r="Y78" i="5"/>
  <c r="AM79" i="5"/>
  <c r="K78" i="5" a="1"/>
  <c r="J78" i="5" a="1"/>
  <c r="AE79" i="5"/>
  <c r="E78" i="5" a="1"/>
  <c r="L78" i="5" a="1"/>
  <c r="G78" i="5" a="1"/>
  <c r="H78" i="5" a="1"/>
  <c r="F78" i="5" a="1"/>
  <c r="I78" i="5" a="1"/>
  <c r="L78" i="5" l="1"/>
  <c r="K78" i="5"/>
  <c r="I78" i="5"/>
  <c r="W78" i="5" s="1"/>
  <c r="E78" i="5"/>
  <c r="AQ78" i="5" s="1"/>
  <c r="BA78" i="5" s="1"/>
  <c r="AN79" i="5"/>
  <c r="AF79" i="5"/>
  <c r="F78" i="5"/>
  <c r="J78" i="5"/>
  <c r="H78" i="5"/>
  <c r="G78" i="5"/>
  <c r="AR79" i="5"/>
  <c r="AS79" i="5" s="1"/>
  <c r="BB79" i="5"/>
  <c r="BL78" i="5"/>
  <c r="BN78" i="5" s="1"/>
  <c r="BO78" i="5"/>
  <c r="AT79" i="5"/>
  <c r="C77" i="5" a="1"/>
  <c r="AZ78" i="5" l="1"/>
  <c r="AU79" i="5"/>
  <c r="AV79" i="5" s="1"/>
  <c r="AY79" i="5" s="1"/>
  <c r="BC79" i="5"/>
  <c r="BM79" i="5"/>
  <c r="BF79" i="5"/>
  <c r="BD79" i="5"/>
  <c r="U78" i="5"/>
  <c r="AL78" i="5"/>
  <c r="AH78" i="5"/>
  <c r="AI78" i="5" s="1"/>
  <c r="Z78" i="5"/>
  <c r="AA78" i="5" s="1"/>
  <c r="AB78" i="5"/>
  <c r="BP78" i="5"/>
  <c r="C77" i="5"/>
  <c r="D77" i="5" a="1"/>
  <c r="AK78" i="5" a="1"/>
  <c r="AK78" i="5" l="1"/>
  <c r="AO78" i="5"/>
  <c r="AW78" i="5"/>
  <c r="AX78" i="5" s="1"/>
  <c r="AD78" i="5"/>
  <c r="AJ78" i="5"/>
  <c r="D77" i="5"/>
  <c r="Y77" i="5"/>
  <c r="F77" i="5" a="1"/>
  <c r="J77" i="5" a="1"/>
  <c r="L77" i="5" a="1"/>
  <c r="H77" i="5" a="1"/>
  <c r="G77" i="5" a="1"/>
  <c r="I77" i="5" a="1"/>
  <c r="AE78" i="5"/>
  <c r="AM78" i="5"/>
  <c r="E77" i="5" a="1"/>
  <c r="K77" i="5" a="1"/>
  <c r="H77" i="5" l="1"/>
  <c r="L77" i="5"/>
  <c r="J77" i="5"/>
  <c r="AF78" i="5"/>
  <c r="F77" i="5"/>
  <c r="K77" i="5"/>
  <c r="E77" i="5"/>
  <c r="I77" i="5"/>
  <c r="W77" i="5" s="1"/>
  <c r="AN78" i="5"/>
  <c r="G77" i="5"/>
  <c r="AR78" i="5"/>
  <c r="AS78" i="5" s="1"/>
  <c r="BB78" i="5"/>
  <c r="BL77" i="5"/>
  <c r="BN77" i="5" s="1"/>
  <c r="BO77" i="5"/>
  <c r="C76" i="5" a="1"/>
  <c r="AT78" i="5"/>
  <c r="Z77" i="5" l="1"/>
  <c r="AA77" i="5" s="1"/>
  <c r="AZ77" i="5"/>
  <c r="AQ77" i="5"/>
  <c r="BA77" i="5" s="1"/>
  <c r="AU78" i="5"/>
  <c r="AV78" i="5" s="1"/>
  <c r="AY78" i="5" s="1"/>
  <c r="BC78" i="5"/>
  <c r="BD78" i="5"/>
  <c r="BM78" i="5"/>
  <c r="BF78" i="5"/>
  <c r="AH77" i="5"/>
  <c r="AI77" i="5" s="1"/>
  <c r="U77" i="5"/>
  <c r="AL77" i="5"/>
  <c r="AB77" i="5"/>
  <c r="BP77" i="5"/>
  <c r="C76" i="5"/>
  <c r="D76" i="5" a="1"/>
  <c r="AK77" i="5" a="1"/>
  <c r="AK77" i="5" l="1"/>
  <c r="AO77" i="5"/>
  <c r="AW77" i="5"/>
  <c r="AX77" i="5" s="1"/>
  <c r="AD77" i="5"/>
  <c r="AJ77" i="5"/>
  <c r="D76" i="5"/>
  <c r="Y76" i="5"/>
  <c r="AM77" i="5"/>
  <c r="E76" i="5" a="1"/>
  <c r="F76" i="5" a="1"/>
  <c r="I76" i="5" a="1"/>
  <c r="G76" i="5" a="1"/>
  <c r="J76" i="5" a="1"/>
  <c r="AE77" i="5"/>
  <c r="K76" i="5" a="1"/>
  <c r="L76" i="5" a="1"/>
  <c r="H76" i="5" a="1"/>
  <c r="F76" i="5" l="1"/>
  <c r="J76" i="5"/>
  <c r="L76" i="5"/>
  <c r="E76" i="5"/>
  <c r="AN77" i="5"/>
  <c r="H76" i="5"/>
  <c r="G76" i="5"/>
  <c r="K76" i="5"/>
  <c r="I76" i="5"/>
  <c r="W76" i="5" s="1"/>
  <c r="AF77" i="5"/>
  <c r="AR77" i="5"/>
  <c r="AS77" i="5" s="1"/>
  <c r="BB77" i="5"/>
  <c r="BL76" i="5"/>
  <c r="BN76" i="5" s="1"/>
  <c r="BO76" i="5"/>
  <c r="AT77" i="5"/>
  <c r="C75" i="5" a="1"/>
  <c r="AB76" i="5" l="1"/>
  <c r="AQ76" i="5"/>
  <c r="BA76" i="5" s="1"/>
  <c r="Z76" i="5"/>
  <c r="AA76" i="5" s="1"/>
  <c r="AZ76" i="5"/>
  <c r="AU77" i="5"/>
  <c r="AV77" i="5" s="1"/>
  <c r="AY77" i="5" s="1"/>
  <c r="AO76" i="5"/>
  <c r="AR76" i="5" s="1"/>
  <c r="AW76" i="5"/>
  <c r="AX76" i="5" s="1"/>
  <c r="AH76" i="5"/>
  <c r="AI76" i="5" s="1"/>
  <c r="BC77" i="5"/>
  <c r="BD77" i="5"/>
  <c r="BM77" i="5"/>
  <c r="BF77" i="5"/>
  <c r="U76" i="5"/>
  <c r="AL76" i="5"/>
  <c r="BP76" i="5"/>
  <c r="C75" i="5"/>
  <c r="AK76" i="5" a="1"/>
  <c r="D75" i="5" a="1"/>
  <c r="AK76" i="5" l="1"/>
  <c r="AD76" i="5"/>
  <c r="AJ76" i="5"/>
  <c r="AS76" i="5"/>
  <c r="BB76" i="5"/>
  <c r="BC76" i="5" s="1"/>
  <c r="BD76" i="5"/>
  <c r="BF76" i="5"/>
  <c r="BM76" i="5"/>
  <c r="D75" i="5"/>
  <c r="Y75" i="5"/>
  <c r="H75" i="5" a="1"/>
  <c r="J75" i="5" a="1"/>
  <c r="L75" i="5" a="1"/>
  <c r="E75" i="5" a="1"/>
  <c r="AM76" i="5"/>
  <c r="K75" i="5" a="1"/>
  <c r="G75" i="5" a="1"/>
  <c r="AT76" i="5"/>
  <c r="F75" i="5" a="1"/>
  <c r="I75" i="5" a="1"/>
  <c r="AE76" i="5"/>
  <c r="F75" i="5" l="1"/>
  <c r="K75" i="5"/>
  <c r="I75" i="5"/>
  <c r="W75" i="5" s="1"/>
  <c r="AU76" i="5"/>
  <c r="AV76" i="5" s="1"/>
  <c r="AY76" i="5" s="1"/>
  <c r="AN76" i="5"/>
  <c r="E75" i="5"/>
  <c r="L75" i="5"/>
  <c r="AB75" i="5" s="1"/>
  <c r="AO75" i="5" s="1"/>
  <c r="AR75" i="5" s="1"/>
  <c r="J75" i="5"/>
  <c r="H75" i="5"/>
  <c r="G75" i="5"/>
  <c r="AF76" i="5"/>
  <c r="Z75" i="5"/>
  <c r="AA75" i="5" s="1"/>
  <c r="BL75" i="5"/>
  <c r="BN75" i="5" s="1"/>
  <c r="BO75" i="5"/>
  <c r="C74" i="5" a="1"/>
  <c r="AW75" i="5" l="1"/>
  <c r="AQ75" i="5"/>
  <c r="BA75" i="5" s="1"/>
  <c r="AZ75" i="5"/>
  <c r="AH75" i="5"/>
  <c r="AI75" i="5" s="1"/>
  <c r="U75" i="5"/>
  <c r="AL75" i="5"/>
  <c r="BB75" i="5"/>
  <c r="BM75" i="5" s="1"/>
  <c r="BP75" i="5"/>
  <c r="C74" i="5"/>
  <c r="AK75" i="5" a="1"/>
  <c r="D74" i="5" a="1"/>
  <c r="AX75" i="5" l="1"/>
  <c r="AK75" i="5"/>
  <c r="AD75" i="5"/>
  <c r="AJ75" i="5"/>
  <c r="AS75" i="5"/>
  <c r="BF75" i="5"/>
  <c r="BC75" i="5"/>
  <c r="BD75" i="5"/>
  <c r="D74" i="5"/>
  <c r="Y74" i="5"/>
  <c r="AT75" i="5"/>
  <c r="L74" i="5" a="1"/>
  <c r="J74" i="5" a="1"/>
  <c r="K74" i="5" a="1"/>
  <c r="AM75" i="5"/>
  <c r="E74" i="5" a="1"/>
  <c r="G74" i="5" a="1"/>
  <c r="H74" i="5" a="1"/>
  <c r="F74" i="5" a="1"/>
  <c r="AE75" i="5"/>
  <c r="I74" i="5" a="1"/>
  <c r="F74" i="5" l="1"/>
  <c r="K74" i="5"/>
  <c r="J74" i="5"/>
  <c r="I74" i="5"/>
  <c r="W74" i="5" s="1"/>
  <c r="H74" i="5"/>
  <c r="G74" i="5"/>
  <c r="AZ74" i="5" s="1"/>
  <c r="L74" i="5"/>
  <c r="AQ74" i="5" s="1"/>
  <c r="BA74" i="5" s="1"/>
  <c r="E74" i="5"/>
  <c r="AU75" i="5"/>
  <c r="AV75" i="5" s="1"/>
  <c r="AY75" i="5" s="1"/>
  <c r="AN75" i="5"/>
  <c r="AF75" i="5"/>
  <c r="Z74" i="5"/>
  <c r="AA74" i="5" s="1"/>
  <c r="BL74" i="5"/>
  <c r="BN74" i="5" s="1"/>
  <c r="BO74" i="5"/>
  <c r="C73" i="5" a="1"/>
  <c r="AB74" i="5" l="1"/>
  <c r="AH74" i="5"/>
  <c r="AI74" i="5" s="1"/>
  <c r="AL74" i="5"/>
  <c r="U74" i="5"/>
  <c r="BP74" i="5"/>
  <c r="C73" i="5"/>
  <c r="AK74" i="5" a="1"/>
  <c r="D73" i="5" a="1"/>
  <c r="AK74" i="5" l="1"/>
  <c r="AD74" i="5"/>
  <c r="AJ74" i="5"/>
  <c r="AO74" i="5"/>
  <c r="AW74" i="5"/>
  <c r="AX74" i="5" s="1"/>
  <c r="D73" i="5"/>
  <c r="Y73" i="5"/>
  <c r="K73" i="5" a="1"/>
  <c r="AM74" i="5"/>
  <c r="G73" i="5" a="1"/>
  <c r="I73" i="5" a="1"/>
  <c r="F73" i="5" a="1"/>
  <c r="E73" i="5" a="1"/>
  <c r="L73" i="5" a="1"/>
  <c r="AE74" i="5"/>
  <c r="H73" i="5" a="1"/>
  <c r="J73" i="5" a="1"/>
  <c r="L73" i="5" l="1"/>
  <c r="E73" i="5"/>
  <c r="AB73" i="5" s="1"/>
  <c r="AN74" i="5"/>
  <c r="F73" i="5"/>
  <c r="K73" i="5"/>
  <c r="J73" i="5"/>
  <c r="I73" i="5"/>
  <c r="W73" i="5" s="1"/>
  <c r="H73" i="5"/>
  <c r="G73" i="5"/>
  <c r="AF74" i="5"/>
  <c r="AR74" i="5"/>
  <c r="AS74" i="5" s="1"/>
  <c r="BB74" i="5"/>
  <c r="BL73" i="5"/>
  <c r="BN73" i="5" s="1"/>
  <c r="BO73" i="5"/>
  <c r="AT74" i="5"/>
  <c r="C72" i="5" a="1"/>
  <c r="AQ73" i="5" l="1"/>
  <c r="BA73" i="5" s="1"/>
  <c r="AW73" i="5"/>
  <c r="AX73" i="5" s="1"/>
  <c r="AO73" i="5"/>
  <c r="AR73" i="5" s="1"/>
  <c r="AZ73" i="5"/>
  <c r="AU74" i="5"/>
  <c r="AV74" i="5" s="1"/>
  <c r="AY74" i="5" s="1"/>
  <c r="U73" i="5"/>
  <c r="AL73" i="5"/>
  <c r="BC74" i="5"/>
  <c r="BD74" i="5"/>
  <c r="BF74" i="5"/>
  <c r="BM74" i="5"/>
  <c r="AH73" i="5"/>
  <c r="AI73" i="5" s="1"/>
  <c r="Z73" i="5"/>
  <c r="AA73" i="5" s="1"/>
  <c r="BP73" i="5"/>
  <c r="C72" i="5"/>
  <c r="AK73" i="5" a="1"/>
  <c r="D72" i="5" a="1"/>
  <c r="BB73" i="5" l="1"/>
  <c r="BM73" i="5" s="1"/>
  <c r="AK73" i="5"/>
  <c r="AD73" i="5"/>
  <c r="AJ73" i="5"/>
  <c r="AS73" i="5"/>
  <c r="BD73" i="5"/>
  <c r="BF73" i="5"/>
  <c r="BC73" i="5"/>
  <c r="D72" i="5"/>
  <c r="Y72" i="5"/>
  <c r="AM73" i="5"/>
  <c r="F72" i="5" a="1"/>
  <c r="I72" i="5" a="1"/>
  <c r="H72" i="5" a="1"/>
  <c r="E72" i="5" a="1"/>
  <c r="G72" i="5" a="1"/>
  <c r="AE73" i="5"/>
  <c r="J72" i="5" a="1"/>
  <c r="AT73" i="5"/>
  <c r="K72" i="5" a="1"/>
  <c r="L72" i="5" a="1"/>
  <c r="E72" i="5" l="1"/>
  <c r="H72" i="5"/>
  <c r="L72" i="5"/>
  <c r="AB72" i="5" s="1"/>
  <c r="K72" i="5"/>
  <c r="I72" i="5"/>
  <c r="W72" i="5" s="1"/>
  <c r="AU73" i="5"/>
  <c r="AV73" i="5" s="1"/>
  <c r="AY73" i="5" s="1"/>
  <c r="F72" i="5"/>
  <c r="J72" i="5"/>
  <c r="AN73" i="5"/>
  <c r="AF73" i="5"/>
  <c r="G72" i="5"/>
  <c r="Z72" i="5"/>
  <c r="AA72" i="5" s="1"/>
  <c r="BL72" i="5"/>
  <c r="BN72" i="5" s="1"/>
  <c r="BO72" i="5"/>
  <c r="C71" i="5" a="1"/>
  <c r="AZ72" i="5" l="1"/>
  <c r="AQ72" i="5"/>
  <c r="BA72" i="5" s="1"/>
  <c r="AO72" i="5"/>
  <c r="AR72" i="5" s="1"/>
  <c r="AW72" i="5"/>
  <c r="AX72" i="5" s="1"/>
  <c r="U72" i="5"/>
  <c r="AL72" i="5"/>
  <c r="AH72" i="5"/>
  <c r="AI72" i="5" s="1"/>
  <c r="BB72" i="5"/>
  <c r="BD72" i="5" s="1"/>
  <c r="BP72" i="5"/>
  <c r="C71" i="5"/>
  <c r="D71" i="5" a="1"/>
  <c r="AK72" i="5" a="1"/>
  <c r="AK72" i="5" l="1"/>
  <c r="AD72" i="5"/>
  <c r="AJ72" i="5"/>
  <c r="AS72" i="5"/>
  <c r="BM72" i="5"/>
  <c r="BF72" i="5"/>
  <c r="BC72" i="5"/>
  <c r="D71" i="5"/>
  <c r="Y71" i="5"/>
  <c r="AE72" i="5"/>
  <c r="J71" i="5" a="1"/>
  <c r="E71" i="5" a="1"/>
  <c r="K71" i="5" a="1"/>
  <c r="AT72" i="5"/>
  <c r="F71" i="5" a="1"/>
  <c r="I71" i="5" a="1"/>
  <c r="L71" i="5" a="1"/>
  <c r="G71" i="5" a="1"/>
  <c r="H71" i="5" a="1"/>
  <c r="AM72" i="5"/>
  <c r="L71" i="5" l="1"/>
  <c r="E71" i="5"/>
  <c r="AQ71" i="5" s="1"/>
  <c r="BA71" i="5" s="1"/>
  <c r="J71" i="5"/>
  <c r="I71" i="5"/>
  <c r="W71" i="5" s="1"/>
  <c r="AN72" i="5"/>
  <c r="F71" i="5"/>
  <c r="AU72" i="5"/>
  <c r="AV72" i="5" s="1"/>
  <c r="AY72" i="5" s="1"/>
  <c r="AF72" i="5"/>
  <c r="K71" i="5"/>
  <c r="H71" i="5"/>
  <c r="G71" i="5"/>
  <c r="Z71" i="5"/>
  <c r="AA71" i="5" s="1"/>
  <c r="BL71" i="5"/>
  <c r="BN71" i="5" s="1"/>
  <c r="BO71" i="5"/>
  <c r="C70" i="5" a="1"/>
  <c r="AZ71" i="5" l="1"/>
  <c r="U71" i="5"/>
  <c r="AL71" i="5"/>
  <c r="AH71" i="5"/>
  <c r="AI71" i="5" s="1"/>
  <c r="AB71" i="5"/>
  <c r="BP71" i="5"/>
  <c r="C70" i="5"/>
  <c r="AK71" i="5" a="1"/>
  <c r="D70" i="5" a="1"/>
  <c r="AK71" i="5" l="1"/>
  <c r="AD71" i="5"/>
  <c r="AJ71" i="5"/>
  <c r="AO71" i="5"/>
  <c r="AW71" i="5"/>
  <c r="AX71" i="5" s="1"/>
  <c r="D70" i="5"/>
  <c r="Y70" i="5"/>
  <c r="AE71" i="5"/>
  <c r="AM71" i="5"/>
  <c r="E70" i="5" a="1"/>
  <c r="J70" i="5" a="1"/>
  <c r="G70" i="5" a="1"/>
  <c r="H70" i="5" a="1"/>
  <c r="F70" i="5" a="1"/>
  <c r="L70" i="5" a="1"/>
  <c r="I70" i="5" a="1"/>
  <c r="K70" i="5" a="1"/>
  <c r="J70" i="5" l="1"/>
  <c r="E70" i="5"/>
  <c r="AN71" i="5"/>
  <c r="I70" i="5"/>
  <c r="W70" i="5" s="1"/>
  <c r="AF71" i="5"/>
  <c r="L70" i="5"/>
  <c r="Z70" i="5" s="1"/>
  <c r="AA70" i="5" s="1"/>
  <c r="F70" i="5"/>
  <c r="K70" i="5"/>
  <c r="H70" i="5"/>
  <c r="G70" i="5"/>
  <c r="AR71" i="5"/>
  <c r="AS71" i="5" s="1"/>
  <c r="BB71" i="5"/>
  <c r="BL70" i="5"/>
  <c r="BN70" i="5" s="1"/>
  <c r="BO70" i="5"/>
  <c r="AT71" i="5"/>
  <c r="C69" i="5" a="1"/>
  <c r="AZ70" i="5" l="1"/>
  <c r="AQ70" i="5"/>
  <c r="BA70" i="5" s="1"/>
  <c r="AU71" i="5"/>
  <c r="AV71" i="5" s="1"/>
  <c r="AY71" i="5" s="1"/>
  <c r="BC71" i="5"/>
  <c r="BM71" i="5"/>
  <c r="BF71" i="5"/>
  <c r="BD71" i="5"/>
  <c r="AL70" i="5"/>
  <c r="U70" i="5"/>
  <c r="AB70" i="5"/>
  <c r="AH70" i="5"/>
  <c r="AI70" i="5" s="1"/>
  <c r="BP70" i="5"/>
  <c r="C69" i="5"/>
  <c r="D69" i="5" a="1"/>
  <c r="AK70" i="5" a="1"/>
  <c r="AK70" i="5" l="1"/>
  <c r="AD70" i="5"/>
  <c r="AJ70" i="5"/>
  <c r="AW70" i="5"/>
  <c r="AX70" i="5" s="1"/>
  <c r="AO70" i="5"/>
  <c r="D69" i="5"/>
  <c r="Y69" i="5"/>
  <c r="H69" i="5" a="1"/>
  <c r="AM70" i="5"/>
  <c r="K69" i="5" a="1"/>
  <c r="I69" i="5" a="1"/>
  <c r="F69" i="5" a="1"/>
  <c r="AE70" i="5"/>
  <c r="J69" i="5" a="1"/>
  <c r="L69" i="5" a="1"/>
  <c r="E69" i="5" a="1"/>
  <c r="G69" i="5" a="1"/>
  <c r="K69" i="5" l="1"/>
  <c r="AN70" i="5"/>
  <c r="L69" i="5"/>
  <c r="J69" i="5"/>
  <c r="H69" i="5"/>
  <c r="AF70" i="5"/>
  <c r="F69" i="5"/>
  <c r="E69" i="5"/>
  <c r="I69" i="5"/>
  <c r="W69" i="5" s="1"/>
  <c r="G69" i="5"/>
  <c r="AR70" i="5"/>
  <c r="AS70" i="5" s="1"/>
  <c r="BB70" i="5"/>
  <c r="BL69" i="5"/>
  <c r="BN69" i="5" s="1"/>
  <c r="BO69" i="5"/>
  <c r="C68" i="5" a="1"/>
  <c r="AT70" i="5"/>
  <c r="AQ69" i="5" l="1"/>
  <c r="BA69" i="5" s="1"/>
  <c r="AZ69" i="5"/>
  <c r="AU70" i="5"/>
  <c r="AV70" i="5" s="1"/>
  <c r="AY70" i="5" s="1"/>
  <c r="BC70" i="5"/>
  <c r="BM70" i="5"/>
  <c r="BF70" i="5"/>
  <c r="BD70" i="5"/>
  <c r="AH69" i="5"/>
  <c r="AI69" i="5" s="1"/>
  <c r="AB69" i="5"/>
  <c r="Z69" i="5"/>
  <c r="AA69" i="5" s="1"/>
  <c r="AL69" i="5"/>
  <c r="U69" i="5"/>
  <c r="BP69" i="5"/>
  <c r="C68" i="5"/>
  <c r="D68" i="5" a="1"/>
  <c r="AK69" i="5" a="1"/>
  <c r="AK69" i="5" l="1"/>
  <c r="AD69" i="5"/>
  <c r="AJ69" i="5"/>
  <c r="AO69" i="5"/>
  <c r="AW69" i="5"/>
  <c r="AX69" i="5" s="1"/>
  <c r="D68" i="5"/>
  <c r="Y68" i="5"/>
  <c r="F68" i="5" a="1"/>
  <c r="AM69" i="5"/>
  <c r="J68" i="5" a="1"/>
  <c r="G68" i="5" a="1"/>
  <c r="E68" i="5" a="1"/>
  <c r="H68" i="5" a="1"/>
  <c r="K68" i="5" a="1"/>
  <c r="AE69" i="5"/>
  <c r="I68" i="5" a="1"/>
  <c r="L68" i="5" a="1"/>
  <c r="K68" i="5" l="1"/>
  <c r="J68" i="5"/>
  <c r="H68" i="5"/>
  <c r="AN69" i="5"/>
  <c r="F68" i="5"/>
  <c r="L68" i="5"/>
  <c r="E68" i="5"/>
  <c r="I68" i="5"/>
  <c r="W68" i="5" s="1"/>
  <c r="G68" i="5"/>
  <c r="AF69" i="5"/>
  <c r="AR69" i="5"/>
  <c r="AS69" i="5" s="1"/>
  <c r="BB69" i="5"/>
  <c r="BL68" i="5"/>
  <c r="BN68" i="5" s="1"/>
  <c r="BO68" i="5"/>
  <c r="C67" i="5" a="1"/>
  <c r="AT69" i="5"/>
  <c r="AQ68" i="5" l="1"/>
  <c r="BA68" i="5" s="1"/>
  <c r="AZ68" i="5"/>
  <c r="AU69" i="5"/>
  <c r="AV69" i="5" s="1"/>
  <c r="AY69" i="5" s="1"/>
  <c r="BC69" i="5"/>
  <c r="BD69" i="5"/>
  <c r="BM69" i="5"/>
  <c r="BF69" i="5"/>
  <c r="AH68" i="5"/>
  <c r="AI68" i="5" s="1"/>
  <c r="AB68" i="5"/>
  <c r="Z68" i="5"/>
  <c r="AA68" i="5" s="1"/>
  <c r="AL68" i="5"/>
  <c r="U68" i="5"/>
  <c r="BP68" i="5"/>
  <c r="C67" i="5"/>
  <c r="D67" i="5" a="1"/>
  <c r="AK68" i="5" a="1"/>
  <c r="AK68" i="5" l="1"/>
  <c r="AW68" i="5"/>
  <c r="AX68" i="5" s="1"/>
  <c r="AO68" i="5"/>
  <c r="AD68" i="5"/>
  <c r="AJ68" i="5"/>
  <c r="D67" i="5"/>
  <c r="Y67" i="5"/>
  <c r="AE68" i="5"/>
  <c r="AM68" i="5"/>
  <c r="J67" i="5" a="1"/>
  <c r="K67" i="5" a="1"/>
  <c r="L67" i="5" a="1"/>
  <c r="H67" i="5" a="1"/>
  <c r="I67" i="5" a="1"/>
  <c r="E67" i="5" a="1"/>
  <c r="F67" i="5" a="1"/>
  <c r="G67" i="5" a="1"/>
  <c r="L67" i="5" l="1"/>
  <c r="K67" i="5"/>
  <c r="J67" i="5"/>
  <c r="AN68" i="5"/>
  <c r="AF68" i="5"/>
  <c r="G67" i="5"/>
  <c r="F67" i="5"/>
  <c r="AZ67" i="5" s="1"/>
  <c r="E67" i="5"/>
  <c r="AQ67" i="5" s="1"/>
  <c r="BA67" i="5" s="1"/>
  <c r="I67" i="5"/>
  <c r="W67" i="5" s="1"/>
  <c r="H67" i="5"/>
  <c r="AR68" i="5"/>
  <c r="AS68" i="5" s="1"/>
  <c r="BB68" i="5"/>
  <c r="BL67" i="5"/>
  <c r="BP67" i="5" s="1"/>
  <c r="BO67" i="5"/>
  <c r="C66" i="5" a="1"/>
  <c r="AT68" i="5"/>
  <c r="AU68" i="5" l="1"/>
  <c r="AV68" i="5" s="1"/>
  <c r="AY68" i="5" s="1"/>
  <c r="AH67" i="5"/>
  <c r="AI67" i="5" s="1"/>
  <c r="AB67" i="5"/>
  <c r="U67" i="5"/>
  <c r="AL67" i="5"/>
  <c r="BC68" i="5"/>
  <c r="BD68" i="5"/>
  <c r="BM68" i="5"/>
  <c r="BF68" i="5"/>
  <c r="Z67" i="5"/>
  <c r="AA67" i="5" s="1"/>
  <c r="BN67" i="5"/>
  <c r="C66" i="5"/>
  <c r="D66" i="5" a="1"/>
  <c r="AK67" i="5" a="1"/>
  <c r="AK67" i="5" l="1"/>
  <c r="AW67" i="5"/>
  <c r="AX67" i="5" s="1"/>
  <c r="AO67" i="5"/>
  <c r="AD67" i="5"/>
  <c r="AJ67" i="5"/>
  <c r="D66" i="5"/>
  <c r="Y66" i="5"/>
  <c r="AM67" i="5"/>
  <c r="I66" i="5" a="1"/>
  <c r="E66" i="5" a="1"/>
  <c r="K66" i="5" a="1"/>
  <c r="F66" i="5" a="1"/>
  <c r="AE67" i="5"/>
  <c r="L66" i="5" a="1"/>
  <c r="G66" i="5" a="1"/>
  <c r="H66" i="5" a="1"/>
  <c r="J66" i="5" a="1"/>
  <c r="F66" i="5" l="1"/>
  <c r="K66" i="5"/>
  <c r="E66" i="5"/>
  <c r="I66" i="5"/>
  <c r="W66" i="5" s="1"/>
  <c r="AN67" i="5"/>
  <c r="H66" i="5"/>
  <c r="G66" i="5"/>
  <c r="AZ66" i="5" s="1"/>
  <c r="L66" i="5"/>
  <c r="Z66" i="5" s="1"/>
  <c r="AA66" i="5" s="1"/>
  <c r="J66" i="5"/>
  <c r="AF67" i="5"/>
  <c r="AR67" i="5"/>
  <c r="AS67" i="5" s="1"/>
  <c r="BB67" i="5"/>
  <c r="BL66" i="5"/>
  <c r="BN66" i="5" s="1"/>
  <c r="BO66" i="5"/>
  <c r="C65" i="5" a="1"/>
  <c r="AT67" i="5"/>
  <c r="AQ66" i="5" l="1"/>
  <c r="BA66" i="5" s="1"/>
  <c r="AU67" i="5"/>
  <c r="AV67" i="5" s="1"/>
  <c r="AY67" i="5" s="1"/>
  <c r="AB66" i="5"/>
  <c r="U66" i="5"/>
  <c r="AL66" i="5"/>
  <c r="BD67" i="5"/>
  <c r="BM67" i="5"/>
  <c r="BC67" i="5"/>
  <c r="BF67" i="5"/>
  <c r="AH66" i="5"/>
  <c r="AI66" i="5" s="1"/>
  <c r="BP66" i="5"/>
  <c r="C65" i="5"/>
  <c r="D65" i="5" a="1"/>
  <c r="AK66" i="5" a="1"/>
  <c r="AK66" i="5" l="1"/>
  <c r="AD66" i="5"/>
  <c r="AJ66" i="5"/>
  <c r="AW66" i="5"/>
  <c r="AX66" i="5" s="1"/>
  <c r="AO66" i="5"/>
  <c r="D65" i="5"/>
  <c r="Y65" i="5"/>
  <c r="H65" i="5" a="1"/>
  <c r="I65" i="5" a="1"/>
  <c r="AM66" i="5"/>
  <c r="K65" i="5" a="1"/>
  <c r="G65" i="5" a="1"/>
  <c r="E65" i="5" a="1"/>
  <c r="F65" i="5" a="1"/>
  <c r="J65" i="5" a="1"/>
  <c r="AE66" i="5"/>
  <c r="L65" i="5" a="1"/>
  <c r="J65" i="5" l="1"/>
  <c r="F65" i="5"/>
  <c r="E65" i="5"/>
  <c r="I65" i="5"/>
  <c r="W65" i="5" s="1"/>
  <c r="H65" i="5"/>
  <c r="G65" i="5"/>
  <c r="AZ65" i="5" s="1"/>
  <c r="L65" i="5"/>
  <c r="Z65" i="5" s="1"/>
  <c r="AA65" i="5" s="1"/>
  <c r="K65" i="5"/>
  <c r="AN66" i="5"/>
  <c r="AF66" i="5"/>
  <c r="AR66" i="5"/>
  <c r="AS66" i="5" s="1"/>
  <c r="BB66" i="5"/>
  <c r="BL65" i="5"/>
  <c r="BN65" i="5" s="1"/>
  <c r="BO65" i="5"/>
  <c r="C64" i="5" a="1"/>
  <c r="AT66" i="5"/>
  <c r="AQ65" i="5" l="1"/>
  <c r="BA65" i="5" s="1"/>
  <c r="AU66" i="5"/>
  <c r="AV66" i="5" s="1"/>
  <c r="AY66" i="5" s="1"/>
  <c r="BM66" i="5"/>
  <c r="BC66" i="5"/>
  <c r="BF66" i="5"/>
  <c r="BD66" i="5"/>
  <c r="U65" i="5"/>
  <c r="AL65" i="5"/>
  <c r="AH65" i="5"/>
  <c r="AI65" i="5" s="1"/>
  <c r="AB65" i="5"/>
  <c r="BP65" i="5"/>
  <c r="C64" i="5"/>
  <c r="D64" i="5" a="1"/>
  <c r="AK65" i="5" a="1"/>
  <c r="AK65" i="5" l="1"/>
  <c r="AW65" i="5"/>
  <c r="AX65" i="5" s="1"/>
  <c r="AO65" i="5"/>
  <c r="AD65" i="5"/>
  <c r="AJ65" i="5"/>
  <c r="D64" i="5"/>
  <c r="Y64" i="5"/>
  <c r="E64" i="5" a="1"/>
  <c r="AE65" i="5"/>
  <c r="I64" i="5" a="1"/>
  <c r="K64" i="5" a="1"/>
  <c r="L64" i="5" a="1"/>
  <c r="J64" i="5" a="1"/>
  <c r="F64" i="5" a="1"/>
  <c r="AM65" i="5"/>
  <c r="H64" i="5" a="1"/>
  <c r="G64" i="5" a="1"/>
  <c r="L64" i="5" l="1"/>
  <c r="K64" i="5"/>
  <c r="I64" i="5"/>
  <c r="W64" i="5" s="1"/>
  <c r="AF65" i="5"/>
  <c r="E64" i="5"/>
  <c r="AQ64" i="5" s="1"/>
  <c r="BA64" i="5" s="1"/>
  <c r="AN65" i="5"/>
  <c r="G64" i="5"/>
  <c r="F64" i="5"/>
  <c r="AZ64" i="5" s="1"/>
  <c r="J64" i="5"/>
  <c r="H64" i="5"/>
  <c r="AR65" i="5"/>
  <c r="AS65" i="5" s="1"/>
  <c r="BB65" i="5"/>
  <c r="BL64" i="5"/>
  <c r="BN64" i="5" s="1"/>
  <c r="BO64" i="5"/>
  <c r="AT65" i="5"/>
  <c r="C63" i="5" a="1"/>
  <c r="AU65" i="5" l="1"/>
  <c r="AV65" i="5" s="1"/>
  <c r="AY65" i="5" s="1"/>
  <c r="BF65" i="5"/>
  <c r="BC65" i="5"/>
  <c r="BD65" i="5"/>
  <c r="BM65" i="5"/>
  <c r="AH64" i="5"/>
  <c r="AI64" i="5" s="1"/>
  <c r="U64" i="5"/>
  <c r="AL64" i="5"/>
  <c r="Z64" i="5"/>
  <c r="AA64" i="5" s="1"/>
  <c r="AB64" i="5"/>
  <c r="BP64" i="5"/>
  <c r="C63" i="5"/>
  <c r="D63" i="5" a="1"/>
  <c r="AK64" i="5" a="1"/>
  <c r="AK64" i="5" l="1"/>
  <c r="AD64" i="5"/>
  <c r="AJ64" i="5"/>
  <c r="AO64" i="5"/>
  <c r="AW64" i="5"/>
  <c r="AX64" i="5" s="1"/>
  <c r="D63" i="5"/>
  <c r="Y63" i="5"/>
  <c r="F63" i="5" a="1"/>
  <c r="G63" i="5" a="1"/>
  <c r="E63" i="5" a="1"/>
  <c r="L63" i="5" a="1"/>
  <c r="I63" i="5" a="1"/>
  <c r="AM64" i="5"/>
  <c r="H63" i="5" a="1"/>
  <c r="J63" i="5" a="1"/>
  <c r="K63" i="5" a="1"/>
  <c r="AE64" i="5"/>
  <c r="I63" i="5" l="1"/>
  <c r="W63" i="5" s="1"/>
  <c r="L63" i="5"/>
  <c r="E63" i="5"/>
  <c r="G63" i="5"/>
  <c r="F63" i="5"/>
  <c r="AZ63" i="5" s="1"/>
  <c r="K63" i="5"/>
  <c r="J63" i="5"/>
  <c r="H63" i="5"/>
  <c r="AN64" i="5"/>
  <c r="AF64" i="5"/>
  <c r="AR64" i="5"/>
  <c r="AS64" i="5" s="1"/>
  <c r="BB64" i="5"/>
  <c r="BL63" i="5"/>
  <c r="BN63" i="5" s="1"/>
  <c r="BO63" i="5"/>
  <c r="AT64" i="5"/>
  <c r="C62" i="5" a="1"/>
  <c r="AQ63" i="5" l="1"/>
  <c r="BA63" i="5" s="1"/>
  <c r="AU64" i="5"/>
  <c r="AV64" i="5" s="1"/>
  <c r="AY64" i="5" s="1"/>
  <c r="BM64" i="5"/>
  <c r="BF64" i="5"/>
  <c r="BD64" i="5"/>
  <c r="BC64" i="5"/>
  <c r="U63" i="5"/>
  <c r="AL63" i="5"/>
  <c r="AH63" i="5"/>
  <c r="AI63" i="5" s="1"/>
  <c r="AB63" i="5"/>
  <c r="Z63" i="5"/>
  <c r="AA63" i="5" s="1"/>
  <c r="BP63" i="5"/>
  <c r="C62" i="5"/>
  <c r="D62" i="5" a="1"/>
  <c r="AK63" i="5" a="1"/>
  <c r="AK63" i="5" l="1"/>
  <c r="AW63" i="5"/>
  <c r="AX63" i="5" s="1"/>
  <c r="AO63" i="5"/>
  <c r="AD63" i="5"/>
  <c r="AJ63" i="5"/>
  <c r="D62" i="5"/>
  <c r="Y62" i="5"/>
  <c r="AM63" i="5"/>
  <c r="I62" i="5" a="1"/>
  <c r="J62" i="5" a="1"/>
  <c r="L62" i="5" a="1"/>
  <c r="K62" i="5" a="1"/>
  <c r="H62" i="5" a="1"/>
  <c r="F62" i="5" a="1"/>
  <c r="G62" i="5" a="1"/>
  <c r="E62" i="5" a="1"/>
  <c r="AE63" i="5"/>
  <c r="K62" i="5" l="1"/>
  <c r="L62" i="5"/>
  <c r="J62" i="5"/>
  <c r="I62" i="5"/>
  <c r="W62" i="5" s="1"/>
  <c r="AN63" i="5"/>
  <c r="AF63" i="5"/>
  <c r="G62" i="5"/>
  <c r="F62" i="5"/>
  <c r="AZ62" i="5" s="1"/>
  <c r="E62" i="5"/>
  <c r="H62" i="5"/>
  <c r="AR63" i="5"/>
  <c r="AS63" i="5" s="1"/>
  <c r="BB63" i="5"/>
  <c r="BL62" i="5"/>
  <c r="BN62" i="5" s="1"/>
  <c r="BO62" i="5"/>
  <c r="C61" i="5" a="1"/>
  <c r="AT63" i="5"/>
  <c r="AQ62" i="5" l="1"/>
  <c r="BA62" i="5" s="1"/>
  <c r="AU63" i="5"/>
  <c r="AV63" i="5" s="1"/>
  <c r="AY63" i="5" s="1"/>
  <c r="BF63" i="5"/>
  <c r="BD63" i="5"/>
  <c r="BM63" i="5"/>
  <c r="BC63" i="5"/>
  <c r="AH62" i="5"/>
  <c r="AI62" i="5" s="1"/>
  <c r="AB62" i="5"/>
  <c r="Z62" i="5"/>
  <c r="AA62" i="5" s="1"/>
  <c r="AL62" i="5"/>
  <c r="U62" i="5"/>
  <c r="BP62" i="5"/>
  <c r="C61" i="5"/>
  <c r="D61" i="5" a="1"/>
  <c r="AK62" i="5" a="1"/>
  <c r="AK62" i="5" l="1"/>
  <c r="AW62" i="5"/>
  <c r="AX62" i="5" s="1"/>
  <c r="AO62" i="5"/>
  <c r="AD62" i="5"/>
  <c r="AJ62" i="5"/>
  <c r="D61" i="5"/>
  <c r="Y61" i="5"/>
  <c r="G61" i="5" a="1"/>
  <c r="H61" i="5" a="1"/>
  <c r="E61" i="5" a="1"/>
  <c r="F61" i="5" a="1"/>
  <c r="J61" i="5" a="1"/>
  <c r="K61" i="5" a="1"/>
  <c r="I61" i="5" a="1"/>
  <c r="AM62" i="5"/>
  <c r="L61" i="5" a="1"/>
  <c r="AE62" i="5"/>
  <c r="I61" i="5" l="1"/>
  <c r="W61" i="5" s="1"/>
  <c r="F61" i="5"/>
  <c r="E61" i="5"/>
  <c r="H61" i="5"/>
  <c r="G61" i="5"/>
  <c r="AZ61" i="5" s="1"/>
  <c r="L61" i="5"/>
  <c r="AB61" i="5" s="1"/>
  <c r="AO61" i="5" s="1"/>
  <c r="AR61" i="5" s="1"/>
  <c r="K61" i="5"/>
  <c r="J61" i="5"/>
  <c r="AN62" i="5"/>
  <c r="AF62" i="5"/>
  <c r="AR62" i="5"/>
  <c r="AS62" i="5" s="1"/>
  <c r="BB62" i="5"/>
  <c r="BL61" i="5"/>
  <c r="BN61" i="5" s="1"/>
  <c r="BO61" i="5"/>
  <c r="C60" i="5" a="1"/>
  <c r="AT62" i="5"/>
  <c r="AQ61" i="5" l="1"/>
  <c r="BA61" i="5" s="1"/>
  <c r="AW61" i="5"/>
  <c r="AX61" i="5" s="1"/>
  <c r="AU62" i="5"/>
  <c r="AV62" i="5" s="1"/>
  <c r="AY62" i="5" s="1"/>
  <c r="U61" i="5"/>
  <c r="AL61" i="5"/>
  <c r="BC62" i="5"/>
  <c r="BD62" i="5"/>
  <c r="BM62" i="5"/>
  <c r="BF62" i="5"/>
  <c r="AH61" i="5"/>
  <c r="AI61" i="5" s="1"/>
  <c r="AS61" i="5" s="1"/>
  <c r="Z61" i="5"/>
  <c r="AA61" i="5" s="1"/>
  <c r="BB61" i="5"/>
  <c r="BF61" i="5" s="1"/>
  <c r="BP61" i="5"/>
  <c r="C60" i="5"/>
  <c r="AK61" i="5" a="1"/>
  <c r="AT61" i="5"/>
  <c r="D60" i="5" a="1"/>
  <c r="AK61" i="5" l="1"/>
  <c r="AU61" i="5"/>
  <c r="AV61" i="5" s="1"/>
  <c r="AY61" i="5" s="1"/>
  <c r="AD61" i="5"/>
  <c r="AJ61" i="5"/>
  <c r="BD61" i="5"/>
  <c r="BC61" i="5"/>
  <c r="BM61" i="5"/>
  <c r="D60" i="5"/>
  <c r="Y60" i="5"/>
  <c r="I60" i="5" a="1"/>
  <c r="J60" i="5" a="1"/>
  <c r="K60" i="5" a="1"/>
  <c r="F60" i="5" a="1"/>
  <c r="AE61" i="5"/>
  <c r="L60" i="5" a="1"/>
  <c r="H60" i="5" a="1"/>
  <c r="AM61" i="5"/>
  <c r="G60" i="5" a="1"/>
  <c r="E60" i="5" a="1"/>
  <c r="L60" i="5" l="1"/>
  <c r="E60" i="5"/>
  <c r="AQ60" i="5" s="1"/>
  <c r="BA60" i="5" s="1"/>
  <c r="AF61" i="5"/>
  <c r="F60" i="5"/>
  <c r="K60" i="5"/>
  <c r="J60" i="5"/>
  <c r="I60" i="5"/>
  <c r="W60" i="5" s="1"/>
  <c r="AN61" i="5"/>
  <c r="H60" i="5"/>
  <c r="G60" i="5"/>
  <c r="Z60" i="5"/>
  <c r="AA60" i="5" s="1"/>
  <c r="AB60" i="5"/>
  <c r="AW60" i="5" s="1"/>
  <c r="BL60" i="5"/>
  <c r="BN60" i="5" s="1"/>
  <c r="BO60" i="5"/>
  <c r="C59" i="5" a="1"/>
  <c r="AZ60" i="5" l="1"/>
  <c r="AX60" i="5"/>
  <c r="AO60" i="5"/>
  <c r="AR60" i="5" s="1"/>
  <c r="U60" i="5"/>
  <c r="AL60" i="5"/>
  <c r="AH60" i="5"/>
  <c r="AI60" i="5" s="1"/>
  <c r="BB60" i="5"/>
  <c r="BC60" i="5" s="1"/>
  <c r="BP60" i="5"/>
  <c r="C59" i="5"/>
  <c r="AK60" i="5" a="1"/>
  <c r="D59" i="5" a="1"/>
  <c r="AK60" i="5" l="1"/>
  <c r="AD60" i="5"/>
  <c r="AJ60" i="5"/>
  <c r="AS60" i="5"/>
  <c r="BM60" i="5"/>
  <c r="BF60" i="5"/>
  <c r="BD60" i="5"/>
  <c r="D59" i="5"/>
  <c r="Y59" i="5"/>
  <c r="I59" i="5" a="1"/>
  <c r="E59" i="5" a="1"/>
  <c r="AE60" i="5"/>
  <c r="L59" i="5" a="1"/>
  <c r="G59" i="5" a="1"/>
  <c r="F59" i="5" a="1"/>
  <c r="H59" i="5" a="1"/>
  <c r="J59" i="5" a="1"/>
  <c r="K59" i="5" a="1"/>
  <c r="AM60" i="5"/>
  <c r="AT60" i="5"/>
  <c r="L59" i="5" l="1"/>
  <c r="K59" i="5"/>
  <c r="J59" i="5"/>
  <c r="H59" i="5"/>
  <c r="AF60" i="5"/>
  <c r="F59" i="5"/>
  <c r="E59" i="5"/>
  <c r="AQ59" i="5" s="1"/>
  <c r="BA59" i="5" s="1"/>
  <c r="I59" i="5"/>
  <c r="W59" i="5" s="1"/>
  <c r="AU60" i="5"/>
  <c r="AV60" i="5" s="1"/>
  <c r="AY60" i="5" s="1"/>
  <c r="AN60" i="5"/>
  <c r="G59" i="5"/>
  <c r="Z59" i="5"/>
  <c r="AA59" i="5" s="1"/>
  <c r="BL59" i="5"/>
  <c r="BN59" i="5" s="1"/>
  <c r="BO59" i="5"/>
  <c r="C58" i="5" a="1"/>
  <c r="AZ59" i="5" l="1"/>
  <c r="U59" i="5"/>
  <c r="AL59" i="5"/>
  <c r="AH59" i="5"/>
  <c r="AI59" i="5" s="1"/>
  <c r="AB59" i="5"/>
  <c r="BP59" i="5"/>
  <c r="C58" i="5"/>
  <c r="AK59" i="5" a="1"/>
  <c r="D58" i="5" a="1"/>
  <c r="AK59" i="5" l="1"/>
  <c r="AO59" i="5"/>
  <c r="AW59" i="5"/>
  <c r="AX59" i="5" s="1"/>
  <c r="AD59" i="5"/>
  <c r="AJ59" i="5"/>
  <c r="D58" i="5"/>
  <c r="Y58" i="5"/>
  <c r="G58" i="5" a="1"/>
  <c r="H58" i="5" a="1"/>
  <c r="E58" i="5" a="1"/>
  <c r="L58" i="5" a="1"/>
  <c r="I58" i="5" a="1"/>
  <c r="J58" i="5" a="1"/>
  <c r="F58" i="5" a="1"/>
  <c r="AE59" i="5"/>
  <c r="K58" i="5" a="1"/>
  <c r="AM59" i="5"/>
  <c r="L58" i="5" l="1"/>
  <c r="E58" i="5"/>
  <c r="AQ58" i="5" s="1"/>
  <c r="BA58" i="5" s="1"/>
  <c r="H58" i="5"/>
  <c r="AF59" i="5"/>
  <c r="G58" i="5"/>
  <c r="F58" i="5"/>
  <c r="AZ58" i="5" s="1"/>
  <c r="K58" i="5"/>
  <c r="J58" i="5"/>
  <c r="I58" i="5"/>
  <c r="W58" i="5" s="1"/>
  <c r="Z58" i="5" s="1"/>
  <c r="AA58" i="5" s="1"/>
  <c r="AN59" i="5"/>
  <c r="AR59" i="5"/>
  <c r="AS59" i="5" s="1"/>
  <c r="BB59" i="5"/>
  <c r="BL58" i="5"/>
  <c r="BN58" i="5" s="1"/>
  <c r="BO58" i="5"/>
  <c r="AT59" i="5"/>
  <c r="C57" i="5" a="1"/>
  <c r="AB58" i="5" l="1"/>
  <c r="AU59" i="5"/>
  <c r="AV59" i="5" s="1"/>
  <c r="AY59" i="5" s="1"/>
  <c r="BC59" i="5"/>
  <c r="BD59" i="5"/>
  <c r="BM59" i="5"/>
  <c r="BF59" i="5"/>
  <c r="AH58" i="5"/>
  <c r="AI58" i="5" s="1"/>
  <c r="U58" i="5"/>
  <c r="AL58" i="5"/>
  <c r="BP58" i="5"/>
  <c r="C57" i="5"/>
  <c r="D57" i="5" a="1"/>
  <c r="AK58" i="5" a="1"/>
  <c r="AO58" i="5" l="1"/>
  <c r="AW58" i="5"/>
  <c r="AX58" i="5" s="1"/>
  <c r="AK58" i="5"/>
  <c r="AD58" i="5"/>
  <c r="AJ58" i="5"/>
  <c r="D57" i="5"/>
  <c r="Y57" i="5"/>
  <c r="H57" i="5" a="1"/>
  <c r="AM58" i="5"/>
  <c r="J57" i="5" a="1"/>
  <c r="L57" i="5" a="1"/>
  <c r="E57" i="5" a="1"/>
  <c r="K57" i="5" a="1"/>
  <c r="F57" i="5" a="1"/>
  <c r="G57" i="5" a="1"/>
  <c r="I57" i="5" a="1"/>
  <c r="AE58" i="5"/>
  <c r="AR58" i="5" l="1"/>
  <c r="AS58" i="5" s="1"/>
  <c r="BB58" i="5"/>
  <c r="K57" i="5"/>
  <c r="E57" i="5"/>
  <c r="AF58" i="5"/>
  <c r="L57" i="5"/>
  <c r="AB57" i="5" s="1"/>
  <c r="AW57" i="5" s="1"/>
  <c r="F57" i="5"/>
  <c r="J57" i="5"/>
  <c r="I57" i="5"/>
  <c r="W57" i="5" s="1"/>
  <c r="AN58" i="5"/>
  <c r="H57" i="5"/>
  <c r="G57" i="5"/>
  <c r="BL57" i="5"/>
  <c r="BN57" i="5" s="1"/>
  <c r="BO57" i="5"/>
  <c r="AT58" i="5"/>
  <c r="C56" i="5" a="1"/>
  <c r="AZ57" i="5" l="1"/>
  <c r="AU58" i="5"/>
  <c r="AV58" i="5" s="1"/>
  <c r="AY58" i="5" s="1"/>
  <c r="AQ57" i="5"/>
  <c r="BA57" i="5" s="1"/>
  <c r="AO57" i="5"/>
  <c r="AR57" i="5" s="1"/>
  <c r="BD58" i="5"/>
  <c r="BC58" i="5"/>
  <c r="BM58" i="5"/>
  <c r="BF58" i="5"/>
  <c r="Z57" i="5"/>
  <c r="AA57" i="5" s="1"/>
  <c r="AH57" i="5"/>
  <c r="AI57" i="5" s="1"/>
  <c r="U57" i="5"/>
  <c r="AL57" i="5"/>
  <c r="BP57" i="5"/>
  <c r="C56" i="5"/>
  <c r="D56" i="5" a="1"/>
  <c r="AK57" i="5" a="1"/>
  <c r="BB57" i="5" l="1"/>
  <c r="BD57" i="5" s="1"/>
  <c r="AX57" i="5"/>
  <c r="AK57" i="5"/>
  <c r="AD57" i="5"/>
  <c r="AJ57" i="5"/>
  <c r="AS57" i="5"/>
  <c r="BC57" i="5"/>
  <c r="BM57" i="5"/>
  <c r="BF57" i="5"/>
  <c r="D56" i="5"/>
  <c r="Y56" i="5"/>
  <c r="H56" i="5" a="1"/>
  <c r="AM57" i="5"/>
  <c r="AT57" i="5"/>
  <c r="F56" i="5" a="1"/>
  <c r="J56" i="5" a="1"/>
  <c r="E56" i="5" a="1"/>
  <c r="L56" i="5" a="1"/>
  <c r="AE57" i="5"/>
  <c r="I56" i="5" a="1"/>
  <c r="K56" i="5" a="1"/>
  <c r="G56" i="5" a="1"/>
  <c r="F56" i="5" l="1"/>
  <c r="K56" i="5"/>
  <c r="I56" i="5"/>
  <c r="W56" i="5" s="1"/>
  <c r="AU57" i="5"/>
  <c r="AV57" i="5" s="1"/>
  <c r="AY57" i="5" s="1"/>
  <c r="AN57" i="5"/>
  <c r="AF57" i="5"/>
  <c r="L56" i="5"/>
  <c r="E56" i="5"/>
  <c r="J56" i="5"/>
  <c r="H56" i="5"/>
  <c r="G56" i="5"/>
  <c r="AZ56" i="5" s="1"/>
  <c r="Z56" i="5"/>
  <c r="AA56" i="5" s="1"/>
  <c r="BL56" i="5"/>
  <c r="BN56" i="5" s="1"/>
  <c r="BO56" i="5"/>
  <c r="C55" i="5" a="1"/>
  <c r="AQ56" i="5" l="1"/>
  <c r="BA56" i="5" s="1"/>
  <c r="AH56" i="5"/>
  <c r="AI56" i="5" s="1"/>
  <c r="AB56" i="5"/>
  <c r="U56" i="5"/>
  <c r="AL56" i="5"/>
  <c r="BP56" i="5"/>
  <c r="C55" i="5"/>
  <c r="AK56" i="5" a="1"/>
  <c r="D55" i="5" a="1"/>
  <c r="AK56" i="5" l="1"/>
  <c r="AD56" i="5"/>
  <c r="AJ56" i="5"/>
  <c r="AO56" i="5"/>
  <c r="AW56" i="5"/>
  <c r="AX56" i="5" s="1"/>
  <c r="D55" i="5"/>
  <c r="Y55" i="5"/>
  <c r="G55" i="5" a="1"/>
  <c r="I55" i="5" a="1"/>
  <c r="K55" i="5" a="1"/>
  <c r="L55" i="5" a="1"/>
  <c r="J55" i="5" a="1"/>
  <c r="AM56" i="5"/>
  <c r="E55" i="5" a="1"/>
  <c r="AE56" i="5"/>
  <c r="F55" i="5" a="1"/>
  <c r="H55" i="5" a="1"/>
  <c r="J55" i="5" l="1"/>
  <c r="L55" i="5"/>
  <c r="K55" i="5"/>
  <c r="I55" i="5"/>
  <c r="W55" i="5" s="1"/>
  <c r="G55" i="5"/>
  <c r="F55" i="5"/>
  <c r="AZ55" i="5" s="1"/>
  <c r="E55" i="5"/>
  <c r="H55" i="5"/>
  <c r="AN56" i="5"/>
  <c r="AF56" i="5"/>
  <c r="AR56" i="5"/>
  <c r="AS56" i="5" s="1"/>
  <c r="BB56" i="5"/>
  <c r="BL55" i="5"/>
  <c r="BN55" i="5" s="1"/>
  <c r="BO55" i="5"/>
  <c r="AT56" i="5"/>
  <c r="C54" i="5" a="1"/>
  <c r="AQ55" i="5" l="1"/>
  <c r="BA55" i="5" s="1"/>
  <c r="AU56" i="5"/>
  <c r="AV56" i="5" s="1"/>
  <c r="AY56" i="5" s="1"/>
  <c r="AB55" i="5"/>
  <c r="BC56" i="5"/>
  <c r="BD56" i="5"/>
  <c r="BM56" i="5"/>
  <c r="BF56" i="5"/>
  <c r="AH55" i="5"/>
  <c r="AI55" i="5" s="1"/>
  <c r="U55" i="5"/>
  <c r="AL55" i="5"/>
  <c r="Z55" i="5"/>
  <c r="AA55" i="5" s="1"/>
  <c r="BP55" i="5"/>
  <c r="C54" i="5"/>
  <c r="D54" i="5" a="1"/>
  <c r="AK55" i="5" a="1"/>
  <c r="AK55" i="5" l="1"/>
  <c r="AO55" i="5"/>
  <c r="AW55" i="5"/>
  <c r="AX55" i="5" s="1"/>
  <c r="AD55" i="5"/>
  <c r="AJ55" i="5"/>
  <c r="D54" i="5"/>
  <c r="Y54" i="5"/>
  <c r="AE55" i="5"/>
  <c r="I54" i="5" a="1"/>
  <c r="E54" i="5" a="1"/>
  <c r="J54" i="5" a="1"/>
  <c r="K54" i="5" a="1"/>
  <c r="G54" i="5" a="1"/>
  <c r="AM55" i="5"/>
  <c r="L54" i="5" a="1"/>
  <c r="F54" i="5" a="1"/>
  <c r="H54" i="5" a="1"/>
  <c r="L54" i="5" l="1"/>
  <c r="E54" i="5"/>
  <c r="AB54" i="5" s="1"/>
  <c r="I54" i="5"/>
  <c r="W54" i="5" s="1"/>
  <c r="AN55" i="5"/>
  <c r="AF55" i="5"/>
  <c r="G54" i="5"/>
  <c r="F54" i="5"/>
  <c r="AZ54" i="5" s="1"/>
  <c r="K54" i="5"/>
  <c r="J54" i="5"/>
  <c r="H54" i="5"/>
  <c r="AR55" i="5"/>
  <c r="AS55" i="5" s="1"/>
  <c r="BB55" i="5"/>
  <c r="BL54" i="5"/>
  <c r="BN54" i="5" s="1"/>
  <c r="BO54" i="5"/>
  <c r="C53" i="5" a="1"/>
  <c r="AT55" i="5"/>
  <c r="AQ54" i="5" l="1"/>
  <c r="BA54" i="5" s="1"/>
  <c r="AW54" i="5"/>
  <c r="AX54" i="5" s="1"/>
  <c r="AO54" i="5"/>
  <c r="AR54" i="5" s="1"/>
  <c r="AU55" i="5"/>
  <c r="AV55" i="5" s="1"/>
  <c r="AY55" i="5" s="1"/>
  <c r="U54" i="5"/>
  <c r="AL54" i="5"/>
  <c r="BC55" i="5"/>
  <c r="BF55" i="5"/>
  <c r="BD55" i="5"/>
  <c r="BM55" i="5"/>
  <c r="AH54" i="5"/>
  <c r="AI54" i="5" s="1"/>
  <c r="AS54" i="5" s="1"/>
  <c r="Z54" i="5"/>
  <c r="AA54" i="5" s="1"/>
  <c r="BP54" i="5"/>
  <c r="C53" i="5"/>
  <c r="AT54" i="5"/>
  <c r="D53" i="5" a="1"/>
  <c r="AK54" i="5" a="1"/>
  <c r="BB54" i="5" l="1"/>
  <c r="BD54" i="5" s="1"/>
  <c r="AU54" i="5"/>
  <c r="AV54" i="5" s="1"/>
  <c r="AY54" i="5" s="1"/>
  <c r="AK54" i="5"/>
  <c r="AD54" i="5"/>
  <c r="AJ54" i="5"/>
  <c r="BM54" i="5"/>
  <c r="BC54" i="5"/>
  <c r="BF54" i="5"/>
  <c r="D53" i="5"/>
  <c r="Y53" i="5"/>
  <c r="AM54" i="5"/>
  <c r="J53" i="5" a="1"/>
  <c r="F53" i="5" a="1"/>
  <c r="H53" i="5" a="1"/>
  <c r="I53" i="5" a="1"/>
  <c r="E53" i="5" a="1"/>
  <c r="K53" i="5" a="1"/>
  <c r="L53" i="5" a="1"/>
  <c r="AE54" i="5"/>
  <c r="G53" i="5" a="1"/>
  <c r="F53" i="5" l="1"/>
  <c r="J53" i="5"/>
  <c r="L53" i="5"/>
  <c r="K53" i="5"/>
  <c r="E53" i="5"/>
  <c r="I53" i="5"/>
  <c r="W53" i="5" s="1"/>
  <c r="AN54" i="5"/>
  <c r="H53" i="5"/>
  <c r="AF54" i="5"/>
  <c r="G53" i="5"/>
  <c r="AZ53" i="5" s="1"/>
  <c r="Z53" i="5"/>
  <c r="AA53" i="5" s="1"/>
  <c r="AQ53" i="5"/>
  <c r="BA53" i="5" s="1"/>
  <c r="BL53" i="5"/>
  <c r="BN53" i="5" s="1"/>
  <c r="BO53" i="5"/>
  <c r="C52" i="5" a="1"/>
  <c r="AH53" i="5" l="1"/>
  <c r="AI53" i="5" s="1"/>
  <c r="U53" i="5"/>
  <c r="AL53" i="5"/>
  <c r="AB53" i="5"/>
  <c r="BP53" i="5"/>
  <c r="C52" i="5"/>
  <c r="D52" i="5" a="1"/>
  <c r="AK53" i="5" a="1"/>
  <c r="AK53" i="5" l="1"/>
  <c r="AO53" i="5"/>
  <c r="AW53" i="5"/>
  <c r="AX53" i="5" s="1"/>
  <c r="AD53" i="5"/>
  <c r="AJ53" i="5"/>
  <c r="D52" i="5"/>
  <c r="Y52" i="5"/>
  <c r="J52" i="5" a="1"/>
  <c r="AE53" i="5"/>
  <c r="I52" i="5" a="1"/>
  <c r="K52" i="5" a="1"/>
  <c r="F52" i="5" a="1"/>
  <c r="L52" i="5" a="1"/>
  <c r="E52" i="5" a="1"/>
  <c r="H52" i="5" a="1"/>
  <c r="AM53" i="5"/>
  <c r="G52" i="5" a="1"/>
  <c r="E52" i="5" l="1"/>
  <c r="L52" i="5"/>
  <c r="AB52" i="5" s="1"/>
  <c r="AO52" i="5" s="1"/>
  <c r="AR52" i="5" s="1"/>
  <c r="F52" i="5"/>
  <c r="K52" i="5"/>
  <c r="J52" i="5"/>
  <c r="I52" i="5"/>
  <c r="W52" i="5" s="1"/>
  <c r="AN53" i="5"/>
  <c r="H52" i="5"/>
  <c r="AF53" i="5"/>
  <c r="G52" i="5"/>
  <c r="AR53" i="5"/>
  <c r="AS53" i="5" s="1"/>
  <c r="BB53" i="5"/>
  <c r="AW52" i="5"/>
  <c r="BL52" i="5"/>
  <c r="BN52" i="5" s="1"/>
  <c r="BO52" i="5"/>
  <c r="AT53" i="5"/>
  <c r="C51" i="5" a="1"/>
  <c r="AQ52" i="5" l="1"/>
  <c r="BA52" i="5" s="1"/>
  <c r="AZ52" i="5"/>
  <c r="BB52" i="5" s="1"/>
  <c r="BD52" i="5" s="1"/>
  <c r="AU53" i="5"/>
  <c r="AV53" i="5" s="1"/>
  <c r="AY53" i="5" s="1"/>
  <c r="BC53" i="5"/>
  <c r="BD53" i="5"/>
  <c r="BM53" i="5"/>
  <c r="BF53" i="5"/>
  <c r="U52" i="5"/>
  <c r="AL52" i="5"/>
  <c r="Z52" i="5"/>
  <c r="AA52" i="5" s="1"/>
  <c r="AH52" i="5"/>
  <c r="AI52" i="5" s="1"/>
  <c r="BP52" i="5"/>
  <c r="C51" i="5"/>
  <c r="D51" i="5" a="1"/>
  <c r="AK52" i="5" a="1"/>
  <c r="AX52" i="5" l="1"/>
  <c r="AK52" i="5"/>
  <c r="AD52" i="5"/>
  <c r="AJ52" i="5"/>
  <c r="AS52" i="5"/>
  <c r="BC52" i="5"/>
  <c r="BM52" i="5"/>
  <c r="BF52" i="5"/>
  <c r="D51" i="5"/>
  <c r="Y51" i="5"/>
  <c r="H51" i="5" a="1"/>
  <c r="AT52" i="5"/>
  <c r="J51" i="5" a="1"/>
  <c r="K51" i="5" a="1"/>
  <c r="E51" i="5" a="1"/>
  <c r="G51" i="5" a="1"/>
  <c r="AM52" i="5"/>
  <c r="I51" i="5" a="1"/>
  <c r="F51" i="5" a="1"/>
  <c r="AE52" i="5"/>
  <c r="L51" i="5" a="1"/>
  <c r="E51" i="5" l="1"/>
  <c r="L51" i="5"/>
  <c r="AB51" i="5" s="1"/>
  <c r="AO51" i="5" s="1"/>
  <c r="AR51" i="5" s="1"/>
  <c r="F51" i="5"/>
  <c r="K51" i="5"/>
  <c r="J51" i="5"/>
  <c r="I51" i="5"/>
  <c r="W51" i="5" s="1"/>
  <c r="AU52" i="5"/>
  <c r="AV52" i="5" s="1"/>
  <c r="AY52" i="5" s="1"/>
  <c r="H51" i="5"/>
  <c r="AN52" i="5"/>
  <c r="AF52" i="5"/>
  <c r="G51" i="5"/>
  <c r="AZ51" i="5" s="1"/>
  <c r="Z51" i="5"/>
  <c r="AA51" i="5" s="1"/>
  <c r="AW51" i="5"/>
  <c r="BL51" i="5"/>
  <c r="BN51" i="5" s="1"/>
  <c r="BO51" i="5"/>
  <c r="C50" i="5" a="1"/>
  <c r="AQ51" i="5" l="1"/>
  <c r="BA51" i="5" s="1"/>
  <c r="AX51" i="5"/>
  <c r="U51" i="5"/>
  <c r="AL51" i="5"/>
  <c r="AH51" i="5"/>
  <c r="AI51" i="5" s="1"/>
  <c r="BB51" i="5"/>
  <c r="BC51" i="5" s="1"/>
  <c r="BP51" i="5"/>
  <c r="C50" i="5"/>
  <c r="AK51" i="5" a="1"/>
  <c r="D50" i="5" a="1"/>
  <c r="AK51" i="5" l="1"/>
  <c r="AD51" i="5"/>
  <c r="AJ51" i="5"/>
  <c r="AS51" i="5"/>
  <c r="BD51" i="5"/>
  <c r="BF51" i="5"/>
  <c r="BM51" i="5"/>
  <c r="D50" i="5"/>
  <c r="Y50" i="5"/>
  <c r="H50" i="5" a="1"/>
  <c r="AT51" i="5"/>
  <c r="I50" i="5" a="1"/>
  <c r="J50" i="5" a="1"/>
  <c r="K50" i="5" a="1"/>
  <c r="L50" i="5" a="1"/>
  <c r="F50" i="5" a="1"/>
  <c r="E50" i="5" a="1"/>
  <c r="G50" i="5" a="1"/>
  <c r="AM51" i="5"/>
  <c r="AE51" i="5"/>
  <c r="E50" i="5" l="1"/>
  <c r="L50" i="5"/>
  <c r="AB50" i="5" s="1"/>
  <c r="F50" i="5"/>
  <c r="K50" i="5"/>
  <c r="J50" i="5"/>
  <c r="I50" i="5"/>
  <c r="W50" i="5" s="1"/>
  <c r="AU51" i="5"/>
  <c r="AV51" i="5" s="1"/>
  <c r="AY51" i="5" s="1"/>
  <c r="H50" i="5"/>
  <c r="AN51" i="5"/>
  <c r="AF51" i="5"/>
  <c r="G50" i="5"/>
  <c r="Z50" i="5"/>
  <c r="AA50" i="5" s="1"/>
  <c r="BL50" i="5"/>
  <c r="BN50" i="5" s="1"/>
  <c r="BO50" i="5"/>
  <c r="C49" i="5" a="1"/>
  <c r="AZ50" i="5" l="1"/>
  <c r="AQ50" i="5"/>
  <c r="BA50" i="5" s="1"/>
  <c r="AO50" i="5"/>
  <c r="AR50" i="5" s="1"/>
  <c r="AW50" i="5"/>
  <c r="AX50" i="5" s="1"/>
  <c r="U50" i="5"/>
  <c r="AL50" i="5"/>
  <c r="AH50" i="5"/>
  <c r="AI50" i="5" s="1"/>
  <c r="BB50" i="5"/>
  <c r="BD50" i="5" s="1"/>
  <c r="BP50" i="5"/>
  <c r="C49" i="5"/>
  <c r="AK50" i="5" a="1"/>
  <c r="D49" i="5" a="1"/>
  <c r="AK50" i="5" l="1"/>
  <c r="AD50" i="5"/>
  <c r="AJ50" i="5"/>
  <c r="AS50" i="5"/>
  <c r="BM50" i="5"/>
  <c r="BC50" i="5"/>
  <c r="BF50" i="5"/>
  <c r="D49" i="5"/>
  <c r="Y49" i="5"/>
  <c r="E49" i="5" a="1"/>
  <c r="F49" i="5" a="1"/>
  <c r="AE50" i="5"/>
  <c r="AT50" i="5"/>
  <c r="L49" i="5" a="1"/>
  <c r="G49" i="5" a="1"/>
  <c r="I49" i="5" a="1"/>
  <c r="K49" i="5" a="1"/>
  <c r="AM50" i="5"/>
  <c r="H49" i="5" a="1"/>
  <c r="J49" i="5" a="1"/>
  <c r="L49" i="5" l="1"/>
  <c r="J49" i="5"/>
  <c r="AU50" i="5"/>
  <c r="AV50" i="5" s="1"/>
  <c r="AY50" i="5" s="1"/>
  <c r="AN50" i="5"/>
  <c r="AF50" i="5"/>
  <c r="F49" i="5"/>
  <c r="K49" i="5"/>
  <c r="E49" i="5"/>
  <c r="AQ49" i="5" s="1"/>
  <c r="BA49" i="5" s="1"/>
  <c r="I49" i="5"/>
  <c r="W49" i="5" s="1"/>
  <c r="H49" i="5"/>
  <c r="G49" i="5"/>
  <c r="Z49" i="5"/>
  <c r="AA49" i="5" s="1"/>
  <c r="BL49" i="5"/>
  <c r="BN49" i="5" s="1"/>
  <c r="BO49" i="5"/>
  <c r="C48" i="5" a="1"/>
  <c r="AZ49" i="5" l="1"/>
  <c r="AH49" i="5"/>
  <c r="AI49" i="5" s="1"/>
  <c r="U49" i="5"/>
  <c r="AL49" i="5"/>
  <c r="AB49" i="5"/>
  <c r="BP49" i="5"/>
  <c r="C48" i="5"/>
  <c r="AK49" i="5" a="1"/>
  <c r="D48" i="5" a="1"/>
  <c r="AK49" i="5" l="1"/>
  <c r="AO49" i="5"/>
  <c r="AW49" i="5"/>
  <c r="AX49" i="5" s="1"/>
  <c r="AD49" i="5"/>
  <c r="AJ49" i="5"/>
  <c r="D48" i="5"/>
  <c r="Y48" i="5"/>
  <c r="J48" i="5" a="1"/>
  <c r="K48" i="5" a="1"/>
  <c r="F48" i="5" a="1"/>
  <c r="E48" i="5" a="1"/>
  <c r="L48" i="5" a="1"/>
  <c r="G48" i="5" a="1"/>
  <c r="AM49" i="5"/>
  <c r="I48" i="5" a="1"/>
  <c r="H48" i="5" a="1"/>
  <c r="AE49" i="5"/>
  <c r="L48" i="5" l="1"/>
  <c r="E48" i="5"/>
  <c r="AB48" i="5" s="1"/>
  <c r="F48" i="5"/>
  <c r="K48" i="5"/>
  <c r="J48" i="5"/>
  <c r="I48" i="5"/>
  <c r="W48" i="5" s="1"/>
  <c r="AN49" i="5"/>
  <c r="H48" i="5"/>
  <c r="AF49" i="5"/>
  <c r="G48" i="5"/>
  <c r="AR49" i="5"/>
  <c r="AS49" i="5" s="1"/>
  <c r="BB49" i="5"/>
  <c r="BL48" i="5"/>
  <c r="BN48" i="5" s="1"/>
  <c r="BO48" i="5"/>
  <c r="AT49" i="5"/>
  <c r="C47" i="5" a="1"/>
  <c r="AQ48" i="5" l="1"/>
  <c r="BA48" i="5" s="1"/>
  <c r="AW48" i="5"/>
  <c r="AX48" i="5" s="1"/>
  <c r="AO48" i="5"/>
  <c r="AR48" i="5" s="1"/>
  <c r="AZ48" i="5"/>
  <c r="AU49" i="5"/>
  <c r="AV49" i="5" s="1"/>
  <c r="AY49" i="5" s="1"/>
  <c r="BC49" i="5"/>
  <c r="BD49" i="5"/>
  <c r="BM49" i="5"/>
  <c r="BF49" i="5"/>
  <c r="U48" i="5"/>
  <c r="AL48" i="5"/>
  <c r="AH48" i="5"/>
  <c r="AI48" i="5" s="1"/>
  <c r="Z48" i="5"/>
  <c r="AA48" i="5" s="1"/>
  <c r="BP48" i="5"/>
  <c r="C47" i="5"/>
  <c r="D47" i="5" a="1"/>
  <c r="AK48" i="5" a="1"/>
  <c r="BB48" i="5" l="1"/>
  <c r="BC48" i="5" s="1"/>
  <c r="AK48" i="5"/>
  <c r="AD48" i="5"/>
  <c r="AJ48" i="5"/>
  <c r="AS48" i="5"/>
  <c r="BD48" i="5"/>
  <c r="BF48" i="5"/>
  <c r="BM48" i="5"/>
  <c r="D47" i="5"/>
  <c r="Y47" i="5"/>
  <c r="H47" i="5" a="1"/>
  <c r="AT48" i="5"/>
  <c r="I47" i="5" a="1"/>
  <c r="E47" i="5" a="1"/>
  <c r="K47" i="5" a="1"/>
  <c r="J47" i="5" a="1"/>
  <c r="F47" i="5" a="1"/>
  <c r="G47" i="5" a="1"/>
  <c r="AE48" i="5"/>
  <c r="AM48" i="5"/>
  <c r="L47" i="5" a="1"/>
  <c r="F47" i="5" l="1"/>
  <c r="J47" i="5"/>
  <c r="L47" i="5"/>
  <c r="K47" i="5"/>
  <c r="E47" i="5"/>
  <c r="I47" i="5"/>
  <c r="W47" i="5" s="1"/>
  <c r="AU48" i="5"/>
  <c r="AV48" i="5" s="1"/>
  <c r="AY48" i="5" s="1"/>
  <c r="H47" i="5"/>
  <c r="AN48" i="5"/>
  <c r="AF48" i="5"/>
  <c r="G47" i="5"/>
  <c r="AZ47" i="5" s="1"/>
  <c r="Z47" i="5"/>
  <c r="AA47" i="5" s="1"/>
  <c r="BL47" i="5"/>
  <c r="BN47" i="5" s="1"/>
  <c r="BO47" i="5"/>
  <c r="C46" i="5" a="1"/>
  <c r="AB47" i="5" l="1"/>
  <c r="AQ47" i="5"/>
  <c r="BA47" i="5" s="1"/>
  <c r="AO47" i="5"/>
  <c r="AR47" i="5" s="1"/>
  <c r="AW47" i="5"/>
  <c r="AX47" i="5" s="1"/>
  <c r="AH47" i="5"/>
  <c r="AI47" i="5" s="1"/>
  <c r="U47" i="5"/>
  <c r="AL47" i="5"/>
  <c r="BB47" i="5"/>
  <c r="BD47" i="5" s="1"/>
  <c r="BP47" i="5"/>
  <c r="C46" i="5"/>
  <c r="D46" i="5" a="1"/>
  <c r="AK47" i="5" a="1"/>
  <c r="AK47" i="5" l="1"/>
  <c r="AD47" i="5"/>
  <c r="AJ47" i="5"/>
  <c r="AS47" i="5"/>
  <c r="BC47" i="5"/>
  <c r="BM47" i="5"/>
  <c r="BF47" i="5"/>
  <c r="D46" i="5"/>
  <c r="Y46" i="5"/>
  <c r="H46" i="5" a="1"/>
  <c r="AT47" i="5"/>
  <c r="I46" i="5" a="1"/>
  <c r="J46" i="5" a="1"/>
  <c r="E46" i="5" a="1"/>
  <c r="K46" i="5" a="1"/>
  <c r="L46" i="5" a="1"/>
  <c r="F46" i="5" a="1"/>
  <c r="G46" i="5" a="1"/>
  <c r="AE47" i="5"/>
  <c r="AM47" i="5"/>
  <c r="F46" i="5" l="1"/>
  <c r="L46" i="5"/>
  <c r="K46" i="5"/>
  <c r="E46" i="5"/>
  <c r="J46" i="5"/>
  <c r="I46" i="5"/>
  <c r="W46" i="5" s="1"/>
  <c r="AU47" i="5"/>
  <c r="AV47" i="5" s="1"/>
  <c r="AY47" i="5" s="1"/>
  <c r="H46" i="5"/>
  <c r="AN47" i="5"/>
  <c r="AF47" i="5"/>
  <c r="G46" i="5"/>
  <c r="AZ46" i="5" s="1"/>
  <c r="Z46" i="5"/>
  <c r="AA46" i="5" s="1"/>
  <c r="BL46" i="5"/>
  <c r="BN46" i="5" s="1"/>
  <c r="BO46" i="5"/>
  <c r="C45" i="5" a="1"/>
  <c r="AQ46" i="5" l="1"/>
  <c r="BA46" i="5" s="1"/>
  <c r="AH46" i="5"/>
  <c r="AI46" i="5" s="1"/>
  <c r="U46" i="5"/>
  <c r="AL46" i="5"/>
  <c r="AB46" i="5"/>
  <c r="BP46" i="5"/>
  <c r="C45" i="5"/>
  <c r="D45" i="5" a="1"/>
  <c r="AK46" i="5" a="1"/>
  <c r="AK46" i="5" l="1"/>
  <c r="AO46" i="5"/>
  <c r="AW46" i="5"/>
  <c r="AX46" i="5" s="1"/>
  <c r="AD46" i="5"/>
  <c r="AJ46" i="5"/>
  <c r="D45" i="5"/>
  <c r="Y45" i="5"/>
  <c r="J45" i="5" a="1"/>
  <c r="K45" i="5" a="1"/>
  <c r="F45" i="5" a="1"/>
  <c r="L45" i="5" a="1"/>
  <c r="E45" i="5" a="1"/>
  <c r="G45" i="5" a="1"/>
  <c r="AE46" i="5"/>
  <c r="H45" i="5" a="1"/>
  <c r="AM46" i="5"/>
  <c r="I45" i="5" a="1"/>
  <c r="E45" i="5" l="1"/>
  <c r="L45" i="5"/>
  <c r="AB45" i="5" s="1"/>
  <c r="AO45" i="5" s="1"/>
  <c r="AR45" i="5" s="1"/>
  <c r="F45" i="5"/>
  <c r="K45" i="5"/>
  <c r="J45" i="5"/>
  <c r="I45" i="5"/>
  <c r="W45" i="5" s="1"/>
  <c r="AN46" i="5"/>
  <c r="H45" i="5"/>
  <c r="AF46" i="5"/>
  <c r="G45" i="5"/>
  <c r="AR46" i="5"/>
  <c r="AS46" i="5" s="1"/>
  <c r="BB46" i="5"/>
  <c r="AQ45" i="5"/>
  <c r="BA45" i="5" s="1"/>
  <c r="AW45" i="5"/>
  <c r="AX45" i="5" s="1"/>
  <c r="BL45" i="5"/>
  <c r="BN45" i="5" s="1"/>
  <c r="BO45" i="5"/>
  <c r="C44" i="5" a="1"/>
  <c r="AT46" i="5"/>
  <c r="AZ45" i="5" l="1"/>
  <c r="AU46" i="5"/>
  <c r="AV46" i="5" s="1"/>
  <c r="AY46" i="5" s="1"/>
  <c r="BC46" i="5"/>
  <c r="BF46" i="5"/>
  <c r="BM46" i="5"/>
  <c r="BD46" i="5"/>
  <c r="U45" i="5"/>
  <c r="AL45" i="5"/>
  <c r="Z45" i="5"/>
  <c r="AA45" i="5" s="1"/>
  <c r="AH45" i="5"/>
  <c r="AI45" i="5" s="1"/>
  <c r="BB45" i="5"/>
  <c r="BD45" i="5" s="1"/>
  <c r="BP45" i="5"/>
  <c r="C44" i="5"/>
  <c r="D44" i="5" a="1"/>
  <c r="AK45" i="5" a="1"/>
  <c r="AK45" i="5" l="1"/>
  <c r="AD45" i="5"/>
  <c r="AJ45" i="5"/>
  <c r="AS45" i="5"/>
  <c r="BC45" i="5"/>
  <c r="BM45" i="5"/>
  <c r="BF45" i="5"/>
  <c r="D44" i="5"/>
  <c r="Y44" i="5"/>
  <c r="H44" i="5" a="1"/>
  <c r="AT45" i="5"/>
  <c r="I44" i="5" a="1"/>
  <c r="J44" i="5" a="1"/>
  <c r="K44" i="5" a="1"/>
  <c r="F44" i="5" a="1"/>
  <c r="L44" i="5" a="1"/>
  <c r="E44" i="5" a="1"/>
  <c r="G44" i="5" a="1"/>
  <c r="AE45" i="5"/>
  <c r="AM45" i="5"/>
  <c r="E44" i="5" l="1"/>
  <c r="L44" i="5"/>
  <c r="AB44" i="5" s="1"/>
  <c r="AO44" i="5" s="1"/>
  <c r="AR44" i="5" s="1"/>
  <c r="F44" i="5"/>
  <c r="K44" i="5"/>
  <c r="J44" i="5"/>
  <c r="I44" i="5"/>
  <c r="W44" i="5" s="1"/>
  <c r="AU45" i="5"/>
  <c r="AV45" i="5" s="1"/>
  <c r="AY45" i="5" s="1"/>
  <c r="H44" i="5"/>
  <c r="AN45" i="5"/>
  <c r="AF45" i="5"/>
  <c r="G44" i="5"/>
  <c r="AZ44" i="5" s="1"/>
  <c r="Z44" i="5"/>
  <c r="AA44" i="5" s="1"/>
  <c r="AQ44" i="5"/>
  <c r="BA44" i="5" s="1"/>
  <c r="AW44" i="5"/>
  <c r="AX44" i="5" s="1"/>
  <c r="BL44" i="5"/>
  <c r="BN44" i="5" s="1"/>
  <c r="BO44" i="5"/>
  <c r="C43" i="5" a="1"/>
  <c r="U44" i="5" l="1"/>
  <c r="AL44" i="5"/>
  <c r="AH44" i="5"/>
  <c r="AI44" i="5" s="1"/>
  <c r="BB44" i="5"/>
  <c r="BD44" i="5" s="1"/>
  <c r="BP44" i="5"/>
  <c r="C43" i="5"/>
  <c r="AK44" i="5" a="1"/>
  <c r="D43" i="5" a="1"/>
  <c r="AK44" i="5" l="1"/>
  <c r="AD44" i="5"/>
  <c r="AJ44" i="5"/>
  <c r="AS44" i="5"/>
  <c r="BC44" i="5"/>
  <c r="BM44" i="5"/>
  <c r="BF44" i="5"/>
  <c r="D43" i="5"/>
  <c r="Y43" i="5"/>
  <c r="H43" i="5" a="1"/>
  <c r="AT44" i="5"/>
  <c r="I43" i="5" a="1"/>
  <c r="J43" i="5" a="1"/>
  <c r="E43" i="5" a="1"/>
  <c r="K43" i="5" a="1"/>
  <c r="F43" i="5" a="1"/>
  <c r="L43" i="5" a="1"/>
  <c r="G43" i="5" a="1"/>
  <c r="AE44" i="5"/>
  <c r="AM44" i="5"/>
  <c r="L43" i="5" l="1"/>
  <c r="F43" i="5"/>
  <c r="K43" i="5"/>
  <c r="E43" i="5"/>
  <c r="AQ43" i="5" s="1"/>
  <c r="BA43" i="5" s="1"/>
  <c r="J43" i="5"/>
  <c r="I43" i="5"/>
  <c r="W43" i="5" s="1"/>
  <c r="AU44" i="5"/>
  <c r="AV44" i="5" s="1"/>
  <c r="AY44" i="5" s="1"/>
  <c r="H43" i="5"/>
  <c r="AN44" i="5"/>
  <c r="AF44" i="5"/>
  <c r="G43" i="5"/>
  <c r="AZ43" i="5" s="1"/>
  <c r="Z43" i="5"/>
  <c r="AA43" i="5" s="1"/>
  <c r="BL43" i="5"/>
  <c r="BN43" i="5" s="1"/>
  <c r="BO43" i="5"/>
  <c r="C42" i="5" a="1"/>
  <c r="AH43" i="5" l="1"/>
  <c r="AI43" i="5" s="1"/>
  <c r="U43" i="5"/>
  <c r="AL43" i="5"/>
  <c r="AB43" i="5"/>
  <c r="BP43" i="5"/>
  <c r="C42" i="5"/>
  <c r="D42" i="5" a="1"/>
  <c r="AK43" i="5" a="1"/>
  <c r="AK43" i="5" l="1"/>
  <c r="AO43" i="5"/>
  <c r="AW43" i="5"/>
  <c r="AX43" i="5" s="1"/>
  <c r="AD43" i="5"/>
  <c r="AJ43" i="5"/>
  <c r="D42" i="5"/>
  <c r="Y42" i="5"/>
  <c r="F42" i="5" a="1"/>
  <c r="L42" i="5" a="1"/>
  <c r="AE43" i="5"/>
  <c r="AM43" i="5"/>
  <c r="E42" i="5" a="1"/>
  <c r="G42" i="5" a="1"/>
  <c r="H42" i="5" a="1"/>
  <c r="I42" i="5" a="1"/>
  <c r="J42" i="5" a="1"/>
  <c r="K42" i="5" a="1"/>
  <c r="E42" i="5" l="1"/>
  <c r="AN43" i="5"/>
  <c r="AF43" i="5"/>
  <c r="L42" i="5"/>
  <c r="AB42" i="5" s="1"/>
  <c r="AO42" i="5" s="1"/>
  <c r="AR42" i="5" s="1"/>
  <c r="F42" i="5"/>
  <c r="K42" i="5"/>
  <c r="J42" i="5"/>
  <c r="I42" i="5"/>
  <c r="W42" i="5" s="1"/>
  <c r="H42" i="5"/>
  <c r="G42" i="5"/>
  <c r="AR43" i="5"/>
  <c r="AS43" i="5" s="1"/>
  <c r="BB43" i="5"/>
  <c r="BL42" i="5"/>
  <c r="BN42" i="5" s="1"/>
  <c r="BO42" i="5"/>
  <c r="C41" i="5" a="1"/>
  <c r="AT43" i="5"/>
  <c r="AZ42" i="5" l="1"/>
  <c r="AW42" i="5"/>
  <c r="AQ42" i="5"/>
  <c r="BA42" i="5" s="1"/>
  <c r="BB42" i="5" s="1"/>
  <c r="BC42" i="5" s="1"/>
  <c r="AU43" i="5"/>
  <c r="AV43" i="5" s="1"/>
  <c r="AY43" i="5" s="1"/>
  <c r="BC43" i="5"/>
  <c r="BD43" i="5"/>
  <c r="BM43" i="5"/>
  <c r="BF43" i="5"/>
  <c r="U42" i="5"/>
  <c r="AL42" i="5"/>
  <c r="Z42" i="5"/>
  <c r="AA42" i="5" s="1"/>
  <c r="AH42" i="5"/>
  <c r="AI42" i="5" s="1"/>
  <c r="BP42" i="5"/>
  <c r="C41" i="5"/>
  <c r="D41" i="5" a="1"/>
  <c r="AK42" i="5" a="1"/>
  <c r="AX42" i="5" l="1"/>
  <c r="AK42" i="5"/>
  <c r="AD42" i="5"/>
  <c r="AJ42" i="5"/>
  <c r="AS42" i="5"/>
  <c r="BM42" i="5"/>
  <c r="BD42" i="5"/>
  <c r="BF42" i="5"/>
  <c r="D41" i="5"/>
  <c r="Y41" i="5"/>
  <c r="H41" i="5" a="1"/>
  <c r="AT42" i="5"/>
  <c r="I41" i="5" a="1"/>
  <c r="J41" i="5" a="1"/>
  <c r="E41" i="5" a="1"/>
  <c r="K41" i="5" a="1"/>
  <c r="F41" i="5" a="1"/>
  <c r="L41" i="5" a="1"/>
  <c r="AE42" i="5"/>
  <c r="AM42" i="5"/>
  <c r="G41" i="5" a="1"/>
  <c r="L41" i="5" l="1"/>
  <c r="F41" i="5"/>
  <c r="K41" i="5"/>
  <c r="E41" i="5"/>
  <c r="AQ41" i="5" s="1"/>
  <c r="BA41" i="5" s="1"/>
  <c r="J41" i="5"/>
  <c r="I41" i="5"/>
  <c r="W41" i="5" s="1"/>
  <c r="AU42" i="5"/>
  <c r="AV42" i="5" s="1"/>
  <c r="AY42" i="5" s="1"/>
  <c r="H41" i="5"/>
  <c r="AN42" i="5"/>
  <c r="AF42" i="5"/>
  <c r="G41" i="5"/>
  <c r="AZ41" i="5" s="1"/>
  <c r="Z41" i="5"/>
  <c r="AA41" i="5" s="1"/>
  <c r="BL41" i="5"/>
  <c r="BN41" i="5" s="1"/>
  <c r="BO41" i="5"/>
  <c r="C40" i="5" a="1"/>
  <c r="AH41" i="5" l="1"/>
  <c r="AI41" i="5" s="1"/>
  <c r="U41" i="5"/>
  <c r="AL41" i="5"/>
  <c r="AB41" i="5"/>
  <c r="BP41" i="5"/>
  <c r="C40" i="5"/>
  <c r="D40" i="5" a="1"/>
  <c r="AK41" i="5" a="1"/>
  <c r="AK41" i="5" l="1"/>
  <c r="AO41" i="5"/>
  <c r="AW41" i="5"/>
  <c r="AX41" i="5" s="1"/>
  <c r="AD41" i="5"/>
  <c r="AJ41" i="5"/>
  <c r="D40" i="5"/>
  <c r="Y40" i="5"/>
  <c r="E40" i="5" a="1"/>
  <c r="K40" i="5" a="1"/>
  <c r="L40" i="5" a="1"/>
  <c r="J40" i="5" a="1"/>
  <c r="F40" i="5" a="1"/>
  <c r="G40" i="5" a="1"/>
  <c r="AE41" i="5"/>
  <c r="H40" i="5" a="1"/>
  <c r="AM41" i="5"/>
  <c r="I40" i="5" a="1"/>
  <c r="F40" i="5" l="1"/>
  <c r="J40" i="5"/>
  <c r="L40" i="5"/>
  <c r="K40" i="5"/>
  <c r="E40" i="5"/>
  <c r="I40" i="5"/>
  <c r="W40" i="5" s="1"/>
  <c r="AN41" i="5"/>
  <c r="H40" i="5"/>
  <c r="AF41" i="5"/>
  <c r="G40" i="5"/>
  <c r="AZ40" i="5" s="1"/>
  <c r="AR41" i="5"/>
  <c r="AS41" i="5" s="1"/>
  <c r="BB41" i="5"/>
  <c r="BL40" i="5"/>
  <c r="BN40" i="5" s="1"/>
  <c r="BO40" i="5"/>
  <c r="AT41" i="5"/>
  <c r="C39" i="5" a="1"/>
  <c r="Z40" i="5" l="1"/>
  <c r="AA40" i="5" s="1"/>
  <c r="AQ40" i="5"/>
  <c r="BA40" i="5" s="1"/>
  <c r="AU41" i="5"/>
  <c r="AV41" i="5" s="1"/>
  <c r="AY41" i="5" s="1"/>
  <c r="BC41" i="5"/>
  <c r="BD41" i="5"/>
  <c r="BF41" i="5"/>
  <c r="BM41" i="5"/>
  <c r="AH40" i="5"/>
  <c r="AI40" i="5" s="1"/>
  <c r="U40" i="5"/>
  <c r="AL40" i="5"/>
  <c r="AB40" i="5"/>
  <c r="BP40" i="5"/>
  <c r="C39" i="5"/>
  <c r="D39" i="5" a="1"/>
  <c r="AK40" i="5" a="1"/>
  <c r="AK40" i="5" l="1"/>
  <c r="AW40" i="5"/>
  <c r="AX40" i="5" s="1"/>
  <c r="AO40" i="5"/>
  <c r="AD40" i="5"/>
  <c r="AJ40" i="5"/>
  <c r="D39" i="5"/>
  <c r="Y39" i="5"/>
  <c r="J39" i="5" a="1"/>
  <c r="E39" i="5" a="1"/>
  <c r="K39" i="5" a="1"/>
  <c r="F39" i="5" a="1"/>
  <c r="L39" i="5" a="1"/>
  <c r="G39" i="5" a="1"/>
  <c r="AE40" i="5"/>
  <c r="H39" i="5" a="1"/>
  <c r="I39" i="5" a="1"/>
  <c r="AM40" i="5"/>
  <c r="L39" i="5" l="1"/>
  <c r="F39" i="5"/>
  <c r="K39" i="5"/>
  <c r="E39" i="5"/>
  <c r="AQ39" i="5" s="1"/>
  <c r="BA39" i="5" s="1"/>
  <c r="J39" i="5"/>
  <c r="I39" i="5"/>
  <c r="W39" i="5" s="1"/>
  <c r="AN40" i="5"/>
  <c r="H39" i="5"/>
  <c r="AF40" i="5"/>
  <c r="G39" i="5"/>
  <c r="AZ39" i="5" s="1"/>
  <c r="AR40" i="5"/>
  <c r="AS40" i="5" s="1"/>
  <c r="BB40" i="5"/>
  <c r="BL39" i="5"/>
  <c r="BN39" i="5" s="1"/>
  <c r="BO39" i="5"/>
  <c r="C38" i="5" a="1"/>
  <c r="AT40" i="5"/>
  <c r="AU40" i="5" l="1"/>
  <c r="AV40" i="5" s="1"/>
  <c r="AY40" i="5" s="1"/>
  <c r="BC40" i="5"/>
  <c r="BD40" i="5"/>
  <c r="BM40" i="5"/>
  <c r="BF40" i="5"/>
  <c r="AH39" i="5"/>
  <c r="AI39" i="5" s="1"/>
  <c r="U39" i="5"/>
  <c r="AL39" i="5"/>
  <c r="AB39" i="5"/>
  <c r="Z39" i="5"/>
  <c r="AA39" i="5" s="1"/>
  <c r="BP39" i="5"/>
  <c r="C38" i="5"/>
  <c r="D38" i="5" a="1"/>
  <c r="AK39" i="5" a="1"/>
  <c r="AK39" i="5" l="1"/>
  <c r="AW39" i="5"/>
  <c r="AX39" i="5" s="1"/>
  <c r="AO39" i="5"/>
  <c r="AD39" i="5"/>
  <c r="AJ39" i="5"/>
  <c r="D38" i="5"/>
  <c r="Y38" i="5"/>
  <c r="F38" i="5" a="1"/>
  <c r="AM39" i="5"/>
  <c r="I38" i="5" a="1"/>
  <c r="E38" i="5" a="1"/>
  <c r="L38" i="5" a="1"/>
  <c r="G38" i="5" a="1"/>
  <c r="AE39" i="5"/>
  <c r="J38" i="5" a="1"/>
  <c r="K38" i="5" a="1"/>
  <c r="H38" i="5" a="1"/>
  <c r="L38" i="5" l="1"/>
  <c r="E38" i="5"/>
  <c r="AQ38" i="5" s="1"/>
  <c r="BA38" i="5" s="1"/>
  <c r="I38" i="5"/>
  <c r="W38" i="5" s="1"/>
  <c r="AN39" i="5"/>
  <c r="F38" i="5"/>
  <c r="K38" i="5"/>
  <c r="J38" i="5"/>
  <c r="H38" i="5"/>
  <c r="AF39" i="5"/>
  <c r="G38" i="5"/>
  <c r="AR39" i="5"/>
  <c r="AS39" i="5" s="1"/>
  <c r="BB39" i="5"/>
  <c r="BL38" i="5"/>
  <c r="BN38" i="5" s="1"/>
  <c r="BO38" i="5"/>
  <c r="C37" i="5" a="1"/>
  <c r="AT39" i="5"/>
  <c r="AZ38" i="5" l="1"/>
  <c r="AU39" i="5"/>
  <c r="AV39" i="5" s="1"/>
  <c r="AY39" i="5" s="1"/>
  <c r="BC39" i="5"/>
  <c r="BF39" i="5"/>
  <c r="BD39" i="5"/>
  <c r="BM39" i="5"/>
  <c r="U38" i="5"/>
  <c r="AL38" i="5"/>
  <c r="AH38" i="5"/>
  <c r="AI38" i="5" s="1"/>
  <c r="Z38" i="5"/>
  <c r="AA38" i="5" s="1"/>
  <c r="AB38" i="5"/>
  <c r="BP38" i="5"/>
  <c r="C37" i="5"/>
  <c r="D37" i="5" a="1"/>
  <c r="AK38" i="5" a="1"/>
  <c r="AK38" i="5" l="1"/>
  <c r="AO38" i="5"/>
  <c r="AW38" i="5"/>
  <c r="AX38" i="5" s="1"/>
  <c r="AD38" i="5"/>
  <c r="AJ38" i="5"/>
  <c r="D37" i="5"/>
  <c r="Y37" i="5"/>
  <c r="E37" i="5" a="1"/>
  <c r="K37" i="5" a="1"/>
  <c r="F37" i="5" a="1"/>
  <c r="J37" i="5" a="1"/>
  <c r="L37" i="5" a="1"/>
  <c r="G37" i="5" a="1"/>
  <c r="AE38" i="5"/>
  <c r="AM38" i="5"/>
  <c r="H37" i="5" a="1"/>
  <c r="I37" i="5" a="1"/>
  <c r="L37" i="5" l="1"/>
  <c r="J37" i="5"/>
  <c r="F37" i="5"/>
  <c r="K37" i="5"/>
  <c r="E37" i="5"/>
  <c r="AQ37" i="5" s="1"/>
  <c r="BA37" i="5" s="1"/>
  <c r="I37" i="5"/>
  <c r="W37" i="5" s="1"/>
  <c r="AN38" i="5"/>
  <c r="H37" i="5"/>
  <c r="AF38" i="5"/>
  <c r="G37" i="5"/>
  <c r="AR38" i="5"/>
  <c r="AS38" i="5" s="1"/>
  <c r="BB38" i="5"/>
  <c r="BL37" i="5"/>
  <c r="BN37" i="5" s="1"/>
  <c r="BO37" i="5"/>
  <c r="C36" i="5" a="1"/>
  <c r="AT38" i="5"/>
  <c r="AZ37" i="5" l="1"/>
  <c r="AU38" i="5"/>
  <c r="AV38" i="5" s="1"/>
  <c r="AY38" i="5" s="1"/>
  <c r="BC38" i="5"/>
  <c r="BF38" i="5"/>
  <c r="BM38" i="5"/>
  <c r="BD38" i="5"/>
  <c r="AH37" i="5"/>
  <c r="AI37" i="5" s="1"/>
  <c r="U37" i="5"/>
  <c r="AL37" i="5"/>
  <c r="AB37" i="5"/>
  <c r="Z37" i="5"/>
  <c r="AA37" i="5" s="1"/>
  <c r="BP37" i="5"/>
  <c r="C36" i="5"/>
  <c r="D36" i="5" a="1"/>
  <c r="AK37" i="5" a="1"/>
  <c r="AK37" i="5" l="1"/>
  <c r="AW37" i="5"/>
  <c r="AX37" i="5" s="1"/>
  <c r="AO37" i="5"/>
  <c r="AD37" i="5"/>
  <c r="AJ37" i="5"/>
  <c r="D36" i="5"/>
  <c r="Y36" i="5"/>
  <c r="E36" i="5" a="1"/>
  <c r="F36" i="5" a="1"/>
  <c r="J36" i="5" a="1"/>
  <c r="K36" i="5" a="1"/>
  <c r="L36" i="5" a="1"/>
  <c r="G36" i="5" a="1"/>
  <c r="AE37" i="5"/>
  <c r="H36" i="5" a="1"/>
  <c r="AM37" i="5"/>
  <c r="I36" i="5" a="1"/>
  <c r="L36" i="5" l="1"/>
  <c r="K36" i="5"/>
  <c r="J36" i="5"/>
  <c r="F36" i="5"/>
  <c r="E36" i="5"/>
  <c r="AQ36" i="5" s="1"/>
  <c r="BA36" i="5" s="1"/>
  <c r="I36" i="5"/>
  <c r="W36" i="5" s="1"/>
  <c r="AN37" i="5"/>
  <c r="H36" i="5"/>
  <c r="AF37" i="5"/>
  <c r="G36" i="5"/>
  <c r="AR37" i="5"/>
  <c r="AS37" i="5" s="1"/>
  <c r="BB37" i="5"/>
  <c r="BL36" i="5"/>
  <c r="BN36" i="5" s="1"/>
  <c r="BO36" i="5"/>
  <c r="C35" i="5" a="1"/>
  <c r="AT37" i="5"/>
  <c r="AZ36" i="5" l="1"/>
  <c r="AU37" i="5"/>
  <c r="AV37" i="5" s="1"/>
  <c r="AY37" i="5" s="1"/>
  <c r="BC37" i="5"/>
  <c r="BD37" i="5"/>
  <c r="BF37" i="5"/>
  <c r="BM37" i="5"/>
  <c r="AH36" i="5"/>
  <c r="AI36" i="5" s="1"/>
  <c r="U36" i="5"/>
  <c r="AL36" i="5"/>
  <c r="Z36" i="5"/>
  <c r="AA36" i="5" s="1"/>
  <c r="AB36" i="5"/>
  <c r="BP36" i="5"/>
  <c r="C35" i="5"/>
  <c r="D35" i="5" a="1"/>
  <c r="AK36" i="5" a="1"/>
  <c r="AK36" i="5" l="1"/>
  <c r="AO36" i="5"/>
  <c r="AW36" i="5"/>
  <c r="AX36" i="5" s="1"/>
  <c r="AD36" i="5"/>
  <c r="AJ36" i="5"/>
  <c r="D35" i="5"/>
  <c r="Y35" i="5"/>
  <c r="E35" i="5" a="1"/>
  <c r="F35" i="5" a="1"/>
  <c r="L35" i="5" a="1"/>
  <c r="K35" i="5" a="1"/>
  <c r="J35" i="5" a="1"/>
  <c r="G35" i="5" a="1"/>
  <c r="AE36" i="5"/>
  <c r="AM36" i="5"/>
  <c r="H35" i="5" a="1"/>
  <c r="I35" i="5" a="1"/>
  <c r="J35" i="5" l="1"/>
  <c r="K35" i="5"/>
  <c r="L35" i="5"/>
  <c r="AQ35" i="5" s="1"/>
  <c r="BA35" i="5" s="1"/>
  <c r="F35" i="5"/>
  <c r="E35" i="5"/>
  <c r="I35" i="5"/>
  <c r="W35" i="5" s="1"/>
  <c r="AN36" i="5"/>
  <c r="H35" i="5"/>
  <c r="AF36" i="5"/>
  <c r="G35" i="5"/>
  <c r="AR36" i="5"/>
  <c r="AS36" i="5" s="1"/>
  <c r="BB36" i="5"/>
  <c r="BL35" i="5"/>
  <c r="BN35" i="5" s="1"/>
  <c r="BO35" i="5"/>
  <c r="C34" i="5" a="1"/>
  <c r="AT36" i="5"/>
  <c r="AZ35" i="5" l="1"/>
  <c r="AU36" i="5"/>
  <c r="AV36" i="5" s="1"/>
  <c r="AY36" i="5" s="1"/>
  <c r="BD36" i="5"/>
  <c r="BM36" i="5"/>
  <c r="BF36" i="5"/>
  <c r="BC36" i="5"/>
  <c r="AH35" i="5"/>
  <c r="AI35" i="5" s="1"/>
  <c r="AB35" i="5"/>
  <c r="U35" i="5"/>
  <c r="AL35" i="5"/>
  <c r="Z35" i="5"/>
  <c r="AA35" i="5" s="1"/>
  <c r="BP35" i="5"/>
  <c r="C34" i="5"/>
  <c r="D34" i="5" a="1"/>
  <c r="AK35" i="5" a="1"/>
  <c r="AK35" i="5" l="1"/>
  <c r="AO35" i="5"/>
  <c r="AW35" i="5"/>
  <c r="AX35" i="5" s="1"/>
  <c r="AD35" i="5"/>
  <c r="AJ35" i="5"/>
  <c r="D34" i="5"/>
  <c r="Y34" i="5"/>
  <c r="H34" i="5" a="1"/>
  <c r="J34" i="5" a="1"/>
  <c r="K34" i="5" a="1"/>
  <c r="L34" i="5" a="1"/>
  <c r="I34" i="5" a="1"/>
  <c r="G34" i="5" a="1"/>
  <c r="AM35" i="5"/>
  <c r="E34" i="5" a="1"/>
  <c r="F34" i="5" a="1"/>
  <c r="AE35" i="5"/>
  <c r="I34" i="5" l="1"/>
  <c r="W34" i="5" s="1"/>
  <c r="L34" i="5"/>
  <c r="K34" i="5"/>
  <c r="J34" i="5"/>
  <c r="H34" i="5"/>
  <c r="AF35" i="5"/>
  <c r="F34" i="5"/>
  <c r="E34" i="5"/>
  <c r="AN35" i="5"/>
  <c r="G34" i="5"/>
  <c r="AR35" i="5"/>
  <c r="AS35" i="5" s="1"/>
  <c r="BB35" i="5"/>
  <c r="BL34" i="5"/>
  <c r="BN34" i="5" s="1"/>
  <c r="BO34" i="5"/>
  <c r="C33" i="5" a="1"/>
  <c r="AT35" i="5"/>
  <c r="AQ34" i="5" l="1"/>
  <c r="BA34" i="5" s="1"/>
  <c r="AZ34" i="5"/>
  <c r="AU35" i="5"/>
  <c r="AV35" i="5" s="1"/>
  <c r="AY35" i="5" s="1"/>
  <c r="BC35" i="5"/>
  <c r="BD35" i="5"/>
  <c r="BM35" i="5"/>
  <c r="BF35" i="5"/>
  <c r="U34" i="5"/>
  <c r="AL34" i="5"/>
  <c r="AH34" i="5"/>
  <c r="AI34" i="5" s="1"/>
  <c r="AB34" i="5"/>
  <c r="Z34" i="5"/>
  <c r="AA34" i="5" s="1"/>
  <c r="BP34" i="5"/>
  <c r="C33" i="5"/>
  <c r="D33" i="5" a="1"/>
  <c r="AK34" i="5" a="1"/>
  <c r="AK34" i="5" l="1"/>
  <c r="AO34" i="5"/>
  <c r="AW34" i="5"/>
  <c r="AX34" i="5" s="1"/>
  <c r="AD34" i="5"/>
  <c r="AJ34" i="5"/>
  <c r="D33" i="5"/>
  <c r="Y33" i="5"/>
  <c r="F33" i="5" a="1"/>
  <c r="AM34" i="5"/>
  <c r="H33" i="5" a="1"/>
  <c r="L33" i="5" a="1"/>
  <c r="AE34" i="5"/>
  <c r="J33" i="5" a="1"/>
  <c r="E33" i="5" a="1"/>
  <c r="I33" i="5" a="1"/>
  <c r="G33" i="5" a="1"/>
  <c r="K33" i="5" a="1"/>
  <c r="L33" i="5" l="1"/>
  <c r="H33" i="5"/>
  <c r="E33" i="5"/>
  <c r="AQ33" i="5" s="1"/>
  <c r="BA33" i="5" s="1"/>
  <c r="AN34" i="5"/>
  <c r="F33" i="5"/>
  <c r="K33" i="5"/>
  <c r="J33" i="5"/>
  <c r="I33" i="5"/>
  <c r="W33" i="5" s="1"/>
  <c r="AF34" i="5"/>
  <c r="G33" i="5"/>
  <c r="AR34" i="5"/>
  <c r="AS34" i="5" s="1"/>
  <c r="BB34" i="5"/>
  <c r="BL33" i="5"/>
  <c r="BN33" i="5" s="1"/>
  <c r="BO33" i="5"/>
  <c r="C32" i="5" a="1"/>
  <c r="AT34" i="5"/>
  <c r="AZ33" i="5" l="1"/>
  <c r="AU34" i="5"/>
  <c r="AV34" i="5" s="1"/>
  <c r="AY34" i="5" s="1"/>
  <c r="U33" i="5"/>
  <c r="AL33" i="5"/>
  <c r="BD34" i="5"/>
  <c r="BC34" i="5"/>
  <c r="BM34" i="5"/>
  <c r="BF34" i="5"/>
  <c r="AH33" i="5"/>
  <c r="AI33" i="5" s="1"/>
  <c r="Z33" i="5"/>
  <c r="AA33" i="5" s="1"/>
  <c r="AB33" i="5"/>
  <c r="BP33" i="5"/>
  <c r="C32" i="5"/>
  <c r="D32" i="5" a="1"/>
  <c r="AK33" i="5" a="1"/>
  <c r="AK33" i="5" l="1"/>
  <c r="AO33" i="5"/>
  <c r="AW33" i="5"/>
  <c r="AX33" i="5" s="1"/>
  <c r="AD33" i="5"/>
  <c r="AJ33" i="5"/>
  <c r="D32" i="5"/>
  <c r="Y32" i="5"/>
  <c r="AE33" i="5"/>
  <c r="AM33" i="5"/>
  <c r="J32" i="5" a="1"/>
  <c r="L32" i="5" a="1"/>
  <c r="K32" i="5" a="1"/>
  <c r="G32" i="5" a="1"/>
  <c r="I32" i="5" a="1"/>
  <c r="E32" i="5" a="1"/>
  <c r="F32" i="5" a="1"/>
  <c r="H32" i="5" a="1"/>
  <c r="K32" i="5" l="1"/>
  <c r="L32" i="5"/>
  <c r="J32" i="5"/>
  <c r="AN33" i="5"/>
  <c r="AF33" i="5"/>
  <c r="F32" i="5"/>
  <c r="E32" i="5"/>
  <c r="I32" i="5"/>
  <c r="W32" i="5" s="1"/>
  <c r="H32" i="5"/>
  <c r="G32" i="5"/>
  <c r="AR33" i="5"/>
  <c r="AS33" i="5" s="1"/>
  <c r="BB33" i="5"/>
  <c r="BL32" i="5"/>
  <c r="BN32" i="5" s="1"/>
  <c r="BO32" i="5"/>
  <c r="C31" i="5" a="1"/>
  <c r="AT33" i="5"/>
  <c r="AQ32" i="5" l="1"/>
  <c r="BA32" i="5" s="1"/>
  <c r="AZ32" i="5"/>
  <c r="AU33" i="5"/>
  <c r="AV33" i="5" s="1"/>
  <c r="AY33" i="5" s="1"/>
  <c r="AH32" i="5"/>
  <c r="AI32" i="5" s="1"/>
  <c r="AB32" i="5"/>
  <c r="BC33" i="5"/>
  <c r="BD33" i="5"/>
  <c r="BM33" i="5"/>
  <c r="BF33" i="5"/>
  <c r="Z32" i="5"/>
  <c r="AA32" i="5" s="1"/>
  <c r="U32" i="5"/>
  <c r="AL32" i="5"/>
  <c r="BP32" i="5"/>
  <c r="C31" i="5"/>
  <c r="D31" i="5" a="1"/>
  <c r="AK32" i="5" a="1"/>
  <c r="AK32" i="5" l="1"/>
  <c r="AW32" i="5"/>
  <c r="AX32" i="5" s="1"/>
  <c r="AO32" i="5"/>
  <c r="AD32" i="5"/>
  <c r="AJ32" i="5"/>
  <c r="D31" i="5"/>
  <c r="Y31" i="5"/>
  <c r="H31" i="5" a="1"/>
  <c r="I31" i="5" a="1"/>
  <c r="E31" i="5" a="1"/>
  <c r="F31" i="5" a="1"/>
  <c r="J31" i="5" a="1"/>
  <c r="G31" i="5" a="1"/>
  <c r="AM32" i="5"/>
  <c r="K31" i="5" a="1"/>
  <c r="L31" i="5" a="1"/>
  <c r="AE32" i="5"/>
  <c r="J31" i="5" l="1"/>
  <c r="F31" i="5"/>
  <c r="E31" i="5"/>
  <c r="I31" i="5"/>
  <c r="W31" i="5" s="1"/>
  <c r="H31" i="5"/>
  <c r="L31" i="5"/>
  <c r="AB31" i="5" s="1"/>
  <c r="AO31" i="5" s="1"/>
  <c r="AR31" i="5" s="1"/>
  <c r="K31" i="5"/>
  <c r="AN32" i="5"/>
  <c r="AF32" i="5"/>
  <c r="G31" i="5"/>
  <c r="AZ31" i="5" s="1"/>
  <c r="AR32" i="5"/>
  <c r="AS32" i="5" s="1"/>
  <c r="BB32" i="5"/>
  <c r="BL31" i="5"/>
  <c r="BN31" i="5" s="1"/>
  <c r="BO31" i="5"/>
  <c r="C30" i="5" a="1"/>
  <c r="AT32" i="5"/>
  <c r="AW31" i="5" l="1"/>
  <c r="AQ31" i="5"/>
  <c r="BA31" i="5" s="1"/>
  <c r="BB31" i="5" s="1"/>
  <c r="BC31" i="5" s="1"/>
  <c r="AU32" i="5"/>
  <c r="AV32" i="5" s="1"/>
  <c r="AY32" i="5" s="1"/>
  <c r="BC32" i="5"/>
  <c r="BD32" i="5"/>
  <c r="BM32" i="5"/>
  <c r="BF32" i="5"/>
  <c r="U31" i="5"/>
  <c r="AL31" i="5"/>
  <c r="AH31" i="5"/>
  <c r="AI31" i="5" s="1"/>
  <c r="Z31" i="5"/>
  <c r="AA31" i="5" s="1"/>
  <c r="BP31" i="5"/>
  <c r="C30" i="5"/>
  <c r="D30" i="5" a="1"/>
  <c r="AK31" i="5" a="1"/>
  <c r="AX31" i="5" l="1"/>
  <c r="AK31" i="5"/>
  <c r="AD31" i="5"/>
  <c r="AJ31" i="5"/>
  <c r="AS31" i="5"/>
  <c r="BD31" i="5"/>
  <c r="BF31" i="5"/>
  <c r="BM31" i="5"/>
  <c r="D30" i="5"/>
  <c r="Y30" i="5"/>
  <c r="AT31" i="5"/>
  <c r="K30" i="5" a="1"/>
  <c r="L30" i="5" a="1"/>
  <c r="AE31" i="5"/>
  <c r="H30" i="5" a="1"/>
  <c r="I30" i="5" a="1"/>
  <c r="E30" i="5" a="1"/>
  <c r="J30" i="5" a="1"/>
  <c r="AM31" i="5"/>
  <c r="F30" i="5" a="1"/>
  <c r="G30" i="5" a="1"/>
  <c r="J30" i="5" l="1"/>
  <c r="F30" i="5"/>
  <c r="E30" i="5"/>
  <c r="I30" i="5"/>
  <c r="W30" i="5" s="1"/>
  <c r="H30" i="5"/>
  <c r="AF31" i="5"/>
  <c r="L30" i="5"/>
  <c r="AB30" i="5" s="1"/>
  <c r="K30" i="5"/>
  <c r="AU31" i="5"/>
  <c r="AV31" i="5" s="1"/>
  <c r="AY31" i="5" s="1"/>
  <c r="AN31" i="5"/>
  <c r="G30" i="5"/>
  <c r="Z30" i="5"/>
  <c r="AA30" i="5" s="1"/>
  <c r="BL30" i="5"/>
  <c r="BN30" i="5" s="1"/>
  <c r="BO30" i="5"/>
  <c r="C29" i="5" a="1"/>
  <c r="AZ30" i="5" l="1"/>
  <c r="AQ30" i="5"/>
  <c r="BA30" i="5" s="1"/>
  <c r="AW30" i="5"/>
  <c r="AX30" i="5" s="1"/>
  <c r="AO30" i="5"/>
  <c r="AR30" i="5" s="1"/>
  <c r="U30" i="5"/>
  <c r="AL30" i="5"/>
  <c r="AH30" i="5"/>
  <c r="AI30" i="5" s="1"/>
  <c r="BB30" i="5"/>
  <c r="BF30" i="5" s="1"/>
  <c r="BP30" i="5"/>
  <c r="C29" i="5"/>
  <c r="AK30" i="5" a="1"/>
  <c r="D29" i="5" a="1"/>
  <c r="AK30" i="5" l="1"/>
  <c r="AD30" i="5"/>
  <c r="AJ30" i="5"/>
  <c r="AS30" i="5"/>
  <c r="BD30" i="5"/>
  <c r="BC30" i="5"/>
  <c r="BM30" i="5"/>
  <c r="D29" i="5"/>
  <c r="Y29" i="5"/>
  <c r="I29" i="5" a="1"/>
  <c r="K29" i="5" a="1"/>
  <c r="L29" i="5" a="1"/>
  <c r="AE30" i="5"/>
  <c r="H29" i="5" a="1"/>
  <c r="J29" i="5" a="1"/>
  <c r="E29" i="5" a="1"/>
  <c r="F29" i="5" a="1"/>
  <c r="G29" i="5" a="1"/>
  <c r="AM30" i="5"/>
  <c r="AT30" i="5"/>
  <c r="F29" i="5" l="1"/>
  <c r="E29" i="5"/>
  <c r="J29" i="5"/>
  <c r="H29" i="5"/>
  <c r="AF30" i="5"/>
  <c r="L29" i="5"/>
  <c r="AB29" i="5" s="1"/>
  <c r="AO29" i="5" s="1"/>
  <c r="AR29" i="5" s="1"/>
  <c r="K29" i="5"/>
  <c r="I29" i="5"/>
  <c r="W29" i="5" s="1"/>
  <c r="AU30" i="5"/>
  <c r="AV30" i="5" s="1"/>
  <c r="AY30" i="5" s="1"/>
  <c r="AN30" i="5"/>
  <c r="G29" i="5"/>
  <c r="AZ29" i="5" s="1"/>
  <c r="Z29" i="5"/>
  <c r="AA29" i="5" s="1"/>
  <c r="BL29" i="5"/>
  <c r="BN29" i="5" s="1"/>
  <c r="BO29" i="5"/>
  <c r="C28" i="5" a="1"/>
  <c r="AW29" i="5" l="1"/>
  <c r="AQ29" i="5"/>
  <c r="BA29" i="5" s="1"/>
  <c r="U29" i="5"/>
  <c r="AL29" i="5"/>
  <c r="AH29" i="5"/>
  <c r="AI29" i="5" s="1"/>
  <c r="BP29" i="5"/>
  <c r="BB29" i="5"/>
  <c r="BD29" i="5" s="1"/>
  <c r="C28" i="5"/>
  <c r="AK29" i="5" a="1"/>
  <c r="D28" i="5" a="1"/>
  <c r="AX29" i="5" l="1"/>
  <c r="AK29" i="5"/>
  <c r="AD29" i="5"/>
  <c r="AJ29" i="5"/>
  <c r="AS29" i="5"/>
  <c r="BF29" i="5"/>
  <c r="BC29" i="5"/>
  <c r="BM29" i="5"/>
  <c r="D28" i="5"/>
  <c r="Y28" i="5"/>
  <c r="F28" i="5" a="1"/>
  <c r="AT29" i="5"/>
  <c r="J28" i="5" a="1"/>
  <c r="AM29" i="5"/>
  <c r="H28" i="5" a="1"/>
  <c r="K28" i="5" a="1"/>
  <c r="AE29" i="5"/>
  <c r="I28" i="5" a="1"/>
  <c r="L28" i="5" a="1"/>
  <c r="G28" i="5" a="1"/>
  <c r="E28" i="5" a="1"/>
  <c r="L28" i="5" l="1"/>
  <c r="E28" i="5"/>
  <c r="AQ28" i="5" s="1"/>
  <c r="BA28" i="5" s="1"/>
  <c r="I28" i="5"/>
  <c r="W28" i="5" s="1"/>
  <c r="H28" i="5"/>
  <c r="AN29" i="5"/>
  <c r="J28" i="5"/>
  <c r="AU29" i="5"/>
  <c r="AV29" i="5" s="1"/>
  <c r="AY29" i="5" s="1"/>
  <c r="AF29" i="5"/>
  <c r="F28" i="5"/>
  <c r="K28" i="5"/>
  <c r="G28" i="5"/>
  <c r="Z28" i="5"/>
  <c r="AA28" i="5" s="1"/>
  <c r="BL28" i="5"/>
  <c r="BN28" i="5" s="1"/>
  <c r="BO28" i="5"/>
  <c r="C27" i="5" a="1"/>
  <c r="AZ28" i="5" l="1"/>
  <c r="U28" i="5"/>
  <c r="AL28" i="5"/>
  <c r="AH28" i="5"/>
  <c r="AI28" i="5" s="1"/>
  <c r="AB28" i="5"/>
  <c r="BP28" i="5"/>
  <c r="C27" i="5"/>
  <c r="AK28" i="5" a="1"/>
  <c r="D27" i="5" a="1"/>
  <c r="AK28" i="5" l="1"/>
  <c r="AO28" i="5"/>
  <c r="AW28" i="5"/>
  <c r="AX28" i="5" s="1"/>
  <c r="AD28" i="5"/>
  <c r="AJ28" i="5"/>
  <c r="D27" i="5"/>
  <c r="Y27" i="5"/>
  <c r="H27" i="5" a="1"/>
  <c r="I27" i="5" a="1"/>
  <c r="E27" i="5" a="1"/>
  <c r="J27" i="5" a="1"/>
  <c r="L27" i="5" a="1"/>
  <c r="AE28" i="5"/>
  <c r="F27" i="5" a="1"/>
  <c r="AM28" i="5"/>
  <c r="G27" i="5" a="1"/>
  <c r="K27" i="5" a="1"/>
  <c r="J27" i="5" l="1"/>
  <c r="F27" i="5"/>
  <c r="E27" i="5"/>
  <c r="I27" i="5"/>
  <c r="W27" i="5" s="1"/>
  <c r="H27" i="5"/>
  <c r="AF28" i="5"/>
  <c r="G27" i="5"/>
  <c r="AZ27" i="5" s="1"/>
  <c r="L27" i="5"/>
  <c r="AB27" i="5" s="1"/>
  <c r="AO27" i="5" s="1"/>
  <c r="AR27" i="5" s="1"/>
  <c r="K27" i="5"/>
  <c r="AN28" i="5"/>
  <c r="AR28" i="5"/>
  <c r="AS28" i="5" s="1"/>
  <c r="BB28" i="5"/>
  <c r="BL27" i="5"/>
  <c r="BN27" i="5" s="1"/>
  <c r="BO27" i="5"/>
  <c r="C26" i="5" a="1"/>
  <c r="AT28" i="5"/>
  <c r="AW27" i="5" l="1"/>
  <c r="AQ27" i="5"/>
  <c r="BA27" i="5" s="1"/>
  <c r="AU28" i="5"/>
  <c r="AV28" i="5" s="1"/>
  <c r="AY28" i="5" s="1"/>
  <c r="BC28" i="5"/>
  <c r="BF28" i="5"/>
  <c r="BM28" i="5"/>
  <c r="BD28" i="5"/>
  <c r="U27" i="5"/>
  <c r="AL27" i="5"/>
  <c r="AH27" i="5"/>
  <c r="AI27" i="5" s="1"/>
  <c r="Z27" i="5"/>
  <c r="AA27" i="5" s="1"/>
  <c r="BB27" i="5"/>
  <c r="BC27" i="5" s="1"/>
  <c r="BP27" i="5"/>
  <c r="C26" i="5"/>
  <c r="D26" i="5" a="1"/>
  <c r="AK27" i="5" a="1"/>
  <c r="AX27" i="5" l="1"/>
  <c r="AK27" i="5"/>
  <c r="AD27" i="5"/>
  <c r="AJ27" i="5"/>
  <c r="AS27" i="5"/>
  <c r="BD27" i="5"/>
  <c r="BM27" i="5"/>
  <c r="BF27" i="5"/>
  <c r="D26" i="5"/>
  <c r="Y26" i="5"/>
  <c r="AT27" i="5"/>
  <c r="J26" i="5" a="1"/>
  <c r="K26" i="5" a="1"/>
  <c r="F26" i="5" a="1"/>
  <c r="L26" i="5" a="1"/>
  <c r="AE27" i="5"/>
  <c r="H26" i="5" a="1"/>
  <c r="I26" i="5" a="1"/>
  <c r="AM27" i="5"/>
  <c r="G26" i="5" a="1"/>
  <c r="E26" i="5" a="1"/>
  <c r="E26" i="5" l="1"/>
  <c r="AN27" i="5"/>
  <c r="AF27" i="5"/>
  <c r="L26" i="5"/>
  <c r="AB26" i="5" s="1"/>
  <c r="AO26" i="5" s="1"/>
  <c r="AR26" i="5" s="1"/>
  <c r="F26" i="5"/>
  <c r="K26" i="5"/>
  <c r="J26" i="5"/>
  <c r="I26" i="5"/>
  <c r="W26" i="5" s="1"/>
  <c r="AU27" i="5"/>
  <c r="AV27" i="5" s="1"/>
  <c r="AY27" i="5" s="1"/>
  <c r="H26" i="5"/>
  <c r="G26" i="5"/>
  <c r="Z26" i="5"/>
  <c r="AA26" i="5" s="1"/>
  <c r="BL26" i="5"/>
  <c r="BN26" i="5" s="1"/>
  <c r="BO26" i="5"/>
  <c r="C25" i="5" a="1"/>
  <c r="AZ26" i="5" l="1"/>
  <c r="AW26" i="5"/>
  <c r="AQ26" i="5"/>
  <c r="BA26" i="5" s="1"/>
  <c r="U26" i="5"/>
  <c r="AL26" i="5"/>
  <c r="AX26" i="5"/>
  <c r="AH26" i="5"/>
  <c r="AI26" i="5" s="1"/>
  <c r="AS26" i="5" s="1"/>
  <c r="BB26" i="5"/>
  <c r="BC26" i="5" s="1"/>
  <c r="BP26" i="5"/>
  <c r="C25" i="5"/>
  <c r="AT26" i="5"/>
  <c r="AK26" i="5" a="1"/>
  <c r="D25" i="5" a="1"/>
  <c r="AU26" i="5" l="1"/>
  <c r="AV26" i="5" s="1"/>
  <c r="AY26" i="5" s="1"/>
  <c r="AK26" i="5"/>
  <c r="AD26" i="5"/>
  <c r="AJ26" i="5"/>
  <c r="BD26" i="5"/>
  <c r="BF26" i="5"/>
  <c r="BM26" i="5"/>
  <c r="D25" i="5"/>
  <c r="Y25" i="5"/>
  <c r="E25" i="5" a="1"/>
  <c r="H25" i="5" a="1"/>
  <c r="J25" i="5" a="1"/>
  <c r="F25" i="5" a="1"/>
  <c r="L25" i="5" a="1"/>
  <c r="AM26" i="5"/>
  <c r="AE26" i="5"/>
  <c r="K25" i="5" a="1"/>
  <c r="G25" i="5" a="1"/>
  <c r="I25" i="5" a="1"/>
  <c r="L25" i="5" l="1"/>
  <c r="K25" i="5"/>
  <c r="J25" i="5"/>
  <c r="H25" i="5"/>
  <c r="AF26" i="5"/>
  <c r="F25" i="5"/>
  <c r="E25" i="5"/>
  <c r="AQ25" i="5" s="1"/>
  <c r="BA25" i="5" s="1"/>
  <c r="I25" i="5"/>
  <c r="W25" i="5" s="1"/>
  <c r="AN26" i="5"/>
  <c r="G25" i="5"/>
  <c r="Z25" i="5"/>
  <c r="AA25" i="5" s="1"/>
  <c r="AB25" i="5"/>
  <c r="AO25" i="5" s="1"/>
  <c r="AR25" i="5" s="1"/>
  <c r="BL25" i="5"/>
  <c r="BN25" i="5" s="1"/>
  <c r="BO25" i="5"/>
  <c r="C24" i="5" a="1"/>
  <c r="AZ25" i="5" l="1"/>
  <c r="AW25" i="5"/>
  <c r="AX25" i="5" s="1"/>
  <c r="AH25" i="5"/>
  <c r="AI25" i="5" s="1"/>
  <c r="U25" i="5"/>
  <c r="AL25" i="5"/>
  <c r="BP25" i="5"/>
  <c r="BB25" i="5"/>
  <c r="BC25" i="5" s="1"/>
  <c r="C24" i="5"/>
  <c r="AK25" i="5" a="1"/>
  <c r="D24" i="5" a="1"/>
  <c r="AK25" i="5" l="1"/>
  <c r="AD25" i="5"/>
  <c r="AJ25" i="5"/>
  <c r="AS25" i="5"/>
  <c r="BF25" i="5"/>
  <c r="BD25" i="5"/>
  <c r="BM25" i="5"/>
  <c r="D24" i="5"/>
  <c r="Y24" i="5"/>
  <c r="E24" i="5" a="1"/>
  <c r="L24" i="5" a="1"/>
  <c r="H24" i="5" a="1"/>
  <c r="J24" i="5" a="1"/>
  <c r="AT25" i="5"/>
  <c r="AE25" i="5"/>
  <c r="I24" i="5" a="1"/>
  <c r="K24" i="5" a="1"/>
  <c r="F24" i="5" a="1"/>
  <c r="AM25" i="5"/>
  <c r="G24" i="5" a="1"/>
  <c r="F24" i="5" l="1"/>
  <c r="K24" i="5"/>
  <c r="J24" i="5"/>
  <c r="I24" i="5"/>
  <c r="W24" i="5" s="1"/>
  <c r="H24" i="5"/>
  <c r="AF25" i="5"/>
  <c r="L24" i="5"/>
  <c r="E24" i="5"/>
  <c r="AU25" i="5"/>
  <c r="AV25" i="5" s="1"/>
  <c r="AY25" i="5" s="1"/>
  <c r="AN25" i="5"/>
  <c r="G24" i="5"/>
  <c r="AZ24" i="5" s="1"/>
  <c r="Z24" i="5"/>
  <c r="AA24" i="5" s="1"/>
  <c r="BL24" i="5"/>
  <c r="BN24" i="5" s="1"/>
  <c r="BO24" i="5"/>
  <c r="C23" i="5" a="1"/>
  <c r="AB24" i="5" l="1"/>
  <c r="AW24" i="5" s="1"/>
  <c r="AQ24" i="5"/>
  <c r="BA24" i="5" s="1"/>
  <c r="AO24" i="5"/>
  <c r="AR24" i="5" s="1"/>
  <c r="AH24" i="5"/>
  <c r="AI24" i="5" s="1"/>
  <c r="U24" i="5"/>
  <c r="AL24" i="5"/>
  <c r="BP24" i="5"/>
  <c r="BB24" i="5"/>
  <c r="BC24" i="5" s="1"/>
  <c r="C23" i="5"/>
  <c r="AK24" i="5" a="1"/>
  <c r="D23" i="5" a="1"/>
  <c r="AX24" i="5" l="1"/>
  <c r="AK24" i="5"/>
  <c r="AD24" i="5"/>
  <c r="AJ24" i="5"/>
  <c r="AS24" i="5"/>
  <c r="BF24" i="5"/>
  <c r="BM24" i="5"/>
  <c r="BD24" i="5"/>
  <c r="D23" i="5"/>
  <c r="Y23" i="5"/>
  <c r="I23" i="5" a="1"/>
  <c r="AT24" i="5"/>
  <c r="G23" i="5" a="1"/>
  <c r="J23" i="5" a="1"/>
  <c r="K23" i="5" a="1"/>
  <c r="F23" i="5" a="1"/>
  <c r="AE24" i="5"/>
  <c r="E23" i="5" a="1"/>
  <c r="L23" i="5" a="1"/>
  <c r="AM24" i="5"/>
  <c r="H23" i="5" a="1"/>
  <c r="AN24" i="5" l="1"/>
  <c r="L23" i="5"/>
  <c r="E23" i="5"/>
  <c r="AQ23" i="5" s="1"/>
  <c r="BA23" i="5" s="1"/>
  <c r="AU24" i="5"/>
  <c r="AV24" i="5" s="1"/>
  <c r="AY24" i="5" s="1"/>
  <c r="AF24" i="5"/>
  <c r="F23" i="5"/>
  <c r="K23" i="5"/>
  <c r="J23" i="5"/>
  <c r="I23" i="5"/>
  <c r="W23" i="5" s="1"/>
  <c r="H23" i="5"/>
  <c r="G23" i="5"/>
  <c r="Z23" i="5"/>
  <c r="AA23" i="5" s="1"/>
  <c r="BL23" i="5"/>
  <c r="BN23" i="5" s="1"/>
  <c r="BO23" i="5"/>
  <c r="C22" i="5" a="1"/>
  <c r="AZ23" i="5" l="1"/>
  <c r="U23" i="5"/>
  <c r="AL23" i="5"/>
  <c r="AH23" i="5"/>
  <c r="AI23" i="5" s="1"/>
  <c r="AB23" i="5"/>
  <c r="BP23" i="5"/>
  <c r="C22" i="5"/>
  <c r="AK23" i="5" a="1"/>
  <c r="D22" i="5" a="1"/>
  <c r="AK23" i="5" l="1"/>
  <c r="AO23" i="5"/>
  <c r="AW23" i="5"/>
  <c r="AX23" i="5" s="1"/>
  <c r="AD23" i="5"/>
  <c r="AJ23" i="5"/>
  <c r="D22" i="5"/>
  <c r="Y22" i="5"/>
  <c r="F22" i="5" a="1"/>
  <c r="H22" i="5" a="1"/>
  <c r="E22" i="5" a="1"/>
  <c r="L22" i="5" a="1"/>
  <c r="J22" i="5" a="1"/>
  <c r="G22" i="5" a="1"/>
  <c r="I22" i="5" a="1"/>
  <c r="K22" i="5" a="1"/>
  <c r="AM23" i="5"/>
  <c r="AE23" i="5"/>
  <c r="J22" i="5" l="1"/>
  <c r="L22" i="5"/>
  <c r="E22" i="5"/>
  <c r="H22" i="5"/>
  <c r="F22" i="5"/>
  <c r="K22" i="5"/>
  <c r="I22" i="5"/>
  <c r="W22" i="5" s="1"/>
  <c r="AN23" i="5"/>
  <c r="AF23" i="5"/>
  <c r="G22" i="5"/>
  <c r="AR23" i="5"/>
  <c r="AS23" i="5" s="1"/>
  <c r="BB23" i="5"/>
  <c r="BL22" i="5"/>
  <c r="BN22" i="5" s="1"/>
  <c r="BO22" i="5"/>
  <c r="AT23" i="5"/>
  <c r="C21" i="5" a="1"/>
  <c r="Z22" i="5" l="1"/>
  <c r="AA22" i="5" s="1"/>
  <c r="AQ22" i="5"/>
  <c r="BA22" i="5" s="1"/>
  <c r="AZ22" i="5"/>
  <c r="AU23" i="5"/>
  <c r="AV23" i="5" s="1"/>
  <c r="AY23" i="5" s="1"/>
  <c r="BC23" i="5"/>
  <c r="BD23" i="5"/>
  <c r="BM23" i="5"/>
  <c r="BF23" i="5"/>
  <c r="U22" i="5"/>
  <c r="AL22" i="5"/>
  <c r="AH22" i="5"/>
  <c r="AI22" i="5" s="1"/>
  <c r="AB22" i="5"/>
  <c r="BP22" i="5"/>
  <c r="C21" i="5"/>
  <c r="D21" i="5" a="1"/>
  <c r="AK22" i="5" a="1"/>
  <c r="AK22" i="5" l="1"/>
  <c r="AO22" i="5"/>
  <c r="AW22" i="5"/>
  <c r="AX22" i="5" s="1"/>
  <c r="AD22" i="5"/>
  <c r="AJ22" i="5"/>
  <c r="D21" i="5"/>
  <c r="Y21" i="5"/>
  <c r="AM22" i="5"/>
  <c r="E21" i="5" a="1"/>
  <c r="G21" i="5" a="1"/>
  <c r="H21" i="5" a="1"/>
  <c r="F21" i="5" a="1"/>
  <c r="I21" i="5" a="1"/>
  <c r="J21" i="5" a="1"/>
  <c r="L21" i="5" a="1"/>
  <c r="AE22" i="5"/>
  <c r="K21" i="5" a="1"/>
  <c r="L21" i="5" l="1"/>
  <c r="E21" i="5"/>
  <c r="AB21" i="5" s="1"/>
  <c r="J21" i="5"/>
  <c r="I21" i="5"/>
  <c r="W21" i="5" s="1"/>
  <c r="AN22" i="5"/>
  <c r="F21" i="5"/>
  <c r="K21" i="5"/>
  <c r="H21" i="5"/>
  <c r="AF22" i="5"/>
  <c r="G21" i="5"/>
  <c r="AR22" i="5"/>
  <c r="AS22" i="5" s="1"/>
  <c r="BB22" i="5"/>
  <c r="BL21" i="5"/>
  <c r="BN21" i="5" s="1"/>
  <c r="BO21" i="5"/>
  <c r="C20" i="5" a="1"/>
  <c r="AT22" i="5"/>
  <c r="AQ21" i="5" l="1"/>
  <c r="BA21" i="5" s="1"/>
  <c r="AW21" i="5"/>
  <c r="AX21" i="5" s="1"/>
  <c r="AO21" i="5"/>
  <c r="AR21" i="5" s="1"/>
  <c r="AZ21" i="5"/>
  <c r="AU22" i="5"/>
  <c r="AV22" i="5" s="1"/>
  <c r="AY22" i="5" s="1"/>
  <c r="BD22" i="5"/>
  <c r="BC22" i="5"/>
  <c r="BF22" i="5"/>
  <c r="BM22" i="5"/>
  <c r="U21" i="5"/>
  <c r="AL21" i="5"/>
  <c r="AH21" i="5"/>
  <c r="AI21" i="5" s="1"/>
  <c r="Z21" i="5"/>
  <c r="AA21" i="5" s="1"/>
  <c r="BP21" i="5"/>
  <c r="C20" i="5"/>
  <c r="D20" i="5" a="1"/>
  <c r="AK21" i="5" a="1"/>
  <c r="BB21" i="5" l="1"/>
  <c r="BC21" i="5" s="1"/>
  <c r="AK21" i="5"/>
  <c r="AD21" i="5"/>
  <c r="AJ21" i="5"/>
  <c r="AS21" i="5"/>
  <c r="BD21" i="5"/>
  <c r="BM21" i="5"/>
  <c r="BF21" i="5"/>
  <c r="D20" i="5"/>
  <c r="Y20" i="5"/>
  <c r="H20" i="5" a="1"/>
  <c r="J20" i="5" a="1"/>
  <c r="L20" i="5" a="1"/>
  <c r="AE21" i="5"/>
  <c r="AT21" i="5"/>
  <c r="I20" i="5" a="1"/>
  <c r="E20" i="5" a="1"/>
  <c r="K20" i="5" a="1"/>
  <c r="F20" i="5" a="1"/>
  <c r="AM21" i="5"/>
  <c r="G20" i="5" a="1"/>
  <c r="L20" i="5" l="1"/>
  <c r="F20" i="5"/>
  <c r="K20" i="5"/>
  <c r="E20" i="5"/>
  <c r="AQ20" i="5" s="1"/>
  <c r="BA20" i="5" s="1"/>
  <c r="J20" i="5"/>
  <c r="I20" i="5"/>
  <c r="W20" i="5" s="1"/>
  <c r="AU21" i="5"/>
  <c r="AV21" i="5" s="1"/>
  <c r="AY21" i="5" s="1"/>
  <c r="H20" i="5"/>
  <c r="AN21" i="5"/>
  <c r="AF21" i="5"/>
  <c r="G20" i="5"/>
  <c r="AZ20" i="5" s="1"/>
  <c r="Z20" i="5"/>
  <c r="AA20" i="5" s="1"/>
  <c r="BL20" i="5"/>
  <c r="BN20" i="5" s="1"/>
  <c r="BO20" i="5"/>
  <c r="C19" i="5" a="1"/>
  <c r="AH20" i="5" l="1"/>
  <c r="AI20" i="5" s="1"/>
  <c r="U20" i="5"/>
  <c r="AL20" i="5"/>
  <c r="AB20" i="5"/>
  <c r="BP20" i="5"/>
  <c r="C19" i="5"/>
  <c r="AK20" i="5" a="1"/>
  <c r="D19" i="5" a="1"/>
  <c r="AK20" i="5" l="1"/>
  <c r="AO20" i="5"/>
  <c r="AW20" i="5"/>
  <c r="AX20" i="5" s="1"/>
  <c r="AD20" i="5"/>
  <c r="AJ20" i="5"/>
  <c r="D19" i="5"/>
  <c r="Y19" i="5"/>
  <c r="K19" i="5" a="1"/>
  <c r="G19" i="5" a="1"/>
  <c r="H19" i="5" a="1"/>
  <c r="AM20" i="5"/>
  <c r="L19" i="5" a="1"/>
  <c r="I19" i="5" a="1"/>
  <c r="E19" i="5" a="1"/>
  <c r="AE20" i="5"/>
  <c r="J19" i="5" a="1"/>
  <c r="F19" i="5" a="1"/>
  <c r="F19" i="5" l="1"/>
  <c r="E19" i="5"/>
  <c r="I19" i="5"/>
  <c r="W19" i="5" s="1"/>
  <c r="L19" i="5"/>
  <c r="AB19" i="5" s="1"/>
  <c r="AO19" i="5" s="1"/>
  <c r="AR19" i="5" s="1"/>
  <c r="K19" i="5"/>
  <c r="J19" i="5"/>
  <c r="AN20" i="5"/>
  <c r="H19" i="5"/>
  <c r="AF20" i="5"/>
  <c r="G19" i="5"/>
  <c r="AZ19" i="5" s="1"/>
  <c r="AR20" i="5"/>
  <c r="AS20" i="5" s="1"/>
  <c r="BB20" i="5"/>
  <c r="BL19" i="5"/>
  <c r="BN19" i="5" s="1"/>
  <c r="BO19" i="5"/>
  <c r="AT20" i="5"/>
  <c r="C18" i="5" a="1"/>
  <c r="AW19" i="5" l="1"/>
  <c r="AQ19" i="5"/>
  <c r="BA19" i="5" s="1"/>
  <c r="AU20" i="5"/>
  <c r="AV20" i="5" s="1"/>
  <c r="AY20" i="5" s="1"/>
  <c r="BD20" i="5"/>
  <c r="BC20" i="5"/>
  <c r="BM20" i="5"/>
  <c r="BF20" i="5"/>
  <c r="U19" i="5"/>
  <c r="AL19" i="5"/>
  <c r="AH19" i="5"/>
  <c r="AI19" i="5" s="1"/>
  <c r="Z19" i="5"/>
  <c r="AA19" i="5" s="1"/>
  <c r="BB19" i="5"/>
  <c r="BC19" i="5" s="1"/>
  <c r="BP19" i="5"/>
  <c r="C18" i="5"/>
  <c r="D18" i="5" a="1"/>
  <c r="AK19" i="5" a="1"/>
  <c r="AX19" i="5" l="1"/>
  <c r="AK19" i="5"/>
  <c r="AD19" i="5"/>
  <c r="AJ19" i="5"/>
  <c r="AS19" i="5"/>
  <c r="BD19" i="5"/>
  <c r="BM19" i="5"/>
  <c r="BF19" i="5"/>
  <c r="D18" i="5"/>
  <c r="Y18" i="5"/>
  <c r="AM19" i="5"/>
  <c r="I18" i="5" a="1"/>
  <c r="H18" i="5" a="1"/>
  <c r="AT19" i="5"/>
  <c r="J18" i="5" a="1"/>
  <c r="K18" i="5" a="1"/>
  <c r="L18" i="5" a="1"/>
  <c r="E18" i="5" a="1"/>
  <c r="AE19" i="5"/>
  <c r="F18" i="5" a="1"/>
  <c r="G18" i="5" a="1"/>
  <c r="E18" i="5" l="1"/>
  <c r="L18" i="5"/>
  <c r="AB18" i="5" s="1"/>
  <c r="F18" i="5"/>
  <c r="K18" i="5"/>
  <c r="J18" i="5"/>
  <c r="I18" i="5"/>
  <c r="W18" i="5" s="1"/>
  <c r="AU19" i="5"/>
  <c r="AV19" i="5" s="1"/>
  <c r="AY19" i="5" s="1"/>
  <c r="H18" i="5"/>
  <c r="AN19" i="5"/>
  <c r="AF19" i="5"/>
  <c r="G18" i="5"/>
  <c r="Z18" i="5"/>
  <c r="AA18" i="5" s="1"/>
  <c r="BL18" i="5"/>
  <c r="BN18" i="5" s="1"/>
  <c r="BO18" i="5"/>
  <c r="C17" i="5" a="1"/>
  <c r="AZ18" i="5" l="1"/>
  <c r="AQ18" i="5"/>
  <c r="BA18" i="5" s="1"/>
  <c r="AO18" i="5"/>
  <c r="AR18" i="5" s="1"/>
  <c r="AW18" i="5"/>
  <c r="AX18" i="5" s="1"/>
  <c r="U18" i="5"/>
  <c r="AL18" i="5"/>
  <c r="AH18" i="5"/>
  <c r="AI18" i="5" s="1"/>
  <c r="BP18" i="5"/>
  <c r="BB18" i="5"/>
  <c r="BD18" i="5" s="1"/>
  <c r="C17" i="5"/>
  <c r="AK18" i="5" a="1"/>
  <c r="D17" i="5" a="1"/>
  <c r="AK18" i="5" l="1"/>
  <c r="AD18" i="5"/>
  <c r="AJ18" i="5"/>
  <c r="AS18" i="5"/>
  <c r="BC18" i="5"/>
  <c r="BM18" i="5"/>
  <c r="BF18" i="5"/>
  <c r="D17" i="5"/>
  <c r="Y17" i="5"/>
  <c r="J17" i="5" a="1"/>
  <c r="F17" i="5" a="1"/>
  <c r="E17" i="5" a="1"/>
  <c r="H17" i="5" a="1"/>
  <c r="K17" i="5" a="1"/>
  <c r="AT18" i="5"/>
  <c r="AE18" i="5"/>
  <c r="AM18" i="5"/>
  <c r="L17" i="5" a="1"/>
  <c r="G17" i="5" a="1"/>
  <c r="I17" i="5" a="1"/>
  <c r="L17" i="5" l="1"/>
  <c r="K17" i="5"/>
  <c r="H17" i="5"/>
  <c r="AN18" i="5"/>
  <c r="E17" i="5"/>
  <c r="AQ17" i="5" s="1"/>
  <c r="BA17" i="5" s="1"/>
  <c r="AF18" i="5"/>
  <c r="F17" i="5"/>
  <c r="J17" i="5"/>
  <c r="I17" i="5"/>
  <c r="W17" i="5" s="1"/>
  <c r="AU18" i="5"/>
  <c r="AV18" i="5" s="1"/>
  <c r="AY18" i="5" s="1"/>
  <c r="G17" i="5"/>
  <c r="Z17" i="5"/>
  <c r="AA17" i="5" s="1"/>
  <c r="BL17" i="5"/>
  <c r="BN17" i="5" s="1"/>
  <c r="BO17" i="5"/>
  <c r="C16" i="5" a="1"/>
  <c r="AZ17" i="5" l="1"/>
  <c r="U17" i="5"/>
  <c r="AL17" i="5"/>
  <c r="AH17" i="5"/>
  <c r="AI17" i="5" s="1"/>
  <c r="AB17" i="5"/>
  <c r="BP17" i="5"/>
  <c r="C16" i="5"/>
  <c r="AK17" i="5" a="1"/>
  <c r="D16" i="5" a="1"/>
  <c r="AK17" i="5" l="1"/>
  <c r="AO17" i="5"/>
  <c r="AW17" i="5"/>
  <c r="AX17" i="5" s="1"/>
  <c r="AD17" i="5"/>
  <c r="AJ17" i="5"/>
  <c r="D16" i="5"/>
  <c r="Y16" i="5"/>
  <c r="L16" i="5" a="1"/>
  <c r="G16" i="5" a="1"/>
  <c r="H16" i="5" a="1"/>
  <c r="AM17" i="5"/>
  <c r="J16" i="5" a="1"/>
  <c r="E16" i="5" a="1"/>
  <c r="AE17" i="5"/>
  <c r="I16" i="5" a="1"/>
  <c r="K16" i="5" a="1"/>
  <c r="F16" i="5" a="1"/>
  <c r="F16" i="5" l="1"/>
  <c r="E16" i="5"/>
  <c r="H16" i="5"/>
  <c r="G16" i="5"/>
  <c r="AZ16" i="5" s="1"/>
  <c r="L16" i="5"/>
  <c r="AB16" i="5" s="1"/>
  <c r="AO16" i="5" s="1"/>
  <c r="AR16" i="5" s="1"/>
  <c r="K16" i="5"/>
  <c r="J16" i="5"/>
  <c r="I16" i="5"/>
  <c r="W16" i="5" s="1"/>
  <c r="AN17" i="5"/>
  <c r="AF17" i="5"/>
  <c r="AR17" i="5"/>
  <c r="AS17" i="5" s="1"/>
  <c r="BB17" i="5"/>
  <c r="BL16" i="5"/>
  <c r="BN16" i="5" s="1"/>
  <c r="BO16" i="5"/>
  <c r="AT17" i="5"/>
  <c r="C15" i="5" a="1"/>
  <c r="AW16" i="5" l="1"/>
  <c r="AQ16" i="5"/>
  <c r="BA16" i="5" s="1"/>
  <c r="BB16" i="5" s="1"/>
  <c r="BC16" i="5" s="1"/>
  <c r="AU17" i="5"/>
  <c r="AV17" i="5" s="1"/>
  <c r="AY17" i="5" s="1"/>
  <c r="U16" i="5"/>
  <c r="AL16" i="5"/>
  <c r="AH16" i="5"/>
  <c r="AI16" i="5" s="1"/>
  <c r="BD17" i="5"/>
  <c r="BC17" i="5"/>
  <c r="BM17" i="5"/>
  <c r="BF17" i="5"/>
  <c r="AS16" i="5"/>
  <c r="Z16" i="5"/>
  <c r="AA16" i="5" s="1"/>
  <c r="BP16" i="5"/>
  <c r="C15" i="5"/>
  <c r="AK16" i="5" a="1"/>
  <c r="D15" i="5" a="1"/>
  <c r="AT16" i="5"/>
  <c r="AX16" i="5" l="1"/>
  <c r="AU16" i="5"/>
  <c r="AV16" i="5" s="1"/>
  <c r="AY16" i="5" s="1"/>
  <c r="AK16" i="5"/>
  <c r="AD16" i="5"/>
  <c r="AJ16" i="5"/>
  <c r="BD16" i="5"/>
  <c r="BF16" i="5"/>
  <c r="BM16" i="5"/>
  <c r="D15" i="5"/>
  <c r="Y15" i="5"/>
  <c r="I15" i="5" a="1"/>
  <c r="AE16" i="5"/>
  <c r="E15" i="5" a="1"/>
  <c r="G15" i="5" a="1"/>
  <c r="K15" i="5" a="1"/>
  <c r="H15" i="5" a="1"/>
  <c r="J15" i="5" a="1"/>
  <c r="F15" i="5" a="1"/>
  <c r="AM16" i="5"/>
  <c r="L15" i="5" a="1"/>
  <c r="E15" i="5" l="1"/>
  <c r="F15" i="5"/>
  <c r="J15" i="5"/>
  <c r="H15" i="5"/>
  <c r="AF16" i="5"/>
  <c r="L15" i="5"/>
  <c r="AB15" i="5" s="1"/>
  <c r="AO15" i="5" s="1"/>
  <c r="AR15" i="5" s="1"/>
  <c r="K15" i="5"/>
  <c r="I15" i="5"/>
  <c r="W15" i="5" s="1"/>
  <c r="AN16" i="5"/>
  <c r="G15" i="5"/>
  <c r="AZ15" i="5" s="1"/>
  <c r="Z15" i="5"/>
  <c r="AA15" i="5" s="1"/>
  <c r="AQ15" i="5"/>
  <c r="BA15" i="5" s="1"/>
  <c r="BL15" i="5"/>
  <c r="BN15" i="5" s="1"/>
  <c r="BO15" i="5"/>
  <c r="C14" i="5" a="1"/>
  <c r="AW15" i="5" l="1"/>
  <c r="AX15" i="5" s="1"/>
  <c r="U15" i="5"/>
  <c r="AL15" i="5"/>
  <c r="AH15" i="5"/>
  <c r="AI15" i="5" s="1"/>
  <c r="BP15" i="5"/>
  <c r="BB15" i="5"/>
  <c r="BF15" i="5" s="1"/>
  <c r="C14" i="5"/>
  <c r="AK15" i="5" a="1"/>
  <c r="D14" i="5" a="1"/>
  <c r="AK15" i="5" l="1"/>
  <c r="AD15" i="5"/>
  <c r="AJ15" i="5"/>
  <c r="AS15" i="5"/>
  <c r="BM15" i="5"/>
  <c r="BC15" i="5"/>
  <c r="BD15" i="5"/>
  <c r="D14" i="5"/>
  <c r="Y14" i="5"/>
  <c r="L14" i="5" a="1"/>
  <c r="AE15" i="5"/>
  <c r="AM15" i="5"/>
  <c r="I14" i="5" a="1"/>
  <c r="K14" i="5" a="1"/>
  <c r="F14" i="5" a="1"/>
  <c r="E14" i="5" a="1"/>
  <c r="AT15" i="5"/>
  <c r="J14" i="5" a="1"/>
  <c r="G14" i="5" a="1"/>
  <c r="H14" i="5" a="1"/>
  <c r="J14" i="5" l="1"/>
  <c r="F14" i="5"/>
  <c r="K14" i="5"/>
  <c r="I14" i="5"/>
  <c r="W14" i="5" s="1"/>
  <c r="AU15" i="5"/>
  <c r="AV15" i="5" s="1"/>
  <c r="AY15" i="5" s="1"/>
  <c r="AN15" i="5"/>
  <c r="AF15" i="5"/>
  <c r="L14" i="5"/>
  <c r="E14" i="5"/>
  <c r="H14" i="5"/>
  <c r="G14" i="5"/>
  <c r="Z14" i="5"/>
  <c r="AA14" i="5" s="1"/>
  <c r="BL14" i="5"/>
  <c r="BN14" i="5" s="1"/>
  <c r="BO14" i="5"/>
  <c r="C13" i="5" a="1"/>
  <c r="AZ14" i="5" l="1"/>
  <c r="AH14" i="5"/>
  <c r="AI14" i="5" s="1"/>
  <c r="AB14" i="5"/>
  <c r="AQ14" i="5"/>
  <c r="BA14" i="5" s="1"/>
  <c r="U14" i="5"/>
  <c r="AL14" i="5"/>
  <c r="BP14" i="5"/>
  <c r="C13" i="5"/>
  <c r="D13" i="5" a="1"/>
  <c r="AK14" i="5" a="1"/>
  <c r="AK14" i="5" l="1"/>
  <c r="AO14" i="5"/>
  <c r="AW14" i="5"/>
  <c r="AX14" i="5" s="1"/>
  <c r="AD14" i="5"/>
  <c r="AJ14" i="5"/>
  <c r="D13" i="5"/>
  <c r="Y13" i="5"/>
  <c r="I13" i="5" a="1"/>
  <c r="K13" i="5" a="1"/>
  <c r="F13" i="5" a="1"/>
  <c r="H13" i="5" a="1"/>
  <c r="E13" i="5" a="1"/>
  <c r="J13" i="5" a="1"/>
  <c r="L13" i="5" a="1"/>
  <c r="G13" i="5" a="1"/>
  <c r="AE14" i="5"/>
  <c r="AM14" i="5"/>
  <c r="E13" i="5" l="1"/>
  <c r="H13" i="5"/>
  <c r="F13" i="5"/>
  <c r="K13" i="5"/>
  <c r="I13" i="5"/>
  <c r="W13" i="5" s="1"/>
  <c r="AF14" i="5"/>
  <c r="G13" i="5"/>
  <c r="L13" i="5"/>
  <c r="AB13" i="5" s="1"/>
  <c r="AO13" i="5" s="1"/>
  <c r="AR13" i="5" s="1"/>
  <c r="J13" i="5"/>
  <c r="AN14" i="5"/>
  <c r="AR14" i="5"/>
  <c r="AS14" i="5" s="1"/>
  <c r="BB14" i="5"/>
  <c r="BL13" i="5"/>
  <c r="BP13" i="5" s="1"/>
  <c r="BO13" i="5"/>
  <c r="C12" i="5" a="1"/>
  <c r="AT14" i="5"/>
  <c r="AW13" i="5" l="1"/>
  <c r="AZ13" i="5"/>
  <c r="AQ13" i="5"/>
  <c r="BA13" i="5" s="1"/>
  <c r="AU14" i="5"/>
  <c r="AV14" i="5" s="1"/>
  <c r="AY14" i="5" s="1"/>
  <c r="U13" i="5"/>
  <c r="AL13" i="5"/>
  <c r="BD14" i="5"/>
  <c r="BC14" i="5"/>
  <c r="BF14" i="5"/>
  <c r="BM14" i="5"/>
  <c r="Z13" i="5"/>
  <c r="AA13" i="5" s="1"/>
  <c r="AH13" i="5"/>
  <c r="AI13" i="5" s="1"/>
  <c r="BN13" i="5"/>
  <c r="C12" i="5"/>
  <c r="D12" i="5" a="1"/>
  <c r="AK13" i="5" a="1"/>
  <c r="BB13" i="5" l="1"/>
  <c r="BC13" i="5" s="1"/>
  <c r="AX13" i="5"/>
  <c r="AK13" i="5"/>
  <c r="AD13" i="5"/>
  <c r="AJ13" i="5"/>
  <c r="AS13" i="5"/>
  <c r="BD13" i="5"/>
  <c r="BM13" i="5"/>
  <c r="BF13" i="5"/>
  <c r="D12" i="5"/>
  <c r="Y12" i="5"/>
  <c r="I12" i="5" a="1"/>
  <c r="J12" i="5" a="1"/>
  <c r="K12" i="5" a="1"/>
  <c r="F12" i="5" a="1"/>
  <c r="L12" i="5" a="1"/>
  <c r="AE13" i="5"/>
  <c r="AM13" i="5"/>
  <c r="E12" i="5" a="1"/>
  <c r="H12" i="5" a="1"/>
  <c r="G12" i="5" a="1"/>
  <c r="AT13" i="5"/>
  <c r="H12" i="5" l="1"/>
  <c r="E12" i="5"/>
  <c r="AN13" i="5"/>
  <c r="AF13" i="5"/>
  <c r="L12" i="5"/>
  <c r="AB12" i="5" s="1"/>
  <c r="AO12" i="5" s="1"/>
  <c r="AR12" i="5" s="1"/>
  <c r="F12" i="5"/>
  <c r="K12" i="5"/>
  <c r="J12" i="5"/>
  <c r="I12" i="5"/>
  <c r="W12" i="5" s="1"/>
  <c r="AU13" i="5"/>
  <c r="AV13" i="5" s="1"/>
  <c r="AY13" i="5" s="1"/>
  <c r="G12" i="5"/>
  <c r="Z12" i="5"/>
  <c r="AA12" i="5" s="1"/>
  <c r="BL12" i="5"/>
  <c r="BN12" i="5" s="1"/>
  <c r="BO12" i="5"/>
  <c r="C11" i="5" a="1"/>
  <c r="AZ12" i="5" l="1"/>
  <c r="AW12" i="5"/>
  <c r="AQ12" i="5"/>
  <c r="BA12" i="5" s="1"/>
  <c r="U12" i="5"/>
  <c r="AL12" i="5"/>
  <c r="AH12" i="5"/>
  <c r="AI12" i="5" s="1"/>
  <c r="BB12" i="5"/>
  <c r="BC12" i="5" s="1"/>
  <c r="BP12" i="5"/>
  <c r="C11" i="5"/>
  <c r="AK12" i="5" a="1"/>
  <c r="D11" i="5" a="1"/>
  <c r="AX12" i="5" l="1"/>
  <c r="AK12" i="5"/>
  <c r="AD12" i="5"/>
  <c r="AJ12" i="5"/>
  <c r="AS12" i="5"/>
  <c r="BM12" i="5"/>
  <c r="BD12" i="5"/>
  <c r="BF12" i="5"/>
  <c r="D11" i="5"/>
  <c r="Y11" i="5"/>
  <c r="AT12" i="5"/>
  <c r="J11" i="5" a="1"/>
  <c r="K11" i="5" a="1"/>
  <c r="F11" i="5" a="1"/>
  <c r="AE12" i="5"/>
  <c r="I11" i="5" a="1"/>
  <c r="E11" i="5" a="1"/>
  <c r="L11" i="5" a="1"/>
  <c r="AM12" i="5"/>
  <c r="H11" i="5" a="1"/>
  <c r="G11" i="5" a="1"/>
  <c r="L11" i="5" l="1"/>
  <c r="E11" i="5"/>
  <c r="AQ11" i="5" s="1"/>
  <c r="BA11" i="5" s="1"/>
  <c r="I11" i="5"/>
  <c r="W11" i="5" s="1"/>
  <c r="H11" i="5"/>
  <c r="AF12" i="5"/>
  <c r="F11" i="5"/>
  <c r="K11" i="5"/>
  <c r="J11" i="5"/>
  <c r="AU12" i="5"/>
  <c r="AV12" i="5" s="1"/>
  <c r="AY12" i="5" s="1"/>
  <c r="AN12" i="5"/>
  <c r="G11" i="5"/>
  <c r="Z11" i="5"/>
  <c r="AA11" i="5" s="1"/>
  <c r="BL11" i="5"/>
  <c r="BN11" i="5" s="1"/>
  <c r="BO11" i="5"/>
  <c r="C10" i="5" a="1"/>
  <c r="AZ11" i="5" l="1"/>
  <c r="U11" i="5"/>
  <c r="AL11" i="5"/>
  <c r="AH11" i="5"/>
  <c r="AI11" i="5" s="1"/>
  <c r="AB11" i="5"/>
  <c r="BP11" i="5"/>
  <c r="C10" i="5"/>
  <c r="AK11" i="5" a="1"/>
  <c r="D10" i="5" a="1"/>
  <c r="AK11" i="5" l="1"/>
  <c r="AO11" i="5"/>
  <c r="AW11" i="5"/>
  <c r="AX11" i="5" s="1"/>
  <c r="AD11" i="5"/>
  <c r="AJ11" i="5"/>
  <c r="D10" i="5"/>
  <c r="Y10" i="5"/>
  <c r="G10" i="5" a="1"/>
  <c r="L10" i="5" a="1"/>
  <c r="AE11" i="5"/>
  <c r="I10" i="5" a="1"/>
  <c r="F10" i="5" a="1"/>
  <c r="H10" i="5" a="1"/>
  <c r="J10" i="5" a="1"/>
  <c r="K10" i="5" a="1"/>
  <c r="AM11" i="5"/>
  <c r="E10" i="5" a="1"/>
  <c r="L10" i="5" l="1"/>
  <c r="K10" i="5"/>
  <c r="J10" i="5"/>
  <c r="H10" i="5"/>
  <c r="G10" i="5"/>
  <c r="F10" i="5"/>
  <c r="AZ10" i="5" s="1"/>
  <c r="E10" i="5"/>
  <c r="AQ10" i="5" s="1"/>
  <c r="BA10" i="5" s="1"/>
  <c r="I10" i="5"/>
  <c r="W10" i="5" s="1"/>
  <c r="AN11" i="5"/>
  <c r="AF11" i="5"/>
  <c r="AR11" i="5"/>
  <c r="AS11" i="5" s="1"/>
  <c r="BB11" i="5"/>
  <c r="BL10" i="5"/>
  <c r="BN10" i="5" s="1"/>
  <c r="BO10" i="5"/>
  <c r="AT11" i="5"/>
  <c r="C9" i="5" a="1"/>
  <c r="AU11" i="5" l="1"/>
  <c r="AV11" i="5" s="1"/>
  <c r="AY11" i="5" s="1"/>
  <c r="AH10" i="5"/>
  <c r="AI10" i="5" s="1"/>
  <c r="U10" i="5"/>
  <c r="AL10" i="5"/>
  <c r="BD11" i="5"/>
  <c r="BF11" i="5"/>
  <c r="BM11" i="5"/>
  <c r="BC11" i="5"/>
  <c r="Z10" i="5"/>
  <c r="AA10" i="5" s="1"/>
  <c r="AB10" i="5"/>
  <c r="BP10" i="5"/>
  <c r="C9" i="5"/>
  <c r="D9" i="5" a="1"/>
  <c r="AK10" i="5" a="1"/>
  <c r="AK10" i="5" l="1"/>
  <c r="AD10" i="5"/>
  <c r="AJ10" i="5"/>
  <c r="AO10" i="5"/>
  <c r="AW10" i="5"/>
  <c r="AX10" i="5" s="1"/>
  <c r="D9" i="5"/>
  <c r="Y9" i="5"/>
  <c r="F9" i="5" a="1"/>
  <c r="E9" i="5" a="1"/>
  <c r="L9" i="5" a="1"/>
  <c r="AM10" i="5"/>
  <c r="I9" i="5" a="1"/>
  <c r="G9" i="5" a="1"/>
  <c r="K9" i="5" a="1"/>
  <c r="AE10" i="5"/>
  <c r="H9" i="5" a="1"/>
  <c r="J9" i="5" a="1"/>
  <c r="K9" i="5" l="1"/>
  <c r="L9" i="5"/>
  <c r="E9" i="5"/>
  <c r="G9" i="5"/>
  <c r="F9" i="5"/>
  <c r="AZ9" i="5" s="1"/>
  <c r="J9" i="5"/>
  <c r="I9" i="5"/>
  <c r="W9" i="5" s="1"/>
  <c r="H9" i="5"/>
  <c r="AN10" i="5"/>
  <c r="AF10" i="5"/>
  <c r="AR10" i="5"/>
  <c r="AS10" i="5" s="1"/>
  <c r="BB10" i="5"/>
  <c r="BL9" i="5"/>
  <c r="BN9" i="5" s="1"/>
  <c r="BO9" i="5"/>
  <c r="C8" i="5" a="1"/>
  <c r="AT10" i="5"/>
  <c r="AQ9" i="5" l="1"/>
  <c r="BA9" i="5" s="1"/>
  <c r="AU10" i="5"/>
  <c r="AV10" i="5" s="1"/>
  <c r="AY10" i="5" s="1"/>
  <c r="AH9" i="5"/>
  <c r="AI9" i="5" s="1"/>
  <c r="AB9" i="5"/>
  <c r="BC10" i="5"/>
  <c r="BM10" i="5"/>
  <c r="BD10" i="5"/>
  <c r="BF10" i="5"/>
  <c r="Z9" i="5"/>
  <c r="AA9" i="5" s="1"/>
  <c r="U9" i="5"/>
  <c r="AL9" i="5"/>
  <c r="BP9" i="5"/>
  <c r="C8" i="5"/>
  <c r="D8" i="5" a="1"/>
  <c r="AK9" i="5" a="1"/>
  <c r="AK9" i="5" l="1"/>
  <c r="AO9" i="5"/>
  <c r="AW9" i="5"/>
  <c r="AX9" i="5" s="1"/>
  <c r="AD9" i="5"/>
  <c r="AJ9" i="5"/>
  <c r="D8" i="5"/>
  <c r="Y8" i="5"/>
  <c r="AE9" i="5"/>
  <c r="J8" i="5" a="1"/>
  <c r="E8" i="5" a="1"/>
  <c r="I8" i="5" a="1"/>
  <c r="K8" i="5" a="1"/>
  <c r="F8" i="5" a="1"/>
  <c r="G8" i="5" a="1"/>
  <c r="AM9" i="5"/>
  <c r="L8" i="5" a="1"/>
  <c r="H8" i="5" a="1"/>
  <c r="L8" i="5" l="1"/>
  <c r="E8" i="5"/>
  <c r="AB8" i="5" s="1"/>
  <c r="J8" i="5"/>
  <c r="AN9" i="5"/>
  <c r="AF9" i="5"/>
  <c r="G8" i="5"/>
  <c r="F8" i="5"/>
  <c r="AZ8" i="5" s="1"/>
  <c r="K8" i="5"/>
  <c r="I8" i="5"/>
  <c r="W8" i="5" s="1"/>
  <c r="Z8" i="5" s="1"/>
  <c r="AA8" i="5" s="1"/>
  <c r="H8" i="5"/>
  <c r="AR9" i="5"/>
  <c r="AS9" i="5" s="1"/>
  <c r="BB9" i="5"/>
  <c r="BL8" i="5"/>
  <c r="BN8" i="5" s="1"/>
  <c r="BO8" i="5"/>
  <c r="AT9" i="5"/>
  <c r="C7" i="5" a="1"/>
  <c r="AQ8" i="5" l="1"/>
  <c r="BA8" i="5" s="1"/>
  <c r="AO8" i="5"/>
  <c r="AR8" i="5" s="1"/>
  <c r="AW8" i="5"/>
  <c r="AU9" i="5"/>
  <c r="AV9" i="5" s="1"/>
  <c r="AY9" i="5" s="1"/>
  <c r="BC9" i="5"/>
  <c r="BD9" i="5"/>
  <c r="BF9" i="5"/>
  <c r="BM9" i="5"/>
  <c r="U8" i="5"/>
  <c r="AL8" i="5"/>
  <c r="AH8" i="5"/>
  <c r="AI8" i="5" s="1"/>
  <c r="AS8" i="5" s="1"/>
  <c r="AX8" i="5"/>
  <c r="BP8" i="5"/>
  <c r="C7" i="5"/>
  <c r="D7" i="5" a="1"/>
  <c r="AT8" i="5"/>
  <c r="AK8" i="5" a="1"/>
  <c r="BB8" i="5" l="1"/>
  <c r="BF8" i="5" s="1"/>
  <c r="AU8" i="5"/>
  <c r="AV8" i="5" s="1"/>
  <c r="AY8" i="5" s="1"/>
  <c r="AK8" i="5"/>
  <c r="AD8" i="5"/>
  <c r="AJ8" i="5"/>
  <c r="BM8" i="5"/>
  <c r="BC8" i="5"/>
  <c r="BD8" i="5"/>
  <c r="D7" i="5"/>
  <c r="Y7" i="5"/>
  <c r="K7" i="5" a="1"/>
  <c r="F7" i="5" a="1"/>
  <c r="AE8" i="5"/>
  <c r="H7" i="5" a="1"/>
  <c r="J7" i="5" a="1"/>
  <c r="L7" i="5" a="1"/>
  <c r="E7" i="5" a="1"/>
  <c r="G7" i="5" a="1"/>
  <c r="I7" i="5" a="1"/>
  <c r="AM8" i="5"/>
  <c r="E7" i="5" l="1"/>
  <c r="L7" i="5"/>
  <c r="AQ7" i="5" s="1"/>
  <c r="BA7" i="5" s="1"/>
  <c r="J7" i="5"/>
  <c r="H7" i="5"/>
  <c r="AF8" i="5"/>
  <c r="F7" i="5"/>
  <c r="K7" i="5"/>
  <c r="I7" i="5"/>
  <c r="W7" i="5" s="1"/>
  <c r="AN8" i="5"/>
  <c r="G7" i="5"/>
  <c r="Z7" i="5"/>
  <c r="AA7" i="5" s="1"/>
  <c r="AB7" i="5"/>
  <c r="AO7" i="5" s="1"/>
  <c r="AR7" i="5" s="1"/>
  <c r="BL7" i="5"/>
  <c r="BN7" i="5" s="1"/>
  <c r="BO7" i="5"/>
  <c r="C6" i="5" a="1"/>
  <c r="AZ7" i="5" l="1"/>
  <c r="AW7" i="5"/>
  <c r="AX7" i="5" s="1"/>
  <c r="U7" i="5"/>
  <c r="AL7" i="5"/>
  <c r="AH7" i="5"/>
  <c r="AI7" i="5" s="1"/>
  <c r="BB7" i="5"/>
  <c r="BC7" i="5" s="1"/>
  <c r="BP7" i="5"/>
  <c r="C6" i="5"/>
  <c r="AK7" i="5" a="1"/>
  <c r="D6" i="5" a="1"/>
  <c r="AK7" i="5" l="1"/>
  <c r="AD7" i="5"/>
  <c r="AJ7" i="5"/>
  <c r="AS7" i="5"/>
  <c r="BD7" i="5"/>
  <c r="BM7" i="5"/>
  <c r="BF7" i="5"/>
  <c r="D6" i="5"/>
  <c r="Y6" i="5"/>
  <c r="H6" i="5" a="1"/>
  <c r="AT7" i="5"/>
  <c r="I6" i="5" a="1"/>
  <c r="J6" i="5" a="1"/>
  <c r="E6" i="5" a="1"/>
  <c r="K6" i="5" a="1"/>
  <c r="F6" i="5" a="1"/>
  <c r="G6" i="5" a="1"/>
  <c r="AM7" i="5"/>
  <c r="L6" i="5" a="1"/>
  <c r="AE7" i="5"/>
  <c r="L6" i="5" l="1"/>
  <c r="F6" i="5"/>
  <c r="K6" i="5"/>
  <c r="E6" i="5"/>
  <c r="AQ6" i="5" s="1"/>
  <c r="BA6" i="5" s="1"/>
  <c r="J6" i="5"/>
  <c r="I6" i="5"/>
  <c r="W6" i="5" s="1"/>
  <c r="AU7" i="5"/>
  <c r="AV7" i="5" s="1"/>
  <c r="AY7" i="5" s="1"/>
  <c r="H6" i="5"/>
  <c r="AN7" i="5"/>
  <c r="AF7" i="5"/>
  <c r="G6" i="5"/>
  <c r="Z6" i="5"/>
  <c r="AA6" i="5" s="1"/>
  <c r="BL6" i="5"/>
  <c r="BN6" i="5" s="1"/>
  <c r="BO6" i="5"/>
  <c r="C5" i="5" a="1"/>
  <c r="AZ6" i="5" l="1"/>
  <c r="AH6" i="5"/>
  <c r="AI6" i="5" s="1"/>
  <c r="U6" i="5"/>
  <c r="AL6" i="5"/>
  <c r="AB6" i="5"/>
  <c r="BP6" i="5"/>
  <c r="C5" i="5"/>
  <c r="AK6" i="5" a="1"/>
  <c r="D5" i="5" a="1"/>
  <c r="AK6" i="5" l="1"/>
  <c r="AO6" i="5"/>
  <c r="AW6" i="5"/>
  <c r="AX6" i="5" s="1"/>
  <c r="AD6" i="5"/>
  <c r="AJ6" i="5"/>
  <c r="D5" i="5"/>
  <c r="Y5" i="5"/>
  <c r="J5" i="5" a="1"/>
  <c r="E5" i="5" a="1"/>
  <c r="L5" i="5" a="1"/>
  <c r="K5" i="5" a="1"/>
  <c r="AE6" i="5"/>
  <c r="I5" i="5" a="1"/>
  <c r="F5" i="5" a="1"/>
  <c r="G5" i="5" a="1"/>
  <c r="H5" i="5" a="1"/>
  <c r="AM6" i="5"/>
  <c r="K5" i="5" l="1"/>
  <c r="L5" i="5"/>
  <c r="F5" i="5"/>
  <c r="E5" i="5"/>
  <c r="J5" i="5"/>
  <c r="I5" i="5"/>
  <c r="W5" i="5" s="1"/>
  <c r="AN6" i="5"/>
  <c r="H5" i="5"/>
  <c r="AF6" i="5"/>
  <c r="G5" i="5"/>
  <c r="AR6" i="5"/>
  <c r="AS6" i="5" s="1"/>
  <c r="BB6" i="5"/>
  <c r="BL5" i="5"/>
  <c r="BN5" i="5" s="1"/>
  <c r="BO5" i="5"/>
  <c r="AT6" i="5"/>
  <c r="C4" i="5" a="1"/>
  <c r="AZ5" i="5" l="1"/>
  <c r="Z5" i="5"/>
  <c r="AA5" i="5" s="1"/>
  <c r="AQ5" i="5"/>
  <c r="BA5" i="5" s="1"/>
  <c r="AU6" i="5"/>
  <c r="AV6" i="5" s="1"/>
  <c r="AY6" i="5" s="1"/>
  <c r="BD6" i="5"/>
  <c r="BC6" i="5"/>
  <c r="BM6" i="5"/>
  <c r="BF6" i="5"/>
  <c r="AH5" i="5"/>
  <c r="AI5" i="5" s="1"/>
  <c r="AB5" i="5"/>
  <c r="U5" i="5"/>
  <c r="AL5" i="5"/>
  <c r="BP5" i="5"/>
  <c r="C4" i="5"/>
  <c r="D4" i="5" a="1"/>
  <c r="AK5" i="5" a="1"/>
  <c r="AK5" i="5" l="1"/>
  <c r="AW5" i="5"/>
  <c r="AX5" i="5" s="1"/>
  <c r="AO5" i="5"/>
  <c r="AD5" i="5"/>
  <c r="AJ5" i="5"/>
  <c r="D4" i="5"/>
  <c r="Y4" i="5"/>
  <c r="I4" i="5" a="1"/>
  <c r="K4" i="5" a="1"/>
  <c r="L4" i="5" a="1"/>
  <c r="J4" i="5" a="1"/>
  <c r="E4" i="5" a="1"/>
  <c r="H4" i="5" a="1"/>
  <c r="F4" i="5" a="1"/>
  <c r="AE5" i="5"/>
  <c r="G4" i="5" a="1"/>
  <c r="AM5" i="5"/>
  <c r="J4" i="5" l="1"/>
  <c r="L4" i="5"/>
  <c r="F4" i="5"/>
  <c r="K4" i="5"/>
  <c r="I4" i="5"/>
  <c r="W4" i="5" s="1"/>
  <c r="H4" i="5"/>
  <c r="G4" i="5"/>
  <c r="E4" i="5"/>
  <c r="AN5" i="5"/>
  <c r="AF5" i="5"/>
  <c r="AR5" i="5"/>
  <c r="AS5" i="5" s="1"/>
  <c r="BB5" i="5"/>
  <c r="BL4" i="5"/>
  <c r="BN4" i="5" s="1"/>
  <c r="BO4" i="5"/>
  <c r="C3" i="5" a="1"/>
  <c r="AT5" i="5"/>
  <c r="AQ4" i="5" l="1"/>
  <c r="BA4" i="5" s="1"/>
  <c r="AZ4" i="5"/>
  <c r="AU5" i="5"/>
  <c r="AV5" i="5" s="1"/>
  <c r="AY5" i="5" s="1"/>
  <c r="BC5" i="5"/>
  <c r="BD5" i="5"/>
  <c r="BM5" i="5"/>
  <c r="BF5" i="5"/>
  <c r="AH4" i="5"/>
  <c r="AI4" i="5" s="1"/>
  <c r="U4" i="5"/>
  <c r="AL4" i="5"/>
  <c r="AB4" i="5"/>
  <c r="Z4" i="5"/>
  <c r="AA4" i="5" s="1"/>
  <c r="BP4" i="5"/>
  <c r="C3" i="5"/>
  <c r="D3" i="5" a="1"/>
  <c r="AK4" i="5" a="1"/>
  <c r="AK4" i="5" l="1"/>
  <c r="AO4" i="5"/>
  <c r="AW4" i="5"/>
  <c r="AX4" i="5" s="1"/>
  <c r="AD4" i="5"/>
  <c r="AJ4" i="5"/>
  <c r="D3" i="5"/>
  <c r="Y3" i="5"/>
  <c r="J3" i="5" a="1"/>
  <c r="H3" i="5" a="1"/>
  <c r="AM4" i="5"/>
  <c r="K3" i="5" a="1"/>
  <c r="F3" i="5" a="1"/>
  <c r="L3" i="5" a="1"/>
  <c r="E3" i="5" a="1"/>
  <c r="AE4" i="5"/>
  <c r="I3" i="5" a="1"/>
  <c r="G3" i="5" a="1"/>
  <c r="E3" i="5" l="1"/>
  <c r="L3" i="5"/>
  <c r="AQ3" i="5" s="1"/>
  <c r="BA3" i="5" s="1"/>
  <c r="F3" i="5"/>
  <c r="K3" i="5"/>
  <c r="J3" i="5"/>
  <c r="I3" i="5"/>
  <c r="W3" i="5" s="1"/>
  <c r="AN4" i="5"/>
  <c r="H3" i="5"/>
  <c r="AF4" i="5"/>
  <c r="G3" i="5"/>
  <c r="AR4" i="5"/>
  <c r="AS4" i="5" s="1"/>
  <c r="BB4" i="5"/>
  <c r="BL3" i="5"/>
  <c r="BN3" i="5" s="1"/>
  <c r="BO3" i="5"/>
  <c r="AT4" i="5"/>
  <c r="C2" i="5" a="1"/>
  <c r="AZ3" i="5" l="1"/>
  <c r="Z3" i="5"/>
  <c r="AA3" i="5" s="1"/>
  <c r="AB3" i="5"/>
  <c r="AU4" i="5"/>
  <c r="AV4" i="5" s="1"/>
  <c r="AY4" i="5" s="1"/>
  <c r="BC4" i="5"/>
  <c r="BD4" i="5"/>
  <c r="BM4" i="5"/>
  <c r="BF4" i="5"/>
  <c r="U3" i="5"/>
  <c r="AL3" i="5"/>
  <c r="AH3" i="5"/>
  <c r="AI3" i="5" s="1"/>
  <c r="BP3" i="5"/>
  <c r="C2" i="5"/>
  <c r="D2" i="5" a="1"/>
  <c r="AK3" i="5" a="1"/>
  <c r="AW3" i="5" l="1"/>
  <c r="AX3" i="5" s="1"/>
  <c r="AO3" i="5"/>
  <c r="AK3" i="5"/>
  <c r="AD3" i="5"/>
  <c r="AJ3" i="5"/>
  <c r="D2" i="5"/>
  <c r="Y2" i="5"/>
  <c r="AE3" i="5"/>
  <c r="I2" i="5" a="1"/>
  <c r="J2" i="5" a="1"/>
  <c r="K2" i="5" a="1"/>
  <c r="F2" i="5" a="1"/>
  <c r="G2" i="5" a="1"/>
  <c r="AM3" i="5"/>
  <c r="E2" i="5" a="1"/>
  <c r="L2" i="5" a="1"/>
  <c r="H2" i="5" a="1"/>
  <c r="AR3" i="5" l="1"/>
  <c r="AS3" i="5" s="1"/>
  <c r="BB3" i="5"/>
  <c r="L2" i="5"/>
  <c r="F2" i="5"/>
  <c r="K2" i="5"/>
  <c r="E2" i="5"/>
  <c r="AQ2" i="5" s="1"/>
  <c r="BA2" i="5" s="1"/>
  <c r="J2" i="5"/>
  <c r="I2" i="5"/>
  <c r="W2" i="5" s="1"/>
  <c r="H2" i="5"/>
  <c r="AN3" i="5"/>
  <c r="AF3" i="5"/>
  <c r="G2" i="5"/>
  <c r="BL2" i="5"/>
  <c r="BN2" i="5" s="1"/>
  <c r="BO2" i="5"/>
  <c r="AT3" i="5"/>
  <c r="AZ2" i="5" l="1"/>
  <c r="AU3" i="5"/>
  <c r="AV3" i="5" s="1"/>
  <c r="AY3" i="5" s="1"/>
  <c r="Z2" i="5"/>
  <c r="AA2" i="5" s="1"/>
  <c r="BF3" i="5"/>
  <c r="BD3" i="5"/>
  <c r="BM3" i="5"/>
  <c r="BC3" i="5"/>
  <c r="AH2" i="5"/>
  <c r="AI2" i="5" s="1"/>
  <c r="U2" i="5"/>
  <c r="AL2" i="5"/>
  <c r="AB2" i="5"/>
  <c r="BP2" i="5"/>
  <c r="AK2" i="5" a="1"/>
  <c r="AK2" i="5" l="1"/>
  <c r="AO2" i="5"/>
  <c r="AW2" i="5"/>
  <c r="AX2" i="5" s="1"/>
  <c r="AD2" i="5"/>
  <c r="AJ2" i="5"/>
  <c r="AE2" i="5"/>
  <c r="AM2" i="5"/>
  <c r="AN2" i="5" l="1"/>
  <c r="AF2" i="5"/>
  <c r="AR2" i="5"/>
  <c r="AS2" i="5" s="1"/>
  <c r="BB2" i="5"/>
  <c r="AT2" i="5"/>
  <c r="AU2" i="5" l="1"/>
  <c r="AV2" i="5" s="1"/>
  <c r="AY2" i="5" s="1"/>
  <c r="BF2" i="5"/>
  <c r="BD2" i="5"/>
  <c r="BC2" i="5"/>
  <c r="BM2" i="5"/>
</calcChain>
</file>

<file path=xl/sharedStrings.xml><?xml version="1.0" encoding="utf-8"?>
<sst xmlns="http://schemas.openxmlformats.org/spreadsheetml/2006/main" count="22768" uniqueCount="474">
  <si>
    <t>No_TableNo</t>
  </si>
  <si>
    <t>P</t>
  </si>
  <si>
    <t>Ts</t>
  </si>
  <si>
    <t>rhoG</t>
  </si>
  <si>
    <t>rhoL</t>
  </si>
  <si>
    <t>HG</t>
  </si>
  <si>
    <t>HL</t>
  </si>
  <si>
    <t>muG</t>
  </si>
  <si>
    <t>muL</t>
  </si>
  <si>
    <t>KL</t>
  </si>
  <si>
    <t>CPL</t>
  </si>
  <si>
    <t>sigma</t>
  </si>
  <si>
    <t>No</t>
  </si>
  <si>
    <t>G</t>
  </si>
  <si>
    <t>A</t>
  </si>
  <si>
    <t>Pw</t>
  </si>
  <si>
    <t>DH</t>
  </si>
  <si>
    <t>L_DNB</t>
  </si>
  <si>
    <t>q_in</t>
  </si>
  <si>
    <t>Tin</t>
  </si>
  <si>
    <t>Tf</t>
  </si>
  <si>
    <t>f(beta)</t>
  </si>
  <si>
    <t>Re</t>
  </si>
  <si>
    <t>f</t>
  </si>
  <si>
    <t>f_left</t>
  </si>
  <si>
    <t>f_rihgt</t>
  </si>
  <si>
    <t>f_balance</t>
  </si>
  <si>
    <t>DB</t>
  </si>
  <si>
    <t>Tw</t>
  </si>
  <si>
    <t>y_plus</t>
  </si>
  <si>
    <t>Tm</t>
  </si>
  <si>
    <t>Tw_balance</t>
  </si>
  <si>
    <t>y_star</t>
  </si>
  <si>
    <t>tauw</t>
  </si>
  <si>
    <t>Utau</t>
  </si>
  <si>
    <t>y_plus2</t>
  </si>
  <si>
    <t>Q</t>
  </si>
  <si>
    <t>Pr</t>
  </si>
  <si>
    <t>T(y_plus)</t>
  </si>
  <si>
    <t>y_star_balance</t>
  </si>
  <si>
    <t>delta</t>
  </si>
  <si>
    <t>UB</t>
  </si>
  <si>
    <t>LB</t>
  </si>
  <si>
    <t>YB</t>
  </si>
  <si>
    <t>YB_plus</t>
  </si>
  <si>
    <t>Karman_UB</t>
  </si>
  <si>
    <t>UBL</t>
  </si>
  <si>
    <t>UB_left</t>
  </si>
  <si>
    <t>CD</t>
  </si>
  <si>
    <t>UB_right</t>
  </si>
  <si>
    <t>UB_balance</t>
  </si>
  <si>
    <t>HG-HL</t>
  </si>
  <si>
    <t>LB/UB</t>
  </si>
  <si>
    <t>q_P</t>
  </si>
  <si>
    <t>dq_chf</t>
  </si>
  <si>
    <t>dq_ratio</t>
  </si>
  <si>
    <t>q_M</t>
  </si>
  <si>
    <t>PM_ratio</t>
  </si>
  <si>
    <t>F_form</t>
  </si>
  <si>
    <t>x_Mes</t>
  </si>
  <si>
    <t>A_corr</t>
  </si>
  <si>
    <t>σ_corr</t>
  </si>
  <si>
    <t>Fcorr</t>
  </si>
  <si>
    <t>Tsub</t>
  </si>
  <si>
    <t>q_P_MW</t>
  </si>
  <si>
    <t>Tsub2</t>
  </si>
  <si>
    <t>Fcorr2</t>
  </si>
  <si>
    <t>(Tsub-40)^2</t>
  </si>
  <si>
    <t>F2</t>
  </si>
  <si>
    <t>L</t>
  </si>
  <si>
    <t>9.01_10</t>
  </si>
  <si>
    <t>10.01_10</t>
  </si>
  <si>
    <t>11.01_10</t>
  </si>
  <si>
    <t>12.01_10</t>
  </si>
  <si>
    <t>13.01_10</t>
  </si>
  <si>
    <t>14.01_10</t>
  </si>
  <si>
    <t>15.01_10</t>
  </si>
  <si>
    <t>16.01_10</t>
  </si>
  <si>
    <t>17.01_10</t>
  </si>
  <si>
    <t>18.01_10</t>
  </si>
  <si>
    <t>19.01_10</t>
  </si>
  <si>
    <t>20.01_10</t>
  </si>
  <si>
    <t>21.01_10</t>
  </si>
  <si>
    <t>51.01_10</t>
  </si>
  <si>
    <t>52.01_10</t>
  </si>
  <si>
    <t>53.01_10</t>
  </si>
  <si>
    <t>54.01_10</t>
  </si>
  <si>
    <t>55.01_10</t>
  </si>
  <si>
    <t>56.01_10</t>
  </si>
  <si>
    <t>57.01_10</t>
  </si>
  <si>
    <t>58.01_10</t>
  </si>
  <si>
    <t>59.01_10</t>
  </si>
  <si>
    <t>60.01_10</t>
  </si>
  <si>
    <t>61.01_10</t>
  </si>
  <si>
    <t>62.01_10</t>
  </si>
  <si>
    <t>63.01_10</t>
  </si>
  <si>
    <t>64.01_10</t>
  </si>
  <si>
    <t>65.01_10</t>
  </si>
  <si>
    <t>66.01_10</t>
  </si>
  <si>
    <t>67.01_10</t>
  </si>
  <si>
    <t>68.01_10</t>
  </si>
  <si>
    <t>69.01_10</t>
  </si>
  <si>
    <t>70.01_10</t>
  </si>
  <si>
    <t>72.01_10</t>
  </si>
  <si>
    <t>73.01_10</t>
  </si>
  <si>
    <t>74.01_10</t>
  </si>
  <si>
    <t>75.01_10</t>
  </si>
  <si>
    <t>76.01_10</t>
  </si>
  <si>
    <t>129.01_10</t>
  </si>
  <si>
    <t>130.01_10</t>
  </si>
  <si>
    <t>131.01_10</t>
  </si>
  <si>
    <t>132.01_10</t>
  </si>
  <si>
    <t>133.01_10</t>
  </si>
  <si>
    <t>134.01_10</t>
  </si>
  <si>
    <t>135.01_10</t>
  </si>
  <si>
    <t>136.01_10</t>
  </si>
  <si>
    <t>137.01_10</t>
  </si>
  <si>
    <t>138.01_10</t>
  </si>
  <si>
    <t>139.01_10</t>
  </si>
  <si>
    <t>140.01_10</t>
  </si>
  <si>
    <t>141.01_10</t>
  </si>
  <si>
    <t>142.01_10</t>
  </si>
  <si>
    <t>143.01_10</t>
  </si>
  <si>
    <t>144.01_10</t>
  </si>
  <si>
    <t>192.01_10</t>
  </si>
  <si>
    <t>193.01_10</t>
  </si>
  <si>
    <t>194.01_10</t>
  </si>
  <si>
    <t>195.01_10</t>
  </si>
  <si>
    <t>196.01_10</t>
  </si>
  <si>
    <t>197.01_10</t>
  </si>
  <si>
    <t>198.01_10</t>
  </si>
  <si>
    <t>199.01_10</t>
  </si>
  <si>
    <t>200.01_10</t>
  </si>
  <si>
    <t>201.01_10</t>
  </si>
  <si>
    <t>202.01_10</t>
  </si>
  <si>
    <t>203.01_10</t>
  </si>
  <si>
    <t>204.01_10</t>
  </si>
  <si>
    <t>205.01_10</t>
  </si>
  <si>
    <t>206.01_10</t>
  </si>
  <si>
    <t>207.01_10</t>
  </si>
  <si>
    <t>208.01_10</t>
  </si>
  <si>
    <t>209.01_10</t>
  </si>
  <si>
    <t>210.01_10</t>
  </si>
  <si>
    <t>211.01_10</t>
  </si>
  <si>
    <t>212.01_10</t>
  </si>
  <si>
    <t>213.01_10</t>
  </si>
  <si>
    <t>214.01_10</t>
  </si>
  <si>
    <t>215.01_10</t>
  </si>
  <si>
    <t>491.01_10</t>
  </si>
  <si>
    <t>492.01_10</t>
  </si>
  <si>
    <t>493.01_10</t>
  </si>
  <si>
    <t>494.01_10</t>
  </si>
  <si>
    <t>495.01_10</t>
  </si>
  <si>
    <t>496.01_10</t>
  </si>
  <si>
    <t>497.01_10</t>
  </si>
  <si>
    <t>498.01_10</t>
  </si>
  <si>
    <t>86.03_8</t>
  </si>
  <si>
    <t>87.03_8</t>
  </si>
  <si>
    <t>88.03_8</t>
  </si>
  <si>
    <t>89.03_8</t>
  </si>
  <si>
    <t>90.03_8</t>
  </si>
  <si>
    <t>91.03_8</t>
  </si>
  <si>
    <t>92.03_8</t>
  </si>
  <si>
    <t>93.03_8</t>
  </si>
  <si>
    <t>94.03_8</t>
  </si>
  <si>
    <t>95.03_8</t>
  </si>
  <si>
    <t>96.03_8</t>
  </si>
  <si>
    <t>97.03_8</t>
  </si>
  <si>
    <t>98.03_8</t>
  </si>
  <si>
    <t>99.03_8</t>
  </si>
  <si>
    <t>100.03_8</t>
  </si>
  <si>
    <t>101.03_8</t>
  </si>
  <si>
    <t>1.01_9</t>
  </si>
  <si>
    <t>2.01_9</t>
  </si>
  <si>
    <t>3.01_9</t>
  </si>
  <si>
    <t>4.01_9</t>
  </si>
  <si>
    <t>5.01_9</t>
  </si>
  <si>
    <t>6.01_9</t>
  </si>
  <si>
    <t>7.01_9</t>
  </si>
  <si>
    <t>8.01_9</t>
  </si>
  <si>
    <t>9.01_9</t>
  </si>
  <si>
    <t>10.01_9</t>
  </si>
  <si>
    <t>11.01_9</t>
  </si>
  <si>
    <t>12.01_9</t>
  </si>
  <si>
    <t>13.01_9</t>
  </si>
  <si>
    <t>14.01_9</t>
  </si>
  <si>
    <t>15.01_9</t>
  </si>
  <si>
    <t>16.01_9</t>
  </si>
  <si>
    <t>17.01_9</t>
  </si>
  <si>
    <t>18.01_9</t>
  </si>
  <si>
    <t>19.01_9</t>
  </si>
  <si>
    <t>20.01_9</t>
  </si>
  <si>
    <t>21.01_9</t>
  </si>
  <si>
    <t>22.01_9</t>
  </si>
  <si>
    <t>23.01_9</t>
  </si>
  <si>
    <t>24.01_9</t>
  </si>
  <si>
    <t>25.01_9</t>
  </si>
  <si>
    <t>26.01_9</t>
  </si>
  <si>
    <t>27.01_9</t>
  </si>
  <si>
    <t>28.01_9</t>
  </si>
  <si>
    <t>29.01_9</t>
  </si>
  <si>
    <t>30.01_9</t>
  </si>
  <si>
    <t>1.01_11</t>
  </si>
  <si>
    <t>2.01_11</t>
  </si>
  <si>
    <t>3.01_11</t>
  </si>
  <si>
    <t>4.01_11</t>
  </si>
  <si>
    <t>5.01_11</t>
  </si>
  <si>
    <t>6.01_11</t>
  </si>
  <si>
    <t>7.01_11</t>
  </si>
  <si>
    <t>8.01_11</t>
  </si>
  <si>
    <t>9.01_11</t>
  </si>
  <si>
    <t>10.01_11</t>
  </si>
  <si>
    <t>11.01_11</t>
  </si>
  <si>
    <t>12.01_11</t>
  </si>
  <si>
    <t>13.01_11</t>
  </si>
  <si>
    <t>14.01_11</t>
  </si>
  <si>
    <t>15.01_11</t>
  </si>
  <si>
    <t>16.01_11</t>
  </si>
  <si>
    <t>17.01_11</t>
  </si>
  <si>
    <t>18.01_11</t>
  </si>
  <si>
    <t>19.01_11</t>
  </si>
  <si>
    <t>20.01_11</t>
  </si>
  <si>
    <t>21.01_11</t>
  </si>
  <si>
    <t>22.01_11</t>
  </si>
  <si>
    <t>23.01_11</t>
  </si>
  <si>
    <t>24.01_11</t>
  </si>
  <si>
    <t>25.01_11</t>
  </si>
  <si>
    <t>26.01_11</t>
  </si>
  <si>
    <t>27.01_11</t>
  </si>
  <si>
    <t>28.01_11</t>
  </si>
  <si>
    <t>29.01_11</t>
  </si>
  <si>
    <t>30.01_11</t>
  </si>
  <si>
    <t>1.01_12</t>
  </si>
  <si>
    <t>2.01_12</t>
  </si>
  <si>
    <t>3.01_12</t>
  </si>
  <si>
    <t>4.01_12</t>
  </si>
  <si>
    <t>5.01_12</t>
  </si>
  <si>
    <t>6.01_12</t>
  </si>
  <si>
    <t>7.01_12</t>
  </si>
  <si>
    <t>8.01_12</t>
  </si>
  <si>
    <t>9.01_12</t>
  </si>
  <si>
    <t>10.01_12</t>
  </si>
  <si>
    <t>11.01_12</t>
  </si>
  <si>
    <t>12.01_12</t>
  </si>
  <si>
    <t>13.01_12</t>
  </si>
  <si>
    <t>14.01_12</t>
  </si>
  <si>
    <t>15.01_12</t>
  </si>
  <si>
    <t>16.01_12</t>
  </si>
  <si>
    <t>17.01_12</t>
  </si>
  <si>
    <t>18.01_12</t>
  </si>
  <si>
    <t>19.01_12</t>
  </si>
  <si>
    <t>20.01_12</t>
  </si>
  <si>
    <t>21.01_12</t>
  </si>
  <si>
    <t>22.01_12</t>
  </si>
  <si>
    <t>23.01_12</t>
  </si>
  <si>
    <t>24.01_12</t>
  </si>
  <si>
    <t>25.01_12</t>
  </si>
  <si>
    <t>26.01_12</t>
  </si>
  <si>
    <t>27.01_12</t>
  </si>
  <si>
    <t>28.01_12</t>
  </si>
  <si>
    <t>29.01_12</t>
  </si>
  <si>
    <t>30.01_12</t>
  </si>
  <si>
    <t>9.07_13</t>
  </si>
  <si>
    <t>10.07_13</t>
  </si>
  <si>
    <t>1.01_14</t>
  </si>
  <si>
    <t>2.01_14</t>
  </si>
  <si>
    <t>3.01_14</t>
  </si>
  <si>
    <t>4.01_14</t>
  </si>
  <si>
    <t>5.01_14</t>
  </si>
  <si>
    <t>6.01_14</t>
  </si>
  <si>
    <t>7.01_14</t>
  </si>
  <si>
    <t>8.01_14</t>
  </si>
  <si>
    <t>9.01_14</t>
  </si>
  <si>
    <t>10.01_14</t>
  </si>
  <si>
    <t>11.01_14</t>
  </si>
  <si>
    <t>12.01_14</t>
  </si>
  <si>
    <t>13.01_14</t>
  </si>
  <si>
    <t>14.01_14</t>
  </si>
  <si>
    <t>15.01_14</t>
  </si>
  <si>
    <t>16.01_14</t>
  </si>
  <si>
    <t>17.01_14</t>
  </si>
  <si>
    <t>18.01_14</t>
  </si>
  <si>
    <t>19.01_14</t>
  </si>
  <si>
    <t>20.01_14</t>
  </si>
  <si>
    <t>21.01_14</t>
  </si>
  <si>
    <t>22.01_14</t>
  </si>
  <si>
    <t>23.01_14</t>
  </si>
  <si>
    <t>24.01_14</t>
  </si>
  <si>
    <t>25.01_14</t>
  </si>
  <si>
    <t>26.01_14</t>
  </si>
  <si>
    <t>27.01_14</t>
  </si>
  <si>
    <t>28.01_14</t>
  </si>
  <si>
    <t>29.01_14</t>
  </si>
  <si>
    <t>30.01_14</t>
  </si>
  <si>
    <t>1.01_10</t>
  </si>
  <si>
    <t>119.01_10</t>
  </si>
  <si>
    <t>121.01_10</t>
  </si>
  <si>
    <t>126.01_10</t>
  </si>
  <si>
    <t>128.01_10</t>
  </si>
  <si>
    <t>145.01_10</t>
  </si>
  <si>
    <t>146.01_10</t>
  </si>
  <si>
    <t>147.01_10</t>
  </si>
  <si>
    <t>148.01_10</t>
  </si>
  <si>
    <t>149.01_10</t>
  </si>
  <si>
    <t>150.01_10</t>
  </si>
  <si>
    <t>152.01_10</t>
  </si>
  <si>
    <t>154.01_10</t>
  </si>
  <si>
    <t>161.01_10</t>
  </si>
  <si>
    <t>164.01_10</t>
  </si>
  <si>
    <t>165.01_10</t>
  </si>
  <si>
    <t>167.01_10</t>
  </si>
  <si>
    <t>169.01_10</t>
  </si>
  <si>
    <t>170.01_10</t>
  </si>
  <si>
    <t>171.01_10</t>
  </si>
  <si>
    <t>180.01_10</t>
  </si>
  <si>
    <t>182.01_10</t>
  </si>
  <si>
    <t>183.01_10</t>
  </si>
  <si>
    <t>184.01_10</t>
  </si>
  <si>
    <t>185.01_10</t>
  </si>
  <si>
    <t>186.01_10</t>
  </si>
  <si>
    <t>187.01_10</t>
  </si>
  <si>
    <t>188.01_10</t>
  </si>
  <si>
    <t>2.01_10</t>
  </si>
  <si>
    <t>216.01_10</t>
  </si>
  <si>
    <t>218.01_10</t>
  </si>
  <si>
    <t>219.01_10</t>
  </si>
  <si>
    <t>22.01_10</t>
  </si>
  <si>
    <t>220.01_10</t>
  </si>
  <si>
    <t>221.01_10</t>
  </si>
  <si>
    <t>222.01_10</t>
  </si>
  <si>
    <t>224.01_10</t>
  </si>
  <si>
    <t>225.01_10</t>
  </si>
  <si>
    <t>228.01_10</t>
  </si>
  <si>
    <t>23.01_10</t>
  </si>
  <si>
    <t>230.01_10</t>
  </si>
  <si>
    <t>232.01_10</t>
  </si>
  <si>
    <t>233.01_10</t>
  </si>
  <si>
    <t>234.01_10</t>
  </si>
  <si>
    <t>235.01_10</t>
  </si>
  <si>
    <t>236.01_10</t>
  </si>
  <si>
    <t>237.01_10</t>
  </si>
  <si>
    <t>238.01_10</t>
  </si>
  <si>
    <t>24.01_10</t>
  </si>
  <si>
    <t>240.01_10</t>
  </si>
  <si>
    <t>241.01_10</t>
  </si>
  <si>
    <t>242.01_10</t>
  </si>
  <si>
    <t>243.01_10</t>
  </si>
  <si>
    <t>244.01_10</t>
  </si>
  <si>
    <t>245.01_10</t>
  </si>
  <si>
    <t>246.01_10</t>
  </si>
  <si>
    <t>247.01_10</t>
  </si>
  <si>
    <t>248.01_10</t>
  </si>
  <si>
    <t>249.01_10</t>
  </si>
  <si>
    <t>25.01_10</t>
  </si>
  <si>
    <t>250.01_10</t>
  </si>
  <si>
    <t>252.01_10</t>
  </si>
  <si>
    <t>253.01_10</t>
  </si>
  <si>
    <t>254.01_10</t>
  </si>
  <si>
    <t>255.01_10</t>
  </si>
  <si>
    <t>256.01_10</t>
  </si>
  <si>
    <t>257.01_10</t>
  </si>
  <si>
    <t>258.01_10</t>
  </si>
  <si>
    <t>259.01_10</t>
  </si>
  <si>
    <t>26.01_10</t>
  </si>
  <si>
    <t>260.01_10</t>
  </si>
  <si>
    <t>262.01_10</t>
  </si>
  <si>
    <t>263.01_10</t>
  </si>
  <si>
    <t>264.01_10</t>
  </si>
  <si>
    <t>265.01_10</t>
  </si>
  <si>
    <t>266.01_10</t>
  </si>
  <si>
    <t>267.01_10</t>
  </si>
  <si>
    <t>268.01_10</t>
  </si>
  <si>
    <t>269.01_10</t>
  </si>
  <si>
    <t>27.01_10</t>
  </si>
  <si>
    <t>270.01_10</t>
  </si>
  <si>
    <t>271.01_10</t>
  </si>
  <si>
    <t>272.01_10</t>
  </si>
  <si>
    <t>273.01_10</t>
  </si>
  <si>
    <t>274.01_10</t>
  </si>
  <si>
    <t>275.01_10</t>
  </si>
  <si>
    <t>276.01_10</t>
  </si>
  <si>
    <t>277.01_10</t>
  </si>
  <si>
    <t>278.01_10</t>
  </si>
  <si>
    <t>279.01_10</t>
  </si>
  <si>
    <t>28.01_10</t>
  </si>
  <si>
    <t>280.01_10</t>
  </si>
  <si>
    <t>281.01_10</t>
  </si>
  <si>
    <t>282.01_10</t>
  </si>
  <si>
    <t>283.01_10</t>
  </si>
  <si>
    <t>284.01_10</t>
  </si>
  <si>
    <t>285.01_10</t>
  </si>
  <si>
    <t>286.01_10</t>
  </si>
  <si>
    <t>287.01_10</t>
  </si>
  <si>
    <t>288.01_10</t>
  </si>
  <si>
    <t>289.01_10</t>
  </si>
  <si>
    <t>29.01_10</t>
  </si>
  <si>
    <t>3.01_10</t>
  </si>
  <si>
    <t>30.01_10</t>
  </si>
  <si>
    <t>35.01_10</t>
  </si>
  <si>
    <t>36.01_10</t>
  </si>
  <si>
    <t>37.01_10</t>
  </si>
  <si>
    <t>38.01_10</t>
  </si>
  <si>
    <t>39.01_10</t>
  </si>
  <si>
    <t>4.01_10</t>
  </si>
  <si>
    <t>40.01_10</t>
  </si>
  <si>
    <t>41.01_10</t>
  </si>
  <si>
    <t>42.01_10</t>
  </si>
  <si>
    <t>44.01_10</t>
  </si>
  <si>
    <t>442.01_10</t>
  </si>
  <si>
    <t>449.01_10</t>
  </si>
  <si>
    <t>45.01_10</t>
  </si>
  <si>
    <t>450.01_10</t>
  </si>
  <si>
    <t>451.01_10</t>
  </si>
  <si>
    <t>452.01_10</t>
  </si>
  <si>
    <t>453.01_10</t>
  </si>
  <si>
    <t>456.01_10</t>
  </si>
  <si>
    <t>46.01_10</t>
  </si>
  <si>
    <t>461.01_10</t>
  </si>
  <si>
    <t>462.01_10</t>
  </si>
  <si>
    <t>463.01_10</t>
  </si>
  <si>
    <t>469.01_10</t>
  </si>
  <si>
    <t>474.01_10</t>
  </si>
  <si>
    <t>479.01_10</t>
  </si>
  <si>
    <t>483.01_10</t>
  </si>
  <si>
    <t>489.01_10</t>
  </si>
  <si>
    <t>5.01_10</t>
  </si>
  <si>
    <t>6.01_10</t>
  </si>
  <si>
    <t>7.01_10</t>
  </si>
  <si>
    <t>8.01_10</t>
  </si>
  <si>
    <t>80.01_10</t>
  </si>
  <si>
    <t>81.01_10</t>
  </si>
  <si>
    <t>82.01_10</t>
  </si>
  <si>
    <t>83.01_10</t>
  </si>
  <si>
    <t>84.01_10</t>
  </si>
  <si>
    <t>85.01_10</t>
  </si>
  <si>
    <t>86.01_10</t>
  </si>
  <si>
    <t>87.01_10</t>
  </si>
  <si>
    <t>P_Pa</t>
  </si>
  <si>
    <t>Tsat_K</t>
  </si>
  <si>
    <t>rho_f</t>
  </si>
  <si>
    <t>rho_g</t>
  </si>
  <si>
    <t>h_f</t>
  </si>
  <si>
    <t>h_g</t>
  </si>
  <si>
    <t>mu_f</t>
  </si>
  <si>
    <t>mu_g</t>
  </si>
  <si>
    <t>k_f</t>
  </si>
  <si>
    <t>cp_f</t>
  </si>
  <si>
    <t>使い方</t>
  </si>
  <si>
    <t>1) CoolPropが使えるPCで再計算 2) A:Kをコピーして値貼り付け 3) CoolProp依存を外す</t>
  </si>
  <si>
    <t>T_K</t>
  </si>
  <si>
    <t>cp</t>
  </si>
  <si>
    <t>1) CoolPropが使えるPCで再計算 2) A:Bをコピーして値貼り付け 3) CoolProp依存を外す</t>
  </si>
  <si>
    <t>RowNo</t>
  </si>
  <si>
    <t>phase</t>
  </si>
  <si>
    <t>iter</t>
  </si>
  <si>
    <t>q_low</t>
  </si>
  <si>
    <t>q_high</t>
  </si>
  <si>
    <t>dq_ratio_pct</t>
  </si>
  <si>
    <t>solver_max_code</t>
  </si>
  <si>
    <t>status</t>
  </si>
  <si>
    <t>note</t>
  </si>
  <si>
    <t>BRACKET</t>
  </si>
  <si>
    <t>q_low eval</t>
  </si>
  <si>
    <t>q_high eval (init)</t>
  </si>
  <si>
    <t>BISECT</t>
  </si>
  <si>
    <t>SUMMARY</t>
  </si>
  <si>
    <t>OK</t>
  </si>
  <si>
    <t>収束 (|dq_ratio|&lt;1%)  (f_solver=0)</t>
  </si>
  <si>
    <t>q_high expand #1</t>
  </si>
  <si>
    <t>FAIL_BRACKET_LOW</t>
  </si>
  <si>
    <t>q_low(=1e5) で既に too_high。root が下限未満。</t>
  </si>
  <si>
    <t>q_high expand #2</t>
  </si>
  <si>
    <t>q_high expand #3</t>
  </si>
  <si>
    <t>q_high expand #4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</si>
</sst>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00_ "/>
  </numFmts>
  <fonts count="10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name val="Calibri"/>
      <family val="2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/>
    <xf numFmtId="0" fontId="3" fillId="0" borderId="0"/>
    <xf numFmtId="0" fontId="6" fillId="0" borderId="0">
      <alignment vertical="center"/>
    </xf>
    <xf numFmtId="0" fontId="7" fillId="0" borderId="0"/>
    <xf numFmtId="0" fontId="2" fillId="0" borderId="0"/>
    <xf numFmtId="0" fontId="2" fillId="0" borderId="0"/>
  </cellStyleXfs>
  <cellXfs count="41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0" fillId="6" borderId="0" xfId="0" applyFill="1">
      <alignment vertical="center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7" borderId="0" xfId="0" applyFill="1">
      <alignment vertical="center"/>
    </xf>
    <xf numFmtId="176" fontId="2" fillId="0" borderId="0" xfId="1" applyNumberFormat="1"/>
    <xf numFmtId="0" fontId="0" fillId="8" borderId="0" xfId="0" applyFill="1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9" borderId="0" xfId="0" applyFont="1" applyFill="1">
      <alignment vertical="center"/>
    </xf>
    <xf numFmtId="0" fontId="0" fillId="10" borderId="0" xfId="0" applyFill="1">
      <alignment vertical="center"/>
    </xf>
    <xf numFmtId="2" fontId="0" fillId="10" borderId="0" xfId="0" applyNumberFormat="1" applyFill="1">
      <alignment vertical="center"/>
    </xf>
    <xf numFmtId="1" fontId="0" fillId="10" borderId="0" xfId="0" applyNumberFormat="1" applyFill="1">
      <alignment vertical="center"/>
    </xf>
    <xf numFmtId="49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/>
    <xf numFmtId="11" fontId="5" fillId="0" borderId="0" xfId="0" applyNumberFormat="1" applyFont="1">
      <alignment vertical="center"/>
    </xf>
    <xf numFmtId="1" fontId="5" fillId="0" borderId="0" xfId="0" applyNumberFormat="1" applyFont="1">
      <alignment vertical="center"/>
    </xf>
    <xf numFmtId="176" fontId="5" fillId="0" borderId="0" xfId="1" applyNumberFormat="1" applyFont="1"/>
    <xf numFmtId="177" fontId="5" fillId="0" borderId="0" xfId="0" applyNumberFormat="1" applyFont="1">
      <alignment vertical="center"/>
    </xf>
    <xf numFmtId="1" fontId="5" fillId="10" borderId="0" xfId="0" applyNumberFormat="1" applyFont="1" applyFill="1">
      <alignment vertical="center"/>
    </xf>
    <xf numFmtId="2" fontId="5" fillId="10" borderId="0" xfId="0" applyNumberFormat="1" applyFont="1" applyFill="1">
      <alignment vertical="center"/>
    </xf>
    <xf numFmtId="0" fontId="5" fillId="9" borderId="0" xfId="0" applyFont="1" applyFill="1">
      <alignment vertical="center"/>
    </xf>
    <xf numFmtId="0" fontId="8" fillId="11" borderId="0" xfId="0" applyFont="1" applyFill="1" applyAlignment="1">
      <alignment horizontal="center"/>
    </xf>
    <xf numFmtId="0" fontId="9" fillId="12" borderId="0" xfId="0" applyFont="1" applyFill="1" applyAlignment="1"/>
    <xf numFmtId="49" fontId="6" fillId="0" borderId="0" xfId="0" applyNumberFormat="1" applyFont="1">
      <alignment vertical="center"/>
    </xf>
    <xf numFmtId="0" fontId="6" fillId="0" borderId="0" xfId="0" applyFont="1">
      <alignment vertical="center"/>
    </xf>
    <xf numFmtId="11" fontId="6" fillId="0" borderId="0" xfId="0" applyNumberFormat="1" applyFont="1">
      <alignment vertical="center"/>
    </xf>
    <xf numFmtId="1" fontId="6" fillId="0" borderId="0" xfId="0" applyNumberFormat="1" applyFont="1">
      <alignment vertical="center"/>
    </xf>
    <xf numFmtId="177" fontId="6" fillId="0" borderId="0" xfId="0" applyNumberFormat="1" applyFont="1">
      <alignment vertical="center"/>
    </xf>
    <xf numFmtId="1" fontId="6" fillId="10" borderId="0" xfId="0" applyNumberFormat="1" applyFont="1" applyFill="1">
      <alignment vertical="center"/>
    </xf>
    <xf numFmtId="2" fontId="6" fillId="10" borderId="0" xfId="0" applyNumberFormat="1" applyFont="1" applyFill="1">
      <alignment vertical="center"/>
    </xf>
    <xf numFmtId="0" fontId="6" fillId="9" borderId="0" xfId="0" applyFont="1" applyFill="1">
      <alignment vertical="center"/>
    </xf>
  </cellXfs>
  <cellStyles count="7">
    <cellStyle name="標準" xfId="0" builtinId="0"/>
    <cellStyle name="標準 2" xfId="1" xr:uid="{00000000-0005-0000-0000-000001000000}"/>
    <cellStyle name="標準 2 2" xfId="3" xr:uid="{00000000-0005-0000-0000-000003000000}"/>
    <cellStyle name="標準 2 3" xfId="5" xr:uid="{00000000-0005-0000-0000-000005000000}"/>
    <cellStyle name="標準 2 4" xfId="6" xr:uid="{00000000-0005-0000-0000-000006000000}"/>
    <cellStyle name="標準 3" xfId="2" xr:uid="{00000000-0005-0000-0000-000002000000}"/>
    <cellStyle name="標準 4" xfId="4" xr:uid="{00000000-0005-0000-0000-000004000000}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2" displayName="テーブル2" ref="A1:BR502" totalsRowShown="0">
  <autoFilter ref="A1:BR502" xr:uid="{00000000-0009-0000-0100-000001000000}"/>
  <tableColumns count="70">
    <tableColumn id="1" xr3:uid="{00000000-0010-0000-0000-000001000000}" name="No_TableNo" dataDxfId="40"/>
    <tableColumn id="2" xr3:uid="{00000000-0010-0000-0000-000002000000}" name="P"/>
    <tableColumn id="3" xr3:uid="{00000000-0010-0000-0000-000003000000}" name="Ts" dataDxfId="39">
      <calculatedColumnFormula array="1">TsatFromP(テーブル2[[#This Row],[P]])</calculatedColumnFormula>
    </tableColumn>
    <tableColumn id="4" xr3:uid="{00000000-0010-0000-0000-000004000000}" name="rhoG" dataDxfId="38">
      <calculatedColumnFormula array="1">RhoGFromP(テーブル2[[#This Row],[P]])</calculatedColumnFormula>
    </tableColumn>
    <tableColumn id="5" xr3:uid="{00000000-0010-0000-0000-000005000000}" name="rhoL" dataDxfId="37">
      <calculatedColumnFormula array="1">RhoFFromP(テーブル2[[#This Row],[P]])</calculatedColumnFormula>
    </tableColumn>
    <tableColumn id="6" xr3:uid="{00000000-0010-0000-0000-000006000000}" name="HG" dataDxfId="36">
      <calculatedColumnFormula array="1">HgFromP(テーブル2[[#This Row],[P]])</calculatedColumnFormula>
    </tableColumn>
    <tableColumn id="7" xr3:uid="{00000000-0010-0000-0000-000007000000}" name="HL" dataDxfId="35">
      <calculatedColumnFormula array="1">HfFromP(テーブル2[[#This Row],[P]])</calculatedColumnFormula>
    </tableColumn>
    <tableColumn id="8" xr3:uid="{00000000-0010-0000-0000-000008000000}" name="muG" dataDxfId="34">
      <calculatedColumnFormula array="1">MuGFromP(テーブル2[[#This Row],[P]])</calculatedColumnFormula>
    </tableColumn>
    <tableColumn id="9" xr3:uid="{00000000-0010-0000-0000-000009000000}" name="muL" dataDxfId="33">
      <calculatedColumnFormula array="1">MuFFromP(テーブル2[[#This Row],[P]])</calculatedColumnFormula>
    </tableColumn>
    <tableColumn id="10" xr3:uid="{00000000-0010-0000-0000-00000A000000}" name="KL" dataDxfId="32">
      <calculatedColumnFormula array="1">KfFromP(テーブル2[[#This Row],[P]])</calculatedColumnFormula>
    </tableColumn>
    <tableColumn id="11" xr3:uid="{00000000-0010-0000-0000-00000B000000}" name="CPL" dataDxfId="31">
      <calculatedColumnFormula array="1">CpFFromP(テーブル2[[#This Row],[P]])</calculatedColumnFormula>
    </tableColumn>
    <tableColumn id="12" xr3:uid="{00000000-0010-0000-0000-00000C000000}" name="sigma" dataDxfId="30">
      <calculatedColumnFormula array="1">SigmaFromP(テーブル2[[#This Row],[P]])</calculatedColumnFormula>
    </tableColumn>
    <tableColumn id="13" xr3:uid="{00000000-0010-0000-0000-00000D000000}" name="No" dataDxfId="29"/>
    <tableColumn id="14" xr3:uid="{00000000-0010-0000-0000-00000E000000}" name="G"/>
    <tableColumn id="15" xr3:uid="{00000000-0010-0000-0000-00000F000000}" name="A" dataDxfId="28"/>
    <tableColumn id="16" xr3:uid="{00000000-0010-0000-0000-000010000000}" name="Pw" dataDxfId="27"/>
    <tableColumn id="17" xr3:uid="{00000000-0010-0000-0000-000011000000}" name="DH"/>
    <tableColumn id="18" xr3:uid="{00000000-0010-0000-0000-000012000000}" name="L_DNB"/>
    <tableColumn id="19" xr3:uid="{00000000-0010-0000-0000-000013000000}" name="q_in" dataDxfId="26"/>
    <tableColumn id="20" xr3:uid="{00000000-0010-0000-0000-000014000000}" name="Tin"/>
    <tableColumn id="21" xr3:uid="{00000000-0010-0000-0000-000015000000}" name="Tf" dataDxfId="25" dataCellStyle="標準 2">
      <calculatedColumnFormula>+T2+BG2*S2*テーブル2[[#This Row],[Pw]]*R2/(N2*O2*K2)</calculatedColumnFormula>
    </tableColumn>
    <tableColumn id="22" xr3:uid="{00000000-0010-0000-0000-000016000000}" name="f(beta)"/>
    <tableColumn id="23" xr3:uid="{00000000-0010-0000-0000-000017000000}" name="Re" dataDxfId="24">
      <calculatedColumnFormula>+N2*Q2/I2</calculatedColumnFormula>
    </tableColumn>
    <tableColumn id="24" xr3:uid="{00000000-0010-0000-0000-000018000000}" name="f"/>
    <tableColumn id="25" xr3:uid="{00000000-0010-0000-0000-000019000000}" name="f_left">
      <calculatedColumnFormula>IF(X2&gt;0,1/X2^0.5,1)</calculatedColumnFormula>
    </tableColumn>
    <tableColumn id="26" xr3:uid="{00000000-0010-0000-0000-00001A000000}" name="f_rihgt" dataDxfId="23">
      <calculatedColumnFormula>IF(X2&gt;0,1.14-2*LOG((0.72*L2*E2)/(X2*Q2*N2^2)+9.35/(W2*X2^0.5)),0)</calculatedColumnFormula>
    </tableColumn>
    <tableColumn id="27" xr3:uid="{00000000-0010-0000-0000-00001B000000}" name="f_balance">
      <calculatedColumnFormula>+Y2-Z2</calculatedColumnFormula>
    </tableColumn>
    <tableColumn id="28" xr3:uid="{00000000-0010-0000-0000-00001C000000}" name="DB" dataDxfId="22">
      <calculatedColumnFormula>32/X2*L2*V2*E2/N2^2</calculatedColumnFormula>
    </tableColumn>
    <tableColumn id="29" xr3:uid="{00000000-0010-0000-0000-00001D000000}" name="Tw"/>
    <tableColumn id="30" xr3:uid="{00000000-0010-0000-0000-00001E000000}" name="y_plus">
      <calculatedColumnFormula>+Q2/2*AI2/I2*E2</calculatedColumnFormula>
    </tableColumn>
    <tableColumn id="31" xr3:uid="{00000000-0010-0000-0000-00001F000000}" name="Tm" dataDxfId="21">
      <calculatedColumnFormula>+gettm2(AD2,AC2,AK2,AL2,テーブル2[[#This Row],[Fcorr]])</calculatedColumnFormula>
    </tableColumn>
    <tableColumn id="32" xr3:uid="{00000000-0010-0000-0000-000020000000}" name="Tw_balance" dataDxfId="20">
      <calculatedColumnFormula>+AE2-U2</calculatedColumnFormula>
    </tableColumn>
    <tableColumn id="33" xr3:uid="{00000000-0010-0000-0000-000021000000}" name="y_star"/>
    <tableColumn id="34" xr3:uid="{00000000-0010-0000-0000-000022000000}" name="tauw">
      <calculatedColumnFormula>+X2*N2^2/(8*E2)</calculatedColumnFormula>
    </tableColumn>
    <tableColumn id="35" xr3:uid="{00000000-0010-0000-0000-000023000000}" name="Utau">
      <calculatedColumnFormula>+(AH2/E2)^0.5</calculatedColumnFormula>
    </tableColumn>
    <tableColumn id="36" xr3:uid="{00000000-0010-0000-0000-000024000000}" name="y_plus2">
      <calculatedColumnFormula>+AG2*AI2/I2*E2</calculatedColumnFormula>
    </tableColumn>
    <tableColumn id="37" xr3:uid="{00000000-0010-0000-0000-000025000000}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xr3:uid="{00000000-0010-0000-0000-000026000000}" name="Pr">
      <calculatedColumnFormula>+K2*I2/J2</calculatedColumnFormula>
    </tableColumn>
    <tableColumn id="39" xr3:uid="{00000000-0010-0000-0000-000027000000}" name="T(y_plus)">
      <calculatedColumnFormula>+gettyp(AC2,AJ2,AK2,AL2)</calculatedColumnFormula>
    </tableColumn>
    <tableColumn id="40" xr3:uid="{00000000-0010-0000-0000-000028000000}" name="y_star_balance" dataDxfId="18">
      <calculatedColumnFormula>+C2-AM2</calculatedColumnFormula>
    </tableColumn>
    <tableColumn id="41" xr3:uid="{00000000-0010-0000-0000-000029000000}" name="delta">
      <calculatedColumnFormula>+AG2-AB2</calculatedColumnFormula>
    </tableColumn>
    <tableColumn id="42" xr3:uid="{00000000-0010-0000-0000-00002A000000}" name="UB"/>
    <tableColumn id="43" xr3:uid="{00000000-0010-0000-0000-00002B000000}" name="LB" dataDxfId="17">
      <calculatedColumnFormula>2*PI()*L2*(D2+E2)/(D2*E2*AP2^2)</calculatedColumnFormula>
    </tableColumn>
    <tableColumn id="44" xr3:uid="{00000000-0010-0000-0000-00002C000000}" name="YB">
      <calculatedColumnFormula>+AO2+AB2/2</calculatedColumnFormula>
    </tableColumn>
    <tableColumn id="45" xr3:uid="{00000000-0010-0000-0000-00002D000000}" name="YB_plus">
      <calculatedColumnFormula>+AR2*AI2/I2*E2</calculatedColumnFormula>
    </tableColumn>
    <tableColumn id="46" xr3:uid="{00000000-0010-0000-0000-00002E000000}" name="Karman_UB">
      <calculatedColumnFormula>+getublp(AS2)</calculatedColumnFormula>
    </tableColumn>
    <tableColumn id="47" xr3:uid="{00000000-0010-0000-0000-00002F000000}" name="UBL">
      <calculatedColumnFormula>+AT2*AI2</calculatedColumnFormula>
    </tableColumn>
    <tableColumn id="48" xr3:uid="{00000000-0010-0000-0000-000030000000}" name="UB_left">
      <calculatedColumnFormula>+AP2-AU2</calculatedColumnFormula>
    </tableColumn>
    <tableColumn id="49" xr3:uid="{00000000-0010-0000-0000-000031000000}" name="CD">
      <calculatedColumnFormula>2/3*AB2/(L2/(9.8*(E2-D2)))^0.5</calculatedColumnFormula>
    </tableColumn>
    <tableColumn id="50" xr3:uid="{00000000-0010-0000-0000-000032000000}" name="UB_right">
      <calculatedColumnFormula>+(2*AQ2*9.8*(E2-D2)/(E2*AW2))^0.5</calculatedColumnFormula>
    </tableColumn>
    <tableColumn id="51" xr3:uid="{00000000-0010-0000-0000-000033000000}" name="UB_balance">
      <calculatedColumnFormula>+AV2-AX2</calculatedColumnFormula>
    </tableColumn>
    <tableColumn id="52" xr3:uid="{00000000-0010-0000-0000-000034000000}" name="HG-HL">
      <calculatedColumnFormula>+F2-G2</calculatedColumnFormula>
    </tableColumn>
    <tableColumn id="53" xr3:uid="{00000000-0010-0000-0000-000035000000}" name="LB/UB" dataDxfId="16">
      <calculatedColumnFormula>+AQ2/AP2</calculatedColumnFormula>
    </tableColumn>
    <tableColumn id="54" xr3:uid="{00000000-0010-0000-0000-000036000000}" name="q_P" dataDxfId="15">
      <calculatedColumnFormula>+E2*AO2*AZ2/BA2</calculatedColumnFormula>
    </tableColumn>
    <tableColumn id="55" xr3:uid="{00000000-0010-0000-0000-000037000000}" name="dq_chf" dataDxfId="14">
      <calculatedColumnFormula>BB2-S2</calculatedColumnFormula>
    </tableColumn>
    <tableColumn id="56" xr3:uid="{00000000-0010-0000-0000-000038000000}" name="dq_ratio" dataDxfId="13">
      <calculatedColumnFormula>+(BB2-S2)/S2*100</calculatedColumnFormula>
    </tableColumn>
    <tableColumn id="57" xr3:uid="{00000000-0010-0000-0000-000039000000}" name="q_M" dataDxfId="12"/>
    <tableColumn id="58" xr3:uid="{00000000-0010-0000-0000-00003A000000}" name="PM_ratio" dataDxfId="11">
      <calculatedColumnFormula>テーブル2[[#This Row],[q_P]]/テーブル2[[#This Row],[q_M]]</calculatedColumnFormula>
    </tableColumn>
    <tableColumn id="59" xr3:uid="{00000000-0010-0000-0000-00003B000000}" name="F_form"/>
    <tableColumn id="64" xr3:uid="{00000000-0010-0000-0000-000040000000}" name="x_Mes" dataDxfId="10"/>
    <tableColumn id="65" xr3:uid="{00000000-0010-0000-0000-000041000000}" name="A_corr" dataDxfId="9"/>
    <tableColumn id="66" xr3:uid="{00000000-0010-0000-0000-000042000000}" name="σ_corr" dataDxfId="8"/>
    <tableColumn id="67" xr3:uid="{00000000-0010-0000-0000-000043000000}" name="Fcorr" dataDxfId="7"/>
    <tableColumn id="68" xr3:uid="{00000000-0010-0000-0000-000044000000}" name="Tsub" dataDxfId="6">
      <calculatedColumnFormula>テーブル2[[#This Row],[Ts]]-テーブル2[[#This Row],[Tin]]</calculatedColumnFormula>
    </tableColumn>
    <tableColumn id="70" xr3:uid="{00000000-0010-0000-0000-000046000000}" name="q_P_MW" dataDxfId="5">
      <calculatedColumnFormula>テーブル2[[#This Row],[q_P]]*0.000001</calculatedColumnFormula>
    </tableColumn>
    <tableColumn id="77" xr3:uid="{00000000-0010-0000-0000-00004D000000}" name="Tsub2" dataDxfId="4">
      <calculatedColumnFormula>テーブル2[[#This Row],[Tsub]]</calculatedColumnFormula>
    </tableColumn>
    <tableColumn id="78" xr3:uid="{00000000-0010-0000-0000-00004E000000}" name="Fcorr2" dataDxfId="3">
      <calculatedColumnFormula>テーブル2[[#This Row],[Fcorr]]</calculatedColumnFormula>
    </tableColumn>
    <tableColumn id="79" xr3:uid="{00000000-0010-0000-0000-00004F000000}" name="(Tsub-40)^2" dataDxfId="2">
      <calculatedColumnFormula>(テーブル2[[#This Row],[Tsub]]-40)^2</calculatedColumnFormula>
    </tableColumn>
    <tableColumn id="88" xr3:uid="{00000000-0010-0000-0000-000058000000}" name="F2" dataDxfId="1"/>
    <tableColumn id="60" xr3:uid="{00000000-0010-0000-0000-00003C000000}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SatProp"/>
  <dimension ref="A1:N50"/>
  <sheetViews>
    <sheetView workbookViewId="0">
      <pane ySplit="1" topLeftCell="A11" activePane="bottomLeft" state="frozen"/>
      <selection pane="bottomLeft" activeCell="C24" sqref="C24"/>
    </sheetView>
  </sheetViews>
  <sheetFormatPr defaultRowHeight="13.5" x14ac:dyDescent="0.15"/>
  <cols>
    <col min="1" max="11" width="14" style="10" customWidth="1"/>
    <col min="13" max="13" width="18" style="10" customWidth="1"/>
    <col min="14" max="14" width="40" style="10" customWidth="1"/>
  </cols>
  <sheetData>
    <row r="1" spans="1:13" x14ac:dyDescent="0.15">
      <c r="A1" s="31" t="s">
        <v>437</v>
      </c>
      <c r="B1" s="31" t="s">
        <v>438</v>
      </c>
      <c r="C1" s="31" t="s">
        <v>439</v>
      </c>
      <c r="D1" s="31" t="s">
        <v>440</v>
      </c>
      <c r="E1" s="31" t="s">
        <v>441</v>
      </c>
      <c r="F1" s="31" t="s">
        <v>442</v>
      </c>
      <c r="G1" s="31" t="s">
        <v>443</v>
      </c>
      <c r="H1" s="31" t="s">
        <v>444</v>
      </c>
      <c r="I1" s="31" t="s">
        <v>445</v>
      </c>
      <c r="J1" s="31" t="s">
        <v>446</v>
      </c>
      <c r="K1" s="31" t="s">
        <v>11</v>
      </c>
      <c r="M1" s="32" t="s">
        <v>447</v>
      </c>
    </row>
    <row r="2" spans="1:13" x14ac:dyDescent="0.15">
      <c r="A2">
        <v>100000</v>
      </c>
      <c r="B2">
        <v>372.75592889712323</v>
      </c>
      <c r="C2">
        <v>958.63150577780914</v>
      </c>
      <c r="D2">
        <v>0.59034398010895051</v>
      </c>
      <c r="E2">
        <v>417503.91083365493</v>
      </c>
      <c r="F2">
        <v>2674947.6774689942</v>
      </c>
      <c r="G2">
        <v>2.8275054163792241E-4</v>
      </c>
      <c r="H2">
        <v>1.221846401589725E-5</v>
      </c>
      <c r="I2">
        <v>0.67706063852756737</v>
      </c>
      <c r="J2">
        <v>4215.2228770654929</v>
      </c>
      <c r="K2">
        <v>5.8997248632534069E-2</v>
      </c>
      <c r="M2" t="s">
        <v>448</v>
      </c>
    </row>
    <row r="3" spans="1:13" x14ac:dyDescent="0.15">
      <c r="A3">
        <v>103421.4</v>
      </c>
      <c r="B3">
        <v>373.69905521744761</v>
      </c>
      <c r="C3">
        <v>957.95433519175822</v>
      </c>
      <c r="D3">
        <v>0.60921432985465984</v>
      </c>
      <c r="E3">
        <v>421482.47785799642</v>
      </c>
      <c r="F3">
        <v>2676435.3789992412</v>
      </c>
      <c r="G3">
        <v>2.799683230577603E-4</v>
      </c>
      <c r="H3">
        <v>1.225122449534131E-5</v>
      </c>
      <c r="I3">
        <v>0.67741596500517487</v>
      </c>
      <c r="J3">
        <v>4216.3074734940428</v>
      </c>
      <c r="K3">
        <v>5.8813650026566147E-2</v>
      </c>
    </row>
    <row r="4" spans="1:13" x14ac:dyDescent="0.15">
      <c r="A4">
        <v>6825812.4000000004</v>
      </c>
      <c r="B4">
        <v>557.27870964030024</v>
      </c>
      <c r="C4">
        <v>742.84511790334045</v>
      </c>
      <c r="D4">
        <v>35.512328339594269</v>
      </c>
      <c r="E4">
        <v>1258626.4713629831</v>
      </c>
      <c r="F4">
        <v>2774863.2172916508</v>
      </c>
      <c r="G4">
        <v>9.1928026726738571E-5</v>
      </c>
      <c r="H4">
        <v>1.8812418136402908E-5</v>
      </c>
      <c r="I4">
        <v>0.57547908399454439</v>
      </c>
      <c r="J4">
        <v>5367.8848362695126</v>
      </c>
      <c r="K4">
        <v>1.7852909015351519E-2</v>
      </c>
    </row>
    <row r="5" spans="1:13" x14ac:dyDescent="0.15">
      <c r="A5">
        <v>6860286.2000000002</v>
      </c>
      <c r="B5">
        <v>557.61779125365581</v>
      </c>
      <c r="C5">
        <v>742.22555135035486</v>
      </c>
      <c r="D5">
        <v>35.712113500328172</v>
      </c>
      <c r="E5">
        <v>1260424.220291215</v>
      </c>
      <c r="F5">
        <v>2774425.9806907391</v>
      </c>
      <c r="G5">
        <v>9.1795796537195968E-5</v>
      </c>
      <c r="H5">
        <v>1.8827699004311038E-5</v>
      </c>
      <c r="I5">
        <v>0.57501650223752787</v>
      </c>
      <c r="J5">
        <v>5374.6829951095988</v>
      </c>
      <c r="K5">
        <v>1.777445835040356E-2</v>
      </c>
    </row>
    <row r="6" spans="1:13" x14ac:dyDescent="0.15">
      <c r="A6">
        <v>6894760</v>
      </c>
      <c r="B6">
        <v>557.95557270678148</v>
      </c>
      <c r="C6">
        <v>741.60691167549317</v>
      </c>
      <c r="D6">
        <v>35.912218974162307</v>
      </c>
      <c r="E6">
        <v>1262216.960210474</v>
      </c>
      <c r="F6">
        <v>2773986.354767262</v>
      </c>
      <c r="G6">
        <v>9.1664210536410444E-5</v>
      </c>
      <c r="H6">
        <v>1.884296239458781E-5</v>
      </c>
      <c r="I6">
        <v>0.57455463821153796</v>
      </c>
      <c r="J6">
        <v>5381.5048960846752</v>
      </c>
      <c r="K6">
        <v>1.7696334399443198E-2</v>
      </c>
    </row>
    <row r="7" spans="1:13" x14ac:dyDescent="0.15">
      <c r="A7">
        <v>6929233.7999999998</v>
      </c>
      <c r="B7">
        <v>558.29206537391735</v>
      </c>
      <c r="C7">
        <v>740.98918661399728</v>
      </c>
      <c r="D7">
        <v>36.1126462725747</v>
      </c>
      <c r="E7">
        <v>1264004.7410352561</v>
      </c>
      <c r="F7">
        <v>2773544.3507308709</v>
      </c>
      <c r="G7">
        <v>9.1533260829618462E-5</v>
      </c>
      <c r="H7">
        <v>1.8858208761437209E-5</v>
      </c>
      <c r="I7">
        <v>0.57409348624460887</v>
      </c>
      <c r="J7">
        <v>5388.3507419242123</v>
      </c>
      <c r="K7">
        <v>1.761853454647808E-2</v>
      </c>
    </row>
    <row r="8" spans="1:13" x14ac:dyDescent="0.15">
      <c r="A8">
        <v>6963707.6000000006</v>
      </c>
      <c r="B8">
        <v>558.62728047169014</v>
      </c>
      <c r="C8">
        <v>740.37236403804627</v>
      </c>
      <c r="D8">
        <v>36.313396913129843</v>
      </c>
      <c r="E8">
        <v>1265787.612025535</v>
      </c>
      <c r="F8">
        <v>2773099.9795593969</v>
      </c>
      <c r="G8">
        <v>9.1402939649199843E-5</v>
      </c>
      <c r="H8">
        <v>1.8873438554470608E-5</v>
      </c>
      <c r="I8">
        <v>0.57363304071413901</v>
      </c>
      <c r="J8">
        <v>5395.2207366302919</v>
      </c>
      <c r="K8">
        <v>1.7541056211093149E-2</v>
      </c>
    </row>
    <row r="9" spans="1:13" x14ac:dyDescent="0.15">
      <c r="A9">
        <v>6998181.4000000004</v>
      </c>
      <c r="B9">
        <v>558.96122906206449</v>
      </c>
      <c r="C9">
        <v>739.75643195406178</v>
      </c>
      <c r="D9">
        <v>36.514472419577771</v>
      </c>
      <c r="E9">
        <v>1267565.6217992641</v>
      </c>
      <c r="F9">
        <v>2772653.2520028888</v>
      </c>
      <c r="G9">
        <v>9.1273239351942053E-5</v>
      </c>
      <c r="H9">
        <v>1.8888652218810941E-5</v>
      </c>
      <c r="I9">
        <v>0.57317329604619427</v>
      </c>
      <c r="J9">
        <v>5402.1150854990974</v>
      </c>
      <c r="K9">
        <v>1.7463896847799799E-2</v>
      </c>
    </row>
    <row r="10" spans="1:13" x14ac:dyDescent="0.15">
      <c r="A10">
        <v>7000000</v>
      </c>
      <c r="B10">
        <v>558.97881092680007</v>
      </c>
      <c r="C10">
        <v>739.72396412521402</v>
      </c>
      <c r="D10">
        <v>36.525088826851928</v>
      </c>
      <c r="E10">
        <v>1267659.2832643441</v>
      </c>
      <c r="F10">
        <v>2772629.620505983</v>
      </c>
      <c r="G10">
        <v>9.1266414355739841E-5</v>
      </c>
      <c r="H10">
        <v>1.8889454347379291E-5</v>
      </c>
      <c r="I10">
        <v>0.57314906244367347</v>
      </c>
      <c r="J10">
        <v>5402.4794639967822</v>
      </c>
      <c r="K10">
        <v>1.7459835261136699E-2</v>
      </c>
    </row>
    <row r="11" spans="1:13" x14ac:dyDescent="0.15">
      <c r="A11">
        <v>7032655.2000000002</v>
      </c>
      <c r="B11">
        <v>559.29392205522538</v>
      </c>
      <c r="C11">
        <v>739.14137850008149</v>
      </c>
      <c r="D11">
        <v>36.715874321953471</v>
      </c>
      <c r="E11">
        <v>1269338.8183445891</v>
      </c>
      <c r="F11">
        <v>2772204.1785875582</v>
      </c>
      <c r="G11">
        <v>9.1144152416375426E-5</v>
      </c>
      <c r="H11">
        <v>1.8903850195194511E-5</v>
      </c>
      <c r="I11">
        <v>0.5727142467148485</v>
      </c>
      <c r="J11">
        <v>5409.0339951429487</v>
      </c>
      <c r="K11">
        <v>1.7387053945399571E-2</v>
      </c>
    </row>
    <row r="12" spans="1:13" x14ac:dyDescent="0.15">
      <c r="A12">
        <v>7067129</v>
      </c>
      <c r="B12">
        <v>559.62537021239393</v>
      </c>
      <c r="C12">
        <v>738.52719194319889</v>
      </c>
      <c r="D12">
        <v>36.917604156675189</v>
      </c>
      <c r="E12">
        <v>1271107.2490317761</v>
      </c>
      <c r="F12">
        <v>2771752.7696196139</v>
      </c>
      <c r="G12">
        <v>9.1015671440181417E-5</v>
      </c>
      <c r="H12">
        <v>1.8919032920070651E-5</v>
      </c>
      <c r="I12">
        <v>0.5722558872415161</v>
      </c>
      <c r="J12">
        <v>5415.9776735122296</v>
      </c>
      <c r="K12">
        <v>1.7310525026362669E-2</v>
      </c>
    </row>
    <row r="13" spans="1:13" x14ac:dyDescent="0.15">
      <c r="A13">
        <v>7101602.7999999998</v>
      </c>
      <c r="B13">
        <v>559.95558414857499</v>
      </c>
      <c r="C13">
        <v>737.91386067703172</v>
      </c>
      <c r="D13">
        <v>37.119663466644063</v>
      </c>
      <c r="E13">
        <v>1272870.960624882</v>
      </c>
      <c r="F13">
        <v>2771299.0351890111</v>
      </c>
      <c r="G13">
        <v>9.0887789137660192E-5</v>
      </c>
      <c r="H13">
        <v>1.8934200825699131E-5</v>
      </c>
      <c r="I13">
        <v>0.57179821219430105</v>
      </c>
      <c r="J13">
        <v>5422.9463299177496</v>
      </c>
      <c r="K13">
        <v>1.723430764622115E-2</v>
      </c>
    </row>
    <row r="14" spans="1:13" x14ac:dyDescent="0.15">
      <c r="A14">
        <v>7342919.4000000004</v>
      </c>
      <c r="B14">
        <v>562.23338568156964</v>
      </c>
      <c r="C14">
        <v>733.64354047951781</v>
      </c>
      <c r="D14">
        <v>38.543434954242073</v>
      </c>
      <c r="E14">
        <v>1285088.613158894</v>
      </c>
      <c r="F14">
        <v>2768058.5850062389</v>
      </c>
      <c r="G14">
        <v>9.0008787265423692E-5</v>
      </c>
      <c r="H14">
        <v>1.9039996699282649E-5</v>
      </c>
      <c r="I14">
        <v>0.56861320403040216</v>
      </c>
      <c r="J14">
        <v>5472.4441879331298</v>
      </c>
      <c r="K14">
        <v>1.6709310414084948E-2</v>
      </c>
    </row>
    <row r="15" spans="1:13" x14ac:dyDescent="0.15">
      <c r="A15">
        <v>10273187.93</v>
      </c>
      <c r="B15">
        <v>586.13430346130383</v>
      </c>
      <c r="C15">
        <v>683.87988086598716</v>
      </c>
      <c r="D15">
        <v>57.352435344035477</v>
      </c>
      <c r="E15">
        <v>1419800.7015599329</v>
      </c>
      <c r="F15">
        <v>2720431.325857149</v>
      </c>
      <c r="G15">
        <v>8.0969891423623451E-5</v>
      </c>
      <c r="H15">
        <v>2.0315305298798349E-5</v>
      </c>
      <c r="I15">
        <v>0.53200974031765291</v>
      </c>
      <c r="J15">
        <v>6204.9107072464121</v>
      </c>
      <c r="K15">
        <v>1.1305692890007799E-2</v>
      </c>
    </row>
    <row r="16" spans="1:13" x14ac:dyDescent="0.15">
      <c r="A16">
        <v>10376609.285</v>
      </c>
      <c r="B16">
        <v>586.8759119145376</v>
      </c>
      <c r="C16">
        <v>682.16154807641692</v>
      </c>
      <c r="D16">
        <v>58.076085118479952</v>
      </c>
      <c r="E16">
        <v>1424210.780827801</v>
      </c>
      <c r="F16">
        <v>2718482.2329562278</v>
      </c>
      <c r="G16">
        <v>8.0690155610351578E-5</v>
      </c>
      <c r="H16">
        <v>2.036134428728635E-5</v>
      </c>
      <c r="I16">
        <v>0.53077197244693697</v>
      </c>
      <c r="J16">
        <v>6236.5350644444852</v>
      </c>
      <c r="K16">
        <v>1.114199646546294E-2</v>
      </c>
    </row>
    <row r="17" spans="1:11" x14ac:dyDescent="0.15">
      <c r="A17">
        <v>10411083.07</v>
      </c>
      <c r="B17">
        <v>587.12184153560975</v>
      </c>
      <c r="C17">
        <v>681.58894372584575</v>
      </c>
      <c r="D17">
        <v>58.318347416861947</v>
      </c>
      <c r="E17">
        <v>1425676.9151810589</v>
      </c>
      <c r="F17">
        <v>2717828.483466493</v>
      </c>
      <c r="G17">
        <v>8.0597336130161507E-5</v>
      </c>
      <c r="H17">
        <v>2.0376724170658081E-5</v>
      </c>
      <c r="I17">
        <v>0.53036001180466197</v>
      </c>
      <c r="J17">
        <v>6247.1878014014937</v>
      </c>
      <c r="K17">
        <v>1.108777748646122E-2</v>
      </c>
    </row>
    <row r="18" spans="1:11" x14ac:dyDescent="0.15">
      <c r="A18">
        <v>10445556.855</v>
      </c>
      <c r="B18">
        <v>587.36714056353833</v>
      </c>
      <c r="C18">
        <v>681.0164156251443</v>
      </c>
      <c r="D18">
        <v>58.56113711330066</v>
      </c>
      <c r="E18">
        <v>1427141.134712551</v>
      </c>
      <c r="F18">
        <v>2717172.7048884612</v>
      </c>
      <c r="G18">
        <v>8.0504725827435319E-5</v>
      </c>
      <c r="H18">
        <v>2.039212133323165E-5</v>
      </c>
      <c r="I18">
        <v>0.52994836083727459</v>
      </c>
      <c r="J18">
        <v>6257.8970196920882</v>
      </c>
      <c r="K18">
        <v>1.103373036943443E-2</v>
      </c>
    </row>
    <row r="19" spans="1:11" x14ac:dyDescent="0.15">
      <c r="A19">
        <v>10652399.564999999</v>
      </c>
      <c r="B19">
        <v>588.82588897650953</v>
      </c>
      <c r="C19">
        <v>677.5825015864292</v>
      </c>
      <c r="D19">
        <v>60.029106465050397</v>
      </c>
      <c r="E19">
        <v>1435887.271926542</v>
      </c>
      <c r="F19">
        <v>2713195.303165792</v>
      </c>
      <c r="G19">
        <v>7.9953334804478573E-5</v>
      </c>
      <c r="H19">
        <v>2.048488413123789E-5</v>
      </c>
      <c r="I19">
        <v>0.52748480460352509</v>
      </c>
      <c r="J19">
        <v>6323.3675605114504</v>
      </c>
      <c r="K19">
        <v>1.071301140756829E-2</v>
      </c>
    </row>
    <row r="20" spans="1:11" x14ac:dyDescent="0.15">
      <c r="A20">
        <v>10790294.705</v>
      </c>
      <c r="B20">
        <v>589.78621399136853</v>
      </c>
      <c r="C20">
        <v>675.29396862991621</v>
      </c>
      <c r="D20">
        <v>61.018657698041302</v>
      </c>
      <c r="E20">
        <v>1441682.0426634969</v>
      </c>
      <c r="F20">
        <v>2710502.831333783</v>
      </c>
      <c r="G20">
        <v>7.9589652595738828E-5</v>
      </c>
      <c r="H20">
        <v>2.0547110080122658E-5</v>
      </c>
      <c r="I20">
        <v>0.52584828353128565</v>
      </c>
      <c r="J20">
        <v>6368.2114890788816</v>
      </c>
      <c r="K20">
        <v>1.050253506811907E-2</v>
      </c>
    </row>
    <row r="21" spans="1:11" x14ac:dyDescent="0.15">
      <c r="A21">
        <v>12341615.029999999</v>
      </c>
      <c r="B21">
        <v>599.9799801328129</v>
      </c>
      <c r="C21">
        <v>649.46521010949471</v>
      </c>
      <c r="D21">
        <v>72.816521135477899</v>
      </c>
      <c r="E21">
        <v>1505230.7162956409</v>
      </c>
      <c r="F21">
        <v>2677886.670586206</v>
      </c>
      <c r="G21">
        <v>7.5675269438825427E-5</v>
      </c>
      <c r="H21">
        <v>2.1274764991596999E-5</v>
      </c>
      <c r="I21">
        <v>0.50771016086975462</v>
      </c>
      <c r="J21">
        <v>6951.8253576901698</v>
      </c>
      <c r="K21">
        <v>8.3045704853731608E-3</v>
      </c>
    </row>
    <row r="22" spans="1:11" x14ac:dyDescent="0.15">
      <c r="A22">
        <v>12376088.814999999</v>
      </c>
      <c r="B22">
        <v>600.1948144628825</v>
      </c>
      <c r="C22">
        <v>648.88713795133378</v>
      </c>
      <c r="D22">
        <v>73.093943284833998</v>
      </c>
      <c r="E22">
        <v>1506614.7614684771</v>
      </c>
      <c r="F22">
        <v>2677111.4828473432</v>
      </c>
      <c r="G22">
        <v>7.5591310120252519E-5</v>
      </c>
      <c r="H22">
        <v>2.1291640654220771E-5</v>
      </c>
      <c r="I22">
        <v>0.50731192941358827</v>
      </c>
      <c r="J22">
        <v>6966.747327197736</v>
      </c>
      <c r="K22">
        <v>8.2590371006168485E-3</v>
      </c>
    </row>
    <row r="23" spans="1:11" x14ac:dyDescent="0.15">
      <c r="A23">
        <v>12410562.6</v>
      </c>
      <c r="B23">
        <v>600.40917815374269</v>
      </c>
      <c r="C23">
        <v>648.30878787204176</v>
      </c>
      <c r="D23">
        <v>73.372090442332606</v>
      </c>
      <c r="E23">
        <v>1507997.8235180371</v>
      </c>
      <c r="F23">
        <v>2676334.0095142131</v>
      </c>
      <c r="G23">
        <v>7.5507457069512522E-5</v>
      </c>
      <c r="H23">
        <v>2.1308552640654369E-5</v>
      </c>
      <c r="I23">
        <v>0.50691387709209623</v>
      </c>
      <c r="J23">
        <v>6981.7690086139</v>
      </c>
      <c r="K23">
        <v>8.2136391333202854E-3</v>
      </c>
    </row>
    <row r="24" spans="1:11" x14ac:dyDescent="0.15">
      <c r="A24">
        <v>12445036.385</v>
      </c>
      <c r="B24">
        <v>600.62307338779112</v>
      </c>
      <c r="C24">
        <v>647.73015324591881</v>
      </c>
      <c r="D24">
        <v>73.65096699650779</v>
      </c>
      <c r="E24">
        <v>1509379.9174575771</v>
      </c>
      <c r="F24">
        <v>2675554.2433210411</v>
      </c>
      <c r="G24">
        <v>7.542370875497005E-5</v>
      </c>
      <c r="H24">
        <v>2.1325501337549779E-5</v>
      </c>
      <c r="I24">
        <v>0.50651600214947412</v>
      </c>
      <c r="J24">
        <v>6996.8915278807299</v>
      </c>
      <c r="K24">
        <v>8.1683760977733326E-3</v>
      </c>
    </row>
    <row r="25" spans="1:11" x14ac:dyDescent="0.15">
      <c r="A25">
        <v>12479510.17</v>
      </c>
      <c r="B25">
        <v>600.8365023302473</v>
      </c>
      <c r="C25">
        <v>647.15122741627238</v>
      </c>
      <c r="D25">
        <v>73.930577375909749</v>
      </c>
      <c r="E25">
        <v>1510761.0582881749</v>
      </c>
      <c r="F25">
        <v>2674772.176894574</v>
      </c>
      <c r="G25">
        <v>7.5340063650001631E-5</v>
      </c>
      <c r="H25">
        <v>2.1342487134157E-5</v>
      </c>
      <c r="I25">
        <v>0.50611830285189063</v>
      </c>
      <c r="J25">
        <v>7012.1160291556434</v>
      </c>
      <c r="K25">
        <v>8.1232475126216917E-3</v>
      </c>
    </row>
    <row r="26" spans="1:11" x14ac:dyDescent="0.15">
      <c r="A26">
        <v>12513983.955</v>
      </c>
      <c r="B26">
        <v>601.04946712932554</v>
      </c>
      <c r="C26">
        <v>646.57200369437157</v>
      </c>
      <c r="D26">
        <v>74.210926049632405</v>
      </c>
      <c r="E26">
        <v>1512141.261000498</v>
      </c>
      <c r="F26">
        <v>2673987.8027531309</v>
      </c>
      <c r="G26">
        <v>7.5256520232777754E-5</v>
      </c>
      <c r="H26">
        <v>2.1359510422370691E-5</v>
      </c>
      <c r="I26">
        <v>0.50572077748779087</v>
      </c>
      <c r="J26">
        <v>7027.4436751982676</v>
      </c>
      <c r="K26">
        <v>8.078252900830243E-3</v>
      </c>
    </row>
    <row r="27" spans="1:11" x14ac:dyDescent="0.15">
      <c r="A27">
        <v>12582931.525</v>
      </c>
      <c r="B27">
        <v>601.4740128062333</v>
      </c>
      <c r="C27">
        <v>645.41263565235602</v>
      </c>
      <c r="D27">
        <v>74.773856362324906</v>
      </c>
      <c r="E27">
        <v>1514898.911991924</v>
      </c>
      <c r="F27">
        <v>2672412.1008509072</v>
      </c>
      <c r="G27">
        <v>7.5089732396918502E-5</v>
      </c>
      <c r="H27">
        <v>2.1393671054705828E-5</v>
      </c>
      <c r="I27">
        <v>0.50492624182719592</v>
      </c>
      <c r="J27">
        <v>7058.413148019863</v>
      </c>
      <c r="K27">
        <v>7.9886637105602756E-3</v>
      </c>
    </row>
    <row r="28" spans="1:11" x14ac:dyDescent="0.15">
      <c r="A28">
        <v>13789520</v>
      </c>
      <c r="B28">
        <v>608.621106065763</v>
      </c>
      <c r="C28">
        <v>624.86627494838649</v>
      </c>
      <c r="D28">
        <v>85.147893581579396</v>
      </c>
      <c r="E28">
        <v>1562686.9740257829</v>
      </c>
      <c r="F28">
        <v>2643264.389866509</v>
      </c>
      <c r="G28">
        <v>7.2223252690249831E-5</v>
      </c>
      <c r="H28">
        <v>2.2019594042733509E-5</v>
      </c>
      <c r="I28">
        <v>0.4911212487937569</v>
      </c>
      <c r="J28">
        <v>7679.7516396704104</v>
      </c>
      <c r="K28">
        <v>6.5036382888884548E-3</v>
      </c>
    </row>
    <row r="29" spans="1:11" x14ac:dyDescent="0.15">
      <c r="A29">
        <v>14375568.345000001</v>
      </c>
      <c r="B29">
        <v>611.91386270436794</v>
      </c>
      <c r="C29">
        <v>614.64786138635702</v>
      </c>
      <c r="D29">
        <v>90.588882843330609</v>
      </c>
      <c r="E29">
        <v>1585699.5072411741</v>
      </c>
      <c r="F29">
        <v>2627949.0973156858</v>
      </c>
      <c r="G29">
        <v>7.0854881629944488E-5</v>
      </c>
      <c r="H29">
        <v>2.2346600140505721E-5</v>
      </c>
      <c r="I29">
        <v>0.48447617649609059</v>
      </c>
      <c r="J29">
        <v>8050.1582667114426</v>
      </c>
      <c r="K29">
        <v>5.8358284375620894E-3</v>
      </c>
    </row>
    <row r="30" spans="1:11" x14ac:dyDescent="0.15">
      <c r="A30">
        <v>14410042.130000001</v>
      </c>
      <c r="B30">
        <v>612.10417526659455</v>
      </c>
      <c r="C30">
        <v>614.04047527067326</v>
      </c>
      <c r="D30">
        <v>90.918182000549308</v>
      </c>
      <c r="E30">
        <v>1587051.743777507</v>
      </c>
      <c r="F30">
        <v>2627022.586135034</v>
      </c>
      <c r="G30">
        <v>7.0774633188978175E-5</v>
      </c>
      <c r="H30">
        <v>2.2366390223892932E-5</v>
      </c>
      <c r="I30">
        <v>0.4840864465582857</v>
      </c>
      <c r="J30">
        <v>8073.7157051809381</v>
      </c>
      <c r="K30">
        <v>5.7975807482611623E-3</v>
      </c>
    </row>
    <row r="31" spans="1:11" x14ac:dyDescent="0.15">
      <c r="A31">
        <v>14444515.914999999</v>
      </c>
      <c r="B31">
        <v>612.29412141213845</v>
      </c>
      <c r="C31">
        <v>613.43232402419449</v>
      </c>
      <c r="D31">
        <v>91.248555698911844</v>
      </c>
      <c r="E31">
        <v>1588403.928984249</v>
      </c>
      <c r="F31">
        <v>2626093.1345668421</v>
      </c>
      <c r="G31">
        <v>7.0694401850615891E-5</v>
      </c>
      <c r="H31">
        <v>2.2386245793773059E-5</v>
      </c>
      <c r="I31">
        <v>0.48369684775438238</v>
      </c>
      <c r="J31">
        <v>8097.4885849811244</v>
      </c>
      <c r="K31">
        <v>5.7594462826100956E-3</v>
      </c>
    </row>
    <row r="32" spans="1:11" x14ac:dyDescent="0.15">
      <c r="A32">
        <v>14478989.699999999</v>
      </c>
      <c r="B32">
        <v>612.48370255129544</v>
      </c>
      <c r="C32">
        <v>612.82339669043313</v>
      </c>
      <c r="D32">
        <v>91.580011978832957</v>
      </c>
      <c r="E32">
        <v>1589756.080898311</v>
      </c>
      <c r="F32">
        <v>2625160.726484098</v>
      </c>
      <c r="G32">
        <v>7.0614185977515193E-5</v>
      </c>
      <c r="H32">
        <v>2.2406167499944591E-5</v>
      </c>
      <c r="I32">
        <v>0.48330738078477459</v>
      </c>
      <c r="J32">
        <v>8121.4802011854345</v>
      </c>
      <c r="K32">
        <v>5.7214247636284644E-3</v>
      </c>
    </row>
    <row r="33" spans="1:11" x14ac:dyDescent="0.15">
      <c r="A33">
        <v>14513463.484999999</v>
      </c>
      <c r="B33">
        <v>612.67292008461743</v>
      </c>
      <c r="C33">
        <v>612.21368217827785</v>
      </c>
      <c r="D33">
        <v>91.91255897533145</v>
      </c>
      <c r="E33">
        <v>1591108.217691361</v>
      </c>
      <c r="F33">
        <v>2624225.3455417408</v>
      </c>
      <c r="G33">
        <v>7.053398392243067E-5</v>
      </c>
      <c r="H33">
        <v>2.2426155999369979E-5</v>
      </c>
      <c r="I33">
        <v>0.48291804642989189</v>
      </c>
      <c r="J33">
        <v>8145.6939161944201</v>
      </c>
      <c r="K33">
        <v>5.6835159172802328E-3</v>
      </c>
    </row>
    <row r="34" spans="1:11" x14ac:dyDescent="0.15">
      <c r="A34">
        <v>14547937.27</v>
      </c>
      <c r="B34">
        <v>612.8617754030106</v>
      </c>
      <c r="C34">
        <v>611.60316925921416</v>
      </c>
      <c r="D34">
        <v>92.246204919594888</v>
      </c>
      <c r="E34">
        <v>1592460.357673506</v>
      </c>
      <c r="F34">
        <v>2623286.9751734058</v>
      </c>
      <c r="G34">
        <v>7.0453794027894906E-5</v>
      </c>
      <c r="H34">
        <v>2.2446211956304489E-5</v>
      </c>
      <c r="I34">
        <v>0.482528845552468</v>
      </c>
      <c r="J34">
        <v>8170.133161316754</v>
      </c>
      <c r="K34">
        <v>5.6457194724596916E-3</v>
      </c>
    </row>
    <row r="35" spans="1:11" x14ac:dyDescent="0.15">
      <c r="A35">
        <v>14582411.055</v>
      </c>
      <c r="B35">
        <v>613.05026988781367</v>
      </c>
      <c r="C35">
        <v>610.99184656446221</v>
      </c>
      <c r="D35">
        <v>92.580958140603215</v>
      </c>
      <c r="E35">
        <v>1593812.519296919</v>
      </c>
      <c r="F35">
        <v>2622345.5985878608</v>
      </c>
      <c r="G35">
        <v>7.0373614625891007E-5</v>
      </c>
      <c r="H35">
        <v>2.2466336042427339E-5</v>
      </c>
      <c r="I35">
        <v>0.48213977909987099</v>
      </c>
      <c r="J35">
        <v>8194.8014383951322</v>
      </c>
      <c r="K35">
        <v>5.6080351609815058E-3</v>
      </c>
    </row>
    <row r="36" spans="1:11" x14ac:dyDescent="0.15">
      <c r="A36">
        <v>14651358.625</v>
      </c>
      <c r="B36">
        <v>613.42618183469449</v>
      </c>
      <c r="C36">
        <v>609.76672565409854</v>
      </c>
      <c r="D36">
        <v>93.253820227631977</v>
      </c>
      <c r="E36">
        <v>1596516.982009178</v>
      </c>
      <c r="F36">
        <v>2620453.758454822</v>
      </c>
      <c r="G36">
        <v>7.0213280572698186E-5</v>
      </c>
      <c r="H36">
        <v>2.2506791326882159E-5</v>
      </c>
      <c r="I36">
        <v>0.48136205369642571</v>
      </c>
      <c r="J36">
        <v>8244.8394584875186</v>
      </c>
      <c r="K36">
        <v>5.5330018798425981E-3</v>
      </c>
    </row>
    <row r="37" spans="1:11" x14ac:dyDescent="0.15">
      <c r="A37">
        <v>14927148.904999999</v>
      </c>
      <c r="B37">
        <v>614.9156661127455</v>
      </c>
      <c r="C37">
        <v>604.83147460894611</v>
      </c>
      <c r="D37">
        <v>95.99129627600891</v>
      </c>
      <c r="E37">
        <v>1607339.4945123671</v>
      </c>
      <c r="F37">
        <v>2612762.6286267582</v>
      </c>
      <c r="G37">
        <v>6.9572022522881486E-5</v>
      </c>
      <c r="H37">
        <v>2.267147736390745E-5</v>
      </c>
      <c r="I37">
        <v>0.47825678197067412</v>
      </c>
      <c r="J37">
        <v>8454.9052671850641</v>
      </c>
      <c r="K37">
        <v>5.2373024455701312E-3</v>
      </c>
    </row>
    <row r="38" spans="1:11" x14ac:dyDescent="0.15">
      <c r="A38">
        <v>15000000</v>
      </c>
      <c r="B38">
        <v>615.30539219177865</v>
      </c>
      <c r="C38">
        <v>603.51797997346966</v>
      </c>
      <c r="D38">
        <v>96.727101225131406</v>
      </c>
      <c r="E38">
        <v>1610200.397490829</v>
      </c>
      <c r="F38">
        <v>2610697.118738072</v>
      </c>
      <c r="G38">
        <v>6.9402576651742887E-5</v>
      </c>
      <c r="H38">
        <v>2.2715776780398259E-5</v>
      </c>
      <c r="I38">
        <v>0.47743808844729563</v>
      </c>
      <c r="J38">
        <v>8513.2200450532273</v>
      </c>
      <c r="K38">
        <v>5.1603660687177984E-3</v>
      </c>
    </row>
    <row r="39" spans="1:11" x14ac:dyDescent="0.15">
      <c r="A39">
        <v>15202939.185000001</v>
      </c>
      <c r="B39">
        <v>616.38298773795884</v>
      </c>
      <c r="C39">
        <v>599.83568684708052</v>
      </c>
      <c r="D39">
        <v>98.805986990565799</v>
      </c>
      <c r="E39">
        <v>1618177.117580774</v>
      </c>
      <c r="F39">
        <v>2604866.1696356409</v>
      </c>
      <c r="G39">
        <v>6.893020605980822E-5</v>
      </c>
      <c r="H39">
        <v>2.284103358945794E-5</v>
      </c>
      <c r="I39">
        <v>0.47516122635885782</v>
      </c>
      <c r="J39">
        <v>8682.4563332685593</v>
      </c>
      <c r="K39">
        <v>4.9486038322964464E-3</v>
      </c>
    </row>
    <row r="40" spans="1:11" x14ac:dyDescent="0.15">
      <c r="A40">
        <v>15237412.970000001</v>
      </c>
      <c r="B40">
        <v>616.56487672022718</v>
      </c>
      <c r="C40">
        <v>599.20660938046922</v>
      </c>
      <c r="D40">
        <v>99.163504111451545</v>
      </c>
      <c r="E40">
        <v>1619533.414090933</v>
      </c>
      <c r="F40">
        <v>2603864.1573589249</v>
      </c>
      <c r="G40">
        <v>6.8849892577692534E-5</v>
      </c>
      <c r="H40">
        <v>2.2862590685604771E-5</v>
      </c>
      <c r="I40">
        <v>0.47477502658162218</v>
      </c>
      <c r="J40">
        <v>8712.2487597525196</v>
      </c>
      <c r="K40">
        <v>4.9130029103202051E-3</v>
      </c>
    </row>
    <row r="41" spans="1:11" x14ac:dyDescent="0.15">
      <c r="A41">
        <v>16409521.66</v>
      </c>
      <c r="B41">
        <v>622.55717842585057</v>
      </c>
      <c r="C41">
        <v>577.06923612188393</v>
      </c>
      <c r="D41">
        <v>112.17033955473801</v>
      </c>
      <c r="E41">
        <v>1666062.1825179111</v>
      </c>
      <c r="F41">
        <v>2567609.160161545</v>
      </c>
      <c r="G41">
        <v>6.6089994477805278E-5</v>
      </c>
      <c r="H41">
        <v>2.3651444847865129E-5</v>
      </c>
      <c r="I41">
        <v>0.46178151866568262</v>
      </c>
      <c r="J41">
        <v>9956.6215657984085</v>
      </c>
      <c r="K41">
        <v>3.7652331796772971E-3</v>
      </c>
    </row>
    <row r="42" spans="1:11" x14ac:dyDescent="0.15">
      <c r="A42">
        <v>16512943.015000001</v>
      </c>
      <c r="B42">
        <v>623.06876481641166</v>
      </c>
      <c r="C42">
        <v>575.03240959954769</v>
      </c>
      <c r="D42">
        <v>113.4071254865684</v>
      </c>
      <c r="E42">
        <v>1670225.6027112231</v>
      </c>
      <c r="F42">
        <v>2564185.687557247</v>
      </c>
      <c r="G42">
        <v>6.5842090570695716E-5</v>
      </c>
      <c r="H42">
        <v>2.372703712674797E-5</v>
      </c>
      <c r="I42">
        <v>0.46065294069691948</v>
      </c>
      <c r="J42">
        <v>10093.6783111325</v>
      </c>
      <c r="K42">
        <v>3.6696905670353928E-3</v>
      </c>
    </row>
    <row r="43" spans="1:11" x14ac:dyDescent="0.15">
      <c r="A43">
        <v>16547416.800000001</v>
      </c>
      <c r="B43">
        <v>623.23870133313642</v>
      </c>
      <c r="C43">
        <v>574.34988711113044</v>
      </c>
      <c r="D43">
        <v>113.8230037101513</v>
      </c>
      <c r="E43">
        <v>1671616.280799323</v>
      </c>
      <c r="F43">
        <v>2563035.5779140079</v>
      </c>
      <c r="G43">
        <v>6.5759231557403181E-5</v>
      </c>
      <c r="H43">
        <v>2.3752482411014488E-5</v>
      </c>
      <c r="I43">
        <v>0.46027765484939748</v>
      </c>
      <c r="J43">
        <v>10140.600460117181</v>
      </c>
      <c r="K43">
        <v>3.638046158632387E-3</v>
      </c>
    </row>
    <row r="44" spans="1:11" x14ac:dyDescent="0.15">
      <c r="A44">
        <v>16581890.585000001</v>
      </c>
      <c r="B44">
        <v>623.40834329200698</v>
      </c>
      <c r="C44">
        <v>573.66553119769708</v>
      </c>
      <c r="D44">
        <v>114.2407208927054</v>
      </c>
      <c r="E44">
        <v>1673008.452885706</v>
      </c>
      <c r="F44">
        <v>2561880.926064556</v>
      </c>
      <c r="G44">
        <v>6.5676255486798709E-5</v>
      </c>
      <c r="H44">
        <v>2.3778054068935119E-5</v>
      </c>
      <c r="I44">
        <v>0.4599028461125329</v>
      </c>
      <c r="J44">
        <v>10188.161618072991</v>
      </c>
      <c r="K44">
        <v>3.6065031383353341E-3</v>
      </c>
    </row>
    <row r="45" spans="1:11" x14ac:dyDescent="0.15">
      <c r="A45">
        <v>16616364.369999999</v>
      </c>
      <c r="B45">
        <v>623.57769163346586</v>
      </c>
      <c r="C45">
        <v>572.97931530121309</v>
      </c>
      <c r="D45">
        <v>114.6602959973746</v>
      </c>
      <c r="E45">
        <v>1674402.154677412</v>
      </c>
      <c r="F45">
        <v>2560721.691284928</v>
      </c>
      <c r="G45">
        <v>6.559315938668894E-5</v>
      </c>
      <c r="H45">
        <v>2.380375376834677E-5</v>
      </c>
      <c r="I45">
        <v>0.45952852946905182</v>
      </c>
      <c r="J45">
        <v>10236.37466877429</v>
      </c>
      <c r="K45">
        <v>3.575061404803361E-3</v>
      </c>
    </row>
    <row r="46" spans="1:11" x14ac:dyDescent="0.15">
      <c r="A46">
        <v>16616364.369999999</v>
      </c>
      <c r="B46">
        <v>623.57769163346586</v>
      </c>
      <c r="C46">
        <v>572.97931530121309</v>
      </c>
      <c r="D46">
        <v>114.6602959973746</v>
      </c>
      <c r="E46">
        <v>1674402.154677412</v>
      </c>
      <c r="F46">
        <v>2560721.691284928</v>
      </c>
      <c r="G46">
        <v>6.559315938668894E-5</v>
      </c>
      <c r="H46">
        <v>2.380375376834677E-5</v>
      </c>
      <c r="I46">
        <v>0.45952852946905182</v>
      </c>
      <c r="J46">
        <v>10236.37466877429</v>
      </c>
      <c r="K46">
        <v>3.575061404803361E-3</v>
      </c>
    </row>
    <row r="47" spans="1:11" x14ac:dyDescent="0.15">
      <c r="A47">
        <v>16650838.154999999</v>
      </c>
      <c r="B47">
        <v>623.7467472920838</v>
      </c>
      <c r="C47">
        <v>572.29121245744955</v>
      </c>
      <c r="D47">
        <v>115.0817483052288</v>
      </c>
      <c r="E47">
        <v>1675797.422369329</v>
      </c>
      <c r="F47">
        <v>2559557.8321399409</v>
      </c>
      <c r="G47">
        <v>6.5509940250288218E-5</v>
      </c>
      <c r="H47">
        <v>2.3829582904311091E-5</v>
      </c>
      <c r="I47">
        <v>0.45915472043015881</v>
      </c>
      <c r="J47">
        <v>10285.25280614435</v>
      </c>
      <c r="K47">
        <v>3.5437208597502239E-3</v>
      </c>
    </row>
    <row r="48" spans="1:11" x14ac:dyDescent="0.15">
      <c r="A48">
        <v>16719785.725</v>
      </c>
      <c r="B48">
        <v>624.08398426992824</v>
      </c>
      <c r="C48">
        <v>570.9092360058894</v>
      </c>
      <c r="D48">
        <v>115.9303632899213</v>
      </c>
      <c r="E48">
        <v>1678592.8027206571</v>
      </c>
      <c r="F48">
        <v>2557216.0713552921</v>
      </c>
      <c r="G48">
        <v>6.5343120666275665E-5</v>
      </c>
      <c r="H48">
        <v>2.3881635703930669E-5</v>
      </c>
      <c r="I48">
        <v>0.45840868995416201</v>
      </c>
      <c r="J48">
        <v>10385.058717031259</v>
      </c>
      <c r="K48">
        <v>3.4813429573410928E-3</v>
      </c>
    </row>
    <row r="49" spans="1:11" x14ac:dyDescent="0.15">
      <c r="A49">
        <v>17236893.2329209</v>
      </c>
      <c r="B49">
        <v>626.57723583796803</v>
      </c>
      <c r="C49">
        <v>560.26337686439001</v>
      </c>
      <c r="D49">
        <v>122.583590976701</v>
      </c>
      <c r="E49">
        <v>1699798.64659754</v>
      </c>
      <c r="F49">
        <v>2538890.6454807199</v>
      </c>
      <c r="G49">
        <v>6.4066005508525405E-5</v>
      </c>
      <c r="H49">
        <v>2.4290890628326198E-5</v>
      </c>
      <c r="I49">
        <v>0.452884810527584</v>
      </c>
      <c r="J49">
        <v>11219.515372648901</v>
      </c>
      <c r="K49">
        <v>3.02925386118211E-3</v>
      </c>
    </row>
    <row r="50" spans="1:11" x14ac:dyDescent="0.15">
      <c r="A50">
        <v>18960582.556212999</v>
      </c>
      <c r="B50">
        <v>634.44823391832597</v>
      </c>
      <c r="C50">
        <v>520.38377569771103</v>
      </c>
      <c r="D50">
        <v>149.14958101226799</v>
      </c>
      <c r="E50">
        <v>1775044.0267545299</v>
      </c>
      <c r="F50">
        <v>2467301.6327637699</v>
      </c>
      <c r="G50">
        <v>5.9480773118925399E-5</v>
      </c>
      <c r="H50">
        <v>2.5972810943896E-5</v>
      </c>
      <c r="I50">
        <v>0.43661798563056398</v>
      </c>
      <c r="J50">
        <v>16063.580349286</v>
      </c>
      <c r="K50">
        <v>1.6624879026359001E-3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CpLow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449</v>
      </c>
      <c r="B1" s="31" t="s">
        <v>450</v>
      </c>
      <c r="D1" s="32" t="s">
        <v>447</v>
      </c>
    </row>
    <row r="2" spans="1:4" x14ac:dyDescent="0.15">
      <c r="A2">
        <v>278</v>
      </c>
      <c r="B2">
        <v>4205.4014337612389</v>
      </c>
      <c r="D2" t="s">
        <v>451</v>
      </c>
    </row>
    <row r="3" spans="1:4" x14ac:dyDescent="0.15">
      <c r="A3">
        <v>279</v>
      </c>
      <c r="B3">
        <v>4203.0890909663995</v>
      </c>
    </row>
    <row r="4" spans="1:4" x14ac:dyDescent="0.15">
      <c r="A4">
        <v>280</v>
      </c>
      <c r="B4">
        <v>4200.9447425300104</v>
      </c>
    </row>
    <row r="5" spans="1:4" x14ac:dyDescent="0.15">
      <c r="A5">
        <v>281</v>
      </c>
      <c r="B5">
        <v>4198.956811085588</v>
      </c>
    </row>
    <row r="6" spans="1:4" x14ac:dyDescent="0.15">
      <c r="A6">
        <v>282</v>
      </c>
      <c r="B6">
        <v>4197.1146923279812</v>
      </c>
    </row>
    <row r="7" spans="1:4" x14ac:dyDescent="0.15">
      <c r="A7">
        <v>283</v>
      </c>
      <c r="B7">
        <v>4195.4086506128133</v>
      </c>
    </row>
    <row r="8" spans="1:4" x14ac:dyDescent="0.15">
      <c r="A8">
        <v>284</v>
      </c>
      <c r="B8">
        <v>4193.82972831809</v>
      </c>
    </row>
    <row r="9" spans="1:4" x14ac:dyDescent="0.15">
      <c r="A9">
        <v>285</v>
      </c>
      <c r="B9">
        <v>4192.369666967129</v>
      </c>
    </row>
    <row r="10" spans="1:4" x14ac:dyDescent="0.15">
      <c r="A10">
        <v>286</v>
      </c>
      <c r="B10">
        <v>4191.0208384323814</v>
      </c>
    </row>
    <row r="11" spans="1:4" x14ac:dyDescent="0.15">
      <c r="A11">
        <v>287</v>
      </c>
      <c r="B11">
        <v>4189.7761847243164</v>
      </c>
    </row>
    <row r="12" spans="1:4" x14ac:dyDescent="0.15">
      <c r="A12">
        <v>288</v>
      </c>
      <c r="B12">
        <v>4188.6291652341997</v>
      </c>
    </row>
    <row r="13" spans="1:4" x14ac:dyDescent="0.15">
      <c r="A13">
        <v>289</v>
      </c>
      <c r="B13">
        <v>4187.573710304634</v>
      </c>
    </row>
    <row r="14" spans="1:4" x14ac:dyDescent="0.15">
      <c r="A14">
        <v>290</v>
      </c>
      <c r="B14">
        <v>4186.6041802768477</v>
      </c>
    </row>
    <row r="15" spans="1:4" x14ac:dyDescent="0.15">
      <c r="A15">
        <v>291</v>
      </c>
      <c r="B15">
        <v>4185.7153292734174</v>
      </c>
    </row>
    <row r="16" spans="1:4" x14ac:dyDescent="0.15">
      <c r="A16">
        <v>292</v>
      </c>
      <c r="B16">
        <v>4184.9022730549113</v>
      </c>
    </row>
    <row r="17" spans="1:2" x14ac:dyDescent="0.15">
      <c r="A17">
        <v>293</v>
      </c>
      <c r="B17">
        <v>4184.1604603669666</v>
      </c>
    </row>
    <row r="18" spans="1:2" x14ac:dyDescent="0.15">
      <c r="A18">
        <v>294</v>
      </c>
      <c r="B18">
        <v>4183.4856474000107</v>
      </c>
    </row>
    <row r="19" spans="1:2" x14ac:dyDescent="0.15">
      <c r="A19">
        <v>295</v>
      </c>
      <c r="B19">
        <v>4182.8738748526057</v>
      </c>
    </row>
    <row r="20" spans="1:2" x14ac:dyDescent="0.15">
      <c r="A20">
        <v>296</v>
      </c>
      <c r="B20">
        <v>4182.3214473299086</v>
      </c>
    </row>
    <row r="21" spans="1:2" x14ac:dyDescent="0.15">
      <c r="A21">
        <v>297</v>
      </c>
      <c r="B21">
        <v>4181.824914729621</v>
      </c>
    </row>
    <row r="22" spans="1:2" x14ac:dyDescent="0.15">
      <c r="A22">
        <v>298</v>
      </c>
      <c r="B22">
        <v>4181.381055425165</v>
      </c>
    </row>
    <row r="23" spans="1:2" x14ac:dyDescent="0.15">
      <c r="A23">
        <v>299</v>
      </c>
      <c r="B23">
        <v>4180.9868609448213</v>
      </c>
    </row>
    <row r="24" spans="1:2" x14ac:dyDescent="0.15">
      <c r="A24">
        <v>300</v>
      </c>
      <c r="B24">
        <v>4180.6395220223758</v>
      </c>
    </row>
    <row r="25" spans="1:2" x14ac:dyDescent="0.15">
      <c r="A25">
        <v>301</v>
      </c>
      <c r="B25">
        <v>4180.3364158797622</v>
      </c>
    </row>
    <row r="26" spans="1:2" x14ac:dyDescent="0.15">
      <c r="A26">
        <v>302</v>
      </c>
      <c r="B26">
        <v>4180.0750944784913</v>
      </c>
    </row>
    <row r="27" spans="1:2" x14ac:dyDescent="0.15">
      <c r="A27">
        <v>303</v>
      </c>
      <c r="B27">
        <v>4179.8532738009308</v>
      </c>
    </row>
    <row r="28" spans="1:2" x14ac:dyDescent="0.15">
      <c r="A28">
        <v>304</v>
      </c>
      <c r="B28">
        <v>4179.6688238617608</v>
      </c>
    </row>
    <row r="29" spans="1:2" x14ac:dyDescent="0.15">
      <c r="A29">
        <v>305</v>
      </c>
      <c r="B29">
        <v>4179.5197595535183</v>
      </c>
    </row>
    <row r="30" spans="1:2" x14ac:dyDescent="0.15">
      <c r="A30">
        <v>306</v>
      </c>
      <c r="B30">
        <v>4179.4042320963244</v>
      </c>
    </row>
    <row r="31" spans="1:2" x14ac:dyDescent="0.15">
      <c r="A31">
        <v>307</v>
      </c>
      <c r="B31">
        <v>4179.3205210968536</v>
      </c>
    </row>
    <row r="32" spans="1:2" x14ac:dyDescent="0.15">
      <c r="A32">
        <v>308</v>
      </c>
      <c r="B32">
        <v>4179.2670271507677</v>
      </c>
    </row>
    <row r="33" spans="1:2" x14ac:dyDescent="0.15">
      <c r="A33">
        <v>309</v>
      </c>
      <c r="B33">
        <v>4179.242264917074</v>
      </c>
    </row>
    <row r="34" spans="1:2" x14ac:dyDescent="0.15">
      <c r="A34">
        <v>310</v>
      </c>
      <c r="B34">
        <v>4179.2448566470466</v>
      </c>
    </row>
    <row r="35" spans="1:2" x14ac:dyDescent="0.15">
      <c r="A35">
        <v>311</v>
      </c>
      <c r="B35">
        <v>4179.2735261021971</v>
      </c>
    </row>
    <row r="36" spans="1:2" x14ac:dyDescent="0.15">
      <c r="A36">
        <v>312</v>
      </c>
      <c r="B36">
        <v>4179.3270928433303</v>
      </c>
    </row>
    <row r="37" spans="1:2" x14ac:dyDescent="0.15">
      <c r="A37">
        <v>313</v>
      </c>
      <c r="B37">
        <v>4179.4044668611141</v>
      </c>
    </row>
    <row r="38" spans="1:2" x14ac:dyDescent="0.15">
      <c r="A38">
        <v>314</v>
      </c>
      <c r="B38">
        <v>4179.5046435044515</v>
      </c>
    </row>
    <row r="39" spans="1:2" x14ac:dyDescent="0.15">
      <c r="A39">
        <v>315</v>
      </c>
      <c r="B39">
        <v>4179.6266987068148</v>
      </c>
    </row>
    <row r="40" spans="1:2" x14ac:dyDescent="0.15">
      <c r="A40">
        <v>316</v>
      </c>
      <c r="B40">
        <v>4179.7697844706718</v>
      </c>
    </row>
    <row r="41" spans="1:2" x14ac:dyDescent="0.15">
      <c r="A41">
        <v>317</v>
      </c>
      <c r="B41">
        <v>4179.9331246006223</v>
      </c>
    </row>
    <row r="42" spans="1:2" x14ac:dyDescent="0.15">
      <c r="A42">
        <v>318</v>
      </c>
      <c r="B42">
        <v>4180.1160106670304</v>
      </c>
    </row>
    <row r="43" spans="1:2" x14ac:dyDescent="0.15">
      <c r="A43">
        <v>319</v>
      </c>
      <c r="B43">
        <v>4180.3177981781564</v>
      </c>
    </row>
    <row r="44" spans="1:2" x14ac:dyDescent="0.15">
      <c r="A44">
        <v>320</v>
      </c>
      <c r="B44">
        <v>4180.5379029636797</v>
      </c>
    </row>
    <row r="45" spans="1:2" x14ac:dyDescent="0.15">
      <c r="A45">
        <v>321</v>
      </c>
      <c r="B45">
        <v>4180.7757977392284</v>
      </c>
    </row>
    <row r="46" spans="1:2" x14ac:dyDescent="0.15">
      <c r="A46">
        <v>322</v>
      </c>
      <c r="B46">
        <v>4181.0310088515316</v>
      </c>
    </row>
    <row r="47" spans="1:2" x14ac:dyDescent="0.15">
      <c r="A47">
        <v>323</v>
      </c>
      <c r="B47">
        <v>4181.3031131882544</v>
      </c>
    </row>
    <row r="48" spans="1:2" x14ac:dyDescent="0.15">
      <c r="A48">
        <v>324</v>
      </c>
      <c r="B48">
        <v>4181.5917352520783</v>
      </c>
    </row>
    <row r="49" spans="1:2" x14ac:dyDescent="0.15">
      <c r="A49">
        <v>325</v>
      </c>
      <c r="B49">
        <v>4181.8965443811094</v>
      </c>
    </row>
    <row r="50" spans="1:2" x14ac:dyDescent="0.15">
      <c r="A50">
        <v>326</v>
      </c>
      <c r="B50">
        <v>4182.2172521056382</v>
      </c>
    </row>
    <row r="51" spans="1:2" x14ac:dyDescent="0.15">
      <c r="A51">
        <v>327</v>
      </c>
      <c r="B51">
        <v>4182.5536096538854</v>
      </c>
    </row>
    <row r="52" spans="1:2" x14ac:dyDescent="0.15">
      <c r="A52">
        <v>328</v>
      </c>
      <c r="B52">
        <v>4182.9054055710212</v>
      </c>
    </row>
    <row r="53" spans="1:2" x14ac:dyDescent="0.15">
      <c r="A53">
        <v>329</v>
      </c>
      <c r="B53">
        <v>4183.2724634681508</v>
      </c>
    </row>
    <row r="54" spans="1:2" x14ac:dyDescent="0.15">
      <c r="A54">
        <v>330</v>
      </c>
      <c r="B54">
        <v>4183.6546398851397</v>
      </c>
    </row>
    <row r="55" spans="1:2" x14ac:dyDescent="0.15">
      <c r="A55">
        <v>331</v>
      </c>
      <c r="B55">
        <v>4184.051822264687</v>
      </c>
    </row>
    <row r="56" spans="1:2" x14ac:dyDescent="0.15">
      <c r="A56">
        <v>332</v>
      </c>
      <c r="B56">
        <v>4184.4639270279076</v>
      </c>
    </row>
    <row r="57" spans="1:2" x14ac:dyDescent="0.15">
      <c r="A57">
        <v>333</v>
      </c>
      <c r="B57">
        <v>4184.8908977557967</v>
      </c>
    </row>
    <row r="58" spans="1:2" x14ac:dyDescent="0.15">
      <c r="A58">
        <v>334</v>
      </c>
      <c r="B58">
        <v>4185.3327034621616</v>
      </c>
    </row>
    <row r="59" spans="1:2" x14ac:dyDescent="0.15">
      <c r="A59">
        <v>335</v>
      </c>
      <c r="B59">
        <v>4185.7893369592784</v>
      </c>
    </row>
    <row r="60" spans="1:2" x14ac:dyDescent="0.15">
      <c r="A60">
        <v>336</v>
      </c>
      <c r="B60">
        <v>4186.2608133101203</v>
      </c>
    </row>
    <row r="61" spans="1:2" x14ac:dyDescent="0.15">
      <c r="A61">
        <v>337</v>
      </c>
      <c r="B61">
        <v>4186.7471683655649</v>
      </c>
    </row>
    <row r="62" spans="1:2" x14ac:dyDescent="0.15">
      <c r="A62">
        <v>338</v>
      </c>
      <c r="B62">
        <v>4187.2484573766951</v>
      </c>
    </row>
    <row r="63" spans="1:2" x14ac:dyDescent="0.15">
      <c r="A63">
        <v>339</v>
      </c>
      <c r="B63">
        <v>4187.7647536940776</v>
      </c>
    </row>
    <row r="64" spans="1:2" x14ac:dyDescent="0.15">
      <c r="A64">
        <v>340</v>
      </c>
      <c r="B64">
        <v>4188.296147516714</v>
      </c>
    </row>
    <row r="65" spans="1:2" x14ac:dyDescent="0.15">
      <c r="A65">
        <v>341</v>
      </c>
      <c r="B65">
        <v>4188.8427447416198</v>
      </c>
    </row>
    <row r="66" spans="1:2" x14ac:dyDescent="0.15">
      <c r="A66">
        <v>342</v>
      </c>
      <c r="B66">
        <v>4189.4046658437856</v>
      </c>
    </row>
    <row r="67" spans="1:2" x14ac:dyDescent="0.15">
      <c r="A67">
        <v>343</v>
      </c>
      <c r="B67">
        <v>4189.982044863611</v>
      </c>
    </row>
    <row r="68" spans="1:2" x14ac:dyDescent="0.15">
      <c r="A68">
        <v>344</v>
      </c>
      <c r="B68">
        <v>4190.575028406658</v>
      </c>
    </row>
    <row r="69" spans="1:2" x14ac:dyDescent="0.15">
      <c r="A69">
        <v>345</v>
      </c>
      <c r="B69">
        <v>4191.183774731011</v>
      </c>
    </row>
    <row r="70" spans="1:2" x14ac:dyDescent="0.15">
      <c r="A70">
        <v>346</v>
      </c>
      <c r="B70">
        <v>4191.8084528854979</v>
      </c>
    </row>
    <row r="71" spans="1:2" x14ac:dyDescent="0.15">
      <c r="A71">
        <v>347</v>
      </c>
      <c r="B71">
        <v>4192.4492418914824</v>
      </c>
    </row>
    <row r="72" spans="1:2" x14ac:dyDescent="0.15">
      <c r="A72">
        <v>348</v>
      </c>
      <c r="B72">
        <v>4193.1063299840735</v>
      </c>
    </row>
    <row r="73" spans="1:2" x14ac:dyDescent="0.15">
      <c r="A73">
        <v>349</v>
      </c>
      <c r="B73">
        <v>4193.7799138949003</v>
      </c>
    </row>
    <row r="74" spans="1:2" x14ac:dyDescent="0.15">
      <c r="A74">
        <v>350</v>
      </c>
      <c r="B74">
        <v>4194.4701981827066</v>
      </c>
    </row>
    <row r="75" spans="1:2" x14ac:dyDescent="0.15">
      <c r="A75">
        <v>351</v>
      </c>
      <c r="B75">
        <v>4195.177394606997</v>
      </c>
    </row>
    <row r="76" spans="1:2" x14ac:dyDescent="0.15">
      <c r="A76">
        <v>352</v>
      </c>
      <c r="B76">
        <v>4195.9017215434242</v>
      </c>
    </row>
    <row r="77" spans="1:2" x14ac:dyDescent="0.15">
      <c r="A77">
        <v>353</v>
      </c>
      <c r="B77">
        <v>4196.6434034378326</v>
      </c>
    </row>
    <row r="78" spans="1:2" x14ac:dyDescent="0.15">
      <c r="A78">
        <v>354</v>
      </c>
      <c r="B78">
        <v>4197.4026702982419</v>
      </c>
    </row>
    <row r="79" spans="1:2" x14ac:dyDescent="0.15">
      <c r="A79">
        <v>355</v>
      </c>
      <c r="B79">
        <v>4198.179757222747</v>
      </c>
    </row>
    <row r="80" spans="1:2" x14ac:dyDescent="0.15">
      <c r="A80">
        <v>356</v>
      </c>
      <c r="B80">
        <v>4198.9749039610442</v>
      </c>
    </row>
    <row r="81" spans="1:2" x14ac:dyDescent="0.15">
      <c r="A81">
        <v>357</v>
      </c>
      <c r="B81">
        <v>4199.7883545082541</v>
      </c>
    </row>
    <row r="82" spans="1:2" x14ac:dyDescent="0.15">
      <c r="A82">
        <v>358</v>
      </c>
      <c r="B82">
        <v>4200.620356730853</v>
      </c>
    </row>
    <row r="83" spans="1:2" x14ac:dyDescent="0.15">
      <c r="A83">
        <v>359</v>
      </c>
      <c r="B83">
        <v>4201.4711620194676</v>
      </c>
    </row>
    <row r="84" spans="1:2" x14ac:dyDescent="0.15">
      <c r="A84">
        <v>360</v>
      </c>
      <c r="B84">
        <v>4202.3410249721001</v>
      </c>
    </row>
    <row r="85" spans="1:2" x14ac:dyDescent="0.15">
      <c r="A85">
        <v>361</v>
      </c>
      <c r="B85">
        <v>4203.2302031022618</v>
      </c>
    </row>
    <row r="86" spans="1:2" x14ac:dyDescent="0.15">
      <c r="A86">
        <v>362</v>
      </c>
      <c r="B86">
        <v>4204.1389565737782</v>
      </c>
    </row>
    <row r="87" spans="1:2" x14ac:dyDescent="0.15">
      <c r="A87">
        <v>363</v>
      </c>
      <c r="B87">
        <v>4205.0675479576403</v>
      </c>
    </row>
    <row r="88" spans="1:2" x14ac:dyDescent="0.15">
      <c r="A88">
        <v>364</v>
      </c>
      <c r="B88">
        <v>4206.0162420125716</v>
      </c>
    </row>
    <row r="89" spans="1:2" x14ac:dyDescent="0.15">
      <c r="A89">
        <v>365</v>
      </c>
      <c r="B89">
        <v>4206.9853054882224</v>
      </c>
    </row>
    <row r="90" spans="1:2" x14ac:dyDescent="0.15">
      <c r="A90">
        <v>366</v>
      </c>
      <c r="B90">
        <v>4207.975006946981</v>
      </c>
    </row>
    <row r="91" spans="1:2" x14ac:dyDescent="0.15">
      <c r="A91">
        <v>367</v>
      </c>
      <c r="B91">
        <v>4208.9856166065947</v>
      </c>
    </row>
    <row r="92" spans="1:2" x14ac:dyDescent="0.15">
      <c r="A92">
        <v>368</v>
      </c>
      <c r="B92">
        <v>4210.0174062012557</v>
      </c>
    </row>
    <row r="93" spans="1:2" x14ac:dyDescent="0.15">
      <c r="A93">
        <v>369</v>
      </c>
      <c r="B93">
        <v>4211.0706488593923</v>
      </c>
    </row>
    <row r="94" spans="1:2" x14ac:dyDescent="0.15">
      <c r="A94">
        <v>370</v>
      </c>
      <c r="B94">
        <v>4212.1456189990222</v>
      </c>
    </row>
    <row r="95" spans="1:2" x14ac:dyDescent="0.15">
      <c r="A95">
        <v>371</v>
      </c>
      <c r="B95">
        <v>4213.2425922382454</v>
      </c>
    </row>
    <row r="96" spans="1:2" x14ac:dyDescent="0.15">
      <c r="A96">
        <v>372</v>
      </c>
      <c r="B96">
        <v>4214.3618453210111</v>
      </c>
    </row>
    <row r="97" spans="1:2" x14ac:dyDescent="0.15">
      <c r="A97">
        <v>373</v>
      </c>
      <c r="B97">
        <v>2077.3083736010271</v>
      </c>
    </row>
    <row r="98" spans="1:2" x14ac:dyDescent="0.15">
      <c r="A98">
        <v>374</v>
      </c>
      <c r="B98">
        <v>2072.8155734633419</v>
      </c>
    </row>
    <row r="99" spans="1:2" x14ac:dyDescent="0.15">
      <c r="A99">
        <v>375</v>
      </c>
      <c r="B99">
        <v>2068.5927791248132</v>
      </c>
    </row>
    <row r="100" spans="1:2" x14ac:dyDescent="0.15">
      <c r="A100">
        <v>376</v>
      </c>
      <c r="B100">
        <v>2064.6125526590631</v>
      </c>
    </row>
    <row r="101" spans="1:2" x14ac:dyDescent="0.15">
      <c r="A101">
        <v>377</v>
      </c>
      <c r="B101">
        <v>2060.8511129898038</v>
      </c>
    </row>
    <row r="102" spans="1:2" x14ac:dyDescent="0.15">
      <c r="A102">
        <v>378</v>
      </c>
      <c r="B102">
        <v>2057.287806256259</v>
      </c>
    </row>
    <row r="103" spans="1:2" x14ac:dyDescent="0.15">
      <c r="A103">
        <v>379</v>
      </c>
      <c r="B103">
        <v>2053.9046555308551</v>
      </c>
    </row>
    <row r="104" spans="1:2" x14ac:dyDescent="0.15">
      <c r="A104">
        <v>380</v>
      </c>
      <c r="B104">
        <v>2050.6859777202048</v>
      </c>
    </row>
    <row r="105" spans="1:2" x14ac:dyDescent="0.15">
      <c r="A105">
        <v>381</v>
      </c>
      <c r="B105">
        <v>2047.618057389227</v>
      </c>
    </row>
    <row r="106" spans="1:2" x14ac:dyDescent="0.15">
      <c r="A106">
        <v>382</v>
      </c>
      <c r="B106">
        <v>2044.6888688498429</v>
      </c>
    </row>
    <row r="107" spans="1:2" x14ac:dyDescent="0.15">
      <c r="A107">
        <v>383</v>
      </c>
      <c r="B107">
        <v>2041.8878392011909</v>
      </c>
    </row>
    <row r="108" spans="1:2" x14ac:dyDescent="0.15">
      <c r="A108">
        <v>384</v>
      </c>
      <c r="B108">
        <v>2039.205646139779</v>
      </c>
    </row>
    <row r="109" spans="1:2" x14ac:dyDescent="0.15">
      <c r="A109">
        <v>385</v>
      </c>
      <c r="B109">
        <v>2036.634045310466</v>
      </c>
    </row>
    <row r="110" spans="1:2" x14ac:dyDescent="0.15">
      <c r="A110">
        <v>386</v>
      </c>
      <c r="B110">
        <v>2034.1657227717569</v>
      </c>
    </row>
    <row r="111" spans="1:2" x14ac:dyDescent="0.15">
      <c r="A111">
        <v>387</v>
      </c>
      <c r="B111">
        <v>2031.7941688256269</v>
      </c>
    </row>
    <row r="112" spans="1:2" x14ac:dyDescent="0.15">
      <c r="A112">
        <v>388</v>
      </c>
      <c r="B112">
        <v>2029.5135700333981</v>
      </c>
    </row>
    <row r="113" spans="1:2" x14ac:dyDescent="0.15">
      <c r="A113">
        <v>389</v>
      </c>
      <c r="B113">
        <v>2027.3187167215669</v>
      </c>
    </row>
    <row r="114" spans="1:2" x14ac:dyDescent="0.15">
      <c r="A114">
        <v>390</v>
      </c>
      <c r="B114">
        <v>2025.204923689402</v>
      </c>
    </row>
    <row r="115" spans="1:2" x14ac:dyDescent="0.15">
      <c r="A115">
        <v>391</v>
      </c>
      <c r="B115">
        <v>2023.167962175012</v>
      </c>
    </row>
    <row r="116" spans="1:2" x14ac:dyDescent="0.15">
      <c r="A116">
        <v>392</v>
      </c>
      <c r="B116">
        <v>2021.204001428619</v>
      </c>
    </row>
    <row r="117" spans="1:2" x14ac:dyDescent="0.15">
      <c r="A117">
        <v>393</v>
      </c>
      <c r="B117">
        <v>2019.309558489017</v>
      </c>
    </row>
    <row r="118" spans="1:2" x14ac:dyDescent="0.15">
      <c r="A118">
        <v>394</v>
      </c>
      <c r="B118">
        <v>2017.481454968846</v>
      </c>
    </row>
    <row r="119" spans="1:2" x14ac:dyDescent="0.15">
      <c r="A119">
        <v>395</v>
      </c>
      <c r="B119">
        <v>2015.716779831947</v>
      </c>
    </row>
    <row r="120" spans="1:2" x14ac:dyDescent="0.15">
      <c r="A120">
        <v>396</v>
      </c>
      <c r="B120">
        <v>2014.012857296929</v>
      </c>
    </row>
    <row r="121" spans="1:2" x14ac:dyDescent="0.15">
      <c r="A121">
        <v>397</v>
      </c>
      <c r="B121">
        <v>2012.3672191290821</v>
      </c>
    </row>
    <row r="122" spans="1:2" x14ac:dyDescent="0.15">
      <c r="A122">
        <v>398</v>
      </c>
      <c r="B122">
        <v>2010.7775806914931</v>
      </c>
    </row>
    <row r="123" spans="1:2" x14ac:dyDescent="0.15">
      <c r="A123">
        <v>399</v>
      </c>
      <c r="B123">
        <v>2009.241820218688</v>
      </c>
    </row>
    <row r="124" spans="1:2" x14ac:dyDescent="0.15">
      <c r="A124">
        <v>400</v>
      </c>
      <c r="B124">
        <v>2007.757960854688</v>
      </c>
    </row>
    <row r="125" spans="1:2" x14ac:dyDescent="0.15">
      <c r="A125">
        <v>401</v>
      </c>
      <c r="B125">
        <v>2006.324155064246</v>
      </c>
    </row>
    <row r="126" spans="1:2" x14ac:dyDescent="0.15">
      <c r="A126">
        <v>402</v>
      </c>
      <c r="B126">
        <v>2004.938671082972</v>
      </c>
    </row>
    <row r="127" spans="1:2" x14ac:dyDescent="0.15">
      <c r="A127">
        <v>403</v>
      </c>
      <c r="B127">
        <v>2003.5998811205141</v>
      </c>
    </row>
    <row r="128" spans="1:2" x14ac:dyDescent="0.15">
      <c r="A128">
        <v>404</v>
      </c>
      <c r="B128">
        <v>2002.3062510722691</v>
      </c>
    </row>
    <row r="129" spans="1:2" x14ac:dyDescent="0.15">
      <c r="A129">
        <v>405</v>
      </c>
      <c r="B129">
        <v>2001.0563315303821</v>
      </c>
    </row>
    <row r="130" spans="1:2" x14ac:dyDescent="0.15">
      <c r="A130">
        <v>406</v>
      </c>
      <c r="B130">
        <v>1999.848749914725</v>
      </c>
    </row>
    <row r="131" spans="1:2" x14ac:dyDescent="0.15">
      <c r="A131">
        <v>407</v>
      </c>
      <c r="B131">
        <v>1998.6822035703219</v>
      </c>
    </row>
    <row r="132" spans="1:2" x14ac:dyDescent="0.15">
      <c r="A132">
        <v>408</v>
      </c>
      <c r="B132">
        <v>1997.555453699463</v>
      </c>
    </row>
    <row r="133" spans="1:2" x14ac:dyDescent="0.15">
      <c r="A133">
        <v>409</v>
      </c>
      <c r="B133">
        <v>1996.4673200155239</v>
      </c>
    </row>
    <row r="134" spans="1:2" x14ac:dyDescent="0.15">
      <c r="A134">
        <v>410</v>
      </c>
      <c r="B134">
        <v>1995.416676021483</v>
      </c>
    </row>
    <row r="135" spans="1:2" x14ac:dyDescent="0.15">
      <c r="A135">
        <v>411</v>
      </c>
      <c r="B135">
        <v>1994.402444829765</v>
      </c>
    </row>
    <row r="136" spans="1:2" x14ac:dyDescent="0.15">
      <c r="A136">
        <v>412</v>
      </c>
      <c r="B136">
        <v>1993.423595451799</v>
      </c>
    </row>
    <row r="137" spans="1:2" x14ac:dyDescent="0.15">
      <c r="A137">
        <v>413</v>
      </c>
      <c r="B137">
        <v>1992.4791394956151</v>
      </c>
    </row>
    <row r="138" spans="1:2" x14ac:dyDescent="0.15">
      <c r="A138">
        <v>414</v>
      </c>
      <c r="B138">
        <v>1991.5681282184551</v>
      </c>
    </row>
    <row r="139" spans="1:2" x14ac:dyDescent="0.15">
      <c r="A139">
        <v>415</v>
      </c>
      <c r="B139">
        <v>1990.689649888657</v>
      </c>
    </row>
    <row r="140" spans="1:2" x14ac:dyDescent="0.15">
      <c r="A140">
        <v>416</v>
      </c>
      <c r="B140">
        <v>1989.8428274174389</v>
      </c>
    </row>
    <row r="141" spans="1:2" x14ac:dyDescent="0.15">
      <c r="A141">
        <v>417</v>
      </c>
      <c r="B141">
        <v>1989.0268162265329</v>
      </c>
    </row>
    <row r="142" spans="1:2" x14ac:dyDescent="0.15">
      <c r="A142">
        <v>418</v>
      </c>
      <c r="B142">
        <v>1988.240802322345</v>
      </c>
    </row>
    <row r="143" spans="1:2" x14ac:dyDescent="0.15">
      <c r="A143">
        <v>419</v>
      </c>
      <c r="B143">
        <v>1987.484000551226</v>
      </c>
    </row>
    <row r="144" spans="1:2" x14ac:dyDescent="0.15">
      <c r="A144">
        <v>420</v>
      </c>
      <c r="B144">
        <v>1986.7556530139209</v>
      </c>
    </row>
    <row r="145" spans="1:2" x14ac:dyDescent="0.15">
      <c r="A145">
        <v>421</v>
      </c>
      <c r="B145">
        <v>1986.0550276201629</v>
      </c>
    </row>
    <row r="146" spans="1:2" x14ac:dyDescent="0.15">
      <c r="A146">
        <v>422</v>
      </c>
      <c r="B146">
        <v>1985.3814167669391</v>
      </c>
    </row>
    <row r="147" spans="1:2" x14ac:dyDescent="0.15">
      <c r="A147">
        <v>423</v>
      </c>
      <c r="B147">
        <v>1984.7341361261181</v>
      </c>
    </row>
    <row r="148" spans="1:2" x14ac:dyDescent="0.15">
      <c r="A148">
        <v>424</v>
      </c>
      <c r="B148">
        <v>1984.1125235290201</v>
      </c>
    </row>
    <row r="149" spans="1:2" x14ac:dyDescent="0.15">
      <c r="A149">
        <v>425</v>
      </c>
      <c r="B149">
        <v>1983.5159379371109</v>
      </c>
    </row>
    <row r="150" spans="1:2" x14ac:dyDescent="0.15">
      <c r="A150">
        <v>426</v>
      </c>
      <c r="B150">
        <v>1982.943758489427</v>
      </c>
    </row>
    <row r="151" spans="1:2" x14ac:dyDescent="0.15">
      <c r="A151">
        <v>427</v>
      </c>
      <c r="B151">
        <v>1982.395383618501</v>
      </c>
    </row>
    <row r="152" spans="1:2" x14ac:dyDescent="0.15">
      <c r="A152">
        <v>428</v>
      </c>
      <c r="B152">
        <v>1981.870230227627</v>
      </c>
    </row>
    <row r="153" spans="1:2" x14ac:dyDescent="0.15">
      <c r="A153">
        <v>429</v>
      </c>
      <c r="B153">
        <v>1981.3677329232221</v>
      </c>
    </row>
    <row r="154" spans="1:2" x14ac:dyDescent="0.15">
      <c r="A154">
        <v>430</v>
      </c>
      <c r="B154">
        <v>1980.8873432967459</v>
      </c>
    </row>
    <row r="155" spans="1:2" x14ac:dyDescent="0.15">
      <c r="A155">
        <v>431</v>
      </c>
      <c r="B155">
        <v>1980.428529251421</v>
      </c>
    </row>
    <row r="156" spans="1:2" x14ac:dyDescent="0.15">
      <c r="A156">
        <v>432</v>
      </c>
      <c r="B156">
        <v>1979.990774369461</v>
      </c>
    </row>
    <row r="157" spans="1:2" x14ac:dyDescent="0.15">
      <c r="A157">
        <v>433</v>
      </c>
      <c r="B157">
        <v>1979.5735773161321</v>
      </c>
    </row>
    <row r="158" spans="1:2" x14ac:dyDescent="0.15">
      <c r="A158">
        <v>434</v>
      </c>
      <c r="B158">
        <v>1979.1764512773259</v>
      </c>
    </row>
    <row r="159" spans="1:2" x14ac:dyDescent="0.15">
      <c r="A159">
        <v>435</v>
      </c>
      <c r="B159">
        <v>1978.7989234277579</v>
      </c>
    </row>
    <row r="160" spans="1:2" x14ac:dyDescent="0.15">
      <c r="A160">
        <v>436</v>
      </c>
      <c r="B160">
        <v>1978.4405344272029</v>
      </c>
    </row>
    <row r="161" spans="1:2" x14ac:dyDescent="0.15">
      <c r="A161">
        <v>437</v>
      </c>
      <c r="B161">
        <v>1978.1008379425059</v>
      </c>
    </row>
    <row r="162" spans="1:2" x14ac:dyDescent="0.15">
      <c r="A162">
        <v>438</v>
      </c>
      <c r="B162">
        <v>1977.7794001933071</v>
      </c>
    </row>
    <row r="163" spans="1:2" x14ac:dyDescent="0.15">
      <c r="A163">
        <v>439</v>
      </c>
      <c r="B163">
        <v>1977.4757995197001</v>
      </c>
    </row>
    <row r="164" spans="1:2" x14ac:dyDescent="0.15">
      <c r="A164">
        <v>440</v>
      </c>
      <c r="B164">
        <v>1977.189625970178</v>
      </c>
    </row>
    <row r="165" spans="1:2" x14ac:dyDescent="0.15">
      <c r="A165">
        <v>441</v>
      </c>
      <c r="B165">
        <v>1976.920480908439</v>
      </c>
    </row>
    <row r="166" spans="1:2" x14ac:dyDescent="0.15">
      <c r="A166">
        <v>442</v>
      </c>
      <c r="B166">
        <v>1976.667976637726</v>
      </c>
    </row>
    <row r="167" spans="1:2" x14ac:dyDescent="0.15">
      <c r="A167">
        <v>443</v>
      </c>
      <c r="B167">
        <v>1976.4317360415509</v>
      </c>
    </row>
    <row r="168" spans="1:2" x14ac:dyDescent="0.15">
      <c r="A168">
        <v>444</v>
      </c>
      <c r="B168">
        <v>1976.21139223972</v>
      </c>
    </row>
    <row r="169" spans="1:2" x14ac:dyDescent="0.15">
      <c r="A169">
        <v>445</v>
      </c>
      <c r="B169">
        <v>1976.0065882587189</v>
      </c>
    </row>
    <row r="170" spans="1:2" x14ac:dyDescent="0.15">
      <c r="A170">
        <v>446</v>
      </c>
      <c r="B170">
        <v>1975.8169767155721</v>
      </c>
    </row>
    <row r="171" spans="1:2" x14ac:dyDescent="0.15">
      <c r="A171">
        <v>447</v>
      </c>
      <c r="B171">
        <v>1975.642219514405</v>
      </c>
    </row>
    <row r="172" spans="1:2" x14ac:dyDescent="0.15">
      <c r="A172">
        <v>448</v>
      </c>
      <c r="B172">
        <v>1975.481987554954</v>
      </c>
    </row>
    <row r="173" spans="1:2" x14ac:dyDescent="0.15">
      <c r="A173">
        <v>449</v>
      </c>
      <c r="B173">
        <v>1975.335960452386</v>
      </c>
    </row>
    <row r="174" spans="1:2" x14ac:dyDescent="0.15">
      <c r="A174">
        <v>450</v>
      </c>
      <c r="B174">
        <v>1975.203826267822</v>
      </c>
    </row>
    <row r="175" spans="1:2" x14ac:dyDescent="0.15">
      <c r="A175">
        <v>451</v>
      </c>
      <c r="B175">
        <v>1975.0852812489779</v>
      </c>
    </row>
    <row r="176" spans="1:2" x14ac:dyDescent="0.15">
      <c r="A176">
        <v>452</v>
      </c>
      <c r="B176">
        <v>1974.9800295804421</v>
      </c>
    </row>
    <row r="177" spans="1:2" x14ac:dyDescent="0.15">
      <c r="A177">
        <v>453</v>
      </c>
      <c r="B177">
        <v>1974.88778314308</v>
      </c>
    </row>
    <row r="178" spans="1:2" x14ac:dyDescent="0.15">
      <c r="A178">
        <v>454</v>
      </c>
      <c r="B178">
        <v>1974.8082612821579</v>
      </c>
    </row>
    <row r="179" spans="1:2" x14ac:dyDescent="0.15">
      <c r="A179">
        <v>455</v>
      </c>
      <c r="B179">
        <v>1974.741190583738</v>
      </c>
    </row>
    <row r="180" spans="1:2" x14ac:dyDescent="0.15">
      <c r="A180">
        <v>456</v>
      </c>
      <c r="B180">
        <v>1974.686304658994</v>
      </c>
    </row>
    <row r="181" spans="1:2" x14ac:dyDescent="0.15">
      <c r="A181">
        <v>457</v>
      </c>
      <c r="B181">
        <v>1974.6433439360651</v>
      </c>
    </row>
    <row r="182" spans="1:2" x14ac:dyDescent="0.15">
      <c r="A182">
        <v>458</v>
      </c>
      <c r="B182">
        <v>1974.6120554591371</v>
      </c>
    </row>
    <row r="183" spans="1:2" x14ac:dyDescent="0.15">
      <c r="A183">
        <v>459</v>
      </c>
      <c r="B183">
        <v>1974.592192694415</v>
      </c>
    </row>
    <row r="184" spans="1:2" x14ac:dyDescent="0.15">
      <c r="A184">
        <v>460</v>
      </c>
      <c r="B184">
        <v>1974.5835153427131</v>
      </c>
    </row>
    <row r="185" spans="1:2" x14ac:dyDescent="0.15">
      <c r="A185">
        <v>461</v>
      </c>
      <c r="B185">
        <v>1974.5857891583701</v>
      </c>
    </row>
    <row r="186" spans="1:2" x14ac:dyDescent="0.15">
      <c r="A186">
        <v>462</v>
      </c>
      <c r="B186">
        <v>1974.59878577424</v>
      </c>
    </row>
    <row r="187" spans="1:2" x14ac:dyDescent="0.15">
      <c r="A187">
        <v>463</v>
      </c>
      <c r="B187">
        <v>1974.622282532501</v>
      </c>
    </row>
    <row r="188" spans="1:2" x14ac:dyDescent="0.15">
      <c r="A188">
        <v>464</v>
      </c>
      <c r="B188">
        <v>1974.6560623210621</v>
      </c>
    </row>
    <row r="189" spans="1:2" x14ac:dyDescent="0.15">
      <c r="A189">
        <v>465</v>
      </c>
      <c r="B189">
        <v>1974.699913415338</v>
      </c>
    </row>
    <row r="190" spans="1:2" x14ac:dyDescent="0.15">
      <c r="A190">
        <v>466</v>
      </c>
      <c r="B190">
        <v>1974.753629325189</v>
      </c>
    </row>
    <row r="191" spans="1:2" x14ac:dyDescent="0.15">
      <c r="A191">
        <v>467</v>
      </c>
      <c r="B191">
        <v>1974.817008646819</v>
      </c>
    </row>
    <row r="192" spans="1:2" x14ac:dyDescent="0.15">
      <c r="A192">
        <v>468</v>
      </c>
      <c r="B192">
        <v>1974.889854919455</v>
      </c>
    </row>
    <row r="193" spans="1:2" x14ac:dyDescent="0.15">
      <c r="A193">
        <v>469</v>
      </c>
      <c r="B193">
        <v>1974.971976486617</v>
      </c>
    </row>
    <row r="194" spans="1:2" x14ac:dyDescent="0.15">
      <c r="A194">
        <v>470</v>
      </c>
      <c r="B194">
        <v>1975.0631863618171</v>
      </c>
    </row>
    <row r="195" spans="1:2" x14ac:dyDescent="0.15">
      <c r="A195">
        <v>471</v>
      </c>
      <c r="B195">
        <v>1975.163302098515</v>
      </c>
    </row>
    <row r="196" spans="1:2" x14ac:dyDescent="0.15">
      <c r="A196">
        <v>472</v>
      </c>
      <c r="B196">
        <v>1975.272145664185</v>
      </c>
    </row>
    <row r="197" spans="1:2" x14ac:dyDescent="0.15">
      <c r="A197">
        <v>473</v>
      </c>
      <c r="B197">
        <v>1975.3895433183341</v>
      </c>
    </row>
    <row r="198" spans="1:2" x14ac:dyDescent="0.15">
      <c r="A198">
        <v>474</v>
      </c>
      <c r="B198">
        <v>1975.515325494343</v>
      </c>
    </row>
    <row r="199" spans="1:2" x14ac:dyDescent="0.15">
      <c r="A199">
        <v>475</v>
      </c>
      <c r="B199">
        <v>1975.649326684977</v>
      </c>
    </row>
    <row r="200" spans="1:2" x14ac:dyDescent="0.15">
      <c r="A200">
        <v>476</v>
      </c>
      <c r="B200">
        <v>1975.7913853314531</v>
      </c>
    </row>
    <row r="201" spans="1:2" x14ac:dyDescent="0.15">
      <c r="A201">
        <v>477</v>
      </c>
      <c r="B201">
        <v>1975.9413437159269</v>
      </c>
    </row>
    <row r="202" spans="1:2" x14ac:dyDescent="0.15">
      <c r="A202">
        <v>478</v>
      </c>
      <c r="B202">
        <v>1976.099047857291</v>
      </c>
    </row>
    <row r="203" spans="1:2" x14ac:dyDescent="0.15">
      <c r="A203">
        <v>479</v>
      </c>
      <c r="B203">
        <v>1976.2643474101519</v>
      </c>
    </row>
    <row r="204" spans="1:2" x14ac:dyDescent="0.15">
      <c r="A204">
        <v>480</v>
      </c>
      <c r="B204">
        <v>1976.437095566899</v>
      </c>
    </row>
    <row r="205" spans="1:2" x14ac:dyDescent="0.15">
      <c r="A205">
        <v>481</v>
      </c>
      <c r="B205">
        <v>1976.61714896274</v>
      </c>
    </row>
    <row r="206" spans="1:2" x14ac:dyDescent="0.15">
      <c r="A206">
        <v>482</v>
      </c>
      <c r="B206">
        <v>1976.804367583615</v>
      </c>
    </row>
    <row r="207" spans="1:2" x14ac:dyDescent="0.15">
      <c r="A207">
        <v>483</v>
      </c>
      <c r="B207">
        <v>1976.9986146768799</v>
      </c>
    </row>
    <row r="208" spans="1:2" x14ac:dyDescent="0.15">
      <c r="A208">
        <v>484</v>
      </c>
      <c r="B208">
        <v>1977.199756664681</v>
      </c>
    </row>
    <row r="209" spans="1:2" x14ac:dyDescent="0.15">
      <c r="A209">
        <v>485</v>
      </c>
      <c r="B209">
        <v>1977.4076630599129</v>
      </c>
    </row>
    <row r="210" spans="1:2" x14ac:dyDescent="0.15">
      <c r="A210">
        <v>486</v>
      </c>
      <c r="B210">
        <v>1977.6222063846831</v>
      </c>
    </row>
    <row r="211" spans="1:2" x14ac:dyDescent="0.15">
      <c r="A211">
        <v>487</v>
      </c>
      <c r="B211">
        <v>1977.843262091204</v>
      </c>
    </row>
    <row r="212" spans="1:2" x14ac:dyDescent="0.15">
      <c r="A212">
        <v>488</v>
      </c>
      <c r="B212">
        <v>1978.0707084850219</v>
      </c>
    </row>
    <row r="213" spans="1:2" x14ac:dyDescent="0.15">
      <c r="A213">
        <v>489</v>
      </c>
      <c r="B213">
        <v>1978.304426650511</v>
      </c>
    </row>
    <row r="214" spans="1:2" x14ac:dyDescent="0.15">
      <c r="A214">
        <v>490</v>
      </c>
      <c r="B214">
        <v>1978.5443003785581</v>
      </c>
    </row>
    <row r="215" spans="1:2" x14ac:dyDescent="0.15">
      <c r="A215">
        <v>491</v>
      </c>
      <c r="B215">
        <v>1978.790216096369</v>
      </c>
    </row>
    <row r="216" spans="1:2" x14ac:dyDescent="0.15">
      <c r="A216">
        <v>492</v>
      </c>
      <c r="B216">
        <v>1979.042062799314</v>
      </c>
    </row>
    <row r="217" spans="1:2" x14ac:dyDescent="0.15">
      <c r="A217">
        <v>493</v>
      </c>
      <c r="B217">
        <v>1979.29973198477</v>
      </c>
    </row>
    <row r="218" spans="1:2" x14ac:dyDescent="0.15">
      <c r="A218">
        <v>494</v>
      </c>
      <c r="B218">
        <v>1979.5631175878709</v>
      </c>
    </row>
    <row r="219" spans="1:2" x14ac:dyDescent="0.15">
      <c r="A219">
        <v>495</v>
      </c>
      <c r="B219">
        <v>1979.832115919121</v>
      </c>
    </row>
    <row r="220" spans="1:2" x14ac:dyDescent="0.15">
      <c r="A220">
        <v>496</v>
      </c>
      <c r="B220">
        <v>1980.1066256038009</v>
      </c>
    </row>
    <row r="221" spans="1:2" x14ac:dyDescent="0.15">
      <c r="A221">
        <v>497</v>
      </c>
      <c r="B221">
        <v>1980.386547523116</v>
      </c>
    </row>
    <row r="222" spans="1:2" x14ac:dyDescent="0.15">
      <c r="A222">
        <v>498</v>
      </c>
      <c r="B222">
        <v>1980.6717847570301</v>
      </c>
    </row>
    <row r="223" spans="1:2" x14ac:dyDescent="0.15">
      <c r="A223">
        <v>499</v>
      </c>
      <c r="B223">
        <v>1980.962242528725</v>
      </c>
    </row>
    <row r="224" spans="1:2" x14ac:dyDescent="0.15">
      <c r="A224">
        <v>500</v>
      </c>
      <c r="B224">
        <v>1981.257828150648</v>
      </c>
    </row>
    <row r="225" spans="1:2" x14ac:dyDescent="0.15">
      <c r="A225">
        <v>501</v>
      </c>
      <c r="B225">
        <v>1981.5584509720779</v>
      </c>
    </row>
    <row r="226" spans="1:2" x14ac:dyDescent="0.15">
      <c r="A226">
        <v>502</v>
      </c>
      <c r="B226">
        <v>1981.86402232818</v>
      </c>
    </row>
    <row r="227" spans="1:2" x14ac:dyDescent="0.15">
      <c r="A227">
        <v>503</v>
      </c>
      <c r="B227">
        <v>1982.174455490491</v>
      </c>
    </row>
    <row r="228" spans="1:2" x14ac:dyDescent="0.15">
      <c r="A228">
        <v>504</v>
      </c>
      <c r="B228">
        <v>1982.4896656188009</v>
      </c>
    </row>
    <row r="229" spans="1:2" x14ac:dyDescent="0.15">
      <c r="A229">
        <v>505</v>
      </c>
      <c r="B229">
        <v>1982.8095697143699</v>
      </c>
    </row>
    <row r="230" spans="1:2" x14ac:dyDescent="0.15">
      <c r="A230">
        <v>506</v>
      </c>
      <c r="B230">
        <v>1983.134086574463</v>
      </c>
    </row>
    <row r="231" spans="1:2" x14ac:dyDescent="0.15">
      <c r="A231">
        <v>507</v>
      </c>
      <c r="B231">
        <v>1983.4631367481361</v>
      </c>
    </row>
    <row r="232" spans="1:2" x14ac:dyDescent="0.15">
      <c r="A232">
        <v>508</v>
      </c>
      <c r="B232">
        <v>1983.796642493259</v>
      </c>
    </row>
    <row r="233" spans="1:2" x14ac:dyDescent="0.15">
      <c r="A233">
        <v>509</v>
      </c>
      <c r="B233">
        <v>1984.134527734717</v>
      </c>
    </row>
    <row r="234" spans="1:2" x14ac:dyDescent="0.15">
      <c r="A234">
        <v>510</v>
      </c>
      <c r="B234">
        <v>1984.476718023772</v>
      </c>
    </row>
    <row r="235" spans="1:2" x14ac:dyDescent="0.15">
      <c r="A235">
        <v>511</v>
      </c>
      <c r="B235">
        <v>1984.8231404985261</v>
      </c>
    </row>
    <row r="236" spans="1:2" x14ac:dyDescent="0.15">
      <c r="A236">
        <v>512</v>
      </c>
      <c r="B236">
        <v>1985.1737238454839</v>
      </c>
    </row>
    <row r="237" spans="1:2" x14ac:dyDescent="0.15">
      <c r="A237">
        <v>513</v>
      </c>
      <c r="B237">
        <v>1985.528398262152</v>
      </c>
    </row>
    <row r="238" spans="1:2" x14ac:dyDescent="0.15">
      <c r="A238">
        <v>514</v>
      </c>
      <c r="B238">
        <v>1985.8870954206609</v>
      </c>
    </row>
    <row r="239" spans="1:2" x14ac:dyDescent="0.15">
      <c r="A239">
        <v>515</v>
      </c>
      <c r="B239">
        <v>1986.2497484323681</v>
      </c>
    </row>
    <row r="240" spans="1:2" x14ac:dyDescent="0.15">
      <c r="A240">
        <v>516</v>
      </c>
      <c r="B240">
        <v>1986.6162918134189</v>
      </c>
    </row>
    <row r="241" spans="1:2" x14ac:dyDescent="0.15">
      <c r="A241">
        <v>517</v>
      </c>
      <c r="B241">
        <v>1986.9866614512489</v>
      </c>
    </row>
    <row r="242" spans="1:2" x14ac:dyDescent="0.15">
      <c r="A242">
        <v>518</v>
      </c>
      <c r="B242">
        <v>1987.36079457196</v>
      </c>
    </row>
    <row r="243" spans="1:2" x14ac:dyDescent="0.15">
      <c r="A243">
        <v>519</v>
      </c>
      <c r="B243">
        <v>1987.7386297085909</v>
      </c>
    </row>
    <row r="244" spans="1:2" x14ac:dyDescent="0.15">
      <c r="A244">
        <v>520</v>
      </c>
      <c r="B244">
        <v>1988.120106670234</v>
      </c>
    </row>
    <row r="245" spans="1:2" x14ac:dyDescent="0.15">
      <c r="A245">
        <v>521</v>
      </c>
      <c r="B245">
        <v>1988.505166511954</v>
      </c>
    </row>
    <row r="246" spans="1:2" x14ac:dyDescent="0.15">
      <c r="A246">
        <v>522</v>
      </c>
      <c r="B246">
        <v>1988.89375150553</v>
      </c>
    </row>
    <row r="247" spans="1:2" x14ac:dyDescent="0.15">
      <c r="A247">
        <v>523</v>
      </c>
      <c r="B247">
        <v>1989.2858051109531</v>
      </c>
    </row>
    <row r="248" spans="1:2" x14ac:dyDescent="0.15">
      <c r="A248">
        <v>524</v>
      </c>
      <c r="B248">
        <v>1989.6812719486879</v>
      </c>
    </row>
    <row r="249" spans="1:2" x14ac:dyDescent="0.15">
      <c r="A249">
        <v>525</v>
      </c>
      <c r="B249">
        <v>1990.080097772649</v>
      </c>
    </row>
    <row r="250" spans="1:2" x14ac:dyDescent="0.15">
      <c r="A250">
        <v>526</v>
      </c>
      <c r="B250">
        <v>1990.4822294438979</v>
      </c>
    </row>
    <row r="251" spans="1:2" x14ac:dyDescent="0.15">
      <c r="A251">
        <v>527</v>
      </c>
      <c r="B251">
        <v>1990.88761490502</v>
      </c>
    </row>
    <row r="252" spans="1:2" x14ac:dyDescent="0.15">
      <c r="A252">
        <v>528</v>
      </c>
      <c r="B252">
        <v>1991.296203155174</v>
      </c>
    </row>
    <row r="253" spans="1:2" x14ac:dyDescent="0.15">
      <c r="A253">
        <v>529</v>
      </c>
      <c r="B253">
        <v>1991.7079442257791</v>
      </c>
    </row>
    <row r="254" spans="1:2" x14ac:dyDescent="0.15">
      <c r="A254">
        <v>530</v>
      </c>
      <c r="B254">
        <v>1992.122789156841</v>
      </c>
    </row>
    <row r="255" spans="1:2" x14ac:dyDescent="0.15">
      <c r="A255">
        <v>531</v>
      </c>
      <c r="B255">
        <v>1992.5406899738859</v>
      </c>
    </row>
    <row r="256" spans="1:2" x14ac:dyDescent="0.15">
      <c r="A256">
        <v>532</v>
      </c>
      <c r="B256">
        <v>1992.9615996654829</v>
      </c>
    </row>
    <row r="257" spans="1:2" x14ac:dyDescent="0.15">
      <c r="A257">
        <v>533</v>
      </c>
      <c r="B257">
        <v>1993.385472161352</v>
      </c>
    </row>
    <row r="258" spans="1:2" x14ac:dyDescent="0.15">
      <c r="A258">
        <v>534</v>
      </c>
      <c r="B258">
        <v>1993.812262311013</v>
      </c>
    </row>
    <row r="259" spans="1:2" x14ac:dyDescent="0.15">
      <c r="A259">
        <v>535</v>
      </c>
      <c r="B259">
        <v>1994.241925863008</v>
      </c>
    </row>
    <row r="260" spans="1:2" x14ac:dyDescent="0.15">
      <c r="A260">
        <v>536</v>
      </c>
      <c r="B260">
        <v>1994.6744194446201</v>
      </c>
    </row>
    <row r="261" spans="1:2" x14ac:dyDescent="0.15">
      <c r="A261">
        <v>537</v>
      </c>
      <c r="B261">
        <v>1995.109700542125</v>
      </c>
    </row>
    <row r="262" spans="1:2" x14ac:dyDescent="0.15">
      <c r="A262">
        <v>538</v>
      </c>
      <c r="B262">
        <v>1995.547727481535</v>
      </c>
    </row>
    <row r="263" spans="1:2" x14ac:dyDescent="0.15">
      <c r="A263">
        <v>539</v>
      </c>
      <c r="B263">
        <v>1995.988459409828</v>
      </c>
    </row>
    <row r="264" spans="1:2" x14ac:dyDescent="0.15">
      <c r="A264">
        <v>540</v>
      </c>
      <c r="B264">
        <v>1996.431856276648</v>
      </c>
    </row>
    <row r="265" spans="1:2" x14ac:dyDescent="0.15">
      <c r="A265">
        <v>541</v>
      </c>
      <c r="B265">
        <v>1996.877878816457</v>
      </c>
    </row>
    <row r="266" spans="1:2" x14ac:dyDescent="0.15">
      <c r="A266">
        <v>542</v>
      </c>
      <c r="B266">
        <v>1997.326488531146</v>
      </c>
    </row>
    <row r="267" spans="1:2" x14ac:dyDescent="0.15">
      <c r="A267">
        <v>543</v>
      </c>
      <c r="B267">
        <v>1997.7776476730619</v>
      </c>
    </row>
    <row r="268" spans="1:2" x14ac:dyDescent="0.15">
      <c r="A268">
        <v>544</v>
      </c>
      <c r="B268">
        <v>1998.231319228463</v>
      </c>
    </row>
    <row r="269" spans="1:2" x14ac:dyDescent="0.15">
      <c r="A269">
        <v>545</v>
      </c>
      <c r="B269">
        <v>1998.687466901386</v>
      </c>
    </row>
    <row r="270" spans="1:2" x14ac:dyDescent="0.15">
      <c r="A270">
        <v>546</v>
      </c>
      <c r="B270">
        <v>1999.1460550979009</v>
      </c>
    </row>
    <row r="271" spans="1:2" x14ac:dyDescent="0.15">
      <c r="A271">
        <v>547</v>
      </c>
      <c r="B271">
        <v>1999.6070489107631</v>
      </c>
    </row>
    <row r="272" spans="1:2" x14ac:dyDescent="0.15">
      <c r="A272">
        <v>548</v>
      </c>
      <c r="B272">
        <v>2000.070414104428</v>
      </c>
    </row>
    <row r="273" spans="1:2" x14ac:dyDescent="0.15">
      <c r="A273">
        <v>549</v>
      </c>
      <c r="B273">
        <v>2000.536117100449</v>
      </c>
    </row>
    <row r="274" spans="1:2" x14ac:dyDescent="0.15">
      <c r="A274">
        <v>550</v>
      </c>
      <c r="B274">
        <v>2001.00412496321</v>
      </c>
    </row>
    <row r="275" spans="1:2" x14ac:dyDescent="0.15">
      <c r="A275">
        <v>551</v>
      </c>
      <c r="B275">
        <v>2001.474405386022</v>
      </c>
    </row>
    <row r="276" spans="1:2" x14ac:dyDescent="0.15">
      <c r="A276">
        <v>552</v>
      </c>
      <c r="B276">
        <v>2001.946926677542</v>
      </c>
    </row>
    <row r="277" spans="1:2" x14ac:dyDescent="0.15">
      <c r="A277">
        <v>553</v>
      </c>
      <c r="B277">
        <v>2002.421657748527</v>
      </c>
    </row>
    <row r="278" spans="1:2" x14ac:dyDescent="0.15">
      <c r="A278">
        <v>554</v>
      </c>
      <c r="B278">
        <v>2002.8985680989049</v>
      </c>
    </row>
    <row r="279" spans="1:2" x14ac:dyDescent="0.15">
      <c r="A279">
        <v>555</v>
      </c>
      <c r="B279">
        <v>2003.377627805153</v>
      </c>
    </row>
    <row r="280" spans="1:2" x14ac:dyDescent="0.15">
      <c r="A280">
        <v>556</v>
      </c>
      <c r="B280">
        <v>2003.858807507979</v>
      </c>
    </row>
    <row r="281" spans="1:2" x14ac:dyDescent="0.15">
      <c r="A281">
        <v>557</v>
      </c>
      <c r="B281">
        <v>2004.3420784002949</v>
      </c>
    </row>
    <row r="282" spans="1:2" x14ac:dyDescent="0.15">
      <c r="A282">
        <v>558</v>
      </c>
      <c r="B282">
        <v>2004.827412215476</v>
      </c>
    </row>
    <row r="283" spans="1:2" x14ac:dyDescent="0.15">
      <c r="A283">
        <v>559</v>
      </c>
      <c r="B283">
        <v>2005.3147812158979</v>
      </c>
    </row>
    <row r="284" spans="1:2" x14ac:dyDescent="0.15">
      <c r="A284">
        <v>560</v>
      </c>
      <c r="B284">
        <v>2005.804158181747</v>
      </c>
    </row>
    <row r="285" spans="1:2" x14ac:dyDescent="0.15">
      <c r="A285">
        <v>561</v>
      </c>
      <c r="B285">
        <v>2006.2955164000859</v>
      </c>
    </row>
    <row r="286" spans="1:2" x14ac:dyDescent="0.15">
      <c r="A286">
        <v>562</v>
      </c>
      <c r="B286">
        <v>2006.788829654183</v>
      </c>
    </row>
    <row r="287" spans="1:2" x14ac:dyDescent="0.15">
      <c r="A287">
        <v>563</v>
      </c>
      <c r="B287">
        <v>2007.2840722130879</v>
      </c>
    </row>
    <row r="288" spans="1:2" x14ac:dyDescent="0.15">
      <c r="A288">
        <v>564</v>
      </c>
      <c r="B288">
        <v>2007.7812188214521</v>
      </c>
    </row>
    <row r="289" spans="1:2" x14ac:dyDescent="0.15">
      <c r="A289">
        <v>565</v>
      </c>
      <c r="B289">
        <v>2008.2802446895801</v>
      </c>
    </row>
    <row r="290" spans="1:2" x14ac:dyDescent="0.15">
      <c r="A290">
        <v>566</v>
      </c>
      <c r="B290">
        <v>2008.781125483722</v>
      </c>
    </row>
    <row r="291" spans="1:2" x14ac:dyDescent="0.15">
      <c r="A291">
        <v>567</v>
      </c>
      <c r="B291">
        <v>2009.283837316575</v>
      </c>
    </row>
    <row r="292" spans="1:2" x14ac:dyDescent="0.15">
      <c r="A292">
        <v>568</v>
      </c>
      <c r="B292">
        <v>2009.788356738017</v>
      </c>
    </row>
    <row r="293" spans="1:2" x14ac:dyDescent="0.15">
      <c r="A293">
        <v>569</v>
      </c>
      <c r="B293">
        <v>2010.2946607260481</v>
      </c>
    </row>
    <row r="294" spans="1:2" x14ac:dyDescent="0.15">
      <c r="A294">
        <v>570</v>
      </c>
      <c r="B294">
        <v>2010.802726677935</v>
      </c>
    </row>
    <row r="295" spans="1:2" x14ac:dyDescent="0.15">
      <c r="A295">
        <v>571</v>
      </c>
      <c r="B295">
        <v>2011.3125324015659</v>
      </c>
    </row>
    <row r="296" spans="1:2" x14ac:dyDescent="0.15">
      <c r="A296">
        <v>572</v>
      </c>
      <c r="B296">
        <v>2011.8240561069961</v>
      </c>
    </row>
    <row r="297" spans="1:2" x14ac:dyDescent="0.15">
      <c r="A297">
        <v>573</v>
      </c>
      <c r="B297">
        <v>2012.3372763981799</v>
      </c>
    </row>
    <row r="298" spans="1:2" x14ac:dyDescent="0.15">
      <c r="A298">
        <v>574</v>
      </c>
      <c r="B298">
        <v>2012.85217226491</v>
      </c>
    </row>
    <row r="299" spans="1:2" x14ac:dyDescent="0.15">
      <c r="A299">
        <v>575</v>
      </c>
      <c r="B299">
        <v>2013.368723074909</v>
      </c>
    </row>
    <row r="300" spans="1:2" x14ac:dyDescent="0.15">
      <c r="A300">
        <v>576</v>
      </c>
      <c r="B300">
        <v>2013.886908566127</v>
      </c>
    </row>
    <row r="301" spans="1:2" x14ac:dyDescent="0.15">
      <c r="A301">
        <v>577</v>
      </c>
      <c r="B301">
        <v>2014.4067088391921</v>
      </c>
    </row>
    <row r="302" spans="1:2" x14ac:dyDescent="0.15">
      <c r="A302">
        <v>578</v>
      </c>
      <c r="B302">
        <v>2014.9281043500371</v>
      </c>
    </row>
    <row r="303" spans="1:2" x14ac:dyDescent="0.15">
      <c r="A303">
        <v>579</v>
      </c>
      <c r="B303">
        <v>2015.451075902693</v>
      </c>
    </row>
    <row r="304" spans="1:2" x14ac:dyDescent="0.15">
      <c r="A304">
        <v>580</v>
      </c>
      <c r="B304">
        <v>2015.9756046422351</v>
      </c>
    </row>
    <row r="305" spans="1:2" x14ac:dyDescent="0.15">
      <c r="A305">
        <v>581</v>
      </c>
      <c r="B305">
        <v>2016.501672047895</v>
      </c>
    </row>
    <row r="306" spans="1:2" x14ac:dyDescent="0.15">
      <c r="A306">
        <v>582</v>
      </c>
      <c r="B306">
        <v>2017.029259926315</v>
      </c>
    </row>
    <row r="307" spans="1:2" x14ac:dyDescent="0.15">
      <c r="A307">
        <v>583</v>
      </c>
      <c r="B307">
        <v>2017.558350404955</v>
      </c>
    </row>
    <row r="308" spans="1:2" x14ac:dyDescent="0.15">
      <c r="A308">
        <v>584</v>
      </c>
      <c r="B308">
        <v>2018.0889259256489</v>
      </c>
    </row>
    <row r="309" spans="1:2" x14ac:dyDescent="0.15">
      <c r="A309">
        <v>585</v>
      </c>
      <c r="B309">
        <v>2018.6209692382911</v>
      </c>
    </row>
    <row r="310" spans="1:2" x14ac:dyDescent="0.15">
      <c r="A310">
        <v>586</v>
      </c>
      <c r="B310">
        <v>2019.1544633946751</v>
      </c>
    </row>
    <row r="311" spans="1:2" x14ac:dyDescent="0.15">
      <c r="A311">
        <v>587</v>
      </c>
      <c r="B311">
        <v>2019.68939174245</v>
      </c>
    </row>
    <row r="312" spans="1:2" x14ac:dyDescent="0.15">
      <c r="A312">
        <v>588</v>
      </c>
      <c r="B312">
        <v>2020.225737919224</v>
      </c>
    </row>
    <row r="313" spans="1:2" x14ac:dyDescent="0.15">
      <c r="A313">
        <v>589</v>
      </c>
      <c r="B313">
        <v>2020.7634858467829</v>
      </c>
    </row>
    <row r="314" spans="1:2" x14ac:dyDescent="0.15">
      <c r="A314">
        <v>590</v>
      </c>
      <c r="B314">
        <v>2021.302619725441</v>
      </c>
    </row>
    <row r="315" spans="1:2" x14ac:dyDescent="0.15">
      <c r="A315">
        <v>591</v>
      </c>
      <c r="B315">
        <v>2021.8431240285099</v>
      </c>
    </row>
    <row r="316" spans="1:2" x14ac:dyDescent="0.15">
      <c r="A316">
        <v>592</v>
      </c>
      <c r="B316">
        <v>2022.3849834968901</v>
      </c>
    </row>
    <row r="317" spans="1:2" x14ac:dyDescent="0.15">
      <c r="A317">
        <v>593</v>
      </c>
      <c r="B317">
        <v>2022.928183133768</v>
      </c>
    </row>
    <row r="318" spans="1:2" x14ac:dyDescent="0.15">
      <c r="A318">
        <v>594</v>
      </c>
      <c r="B318">
        <v>2023.472708199444</v>
      </c>
    </row>
    <row r="319" spans="1:2" x14ac:dyDescent="0.15">
      <c r="A319">
        <v>595</v>
      </c>
      <c r="B319">
        <v>2024.01854420625</v>
      </c>
    </row>
    <row r="320" spans="1:2" x14ac:dyDescent="0.15">
      <c r="A320">
        <v>596</v>
      </c>
      <c r="B320">
        <v>2024.565676913591</v>
      </c>
    </row>
    <row r="321" spans="1:2" x14ac:dyDescent="0.15">
      <c r="A321">
        <v>597</v>
      </c>
      <c r="B321">
        <v>2025.114092323083</v>
      </c>
    </row>
    <row r="322" spans="1:2" x14ac:dyDescent="0.15">
      <c r="A322">
        <v>598</v>
      </c>
      <c r="B322">
        <v>2025.6637766737999</v>
      </c>
    </row>
    <row r="323" spans="1:2" x14ac:dyDescent="0.15">
      <c r="A323">
        <v>599</v>
      </c>
      <c r="B323">
        <v>2026.2147164376111</v>
      </c>
    </row>
    <row r="324" spans="1:2" x14ac:dyDescent="0.15">
      <c r="A324">
        <v>600</v>
      </c>
      <c r="B324">
        <v>2026.766898314622</v>
      </c>
    </row>
    <row r="325" spans="1:2" x14ac:dyDescent="0.15">
      <c r="A325">
        <v>601</v>
      </c>
      <c r="B325">
        <v>2027.3203092287181</v>
      </c>
    </row>
    <row r="326" spans="1:2" x14ac:dyDescent="0.15">
      <c r="A326">
        <v>602</v>
      </c>
      <c r="B326">
        <v>2027.874936323185</v>
      </c>
    </row>
    <row r="327" spans="1:2" x14ac:dyDescent="0.15">
      <c r="A327">
        <v>603</v>
      </c>
      <c r="B327">
        <v>2028.4307669564371</v>
      </c>
    </row>
    <row r="328" spans="1:2" x14ac:dyDescent="0.15">
      <c r="A328">
        <v>604</v>
      </c>
      <c r="B328">
        <v>2028.98778869782</v>
      </c>
    </row>
    <row r="329" spans="1:2" x14ac:dyDescent="0.15">
      <c r="A329">
        <v>605</v>
      </c>
      <c r="B329">
        <v>2029.5459893235129</v>
      </c>
    </row>
    <row r="330" spans="1:2" x14ac:dyDescent="0.15">
      <c r="A330">
        <v>606</v>
      </c>
      <c r="B330">
        <v>2030.1053568125039</v>
      </c>
    </row>
    <row r="331" spans="1:2" x14ac:dyDescent="0.15">
      <c r="A331">
        <v>607</v>
      </c>
      <c r="B331">
        <v>2030.6658793426559</v>
      </c>
    </row>
    <row r="332" spans="1:2" x14ac:dyDescent="0.15">
      <c r="A332">
        <v>608</v>
      </c>
      <c r="B332">
        <v>2031.227545286858</v>
      </c>
    </row>
    <row r="333" spans="1:2" x14ac:dyDescent="0.15">
      <c r="A333">
        <v>609</v>
      </c>
      <c r="B333">
        <v>2031.7903432092339</v>
      </c>
    </row>
    <row r="334" spans="1:2" x14ac:dyDescent="0.15">
      <c r="A334">
        <v>610</v>
      </c>
      <c r="B334">
        <v>2032.3542618614599</v>
      </c>
    </row>
    <row r="335" spans="1:2" x14ac:dyDescent="0.15">
      <c r="A335">
        <v>611</v>
      </c>
      <c r="B335">
        <v>2032.9192901791289</v>
      </c>
    </row>
    <row r="336" spans="1:2" x14ac:dyDescent="0.15">
      <c r="A336">
        <v>612</v>
      </c>
      <c r="B336">
        <v>2033.485417278207</v>
      </c>
    </row>
    <row r="337" spans="1:2" x14ac:dyDescent="0.15">
      <c r="A337">
        <v>613</v>
      </c>
      <c r="B337">
        <v>2034.052632451554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CpMid"/>
  <dimension ref="A1:E337"/>
  <sheetViews>
    <sheetView workbookViewId="0">
      <pane ySplit="1" topLeftCell="A83" activePane="bottomLeft" state="frozen"/>
      <selection pane="bottomLeft" activeCell="E119" sqref="E119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449</v>
      </c>
      <c r="B1" s="31" t="s">
        <v>450</v>
      </c>
      <c r="D1" s="32" t="s">
        <v>447</v>
      </c>
    </row>
    <row r="2" spans="1:4" x14ac:dyDescent="0.15">
      <c r="A2">
        <v>278</v>
      </c>
      <c r="B2">
        <v>4176.5923150780054</v>
      </c>
      <c r="D2" t="s">
        <v>451</v>
      </c>
    </row>
    <row r="3" spans="1:4" x14ac:dyDescent="0.15">
      <c r="A3">
        <v>279</v>
      </c>
      <c r="B3">
        <v>4175.0202005645979</v>
      </c>
    </row>
    <row r="4" spans="1:4" x14ac:dyDescent="0.15">
      <c r="A4">
        <v>280</v>
      </c>
      <c r="B4">
        <v>4173.573809336016</v>
      </c>
    </row>
    <row r="5" spans="1:4" x14ac:dyDescent="0.15">
      <c r="A5">
        <v>281</v>
      </c>
      <c r="B5">
        <v>4172.2446330733674</v>
      </c>
    </row>
    <row r="6" spans="1:4" x14ac:dyDescent="0.15">
      <c r="A6">
        <v>282</v>
      </c>
      <c r="B6">
        <v>4171.0248555443022</v>
      </c>
    </row>
    <row r="7" spans="1:4" x14ac:dyDescent="0.15">
      <c r="A7">
        <v>283</v>
      </c>
      <c r="B7">
        <v>4169.9072784426617</v>
      </c>
    </row>
    <row r="8" spans="1:4" x14ac:dyDescent="0.15">
      <c r="A8">
        <v>284</v>
      </c>
      <c r="B8">
        <v>4168.8852573243239</v>
      </c>
    </row>
    <row r="9" spans="1:4" x14ac:dyDescent="0.15">
      <c r="A9">
        <v>285</v>
      </c>
      <c r="B9">
        <v>4167.9526461253872</v>
      </c>
    </row>
    <row r="10" spans="1:4" x14ac:dyDescent="0.15">
      <c r="A10">
        <v>286</v>
      </c>
      <c r="B10">
        <v>4167.1037489620476</v>
      </c>
    </row>
    <row r="11" spans="1:4" x14ac:dyDescent="0.15">
      <c r="A11">
        <v>287</v>
      </c>
      <c r="B11">
        <v>4166.3332781603067</v>
      </c>
    </row>
    <row r="12" spans="1:4" x14ac:dyDescent="0.15">
      <c r="A12">
        <v>288</v>
      </c>
      <c r="B12">
        <v>4165.636317586398</v>
      </c>
    </row>
    <row r="13" spans="1:4" x14ac:dyDescent="0.15">
      <c r="A13">
        <v>289</v>
      </c>
      <c r="B13">
        <v>4165.0082905091958</v>
      </c>
    </row>
    <row r="14" spans="1:4" x14ac:dyDescent="0.15">
      <c r="A14">
        <v>290</v>
      </c>
      <c r="B14">
        <v>4164.4449313252171</v>
      </c>
    </row>
    <row r="15" spans="1:4" x14ac:dyDescent="0.15">
      <c r="A15">
        <v>291</v>
      </c>
      <c r="B15">
        <v>4163.9422606067492</v>
      </c>
    </row>
    <row r="16" spans="1:4" x14ac:dyDescent="0.15">
      <c r="A16">
        <v>292</v>
      </c>
      <c r="B16">
        <v>4163.49656299658</v>
      </c>
    </row>
    <row r="17" spans="1:2" x14ac:dyDescent="0.15">
      <c r="A17">
        <v>293</v>
      </c>
      <c r="B17">
        <v>4163.1043675508126</v>
      </c>
    </row>
    <row r="18" spans="1:2" x14ac:dyDescent="0.15">
      <c r="A18">
        <v>294</v>
      </c>
      <c r="B18">
        <v>4162.7624301629194</v>
      </c>
    </row>
    <row r="19" spans="1:2" x14ac:dyDescent="0.15">
      <c r="A19">
        <v>295</v>
      </c>
      <c r="B19">
        <v>4162.4677178277898</v>
      </c>
    </row>
    <row r="20" spans="1:2" x14ac:dyDescent="0.15">
      <c r="A20">
        <v>296</v>
      </c>
      <c r="B20">
        <v>4162.2173944535216</v>
      </c>
    </row>
    <row r="21" spans="1:2" x14ac:dyDescent="0.15">
      <c r="A21">
        <v>297</v>
      </c>
      <c r="B21">
        <v>4162.0088080465503</v>
      </c>
    </row>
    <row r="22" spans="1:2" x14ac:dyDescent="0.15">
      <c r="A22">
        <v>298</v>
      </c>
      <c r="B22">
        <v>4161.8394790534712</v>
      </c>
    </row>
    <row r="23" spans="1:2" x14ac:dyDescent="0.15">
      <c r="A23">
        <v>299</v>
      </c>
      <c r="B23">
        <v>4161.7070897573822</v>
      </c>
    </row>
    <row r="24" spans="1:2" x14ac:dyDescent="0.15">
      <c r="A24">
        <v>300</v>
      </c>
      <c r="B24">
        <v>4161.609474542448</v>
      </c>
    </row>
    <row r="25" spans="1:2" x14ac:dyDescent="0.15">
      <c r="A25">
        <v>301</v>
      </c>
      <c r="B25">
        <v>4161.5446109664608</v>
      </c>
    </row>
    <row r="26" spans="1:2" x14ac:dyDescent="0.15">
      <c r="A26">
        <v>302</v>
      </c>
      <c r="B26">
        <v>4161.510611510912</v>
      </c>
    </row>
    <row r="27" spans="1:2" x14ac:dyDescent="0.15">
      <c r="A27">
        <v>303</v>
      </c>
      <c r="B27">
        <v>4161.5057159467106</v>
      </c>
    </row>
    <row r="28" spans="1:2" x14ac:dyDescent="0.15">
      <c r="A28">
        <v>304</v>
      </c>
      <c r="B28">
        <v>4161.5282842383203</v>
      </c>
    </row>
    <row r="29" spans="1:2" x14ac:dyDescent="0.15">
      <c r="A29">
        <v>305</v>
      </c>
      <c r="B29">
        <v>4161.5767899347111</v>
      </c>
    </row>
    <row r="30" spans="1:2" x14ac:dyDescent="0.15">
      <c r="A30">
        <v>306</v>
      </c>
      <c r="B30">
        <v>4161.6498139763426</v>
      </c>
    </row>
    <row r="31" spans="1:2" x14ac:dyDescent="0.15">
      <c r="A31">
        <v>307</v>
      </c>
      <c r="B31">
        <v>4161.7460389098242</v>
      </c>
    </row>
    <row r="32" spans="1:2" x14ac:dyDescent="0.15">
      <c r="A32">
        <v>308</v>
      </c>
      <c r="B32">
        <v>4161.8642434344356</v>
      </c>
    </row>
    <row r="33" spans="1:2" x14ac:dyDescent="0.15">
      <c r="A33">
        <v>309</v>
      </c>
      <c r="B33">
        <v>4162.0032972646122</v>
      </c>
    </row>
    <row r="34" spans="1:2" x14ac:dyDescent="0.15">
      <c r="A34">
        <v>310</v>
      </c>
      <c r="B34">
        <v>4162.1621562981336</v>
      </c>
    </row>
    <row r="35" spans="1:2" x14ac:dyDescent="0.15">
      <c r="A35">
        <v>311</v>
      </c>
      <c r="B35">
        <v>4162.3398580271851</v>
      </c>
    </row>
    <row r="36" spans="1:2" x14ac:dyDescent="0.15">
      <c r="A36">
        <v>312</v>
      </c>
      <c r="B36">
        <v>4162.5355172039845</v>
      </c>
    </row>
    <row r="37" spans="1:2" x14ac:dyDescent="0.15">
      <c r="A37">
        <v>313</v>
      </c>
      <c r="B37">
        <v>4162.7483217258214</v>
      </c>
    </row>
    <row r="38" spans="1:2" x14ac:dyDescent="0.15">
      <c r="A38">
        <v>314</v>
      </c>
      <c r="B38">
        <v>4162.977528732541</v>
      </c>
    </row>
    <row r="39" spans="1:2" x14ac:dyDescent="0.15">
      <c r="A39">
        <v>315</v>
      </c>
      <c r="B39">
        <v>4163.2224608904626</v>
      </c>
    </row>
    <row r="40" spans="1:2" x14ac:dyDescent="0.15">
      <c r="A40">
        <v>316</v>
      </c>
      <c r="B40">
        <v>4163.4825028632858</v>
      </c>
    </row>
    <row r="41" spans="1:2" x14ac:dyDescent="0.15">
      <c r="A41">
        <v>317</v>
      </c>
      <c r="B41">
        <v>4163.7570979504899</v>
      </c>
    </row>
    <row r="42" spans="1:2" x14ac:dyDescent="0.15">
      <c r="A42">
        <v>318</v>
      </c>
      <c r="B42">
        <v>4164.0457448894404</v>
      </c>
    </row>
    <row r="43" spans="1:2" x14ac:dyDescent="0.15">
      <c r="A43">
        <v>319</v>
      </c>
      <c r="B43">
        <v>4164.3479948000304</v>
      </c>
    </row>
    <row r="44" spans="1:2" x14ac:dyDescent="0.15">
      <c r="A44">
        <v>320</v>
      </c>
      <c r="B44">
        <v>4164.663448280513</v>
      </c>
    </row>
    <row r="45" spans="1:2" x14ac:dyDescent="0.15">
      <c r="A45">
        <v>321</v>
      </c>
      <c r="B45">
        <v>4164.991752636739</v>
      </c>
    </row>
    <row r="46" spans="1:2" x14ac:dyDescent="0.15">
      <c r="A46">
        <v>322</v>
      </c>
      <c r="B46">
        <v>4165.3325992409882</v>
      </c>
    </row>
    <row r="47" spans="1:2" x14ac:dyDescent="0.15">
      <c r="A47">
        <v>323</v>
      </c>
      <c r="B47">
        <v>4165.6857210122807</v>
      </c>
    </row>
    <row r="48" spans="1:2" x14ac:dyDescent="0.15">
      <c r="A48">
        <v>324</v>
      </c>
      <c r="B48">
        <v>4166.0508900135919</v>
      </c>
    </row>
    <row r="49" spans="1:2" x14ac:dyDescent="0.15">
      <c r="A49">
        <v>325</v>
      </c>
      <c r="B49">
        <v>4166.4279151677383</v>
      </c>
    </row>
    <row r="50" spans="1:2" x14ac:dyDescent="0.15">
      <c r="A50">
        <v>326</v>
      </c>
      <c r="B50">
        <v>4166.816640073067</v>
      </c>
    </row>
    <row r="51" spans="1:2" x14ac:dyDescent="0.15">
      <c r="A51">
        <v>327</v>
      </c>
      <c r="B51">
        <v>4167.2169409260177</v>
      </c>
    </row>
    <row r="52" spans="1:2" x14ac:dyDescent="0.15">
      <c r="A52">
        <v>328</v>
      </c>
      <c r="B52">
        <v>4167.628724542732</v>
      </c>
    </row>
    <row r="53" spans="1:2" x14ac:dyDescent="0.15">
      <c r="A53">
        <v>329</v>
      </c>
      <c r="B53">
        <v>4168.0519264746608</v>
      </c>
    </row>
    <row r="54" spans="1:2" x14ac:dyDescent="0.15">
      <c r="A54">
        <v>330</v>
      </c>
      <c r="B54">
        <v>4168.4865092148393</v>
      </c>
    </row>
    <row r="55" spans="1:2" x14ac:dyDescent="0.15">
      <c r="A55">
        <v>331</v>
      </c>
      <c r="B55">
        <v>4168.9324604938774</v>
      </c>
    </row>
    <row r="56" spans="1:2" x14ac:dyDescent="0.15">
      <c r="A56">
        <v>332</v>
      </c>
      <c r="B56">
        <v>4169.3897916537253</v>
      </c>
    </row>
    <row r="57" spans="1:2" x14ac:dyDescent="0.15">
      <c r="A57">
        <v>333</v>
      </c>
      <c r="B57">
        <v>4169.8585361137411</v>
      </c>
    </row>
    <row r="58" spans="1:2" x14ac:dyDescent="0.15">
      <c r="A58">
        <v>334</v>
      </c>
      <c r="B58">
        <v>4170.3387478980721</v>
      </c>
    </row>
    <row r="59" spans="1:2" x14ac:dyDescent="0.15">
      <c r="A59">
        <v>335</v>
      </c>
      <c r="B59">
        <v>4170.8305002535608</v>
      </c>
    </row>
    <row r="60" spans="1:2" x14ac:dyDescent="0.15">
      <c r="A60">
        <v>336</v>
      </c>
      <c r="B60">
        <v>4171.3338843281826</v>
      </c>
    </row>
    <row r="61" spans="1:2" x14ac:dyDescent="0.15">
      <c r="A61">
        <v>337</v>
      </c>
      <c r="B61">
        <v>4171.849007922975</v>
      </c>
    </row>
    <row r="62" spans="1:2" x14ac:dyDescent="0.15">
      <c r="A62">
        <v>338</v>
      </c>
      <c r="B62">
        <v>4172.3759943082759</v>
      </c>
    </row>
    <row r="63" spans="1:2" x14ac:dyDescent="0.15">
      <c r="A63">
        <v>339</v>
      </c>
      <c r="B63">
        <v>4172.9149811035049</v>
      </c>
    </row>
    <row r="64" spans="1:2" x14ac:dyDescent="0.15">
      <c r="A64">
        <v>340</v>
      </c>
      <c r="B64">
        <v>4173.4661192186841</v>
      </c>
    </row>
    <row r="65" spans="1:2" x14ac:dyDescent="0.15">
      <c r="A65">
        <v>341</v>
      </c>
      <c r="B65">
        <v>4174.0295718537327</v>
      </c>
    </row>
    <row r="66" spans="1:2" x14ac:dyDescent="0.15">
      <c r="A66">
        <v>342</v>
      </c>
      <c r="B66">
        <v>4174.6055135508177</v>
      </c>
    </row>
    <row r="67" spans="1:2" x14ac:dyDescent="0.15">
      <c r="A67">
        <v>343</v>
      </c>
      <c r="B67">
        <v>4175.1941293061091</v>
      </c>
    </row>
    <row r="68" spans="1:2" x14ac:dyDescent="0.15">
      <c r="A68">
        <v>344</v>
      </c>
      <c r="B68">
        <v>4175.7956137265564</v>
      </c>
    </row>
    <row r="69" spans="1:2" x14ac:dyDescent="0.15">
      <c r="A69">
        <v>345</v>
      </c>
      <c r="B69">
        <v>4176.4101702416419</v>
      </c>
    </row>
    <row r="70" spans="1:2" x14ac:dyDescent="0.15">
      <c r="A70">
        <v>346</v>
      </c>
      <c r="B70">
        <v>4177.0380103585831</v>
      </c>
    </row>
    <row r="71" spans="1:2" x14ac:dyDescent="0.15">
      <c r="A71">
        <v>347</v>
      </c>
      <c r="B71">
        <v>4177.6793529620709</v>
      </c>
    </row>
    <row r="72" spans="1:2" x14ac:dyDescent="0.15">
      <c r="A72">
        <v>348</v>
      </c>
      <c r="B72">
        <v>4178.3344236598969</v>
      </c>
    </row>
    <row r="73" spans="1:2" x14ac:dyDescent="0.15">
      <c r="A73">
        <v>349</v>
      </c>
      <c r="B73">
        <v>4179.0034541695668</v>
      </c>
    </row>
    <row r="74" spans="1:2" x14ac:dyDescent="0.15">
      <c r="A74">
        <v>350</v>
      </c>
      <c r="B74">
        <v>4179.6866817416067</v>
      </c>
    </row>
    <row r="75" spans="1:2" x14ac:dyDescent="0.15">
      <c r="A75">
        <v>351</v>
      </c>
      <c r="B75">
        <v>4180.38434862332</v>
      </c>
    </row>
    <row r="76" spans="1:2" x14ac:dyDescent="0.15">
      <c r="A76">
        <v>352</v>
      </c>
      <c r="B76">
        <v>4181.0967015577562</v>
      </c>
    </row>
    <row r="77" spans="1:2" x14ac:dyDescent="0.15">
      <c r="A77">
        <v>353</v>
      </c>
      <c r="B77">
        <v>4181.823991316327</v>
      </c>
    </row>
    <row r="78" spans="1:2" x14ac:dyDescent="0.15">
      <c r="A78">
        <v>354</v>
      </c>
      <c r="B78">
        <v>4182.5664722654456</v>
      </c>
    </row>
    <row r="79" spans="1:2" x14ac:dyDescent="0.15">
      <c r="A79">
        <v>355</v>
      </c>
      <c r="B79">
        <v>4183.3244019634558</v>
      </c>
    </row>
    <row r="80" spans="1:2" x14ac:dyDescent="0.15">
      <c r="A80">
        <v>356</v>
      </c>
      <c r="B80">
        <v>4184.0980407872257</v>
      </c>
    </row>
    <row r="81" spans="1:2" x14ac:dyDescent="0.15">
      <c r="A81">
        <v>357</v>
      </c>
      <c r="B81">
        <v>4184.8876515892034</v>
      </c>
    </row>
    <row r="82" spans="1:2" x14ac:dyDescent="0.15">
      <c r="A82">
        <v>358</v>
      </c>
      <c r="B82">
        <v>4185.693499378146</v>
      </c>
    </row>
    <row r="83" spans="1:2" x14ac:dyDescent="0.15">
      <c r="A83">
        <v>359</v>
      </c>
      <c r="B83">
        <v>4186.5158510296042</v>
      </c>
    </row>
    <row r="84" spans="1:2" x14ac:dyDescent="0.15">
      <c r="A84">
        <v>360</v>
      </c>
      <c r="B84">
        <v>4187.3549750169204</v>
      </c>
    </row>
    <row r="85" spans="1:2" x14ac:dyDescent="0.15">
      <c r="A85">
        <v>361</v>
      </c>
      <c r="B85">
        <v>4188.2111411682781</v>
      </c>
    </row>
    <row r="86" spans="1:2" x14ac:dyDescent="0.15">
      <c r="A86">
        <v>362</v>
      </c>
      <c r="B86">
        <v>4189.08462044522</v>
      </c>
    </row>
    <row r="87" spans="1:2" x14ac:dyDescent="0.15">
      <c r="A87">
        <v>363</v>
      </c>
      <c r="B87">
        <v>4189.9756847430353</v>
      </c>
    </row>
    <row r="88" spans="1:2" x14ac:dyDescent="0.15">
      <c r="A88">
        <v>364</v>
      </c>
      <c r="B88">
        <v>4190.8846067076511</v>
      </c>
    </row>
    <row r="89" spans="1:2" x14ac:dyDescent="0.15">
      <c r="A89">
        <v>365</v>
      </c>
      <c r="B89">
        <v>4191.8116595777892</v>
      </c>
    </row>
    <row r="90" spans="1:2" x14ac:dyDescent="0.15">
      <c r="A90">
        <v>366</v>
      </c>
      <c r="B90">
        <v>4192.7571170382416</v>
      </c>
    </row>
    <row r="91" spans="1:2" x14ac:dyDescent="0.15">
      <c r="A91">
        <v>367</v>
      </c>
      <c r="B91">
        <v>4193.7212530959814</v>
      </c>
    </row>
    <row r="92" spans="1:2" x14ac:dyDescent="0.15">
      <c r="A92">
        <v>368</v>
      </c>
      <c r="B92">
        <v>4194.7043419691927</v>
      </c>
    </row>
    <row r="93" spans="1:2" x14ac:dyDescent="0.15">
      <c r="A93">
        <v>369</v>
      </c>
      <c r="B93">
        <v>4195.7066579922694</v>
      </c>
    </row>
    <row r="94" spans="1:2" x14ac:dyDescent="0.15">
      <c r="A94">
        <v>370</v>
      </c>
      <c r="B94">
        <v>4196.7284755369537</v>
      </c>
    </row>
    <row r="95" spans="1:2" x14ac:dyDescent="0.15">
      <c r="A95">
        <v>371</v>
      </c>
      <c r="B95">
        <v>4197.7700689452513</v>
      </c>
    </row>
    <row r="96" spans="1:2" x14ac:dyDescent="0.15">
      <c r="A96">
        <v>372</v>
      </c>
      <c r="B96">
        <v>4198.8317124764544</v>
      </c>
    </row>
    <row r="97" spans="1:2" x14ac:dyDescent="0.15">
      <c r="A97">
        <v>373</v>
      </c>
      <c r="B97">
        <v>4199.9136802664079</v>
      </c>
    </row>
    <row r="98" spans="1:2" x14ac:dyDescent="0.15">
      <c r="A98">
        <v>374</v>
      </c>
      <c r="B98">
        <v>4201.0162462994804</v>
      </c>
    </row>
    <row r="99" spans="1:2" x14ac:dyDescent="0.15">
      <c r="A99">
        <v>375</v>
      </c>
      <c r="B99">
        <v>4202.1396843889297</v>
      </c>
    </row>
    <row r="100" spans="1:2" x14ac:dyDescent="0.15">
      <c r="A100">
        <v>376</v>
      </c>
      <c r="B100">
        <v>4203.28426817131</v>
      </c>
    </row>
    <row r="101" spans="1:2" x14ac:dyDescent="0.15">
      <c r="A101">
        <v>377</v>
      </c>
      <c r="B101">
        <v>4204.4502711081641</v>
      </c>
    </row>
    <row r="102" spans="1:2" x14ac:dyDescent="0.15">
      <c r="A102">
        <v>378</v>
      </c>
      <c r="B102">
        <v>4205.6379664979586</v>
      </c>
    </row>
    <row r="103" spans="1:2" x14ac:dyDescent="0.15">
      <c r="A103">
        <v>379</v>
      </c>
      <c r="B103">
        <v>4206.8476274974337</v>
      </c>
    </row>
    <row r="104" spans="1:2" x14ac:dyDescent="0.15">
      <c r="A104">
        <v>380</v>
      </c>
      <c r="B104">
        <v>4208.0795271504376</v>
      </c>
    </row>
    <row r="105" spans="1:2" x14ac:dyDescent="0.15">
      <c r="A105">
        <v>381</v>
      </c>
      <c r="B105">
        <v>4209.3339384251449</v>
      </c>
    </row>
    <row r="106" spans="1:2" x14ac:dyDescent="0.15">
      <c r="A106">
        <v>382</v>
      </c>
      <c r="B106">
        <v>4210.6111342595159</v>
      </c>
    </row>
    <row r="107" spans="1:2" x14ac:dyDescent="0.15">
      <c r="A107">
        <v>383</v>
      </c>
      <c r="B107">
        <v>4211.9113876120782</v>
      </c>
    </row>
    <row r="108" spans="1:2" x14ac:dyDescent="0.15">
      <c r="A108">
        <v>384</v>
      </c>
      <c r="B108">
        <v>4213.2349715212331</v>
      </c>
    </row>
    <row r="109" spans="1:2" x14ac:dyDescent="0.15">
      <c r="A109">
        <v>385</v>
      </c>
      <c r="B109">
        <v>4214.5821591696749</v>
      </c>
    </row>
    <row r="110" spans="1:2" x14ac:dyDescent="0.15">
      <c r="A110">
        <v>386</v>
      </c>
      <c r="B110">
        <v>4215.9532239558512</v>
      </c>
    </row>
    <row r="111" spans="1:2" x14ac:dyDescent="0.15">
      <c r="A111">
        <v>387</v>
      </c>
      <c r="B111">
        <v>4217.3484395706173</v>
      </c>
    </row>
    <row r="112" spans="1:2" x14ac:dyDescent="0.15">
      <c r="A112">
        <v>388</v>
      </c>
      <c r="B112">
        <v>4218.7680800784474</v>
      </c>
    </row>
    <row r="113" spans="1:2" x14ac:dyDescent="0.15">
      <c r="A113">
        <v>389</v>
      </c>
      <c r="B113">
        <v>4220.2124200054868</v>
      </c>
    </row>
    <row r="114" spans="1:2" x14ac:dyDescent="0.15">
      <c r="A114">
        <v>390</v>
      </c>
      <c r="B114">
        <v>4221.6817344317114</v>
      </c>
    </row>
    <row r="115" spans="1:2" x14ac:dyDescent="0.15">
      <c r="A115">
        <v>391</v>
      </c>
      <c r="B115">
        <v>4223.1762990866027</v>
      </c>
    </row>
    <row r="116" spans="1:2" x14ac:dyDescent="0.15">
      <c r="A116">
        <v>392</v>
      </c>
      <c r="B116">
        <v>4224.6963904512249</v>
      </c>
    </row>
    <row r="117" spans="1:2" x14ac:dyDescent="0.15">
      <c r="A117">
        <v>393</v>
      </c>
      <c r="B117">
        <v>4226.2422858633136</v>
      </c>
    </row>
    <row r="118" spans="1:2" x14ac:dyDescent="0.15">
      <c r="A118">
        <v>394</v>
      </c>
      <c r="B118">
        <v>4227.8142636260018</v>
      </c>
    </row>
    <row r="119" spans="1:2" x14ac:dyDescent="0.15">
      <c r="A119">
        <v>395</v>
      </c>
      <c r="B119">
        <v>4229.4126031217538</v>
      </c>
    </row>
    <row r="120" spans="1:2" x14ac:dyDescent="0.15">
      <c r="A120">
        <v>396</v>
      </c>
      <c r="B120">
        <v>4231.037584928431</v>
      </c>
    </row>
    <row r="121" spans="1:2" x14ac:dyDescent="0.15">
      <c r="A121">
        <v>397</v>
      </c>
      <c r="B121">
        <v>4232.689490940028</v>
      </c>
    </row>
    <row r="122" spans="1:2" x14ac:dyDescent="0.15">
      <c r="A122">
        <v>398</v>
      </c>
      <c r="B122">
        <v>4234.368604490267</v>
      </c>
    </row>
    <row r="123" spans="1:2" x14ac:dyDescent="0.15">
      <c r="A123">
        <v>399</v>
      </c>
      <c r="B123">
        <v>4236.0752104793683</v>
      </c>
    </row>
    <row r="124" spans="1:2" x14ac:dyDescent="0.15">
      <c r="A124">
        <v>400</v>
      </c>
      <c r="B124">
        <v>4237.809595504722</v>
      </c>
    </row>
    <row r="125" spans="1:2" x14ac:dyDescent="0.15">
      <c r="A125">
        <v>401</v>
      </c>
      <c r="B125">
        <v>4239.5720479934234</v>
      </c>
    </row>
    <row r="126" spans="1:2" x14ac:dyDescent="0.15">
      <c r="A126">
        <v>402</v>
      </c>
      <c r="B126">
        <v>4241.3628583387981</v>
      </c>
    </row>
    <row r="127" spans="1:2" x14ac:dyDescent="0.15">
      <c r="A127">
        <v>403</v>
      </c>
      <c r="B127">
        <v>4243.1823190396672</v>
      </c>
    </row>
    <row r="128" spans="1:2" x14ac:dyDescent="0.15">
      <c r="A128">
        <v>404</v>
      </c>
      <c r="B128">
        <v>4245.0307248422441</v>
      </c>
    </row>
    <row r="129" spans="1:2" x14ac:dyDescent="0.15">
      <c r="A129">
        <v>405</v>
      </c>
      <c r="B129">
        <v>4246.9083728843534</v>
      </c>
    </row>
    <row r="130" spans="1:2" x14ac:dyDescent="0.15">
      <c r="A130">
        <v>406</v>
      </c>
      <c r="B130">
        <v>4248.8155628441427</v>
      </c>
    </row>
    <row r="131" spans="1:2" x14ac:dyDescent="0.15">
      <c r="A131">
        <v>407</v>
      </c>
      <c r="B131">
        <v>4250.752597089574</v>
      </c>
    </row>
    <row r="132" spans="1:2" x14ac:dyDescent="0.15">
      <c r="A132">
        <v>408</v>
      </c>
      <c r="B132">
        <v>4252.7197808316951</v>
      </c>
    </row>
    <row r="133" spans="1:2" x14ac:dyDescent="0.15">
      <c r="A133">
        <v>409</v>
      </c>
      <c r="B133">
        <v>4254.7174222806389</v>
      </c>
    </row>
    <row r="134" spans="1:2" x14ac:dyDescent="0.15">
      <c r="A134">
        <v>410</v>
      </c>
      <c r="B134">
        <v>4256.7458328040029</v>
      </c>
    </row>
    <row r="135" spans="1:2" x14ac:dyDescent="0.15">
      <c r="A135">
        <v>411</v>
      </c>
      <c r="B135">
        <v>4258.8053270881828</v>
      </c>
    </row>
    <row r="136" spans="1:2" x14ac:dyDescent="0.15">
      <c r="A136">
        <v>412</v>
      </c>
      <c r="B136">
        <v>4260.8962233026195</v>
      </c>
    </row>
    <row r="137" spans="1:2" x14ac:dyDescent="0.15">
      <c r="A137">
        <v>413</v>
      </c>
      <c r="B137">
        <v>4263.0188432666591</v>
      </c>
    </row>
    <row r="138" spans="1:2" x14ac:dyDescent="0.15">
      <c r="A138">
        <v>414</v>
      </c>
      <c r="B138">
        <v>4265.1735126191161</v>
      </c>
    </row>
    <row r="139" spans="1:2" x14ac:dyDescent="0.15">
      <c r="A139">
        <v>415</v>
      </c>
      <c r="B139">
        <v>4267.3605609912756</v>
      </c>
    </row>
    <row r="140" spans="1:2" x14ac:dyDescent="0.15">
      <c r="A140">
        <v>416</v>
      </c>
      <c r="B140">
        <v>4269.5803221821943</v>
      </c>
    </row>
    <row r="141" spans="1:2" x14ac:dyDescent="0.15">
      <c r="A141">
        <v>417</v>
      </c>
      <c r="B141">
        <v>4271.833134337563</v>
      </c>
    </row>
    <row r="142" spans="1:2" x14ac:dyDescent="0.15">
      <c r="A142">
        <v>418</v>
      </c>
      <c r="B142">
        <v>4274.1193401315404</v>
      </c>
    </row>
    <row r="143" spans="1:2" x14ac:dyDescent="0.15">
      <c r="A143">
        <v>419</v>
      </c>
      <c r="B143">
        <v>4276.4392869514368</v>
      </c>
    </row>
    <row r="144" spans="1:2" x14ac:dyDescent="0.15">
      <c r="A144">
        <v>420</v>
      </c>
      <c r="B144">
        <v>4278.7933270862341</v>
      </c>
    </row>
    <row r="145" spans="1:2" x14ac:dyDescent="0.15">
      <c r="A145">
        <v>421</v>
      </c>
      <c r="B145">
        <v>4281.1818179182428</v>
      </c>
    </row>
    <row r="146" spans="1:2" x14ac:dyDescent="0.15">
      <c r="A146">
        <v>422</v>
      </c>
      <c r="B146">
        <v>4283.6051221178896</v>
      </c>
    </row>
    <row r="147" spans="1:2" x14ac:dyDescent="0.15">
      <c r="A147">
        <v>423</v>
      </c>
      <c r="B147">
        <v>4286.0636078430052</v>
      </c>
    </row>
    <row r="148" spans="1:2" x14ac:dyDescent="0.15">
      <c r="A148">
        <v>424</v>
      </c>
      <c r="B148">
        <v>4288.557648940965</v>
      </c>
    </row>
    <row r="149" spans="1:2" x14ac:dyDescent="0.15">
      <c r="A149">
        <v>425</v>
      </c>
      <c r="B149">
        <v>4291.0876251552509</v>
      </c>
    </row>
    <row r="150" spans="1:2" x14ac:dyDescent="0.15">
      <c r="A150">
        <v>426</v>
      </c>
      <c r="B150">
        <v>4293.6539223359687</v>
      </c>
    </row>
    <row r="151" spans="1:2" x14ac:dyDescent="0.15">
      <c r="A151">
        <v>427</v>
      </c>
      <c r="B151">
        <v>4296.2569326543544</v>
      </c>
    </row>
    <row r="152" spans="1:2" x14ac:dyDescent="0.15">
      <c r="A152">
        <v>428</v>
      </c>
      <c r="B152">
        <v>4298.8970548218849</v>
      </c>
    </row>
    <row r="153" spans="1:2" x14ac:dyDescent="0.15">
      <c r="A153">
        <v>429</v>
      </c>
      <c r="B153">
        <v>4301.5746943138492</v>
      </c>
    </row>
    <row r="154" spans="1:2" x14ac:dyDescent="0.15">
      <c r="A154">
        <v>430</v>
      </c>
      <c r="B154">
        <v>4304.2902635976261</v>
      </c>
    </row>
    <row r="155" spans="1:2" x14ac:dyDescent="0.15">
      <c r="A155">
        <v>431</v>
      </c>
      <c r="B155">
        <v>4307.0441823656274</v>
      </c>
    </row>
    <row r="156" spans="1:2" x14ac:dyDescent="0.15">
      <c r="A156">
        <v>432</v>
      </c>
      <c r="B156">
        <v>4309.8368777740543</v>
      </c>
    </row>
    <row r="157" spans="1:2" x14ac:dyDescent="0.15">
      <c r="A157">
        <v>433</v>
      </c>
      <c r="B157">
        <v>4312.6687846861732</v>
      </c>
    </row>
    <row r="158" spans="1:2" x14ac:dyDescent="0.15">
      <c r="A158">
        <v>434</v>
      </c>
      <c r="B158">
        <v>4315.5403459217814</v>
      </c>
    </row>
    <row r="159" spans="1:2" x14ac:dyDescent="0.15">
      <c r="A159">
        <v>435</v>
      </c>
      <c r="B159">
        <v>4318.4520125120462</v>
      </c>
    </row>
    <row r="160" spans="1:2" x14ac:dyDescent="0.15">
      <c r="A160">
        <v>436</v>
      </c>
      <c r="B160">
        <v>4321.4042439606392</v>
      </c>
    </row>
    <row r="161" spans="1:2" x14ac:dyDescent="0.15">
      <c r="A161">
        <v>437</v>
      </c>
      <c r="B161">
        <v>4324.3975085112916</v>
      </c>
    </row>
    <row r="162" spans="1:2" x14ac:dyDescent="0.15">
      <c r="A162">
        <v>438</v>
      </c>
      <c r="B162">
        <v>4327.4322834215563</v>
      </c>
    </row>
    <row r="163" spans="1:2" x14ac:dyDescent="0.15">
      <c r="A163">
        <v>439</v>
      </c>
      <c r="B163">
        <v>4330.5090552437132</v>
      </c>
    </row>
    <row r="164" spans="1:2" x14ac:dyDescent="0.15">
      <c r="A164">
        <v>440</v>
      </c>
      <c r="B164">
        <v>4333.6283201130072</v>
      </c>
    </row>
    <row r="165" spans="1:2" x14ac:dyDescent="0.15">
      <c r="A165">
        <v>441</v>
      </c>
      <c r="B165">
        <v>4336.790584042923</v>
      </c>
    </row>
    <row r="166" spans="1:2" x14ac:dyDescent="0.15">
      <c r="A166">
        <v>442</v>
      </c>
      <c r="B166">
        <v>4339.9963632286472</v>
      </c>
    </row>
    <row r="167" spans="1:2" x14ac:dyDescent="0.15">
      <c r="A167">
        <v>443</v>
      </c>
      <c r="B167">
        <v>4343.2461843588198</v>
      </c>
    </row>
    <row r="168" spans="1:2" x14ac:dyDescent="0.15">
      <c r="A168">
        <v>444</v>
      </c>
      <c r="B168">
        <v>4346.5405849351264</v>
      </c>
    </row>
    <row r="169" spans="1:2" x14ac:dyDescent="0.15">
      <c r="A169">
        <v>445</v>
      </c>
      <c r="B169">
        <v>4349.8801136017719</v>
      </c>
    </row>
    <row r="170" spans="1:2" x14ac:dyDescent="0.15">
      <c r="A170">
        <v>446</v>
      </c>
      <c r="B170">
        <v>4353.2653304833811</v>
      </c>
    </row>
    <row r="171" spans="1:2" x14ac:dyDescent="0.15">
      <c r="A171">
        <v>447</v>
      </c>
      <c r="B171">
        <v>4356.6968075331979</v>
      </c>
    </row>
    <row r="172" spans="1:2" x14ac:dyDescent="0.15">
      <c r="A172">
        <v>448</v>
      </c>
      <c r="B172">
        <v>4360.1751288911673</v>
      </c>
    </row>
    <row r="173" spans="1:2" x14ac:dyDescent="0.15">
      <c r="A173">
        <v>449</v>
      </c>
      <c r="B173">
        <v>4363.7008912526544</v>
      </c>
    </row>
    <row r="174" spans="1:2" x14ac:dyDescent="0.15">
      <c r="A174">
        <v>450</v>
      </c>
      <c r="B174">
        <v>4367.274704248337</v>
      </c>
    </row>
    <row r="175" spans="1:2" x14ac:dyDescent="0.15">
      <c r="A175">
        <v>451</v>
      </c>
      <c r="B175">
        <v>4370.897190835416</v>
      </c>
    </row>
    <row r="176" spans="1:2" x14ac:dyDescent="0.15">
      <c r="A176">
        <v>452</v>
      </c>
      <c r="B176">
        <v>4374.5689877013929</v>
      </c>
    </row>
    <row r="177" spans="1:2" x14ac:dyDescent="0.15">
      <c r="A177">
        <v>453</v>
      </c>
      <c r="B177">
        <v>4378.2907456798976</v>
      </c>
    </row>
    <row r="178" spans="1:2" x14ac:dyDescent="0.15">
      <c r="A178">
        <v>454</v>
      </c>
      <c r="B178">
        <v>4382.0631301802532</v>
      </c>
    </row>
    <row r="179" spans="1:2" x14ac:dyDescent="0.15">
      <c r="A179">
        <v>455</v>
      </c>
      <c r="B179">
        <v>4385.8868216303954</v>
      </c>
    </row>
    <row r="180" spans="1:2" x14ac:dyDescent="0.15">
      <c r="A180">
        <v>456</v>
      </c>
      <c r="B180">
        <v>4389.7625159345998</v>
      </c>
    </row>
    <row r="181" spans="1:2" x14ac:dyDescent="0.15">
      <c r="A181">
        <v>457</v>
      </c>
      <c r="B181">
        <v>4393.690924946075</v>
      </c>
    </row>
    <row r="182" spans="1:2" x14ac:dyDescent="0.15">
      <c r="A182">
        <v>458</v>
      </c>
      <c r="B182">
        <v>4397.6727769553509</v>
      </c>
    </row>
    <row r="183" spans="1:2" x14ac:dyDescent="0.15">
      <c r="A183">
        <v>459</v>
      </c>
      <c r="B183">
        <v>4401.7088171951973</v>
      </c>
    </row>
    <row r="184" spans="1:2" x14ac:dyDescent="0.15">
      <c r="A184">
        <v>460</v>
      </c>
      <c r="B184">
        <v>4405.7998083627544</v>
      </c>
    </row>
    <row r="185" spans="1:2" x14ac:dyDescent="0.15">
      <c r="A185">
        <v>461</v>
      </c>
      <c r="B185">
        <v>4409.9465311597987</v>
      </c>
    </row>
    <row r="186" spans="1:2" x14ac:dyDescent="0.15">
      <c r="A186">
        <v>462</v>
      </c>
      <c r="B186">
        <v>4414.149784851953</v>
      </c>
    </row>
    <row r="187" spans="1:2" x14ac:dyDescent="0.15">
      <c r="A187">
        <v>463</v>
      </c>
      <c r="B187">
        <v>4418.4103878472106</v>
      </c>
    </row>
    <row r="188" spans="1:2" x14ac:dyDescent="0.15">
      <c r="A188">
        <v>464</v>
      </c>
      <c r="B188">
        <v>4422.7291782957</v>
      </c>
    </row>
    <row r="189" spans="1:2" x14ac:dyDescent="0.15">
      <c r="A189">
        <v>465</v>
      </c>
      <c r="B189">
        <v>4427.1070147108358</v>
      </c>
    </row>
    <row r="190" spans="1:2" x14ac:dyDescent="0.15">
      <c r="A190">
        <v>466</v>
      </c>
      <c r="B190">
        <v>4431.5447766130201</v>
      </c>
    </row>
    <row r="191" spans="1:2" x14ac:dyDescent="0.15">
      <c r="A191">
        <v>467</v>
      </c>
      <c r="B191">
        <v>4436.0433651972426</v>
      </c>
    </row>
    <row r="192" spans="1:2" x14ac:dyDescent="0.15">
      <c r="A192">
        <v>468</v>
      </c>
      <c r="B192">
        <v>4440.6037040255069</v>
      </c>
    </row>
    <row r="193" spans="1:2" x14ac:dyDescent="0.15">
      <c r="A193">
        <v>469</v>
      </c>
      <c r="B193">
        <v>4445.2267397452206</v>
      </c>
    </row>
    <row r="194" spans="1:2" x14ac:dyDescent="0.15">
      <c r="A194">
        <v>470</v>
      </c>
      <c r="B194">
        <v>4449.9134428350608</v>
      </c>
    </row>
    <row r="195" spans="1:2" x14ac:dyDescent="0.15">
      <c r="A195">
        <v>471</v>
      </c>
      <c r="B195">
        <v>4454.6648083789441</v>
      </c>
    </row>
    <row r="196" spans="1:2" x14ac:dyDescent="0.15">
      <c r="A196">
        <v>472</v>
      </c>
      <c r="B196">
        <v>4459.481856870565</v>
      </c>
    </row>
    <row r="197" spans="1:2" x14ac:dyDescent="0.15">
      <c r="A197">
        <v>473</v>
      </c>
      <c r="B197">
        <v>4464.3656350491246</v>
      </c>
    </row>
    <row r="198" spans="1:2" x14ac:dyDescent="0.15">
      <c r="A198">
        <v>474</v>
      </c>
      <c r="B198">
        <v>4469.3172167678031</v>
      </c>
    </row>
    <row r="199" spans="1:2" x14ac:dyDescent="0.15">
      <c r="A199">
        <v>475</v>
      </c>
      <c r="B199">
        <v>4474.3377038972631</v>
      </c>
    </row>
    <row r="200" spans="1:2" x14ac:dyDescent="0.15">
      <c r="A200">
        <v>476</v>
      </c>
      <c r="B200">
        <v>4479.428227264988</v>
      </c>
    </row>
    <row r="201" spans="1:2" x14ac:dyDescent="0.15">
      <c r="A201">
        <v>477</v>
      </c>
      <c r="B201">
        <v>4484.5899476329814</v>
      </c>
    </row>
    <row r="202" spans="1:2" x14ac:dyDescent="0.15">
      <c r="A202">
        <v>478</v>
      </c>
      <c r="B202">
        <v>4489.8240567156008</v>
      </c>
    </row>
    <row r="203" spans="1:2" x14ac:dyDescent="0.15">
      <c r="A203">
        <v>479</v>
      </c>
      <c r="B203">
        <v>4495.1317782389588</v>
      </c>
    </row>
    <row r="204" spans="1:2" x14ac:dyDescent="0.15">
      <c r="A204">
        <v>480</v>
      </c>
      <c r="B204">
        <v>4500.5143690449331</v>
      </c>
    </row>
    <row r="205" spans="1:2" x14ac:dyDescent="0.15">
      <c r="A205">
        <v>481</v>
      </c>
      <c r="B205">
        <v>4505.9731202413113</v>
      </c>
    </row>
    <row r="206" spans="1:2" x14ac:dyDescent="0.15">
      <c r="A206">
        <v>482</v>
      </c>
      <c r="B206">
        <v>4511.5093584007554</v>
      </c>
    </row>
    <row r="207" spans="1:2" x14ac:dyDescent="0.15">
      <c r="A207">
        <v>483</v>
      </c>
      <c r="B207">
        <v>4517.1244468111036</v>
      </c>
    </row>
    <row r="208" spans="1:2" x14ac:dyDescent="0.15">
      <c r="A208">
        <v>484</v>
      </c>
      <c r="B208">
        <v>4522.8197867795652</v>
      </c>
    </row>
    <row r="209" spans="1:2" x14ac:dyDescent="0.15">
      <c r="A209">
        <v>485</v>
      </c>
      <c r="B209">
        <v>4528.5968189938303</v>
      </c>
    </row>
    <row r="210" spans="1:2" x14ac:dyDescent="0.15">
      <c r="A210">
        <v>486</v>
      </c>
      <c r="B210">
        <v>4534.457024942677</v>
      </c>
    </row>
    <row r="211" spans="1:2" x14ac:dyDescent="0.15">
      <c r="A211">
        <v>487</v>
      </c>
      <c r="B211">
        <v>4540.4019283998032</v>
      </c>
    </row>
    <row r="212" spans="1:2" x14ac:dyDescent="0.15">
      <c r="A212">
        <v>488</v>
      </c>
      <c r="B212">
        <v>4546.4330969739758</v>
      </c>
    </row>
    <row r="213" spans="1:2" x14ac:dyDescent="0.15">
      <c r="A213">
        <v>489</v>
      </c>
      <c r="B213">
        <v>4552.5521437286789</v>
      </c>
    </row>
    <row r="214" spans="1:2" x14ac:dyDescent="0.15">
      <c r="A214">
        <v>490</v>
      </c>
      <c r="B214">
        <v>4558.7607288759918</v>
      </c>
    </row>
    <row r="215" spans="1:2" x14ac:dyDescent="0.15">
      <c r="A215">
        <v>491</v>
      </c>
      <c r="B215">
        <v>4565.0605615476443</v>
      </c>
    </row>
    <row r="216" spans="1:2" x14ac:dyDescent="0.15">
      <c r="A216">
        <v>492</v>
      </c>
      <c r="B216">
        <v>4571.4534016484622</v>
      </c>
    </row>
    <row r="217" spans="1:2" x14ac:dyDescent="0.15">
      <c r="A217">
        <v>493</v>
      </c>
      <c r="B217">
        <v>4577.9410617961084</v>
      </c>
    </row>
    <row r="218" spans="1:2" x14ac:dyDescent="0.15">
      <c r="A218">
        <v>494</v>
      </c>
      <c r="B218">
        <v>4584.525409352088</v>
      </c>
    </row>
    <row r="219" spans="1:2" x14ac:dyDescent="0.15">
      <c r="A219">
        <v>495</v>
      </c>
      <c r="B219">
        <v>4591.2083685497992</v>
      </c>
    </row>
    <row r="220" spans="1:2" x14ac:dyDescent="0.15">
      <c r="A220">
        <v>496</v>
      </c>
      <c r="B220">
        <v>4597.9919227238825</v>
      </c>
    </row>
    <row r="221" spans="1:2" x14ac:dyDescent="0.15">
      <c r="A221">
        <v>497</v>
      </c>
      <c r="B221">
        <v>4604.8781166479685</v>
      </c>
    </row>
    <row r="222" spans="1:2" x14ac:dyDescent="0.15">
      <c r="A222">
        <v>498</v>
      </c>
      <c r="B222">
        <v>4611.8690589862099</v>
      </c>
    </row>
    <row r="223" spans="1:2" x14ac:dyDescent="0.15">
      <c r="A223">
        <v>499</v>
      </c>
      <c r="B223">
        <v>4618.9669248657319</v>
      </c>
    </row>
    <row r="224" spans="1:2" x14ac:dyDescent="0.15">
      <c r="A224">
        <v>500</v>
      </c>
      <c r="B224">
        <v>4626.173958576821</v>
      </c>
    </row>
    <row r="225" spans="1:2" x14ac:dyDescent="0.15">
      <c r="A225">
        <v>501</v>
      </c>
      <c r="B225">
        <v>4633.4924764085008</v>
      </c>
    </row>
    <row r="226" spans="1:2" x14ac:dyDescent="0.15">
      <c r="A226">
        <v>502</v>
      </c>
      <c r="B226">
        <v>4640.9248696276163</v>
      </c>
    </row>
    <row r="227" spans="1:2" x14ac:dyDescent="0.15">
      <c r="A227">
        <v>503</v>
      </c>
      <c r="B227">
        <v>4648.4736076100853</v>
      </c>
    </row>
    <row r="228" spans="1:2" x14ac:dyDescent="0.15">
      <c r="A228">
        <v>504</v>
      </c>
      <c r="B228">
        <v>4656.1412411335459</v>
      </c>
    </row>
    <row r="229" spans="1:2" x14ac:dyDescent="0.15">
      <c r="A229">
        <v>505</v>
      </c>
      <c r="B229">
        <v>4663.93040584142</v>
      </c>
    </row>
    <row r="230" spans="1:2" x14ac:dyDescent="0.15">
      <c r="A230">
        <v>506</v>
      </c>
      <c r="B230">
        <v>4671.8438258887354</v>
      </c>
    </row>
    <row r="231" spans="1:2" x14ac:dyDescent="0.15">
      <c r="A231">
        <v>507</v>
      </c>
      <c r="B231">
        <v>4679.8843177812114</v>
      </c>
    </row>
    <row r="232" spans="1:2" x14ac:dyDescent="0.15">
      <c r="A232">
        <v>508</v>
      </c>
      <c r="B232">
        <v>4688.054794420249</v>
      </c>
    </row>
    <row r="233" spans="1:2" x14ac:dyDescent="0.15">
      <c r="A233">
        <v>509</v>
      </c>
      <c r="B233">
        <v>4696.3582693659391</v>
      </c>
    </row>
    <row r="234" spans="1:2" x14ac:dyDescent="0.15">
      <c r="A234">
        <v>510</v>
      </c>
      <c r="B234">
        <v>4704.797861333258</v>
      </c>
    </row>
    <row r="235" spans="1:2" x14ac:dyDescent="0.15">
      <c r="A235">
        <v>511</v>
      </c>
      <c r="B235">
        <v>4713.3767989355802</v>
      </c>
    </row>
    <row r="236" spans="1:2" x14ac:dyDescent="0.15">
      <c r="A236">
        <v>512</v>
      </c>
      <c r="B236">
        <v>4722.0984256925431</v>
      </c>
    </row>
    <row r="237" spans="1:2" x14ac:dyDescent="0.15">
      <c r="A237">
        <v>513</v>
      </c>
      <c r="B237">
        <v>4730.9662053191942</v>
      </c>
    </row>
    <row r="238" spans="1:2" x14ac:dyDescent="0.15">
      <c r="A238">
        <v>514</v>
      </c>
      <c r="B238">
        <v>4739.9837273155463</v>
      </c>
    </row>
    <row r="239" spans="1:2" x14ac:dyDescent="0.15">
      <c r="A239">
        <v>515</v>
      </c>
      <c r="B239">
        <v>4749.1547128765533</v>
      </c>
    </row>
    <row r="240" spans="1:2" x14ac:dyDescent="0.15">
      <c r="A240">
        <v>516</v>
      </c>
      <c r="B240">
        <v>4758.4830211451708</v>
      </c>
    </row>
    <row r="241" spans="1:2" x14ac:dyDescent="0.15">
      <c r="A241">
        <v>517</v>
      </c>
      <c r="B241">
        <v>4767.9726558305356</v>
      </c>
    </row>
    <row r="242" spans="1:2" x14ac:dyDescent="0.15">
      <c r="A242">
        <v>518</v>
      </c>
      <c r="B242">
        <v>4777.6277722188916</v>
      </c>
    </row>
    <row r="243" spans="1:2" x14ac:dyDescent="0.15">
      <c r="A243">
        <v>519</v>
      </c>
      <c r="B243">
        <v>4787.452684602873</v>
      </c>
    </row>
    <row r="244" spans="1:2" x14ac:dyDescent="0.15">
      <c r="A244">
        <v>520</v>
      </c>
      <c r="B244">
        <v>4797.4518741602988</v>
      </c>
    </row>
    <row r="245" spans="1:2" x14ac:dyDescent="0.15">
      <c r="A245">
        <v>521</v>
      </c>
      <c r="B245">
        <v>4807.6299973144078</v>
      </c>
    </row>
    <row r="246" spans="1:2" x14ac:dyDescent="0.15">
      <c r="A246">
        <v>522</v>
      </c>
      <c r="B246">
        <v>4817.9918946103899</v>
      </c>
    </row>
    <row r="247" spans="1:2" x14ac:dyDescent="0.15">
      <c r="A247">
        <v>523</v>
      </c>
      <c r="B247">
        <v>4828.542600146322</v>
      </c>
    </row>
    <row r="248" spans="1:2" x14ac:dyDescent="0.15">
      <c r="A248">
        <v>524</v>
      </c>
      <c r="B248">
        <v>4839.2873516001473</v>
      </c>
    </row>
    <row r="249" spans="1:2" x14ac:dyDescent="0.15">
      <c r="A249">
        <v>525</v>
      </c>
      <c r="B249">
        <v>4850.2316008969983</v>
      </c>
    </row>
    <row r="250" spans="1:2" x14ac:dyDescent="0.15">
      <c r="A250">
        <v>526</v>
      </c>
      <c r="B250">
        <v>4861.3810255659391</v>
      </c>
    </row>
    <row r="251" spans="1:2" x14ac:dyDescent="0.15">
      <c r="A251">
        <v>527</v>
      </c>
      <c r="B251">
        <v>4872.7415408395991</v>
      </c>
    </row>
    <row r="252" spans="1:2" x14ac:dyDescent="0.15">
      <c r="A252">
        <v>528</v>
      </c>
      <c r="B252">
        <v>4884.3193125538719</v>
      </c>
    </row>
    <row r="253" spans="1:2" x14ac:dyDescent="0.15">
      <c r="A253">
        <v>529</v>
      </c>
      <c r="B253">
        <v>4896.1207709115051</v>
      </c>
    </row>
    <row r="254" spans="1:2" x14ac:dyDescent="0.15">
      <c r="A254">
        <v>530</v>
      </c>
      <c r="B254">
        <v>4908.1526251785044</v>
      </c>
    </row>
    <row r="255" spans="1:2" x14ac:dyDescent="0.15">
      <c r="A255">
        <v>531</v>
      </c>
      <c r="B255">
        <v>4920.4218793887576</v>
      </c>
    </row>
    <row r="256" spans="1:2" x14ac:dyDescent="0.15">
      <c r="A256">
        <v>532</v>
      </c>
      <c r="B256">
        <v>4932.9358491392577</v>
      </c>
    </row>
    <row r="257" spans="1:2" x14ac:dyDescent="0.15">
      <c r="A257">
        <v>533</v>
      </c>
      <c r="B257">
        <v>4945.7021795672927</v>
      </c>
    </row>
    <row r="258" spans="1:2" x14ac:dyDescent="0.15">
      <c r="A258">
        <v>534</v>
      </c>
      <c r="B258">
        <v>4958.7288646080888</v>
      </c>
    </row>
    <row r="259" spans="1:2" x14ac:dyDescent="0.15">
      <c r="A259">
        <v>535</v>
      </c>
      <c r="B259">
        <v>4972.0242676423641</v>
      </c>
    </row>
    <row r="260" spans="1:2" x14ac:dyDescent="0.15">
      <c r="A260">
        <v>536</v>
      </c>
      <c r="B260">
        <v>4985.5971436542677</v>
      </c>
    </row>
    <row r="261" spans="1:2" x14ac:dyDescent="0.15">
      <c r="A261">
        <v>537</v>
      </c>
      <c r="B261">
        <v>4999.4566630312638</v>
      </c>
    </row>
    <row r="262" spans="1:2" x14ac:dyDescent="0.15">
      <c r="A262">
        <v>538</v>
      </c>
      <c r="B262">
        <v>5013.6124371519509</v>
      </c>
    </row>
    <row r="263" spans="1:2" x14ac:dyDescent="0.15">
      <c r="A263">
        <v>539</v>
      </c>
      <c r="B263">
        <v>5028.0745459233076</v>
      </c>
    </row>
    <row r="264" spans="1:2" x14ac:dyDescent="0.15">
      <c r="A264">
        <v>540</v>
      </c>
      <c r="B264">
        <v>5042.8535674442246</v>
      </c>
    </row>
    <row r="265" spans="1:2" x14ac:dyDescent="0.15">
      <c r="A265">
        <v>541</v>
      </c>
      <c r="B265">
        <v>5057.9606099931598</v>
      </c>
    </row>
    <row r="266" spans="1:2" x14ac:dyDescent="0.15">
      <c r="A266">
        <v>542</v>
      </c>
      <c r="B266">
        <v>5073.4073465583506</v>
      </c>
    </row>
    <row r="267" spans="1:2" x14ac:dyDescent="0.15">
      <c r="A267">
        <v>543</v>
      </c>
      <c r="B267">
        <v>5089.2060521527574</v>
      </c>
    </row>
    <row r="268" spans="1:2" x14ac:dyDescent="0.15">
      <c r="A268">
        <v>544</v>
      </c>
      <c r="B268">
        <v>5105.3696441835291</v>
      </c>
    </row>
    <row r="269" spans="1:2" x14ac:dyDescent="0.15">
      <c r="A269">
        <v>545</v>
      </c>
      <c r="B269">
        <v>5121.9117261769643</v>
      </c>
    </row>
    <row r="270" spans="1:2" x14ac:dyDescent="0.15">
      <c r="A270">
        <v>546</v>
      </c>
      <c r="B270">
        <v>5138.8466351934376</v>
      </c>
    </row>
    <row r="271" spans="1:2" x14ac:dyDescent="0.15">
      <c r="A271">
        <v>547</v>
      </c>
      <c r="B271">
        <v>5156.1894933080421</v>
      </c>
    </row>
    <row r="272" spans="1:2" x14ac:dyDescent="0.15">
      <c r="A272">
        <v>548</v>
      </c>
      <c r="B272">
        <v>5173.9562635752554</v>
      </c>
    </row>
    <row r="273" spans="1:2" x14ac:dyDescent="0.15">
      <c r="A273">
        <v>549</v>
      </c>
      <c r="B273">
        <v>5192.1638109488731</v>
      </c>
    </row>
    <row r="274" spans="1:2" x14ac:dyDescent="0.15">
      <c r="A274">
        <v>550</v>
      </c>
      <c r="B274">
        <v>5210.8299686857763</v>
      </c>
    </row>
    <row r="275" spans="1:2" x14ac:dyDescent="0.15">
      <c r="A275">
        <v>551</v>
      </c>
      <c r="B275">
        <v>5229.9736108286406</v>
      </c>
    </row>
    <row r="276" spans="1:2" x14ac:dyDescent="0.15">
      <c r="A276">
        <v>552</v>
      </c>
      <c r="B276">
        <v>5249.6147314387572</v>
      </c>
    </row>
    <row r="277" spans="1:2" x14ac:dyDescent="0.15">
      <c r="A277">
        <v>553</v>
      </c>
      <c r="B277">
        <v>5269.7745313382011</v>
      </c>
    </row>
    <row r="278" spans="1:2" x14ac:dyDescent="0.15">
      <c r="A278">
        <v>554</v>
      </c>
      <c r="B278">
        <v>5290.475513220993</v>
      </c>
    </row>
    <row r="279" spans="1:2" x14ac:dyDescent="0.15">
      <c r="A279">
        <v>555</v>
      </c>
      <c r="B279">
        <v>5311.7415861095742</v>
      </c>
    </row>
    <row r="280" spans="1:2" x14ac:dyDescent="0.15">
      <c r="A280">
        <v>556</v>
      </c>
      <c r="B280">
        <v>5333.5981802668584</v>
      </c>
    </row>
    <row r="281" spans="1:2" x14ac:dyDescent="0.15">
      <c r="A281">
        <v>557</v>
      </c>
      <c r="B281">
        <v>5356.0723738315037</v>
      </c>
    </row>
    <row r="282" spans="1:2" x14ac:dyDescent="0.15">
      <c r="A282">
        <v>558</v>
      </c>
      <c r="B282">
        <v>5379.1930326243692</v>
      </c>
    </row>
    <row r="283" spans="1:2" x14ac:dyDescent="0.15">
      <c r="A283">
        <v>559</v>
      </c>
      <c r="B283">
        <v>5354.1140035008093</v>
      </c>
    </row>
    <row r="284" spans="1:2" x14ac:dyDescent="0.15">
      <c r="A284">
        <v>560</v>
      </c>
      <c r="B284">
        <v>5242.1271232577074</v>
      </c>
    </row>
    <row r="285" spans="1:2" x14ac:dyDescent="0.15">
      <c r="A285">
        <v>561</v>
      </c>
      <c r="B285">
        <v>5138.5126021652131</v>
      </c>
    </row>
    <row r="286" spans="1:2" x14ac:dyDescent="0.15">
      <c r="A286">
        <v>562</v>
      </c>
      <c r="B286">
        <v>5042.2829512244061</v>
      </c>
    </row>
    <row r="287" spans="1:2" x14ac:dyDescent="0.15">
      <c r="A287">
        <v>563</v>
      </c>
      <c r="B287">
        <v>4952.5988735844439</v>
      </c>
    </row>
    <row r="288" spans="1:2" x14ac:dyDescent="0.15">
      <c r="A288">
        <v>564</v>
      </c>
      <c r="B288">
        <v>4868.7432620777636</v>
      </c>
    </row>
    <row r="289" spans="1:2" x14ac:dyDescent="0.15">
      <c r="A289">
        <v>565</v>
      </c>
      <c r="B289">
        <v>4790.1003847588427</v>
      </c>
    </row>
    <row r="290" spans="1:2" x14ac:dyDescent="0.15">
      <c r="A290">
        <v>566</v>
      </c>
      <c r="B290">
        <v>4716.1390961018042</v>
      </c>
    </row>
    <row r="291" spans="1:2" x14ac:dyDescent="0.15">
      <c r="A291">
        <v>567</v>
      </c>
      <c r="B291">
        <v>4646.3992007934175</v>
      </c>
    </row>
    <row r="292" spans="1:2" x14ac:dyDescent="0.15">
      <c r="A292">
        <v>568</v>
      </c>
      <c r="B292">
        <v>4580.4803072992981</v>
      </c>
    </row>
    <row r="293" spans="1:2" x14ac:dyDescent="0.15">
      <c r="A293">
        <v>569</v>
      </c>
      <c r="B293">
        <v>4518.032663012018</v>
      </c>
    </row>
    <row r="294" spans="1:2" x14ac:dyDescent="0.15">
      <c r="A294">
        <v>570</v>
      </c>
      <c r="B294">
        <v>4458.7495777867334</v>
      </c>
    </row>
    <row r="295" spans="1:2" x14ac:dyDescent="0.15">
      <c r="A295">
        <v>571</v>
      </c>
      <c r="B295">
        <v>4402.3611290736653</v>
      </c>
    </row>
    <row r="296" spans="1:2" x14ac:dyDescent="0.15">
      <c r="A296">
        <v>572</v>
      </c>
      <c r="B296">
        <v>4348.6289074033493</v>
      </c>
    </row>
    <row r="297" spans="1:2" x14ac:dyDescent="0.15">
      <c r="A297">
        <v>573</v>
      </c>
      <c r="B297">
        <v>4297.341611147006</v>
      </c>
    </row>
    <row r="298" spans="1:2" x14ac:dyDescent="0.15">
      <c r="A298">
        <v>574</v>
      </c>
      <c r="B298">
        <v>4248.3113381921803</v>
      </c>
    </row>
    <row r="299" spans="1:2" x14ac:dyDescent="0.15">
      <c r="A299">
        <v>575</v>
      </c>
      <c r="B299">
        <v>4201.3704522869211</v>
      </c>
    </row>
    <row r="300" spans="1:2" x14ac:dyDescent="0.15">
      <c r="A300">
        <v>576</v>
      </c>
      <c r="B300">
        <v>4156.3689253968214</v>
      </c>
    </row>
    <row r="301" spans="1:2" x14ac:dyDescent="0.15">
      <c r="A301">
        <v>577</v>
      </c>
      <c r="B301">
        <v>4113.1720760271364</v>
      </c>
    </row>
    <row r="302" spans="1:2" x14ac:dyDescent="0.15">
      <c r="A302">
        <v>578</v>
      </c>
      <c r="B302">
        <v>4071.6586382314158</v>
      </c>
    </row>
    <row r="303" spans="1:2" x14ac:dyDescent="0.15">
      <c r="A303">
        <v>579</v>
      </c>
      <c r="B303">
        <v>4031.7191078214969</v>
      </c>
    </row>
    <row r="304" spans="1:2" x14ac:dyDescent="0.15">
      <c r="A304">
        <v>580</v>
      </c>
      <c r="B304">
        <v>3993.2543090779391</v>
      </c>
    </row>
    <row r="305" spans="1:2" x14ac:dyDescent="0.15">
      <c r="A305">
        <v>581</v>
      </c>
      <c r="B305">
        <v>3956.1742242554792</v>
      </c>
    </row>
    <row r="306" spans="1:2" x14ac:dyDescent="0.15">
      <c r="A306">
        <v>582</v>
      </c>
      <c r="B306">
        <v>3920.3968520887552</v>
      </c>
    </row>
    <row r="307" spans="1:2" x14ac:dyDescent="0.15">
      <c r="A307">
        <v>583</v>
      </c>
      <c r="B307">
        <v>3885.847351758895</v>
      </c>
    </row>
    <row r="308" spans="1:2" x14ac:dyDescent="0.15">
      <c r="A308">
        <v>584</v>
      </c>
      <c r="B308">
        <v>3852.4572318260798</v>
      </c>
    </row>
    <row r="309" spans="1:2" x14ac:dyDescent="0.15">
      <c r="A309">
        <v>585</v>
      </c>
      <c r="B309">
        <v>3820.163658013927</v>
      </c>
    </row>
    <row r="310" spans="1:2" x14ac:dyDescent="0.15">
      <c r="A310">
        <v>586</v>
      </c>
      <c r="B310">
        <v>3788.9088491108619</v>
      </c>
    </row>
    <row r="311" spans="1:2" x14ac:dyDescent="0.15">
      <c r="A311">
        <v>587</v>
      </c>
      <c r="B311">
        <v>3758.6395485094699</v>
      </c>
    </row>
    <row r="312" spans="1:2" x14ac:dyDescent="0.15">
      <c r="A312">
        <v>588</v>
      </c>
      <c r="B312">
        <v>3729.306560829843</v>
      </c>
    </row>
    <row r="313" spans="1:2" x14ac:dyDescent="0.15">
      <c r="A313">
        <v>589</v>
      </c>
      <c r="B313">
        <v>3700.8643446777692</v>
      </c>
    </row>
    <row r="314" spans="1:2" x14ac:dyDescent="0.15">
      <c r="A314">
        <v>590</v>
      </c>
      <c r="B314">
        <v>3673.2706539292972</v>
      </c>
    </row>
    <row r="315" spans="1:2" x14ac:dyDescent="0.15">
      <c r="A315">
        <v>591</v>
      </c>
      <c r="B315">
        <v>3646.4862210576812</v>
      </c>
    </row>
    <row r="316" spans="1:2" x14ac:dyDescent="0.15">
      <c r="A316">
        <v>592</v>
      </c>
      <c r="B316">
        <v>3620.4744769638151</v>
      </c>
    </row>
    <row r="317" spans="1:2" x14ac:dyDescent="0.15">
      <c r="A317">
        <v>593</v>
      </c>
      <c r="B317">
        <v>3595.201302567606</v>
      </c>
    </row>
    <row r="318" spans="1:2" x14ac:dyDescent="0.15">
      <c r="A318">
        <v>594</v>
      </c>
      <c r="B318">
        <v>3570.634808091248</v>
      </c>
    </row>
    <row r="319" spans="1:2" x14ac:dyDescent="0.15">
      <c r="A319">
        <v>595</v>
      </c>
      <c r="B319">
        <v>3546.7451365352158</v>
      </c>
    </row>
    <row r="320" spans="1:2" x14ac:dyDescent="0.15">
      <c r="A320">
        <v>596</v>
      </c>
      <c r="B320">
        <v>3523.5042883320671</v>
      </c>
    </row>
    <row r="321" spans="1:2" x14ac:dyDescent="0.15">
      <c r="A321">
        <v>597</v>
      </c>
      <c r="B321">
        <v>3500.885964575039</v>
      </c>
    </row>
    <row r="322" spans="1:2" x14ac:dyDescent="0.15">
      <c r="A322">
        <v>598</v>
      </c>
      <c r="B322">
        <v>3478.8654265697301</v>
      </c>
    </row>
    <row r="323" spans="1:2" x14ac:dyDescent="0.15">
      <c r="A323">
        <v>599</v>
      </c>
      <c r="B323">
        <v>3457.4193697572732</v>
      </c>
    </row>
    <row r="324" spans="1:2" x14ac:dyDescent="0.15">
      <c r="A324">
        <v>600</v>
      </c>
      <c r="B324">
        <v>3436.5258103145588</v>
      </c>
    </row>
    <row r="325" spans="1:2" x14ac:dyDescent="0.15">
      <c r="A325">
        <v>601</v>
      </c>
      <c r="B325">
        <v>3416.163982957461</v>
      </c>
    </row>
    <row r="326" spans="1:2" x14ac:dyDescent="0.15">
      <c r="A326">
        <v>602</v>
      </c>
      <c r="B326">
        <v>3396.3142486625761</v>
      </c>
    </row>
    <row r="327" spans="1:2" x14ac:dyDescent="0.15">
      <c r="A327">
        <v>603</v>
      </c>
      <c r="B327">
        <v>3376.9580111862542</v>
      </c>
    </row>
    <row r="328" spans="1:2" x14ac:dyDescent="0.15">
      <c r="A328">
        <v>604</v>
      </c>
      <c r="B328">
        <v>3358.0776414003908</v>
      </c>
    </row>
    <row r="329" spans="1:2" x14ac:dyDescent="0.15">
      <c r="A329">
        <v>605</v>
      </c>
      <c r="B329">
        <v>3339.656408586146</v>
      </c>
    </row>
    <row r="330" spans="1:2" x14ac:dyDescent="0.15">
      <c r="A330">
        <v>606</v>
      </c>
      <c r="B330">
        <v>3321.6784179320789</v>
      </c>
    </row>
    <row r="331" spans="1:2" x14ac:dyDescent="0.15">
      <c r="A331">
        <v>607</v>
      </c>
      <c r="B331">
        <v>3304.128553574425</v>
      </c>
    </row>
    <row r="332" spans="1:2" x14ac:dyDescent="0.15">
      <c r="A332">
        <v>608</v>
      </c>
      <c r="B332">
        <v>3286.9924265965842</v>
      </c>
    </row>
    <row r="333" spans="1:2" x14ac:dyDescent="0.15">
      <c r="A333">
        <v>609</v>
      </c>
      <c r="B333">
        <v>3270.2563274738009</v>
      </c>
    </row>
    <row r="334" spans="1:2" x14ac:dyDescent="0.15">
      <c r="A334">
        <v>610</v>
      </c>
      <c r="B334">
        <v>3253.9071825091642</v>
      </c>
    </row>
    <row r="335" spans="1:2" x14ac:dyDescent="0.15">
      <c r="A335">
        <v>611</v>
      </c>
      <c r="B335">
        <v>3237.9325138593508</v>
      </c>
    </row>
    <row r="336" spans="1:2" x14ac:dyDescent="0.15">
      <c r="A336">
        <v>612</v>
      </c>
      <c r="B336">
        <v>3222.320402794533</v>
      </c>
    </row>
    <row r="337" spans="1:2" x14ac:dyDescent="0.15">
      <c r="A337">
        <v>613</v>
      </c>
      <c r="B337">
        <v>3207.0594558767152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_CpHigh"/>
  <dimension ref="A1:E337"/>
  <sheetViews>
    <sheetView workbookViewId="0">
      <pane ySplit="1" topLeftCell="A308" activePane="bottomLeft" state="frozen"/>
      <selection pane="bottomLeft" activeCell="F17" sqref="F1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449</v>
      </c>
      <c r="B1" s="31" t="s">
        <v>450</v>
      </c>
      <c r="D1" s="32" t="s">
        <v>447</v>
      </c>
    </row>
    <row r="2" spans="1:4" x14ac:dyDescent="0.15">
      <c r="A2">
        <v>278</v>
      </c>
      <c r="B2">
        <v>4145.4990259833339</v>
      </c>
      <c r="D2" t="s">
        <v>451</v>
      </c>
    </row>
    <row r="3" spans="1:4" x14ac:dyDescent="0.15">
      <c r="A3">
        <v>279</v>
      </c>
      <c r="B3">
        <v>4144.6911158916473</v>
      </c>
    </row>
    <row r="4" spans="1:4" x14ac:dyDescent="0.15">
      <c r="A4">
        <v>280</v>
      </c>
      <c r="B4">
        <v>4143.966248822986</v>
      </c>
    </row>
    <row r="5" spans="1:4" x14ac:dyDescent="0.15">
      <c r="A5">
        <v>281</v>
      </c>
      <c r="B5">
        <v>4143.3189279286889</v>
      </c>
    </row>
    <row r="6" spans="1:4" x14ac:dyDescent="0.15">
      <c r="A6">
        <v>282</v>
      </c>
      <c r="B6">
        <v>4142.744079788421</v>
      </c>
    </row>
    <row r="7" spans="1:4" x14ac:dyDescent="0.15">
      <c r="A7">
        <v>283</v>
      </c>
      <c r="B7">
        <v>4142.2370086486944</v>
      </c>
    </row>
    <row r="8" spans="1:4" x14ac:dyDescent="0.15">
      <c r="A8">
        <v>284</v>
      </c>
      <c r="B8">
        <v>4141.7933573299688</v>
      </c>
    </row>
    <row r="9" spans="1:4" x14ac:dyDescent="0.15">
      <c r="A9">
        <v>285</v>
      </c>
      <c r="B9">
        <v>4141.4090737305487</v>
      </c>
    </row>
    <row r="10" spans="1:4" x14ac:dyDescent="0.15">
      <c r="A10">
        <v>286</v>
      </c>
      <c r="B10">
        <v>4141.0803820775591</v>
      </c>
    </row>
    <row r="11" spans="1:4" x14ac:dyDescent="0.15">
      <c r="A11">
        <v>287</v>
      </c>
      <c r="B11">
        <v>4140.8037581300196</v>
      </c>
    </row>
    <row r="12" spans="1:4" x14ac:dyDescent="0.15">
      <c r="A12">
        <v>288</v>
      </c>
      <c r="B12">
        <v>4140.5759077608382</v>
      </c>
    </row>
    <row r="13" spans="1:4" x14ac:dyDescent="0.15">
      <c r="A13">
        <v>289</v>
      </c>
      <c r="B13">
        <v>4140.3937483236841</v>
      </c>
    </row>
    <row r="14" spans="1:4" x14ac:dyDescent="0.15">
      <c r="A14">
        <v>290</v>
      </c>
      <c r="B14">
        <v>4140.2543924303163</v>
      </c>
    </row>
    <row r="15" spans="1:4" x14ac:dyDescent="0.15">
      <c r="A15">
        <v>291</v>
      </c>
      <c r="B15">
        <v>4140.1551337170467</v>
      </c>
    </row>
    <row r="16" spans="1:4" x14ac:dyDescent="0.15">
      <c r="A16">
        <v>292</v>
      </c>
      <c r="B16">
        <v>4140.0934343215022</v>
      </c>
    </row>
    <row r="17" spans="1:2" x14ac:dyDescent="0.15">
      <c r="A17">
        <v>293</v>
      </c>
      <c r="B17">
        <v>4140.0669137658724</v>
      </c>
    </row>
    <row r="18" spans="1:2" x14ac:dyDescent="0.15">
      <c r="A18">
        <v>294</v>
      </c>
      <c r="B18">
        <v>4140.0733390725909</v>
      </c>
    </row>
    <row r="19" spans="1:2" x14ac:dyDescent="0.15">
      <c r="A19">
        <v>295</v>
      </c>
      <c r="B19">
        <v>4140.110615908663</v>
      </c>
    </row>
    <row r="20" spans="1:2" x14ac:dyDescent="0.15">
      <c r="A20">
        <v>296</v>
      </c>
      <c r="B20">
        <v>4140.1767805750324</v>
      </c>
    </row>
    <row r="21" spans="1:2" x14ac:dyDescent="0.15">
      <c r="A21">
        <v>297</v>
      </c>
      <c r="B21">
        <v>4140.2699927697622</v>
      </c>
    </row>
    <row r="22" spans="1:2" x14ac:dyDescent="0.15">
      <c r="A22">
        <v>298</v>
      </c>
      <c r="B22">
        <v>4140.388528952717</v>
      </c>
    </row>
    <row r="23" spans="1:2" x14ac:dyDescent="0.15">
      <c r="A23">
        <v>299</v>
      </c>
      <c r="B23">
        <v>4140.5307762716202</v>
      </c>
    </row>
    <row r="24" spans="1:2" x14ac:dyDescent="0.15">
      <c r="A24">
        <v>300</v>
      </c>
      <c r="B24">
        <v>4140.6952269382418</v>
      </c>
    </row>
    <row r="25" spans="1:2" x14ac:dyDescent="0.15">
      <c r="A25">
        <v>301</v>
      </c>
      <c r="B25">
        <v>4140.8804730107468</v>
      </c>
    </row>
    <row r="26" spans="1:2" x14ac:dyDescent="0.15">
      <c r="A26">
        <v>302</v>
      </c>
      <c r="B26">
        <v>4141.0852015276714</v>
      </c>
    </row>
    <row r="27" spans="1:2" x14ac:dyDescent="0.15">
      <c r="A27">
        <v>303</v>
      </c>
      <c r="B27">
        <v>4141.3081899224244</v>
      </c>
    </row>
    <row r="28" spans="1:2" x14ac:dyDescent="0.15">
      <c r="A28">
        <v>304</v>
      </c>
      <c r="B28">
        <v>4141.548301729581</v>
      </c>
    </row>
    <row r="29" spans="1:2" x14ac:dyDescent="0.15">
      <c r="A29">
        <v>305</v>
      </c>
      <c r="B29">
        <v>4141.8044825035668</v>
      </c>
    </row>
    <row r="30" spans="1:2" x14ac:dyDescent="0.15">
      <c r="A30">
        <v>306</v>
      </c>
      <c r="B30">
        <v>4142.0757559542126</v>
      </c>
    </row>
    <row r="31" spans="1:2" x14ac:dyDescent="0.15">
      <c r="A31">
        <v>307</v>
      </c>
      <c r="B31">
        <v>4142.3612202669201</v>
      </c>
    </row>
    <row r="32" spans="1:2" x14ac:dyDescent="0.15">
      <c r="A32">
        <v>308</v>
      </c>
      <c r="B32">
        <v>4142.6600445906188</v>
      </c>
    </row>
    <row r="33" spans="1:2" x14ac:dyDescent="0.15">
      <c r="A33">
        <v>309</v>
      </c>
      <c r="B33">
        <v>4142.9714656790229</v>
      </c>
    </row>
    <row r="34" spans="1:2" x14ac:dyDescent="0.15">
      <c r="A34">
        <v>310</v>
      </c>
      <c r="B34">
        <v>4143.2947846691332</v>
      </c>
    </row>
    <row r="35" spans="1:2" x14ac:dyDescent="0.15">
      <c r="A35">
        <v>311</v>
      </c>
      <c r="B35">
        <v>4143.6293640000586</v>
      </c>
    </row>
    <row r="36" spans="1:2" x14ac:dyDescent="0.15">
      <c r="A36">
        <v>312</v>
      </c>
      <c r="B36">
        <v>4143.9746244405551</v>
      </c>
    </row>
    <row r="37" spans="1:2" x14ac:dyDescent="0.15">
      <c r="A37">
        <v>313</v>
      </c>
      <c r="B37">
        <v>4144.3300422405728</v>
      </c>
    </row>
    <row r="38" spans="1:2" x14ac:dyDescent="0.15">
      <c r="A38">
        <v>314</v>
      </c>
      <c r="B38">
        <v>4144.6951463872456</v>
      </c>
    </row>
    <row r="39" spans="1:2" x14ac:dyDescent="0.15">
      <c r="A39">
        <v>315</v>
      </c>
      <c r="B39">
        <v>4145.0695159641618</v>
      </c>
    </row>
    <row r="40" spans="1:2" x14ac:dyDescent="0.15">
      <c r="A40">
        <v>316</v>
      </c>
      <c r="B40">
        <v>4145.4527776121413</v>
      </c>
    </row>
    <row r="41" spans="1:2" x14ac:dyDescent="0.15">
      <c r="A41">
        <v>317</v>
      </c>
      <c r="B41">
        <v>4145.8446030748064</v>
      </c>
    </row>
    <row r="42" spans="1:2" x14ac:dyDescent="0.15">
      <c r="A42">
        <v>318</v>
      </c>
      <c r="B42">
        <v>4146.2447068535157</v>
      </c>
    </row>
    <row r="43" spans="1:2" x14ac:dyDescent="0.15">
      <c r="A43">
        <v>319</v>
      </c>
      <c r="B43">
        <v>4146.6528439310569</v>
      </c>
    </row>
    <row r="44" spans="1:2" x14ac:dyDescent="0.15">
      <c r="A44">
        <v>320</v>
      </c>
      <c r="B44">
        <v>4147.0688075934058</v>
      </c>
    </row>
    <row r="45" spans="1:2" x14ac:dyDescent="0.15">
      <c r="A45">
        <v>321</v>
      </c>
      <c r="B45">
        <v>4147.4924273336037</v>
      </c>
    </row>
    <row r="46" spans="1:2" x14ac:dyDescent="0.15">
      <c r="A46">
        <v>322</v>
      </c>
      <c r="B46">
        <v>4147.92356682851</v>
      </c>
    </row>
    <row r="47" spans="1:2" x14ac:dyDescent="0.15">
      <c r="A47">
        <v>323</v>
      </c>
      <c r="B47">
        <v>4148.3621220049381</v>
      </c>
    </row>
    <row r="48" spans="1:2" x14ac:dyDescent="0.15">
      <c r="A48">
        <v>324</v>
      </c>
      <c r="B48">
        <v>4148.8080191755962</v>
      </c>
    </row>
    <row r="49" spans="1:2" x14ac:dyDescent="0.15">
      <c r="A49">
        <v>325</v>
      </c>
      <c r="B49">
        <v>4149.2612132538206</v>
      </c>
    </row>
    <row r="50" spans="1:2" x14ac:dyDescent="0.15">
      <c r="A50">
        <v>326</v>
      </c>
      <c r="B50">
        <v>4149.7216860379567</v>
      </c>
    </row>
    <row r="51" spans="1:2" x14ac:dyDescent="0.15">
      <c r="A51">
        <v>327</v>
      </c>
      <c r="B51">
        <v>4150.1894445709713</v>
      </c>
    </row>
    <row r="52" spans="1:2" x14ac:dyDescent="0.15">
      <c r="A52">
        <v>328</v>
      </c>
      <c r="B52">
        <v>4150.664519564647</v>
      </c>
    </row>
    <row r="53" spans="1:2" x14ac:dyDescent="0.15">
      <c r="A53">
        <v>329</v>
      </c>
      <c r="B53">
        <v>4151.1469638986891</v>
      </c>
    </row>
    <row r="54" spans="1:2" x14ac:dyDescent="0.15">
      <c r="A54">
        <v>330</v>
      </c>
      <c r="B54">
        <v>4151.6368511768778</v>
      </c>
    </row>
    <row r="55" spans="1:2" x14ac:dyDescent="0.15">
      <c r="A55">
        <v>331</v>
      </c>
      <c r="B55">
        <v>4152.1342743549994</v>
      </c>
    </row>
    <row r="56" spans="1:2" x14ac:dyDescent="0.15">
      <c r="A56">
        <v>332</v>
      </c>
      <c r="B56">
        <v>4152.639344426475</v>
      </c>
    </row>
    <row r="57" spans="1:2" x14ac:dyDescent="0.15">
      <c r="A57">
        <v>333</v>
      </c>
      <c r="B57">
        <v>4153.1521891720276</v>
      </c>
    </row>
    <row r="58" spans="1:2" x14ac:dyDescent="0.15">
      <c r="A58">
        <v>334</v>
      </c>
      <c r="B58">
        <v>4153.6729519657383</v>
      </c>
    </row>
    <row r="59" spans="1:2" x14ac:dyDescent="0.15">
      <c r="A59">
        <v>335</v>
      </c>
      <c r="B59">
        <v>4154.2017906396859</v>
      </c>
    </row>
    <row r="60" spans="1:2" x14ac:dyDescent="0.15">
      <c r="A60">
        <v>336</v>
      </c>
      <c r="B60">
        <v>4154.7388764029083</v>
      </c>
    </row>
    <row r="61" spans="1:2" x14ac:dyDescent="0.15">
      <c r="A61">
        <v>337</v>
      </c>
      <c r="B61">
        <v>4155.2843928173288</v>
      </c>
    </row>
    <row r="62" spans="1:2" x14ac:dyDescent="0.15">
      <c r="A62">
        <v>338</v>
      </c>
      <c r="B62">
        <v>4155.8385348217244</v>
      </c>
    </row>
    <row r="63" spans="1:2" x14ac:dyDescent="0.15">
      <c r="A63">
        <v>339</v>
      </c>
      <c r="B63">
        <v>4156.4015078080884</v>
      </c>
    </row>
    <row r="64" spans="1:2" x14ac:dyDescent="0.15">
      <c r="A64">
        <v>340</v>
      </c>
      <c r="B64">
        <v>4156.9735267463902</v>
      </c>
    </row>
    <row r="65" spans="1:2" x14ac:dyDescent="0.15">
      <c r="A65">
        <v>341</v>
      </c>
      <c r="B65">
        <v>4157.5548153596501</v>
      </c>
    </row>
    <row r="66" spans="1:2" x14ac:dyDescent="0.15">
      <c r="A66">
        <v>342</v>
      </c>
      <c r="B66">
        <v>4158.1456053362581</v>
      </c>
    </row>
    <row r="67" spans="1:2" x14ac:dyDescent="0.15">
      <c r="A67">
        <v>343</v>
      </c>
      <c r="B67">
        <v>4158.7461355951118</v>
      </c>
    </row>
    <row r="68" spans="1:2" x14ac:dyDescent="0.15">
      <c r="A68">
        <v>344</v>
      </c>
      <c r="B68">
        <v>4159.3566515883886</v>
      </c>
    </row>
    <row r="69" spans="1:2" x14ac:dyDescent="0.15">
      <c r="A69">
        <v>345</v>
      </c>
      <c r="B69">
        <v>4159.9774046440507</v>
      </c>
    </row>
    <row r="70" spans="1:2" x14ac:dyDescent="0.15">
      <c r="A70">
        <v>346</v>
      </c>
      <c r="B70">
        <v>4160.6086513523678</v>
      </c>
    </row>
    <row r="71" spans="1:2" x14ac:dyDescent="0.15">
      <c r="A71">
        <v>347</v>
      </c>
      <c r="B71">
        <v>4161.2506529827879</v>
      </c>
    </row>
    <row r="72" spans="1:2" x14ac:dyDescent="0.15">
      <c r="A72">
        <v>348</v>
      </c>
      <c r="B72">
        <v>4161.9036749446022</v>
      </c>
    </row>
    <row r="73" spans="1:2" x14ac:dyDescent="0.15">
      <c r="A73">
        <v>349</v>
      </c>
      <c r="B73">
        <v>4162.5679862760808</v>
      </c>
    </row>
    <row r="74" spans="1:2" x14ac:dyDescent="0.15">
      <c r="A74">
        <v>350</v>
      </c>
      <c r="B74">
        <v>4163.2438591704213</v>
      </c>
    </row>
    <row r="75" spans="1:2" x14ac:dyDescent="0.15">
      <c r="A75">
        <v>351</v>
      </c>
      <c r="B75">
        <v>4163.9315685321599</v>
      </c>
    </row>
    <row r="76" spans="1:2" x14ac:dyDescent="0.15">
      <c r="A76">
        <v>352</v>
      </c>
      <c r="B76">
        <v>4164.6313915648816</v>
      </c>
    </row>
    <row r="77" spans="1:2" x14ac:dyDescent="0.15">
      <c r="A77">
        <v>353</v>
      </c>
      <c r="B77">
        <v>4165.3436073868434</v>
      </c>
    </row>
    <row r="78" spans="1:2" x14ac:dyDescent="0.15">
      <c r="A78">
        <v>354</v>
      </c>
      <c r="B78">
        <v>4166.0684966759381</v>
      </c>
    </row>
    <row r="79" spans="1:2" x14ac:dyDescent="0.15">
      <c r="A79">
        <v>355</v>
      </c>
      <c r="B79">
        <v>4166.8063413408199</v>
      </c>
    </row>
    <row r="80" spans="1:2" x14ac:dyDescent="0.15">
      <c r="A80">
        <v>356</v>
      </c>
      <c r="B80">
        <v>4167.5574242172734</v>
      </c>
    </row>
    <row r="81" spans="1:2" x14ac:dyDescent="0.15">
      <c r="A81">
        <v>357</v>
      </c>
      <c r="B81">
        <v>4168.3220287890499</v>
      </c>
    </row>
    <row r="82" spans="1:2" x14ac:dyDescent="0.15">
      <c r="A82">
        <v>358</v>
      </c>
      <c r="B82">
        <v>4169.1004389317386</v>
      </c>
    </row>
    <row r="83" spans="1:2" x14ac:dyDescent="0.15">
      <c r="A83">
        <v>359</v>
      </c>
      <c r="B83">
        <v>4169.8929386792643</v>
      </c>
    </row>
    <row r="84" spans="1:2" x14ac:dyDescent="0.15">
      <c r="A84">
        <v>360</v>
      </c>
      <c r="B84">
        <v>4170.6998120113994</v>
      </c>
    </row>
    <row r="85" spans="1:2" x14ac:dyDescent="0.15">
      <c r="A85">
        <v>361</v>
      </c>
      <c r="B85">
        <v>4171.5213426603877</v>
      </c>
    </row>
    <row r="86" spans="1:2" x14ac:dyDescent="0.15">
      <c r="A86">
        <v>362</v>
      </c>
      <c r="B86">
        <v>4172.3578139375404</v>
      </c>
    </row>
    <row r="87" spans="1:2" x14ac:dyDescent="0.15">
      <c r="A87">
        <v>363</v>
      </c>
      <c r="B87">
        <v>4173.2095085781393</v>
      </c>
    </row>
    <row r="88" spans="1:2" x14ac:dyDescent="0.15">
      <c r="A88">
        <v>364</v>
      </c>
      <c r="B88">
        <v>4174.0767086023716</v>
      </c>
    </row>
    <row r="89" spans="1:2" x14ac:dyDescent="0.15">
      <c r="A89">
        <v>365</v>
      </c>
      <c r="B89">
        <v>4174.9596951940484</v>
      </c>
    </row>
    <row r="90" spans="1:2" x14ac:dyDescent="0.15">
      <c r="A90">
        <v>366</v>
      </c>
      <c r="B90">
        <v>4175.8587485935677</v>
      </c>
    </row>
    <row r="91" spans="1:2" x14ac:dyDescent="0.15">
      <c r="A91">
        <v>367</v>
      </c>
      <c r="B91">
        <v>4176.7741480069244</v>
      </c>
    </row>
    <row r="92" spans="1:2" x14ac:dyDescent="0.15">
      <c r="A92">
        <v>368</v>
      </c>
      <c r="B92">
        <v>4177.7061715271402</v>
      </c>
    </row>
    <row r="93" spans="1:2" x14ac:dyDescent="0.15">
      <c r="A93">
        <v>369</v>
      </c>
      <c r="B93">
        <v>4178.6550960702962</v>
      </c>
    </row>
    <row r="94" spans="1:2" x14ac:dyDescent="0.15">
      <c r="A94">
        <v>370</v>
      </c>
      <c r="B94">
        <v>4179.6211973221889</v>
      </c>
    </row>
    <row r="95" spans="1:2" x14ac:dyDescent="0.15">
      <c r="A95">
        <v>371</v>
      </c>
      <c r="B95">
        <v>4180.6047497001518</v>
      </c>
    </row>
    <row r="96" spans="1:2" x14ac:dyDescent="0.15">
      <c r="A96">
        <v>372</v>
      </c>
      <c r="B96">
        <v>4181.6060263214986</v>
      </c>
    </row>
    <row r="97" spans="1:2" x14ac:dyDescent="0.15">
      <c r="A97">
        <v>373</v>
      </c>
      <c r="B97">
        <v>4182.6252989868553</v>
      </c>
    </row>
    <row r="98" spans="1:2" x14ac:dyDescent="0.15">
      <c r="A98">
        <v>374</v>
      </c>
      <c r="B98">
        <v>4183.662838170073</v>
      </c>
    </row>
    <row r="99" spans="1:2" x14ac:dyDescent="0.15">
      <c r="A99">
        <v>375</v>
      </c>
      <c r="B99">
        <v>4184.7189130202032</v>
      </c>
    </row>
    <row r="100" spans="1:2" x14ac:dyDescent="0.15">
      <c r="A100">
        <v>376</v>
      </c>
      <c r="B100">
        <v>4185.7937913698142</v>
      </c>
    </row>
    <row r="101" spans="1:2" x14ac:dyDescent="0.15">
      <c r="A101">
        <v>377</v>
      </c>
      <c r="B101">
        <v>4186.8877397543502</v>
      </c>
    </row>
    <row r="102" spans="1:2" x14ac:dyDescent="0.15">
      <c r="A102">
        <v>378</v>
      </c>
      <c r="B102">
        <v>4188.0010234365054</v>
      </c>
    </row>
    <row r="103" spans="1:2" x14ac:dyDescent="0.15">
      <c r="A103">
        <v>379</v>
      </c>
      <c r="B103">
        <v>4189.1339064406529</v>
      </c>
    </row>
    <row r="104" spans="1:2" x14ac:dyDescent="0.15">
      <c r="A104">
        <v>380</v>
      </c>
      <c r="B104">
        <v>4190.2866515927371</v>
      </c>
    </row>
    <row r="105" spans="1:2" x14ac:dyDescent="0.15">
      <c r="A105">
        <v>381</v>
      </c>
      <c r="B105">
        <v>4191.4595205664482</v>
      </c>
    </row>
    <row r="106" spans="1:2" x14ac:dyDescent="0.15">
      <c r="A106">
        <v>382</v>
      </c>
      <c r="B106">
        <v>4192.6527739369358</v>
      </c>
    </row>
    <row r="107" spans="1:2" x14ac:dyDescent="0.15">
      <c r="A107">
        <v>383</v>
      </c>
      <c r="B107">
        <v>4193.8666712391296</v>
      </c>
    </row>
    <row r="108" spans="1:2" x14ac:dyDescent="0.15">
      <c r="A108">
        <v>384</v>
      </c>
      <c r="B108">
        <v>4195.1014710319978</v>
      </c>
    </row>
    <row r="109" spans="1:2" x14ac:dyDescent="0.15">
      <c r="A109">
        <v>385</v>
      </c>
      <c r="B109">
        <v>4196.3574309681517</v>
      </c>
    </row>
    <row r="110" spans="1:2" x14ac:dyDescent="0.15">
      <c r="A110">
        <v>386</v>
      </c>
      <c r="B110">
        <v>4197.6348078672208</v>
      </c>
    </row>
    <row r="111" spans="1:2" x14ac:dyDescent="0.15">
      <c r="A111">
        <v>387</v>
      </c>
      <c r="B111">
        <v>4198.933857795244</v>
      </c>
    </row>
    <row r="112" spans="1:2" x14ac:dyDescent="0.15">
      <c r="A112">
        <v>388</v>
      </c>
      <c r="B112">
        <v>4200.2548361473328</v>
      </c>
    </row>
    <row r="113" spans="1:2" x14ac:dyDescent="0.15">
      <c r="A113">
        <v>389</v>
      </c>
      <c r="B113">
        <v>4201.5979977341776</v>
      </c>
    </row>
    <row r="114" spans="1:2" x14ac:dyDescent="0.15">
      <c r="A114">
        <v>390</v>
      </c>
      <c r="B114">
        <v>4202.9635968731409</v>
      </c>
    </row>
    <row r="115" spans="1:2" x14ac:dyDescent="0.15">
      <c r="A115">
        <v>391</v>
      </c>
      <c r="B115">
        <v>4204.3518874822039</v>
      </c>
    </row>
    <row r="116" spans="1:2" x14ac:dyDescent="0.15">
      <c r="A116">
        <v>392</v>
      </c>
      <c r="B116">
        <v>4205.7631231769064</v>
      </c>
    </row>
    <row r="117" spans="1:2" x14ac:dyDescent="0.15">
      <c r="A117">
        <v>393</v>
      </c>
      <c r="B117">
        <v>4207.1975573716836</v>
      </c>
    </row>
    <row r="118" spans="1:2" x14ac:dyDescent="0.15">
      <c r="A118">
        <v>394</v>
      </c>
      <c r="B118">
        <v>4208.655443382735</v>
      </c>
    </row>
    <row r="119" spans="1:2" x14ac:dyDescent="0.15">
      <c r="A119">
        <v>395</v>
      </c>
      <c r="B119">
        <v>4210.137034534514</v>
      </c>
    </row>
    <row r="120" spans="1:2" x14ac:dyDescent="0.15">
      <c r="A120">
        <v>396</v>
      </c>
      <c r="B120">
        <v>4211.6425842684621</v>
      </c>
    </row>
    <row r="121" spans="1:2" x14ac:dyDescent="0.15">
      <c r="A121">
        <v>397</v>
      </c>
      <c r="B121">
        <v>4213.1723462538812</v>
      </c>
    </row>
    <row r="122" spans="1:2" x14ac:dyDescent="0.15">
      <c r="A122">
        <v>398</v>
      </c>
      <c r="B122">
        <v>4214.726574502537</v>
      </c>
    </row>
    <row r="123" spans="1:2" x14ac:dyDescent="0.15">
      <c r="A123">
        <v>399</v>
      </c>
      <c r="B123">
        <v>4216.305523483421</v>
      </c>
    </row>
    <row r="124" spans="1:2" x14ac:dyDescent="0.15">
      <c r="A124">
        <v>400</v>
      </c>
      <c r="B124">
        <v>4217.9094482411538</v>
      </c>
    </row>
    <row r="125" spans="1:2" x14ac:dyDescent="0.15">
      <c r="A125">
        <v>401</v>
      </c>
      <c r="B125">
        <v>4219.5386045160512</v>
      </c>
    </row>
    <row r="126" spans="1:2" x14ac:dyDescent="0.15">
      <c r="A126">
        <v>402</v>
      </c>
      <c r="B126">
        <v>4221.1932488653056</v>
      </c>
    </row>
    <row r="127" spans="1:2" x14ac:dyDescent="0.15">
      <c r="A127">
        <v>403</v>
      </c>
      <c r="B127">
        <v>4222.8736387875206</v>
      </c>
    </row>
    <row r="128" spans="1:2" x14ac:dyDescent="0.15">
      <c r="A128">
        <v>404</v>
      </c>
      <c r="B128">
        <v>4224.5800328475034</v>
      </c>
    </row>
    <row r="129" spans="1:2" x14ac:dyDescent="0.15">
      <c r="A129">
        <v>405</v>
      </c>
      <c r="B129">
        <v>4226.3126908037402</v>
      </c>
    </row>
    <row r="130" spans="1:2" x14ac:dyDescent="0.15">
      <c r="A130">
        <v>406</v>
      </c>
      <c r="B130">
        <v>4228.0718737372054</v>
      </c>
    </row>
    <row r="131" spans="1:2" x14ac:dyDescent="0.15">
      <c r="A131">
        <v>407</v>
      </c>
      <c r="B131">
        <v>4229.8578441812533</v>
      </c>
    </row>
    <row r="132" spans="1:2" x14ac:dyDescent="0.15">
      <c r="A132">
        <v>408</v>
      </c>
      <c r="B132">
        <v>4231.6708662547471</v>
      </c>
    </row>
    <row r="133" spans="1:2" x14ac:dyDescent="0.15">
      <c r="A133">
        <v>409</v>
      </c>
      <c r="B133">
        <v>4233.5112057945144</v>
      </c>
    </row>
    <row r="134" spans="1:2" x14ac:dyDescent="0.15">
      <c r="A134">
        <v>410</v>
      </c>
      <c r="B134">
        <v>4235.3791304911974</v>
      </c>
    </row>
    <row r="135" spans="1:2" x14ac:dyDescent="0.15">
      <c r="A135">
        <v>411</v>
      </c>
      <c r="B135">
        <v>4237.2749100255733</v>
      </c>
    </row>
    <row r="136" spans="1:2" x14ac:dyDescent="0.15">
      <c r="A136">
        <v>412</v>
      </c>
      <c r="B136">
        <v>4239.1988162071229</v>
      </c>
    </row>
    <row r="137" spans="1:2" x14ac:dyDescent="0.15">
      <c r="A137">
        <v>413</v>
      </c>
      <c r="B137">
        <v>4241.151123113279</v>
      </c>
    </row>
    <row r="138" spans="1:2" x14ac:dyDescent="0.15">
      <c r="A138">
        <v>414</v>
      </c>
      <c r="B138">
        <v>4243.1321072312676</v>
      </c>
    </row>
    <row r="139" spans="1:2" x14ac:dyDescent="0.15">
      <c r="A139">
        <v>415</v>
      </c>
      <c r="B139">
        <v>4245.1420476006106</v>
      </c>
    </row>
    <row r="140" spans="1:2" x14ac:dyDescent="0.15">
      <c r="A140">
        <v>416</v>
      </c>
      <c r="B140">
        <v>4247.1812259578028</v>
      </c>
    </row>
    <row r="141" spans="1:2" x14ac:dyDescent="0.15">
      <c r="A141">
        <v>417</v>
      </c>
      <c r="B141">
        <v>4249.2499268822658</v>
      </c>
    </row>
    <row r="142" spans="1:2" x14ac:dyDescent="0.15">
      <c r="A142">
        <v>418</v>
      </c>
      <c r="B142">
        <v>4251.3484379441907</v>
      </c>
    </row>
    <row r="143" spans="1:2" x14ac:dyDescent="0.15">
      <c r="A143">
        <v>419</v>
      </c>
      <c r="B143">
        <v>4253.4770498542721</v>
      </c>
    </row>
    <row r="144" spans="1:2" x14ac:dyDescent="0.15">
      <c r="A144">
        <v>420</v>
      </c>
      <c r="B144">
        <v>4255.6360566145668</v>
      </c>
    </row>
    <row r="145" spans="1:2" x14ac:dyDescent="0.15">
      <c r="A145">
        <v>421</v>
      </c>
      <c r="B145">
        <v>4257.8257556716771</v>
      </c>
    </row>
    <row r="146" spans="1:2" x14ac:dyDescent="0.15">
      <c r="A146">
        <v>422</v>
      </c>
      <c r="B146">
        <v>4260.0464480718492</v>
      </c>
    </row>
    <row r="147" spans="1:2" x14ac:dyDescent="0.15">
      <c r="A147">
        <v>423</v>
      </c>
      <c r="B147">
        <v>4262.2984386178077</v>
      </c>
    </row>
    <row r="148" spans="1:2" x14ac:dyDescent="0.15">
      <c r="A148">
        <v>424</v>
      </c>
      <c r="B148">
        <v>4264.5820360276921</v>
      </c>
    </row>
    <row r="149" spans="1:2" x14ac:dyDescent="0.15">
      <c r="A149">
        <v>425</v>
      </c>
      <c r="B149">
        <v>4266.8975530960106</v>
      </c>
    </row>
    <row r="150" spans="1:2" x14ac:dyDescent="0.15">
      <c r="A150">
        <v>426</v>
      </c>
      <c r="B150">
        <v>4269.2453068570776</v>
      </c>
    </row>
    <row r="151" spans="1:2" x14ac:dyDescent="0.15">
      <c r="A151">
        <v>427</v>
      </c>
      <c r="B151">
        <v>4271.6256187503132</v>
      </c>
    </row>
    <row r="152" spans="1:2" x14ac:dyDescent="0.15">
      <c r="A152">
        <v>428</v>
      </c>
      <c r="B152">
        <v>4274.0388147883277</v>
      </c>
    </row>
    <row r="153" spans="1:2" x14ac:dyDescent="0.15">
      <c r="A153">
        <v>429</v>
      </c>
      <c r="B153">
        <v>4276.4852257271878</v>
      </c>
    </row>
    <row r="154" spans="1:2" x14ac:dyDescent="0.15">
      <c r="A154">
        <v>430</v>
      </c>
      <c r="B154">
        <v>4278.9651872396371</v>
      </c>
    </row>
    <row r="155" spans="1:2" x14ac:dyDescent="0.15">
      <c r="A155">
        <v>431</v>
      </c>
      <c r="B155">
        <v>4281.4790400903667</v>
      </c>
    </row>
    <row r="156" spans="1:2" x14ac:dyDescent="0.15">
      <c r="A156">
        <v>432</v>
      </c>
      <c r="B156">
        <v>4284.0271303152094</v>
      </c>
    </row>
    <row r="157" spans="1:2" x14ac:dyDescent="0.15">
      <c r="A157">
        <v>433</v>
      </c>
      <c r="B157">
        <v>4286.6098094019962</v>
      </c>
    </row>
    <row r="158" spans="1:2" x14ac:dyDescent="0.15">
      <c r="A158">
        <v>434</v>
      </c>
      <c r="B158">
        <v>4289.227434475768</v>
      </c>
    </row>
    <row r="159" spans="1:2" x14ac:dyDescent="0.15">
      <c r="A159">
        <v>435</v>
      </c>
      <c r="B159">
        <v>4291.8803684861441</v>
      </c>
    </row>
    <row r="160" spans="1:2" x14ac:dyDescent="0.15">
      <c r="A160">
        <v>436</v>
      </c>
      <c r="B160">
        <v>4294.5689803989962</v>
      </c>
    </row>
    <row r="161" spans="1:2" x14ac:dyDescent="0.15">
      <c r="A161">
        <v>437</v>
      </c>
      <c r="B161">
        <v>4297.2936453910461</v>
      </c>
    </row>
    <row r="162" spans="1:2" x14ac:dyDescent="0.15">
      <c r="A162">
        <v>438</v>
      </c>
      <c r="B162">
        <v>4300.0547450483746</v>
      </c>
    </row>
    <row r="163" spans="1:2" x14ac:dyDescent="0.15">
      <c r="A163">
        <v>439</v>
      </c>
      <c r="B163">
        <v>4302.85266756897</v>
      </c>
    </row>
    <row r="164" spans="1:2" x14ac:dyDescent="0.15">
      <c r="A164">
        <v>440</v>
      </c>
      <c r="B164">
        <v>4305.6878079690478</v>
      </c>
    </row>
    <row r="165" spans="1:2" x14ac:dyDescent="0.15">
      <c r="A165">
        <v>441</v>
      </c>
      <c r="B165">
        <v>4308.5605682939149</v>
      </c>
    </row>
    <row r="166" spans="1:2" x14ac:dyDescent="0.15">
      <c r="A166">
        <v>442</v>
      </c>
      <c r="B166">
        <v>4311.4713578329111</v>
      </c>
    </row>
    <row r="167" spans="1:2" x14ac:dyDescent="0.15">
      <c r="A167">
        <v>443</v>
      </c>
      <c r="B167">
        <v>4314.4205933394114</v>
      </c>
    </row>
    <row r="168" spans="1:2" x14ac:dyDescent="0.15">
      <c r="A168">
        <v>444</v>
      </c>
      <c r="B168">
        <v>4317.4086992552384</v>
      </c>
    </row>
    <row r="169" spans="1:2" x14ac:dyDescent="0.15">
      <c r="A169">
        <v>445</v>
      </c>
      <c r="B169">
        <v>4320.4361079404744</v>
      </c>
    </row>
    <row r="170" spans="1:2" x14ac:dyDescent="0.15">
      <c r="A170">
        <v>446</v>
      </c>
      <c r="B170">
        <v>4323.503259908407</v>
      </c>
    </row>
    <row r="171" spans="1:2" x14ac:dyDescent="0.15">
      <c r="A171">
        <v>447</v>
      </c>
      <c r="B171">
        <v>4326.6106040660952</v>
      </c>
    </row>
    <row r="172" spans="1:2" x14ac:dyDescent="0.15">
      <c r="A172">
        <v>448</v>
      </c>
      <c r="B172">
        <v>4329.7585979604437</v>
      </c>
    </row>
    <row r="173" spans="1:2" x14ac:dyDescent="0.15">
      <c r="A173">
        <v>449</v>
      </c>
      <c r="B173">
        <v>4332.9477080307643</v>
      </c>
    </row>
    <row r="174" spans="1:2" x14ac:dyDescent="0.15">
      <c r="A174">
        <v>450</v>
      </c>
      <c r="B174">
        <v>4336.1784098671478</v>
      </c>
    </row>
    <row r="175" spans="1:2" x14ac:dyDescent="0.15">
      <c r="A175">
        <v>451</v>
      </c>
      <c r="B175">
        <v>4339.451188475814</v>
      </c>
    </row>
    <row r="176" spans="1:2" x14ac:dyDescent="0.15">
      <c r="A176">
        <v>452</v>
      </c>
      <c r="B176">
        <v>4342.7665385510136</v>
      </c>
    </row>
    <row r="177" spans="1:2" x14ac:dyDescent="0.15">
      <c r="A177">
        <v>453</v>
      </c>
      <c r="B177">
        <v>4346.12496475439</v>
      </c>
    </row>
    <row r="178" spans="1:2" x14ac:dyDescent="0.15">
      <c r="A178">
        <v>454</v>
      </c>
      <c r="B178">
        <v>4349.5269820014591</v>
      </c>
    </row>
    <row r="179" spans="1:2" x14ac:dyDescent="0.15">
      <c r="A179">
        <v>455</v>
      </c>
      <c r="B179">
        <v>4352.9731157563428</v>
      </c>
    </row>
    <row r="180" spans="1:2" x14ac:dyDescent="0.15">
      <c r="A180">
        <v>456</v>
      </c>
      <c r="B180">
        <v>4356.4639023342424</v>
      </c>
    </row>
    <row r="181" spans="1:2" x14ac:dyDescent="0.15">
      <c r="A181">
        <v>457</v>
      </c>
      <c r="B181">
        <v>4359.999889212776</v>
      </c>
    </row>
    <row r="182" spans="1:2" x14ac:dyDescent="0.15">
      <c r="A182">
        <v>458</v>
      </c>
      <c r="B182">
        <v>4363.5816353518267</v>
      </c>
    </row>
    <row r="183" spans="1:2" x14ac:dyDescent="0.15">
      <c r="A183">
        <v>459</v>
      </c>
      <c r="B183">
        <v>4367.2097115231572</v>
      </c>
    </row>
    <row r="184" spans="1:2" x14ac:dyDescent="0.15">
      <c r="A184">
        <v>460</v>
      </c>
      <c r="B184">
        <v>4370.8847006490341</v>
      </c>
    </row>
    <row r="185" spans="1:2" x14ac:dyDescent="0.15">
      <c r="A185">
        <v>461</v>
      </c>
      <c r="B185">
        <v>4374.6071981517916</v>
      </c>
    </row>
    <row r="186" spans="1:2" x14ac:dyDescent="0.15">
      <c r="A186">
        <v>462</v>
      </c>
      <c r="B186">
        <v>4378.3778123132079</v>
      </c>
    </row>
    <row r="187" spans="1:2" x14ac:dyDescent="0.15">
      <c r="A187">
        <v>463</v>
      </c>
      <c r="B187">
        <v>4382.1971646451148</v>
      </c>
    </row>
    <row r="188" spans="1:2" x14ac:dyDescent="0.15">
      <c r="A188">
        <v>464</v>
      </c>
      <c r="B188">
        <v>4386.0658902718278</v>
      </c>
    </row>
    <row r="189" spans="1:2" x14ac:dyDescent="0.15">
      <c r="A189">
        <v>465</v>
      </c>
      <c r="B189">
        <v>4389.9846383240974</v>
      </c>
    </row>
    <row r="190" spans="1:2" x14ac:dyDescent="0.15">
      <c r="A190">
        <v>466</v>
      </c>
      <c r="B190">
        <v>4393.9540723458786</v>
      </c>
    </row>
    <row r="191" spans="1:2" x14ac:dyDescent="0.15">
      <c r="A191">
        <v>467</v>
      </c>
      <c r="B191">
        <v>4397.9748707140761</v>
      </c>
    </row>
    <row r="192" spans="1:2" x14ac:dyDescent="0.15">
      <c r="A192">
        <v>468</v>
      </c>
      <c r="B192">
        <v>4402.0477270718193</v>
      </c>
    </row>
    <row r="193" spans="1:2" x14ac:dyDescent="0.15">
      <c r="A193">
        <v>469</v>
      </c>
      <c r="B193">
        <v>4406.1733507764002</v>
      </c>
    </row>
    <row r="194" spans="1:2" x14ac:dyDescent="0.15">
      <c r="A194">
        <v>470</v>
      </c>
      <c r="B194">
        <v>4410.3524673616203</v>
      </c>
    </row>
    <row r="195" spans="1:2" x14ac:dyDescent="0.15">
      <c r="A195">
        <v>471</v>
      </c>
      <c r="B195">
        <v>4414.585819015886</v>
      </c>
    </row>
    <row r="196" spans="1:2" x14ac:dyDescent="0.15">
      <c r="A196">
        <v>472</v>
      </c>
      <c r="B196">
        <v>4418.8741650766278</v>
      </c>
    </row>
    <row r="197" spans="1:2" x14ac:dyDescent="0.15">
      <c r="A197">
        <v>473</v>
      </c>
      <c r="B197">
        <v>4423.2182825416312</v>
      </c>
    </row>
    <row r="198" spans="1:2" x14ac:dyDescent="0.15">
      <c r="A198">
        <v>474</v>
      </c>
      <c r="B198">
        <v>4427.6189665979427</v>
      </c>
    </row>
    <row r="199" spans="1:2" x14ac:dyDescent="0.15">
      <c r="A199">
        <v>475</v>
      </c>
      <c r="B199">
        <v>4432.0770311694914</v>
      </c>
    </row>
    <row r="200" spans="1:2" x14ac:dyDescent="0.15">
      <c r="A200">
        <v>476</v>
      </c>
      <c r="B200">
        <v>4436.5933094840884</v>
      </c>
    </row>
    <row r="201" spans="1:2" x14ac:dyDescent="0.15">
      <c r="A201">
        <v>477</v>
      </c>
      <c r="B201">
        <v>4441.168654660496</v>
      </c>
    </row>
    <row r="202" spans="1:2" x14ac:dyDescent="0.15">
      <c r="A202">
        <v>478</v>
      </c>
      <c r="B202">
        <v>4445.8039403166676</v>
      </c>
    </row>
    <row r="203" spans="1:2" x14ac:dyDescent="0.15">
      <c r="A203">
        <v>479</v>
      </c>
      <c r="B203">
        <v>4450.5000612003432</v>
      </c>
    </row>
    <row r="204" spans="1:2" x14ac:dyDescent="0.15">
      <c r="A204">
        <v>480</v>
      </c>
      <c r="B204">
        <v>4455.2579338425448</v>
      </c>
    </row>
    <row r="205" spans="1:2" x14ac:dyDescent="0.15">
      <c r="A205">
        <v>481</v>
      </c>
      <c r="B205">
        <v>4460.0784972352976</v>
      </c>
    </row>
    <row r="206" spans="1:2" x14ac:dyDescent="0.15">
      <c r="A206">
        <v>482</v>
      </c>
      <c r="B206">
        <v>4464.9627135348464</v>
      </c>
    </row>
    <row r="207" spans="1:2" x14ac:dyDescent="0.15">
      <c r="A207">
        <v>483</v>
      </c>
      <c r="B207">
        <v>4469.9115687911208</v>
      </c>
    </row>
    <row r="208" spans="1:2" x14ac:dyDescent="0.15">
      <c r="A208">
        <v>484</v>
      </c>
      <c r="B208">
        <v>4474.9260737052537</v>
      </c>
    </row>
    <row r="209" spans="1:2" x14ac:dyDescent="0.15">
      <c r="A209">
        <v>485</v>
      </c>
      <c r="B209">
        <v>4480.0072644157563</v>
      </c>
    </row>
    <row r="210" spans="1:2" x14ac:dyDescent="0.15">
      <c r="A210">
        <v>486</v>
      </c>
      <c r="B210">
        <v>4485.1562033154632</v>
      </c>
    </row>
    <row r="211" spans="1:2" x14ac:dyDescent="0.15">
      <c r="A211">
        <v>487</v>
      </c>
      <c r="B211">
        <v>4490.3739799000878</v>
      </c>
    </row>
    <row r="212" spans="1:2" x14ac:dyDescent="0.15">
      <c r="A212">
        <v>488</v>
      </c>
      <c r="B212">
        <v>4495.6617116503421</v>
      </c>
    </row>
    <row r="213" spans="1:2" x14ac:dyDescent="0.15">
      <c r="A213">
        <v>489</v>
      </c>
      <c r="B213">
        <v>4501.0205449488012</v>
      </c>
    </row>
    <row r="214" spans="1:2" x14ac:dyDescent="0.15">
      <c r="A214">
        <v>490</v>
      </c>
      <c r="B214">
        <v>4506.4516560336406</v>
      </c>
    </row>
    <row r="215" spans="1:2" x14ac:dyDescent="0.15">
      <c r="A215">
        <v>491</v>
      </c>
      <c r="B215">
        <v>4511.9562519907922</v>
      </c>
    </row>
    <row r="216" spans="1:2" x14ac:dyDescent="0.15">
      <c r="A216">
        <v>492</v>
      </c>
      <c r="B216">
        <v>4517.5355717861557</v>
      </c>
    </row>
    <row r="217" spans="1:2" x14ac:dyDescent="0.15">
      <c r="A217">
        <v>493</v>
      </c>
      <c r="B217">
        <v>4523.1908873405473</v>
      </c>
    </row>
    <row r="218" spans="1:2" x14ac:dyDescent="0.15">
      <c r="A218">
        <v>494</v>
      </c>
      <c r="B218">
        <v>4528.9235046486028</v>
      </c>
    </row>
    <row r="219" spans="1:2" x14ac:dyDescent="0.15">
      <c r="A219">
        <v>495</v>
      </c>
      <c r="B219">
        <v>4534.7347649445846</v>
      </c>
    </row>
    <row r="220" spans="1:2" x14ac:dyDescent="0.15">
      <c r="A220">
        <v>496</v>
      </c>
      <c r="B220">
        <v>4540.6260459169107</v>
      </c>
    </row>
    <row r="221" spans="1:2" x14ac:dyDescent="0.15">
      <c r="A221">
        <v>497</v>
      </c>
      <c r="B221">
        <v>4546.5987629741976</v>
      </c>
    </row>
    <row r="222" spans="1:2" x14ac:dyDescent="0.15">
      <c r="A222">
        <v>498</v>
      </c>
      <c r="B222">
        <v>4552.6543705652593</v>
      </c>
    </row>
    <row r="223" spans="1:2" x14ac:dyDescent="0.15">
      <c r="A223">
        <v>499</v>
      </c>
      <c r="B223">
        <v>4558.7943635557349</v>
      </c>
    </row>
    <row r="224" spans="1:2" x14ac:dyDescent="0.15">
      <c r="A224">
        <v>500</v>
      </c>
      <c r="B224">
        <v>4565.020278664565</v>
      </c>
    </row>
    <row r="225" spans="1:2" x14ac:dyDescent="0.15">
      <c r="A225">
        <v>501</v>
      </c>
      <c r="B225">
        <v>4571.3336959630551</v>
      </c>
    </row>
    <row r="226" spans="1:2" x14ac:dyDescent="0.15">
      <c r="A226">
        <v>502</v>
      </c>
      <c r="B226">
        <v>4577.7362404400556</v>
      </c>
    </row>
    <row r="227" spans="1:2" x14ac:dyDescent="0.15">
      <c r="A227">
        <v>503</v>
      </c>
      <c r="B227">
        <v>4584.2295836365802</v>
      </c>
    </row>
    <row r="228" spans="1:2" x14ac:dyDescent="0.15">
      <c r="A228">
        <v>504</v>
      </c>
      <c r="B228">
        <v>4590.8154453535244</v>
      </c>
    </row>
    <row r="229" spans="1:2" x14ac:dyDescent="0.15">
      <c r="A229">
        <v>505</v>
      </c>
      <c r="B229">
        <v>4597.4955954364386</v>
      </c>
    </row>
    <row r="230" spans="1:2" x14ac:dyDescent="0.15">
      <c r="A230">
        <v>506</v>
      </c>
      <c r="B230">
        <v>4604.2718556414738</v>
      </c>
    </row>
    <row r="231" spans="1:2" x14ac:dyDescent="0.15">
      <c r="A231">
        <v>507</v>
      </c>
      <c r="B231">
        <v>4611.1461015869727</v>
      </c>
    </row>
    <row r="232" spans="1:2" x14ac:dyDescent="0.15">
      <c r="A232">
        <v>508</v>
      </c>
      <c r="B232">
        <v>4618.1202647949403</v>
      </c>
    </row>
    <row r="233" spans="1:2" x14ac:dyDescent="0.15">
      <c r="A233">
        <v>509</v>
      </c>
      <c r="B233">
        <v>4625.1963348280542</v>
      </c>
    </row>
    <row r="234" spans="1:2" x14ac:dyDescent="0.15">
      <c r="A234">
        <v>510</v>
      </c>
      <c r="B234">
        <v>4632.3763615267999</v>
      </c>
    </row>
    <row r="235" spans="1:2" x14ac:dyDescent="0.15">
      <c r="A235">
        <v>511</v>
      </c>
      <c r="B235">
        <v>4639.662457352727</v>
      </c>
    </row>
    <row r="236" spans="1:2" x14ac:dyDescent="0.15">
      <c r="A236">
        <v>512</v>
      </c>
      <c r="B236">
        <v>4647.0567998434244</v>
      </c>
    </row>
    <row r="237" spans="1:2" x14ac:dyDescent="0.15">
      <c r="A237">
        <v>513</v>
      </c>
      <c r="B237">
        <v>4654.5616341860878</v>
      </c>
    </row>
    <row r="238" spans="1:2" x14ac:dyDescent="0.15">
      <c r="A238">
        <v>514</v>
      </c>
      <c r="B238">
        <v>4662.1792759157915</v>
      </c>
    </row>
    <row r="239" spans="1:2" x14ac:dyDescent="0.15">
      <c r="A239">
        <v>515</v>
      </c>
      <c r="B239">
        <v>4669.9121137461352</v>
      </c>
    </row>
    <row r="240" spans="1:2" x14ac:dyDescent="0.15">
      <c r="A240">
        <v>516</v>
      </c>
      <c r="B240">
        <v>4677.76261253964</v>
      </c>
    </row>
    <row r="241" spans="1:2" x14ac:dyDescent="0.15">
      <c r="A241">
        <v>517</v>
      </c>
      <c r="B241">
        <v>4685.7333164260644</v>
      </c>
    </row>
    <row r="242" spans="1:2" x14ac:dyDescent="0.15">
      <c r="A242">
        <v>518</v>
      </c>
      <c r="B242">
        <v>4693.8268520778083</v>
      </c>
    </row>
    <row r="243" spans="1:2" x14ac:dyDescent="0.15">
      <c r="A243">
        <v>519</v>
      </c>
      <c r="B243">
        <v>4702.0459321509315</v>
      </c>
    </row>
    <row r="244" spans="1:2" x14ac:dyDescent="0.15">
      <c r="A244">
        <v>520</v>
      </c>
      <c r="B244">
        <v>4710.3933589025864</v>
      </c>
    </row>
    <row r="245" spans="1:2" x14ac:dyDescent="0.15">
      <c r="A245">
        <v>521</v>
      </c>
      <c r="B245">
        <v>4718.8720279948457</v>
      </c>
    </row>
    <row r="246" spans="1:2" x14ac:dyDescent="0.15">
      <c r="A246">
        <v>522</v>
      </c>
      <c r="B246">
        <v>4727.4849324966244</v>
      </c>
    </row>
    <row r="247" spans="1:2" x14ac:dyDescent="0.15">
      <c r="A247">
        <v>523</v>
      </c>
      <c r="B247">
        <v>4736.2351670960452</v>
      </c>
    </row>
    <row r="248" spans="1:2" x14ac:dyDescent="0.15">
      <c r="A248">
        <v>524</v>
      </c>
      <c r="B248">
        <v>4745.1259325358023</v>
      </c>
    </row>
    <row r="249" spans="1:2" x14ac:dyDescent="0.15">
      <c r="A249">
        <v>525</v>
      </c>
      <c r="B249">
        <v>4754.1605402861169</v>
      </c>
    </row>
    <row r="250" spans="1:2" x14ac:dyDescent="0.15">
      <c r="A250">
        <v>526</v>
      </c>
      <c r="B250">
        <v>4763.3424174697984</v>
      </c>
    </row>
    <row r="251" spans="1:2" x14ac:dyDescent="0.15">
      <c r="A251">
        <v>527</v>
      </c>
      <c r="B251">
        <v>4772.6751120559911</v>
      </c>
    </row>
    <row r="252" spans="1:2" x14ac:dyDescent="0.15">
      <c r="A252">
        <v>528</v>
      </c>
      <c r="B252">
        <v>4782.1622983393518</v>
      </c>
    </row>
    <row r="253" spans="1:2" x14ac:dyDescent="0.15">
      <c r="A253">
        <v>529</v>
      </c>
      <c r="B253">
        <v>4791.8077827239485</v>
      </c>
    </row>
    <row r="254" spans="1:2" x14ac:dyDescent="0.15">
      <c r="A254">
        <v>530</v>
      </c>
      <c r="B254">
        <v>4801.6155098313129</v>
      </c>
    </row>
    <row r="255" spans="1:2" x14ac:dyDescent="0.15">
      <c r="A255">
        <v>531</v>
      </c>
      <c r="B255">
        <v>4811.589568954354</v>
      </c>
    </row>
    <row r="256" spans="1:2" x14ac:dyDescent="0.15">
      <c r="A256">
        <v>532</v>
      </c>
      <c r="B256">
        <v>4821.7342008807673</v>
      </c>
    </row>
    <row r="257" spans="1:2" x14ac:dyDescent="0.15">
      <c r="A257">
        <v>533</v>
      </c>
      <c r="B257">
        <v>4832.0538051098456</v>
      </c>
    </row>
    <row r="258" spans="1:2" x14ac:dyDescent="0.15">
      <c r="A258">
        <v>534</v>
      </c>
      <c r="B258">
        <v>4842.5529474911873</v>
      </c>
    </row>
    <row r="259" spans="1:2" x14ac:dyDescent="0.15">
      <c r="A259">
        <v>535</v>
      </c>
      <c r="B259">
        <v>4853.2363683130243</v>
      </c>
    </row>
    <row r="260" spans="1:2" x14ac:dyDescent="0.15">
      <c r="A260">
        <v>536</v>
      </c>
      <c r="B260">
        <v>4864.1089908723334</v>
      </c>
    </row>
    <row r="261" spans="1:2" x14ac:dyDescent="0.15">
      <c r="A261">
        <v>537</v>
      </c>
      <c r="B261">
        <v>4875.1759305608903</v>
      </c>
    </row>
    <row r="262" spans="1:2" x14ac:dyDescent="0.15">
      <c r="A262">
        <v>538</v>
      </c>
      <c r="B262">
        <v>4886.4425045031358</v>
      </c>
    </row>
    <row r="263" spans="1:2" x14ac:dyDescent="0.15">
      <c r="A263">
        <v>539</v>
      </c>
      <c r="B263">
        <v>4897.9142417872326</v>
      </c>
    </row>
    <row r="264" spans="1:2" x14ac:dyDescent="0.15">
      <c r="A264">
        <v>540</v>
      </c>
      <c r="B264">
        <v>4909.5968943309244</v>
      </c>
    </row>
    <row r="265" spans="1:2" x14ac:dyDescent="0.15">
      <c r="A265">
        <v>541</v>
      </c>
      <c r="B265">
        <v>4921.496448430189</v>
      </c>
    </row>
    <row r="266" spans="1:2" x14ac:dyDescent="0.15">
      <c r="A266">
        <v>542</v>
      </c>
      <c r="B266">
        <v>4933.6191370411052</v>
      </c>
    </row>
    <row r="267" spans="1:2" x14ac:dyDescent="0.15">
      <c r="A267">
        <v>543</v>
      </c>
      <c r="B267">
        <v>4945.9714528503291</v>
      </c>
    </row>
    <row r="268" spans="1:2" x14ac:dyDescent="0.15">
      <c r="A268">
        <v>544</v>
      </c>
      <c r="B268">
        <v>4958.5601621947499</v>
      </c>
    </row>
    <row r="269" spans="1:2" x14ac:dyDescent="0.15">
      <c r="A269">
        <v>545</v>
      </c>
      <c r="B269">
        <v>4971.3923198950779</v>
      </c>
    </row>
    <row r="270" spans="1:2" x14ac:dyDescent="0.15">
      <c r="A270">
        <v>546</v>
      </c>
      <c r="B270">
        <v>4984.475285075895</v>
      </c>
    </row>
    <row r="271" spans="1:2" x14ac:dyDescent="0.15">
      <c r="A271">
        <v>547</v>
      </c>
      <c r="B271">
        <v>4997.8167380493323</v>
      </c>
    </row>
    <row r="272" spans="1:2" x14ac:dyDescent="0.15">
      <c r="A272">
        <v>548</v>
      </c>
      <c r="B272">
        <v>5011.4246983480843</v>
      </c>
    </row>
    <row r="273" spans="1:2" x14ac:dyDescent="0.15">
      <c r="A273">
        <v>549</v>
      </c>
      <c r="B273">
        <v>5025.3075440008361</v>
      </c>
    </row>
    <row r="274" spans="1:2" x14ac:dyDescent="0.15">
      <c r="A274">
        <v>550</v>
      </c>
      <c r="B274">
        <v>5039.4740321517556</v>
      </c>
    </row>
    <row r="275" spans="1:2" x14ac:dyDescent="0.15">
      <c r="A275">
        <v>551</v>
      </c>
      <c r="B275">
        <v>5053.9333211370158</v>
      </c>
    </row>
    <row r="276" spans="1:2" x14ac:dyDescent="0.15">
      <c r="A276">
        <v>552</v>
      </c>
      <c r="B276">
        <v>5068.6949941395414</v>
      </c>
    </row>
    <row r="277" spans="1:2" x14ac:dyDescent="0.15">
      <c r="A277">
        <v>553</v>
      </c>
      <c r="B277">
        <v>5083.7690845582847</v>
      </c>
    </row>
    <row r="278" spans="1:2" x14ac:dyDescent="0.15">
      <c r="A278">
        <v>554</v>
      </c>
      <c r="B278">
        <v>5099.1661032393222</v>
      </c>
    </row>
    <row r="279" spans="1:2" x14ac:dyDescent="0.15">
      <c r="A279">
        <v>555</v>
      </c>
      <c r="B279">
        <v>5114.8970677329826</v>
      </c>
    </row>
    <row r="280" spans="1:2" x14ac:dyDescent="0.15">
      <c r="A280">
        <v>556</v>
      </c>
      <c r="B280">
        <v>5130.9735337567863</v>
      </c>
    </row>
    <row r="281" spans="1:2" x14ac:dyDescent="0.15">
      <c r="A281">
        <v>557</v>
      </c>
      <c r="B281">
        <v>5147.407629063192</v>
      </c>
    </row>
    <row r="282" spans="1:2" x14ac:dyDescent="0.15">
      <c r="A282">
        <v>558</v>
      </c>
      <c r="B282">
        <v>5164.212089932832</v>
      </c>
    </row>
    <row r="283" spans="1:2" x14ac:dyDescent="0.15">
      <c r="A283">
        <v>559</v>
      </c>
      <c r="B283">
        <v>5181.4003005366203</v>
      </c>
    </row>
    <row r="284" spans="1:2" x14ac:dyDescent="0.15">
      <c r="A284">
        <v>560</v>
      </c>
      <c r="B284">
        <v>5198.9863354373256</v>
      </c>
    </row>
    <row r="285" spans="1:2" x14ac:dyDescent="0.15">
      <c r="A285">
        <v>561</v>
      </c>
      <c r="B285">
        <v>5216.9850055312518</v>
      </c>
    </row>
    <row r="286" spans="1:2" x14ac:dyDescent="0.15">
      <c r="A286">
        <v>562</v>
      </c>
      <c r="B286">
        <v>5235.4119077642581</v>
      </c>
    </row>
    <row r="287" spans="1:2" x14ac:dyDescent="0.15">
      <c r="A287">
        <v>563</v>
      </c>
      <c r="B287">
        <v>5254.2834789946673</v>
      </c>
    </row>
    <row r="288" spans="1:2" x14ac:dyDescent="0.15">
      <c r="A288">
        <v>564</v>
      </c>
      <c r="B288">
        <v>5273.6170544197721</v>
      </c>
    </row>
    <row r="289" spans="1:2" x14ac:dyDescent="0.15">
      <c r="A289">
        <v>565</v>
      </c>
      <c r="B289">
        <v>5293.4309310298813</v>
      </c>
    </row>
    <row r="290" spans="1:2" x14ac:dyDescent="0.15">
      <c r="A290">
        <v>566</v>
      </c>
      <c r="B290">
        <v>5313.7444366127302</v>
      </c>
    </row>
    <row r="291" spans="1:2" x14ac:dyDescent="0.15">
      <c r="A291">
        <v>567</v>
      </c>
      <c r="B291">
        <v>5334.5780048926736</v>
      </c>
    </row>
    <row r="292" spans="1:2" x14ac:dyDescent="0.15">
      <c r="A292">
        <v>568</v>
      </c>
      <c r="B292">
        <v>5355.9532574626828</v>
      </c>
    </row>
    <row r="293" spans="1:2" x14ac:dyDescent="0.15">
      <c r="A293">
        <v>569</v>
      </c>
      <c r="B293">
        <v>5377.893093251364</v>
      </c>
    </row>
    <row r="294" spans="1:2" x14ac:dyDescent="0.15">
      <c r="A294">
        <v>570</v>
      </c>
      <c r="B294">
        <v>5400.4217863628428</v>
      </c>
    </row>
    <row r="295" spans="1:2" x14ac:dyDescent="0.15">
      <c r="A295">
        <v>571</v>
      </c>
      <c r="B295">
        <v>5423.5650932367116</v>
      </c>
    </row>
    <row r="296" spans="1:2" x14ac:dyDescent="0.15">
      <c r="A296">
        <v>572</v>
      </c>
      <c r="B296">
        <v>5447.3503702048483</v>
      </c>
    </row>
    <row r="297" spans="1:2" x14ac:dyDescent="0.15">
      <c r="A297">
        <v>573</v>
      </c>
      <c r="B297">
        <v>5471.8067026675762</v>
      </c>
    </row>
    <row r="298" spans="1:2" x14ac:dyDescent="0.15">
      <c r="A298">
        <v>574</v>
      </c>
      <c r="B298">
        <v>5496.9650472824333</v>
      </c>
    </row>
    <row r="299" spans="1:2" x14ac:dyDescent="0.15">
      <c r="A299">
        <v>575</v>
      </c>
      <c r="B299">
        <v>5522.8583887600307</v>
      </c>
    </row>
    <row r="300" spans="1:2" x14ac:dyDescent="0.15">
      <c r="A300">
        <v>576</v>
      </c>
      <c r="B300">
        <v>5549.5219130903679</v>
      </c>
    </row>
    <row r="301" spans="1:2" x14ac:dyDescent="0.15">
      <c r="A301">
        <v>577</v>
      </c>
      <c r="B301">
        <v>5576.9931992977736</v>
      </c>
    </row>
    <row r="302" spans="1:2" x14ac:dyDescent="0.15">
      <c r="A302">
        <v>578</v>
      </c>
      <c r="B302">
        <v>5605.3124321390515</v>
      </c>
    </row>
    <row r="303" spans="1:2" x14ac:dyDescent="0.15">
      <c r="A303">
        <v>579</v>
      </c>
      <c r="B303">
        <v>5634.5226385376436</v>
      </c>
    </row>
    <row r="304" spans="1:2" x14ac:dyDescent="0.15">
      <c r="A304">
        <v>580</v>
      </c>
      <c r="B304">
        <v>5664.6699509877944</v>
      </c>
    </row>
    <row r="305" spans="1:2" x14ac:dyDescent="0.15">
      <c r="A305">
        <v>581</v>
      </c>
      <c r="B305">
        <v>5695.8039016939538</v>
      </c>
    </row>
    <row r="306" spans="1:2" x14ac:dyDescent="0.15">
      <c r="A306">
        <v>582</v>
      </c>
      <c r="B306">
        <v>5727.9777518323617</v>
      </c>
    </row>
    <row r="307" spans="1:2" x14ac:dyDescent="0.15">
      <c r="A307">
        <v>583</v>
      </c>
      <c r="B307">
        <v>5761.2488610771716</v>
      </c>
    </row>
    <row r="308" spans="1:2" x14ac:dyDescent="0.15">
      <c r="A308">
        <v>584</v>
      </c>
      <c r="B308">
        <v>5795.6791034287917</v>
      </c>
    </row>
    <row r="309" spans="1:2" x14ac:dyDescent="0.15">
      <c r="A309">
        <v>585</v>
      </c>
      <c r="B309">
        <v>5831.335336467625</v>
      </c>
    </row>
    <row r="310" spans="1:2" x14ac:dyDescent="0.15">
      <c r="A310">
        <v>586</v>
      </c>
      <c r="B310">
        <v>5868.2899324664932</v>
      </c>
    </row>
    <row r="311" spans="1:2" x14ac:dyDescent="0.15">
      <c r="A311">
        <v>587</v>
      </c>
      <c r="B311">
        <v>5906.6213813893019</v>
      </c>
    </row>
    <row r="312" spans="1:2" x14ac:dyDescent="0.15">
      <c r="A312">
        <v>588</v>
      </c>
      <c r="B312">
        <v>5946.4149777448283</v>
      </c>
    </row>
    <row r="313" spans="1:2" x14ac:dyDescent="0.15">
      <c r="A313">
        <v>589</v>
      </c>
      <c r="B313">
        <v>5987.7636056521796</v>
      </c>
    </row>
    <row r="314" spans="1:2" x14ac:dyDescent="0.15">
      <c r="A314">
        <v>590</v>
      </c>
      <c r="B314">
        <v>6030.7686394117154</v>
      </c>
    </row>
    <row r="315" spans="1:2" x14ac:dyDescent="0.15">
      <c r="A315">
        <v>591</v>
      </c>
      <c r="B315">
        <v>6075.5409805149693</v>
      </c>
    </row>
    <row r="316" spans="1:2" x14ac:dyDescent="0.15">
      <c r="A316">
        <v>592</v>
      </c>
      <c r="B316">
        <v>6122.2022565637199</v>
      </c>
    </row>
    <row r="317" spans="1:2" x14ac:dyDescent="0.15">
      <c r="A317">
        <v>593</v>
      </c>
      <c r="B317">
        <v>6170.8862132463846</v>
      </c>
    </row>
    <row r="318" spans="1:2" x14ac:dyDescent="0.15">
      <c r="A318">
        <v>594</v>
      </c>
      <c r="B318">
        <v>6221.7403376737338</v>
      </c>
    </row>
    <row r="319" spans="1:2" x14ac:dyDescent="0.15">
      <c r="A319">
        <v>595</v>
      </c>
      <c r="B319">
        <v>6274.9277604514236</v>
      </c>
    </row>
    <row r="320" spans="1:2" x14ac:dyDescent="0.15">
      <c r="A320">
        <v>596</v>
      </c>
      <c r="B320">
        <v>6330.6294954338318</v>
      </c>
    </row>
    <row r="321" spans="1:2" x14ac:dyDescent="0.15">
      <c r="A321">
        <v>597</v>
      </c>
      <c r="B321">
        <v>6389.0470909809692</v>
      </c>
    </row>
    <row r="322" spans="1:2" x14ac:dyDescent="0.15">
      <c r="A322">
        <v>598</v>
      </c>
      <c r="B322">
        <v>6450.4057857802491</v>
      </c>
    </row>
    <row r="323" spans="1:2" x14ac:dyDescent="0.15">
      <c r="A323">
        <v>599</v>
      </c>
      <c r="B323">
        <v>6514.9582873965992</v>
      </c>
    </row>
    <row r="324" spans="1:2" x14ac:dyDescent="0.15">
      <c r="A324">
        <v>600</v>
      </c>
      <c r="B324">
        <v>6582.989324721113</v>
      </c>
    </row>
    <row r="325" spans="1:2" x14ac:dyDescent="0.15">
      <c r="A325">
        <v>601</v>
      </c>
      <c r="B325">
        <v>6654.8211692824552</v>
      </c>
    </row>
    <row r="326" spans="1:2" x14ac:dyDescent="0.15">
      <c r="A326">
        <v>602</v>
      </c>
      <c r="B326">
        <v>6730.8203790356511</v>
      </c>
    </row>
    <row r="327" spans="1:2" x14ac:dyDescent="0.15">
      <c r="A327">
        <v>603</v>
      </c>
      <c r="B327">
        <v>6811.4060976113124</v>
      </c>
    </row>
    <row r="328" spans="1:2" x14ac:dyDescent="0.15">
      <c r="A328">
        <v>604</v>
      </c>
      <c r="B328">
        <v>6897.06035058621</v>
      </c>
    </row>
    <row r="329" spans="1:2" x14ac:dyDescent="0.15">
      <c r="A329">
        <v>605</v>
      </c>
      <c r="B329">
        <v>6988.3409306799986</v>
      </c>
    </row>
    <row r="330" spans="1:2" x14ac:dyDescent="0.15">
      <c r="A330">
        <v>606</v>
      </c>
      <c r="B330">
        <v>7085.8976746736744</v>
      </c>
    </row>
    <row r="331" spans="1:2" x14ac:dyDescent="0.15">
      <c r="A331">
        <v>607</v>
      </c>
      <c r="B331">
        <v>7190.4932349134069</v>
      </c>
    </row>
    <row r="332" spans="1:2" x14ac:dyDescent="0.15">
      <c r="A332">
        <v>608</v>
      </c>
      <c r="B332">
        <v>7303.0298819307</v>
      </c>
    </row>
    <row r="333" spans="1:2" x14ac:dyDescent="0.15">
      <c r="A333">
        <v>609</v>
      </c>
      <c r="B333">
        <v>7424.5845122973451</v>
      </c>
    </row>
    <row r="334" spans="1:2" x14ac:dyDescent="0.15">
      <c r="A334">
        <v>610</v>
      </c>
      <c r="B334">
        <v>7556.4549912143902</v>
      </c>
    </row>
    <row r="335" spans="1:2" x14ac:dyDescent="0.15">
      <c r="A335">
        <v>611</v>
      </c>
      <c r="B335">
        <v>7700.2224213423924</v>
      </c>
    </row>
    <row r="336" spans="1:2" x14ac:dyDescent="0.15">
      <c r="A336">
        <v>612</v>
      </c>
      <c r="B336">
        <v>7857.83621997513</v>
      </c>
    </row>
    <row r="337" spans="1:2" x14ac:dyDescent="0.15">
      <c r="A337">
        <v>613</v>
      </c>
      <c r="B337">
        <v>8031.7325714483468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_tm"/>
  <dimension ref="A1:BR502"/>
  <sheetViews>
    <sheetView tabSelected="1" zoomScaleNormal="100" workbookViewId="0">
      <selection activeCell="F9" sqref="F9"/>
    </sheetView>
  </sheetViews>
  <sheetFormatPr defaultRowHeight="13.5" x14ac:dyDescent="0.15"/>
  <cols>
    <col min="1" max="1" width="23.75" style="10" customWidth="1"/>
    <col min="2" max="2" width="10.625" style="10" customWidth="1"/>
    <col min="3" max="3" width="12.75" style="10" customWidth="1"/>
    <col min="4" max="10" width="13.875" style="10" customWidth="1"/>
    <col min="11" max="12" width="15" style="10" customWidth="1"/>
    <col min="13" max="13" width="10.625" style="10" customWidth="1"/>
    <col min="14" max="14" width="12" style="10" customWidth="1"/>
    <col min="15" max="16" width="14.25" style="10" customWidth="1"/>
    <col min="17" max="17" width="10.625" style="10" customWidth="1"/>
    <col min="18" max="18" width="14.25" style="10" customWidth="1"/>
    <col min="19" max="19" width="25.5" style="10" bestFit="1" customWidth="1"/>
    <col min="20" max="20" width="14.25" style="10" customWidth="1"/>
    <col min="21" max="21" width="15.75" style="10" customWidth="1"/>
    <col min="22" max="23" width="13.125" style="10" customWidth="1"/>
    <col min="24" max="24" width="32.125" style="10" customWidth="1"/>
    <col min="25" max="25" width="9.75" style="10" customWidth="1"/>
    <col min="26" max="26" width="32.125" style="10" customWidth="1"/>
    <col min="27" max="27" width="10.5" style="10" customWidth="1"/>
    <col min="28" max="28" width="20" style="10" customWidth="1"/>
    <col min="29" max="31" width="10.625" style="10" customWidth="1"/>
    <col min="32" max="32" width="20.625" style="10" customWidth="1"/>
    <col min="33" max="33" width="27.25" style="10" customWidth="1"/>
    <col min="34" max="38" width="20" style="10" customWidth="1"/>
    <col min="39" max="39" width="21" style="10" customWidth="1"/>
    <col min="40" max="41" width="20" style="10" customWidth="1"/>
    <col min="42" max="42" width="15.875" style="10" customWidth="1"/>
    <col min="43" max="43" width="16.5" style="10" customWidth="1"/>
    <col min="44" max="44" width="11.625" style="10" customWidth="1"/>
    <col min="45" max="45" width="18.125" style="10" customWidth="1"/>
    <col min="46" max="46" width="19.375" style="10" customWidth="1"/>
    <col min="47" max="47" width="18.125" style="10" customWidth="1"/>
    <col min="48" max="48" width="13" style="10" customWidth="1"/>
    <col min="49" max="49" width="19" style="10" customWidth="1"/>
    <col min="50" max="50" width="18.125" style="10" customWidth="1"/>
    <col min="51" max="51" width="13.75" style="10" customWidth="1"/>
    <col min="52" max="52" width="16.75" style="10" customWidth="1"/>
    <col min="53" max="53" width="12.875" style="10" bestFit="1" customWidth="1"/>
    <col min="54" max="54" width="20.625" style="10" bestFit="1" customWidth="1"/>
    <col min="55" max="55" width="13.875" style="10" customWidth="1"/>
    <col min="56" max="56" width="15.625" style="10" customWidth="1"/>
    <col min="57" max="57" width="13.875" style="10" customWidth="1"/>
    <col min="58" max="58" width="12.625" style="10" customWidth="1"/>
    <col min="59" max="60" width="9.125" style="10" bestFit="1" customWidth="1"/>
    <col min="61" max="61" width="12.875" style="10" bestFit="1" customWidth="1"/>
    <col min="62" max="62" width="9.125" style="10" bestFit="1" customWidth="1"/>
    <col min="63" max="63" width="11.5" style="10" customWidth="1"/>
    <col min="64" max="64" width="12.75" style="10" bestFit="1" customWidth="1"/>
    <col min="65" max="65" width="12.875" style="10" bestFit="1" customWidth="1"/>
    <col min="66" max="67" width="12.75" style="10" bestFit="1" customWidth="1"/>
    <col min="68" max="68" width="15.375" style="10" bestFit="1" customWidth="1"/>
    <col min="69" max="69" width="12" style="10" customWidth="1"/>
  </cols>
  <sheetData>
    <row r="1" spans="1:70" ht="61.5" customHeight="1" x14ac:dyDescent="0.1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13" t="s">
        <v>18</v>
      </c>
      <c r="T1" s="3" t="s">
        <v>19</v>
      </c>
      <c r="U1" s="3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6" t="s">
        <v>32</v>
      </c>
      <c r="AH1" s="6" t="s">
        <v>33</v>
      </c>
      <c r="AI1" s="6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7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1" t="s">
        <v>51</v>
      </c>
      <c r="BA1" t="s">
        <v>52</v>
      </c>
      <c r="BB1" t="s">
        <v>53</v>
      </c>
      <c r="BC1" s="18" t="s">
        <v>54</v>
      </c>
      <c r="BD1" s="18" t="s">
        <v>55</v>
      </c>
      <c r="BE1" t="s">
        <v>56</v>
      </c>
      <c r="BF1" s="17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</row>
    <row r="2" spans="1:70" x14ac:dyDescent="0.15">
      <c r="A2" s="21" t="s">
        <v>70</v>
      </c>
      <c r="B2" s="22">
        <v>13789520</v>
      </c>
      <c r="C2" s="22">
        <f t="array" ref="C2">TsatFromP(テーブル2[[#This Row],[P]])</f>
        <v>608.621106065763</v>
      </c>
      <c r="D2" s="22">
        <f t="array" ref="D2">RhoGFromP(テーブル2[[#This Row],[P]])</f>
        <v>85.147893581579396</v>
      </c>
      <c r="E2" s="22">
        <f t="array" ref="E2">RhoFFromP(テーブル2[[#This Row],[P]])</f>
        <v>624.86627494838649</v>
      </c>
      <c r="F2" s="22">
        <f t="array" ref="F2">HgFromP(テーブル2[[#This Row],[P]])</f>
        <v>2643264.389866509</v>
      </c>
      <c r="G2" s="22">
        <f t="array" ref="G2">HfFromP(テーブル2[[#This Row],[P]])</f>
        <v>1562686.9740257829</v>
      </c>
      <c r="H2" s="22">
        <f t="array" ref="H2">MuGFromP(テーブル2[[#This Row],[P]])</f>
        <v>2.2019594042733509E-5</v>
      </c>
      <c r="I2" s="22">
        <f t="array" ref="I2">MuFFromP(テーブル2[[#This Row],[P]])</f>
        <v>7.2223252690249831E-5</v>
      </c>
      <c r="J2" s="22">
        <f t="array" ref="J2">KfFromP(テーブル2[[#This Row],[P]])</f>
        <v>0.4911212487937569</v>
      </c>
      <c r="K2" s="22">
        <f t="array" ref="K2">CpFFromP(テーブル2[[#This Row],[P]])</f>
        <v>7679.7516396704104</v>
      </c>
      <c r="L2" s="22">
        <f t="array" ref="L2">SigmaFromP(テーブル2[[#This Row],[P]])</f>
        <v>6.5036382888884548E-3</v>
      </c>
      <c r="M2" s="23">
        <v>1</v>
      </c>
      <c r="N2" s="22">
        <v>2440.8000000000002</v>
      </c>
      <c r="O2" s="24">
        <v>2.8502295699234241E-6</v>
      </c>
      <c r="P2" s="24">
        <v>5.9847340050885548E-3</v>
      </c>
      <c r="Q2" s="24">
        <v>1.905E-3</v>
      </c>
      <c r="R2" s="22">
        <v>0.15240000000000001</v>
      </c>
      <c r="S2" s="25">
        <v>4124076.0803222656</v>
      </c>
      <c r="T2" s="22">
        <v>499.95139682144003</v>
      </c>
      <c r="U2" s="26">
        <f>+T2+BG2*S2*テーブル2[[#This Row],[Pw]]*R2/(N2*O2*K2)</f>
        <v>570.35538751128286</v>
      </c>
      <c r="V2" s="22">
        <v>0.03</v>
      </c>
      <c r="W2" s="24">
        <f t="shared" ref="W2:W65" si="0">+N2*Q2/I2</f>
        <v>64379.875272880287</v>
      </c>
      <c r="X2" s="22">
        <v>3.526893093705516E-2</v>
      </c>
      <c r="Y2" s="22">
        <f t="shared" ref="Y2:Y65" si="1">IF(X2&gt;0,1/X2^0.5,1)</f>
        <v>5.3248067667956391</v>
      </c>
      <c r="Z2" s="22">
        <f t="shared" ref="Z2:Z65" si="2">IF(X2&gt;0,1.14-2*LOG((0.72*L2*E2)/(X2*Q2*N2^2)+9.35/(W2*X2^0.5)),0)</f>
        <v>5.3248067760604378</v>
      </c>
      <c r="AA2" s="22">
        <f t="shared" ref="AA2:AA65" si="3">+Y2-Z2</f>
        <v>-9.2647987059990555E-9</v>
      </c>
      <c r="AB2" s="22">
        <f t="shared" ref="AB2:AB65" si="4">32/X2*L2*V2*E2/N2^2</f>
        <v>1.8567695831321663E-5</v>
      </c>
      <c r="AC2" s="22">
        <v>692.2238096406935</v>
      </c>
      <c r="AD2" s="22">
        <f t="shared" ref="AD2:AD65" si="5">+Q2/2*AI2/I2*E2</f>
        <v>2137.3285628537874</v>
      </c>
      <c r="AE2" s="22">
        <f>+gettm2(AD2,AC2,AK2,AL2,テーブル2[[#This Row],[Fcorr]])</f>
        <v>570.35538843352094</v>
      </c>
      <c r="AF2" s="27">
        <f t="shared" ref="AF2:AF65" si="6">+AE2-U2</f>
        <v>9.2223808678681962E-7</v>
      </c>
      <c r="AG2" s="22">
        <v>1.8651224413405859E-5</v>
      </c>
      <c r="AH2" s="22">
        <f t="shared" ref="AH2:AH65" si="7">+X2*N2^2/(8*E2)</f>
        <v>42.031957102081762</v>
      </c>
      <c r="AI2" s="22">
        <f t="shared" ref="AI2:AI65" si="8">+(AH2/E2)^0.5</f>
        <v>0.25935597833921981</v>
      </c>
      <c r="AJ2" s="22">
        <f t="shared" ref="AJ2:AJ65" si="9">+AG2*AI2/I2*E2</f>
        <v>41.851752935399709</v>
      </c>
      <c r="AK2" s="22">
        <f t="array" ref="AK2">+S2*テーブル2[[#This Row],[F_form]]/(E2*CpFromTP((テーブル2[[#This Row],[Tin]]+テーブル2[[#This Row],[Tf]])/2,テーブル2[[#This Row],[P]])*AI2)</f>
        <v>5.2415853272186261</v>
      </c>
      <c r="AL2" s="22">
        <f t="shared" ref="AL2:AL65" si="10">+K2*I2/J2</f>
        <v>1.1293680422758512</v>
      </c>
      <c r="AM2" s="22">
        <f t="shared" ref="AM2:AM65" si="11">+gettyp(AC2,AJ2,AK2,AL2)</f>
        <v>608.62110606119563</v>
      </c>
      <c r="AN2" s="22">
        <f t="shared" ref="AN2:AN65" si="12">+C2-AM2</f>
        <v>4.567368705465924E-9</v>
      </c>
      <c r="AO2" s="22">
        <f t="shared" ref="AO2:AO65" si="13">+AG2-AB2</f>
        <v>8.3528582084195762E-8</v>
      </c>
      <c r="AP2" s="22">
        <v>3.4238512635187086</v>
      </c>
      <c r="AQ2" s="22">
        <f t="shared" ref="AQ2:AQ65" si="14">2*PI()*L2*(D2+E2)/(D2*E2*AP2^2)</f>
        <v>4.6517084617881511E-5</v>
      </c>
      <c r="AR2" s="22">
        <f t="shared" ref="AR2:AR65" si="15">+AO2+AB2/2</f>
        <v>9.3673764977450274E-6</v>
      </c>
      <c r="AS2" s="22">
        <f t="shared" ref="AS2:AS65" si="16">+AR2*AI2/I2*E2</f>
        <v>21.019591966021757</v>
      </c>
      <c r="AT2" s="22">
        <f t="shared" ref="AT2:AT65" si="17">+getublp(AS2)</f>
        <v>12.177274767791454</v>
      </c>
      <c r="AU2" s="22">
        <f t="shared" ref="AU2:AU65" si="18">+AT2*AI2</f>
        <v>3.1582490109060481</v>
      </c>
      <c r="AV2" s="22">
        <f t="shared" ref="AV2:AV65" si="19">+AP2-AU2</f>
        <v>0.26560225261266046</v>
      </c>
      <c r="AW2" s="22">
        <f t="shared" ref="AW2:AW65" si="20">2/3*AB2/(L2/(9.8*(E2-D2)))^0.5</f>
        <v>1.116311006709798E-2</v>
      </c>
      <c r="AX2" s="22">
        <f t="shared" ref="AX2:AX65" si="21">+(2*AQ2*9.8*(E2-D2)/(E2*AW2))^0.5</f>
        <v>0.26560224287691486</v>
      </c>
      <c r="AY2" s="22">
        <f t="shared" ref="AY2:AY65" si="22">+AV2-AX2</f>
        <v>9.7357455985935815E-9</v>
      </c>
      <c r="AZ2" s="22">
        <f t="shared" ref="AZ2:AZ65" si="23">+F2-G2</f>
        <v>1080577.4158407261</v>
      </c>
      <c r="BA2" s="22">
        <f t="shared" ref="BA2:BA65" si="24">+AQ2/AP2</f>
        <v>1.3586187318801832E-5</v>
      </c>
      <c r="BB2" s="25">
        <f t="shared" ref="BB2:BB65" si="25">+E2*AO2*AZ2/BA2</f>
        <v>4151265.2434939141</v>
      </c>
      <c r="BC2" s="28">
        <f t="shared" ref="BC2:BC65" si="26">BB2-S2</f>
        <v>27189.163171648514</v>
      </c>
      <c r="BD2" s="29">
        <f t="shared" ref="BD2:BD65" si="27">+(BB2-S2)/S2*100</f>
        <v>0.65927889403834383</v>
      </c>
      <c r="BE2" s="25">
        <v>4038400</v>
      </c>
      <c r="BF2" s="30">
        <f>テーブル2[[#This Row],[q_P]]/テーブル2[[#This Row],[q_M]]</f>
        <v>1.0279480099776928</v>
      </c>
      <c r="BG2" s="22">
        <v>1</v>
      </c>
      <c r="BH2" s="22">
        <v>-0.05</v>
      </c>
      <c r="BI2" s="22">
        <v>4.5999999999999999E-2</v>
      </c>
      <c r="BJ2" s="22">
        <v>5625</v>
      </c>
      <c r="BK2" s="22">
        <v>1</v>
      </c>
      <c r="BL2" s="22">
        <f>テーブル2[[#This Row],[Ts]]-テーブル2[[#This Row],[Tin]]</f>
        <v>108.66970924432297</v>
      </c>
      <c r="BM2" s="22">
        <f>テーブル2[[#This Row],[q_P]]*0.000001</f>
        <v>4.1512652434939143</v>
      </c>
      <c r="BN2" s="22">
        <f>テーブル2[[#This Row],[Tsub]]</f>
        <v>108.66970924432297</v>
      </c>
      <c r="BO2" s="22">
        <f>テーブル2[[#This Row],[Fcorr]]</f>
        <v>1</v>
      </c>
      <c r="BP2" s="22">
        <f>(テーブル2[[#This Row],[Tsub]]-40)^2</f>
        <v>4715.5289676998564</v>
      </c>
      <c r="BQ2">
        <v>1</v>
      </c>
      <c r="BR2">
        <v>0.15240000000000001</v>
      </c>
    </row>
    <row r="3" spans="1:70" x14ac:dyDescent="0.15">
      <c r="A3" s="9" t="s">
        <v>71</v>
      </c>
      <c r="B3">
        <v>13789520</v>
      </c>
      <c r="C3" s="22">
        <f t="array" ref="C3">TsatFromP(テーブル2[[#This Row],[P]])</f>
        <v>608.621106065763</v>
      </c>
      <c r="D3">
        <f t="array" ref="D3">RhoGFromP(テーブル2[[#This Row],[P]])</f>
        <v>85.147893581579396</v>
      </c>
      <c r="E3">
        <f t="array" ref="E3">RhoFFromP(テーブル2[[#This Row],[P]])</f>
        <v>624.86627494838649</v>
      </c>
      <c r="F3">
        <f t="array" ref="F3">HgFromP(テーブル2[[#This Row],[P]])</f>
        <v>2643264.389866509</v>
      </c>
      <c r="G3">
        <f t="array" ref="G3">HfFromP(テーブル2[[#This Row],[P]])</f>
        <v>1562686.9740257829</v>
      </c>
      <c r="H3">
        <f t="array" ref="H3">MuGFromP(テーブル2[[#This Row],[P]])</f>
        <v>2.2019594042733509E-5</v>
      </c>
      <c r="I3">
        <f t="array" ref="I3">MuFFromP(テーブル2[[#This Row],[P]])</f>
        <v>7.2223252690249831E-5</v>
      </c>
      <c r="J3">
        <f t="array" ref="J3">KfFromP(テーブル2[[#This Row],[P]])</f>
        <v>0.4911212487937569</v>
      </c>
      <c r="K3">
        <f t="array" ref="K3">CpFFromP(テーブル2[[#This Row],[P]])</f>
        <v>7679.7516396704104</v>
      </c>
      <c r="L3">
        <f t="array" ref="L3">SigmaFromP(テーブル2[[#This Row],[P]])</f>
        <v>6.5036382888884548E-3</v>
      </c>
      <c r="M3">
        <v>2</v>
      </c>
      <c r="N3">
        <v>2454.36</v>
      </c>
      <c r="O3" s="8">
        <v>2.8502295699234241E-6</v>
      </c>
      <c r="P3" s="8">
        <v>5.9847340050885548E-3</v>
      </c>
      <c r="Q3" s="8">
        <v>1.905E-3</v>
      </c>
      <c r="R3">
        <v>0.15240000000000001</v>
      </c>
      <c r="S3" s="15">
        <v>4160709.7625732422</v>
      </c>
      <c r="T3">
        <v>499.39149608425203</v>
      </c>
      <c r="U3" s="12">
        <f>+T3+BG3*S3*テーブル2[[#This Row],[Pw]]*R3/(N3*O3*K3)</f>
        <v>570.02844961438416</v>
      </c>
      <c r="V3">
        <v>0.03</v>
      </c>
      <c r="W3" s="8">
        <f t="shared" si="0"/>
        <v>64737.541246618523</v>
      </c>
      <c r="X3">
        <v>3.5176483310940303E-2</v>
      </c>
      <c r="Y3">
        <f t="shared" si="1"/>
        <v>5.3317992613705751</v>
      </c>
      <c r="Z3">
        <f t="shared" si="2"/>
        <v>5.3317993110830209</v>
      </c>
      <c r="AA3">
        <f t="shared" si="3"/>
        <v>-4.9712445715499598E-8</v>
      </c>
      <c r="AB3">
        <f t="shared" si="4"/>
        <v>1.8411354894901712E-5</v>
      </c>
      <c r="AC3">
        <v>692.63744468552738</v>
      </c>
      <c r="AD3">
        <f t="shared" si="5"/>
        <v>2146.3839957592782</v>
      </c>
      <c r="AE3">
        <f>+gettm2(AD3,AC3,AK3,AL3,テーブル2[[#This Row],[Fcorr]])</f>
        <v>570.02845054075851</v>
      </c>
      <c r="AF3" s="14">
        <f t="shared" si="6"/>
        <v>9.2637435500364518E-7</v>
      </c>
      <c r="AG3">
        <v>1.8494214470787663E-5</v>
      </c>
      <c r="AH3">
        <f t="shared" si="7"/>
        <v>42.388873557737206</v>
      </c>
      <c r="AI3">
        <f t="shared" si="8"/>
        <v>0.26045481765728556</v>
      </c>
      <c r="AJ3">
        <f t="shared" si="9"/>
        <v>41.675260844344663</v>
      </c>
      <c r="AK3">
        <f t="array" ref="AK3">+S3*テーブル2[[#This Row],[F_form]]/(E3*CpFromTP((テーブル2[[#This Row],[Tin]]+テーブル2[[#This Row],[Tf]])/2,テーブル2[[#This Row],[P]])*AI3)</f>
        <v>5.2710101883500045</v>
      </c>
      <c r="AL3">
        <f t="shared" si="10"/>
        <v>1.1293680422758512</v>
      </c>
      <c r="AM3">
        <f t="shared" si="11"/>
        <v>608.62110599156961</v>
      </c>
      <c r="AN3">
        <f t="shared" si="12"/>
        <v>7.419339453917928E-8</v>
      </c>
      <c r="AO3">
        <f t="shared" si="13"/>
        <v>8.2859575885950811E-8</v>
      </c>
      <c r="AP3">
        <v>3.4322070707663581</v>
      </c>
      <c r="AQ3">
        <f t="shared" si="14"/>
        <v>4.6290865949277785E-5</v>
      </c>
      <c r="AR3">
        <f t="shared" si="15"/>
        <v>9.2885370233368068E-6</v>
      </c>
      <c r="AS3">
        <f t="shared" si="16"/>
        <v>20.930989197803306</v>
      </c>
      <c r="AT3">
        <f t="shared" si="17"/>
        <v>12.15615398769523</v>
      </c>
      <c r="AU3">
        <f t="shared" si="18"/>
        <v>3.1661288702790458</v>
      </c>
      <c r="AV3">
        <f t="shared" si="19"/>
        <v>0.26607820048731234</v>
      </c>
      <c r="AW3">
        <f t="shared" si="20"/>
        <v>1.1069116116685186E-2</v>
      </c>
      <c r="AX3">
        <f t="shared" si="21"/>
        <v>0.26607819045075121</v>
      </c>
      <c r="AY3">
        <f t="shared" si="22"/>
        <v>1.0036561137738431E-8</v>
      </c>
      <c r="AZ3">
        <f t="shared" si="23"/>
        <v>1080577.4158407261</v>
      </c>
      <c r="BA3">
        <f t="shared" si="24"/>
        <v>1.3487200799613107E-5</v>
      </c>
      <c r="BB3" s="15">
        <f t="shared" si="25"/>
        <v>4148239.8084612852</v>
      </c>
      <c r="BC3" s="20">
        <f t="shared" si="26"/>
        <v>-12469.954111956991</v>
      </c>
      <c r="BD3" s="19">
        <f t="shared" si="27"/>
        <v>-0.29970737743179648</v>
      </c>
      <c r="BE3" s="15">
        <v>4038400</v>
      </c>
      <c r="BF3" s="16">
        <f>テーブル2[[#This Row],[q_P]]/テーブル2[[#This Row],[q_M]]</f>
        <v>1.0271988432204053</v>
      </c>
      <c r="BG3">
        <v>1</v>
      </c>
      <c r="BH3">
        <v>-5.5E-2</v>
      </c>
      <c r="BI3">
        <v>4.5999999999999999E-2</v>
      </c>
      <c r="BJ3">
        <v>5625</v>
      </c>
      <c r="BK3" s="22">
        <v>1</v>
      </c>
      <c r="BL3">
        <f>テーブル2[[#This Row],[Ts]]-テーブル2[[#This Row],[Tin]]</f>
        <v>109.22960998151098</v>
      </c>
      <c r="BM3">
        <f>テーブル2[[#This Row],[q_P]]*0.000001</f>
        <v>4.1482398084612848</v>
      </c>
      <c r="BN3">
        <f>テーブル2[[#This Row],[Tsub]]</f>
        <v>109.22960998151098</v>
      </c>
      <c r="BO3">
        <f>テーブル2[[#This Row],[Fcorr]]</f>
        <v>1</v>
      </c>
      <c r="BP3">
        <f>(テーブル2[[#This Row],[Tsub]]-40)^2</f>
        <v>4792.738898192124</v>
      </c>
      <c r="BQ3">
        <v>1</v>
      </c>
      <c r="BR3">
        <v>0.15240000000000001</v>
      </c>
    </row>
    <row r="4" spans="1:70" x14ac:dyDescent="0.15">
      <c r="A4" s="9" t="s">
        <v>72</v>
      </c>
      <c r="B4">
        <v>13789520</v>
      </c>
      <c r="C4" s="22">
        <f t="array" ref="C4">TsatFromP(テーブル2[[#This Row],[P]])</f>
        <v>608.621106065763</v>
      </c>
      <c r="D4">
        <f t="array" ref="D4">RhoGFromP(テーブル2[[#This Row],[P]])</f>
        <v>85.147893581579396</v>
      </c>
      <c r="E4">
        <f t="array" ref="E4">RhoFFromP(テーブル2[[#This Row],[P]])</f>
        <v>624.86627494838649</v>
      </c>
      <c r="F4">
        <f t="array" ref="F4">HgFromP(テーブル2[[#This Row],[P]])</f>
        <v>2643264.389866509</v>
      </c>
      <c r="G4">
        <f t="array" ref="G4">HfFromP(テーブル2[[#This Row],[P]])</f>
        <v>1562686.9740257829</v>
      </c>
      <c r="H4">
        <f t="array" ref="H4">MuGFromP(テーブル2[[#This Row],[P]])</f>
        <v>2.2019594042733509E-5</v>
      </c>
      <c r="I4">
        <f t="array" ref="I4">MuFFromP(テーブル2[[#This Row],[P]])</f>
        <v>7.2223252690249831E-5</v>
      </c>
      <c r="J4">
        <f t="array" ref="J4">KfFromP(テーブル2[[#This Row],[P]])</f>
        <v>0.4911212487937569</v>
      </c>
      <c r="K4">
        <f t="array" ref="K4">CpFFromP(テーブル2[[#This Row],[P]])</f>
        <v>7679.7516396704104</v>
      </c>
      <c r="L4">
        <f t="array" ref="L4">SigmaFromP(テーブル2[[#This Row],[P]])</f>
        <v>6.5036382888884548E-3</v>
      </c>
      <c r="M4" s="23">
        <v>3</v>
      </c>
      <c r="N4">
        <v>3037.44</v>
      </c>
      <c r="O4" s="8">
        <v>2.8502295699234241E-6</v>
      </c>
      <c r="P4" s="8">
        <v>5.9847340050885548E-3</v>
      </c>
      <c r="Q4" s="8">
        <v>1.905E-3</v>
      </c>
      <c r="R4">
        <v>0.15240000000000001</v>
      </c>
      <c r="S4" s="15">
        <v>5012499.6185302734</v>
      </c>
      <c r="T4">
        <v>495.51145537057801</v>
      </c>
      <c r="U4" s="12">
        <f>+T4+BG4*S4*テーブル2[[#This Row],[Pw]]*R4/(N4*O4*K4)</f>
        <v>564.27360541737335</v>
      </c>
      <c r="V4">
        <v>0.03</v>
      </c>
      <c r="W4" s="8">
        <f t="shared" si="0"/>
        <v>80117.178117362142</v>
      </c>
      <c r="X4">
        <v>3.1869500535929983E-2</v>
      </c>
      <c r="Y4">
        <f t="shared" si="1"/>
        <v>5.6016035854691575</v>
      </c>
      <c r="Z4">
        <f t="shared" si="2"/>
        <v>5.6016036114539407</v>
      </c>
      <c r="AA4">
        <f t="shared" si="3"/>
        <v>-2.5984783214028084E-8</v>
      </c>
      <c r="AB4">
        <f t="shared" si="4"/>
        <v>1.3268567100478401E-5</v>
      </c>
      <c r="AC4">
        <v>693.21982157768889</v>
      </c>
      <c r="AD4">
        <f t="shared" si="5"/>
        <v>2528.3563479605123</v>
      </c>
      <c r="AE4">
        <f>+gettm2(AD4,AC4,AK4,AL4,テーブル2[[#This Row],[Fcorr]])</f>
        <v>564.27360634957142</v>
      </c>
      <c r="AF4" s="14">
        <f t="shared" si="6"/>
        <v>9.3219807695277268E-7</v>
      </c>
      <c r="AG4">
        <v>1.3344346107264144E-5</v>
      </c>
      <c r="AH4">
        <f t="shared" si="7"/>
        <v>58.818453323303892</v>
      </c>
      <c r="AI4">
        <f t="shared" si="8"/>
        <v>0.30680558226383198</v>
      </c>
      <c r="AJ4">
        <f t="shared" si="9"/>
        <v>35.421797574470816</v>
      </c>
      <c r="AK4">
        <f t="array" ref="AK4">+S4*テーブル2[[#This Row],[F_form]]/(E4*CpFromTP((テーブル2[[#This Row],[Tin]]+テーブル2[[#This Row],[Tf]])/2,テーブル2[[#This Row],[P]])*AI4)</f>
        <v>5.4464305969903206</v>
      </c>
      <c r="AL4">
        <f t="shared" si="10"/>
        <v>1.1293680422758512</v>
      </c>
      <c r="AM4">
        <f t="shared" si="11"/>
        <v>608.62110605771079</v>
      </c>
      <c r="AN4">
        <f t="shared" si="12"/>
        <v>8.0522113421466202E-9</v>
      </c>
      <c r="AO4">
        <f t="shared" si="13"/>
        <v>7.5779006785742968E-8</v>
      </c>
      <c r="AP4">
        <v>3.7675353130760687</v>
      </c>
      <c r="AQ4">
        <f t="shared" si="14"/>
        <v>3.8417367770371145E-5</v>
      </c>
      <c r="AR4">
        <f t="shared" si="15"/>
        <v>6.7100625570249434E-6</v>
      </c>
      <c r="AS4">
        <f t="shared" si="16"/>
        <v>17.811474290043215</v>
      </c>
      <c r="AT4">
        <f t="shared" si="17"/>
        <v>11.349214363269956</v>
      </c>
      <c r="AU4">
        <f t="shared" si="18"/>
        <v>3.4820023209600839</v>
      </c>
      <c r="AV4">
        <f t="shared" si="19"/>
        <v>0.28553299211598482</v>
      </c>
      <c r="AW4">
        <f t="shared" si="20"/>
        <v>7.9772135606323274E-3</v>
      </c>
      <c r="AX4">
        <f t="shared" si="21"/>
        <v>0.28553298832020796</v>
      </c>
      <c r="AY4">
        <f t="shared" si="22"/>
        <v>3.795776859494282E-9</v>
      </c>
      <c r="AZ4">
        <f t="shared" si="23"/>
        <v>1080577.4158407261</v>
      </c>
      <c r="BA4">
        <f t="shared" si="24"/>
        <v>1.0196949617707665E-5</v>
      </c>
      <c r="BB4" s="15">
        <f t="shared" si="25"/>
        <v>5017895.4404018344</v>
      </c>
      <c r="BC4" s="20">
        <f t="shared" si="26"/>
        <v>5395.8218715609983</v>
      </c>
      <c r="BD4" s="19">
        <f t="shared" si="27"/>
        <v>0.1076473273257449</v>
      </c>
      <c r="BE4" s="15">
        <v>5395049.9999999991</v>
      </c>
      <c r="BF4" s="16">
        <f>テーブル2[[#This Row],[q_P]]/テーブル2[[#This Row],[q_M]]</f>
        <v>0.93009248114509324</v>
      </c>
      <c r="BG4">
        <v>1</v>
      </c>
      <c r="BH4">
        <v>-3.3000000000000002E-2</v>
      </c>
      <c r="BI4">
        <v>4.5999999999999999E-2</v>
      </c>
      <c r="BJ4">
        <v>5625</v>
      </c>
      <c r="BK4" s="22">
        <v>1</v>
      </c>
      <c r="BL4">
        <f>テーブル2[[#This Row],[Ts]]-テーブル2[[#This Row],[Tin]]</f>
        <v>113.109650695185</v>
      </c>
      <c r="BM4">
        <f>テーブル2[[#This Row],[q_P]]*0.000001</f>
        <v>5.0178954404018343</v>
      </c>
      <c r="BN4">
        <f>テーブル2[[#This Row],[Tsub]]</f>
        <v>113.109650695185</v>
      </c>
      <c r="BO4">
        <f>テーブル2[[#This Row],[Fcorr]]</f>
        <v>1</v>
      </c>
      <c r="BP4">
        <f>(テーブル2[[#This Row],[Tsub]]-40)^2</f>
        <v>5345.0210247719642</v>
      </c>
      <c r="BQ4">
        <v>1</v>
      </c>
      <c r="BR4">
        <v>0.15240000000000001</v>
      </c>
    </row>
    <row r="5" spans="1:70" x14ac:dyDescent="0.15">
      <c r="A5" s="9" t="s">
        <v>73</v>
      </c>
      <c r="B5">
        <v>13789520</v>
      </c>
      <c r="C5" s="22">
        <f t="array" ref="C5">TsatFromP(テーブル2[[#This Row],[P]])</f>
        <v>608.621106065763</v>
      </c>
      <c r="D5">
        <f t="array" ref="D5">RhoGFromP(テーブル2[[#This Row],[P]])</f>
        <v>85.147893581579396</v>
      </c>
      <c r="E5">
        <f t="array" ref="E5">RhoFFromP(テーブル2[[#This Row],[P]])</f>
        <v>624.86627494838649</v>
      </c>
      <c r="F5">
        <f t="array" ref="F5">HgFromP(テーブル2[[#This Row],[P]])</f>
        <v>2643264.389866509</v>
      </c>
      <c r="G5">
        <f t="array" ref="G5">HfFromP(テーブル2[[#This Row],[P]])</f>
        <v>1562686.9740257829</v>
      </c>
      <c r="H5">
        <f t="array" ref="H5">MuGFromP(テーブル2[[#This Row],[P]])</f>
        <v>2.2019594042733509E-5</v>
      </c>
      <c r="I5">
        <f t="array" ref="I5">MuFFromP(テーブル2[[#This Row],[P]])</f>
        <v>7.2223252690249831E-5</v>
      </c>
      <c r="J5">
        <f t="array" ref="J5">KfFromP(テーブル2[[#This Row],[P]])</f>
        <v>0.4911212487937569</v>
      </c>
      <c r="K5">
        <f t="array" ref="K5">CpFFromP(テーブル2[[#This Row],[P]])</f>
        <v>7679.7516396704104</v>
      </c>
      <c r="L5">
        <f t="array" ref="L5">SigmaFromP(テーブル2[[#This Row],[P]])</f>
        <v>6.5036382888884548E-3</v>
      </c>
      <c r="M5">
        <v>4</v>
      </c>
      <c r="N5">
        <v>3118.8</v>
      </c>
      <c r="O5" s="8">
        <v>2.8502295699234241E-6</v>
      </c>
      <c r="P5" s="8">
        <v>5.9847340050885548E-3</v>
      </c>
      <c r="Q5" s="8">
        <v>1.905E-3</v>
      </c>
      <c r="R5">
        <v>0.15240000000000001</v>
      </c>
      <c r="S5" s="15">
        <v>6642131.0424804688</v>
      </c>
      <c r="T5">
        <v>458.882857903603</v>
      </c>
      <c r="U5" s="12">
        <f>+T5+BG5*S5*テーブル2[[#This Row],[Pw]]*R5/(N5*O5*K5)</f>
        <v>547.62353068564857</v>
      </c>
      <c r="V5">
        <v>0.03</v>
      </c>
      <c r="W5" s="8">
        <f t="shared" si="0"/>
        <v>82263.173959791486</v>
      </c>
      <c r="X5">
        <v>3.1491139902307147E-2</v>
      </c>
      <c r="Y5">
        <f t="shared" si="1"/>
        <v>5.6351542621364716</v>
      </c>
      <c r="Z5">
        <f t="shared" si="2"/>
        <v>5.6351542954879825</v>
      </c>
      <c r="AA5">
        <f t="shared" si="3"/>
        <v>-3.3351510886348024E-8</v>
      </c>
      <c r="AB5">
        <f t="shared" si="4"/>
        <v>1.2736534184098725E-5</v>
      </c>
      <c r="AC5">
        <v>723.25024754569404</v>
      </c>
      <c r="AD5">
        <f t="shared" si="5"/>
        <v>2580.6235926735508</v>
      </c>
      <c r="AE5">
        <f>+gettm2(AD5,AC5,AK5,AL5,テーブル2[[#This Row],[Fcorr]])</f>
        <v>547.623531918151</v>
      </c>
      <c r="AF5" s="14">
        <f t="shared" si="6"/>
        <v>1.23250242722861E-6</v>
      </c>
      <c r="AG5">
        <v>1.2832943360415287E-5</v>
      </c>
      <c r="AH5">
        <f t="shared" si="7"/>
        <v>61.275428887159265</v>
      </c>
      <c r="AI5">
        <f t="shared" si="8"/>
        <v>0.31314799616464356</v>
      </c>
      <c r="AJ5">
        <f t="shared" si="9"/>
        <v>34.768500156778046</v>
      </c>
      <c r="AK5">
        <f t="array" ref="AK5">+S5*テーブル2[[#This Row],[F_form]]/(E5*CpFromTP((テーブル2[[#This Row],[Tin]]+テーブル2[[#This Row],[Tf]])/2,テーブル2[[#This Row],[P]])*AI5)</f>
        <v>7.4019545226310273</v>
      </c>
      <c r="AL5">
        <f t="shared" si="10"/>
        <v>1.1293680422758512</v>
      </c>
      <c r="AM5">
        <f t="shared" si="11"/>
        <v>608.62110602001553</v>
      </c>
      <c r="AN5">
        <f t="shared" si="12"/>
        <v>4.5747469812340569E-8</v>
      </c>
      <c r="AO5">
        <f t="shared" si="13"/>
        <v>9.6409176316561494E-8</v>
      </c>
      <c r="AP5">
        <v>3.8154639147452647</v>
      </c>
      <c r="AQ5">
        <f t="shared" si="14"/>
        <v>3.7458257206619704E-5</v>
      </c>
      <c r="AR5">
        <f t="shared" si="15"/>
        <v>6.4646762683659242E-6</v>
      </c>
      <c r="AS5">
        <f t="shared" si="16"/>
        <v>17.514851545555818</v>
      </c>
      <c r="AT5">
        <f t="shared" si="17"/>
        <v>11.265245903837224</v>
      </c>
      <c r="AU5">
        <f t="shared" si="18"/>
        <v>3.5276891810885855</v>
      </c>
      <c r="AV5">
        <f t="shared" si="19"/>
        <v>0.28777473365667916</v>
      </c>
      <c r="AW5">
        <f t="shared" si="20"/>
        <v>7.657349315826744E-3</v>
      </c>
      <c r="AX5">
        <f t="shared" si="21"/>
        <v>0.28777472757237849</v>
      </c>
      <c r="AY5">
        <f t="shared" si="22"/>
        <v>6.0843006743915851E-9</v>
      </c>
      <c r="AZ5">
        <f t="shared" si="23"/>
        <v>1080577.4158407261</v>
      </c>
      <c r="BA5">
        <f t="shared" si="24"/>
        <v>9.8174843331261235E-6</v>
      </c>
      <c r="BB5" s="15">
        <f t="shared" si="25"/>
        <v>6630726.6982795503</v>
      </c>
      <c r="BC5" s="20">
        <f t="shared" si="26"/>
        <v>-11404.344200918451</v>
      </c>
      <c r="BD5" s="19">
        <f t="shared" si="27"/>
        <v>-0.17169706722105799</v>
      </c>
      <c r="BE5" s="15">
        <v>6688600</v>
      </c>
      <c r="BF5" s="16">
        <f>テーブル2[[#This Row],[q_P]]/テーブル2[[#This Row],[q_M]]</f>
        <v>0.99134747156049852</v>
      </c>
      <c r="BG5">
        <v>1</v>
      </c>
      <c r="BH5">
        <v>-7.4999999999999997E-2</v>
      </c>
      <c r="BI5">
        <v>4.5999999999999999E-2</v>
      </c>
      <c r="BJ5">
        <v>5625</v>
      </c>
      <c r="BK5" s="22">
        <v>1</v>
      </c>
      <c r="BL5">
        <f>テーブル2[[#This Row],[Ts]]-テーブル2[[#This Row],[Tin]]</f>
        <v>149.73824816216</v>
      </c>
      <c r="BM5">
        <f>テーブル2[[#This Row],[q_P]]*0.000001</f>
        <v>6.6307266982795499</v>
      </c>
      <c r="BN5">
        <f>テーブル2[[#This Row],[Tsub]]</f>
        <v>149.73824816216</v>
      </c>
      <c r="BO5">
        <f>テーブル2[[#This Row],[Fcorr]]</f>
        <v>1</v>
      </c>
      <c r="BP5">
        <f>(テーブル2[[#This Row],[Tsub]]-40)^2</f>
        <v>12042.483109699813</v>
      </c>
      <c r="BQ5">
        <v>1</v>
      </c>
      <c r="BR5">
        <v>0.15240000000000001</v>
      </c>
    </row>
    <row r="6" spans="1:70" x14ac:dyDescent="0.15">
      <c r="A6" s="9" t="s">
        <v>74</v>
      </c>
      <c r="B6">
        <v>13789520</v>
      </c>
      <c r="C6" s="22">
        <f t="array" ref="C6">TsatFromP(テーブル2[[#This Row],[P]])</f>
        <v>608.621106065763</v>
      </c>
      <c r="D6">
        <f t="array" ref="D6">RhoGFromP(テーブル2[[#This Row],[P]])</f>
        <v>85.147893581579396</v>
      </c>
      <c r="E6">
        <f t="array" ref="E6">RhoFFromP(テーブル2[[#This Row],[P]])</f>
        <v>624.86627494838649</v>
      </c>
      <c r="F6">
        <f t="array" ref="F6">HgFromP(テーブル2[[#This Row],[P]])</f>
        <v>2643264.389866509</v>
      </c>
      <c r="G6">
        <f t="array" ref="G6">HfFromP(テーブル2[[#This Row],[P]])</f>
        <v>1562686.9740257829</v>
      </c>
      <c r="H6">
        <f t="array" ref="H6">MuGFromP(テーブル2[[#This Row],[P]])</f>
        <v>2.2019594042733509E-5</v>
      </c>
      <c r="I6">
        <f t="array" ref="I6">MuFFromP(テーブル2[[#This Row],[P]])</f>
        <v>7.2223252690249831E-5</v>
      </c>
      <c r="J6">
        <f t="array" ref="J6">KfFromP(テーブル2[[#This Row],[P]])</f>
        <v>0.4911212487937569</v>
      </c>
      <c r="K6">
        <f t="array" ref="K6">CpFFromP(テーブル2[[#This Row],[P]])</f>
        <v>7679.7516396704104</v>
      </c>
      <c r="L6">
        <f t="array" ref="L6">SigmaFromP(テーブル2[[#This Row],[P]])</f>
        <v>6.5036382888884548E-3</v>
      </c>
      <c r="M6" s="23">
        <v>5</v>
      </c>
      <c r="N6">
        <v>3118.8</v>
      </c>
      <c r="O6" s="8">
        <v>2.8502295699234241E-6</v>
      </c>
      <c r="P6" s="8">
        <v>5.9847340050885548E-3</v>
      </c>
      <c r="Q6" s="8">
        <v>1.905E-3</v>
      </c>
      <c r="R6">
        <v>0.15240000000000001</v>
      </c>
      <c r="S6" s="15">
        <v>5270615.0054931641</v>
      </c>
      <c r="T6">
        <v>491.66308110577302</v>
      </c>
      <c r="U6" s="12">
        <f>+T6+BG6*S6*テーブル2[[#This Row],[Pw]]*R6/(N6*O6*K6)</f>
        <v>562.07992753220867</v>
      </c>
      <c r="V6">
        <v>0.03</v>
      </c>
      <c r="W6" s="8">
        <f t="shared" si="0"/>
        <v>82263.173959791486</v>
      </c>
      <c r="X6">
        <v>3.1491139902307147E-2</v>
      </c>
      <c r="Y6">
        <f t="shared" si="1"/>
        <v>5.6351542621364716</v>
      </c>
      <c r="Z6">
        <f t="shared" si="2"/>
        <v>5.6351542954879825</v>
      </c>
      <c r="AA6">
        <f t="shared" si="3"/>
        <v>-3.3351510886348024E-8</v>
      </c>
      <c r="AB6">
        <f t="shared" si="4"/>
        <v>1.2736534184098725E-5</v>
      </c>
      <c r="AC6">
        <v>696.02168931448102</v>
      </c>
      <c r="AD6">
        <f t="shared" si="5"/>
        <v>2580.6235926735508</v>
      </c>
      <c r="AE6">
        <f>+gettm2(AD6,AC6,AK6,AL6,テーブル2[[#This Row],[Fcorr]])</f>
        <v>562.07992849242555</v>
      </c>
      <c r="AF6" s="14">
        <f t="shared" si="6"/>
        <v>9.6021688023029128E-7</v>
      </c>
      <c r="AG6">
        <v>1.2813533598113105E-5</v>
      </c>
      <c r="AH6">
        <f t="shared" si="7"/>
        <v>61.275428887159265</v>
      </c>
      <c r="AI6">
        <f t="shared" si="8"/>
        <v>0.31314799616464356</v>
      </c>
      <c r="AJ6">
        <f t="shared" si="9"/>
        <v>34.715912975124297</v>
      </c>
      <c r="AK6">
        <f t="array" ref="AK6">+S6*テーブル2[[#This Row],[F_form]]/(E6*CpFromTP((テーブル2[[#This Row],[Tin]]+テーブル2[[#This Row],[Tf]])/2,テーブル2[[#This Row],[P]])*AI6)</f>
        <v>5.6451025616657065</v>
      </c>
      <c r="AL6">
        <f t="shared" si="10"/>
        <v>1.1293680422758512</v>
      </c>
      <c r="AM6">
        <f t="shared" si="11"/>
        <v>608.62110604114514</v>
      </c>
      <c r="AN6">
        <f t="shared" si="12"/>
        <v>2.4617861527076457E-8</v>
      </c>
      <c r="AO6">
        <f t="shared" si="13"/>
        <v>7.6999414014380138E-8</v>
      </c>
      <c r="AP6">
        <v>3.811086361170319</v>
      </c>
      <c r="AQ6">
        <f t="shared" si="14"/>
        <v>3.7544358483972221E-5</v>
      </c>
      <c r="AR6">
        <f t="shared" si="15"/>
        <v>6.4452665060637428E-6</v>
      </c>
      <c r="AS6">
        <f t="shared" si="16"/>
        <v>17.462264363902065</v>
      </c>
      <c r="AT6">
        <f t="shared" si="17"/>
        <v>11.250211153283972</v>
      </c>
      <c r="AU6">
        <f t="shared" si="18"/>
        <v>3.5229810790799996</v>
      </c>
      <c r="AV6">
        <f t="shared" si="19"/>
        <v>0.28810528209031938</v>
      </c>
      <c r="AW6">
        <f t="shared" si="20"/>
        <v>7.657349315826744E-3</v>
      </c>
      <c r="AX6">
        <f t="shared" si="21"/>
        <v>0.28810527617927928</v>
      </c>
      <c r="AY6">
        <f t="shared" si="22"/>
        <v>5.9110401018358516E-9</v>
      </c>
      <c r="AZ6">
        <f t="shared" si="23"/>
        <v>1080577.4158407261</v>
      </c>
      <c r="BA6">
        <f t="shared" si="24"/>
        <v>9.8513533743284149E-6</v>
      </c>
      <c r="BB6" s="15">
        <f t="shared" si="25"/>
        <v>5277575.981071054</v>
      </c>
      <c r="BC6" s="20">
        <f t="shared" si="26"/>
        <v>6960.9755778899416</v>
      </c>
      <c r="BD6" s="19">
        <f t="shared" si="27"/>
        <v>0.13207141046414969</v>
      </c>
      <c r="BE6" s="15">
        <v>5678999.9999999991</v>
      </c>
      <c r="BF6" s="16">
        <f>テーブル2[[#This Row],[q_P]]/テーブル2[[#This Row],[q_M]]</f>
        <v>0.92931431256753916</v>
      </c>
      <c r="BG6">
        <v>1</v>
      </c>
      <c r="BH6">
        <v>-3.5999999999999997E-2</v>
      </c>
      <c r="BI6">
        <v>4.5999999999999999E-2</v>
      </c>
      <c r="BJ6">
        <v>5625</v>
      </c>
      <c r="BK6" s="22">
        <v>1</v>
      </c>
      <c r="BL6">
        <f>テーブル2[[#This Row],[Ts]]-テーブル2[[#This Row],[Tin]]</f>
        <v>116.95802495998998</v>
      </c>
      <c r="BM6">
        <f>テーブル2[[#This Row],[q_P]]*0.000001</f>
        <v>5.2775759810710534</v>
      </c>
      <c r="BN6">
        <f>テーブル2[[#This Row],[Tsub]]</f>
        <v>116.95802495998998</v>
      </c>
      <c r="BO6">
        <f>テーブル2[[#This Row],[Fcorr]]</f>
        <v>1</v>
      </c>
      <c r="BP6">
        <f>(テーブル2[[#This Row],[Tsub]]-40)^2</f>
        <v>5922.5376057424419</v>
      </c>
      <c r="BQ6">
        <v>1</v>
      </c>
      <c r="BR6">
        <v>0.15240000000000001</v>
      </c>
    </row>
    <row r="7" spans="1:70" x14ac:dyDescent="0.15">
      <c r="A7" s="9" t="s">
        <v>75</v>
      </c>
      <c r="B7">
        <v>13789520</v>
      </c>
      <c r="C7" s="22">
        <f t="array" ref="C7">TsatFromP(テーブル2[[#This Row],[P]])</f>
        <v>608.621106065763</v>
      </c>
      <c r="D7">
        <f t="array" ref="D7">RhoGFromP(テーブル2[[#This Row],[P]])</f>
        <v>85.147893581579396</v>
      </c>
      <c r="E7">
        <f t="array" ref="E7">RhoFFromP(テーブル2[[#This Row],[P]])</f>
        <v>624.86627494838649</v>
      </c>
      <c r="F7">
        <f t="array" ref="F7">HgFromP(テーブル2[[#This Row],[P]])</f>
        <v>2643264.389866509</v>
      </c>
      <c r="G7">
        <f t="array" ref="G7">HfFromP(テーブル2[[#This Row],[P]])</f>
        <v>1562686.9740257829</v>
      </c>
      <c r="H7">
        <f t="array" ref="H7">MuGFromP(テーブル2[[#This Row],[P]])</f>
        <v>2.2019594042733509E-5</v>
      </c>
      <c r="I7">
        <f t="array" ref="I7">MuFFromP(テーブル2[[#This Row],[P]])</f>
        <v>7.2223252690249831E-5</v>
      </c>
      <c r="J7">
        <f t="array" ref="J7">KfFromP(テーブル2[[#This Row],[P]])</f>
        <v>0.4911212487937569</v>
      </c>
      <c r="K7">
        <f t="array" ref="K7">CpFFromP(テーブル2[[#This Row],[P]])</f>
        <v>7679.7516396704104</v>
      </c>
      <c r="L7">
        <f t="array" ref="L7">SigmaFromP(テーブル2[[#This Row],[P]])</f>
        <v>6.5036382888884548E-3</v>
      </c>
      <c r="M7">
        <v>6</v>
      </c>
      <c r="N7">
        <v>3118.8</v>
      </c>
      <c r="O7" s="8">
        <v>2.8502295699234241E-6</v>
      </c>
      <c r="P7" s="8">
        <v>5.9847340050885548E-3</v>
      </c>
      <c r="Q7" s="8">
        <v>1.905E-3</v>
      </c>
      <c r="R7">
        <v>0.15240000000000001</v>
      </c>
      <c r="S7" s="15">
        <v>5246782.6843261719</v>
      </c>
      <c r="T7">
        <v>492.22868586317702</v>
      </c>
      <c r="U7" s="12">
        <f>+T7+BG7*S7*テーブル2[[#This Row],[Pw]]*R7/(N7*O7*K7)</f>
        <v>562.32712601295384</v>
      </c>
      <c r="V7">
        <v>0.03</v>
      </c>
      <c r="W7" s="8">
        <f t="shared" si="0"/>
        <v>82263.173959791486</v>
      </c>
      <c r="X7">
        <v>3.1491139902307147E-2</v>
      </c>
      <c r="Y7">
        <f t="shared" si="1"/>
        <v>5.6351542621364716</v>
      </c>
      <c r="Z7">
        <f t="shared" si="2"/>
        <v>5.6351542954879825</v>
      </c>
      <c r="AA7">
        <f t="shared" si="3"/>
        <v>-3.3351510886348024E-8</v>
      </c>
      <c r="AB7">
        <f t="shared" si="4"/>
        <v>1.2736534184098725E-5</v>
      </c>
      <c r="AC7">
        <v>695.556135891743</v>
      </c>
      <c r="AD7">
        <f t="shared" si="5"/>
        <v>2580.6235926735508</v>
      </c>
      <c r="AE7">
        <f>+gettm2(AD7,AC7,AK7,AL7,テーブル2[[#This Row],[Fcorr]])</f>
        <v>562.32712601295373</v>
      </c>
      <c r="AF7" s="14">
        <f t="shared" si="6"/>
        <v>0</v>
      </c>
      <c r="AG7">
        <v>1.2813109739476872E-5</v>
      </c>
      <c r="AH7">
        <f t="shared" si="7"/>
        <v>61.275428887159265</v>
      </c>
      <c r="AI7">
        <f t="shared" si="8"/>
        <v>0.31314799616464356</v>
      </c>
      <c r="AJ7">
        <f t="shared" si="9"/>
        <v>34.714764608093724</v>
      </c>
      <c r="AK7">
        <f t="array" ref="AK7">+S7*テーブル2[[#This Row],[F_form]]/(E7*CpFromTP((テーブル2[[#This Row],[Tin]]+テーブル2[[#This Row],[Tf]])/2,テーブル2[[#This Row],[P]])*AI7)</f>
        <v>5.6150629970745918</v>
      </c>
      <c r="AL7">
        <f t="shared" si="10"/>
        <v>1.1293680422758512</v>
      </c>
      <c r="AM7">
        <f t="shared" si="11"/>
        <v>608.62110604148631</v>
      </c>
      <c r="AN7">
        <f t="shared" si="12"/>
        <v>2.4276687327073887E-8</v>
      </c>
      <c r="AO7">
        <f t="shared" si="13"/>
        <v>7.657555537814662E-8</v>
      </c>
      <c r="AP7">
        <v>3.8109906276793746</v>
      </c>
      <c r="AQ7">
        <f t="shared" si="14"/>
        <v>3.7546244763944318E-5</v>
      </c>
      <c r="AR7">
        <f t="shared" si="15"/>
        <v>6.4448426474275093E-6</v>
      </c>
      <c r="AS7">
        <f t="shared" si="16"/>
        <v>17.461115996871495</v>
      </c>
      <c r="AT7">
        <f t="shared" si="17"/>
        <v>11.249882328577108</v>
      </c>
      <c r="AU7">
        <f t="shared" si="18"/>
        <v>3.5228781082819558</v>
      </c>
      <c r="AV7">
        <f t="shared" si="19"/>
        <v>0.28811251939741878</v>
      </c>
      <c r="AW7">
        <f t="shared" si="20"/>
        <v>7.657349315826744E-3</v>
      </c>
      <c r="AX7">
        <f t="shared" si="21"/>
        <v>0.288112513490137</v>
      </c>
      <c r="AY7">
        <f t="shared" si="22"/>
        <v>5.9072817748528905E-9</v>
      </c>
      <c r="AZ7">
        <f t="shared" si="23"/>
        <v>1080577.4158407261</v>
      </c>
      <c r="BA7">
        <f t="shared" si="24"/>
        <v>9.8520958018748372E-6</v>
      </c>
      <c r="BB7" s="15">
        <f t="shared" si="25"/>
        <v>5248128.9964321954</v>
      </c>
      <c r="BC7" s="20">
        <f t="shared" si="26"/>
        <v>1346.3121060235426</v>
      </c>
      <c r="BD7" s="19">
        <f t="shared" si="27"/>
        <v>2.5659764984080818E-2</v>
      </c>
      <c r="BE7" s="15">
        <v>5521249.9999999991</v>
      </c>
      <c r="BF7" s="16">
        <f>テーブル2[[#This Row],[q_P]]/テーブル2[[#This Row],[q_M]]</f>
        <v>0.95053275914551894</v>
      </c>
      <c r="BG7">
        <v>1</v>
      </c>
      <c r="BH7">
        <v>-4.8000000000000001E-2</v>
      </c>
      <c r="BI7">
        <v>4.5999999999999999E-2</v>
      </c>
      <c r="BJ7">
        <v>5625</v>
      </c>
      <c r="BK7" s="22">
        <v>1</v>
      </c>
      <c r="BL7">
        <f>テーブル2[[#This Row],[Ts]]-テーブル2[[#This Row],[Tin]]</f>
        <v>116.39242020258598</v>
      </c>
      <c r="BM7">
        <f>テーブル2[[#This Row],[q_P]]*0.000001</f>
        <v>5.2481289964321949</v>
      </c>
      <c r="BN7">
        <f>テーブル2[[#This Row],[Tsub]]</f>
        <v>116.39242020258598</v>
      </c>
      <c r="BO7">
        <f>テーブル2[[#This Row],[Fcorr]]</f>
        <v>1</v>
      </c>
      <c r="BP7">
        <f>(テーブル2[[#This Row],[Tsub]]-40)^2</f>
        <v>5835.8018644084668</v>
      </c>
      <c r="BQ7">
        <v>1</v>
      </c>
      <c r="BR7">
        <v>0.15240000000000001</v>
      </c>
    </row>
    <row r="8" spans="1:70" x14ac:dyDescent="0.15">
      <c r="A8" s="9" t="s">
        <v>76</v>
      </c>
      <c r="B8">
        <v>13789520</v>
      </c>
      <c r="C8" s="22">
        <f t="array" ref="C8">TsatFromP(テーブル2[[#This Row],[P]])</f>
        <v>608.621106065763</v>
      </c>
      <c r="D8">
        <f t="array" ref="D8">RhoGFromP(テーブル2[[#This Row],[P]])</f>
        <v>85.147893581579396</v>
      </c>
      <c r="E8">
        <f t="array" ref="E8">RhoFFromP(テーブル2[[#This Row],[P]])</f>
        <v>624.86627494838649</v>
      </c>
      <c r="F8">
        <f t="array" ref="F8">HgFromP(テーブル2[[#This Row],[P]])</f>
        <v>2643264.389866509</v>
      </c>
      <c r="G8">
        <f t="array" ref="G8">HfFromP(テーブル2[[#This Row],[P]])</f>
        <v>1562686.9740257829</v>
      </c>
      <c r="H8">
        <f t="array" ref="H8">MuGFromP(テーブル2[[#This Row],[P]])</f>
        <v>2.2019594042733509E-5</v>
      </c>
      <c r="I8">
        <f t="array" ref="I8">MuFFromP(テーブル2[[#This Row],[P]])</f>
        <v>7.2223252690249831E-5</v>
      </c>
      <c r="J8">
        <f t="array" ref="J8">KfFromP(テーブル2[[#This Row],[P]])</f>
        <v>0.4911212487937569</v>
      </c>
      <c r="K8">
        <f t="array" ref="K8">CpFFromP(テーブル2[[#This Row],[P]])</f>
        <v>7679.7516396704104</v>
      </c>
      <c r="L8">
        <f t="array" ref="L8">SigmaFromP(テーブル2[[#This Row],[P]])</f>
        <v>6.5036382888884548E-3</v>
      </c>
      <c r="M8" s="23">
        <v>7</v>
      </c>
      <c r="N8">
        <v>3132.36</v>
      </c>
      <c r="O8" s="8">
        <v>2.8502295699234241E-6</v>
      </c>
      <c r="P8" s="8">
        <v>5.9847340050885548E-3</v>
      </c>
      <c r="Q8" s="8">
        <v>1.905E-3</v>
      </c>
      <c r="R8">
        <v>0.15240000000000001</v>
      </c>
      <c r="S8" s="15">
        <v>6662649.5361328125</v>
      </c>
      <c r="T8">
        <v>458.882857903603</v>
      </c>
      <c r="U8" s="12">
        <f>+T8+BG8*S8*テーブル2[[#This Row],[Pw]]*R8/(N8*O8*K8)</f>
        <v>547.51231784962204</v>
      </c>
      <c r="V8">
        <v>0.03</v>
      </c>
      <c r="W8" s="8">
        <f t="shared" si="0"/>
        <v>82620.8399335297</v>
      </c>
      <c r="X8">
        <v>3.1429666814954189E-2</v>
      </c>
      <c r="Y8">
        <f t="shared" si="1"/>
        <v>5.6406624514571586</v>
      </c>
      <c r="Z8">
        <f t="shared" si="2"/>
        <v>5.6406624763576003</v>
      </c>
      <c r="AA8">
        <f t="shared" si="3"/>
        <v>-2.4900441708552989E-8</v>
      </c>
      <c r="AB8">
        <f t="shared" si="4"/>
        <v>1.2651195938575835E-5</v>
      </c>
      <c r="AC8">
        <v>723.16726837418651</v>
      </c>
      <c r="AD8">
        <f t="shared" si="5"/>
        <v>2589.3127220028477</v>
      </c>
      <c r="AE8">
        <f>+gettm2(AD8,AC8,AK8,AL8,テーブル2[[#This Row],[Fcorr]])</f>
        <v>547.51231784962192</v>
      </c>
      <c r="AF8" s="14">
        <f t="shared" si="6"/>
        <v>0</v>
      </c>
      <c r="AG8">
        <v>1.27482062823553E-5</v>
      </c>
      <c r="AH8">
        <f t="shared" si="7"/>
        <v>61.688760371414311</v>
      </c>
      <c r="AI8">
        <f t="shared" si="8"/>
        <v>0.31420238605924489</v>
      </c>
      <c r="AJ8">
        <f t="shared" si="9"/>
        <v>34.655215443169766</v>
      </c>
      <c r="AK8">
        <f t="array" ref="AK8">+S8*テーブル2[[#This Row],[F_form]]/(E8*CpFromTP((テーブル2[[#This Row],[Tin]]+テーブル2[[#This Row],[Tf]])/2,テーブル2[[#This Row],[P]])*AI8)</f>
        <v>7.4004952372311603</v>
      </c>
      <c r="AL8">
        <f t="shared" si="10"/>
        <v>1.1293680422758512</v>
      </c>
      <c r="AM8">
        <f t="shared" si="11"/>
        <v>608.6211060415161</v>
      </c>
      <c r="AN8">
        <f t="shared" si="12"/>
        <v>2.4246901375590824E-8</v>
      </c>
      <c r="AO8">
        <f t="shared" si="13"/>
        <v>9.7010343779465149E-8</v>
      </c>
      <c r="AP8">
        <v>3.8227823281558222</v>
      </c>
      <c r="AQ8">
        <f t="shared" si="14"/>
        <v>3.7314972769524372E-5</v>
      </c>
      <c r="AR8">
        <f t="shared" si="15"/>
        <v>6.4226083130673824E-6</v>
      </c>
      <c r="AS8">
        <f t="shared" si="16"/>
        <v>17.459466050883591</v>
      </c>
      <c r="AT8">
        <f t="shared" si="17"/>
        <v>11.249409843328472</v>
      </c>
      <c r="AU8">
        <f t="shared" si="18"/>
        <v>3.5345914145321622</v>
      </c>
      <c r="AV8">
        <f t="shared" si="19"/>
        <v>0.28819091362366001</v>
      </c>
      <c r="AW8">
        <f t="shared" si="20"/>
        <v>7.6060429913178051E-3</v>
      </c>
      <c r="AX8">
        <f t="shared" si="21"/>
        <v>0.28819090713338869</v>
      </c>
      <c r="AY8">
        <f t="shared" si="22"/>
        <v>6.4902713203807139E-9</v>
      </c>
      <c r="AZ8">
        <f t="shared" si="23"/>
        <v>1080577.4158407261</v>
      </c>
      <c r="BA8">
        <f t="shared" si="24"/>
        <v>9.7612078236025995E-6</v>
      </c>
      <c r="BB8" s="15">
        <f t="shared" si="25"/>
        <v>6710539.800215425</v>
      </c>
      <c r="BC8" s="20">
        <f t="shared" si="26"/>
        <v>47890.26408261247</v>
      </c>
      <c r="BD8" s="19">
        <f t="shared" si="27"/>
        <v>0.71878708046843054</v>
      </c>
      <c r="BE8" s="15">
        <v>6751700</v>
      </c>
      <c r="BF8" s="16">
        <f>テーブル2[[#This Row],[q_P]]/テーブル2[[#This Row],[q_M]]</f>
        <v>0.99390372798190452</v>
      </c>
      <c r="BG8">
        <v>1</v>
      </c>
      <c r="BH8">
        <v>-7.0999999999999994E-2</v>
      </c>
      <c r="BI8">
        <v>4.5999999999999999E-2</v>
      </c>
      <c r="BJ8">
        <v>5625</v>
      </c>
      <c r="BK8" s="22">
        <v>1</v>
      </c>
      <c r="BL8">
        <f>テーブル2[[#This Row],[Ts]]-テーブル2[[#This Row],[Tin]]</f>
        <v>149.73824816216</v>
      </c>
      <c r="BM8">
        <f>テーブル2[[#This Row],[q_P]]*0.000001</f>
        <v>6.7105398002154244</v>
      </c>
      <c r="BN8">
        <f>テーブル2[[#This Row],[Tsub]]</f>
        <v>149.73824816216</v>
      </c>
      <c r="BO8">
        <f>テーブル2[[#This Row],[Fcorr]]</f>
        <v>1</v>
      </c>
      <c r="BP8">
        <f>(テーブル2[[#This Row],[Tsub]]-40)^2</f>
        <v>12042.483109699813</v>
      </c>
      <c r="BQ8">
        <v>1</v>
      </c>
      <c r="BR8">
        <v>0.15240000000000001</v>
      </c>
    </row>
    <row r="9" spans="1:70" x14ac:dyDescent="0.15">
      <c r="A9" s="9" t="s">
        <v>77</v>
      </c>
      <c r="B9">
        <v>13789520</v>
      </c>
      <c r="C9" s="22">
        <f t="array" ref="C9">TsatFromP(テーブル2[[#This Row],[P]])</f>
        <v>608.621106065763</v>
      </c>
      <c r="D9">
        <f t="array" ref="D9">RhoGFromP(テーブル2[[#This Row],[P]])</f>
        <v>85.147893581579396</v>
      </c>
      <c r="E9">
        <f t="array" ref="E9">RhoFFromP(テーブル2[[#This Row],[P]])</f>
        <v>624.86627494838649</v>
      </c>
      <c r="F9">
        <f t="array" ref="F9">HgFromP(テーブル2[[#This Row],[P]])</f>
        <v>2643264.389866509</v>
      </c>
      <c r="G9">
        <f t="array" ref="G9">HfFromP(テーブル2[[#This Row],[P]])</f>
        <v>1562686.9740257829</v>
      </c>
      <c r="H9">
        <f t="array" ref="H9">MuGFromP(テーブル2[[#This Row],[P]])</f>
        <v>2.2019594042733509E-5</v>
      </c>
      <c r="I9">
        <f t="array" ref="I9">MuFFromP(テーブル2[[#This Row],[P]])</f>
        <v>7.2223252690249831E-5</v>
      </c>
      <c r="J9">
        <f t="array" ref="J9">KfFromP(テーブル2[[#This Row],[P]])</f>
        <v>0.4911212487937569</v>
      </c>
      <c r="K9">
        <f t="array" ref="K9">CpFFromP(テーブル2[[#This Row],[P]])</f>
        <v>7679.7516396704104</v>
      </c>
      <c r="L9">
        <f t="array" ref="L9">SigmaFromP(テーブル2[[#This Row],[P]])</f>
        <v>6.5036382888884548E-3</v>
      </c>
      <c r="M9">
        <v>8</v>
      </c>
      <c r="N9">
        <v>3145.92</v>
      </c>
      <c r="O9" s="8">
        <v>2.8502295699234241E-6</v>
      </c>
      <c r="P9" s="8">
        <v>5.9847340050885548E-3</v>
      </c>
      <c r="Q9" s="8">
        <v>1.905E-3</v>
      </c>
      <c r="R9">
        <v>0.15240000000000001</v>
      </c>
      <c r="S9" s="15">
        <v>3751792.5262451172</v>
      </c>
      <c r="T9">
        <v>527.873770788711</v>
      </c>
      <c r="U9" s="12">
        <f>+T9+BG9*S9*テーブル2[[#This Row],[Pw]]*R9/(N9*O9*K9)</f>
        <v>577.56662504953078</v>
      </c>
      <c r="V9">
        <v>0.03</v>
      </c>
      <c r="W9" s="8">
        <f t="shared" si="0"/>
        <v>82978.505907267943</v>
      </c>
      <c r="X9">
        <v>3.1368633029053412E-2</v>
      </c>
      <c r="Y9">
        <f t="shared" si="1"/>
        <v>5.6461472885750759</v>
      </c>
      <c r="Z9">
        <f t="shared" si="2"/>
        <v>5.6461473058660534</v>
      </c>
      <c r="AA9">
        <f t="shared" si="3"/>
        <v>-1.7290977538664265E-8</v>
      </c>
      <c r="AB9">
        <f t="shared" si="4"/>
        <v>1.2566772574052624E-5</v>
      </c>
      <c r="AC9">
        <v>666.59272444298017</v>
      </c>
      <c r="AD9">
        <f t="shared" si="5"/>
        <v>2597.9956429087829</v>
      </c>
      <c r="AE9">
        <f>+gettm2(AD9,AC9,AK9,AL9,テーブル2[[#This Row],[Fcorr]])</f>
        <v>577.56662504953078</v>
      </c>
      <c r="AF9" s="14">
        <f t="shared" si="6"/>
        <v>0</v>
      </c>
      <c r="AG9">
        <v>1.2621280757241345E-5</v>
      </c>
      <c r="AH9">
        <f t="shared" si="7"/>
        <v>62.103184414909315</v>
      </c>
      <c r="AI9">
        <f t="shared" si="8"/>
        <v>0.31525602258735741</v>
      </c>
      <c r="AJ9">
        <f t="shared" si="9"/>
        <v>34.425230882143289</v>
      </c>
      <c r="AK9">
        <f t="array" ref="AK9">+S9*テーブル2[[#This Row],[F_form]]/(E9*CpFromTP((テーブル2[[#This Row],[Tin]]+テーブル2[[#This Row],[Tf]])/2,テーブル2[[#This Row],[P]])*AI9)</f>
        <v>3.7494104330344347</v>
      </c>
      <c r="AL9">
        <f t="shared" si="10"/>
        <v>1.1293680422758512</v>
      </c>
      <c r="AM9">
        <f t="shared" si="11"/>
        <v>608.62110606142858</v>
      </c>
      <c r="AN9">
        <f t="shared" si="12"/>
        <v>4.3344243749743327E-9</v>
      </c>
      <c r="AO9">
        <f t="shared" si="13"/>
        <v>5.4508183188721273E-8</v>
      </c>
      <c r="AP9">
        <v>3.8201485138264442</v>
      </c>
      <c r="AQ9">
        <f t="shared" si="14"/>
        <v>3.7366444375724526E-5</v>
      </c>
      <c r="AR9">
        <f t="shared" si="15"/>
        <v>6.3378944702150333E-6</v>
      </c>
      <c r="AS9">
        <f t="shared" si="16"/>
        <v>17.286952460718453</v>
      </c>
      <c r="AT9">
        <f t="shared" si="17"/>
        <v>11.199760119675219</v>
      </c>
      <c r="AU9">
        <f t="shared" si="18"/>
        <v>3.5307918292613154</v>
      </c>
      <c r="AV9">
        <f t="shared" si="19"/>
        <v>0.28935668456512875</v>
      </c>
      <c r="AW9">
        <f t="shared" si="20"/>
        <v>7.5552867036788422E-3</v>
      </c>
      <c r="AX9">
        <f t="shared" si="21"/>
        <v>0.28935667806730775</v>
      </c>
      <c r="AY9">
        <f t="shared" si="22"/>
        <v>6.4978210034816186E-9</v>
      </c>
      <c r="AZ9">
        <f t="shared" si="23"/>
        <v>1080577.4158407261</v>
      </c>
      <c r="BA9">
        <f t="shared" si="24"/>
        <v>9.7814114400218704E-6</v>
      </c>
      <c r="BB9" s="15">
        <f t="shared" si="25"/>
        <v>3762730.8299120176</v>
      </c>
      <c r="BC9" s="20">
        <f t="shared" si="26"/>
        <v>10938.303666900378</v>
      </c>
      <c r="BD9" s="19">
        <f t="shared" si="27"/>
        <v>0.29154873544800441</v>
      </c>
      <c r="BE9" s="15">
        <v>4164600</v>
      </c>
      <c r="BF9" s="16">
        <f>テーブル2[[#This Row],[q_P]]/テーブル2[[#This Row],[q_M]]</f>
        <v>0.90350353693320307</v>
      </c>
      <c r="BG9">
        <v>1</v>
      </c>
      <c r="BH9">
        <v>-2.7E-2</v>
      </c>
      <c r="BI9">
        <v>4.5999999999999999E-2</v>
      </c>
      <c r="BJ9">
        <v>5625</v>
      </c>
      <c r="BK9" s="22">
        <v>1</v>
      </c>
      <c r="BL9">
        <f>テーブル2[[#This Row],[Ts]]-テーブル2[[#This Row],[Tin]]</f>
        <v>80.747335277052002</v>
      </c>
      <c r="BM9">
        <f>テーブル2[[#This Row],[q_P]]*0.000001</f>
        <v>3.7627308299120172</v>
      </c>
      <c r="BN9">
        <f>テーブル2[[#This Row],[Tsub]]</f>
        <v>80.747335277052002</v>
      </c>
      <c r="BO9">
        <f>テーブル2[[#This Row],[Fcorr]]</f>
        <v>1</v>
      </c>
      <c r="BP9">
        <f>(テーブル2[[#This Row],[Tsub]]-40)^2</f>
        <v>1660.3453321804866</v>
      </c>
      <c r="BQ9">
        <v>1</v>
      </c>
      <c r="BR9">
        <v>0.15240000000000001</v>
      </c>
    </row>
    <row r="10" spans="1:70" x14ac:dyDescent="0.15">
      <c r="A10" s="9" t="s">
        <v>78</v>
      </c>
      <c r="B10">
        <v>13789520</v>
      </c>
      <c r="C10" s="22">
        <f t="array" ref="C10">TsatFromP(テーブル2[[#This Row],[P]])</f>
        <v>608.621106065763</v>
      </c>
      <c r="D10">
        <f t="array" ref="D10">RhoGFromP(テーブル2[[#This Row],[P]])</f>
        <v>85.147893581579396</v>
      </c>
      <c r="E10">
        <f t="array" ref="E10">RhoFFromP(テーブル2[[#This Row],[P]])</f>
        <v>624.86627494838649</v>
      </c>
      <c r="F10">
        <f t="array" ref="F10">HgFromP(テーブル2[[#This Row],[P]])</f>
        <v>2643264.389866509</v>
      </c>
      <c r="G10">
        <f t="array" ref="G10">HfFromP(テーブル2[[#This Row],[P]])</f>
        <v>1562686.9740257829</v>
      </c>
      <c r="H10">
        <f t="array" ref="H10">MuGFromP(テーブル2[[#This Row],[P]])</f>
        <v>2.2019594042733509E-5</v>
      </c>
      <c r="I10">
        <f t="array" ref="I10">MuFFromP(テーブル2[[#This Row],[P]])</f>
        <v>7.2223252690249831E-5</v>
      </c>
      <c r="J10">
        <f t="array" ref="J10">KfFromP(テーブル2[[#This Row],[P]])</f>
        <v>0.4911212487937569</v>
      </c>
      <c r="K10">
        <f t="array" ref="K10">CpFFromP(テーブル2[[#This Row],[P]])</f>
        <v>7679.7516396704104</v>
      </c>
      <c r="L10">
        <f t="array" ref="L10">SigmaFromP(テーブル2[[#This Row],[P]])</f>
        <v>6.5036382888884548E-3</v>
      </c>
      <c r="M10" s="23">
        <v>9</v>
      </c>
      <c r="N10">
        <v>3145.92</v>
      </c>
      <c r="O10" s="8">
        <v>2.8502295699234241E-6</v>
      </c>
      <c r="P10" s="8">
        <v>5.9847340050885548E-3</v>
      </c>
      <c r="Q10" s="8">
        <v>1.905E-3</v>
      </c>
      <c r="R10">
        <v>0.15240000000000001</v>
      </c>
      <c r="S10" s="15">
        <v>3535281.5628051758</v>
      </c>
      <c r="T10">
        <v>532.84871111815698</v>
      </c>
      <c r="U10" s="12">
        <f>+T10+BG10*S10*テーブル2[[#This Row],[Pw]]*R10/(N10*O10*K10)</f>
        <v>579.67385676320782</v>
      </c>
      <c r="V10">
        <v>0.03</v>
      </c>
      <c r="W10" s="8">
        <f t="shared" si="0"/>
        <v>82978.505907267943</v>
      </c>
      <c r="X10">
        <v>3.1368633029053412E-2</v>
      </c>
      <c r="Y10">
        <f t="shared" si="1"/>
        <v>5.6461472885750759</v>
      </c>
      <c r="Z10">
        <f t="shared" si="2"/>
        <v>5.6461473058660534</v>
      </c>
      <c r="AA10">
        <f t="shared" si="3"/>
        <v>-1.7290977538664265E-8</v>
      </c>
      <c r="AB10">
        <f t="shared" si="4"/>
        <v>1.2566772574052624E-5</v>
      </c>
      <c r="AC10">
        <v>662.65221186374242</v>
      </c>
      <c r="AD10">
        <f t="shared" si="5"/>
        <v>2597.9956429087829</v>
      </c>
      <c r="AE10">
        <f>+gettm2(AD10,AC10,AK10,AL10,テーブル2[[#This Row],[Fcorr]])</f>
        <v>579.67385676320782</v>
      </c>
      <c r="AF10" s="14">
        <f t="shared" si="6"/>
        <v>0</v>
      </c>
      <c r="AG10">
        <v>1.261785831296183E-5</v>
      </c>
      <c r="AH10">
        <f t="shared" si="7"/>
        <v>62.103184414909315</v>
      </c>
      <c r="AI10">
        <f t="shared" si="8"/>
        <v>0.31525602258735741</v>
      </c>
      <c r="AJ10">
        <f t="shared" si="9"/>
        <v>34.415895978913596</v>
      </c>
      <c r="AK10">
        <f t="array" ref="AK10">+S10*テーブル2[[#This Row],[F_form]]/(E10*CpFromTP((テーブル2[[#This Row],[Tin]]+テーブル2[[#This Row],[Tf]])/2,テーブル2[[#This Row],[P]])*AI10)</f>
        <v>3.494704501822449</v>
      </c>
      <c r="AL10">
        <f t="shared" si="10"/>
        <v>1.1293680422758512</v>
      </c>
      <c r="AM10">
        <f t="shared" si="11"/>
        <v>608.62110606173542</v>
      </c>
      <c r="AN10">
        <f t="shared" si="12"/>
        <v>4.0275835999636911E-9</v>
      </c>
      <c r="AO10">
        <f t="shared" si="13"/>
        <v>5.1085738909205974E-8</v>
      </c>
      <c r="AP10">
        <v>3.8193570584062115</v>
      </c>
      <c r="AQ10">
        <f t="shared" si="14"/>
        <v>3.738193229092324E-5</v>
      </c>
      <c r="AR10">
        <f t="shared" si="15"/>
        <v>6.334472025935518E-6</v>
      </c>
      <c r="AS10">
        <f t="shared" si="16"/>
        <v>17.277617557488764</v>
      </c>
      <c r="AT10">
        <f t="shared" si="17"/>
        <v>11.197059405200328</v>
      </c>
      <c r="AU10">
        <f t="shared" si="18"/>
        <v>3.5299404127578171</v>
      </c>
      <c r="AV10">
        <f t="shared" si="19"/>
        <v>0.28941664564839442</v>
      </c>
      <c r="AW10">
        <f t="shared" si="20"/>
        <v>7.5552867036788422E-3</v>
      </c>
      <c r="AX10">
        <f t="shared" si="21"/>
        <v>0.2894166391832062</v>
      </c>
      <c r="AY10">
        <f t="shared" si="22"/>
        <v>6.4651882181188114E-9</v>
      </c>
      <c r="AZ10">
        <f t="shared" si="23"/>
        <v>1080577.4158407261</v>
      </c>
      <c r="BA10">
        <f t="shared" si="24"/>
        <v>9.7874934758056978E-6</v>
      </c>
      <c r="BB10" s="15">
        <f t="shared" si="25"/>
        <v>3524286.1737462152</v>
      </c>
      <c r="BC10" s="20">
        <f t="shared" si="26"/>
        <v>-10995.389058960602</v>
      </c>
      <c r="BD10" s="19">
        <f t="shared" si="27"/>
        <v>-0.31101876508630838</v>
      </c>
      <c r="BE10" s="15">
        <v>3943750</v>
      </c>
      <c r="BF10" s="16">
        <f>テーブル2[[#This Row],[q_P]]/テーブル2[[#This Row],[q_M]]</f>
        <v>0.89363833248715441</v>
      </c>
      <c r="BG10">
        <v>1</v>
      </c>
      <c r="BH10">
        <v>-2.5999999999999999E-2</v>
      </c>
      <c r="BI10">
        <v>4.5999999999999999E-2</v>
      </c>
      <c r="BJ10">
        <v>5625</v>
      </c>
      <c r="BK10" s="22">
        <v>1</v>
      </c>
      <c r="BL10">
        <f>テーブル2[[#This Row],[Ts]]-テーブル2[[#This Row],[Tin]]</f>
        <v>75.772394947606017</v>
      </c>
      <c r="BM10">
        <f>テーブル2[[#This Row],[q_P]]*0.000001</f>
        <v>3.5242861737462152</v>
      </c>
      <c r="BN10">
        <f>テーブル2[[#This Row],[Tsub]]</f>
        <v>75.772394947606017</v>
      </c>
      <c r="BO10">
        <f>テーブル2[[#This Row],[Fcorr]]</f>
        <v>1</v>
      </c>
      <c r="BP10">
        <f>(テーブル2[[#This Row],[Tsub]]-40)^2</f>
        <v>1279.6642402875084</v>
      </c>
      <c r="BQ10">
        <v>1</v>
      </c>
      <c r="BR10">
        <v>0.15240000000000001</v>
      </c>
    </row>
    <row r="11" spans="1:70" x14ac:dyDescent="0.15">
      <c r="A11" s="9" t="s">
        <v>79</v>
      </c>
      <c r="B11">
        <v>13789520</v>
      </c>
      <c r="C11" s="22">
        <f t="array" ref="C11">TsatFromP(テーブル2[[#This Row],[P]])</f>
        <v>608.621106065763</v>
      </c>
      <c r="D11">
        <f t="array" ref="D11">RhoGFromP(テーブル2[[#This Row],[P]])</f>
        <v>85.147893581579396</v>
      </c>
      <c r="E11">
        <f t="array" ref="E11">RhoFFromP(テーブル2[[#This Row],[P]])</f>
        <v>624.86627494838649</v>
      </c>
      <c r="F11">
        <f t="array" ref="F11">HgFromP(テーブル2[[#This Row],[P]])</f>
        <v>2643264.389866509</v>
      </c>
      <c r="G11">
        <f t="array" ref="G11">HfFromP(テーブル2[[#This Row],[P]])</f>
        <v>1562686.9740257829</v>
      </c>
      <c r="H11">
        <f t="array" ref="H11">MuGFromP(テーブル2[[#This Row],[P]])</f>
        <v>2.2019594042733509E-5</v>
      </c>
      <c r="I11">
        <f t="array" ref="I11">MuFFromP(テーブル2[[#This Row],[P]])</f>
        <v>7.2223252690249831E-5</v>
      </c>
      <c r="J11">
        <f t="array" ref="J11">KfFromP(テーブル2[[#This Row],[P]])</f>
        <v>0.4911212487937569</v>
      </c>
      <c r="K11">
        <f t="array" ref="K11">CpFFromP(テーブル2[[#This Row],[P]])</f>
        <v>7679.7516396704104</v>
      </c>
      <c r="L11">
        <f t="array" ref="L11">SigmaFromP(テーブル2[[#This Row],[P]])</f>
        <v>6.5036382888884548E-3</v>
      </c>
      <c r="M11">
        <v>10</v>
      </c>
      <c r="N11">
        <v>3634.08</v>
      </c>
      <c r="O11" s="8">
        <v>2.8502295699234241E-6</v>
      </c>
      <c r="P11" s="8">
        <v>5.9847340050885548E-3</v>
      </c>
      <c r="Q11" s="8">
        <v>1.905E-3</v>
      </c>
      <c r="R11">
        <v>0.15240000000000001</v>
      </c>
      <c r="S11" s="15">
        <v>3515012.7410888672</v>
      </c>
      <c r="T11">
        <v>541.31775243261598</v>
      </c>
      <c r="U11" s="12">
        <f>+T11+BG11*S11*テーブル2[[#This Row],[Pw]]*R11/(N11*O11*K11)</f>
        <v>581.62055276655838</v>
      </c>
      <c r="V11">
        <v>0.03</v>
      </c>
      <c r="W11" s="8">
        <f t="shared" si="0"/>
        <v>95854.48096184399</v>
      </c>
      <c r="X11">
        <v>2.9426133181738853E-2</v>
      </c>
      <c r="Y11">
        <f t="shared" si="1"/>
        <v>5.8295281243322146</v>
      </c>
      <c r="Z11">
        <f t="shared" si="2"/>
        <v>5.8295281357081636</v>
      </c>
      <c r="AA11">
        <f t="shared" si="3"/>
        <v>-1.137594907163475E-8</v>
      </c>
      <c r="AB11">
        <f t="shared" si="4"/>
        <v>1.003904808948447E-5</v>
      </c>
      <c r="AC11">
        <v>654.95065784142651</v>
      </c>
      <c r="AD11">
        <f t="shared" si="5"/>
        <v>2906.7255552095385</v>
      </c>
      <c r="AE11">
        <f>+gettm2(AD11,AC11,AK11,AL11,テーブル2[[#This Row],[Fcorr]])</f>
        <v>581.62055276655838</v>
      </c>
      <c r="AF11" s="14">
        <f t="shared" si="6"/>
        <v>0</v>
      </c>
      <c r="AG11">
        <v>1.0081316654595708E-5</v>
      </c>
      <c r="AH11">
        <f t="shared" si="7"/>
        <v>77.74009923152903</v>
      </c>
      <c r="AI11">
        <f t="shared" si="8"/>
        <v>0.35271912013770884</v>
      </c>
      <c r="AJ11">
        <f t="shared" si="9"/>
        <v>30.764956168055516</v>
      </c>
      <c r="AK11">
        <f t="array" ref="AK11">+S11*テーブル2[[#This Row],[F_form]]/(E11*CpFromTP((テーブル2[[#This Row],[Tin]]+テーブル2[[#This Row],[Tf]])/2,テーブル2[[#This Row],[P]])*AI11)</f>
        <v>3.0519130494650186</v>
      </c>
      <c r="AL11">
        <f t="shared" si="10"/>
        <v>1.1293680422758512</v>
      </c>
      <c r="AM11">
        <f t="shared" si="11"/>
        <v>608.62110606575754</v>
      </c>
      <c r="AN11">
        <f t="shared" si="12"/>
        <v>5.4569682106375694E-12</v>
      </c>
      <c r="AO11">
        <f t="shared" si="13"/>
        <v>4.2268565111238087E-8</v>
      </c>
      <c r="AP11">
        <v>4.0567563615532825</v>
      </c>
      <c r="AQ11">
        <f t="shared" si="14"/>
        <v>3.3134804817013392E-5</v>
      </c>
      <c r="AR11">
        <f t="shared" si="15"/>
        <v>5.0617926098534731E-6</v>
      </c>
      <c r="AS11">
        <f t="shared" si="16"/>
        <v>15.446973159298556</v>
      </c>
      <c r="AT11">
        <f t="shared" si="17"/>
        <v>10.637065360654884</v>
      </c>
      <c r="AU11">
        <f t="shared" si="18"/>
        <v>3.751896334857491</v>
      </c>
      <c r="AV11">
        <f t="shared" si="19"/>
        <v>0.30486002669579149</v>
      </c>
      <c r="AW11">
        <f t="shared" si="20"/>
        <v>6.0355899735690475E-3</v>
      </c>
      <c r="AX11">
        <f t="shared" si="21"/>
        <v>0.30485999738858871</v>
      </c>
      <c r="AY11">
        <f t="shared" si="22"/>
        <v>2.9307202775719077E-8</v>
      </c>
      <c r="AZ11" s="16">
        <f t="shared" si="23"/>
        <v>1080577.4158407261</v>
      </c>
      <c r="BA11" s="16">
        <f t="shared" si="24"/>
        <v>8.1678074461258692E-6</v>
      </c>
      <c r="BB11" s="15">
        <f t="shared" si="25"/>
        <v>3494258.1477523078</v>
      </c>
      <c r="BC11" s="20">
        <f t="shared" si="26"/>
        <v>-20754.593336559366</v>
      </c>
      <c r="BD11" s="19">
        <f t="shared" si="27"/>
        <v>-0.59045570714290174</v>
      </c>
      <c r="BE11" s="15">
        <v>4417000</v>
      </c>
      <c r="BF11" s="16">
        <f>テーブル2[[#This Row],[q_P]]/テーブル2[[#This Row],[q_M]]</f>
        <v>0.79109308303199177</v>
      </c>
      <c r="BG11">
        <v>1</v>
      </c>
      <c r="BH11">
        <v>1E-3</v>
      </c>
      <c r="BI11">
        <v>4.5999999999999999E-2</v>
      </c>
      <c r="BJ11">
        <v>5625</v>
      </c>
      <c r="BK11" s="22">
        <v>1</v>
      </c>
      <c r="BL11">
        <f>テーブル2[[#This Row],[Ts]]-テーブル2[[#This Row],[Tin]]</f>
        <v>67.303353633147026</v>
      </c>
      <c r="BM11">
        <f>テーブル2[[#This Row],[q_P]]*0.000001</f>
        <v>3.4942581477523076</v>
      </c>
      <c r="BN11">
        <f>テーブル2[[#This Row],[Tsub]]</f>
        <v>67.303353633147026</v>
      </c>
      <c r="BO11">
        <f>テーブル2[[#This Row],[Fcorr]]</f>
        <v>1</v>
      </c>
      <c r="BP11">
        <f>(テーブル2[[#This Row],[Tsub]]-40)^2</f>
        <v>745.47311961668288</v>
      </c>
      <c r="BQ11">
        <v>1</v>
      </c>
      <c r="BR11">
        <v>0.15240000000000001</v>
      </c>
    </row>
    <row r="12" spans="1:70" x14ac:dyDescent="0.15">
      <c r="A12" s="9" t="s">
        <v>80</v>
      </c>
      <c r="B12">
        <v>13789520</v>
      </c>
      <c r="C12" s="22">
        <f t="array" ref="C12">TsatFromP(テーブル2[[#This Row],[P]])</f>
        <v>608.621106065763</v>
      </c>
      <c r="D12">
        <f t="array" ref="D12">RhoGFromP(テーブル2[[#This Row],[P]])</f>
        <v>85.147893581579396</v>
      </c>
      <c r="E12">
        <f t="array" ref="E12">RhoFFromP(テーブル2[[#This Row],[P]])</f>
        <v>624.86627494838649</v>
      </c>
      <c r="F12">
        <f t="array" ref="F12">HgFromP(テーブル2[[#This Row],[P]])</f>
        <v>2643264.389866509</v>
      </c>
      <c r="G12">
        <f t="array" ref="G12">HfFromP(テーブル2[[#This Row],[P]])</f>
        <v>1562686.9740257829</v>
      </c>
      <c r="H12">
        <f t="array" ref="H12">MuGFromP(テーブル2[[#This Row],[P]])</f>
        <v>2.2019594042733509E-5</v>
      </c>
      <c r="I12">
        <f t="array" ref="I12">MuFFromP(テーブル2[[#This Row],[P]])</f>
        <v>7.2223252690249831E-5</v>
      </c>
      <c r="J12">
        <f t="array" ref="J12">KfFromP(テーブル2[[#This Row],[P]])</f>
        <v>0.4911212487937569</v>
      </c>
      <c r="K12">
        <f t="array" ref="K12">CpFFromP(テーブル2[[#This Row],[P]])</f>
        <v>7679.7516396704104</v>
      </c>
      <c r="L12">
        <f t="array" ref="L12">SigmaFromP(テーブル2[[#This Row],[P]])</f>
        <v>6.5036382888884548E-3</v>
      </c>
      <c r="M12" s="23">
        <v>11</v>
      </c>
      <c r="N12">
        <v>3851.04</v>
      </c>
      <c r="O12" s="8">
        <v>2.8502295699234241E-6</v>
      </c>
      <c r="P12" s="8">
        <v>5.9847340050885548E-3</v>
      </c>
      <c r="Q12" s="8">
        <v>1.905E-3</v>
      </c>
      <c r="R12">
        <v>0.15240000000000001</v>
      </c>
      <c r="S12" s="15">
        <v>4025932.3120117188</v>
      </c>
      <c r="T12">
        <v>534.00031274747698</v>
      </c>
      <c r="U12" s="12">
        <f>+T12+BG12*S12*テーブル2[[#This Row],[Pw]]*R12/(N12*O12*K12)</f>
        <v>577.56065087664365</v>
      </c>
      <c r="V12">
        <v>0.03</v>
      </c>
      <c r="W12" s="8">
        <f t="shared" si="0"/>
        <v>101577.13654165558</v>
      </c>
      <c r="X12">
        <v>2.869484323396514E-2</v>
      </c>
      <c r="Y12">
        <f t="shared" si="1"/>
        <v>5.9033437360973915</v>
      </c>
      <c r="Z12">
        <f t="shared" si="2"/>
        <v>5.9033437630197314</v>
      </c>
      <c r="AA12">
        <f t="shared" si="3"/>
        <v>-2.6922339912971438E-8</v>
      </c>
      <c r="AB12">
        <f t="shared" si="4"/>
        <v>9.167581559868937E-6</v>
      </c>
      <c r="AC12">
        <v>659.74831904260645</v>
      </c>
      <c r="AD12">
        <f t="shared" si="5"/>
        <v>3041.7457153528158</v>
      </c>
      <c r="AE12">
        <f>+gettm2(AD12,AC12,AK12,AL12,テーブル2[[#This Row],[Fcorr]])</f>
        <v>577.56065147412676</v>
      </c>
      <c r="AF12" s="14">
        <f t="shared" si="6"/>
        <v>5.9748310832219431E-7</v>
      </c>
      <c r="AG12">
        <v>9.2132172190208819E-6</v>
      </c>
      <c r="AH12">
        <f t="shared" si="7"/>
        <v>85.130041065898297</v>
      </c>
      <c r="AI12">
        <f t="shared" si="8"/>
        <v>0.3691032579525898</v>
      </c>
      <c r="AJ12">
        <f t="shared" si="9"/>
        <v>29.421799475665672</v>
      </c>
      <c r="AK12">
        <f t="array" ref="AK12">+S12*テーブル2[[#This Row],[F_form]]/(E12*CpFromTP((テーブル2[[#This Row],[Tin]]+テーブル2[[#This Row],[Tf]])/2,テーブル2[[#This Row],[P]])*AI12)</f>
        <v>3.4043212831998146</v>
      </c>
      <c r="AL12">
        <f t="shared" si="10"/>
        <v>1.1293680422758512</v>
      </c>
      <c r="AM12">
        <f t="shared" si="11"/>
        <v>608.62110606588237</v>
      </c>
      <c r="AN12">
        <f t="shared" si="12"/>
        <v>-1.1937117960769683E-10</v>
      </c>
      <c r="AO12">
        <f t="shared" si="13"/>
        <v>4.5635659151944906E-8</v>
      </c>
      <c r="AP12">
        <v>4.1565498458544585</v>
      </c>
      <c r="AQ12">
        <f t="shared" si="14"/>
        <v>3.1562855166465107E-5</v>
      </c>
      <c r="AR12">
        <f t="shared" si="15"/>
        <v>4.6294264390864134E-6</v>
      </c>
      <c r="AS12">
        <f t="shared" si="16"/>
        <v>14.783766966542933</v>
      </c>
      <c r="AT12">
        <f t="shared" si="17"/>
        <v>10.417648761153268</v>
      </c>
      <c r="AU12">
        <f t="shared" si="18"/>
        <v>3.8451880979474322</v>
      </c>
      <c r="AV12">
        <f t="shared" si="19"/>
        <v>0.31136174790702631</v>
      </c>
      <c r="AW12">
        <f t="shared" si="20"/>
        <v>5.5116543771295823E-3</v>
      </c>
      <c r="AX12">
        <f t="shared" si="21"/>
        <v>0.31136174357977481</v>
      </c>
      <c r="AY12">
        <f t="shared" si="22"/>
        <v>4.3272515015679858E-9</v>
      </c>
      <c r="AZ12">
        <f t="shared" si="23"/>
        <v>1080577.4158407261</v>
      </c>
      <c r="BA12">
        <f t="shared" si="24"/>
        <v>7.5935225937310414E-6</v>
      </c>
      <c r="BB12" s="15">
        <f t="shared" si="25"/>
        <v>4057924.9488518913</v>
      </c>
      <c r="BC12" s="20">
        <f t="shared" si="26"/>
        <v>31992.636840172578</v>
      </c>
      <c r="BD12" s="19">
        <f t="shared" si="27"/>
        <v>0.79466405196927348</v>
      </c>
      <c r="BE12" s="15">
        <v>4858700</v>
      </c>
      <c r="BF12" s="16">
        <f>テーブル2[[#This Row],[q_P]]/テーブル2[[#This Row],[q_M]]</f>
        <v>0.83518738527834424</v>
      </c>
      <c r="BG12">
        <v>1</v>
      </c>
      <c r="BH12">
        <v>-1.7999999999999999E-2</v>
      </c>
      <c r="BI12">
        <v>4.5999999999999999E-2</v>
      </c>
      <c r="BJ12">
        <v>5625</v>
      </c>
      <c r="BK12" s="22">
        <v>1</v>
      </c>
      <c r="BL12">
        <f>テーブル2[[#This Row],[Ts]]-テーブル2[[#This Row],[Tin]]</f>
        <v>74.620793318286019</v>
      </c>
      <c r="BM12">
        <f>テーブル2[[#This Row],[q_P]]*0.000001</f>
        <v>4.0579249488518911</v>
      </c>
      <c r="BN12">
        <f>テーブル2[[#This Row],[Tsub]]</f>
        <v>74.620793318286019</v>
      </c>
      <c r="BO12">
        <f>テーブル2[[#This Row],[Fcorr]]</f>
        <v>1</v>
      </c>
      <c r="BP12">
        <f>(テーブル2[[#This Row],[Tsub]]-40)^2</f>
        <v>1198.5993299874779</v>
      </c>
      <c r="BQ12">
        <v>1</v>
      </c>
      <c r="BR12">
        <v>0.15240000000000001</v>
      </c>
    </row>
    <row r="13" spans="1:70" x14ac:dyDescent="0.15">
      <c r="A13" s="9" t="s">
        <v>81</v>
      </c>
      <c r="B13">
        <v>13789520</v>
      </c>
      <c r="C13" s="22">
        <f t="array" ref="C13">TsatFromP(テーブル2[[#This Row],[P]])</f>
        <v>608.621106065763</v>
      </c>
      <c r="D13">
        <f t="array" ref="D13">RhoGFromP(テーブル2[[#This Row],[P]])</f>
        <v>85.147893581579396</v>
      </c>
      <c r="E13">
        <f t="array" ref="E13">RhoFFromP(テーブル2[[#This Row],[P]])</f>
        <v>624.86627494838649</v>
      </c>
      <c r="F13">
        <f t="array" ref="F13">HgFromP(テーブル2[[#This Row],[P]])</f>
        <v>2643264.389866509</v>
      </c>
      <c r="G13">
        <f t="array" ref="G13">HfFromP(テーブル2[[#This Row],[P]])</f>
        <v>1562686.9740257829</v>
      </c>
      <c r="H13">
        <f t="array" ref="H13">MuGFromP(テーブル2[[#This Row],[P]])</f>
        <v>2.2019594042733509E-5</v>
      </c>
      <c r="I13">
        <f t="array" ref="I13">MuFFromP(テーブル2[[#This Row],[P]])</f>
        <v>7.2223252690249831E-5</v>
      </c>
      <c r="J13">
        <f t="array" ref="J13">KfFromP(テーブル2[[#This Row],[P]])</f>
        <v>0.4911212487937569</v>
      </c>
      <c r="K13">
        <f t="array" ref="K13">CpFFromP(テーブル2[[#This Row],[P]])</f>
        <v>7679.7516396704104</v>
      </c>
      <c r="L13">
        <f t="array" ref="L13">SigmaFromP(テーブル2[[#This Row],[P]])</f>
        <v>6.5036382888884548E-3</v>
      </c>
      <c r="M13">
        <v>12</v>
      </c>
      <c r="N13">
        <v>3905.28</v>
      </c>
      <c r="O13" s="8">
        <v>2.8502295699234241E-6</v>
      </c>
      <c r="P13" s="8">
        <v>5.9847340050885548E-3</v>
      </c>
      <c r="Q13" s="8">
        <v>1.905E-3</v>
      </c>
      <c r="R13">
        <v>0.15240000000000001</v>
      </c>
      <c r="S13" s="15">
        <v>4119627.3803710938</v>
      </c>
      <c r="T13">
        <v>532.84871111815698</v>
      </c>
      <c r="U13" s="12">
        <f>+T13+BG13*S13*テーブル2[[#This Row],[Pw]]*R13/(N13*O13*K13)</f>
        <v>576.80373917843644</v>
      </c>
      <c r="V13">
        <v>0.03</v>
      </c>
      <c r="W13" s="8">
        <f t="shared" si="0"/>
        <v>103007.80043660846</v>
      </c>
      <c r="X13">
        <v>2.85224803085561E-2</v>
      </c>
      <c r="Y13">
        <f t="shared" si="1"/>
        <v>5.9211539858301681</v>
      </c>
      <c r="Z13">
        <f t="shared" si="2"/>
        <v>5.9211539940556213</v>
      </c>
      <c r="AA13">
        <f t="shared" si="3"/>
        <v>-8.2254532074443887E-9</v>
      </c>
      <c r="AB13">
        <f t="shared" si="4"/>
        <v>8.9685669488103572E-6</v>
      </c>
      <c r="AC13">
        <v>660.33061138974313</v>
      </c>
      <c r="AD13">
        <f t="shared" si="5"/>
        <v>3075.3090688969974</v>
      </c>
      <c r="AE13">
        <f>+gettm2(AD13,AC13,AK13,AL13,テーブル2[[#This Row],[Fcorr]])</f>
        <v>576.80373917843633</v>
      </c>
      <c r="AF13" s="14">
        <f t="shared" si="6"/>
        <v>0</v>
      </c>
      <c r="AG13">
        <v>9.0142961985970407E-6</v>
      </c>
      <c r="AH13">
        <f t="shared" si="7"/>
        <v>87.019096709774388</v>
      </c>
      <c r="AI13">
        <f t="shared" si="8"/>
        <v>0.37317603204361366</v>
      </c>
      <c r="AJ13">
        <f t="shared" si="9"/>
        <v>29.104196167211761</v>
      </c>
      <c r="AK13">
        <f t="array" ref="AK13">+S13*テーブル2[[#This Row],[F_form]]/(E13*CpFromTP((テーブル2[[#This Row],[Tin]]+テーブル2[[#This Row],[Tf]])/2,テーブル2[[#This Row],[P]])*AI13)</f>
        <v>3.4558300690868506</v>
      </c>
      <c r="AL13">
        <f t="shared" si="10"/>
        <v>1.1293680422758512</v>
      </c>
      <c r="AM13">
        <f t="shared" si="11"/>
        <v>608.6211060622984</v>
      </c>
      <c r="AN13">
        <f t="shared" si="12"/>
        <v>3.4646063795662485E-9</v>
      </c>
      <c r="AO13">
        <f t="shared" si="13"/>
        <v>4.5729249786683493E-8</v>
      </c>
      <c r="AP13">
        <v>4.1805759029082088</v>
      </c>
      <c r="AQ13">
        <f t="shared" si="14"/>
        <v>3.1201109853619008E-5</v>
      </c>
      <c r="AR13">
        <f t="shared" si="15"/>
        <v>4.5300127241918621E-6</v>
      </c>
      <c r="AS13">
        <f t="shared" si="16"/>
        <v>14.625920433518136</v>
      </c>
      <c r="AT13">
        <f t="shared" si="17"/>
        <v>10.363976633813643</v>
      </c>
      <c r="AU13">
        <f t="shared" si="18"/>
        <v>3.8675876763993031</v>
      </c>
      <c r="AV13">
        <f t="shared" si="19"/>
        <v>0.31298822650890568</v>
      </c>
      <c r="AW13">
        <f t="shared" si="20"/>
        <v>5.3920045278219473E-3</v>
      </c>
      <c r="AX13">
        <f t="shared" si="21"/>
        <v>0.31298822171646634</v>
      </c>
      <c r="AY13">
        <f t="shared" si="22"/>
        <v>4.7924393342668736E-9</v>
      </c>
      <c r="AZ13">
        <f t="shared" si="23"/>
        <v>1080577.4158407261</v>
      </c>
      <c r="BA13">
        <f t="shared" si="24"/>
        <v>7.4633520783378243E-6</v>
      </c>
      <c r="BB13" s="15">
        <f t="shared" si="25"/>
        <v>4137167.6411213619</v>
      </c>
      <c r="BC13" s="20">
        <f t="shared" si="26"/>
        <v>17540.26075026812</v>
      </c>
      <c r="BD13" s="19">
        <f t="shared" si="27"/>
        <v>0.42577299184491058</v>
      </c>
      <c r="BE13" s="15">
        <v>4890250</v>
      </c>
      <c r="BF13" s="16">
        <f>テーブル2[[#This Row],[q_P]]/テーブル2[[#This Row],[q_M]]</f>
        <v>0.84600330067406815</v>
      </c>
      <c r="BG13">
        <v>1</v>
      </c>
      <c r="BH13">
        <v>-2.5999999999999999E-2</v>
      </c>
      <c r="BI13">
        <v>4.5999999999999999E-2</v>
      </c>
      <c r="BJ13">
        <v>5625</v>
      </c>
      <c r="BK13" s="22">
        <v>1</v>
      </c>
      <c r="BL13">
        <f>テーブル2[[#This Row],[Ts]]-テーブル2[[#This Row],[Tin]]</f>
        <v>75.772394947606017</v>
      </c>
      <c r="BM13">
        <f>テーブル2[[#This Row],[q_P]]*0.000001</f>
        <v>4.137167641121362</v>
      </c>
      <c r="BN13">
        <f>テーブル2[[#This Row],[Tsub]]</f>
        <v>75.772394947606017</v>
      </c>
      <c r="BO13">
        <f>テーブル2[[#This Row],[Fcorr]]</f>
        <v>1</v>
      </c>
      <c r="BP13">
        <f>(テーブル2[[#This Row],[Tsub]]-40)^2</f>
        <v>1279.6642402875084</v>
      </c>
      <c r="BQ13">
        <v>1</v>
      </c>
      <c r="BR13">
        <v>0.15240000000000001</v>
      </c>
    </row>
    <row r="14" spans="1:70" x14ac:dyDescent="0.15">
      <c r="A14" s="9" t="s">
        <v>82</v>
      </c>
      <c r="B14">
        <v>13789520</v>
      </c>
      <c r="C14" s="22">
        <f t="array" ref="C14">TsatFromP(テーブル2[[#This Row],[P]])</f>
        <v>608.621106065763</v>
      </c>
      <c r="D14">
        <f t="array" ref="D14">RhoGFromP(テーブル2[[#This Row],[P]])</f>
        <v>85.147893581579396</v>
      </c>
      <c r="E14">
        <f t="array" ref="E14">RhoFFromP(テーブル2[[#This Row],[P]])</f>
        <v>624.86627494838649</v>
      </c>
      <c r="F14">
        <f t="array" ref="F14">HgFromP(テーブル2[[#This Row],[P]])</f>
        <v>2643264.389866509</v>
      </c>
      <c r="G14">
        <f t="array" ref="G14">HfFromP(テーブル2[[#This Row],[P]])</f>
        <v>1562686.9740257829</v>
      </c>
      <c r="H14">
        <f t="array" ref="H14">MuGFromP(テーブル2[[#This Row],[P]])</f>
        <v>2.2019594042733509E-5</v>
      </c>
      <c r="I14">
        <f t="array" ref="I14">MuFFromP(テーブル2[[#This Row],[P]])</f>
        <v>7.2223252690249831E-5</v>
      </c>
      <c r="J14">
        <f t="array" ref="J14">KfFromP(テーブル2[[#This Row],[P]])</f>
        <v>0.4911212487937569</v>
      </c>
      <c r="K14">
        <f t="array" ref="K14">CpFFromP(テーブル2[[#This Row],[P]])</f>
        <v>7679.7516396704104</v>
      </c>
      <c r="L14">
        <f t="array" ref="L14">SigmaFromP(テーブル2[[#This Row],[P]])</f>
        <v>6.5036382888884548E-3</v>
      </c>
      <c r="M14" s="23">
        <v>13</v>
      </c>
      <c r="N14">
        <v>3918.84</v>
      </c>
      <c r="O14" s="8">
        <v>2.8502295699234241E-6</v>
      </c>
      <c r="P14" s="8">
        <v>5.9847340050885548E-3</v>
      </c>
      <c r="Q14" s="8">
        <v>1.905E-3</v>
      </c>
      <c r="R14">
        <v>0.15240000000000001</v>
      </c>
      <c r="S14" s="15">
        <v>4409065.2465820313</v>
      </c>
      <c r="T14">
        <v>527.29080640581196</v>
      </c>
      <c r="U14" s="12">
        <f>+T14+BG14*S14*テーブル2[[#This Row],[Pw]]*R14/(N14*O14*K14)</f>
        <v>574.17125906232206</v>
      </c>
      <c r="V14">
        <v>0.03</v>
      </c>
      <c r="W14" s="8">
        <f t="shared" si="0"/>
        <v>103365.46641034669</v>
      </c>
      <c r="X14">
        <v>2.8480000643945416E-2</v>
      </c>
      <c r="Y14">
        <f t="shared" si="1"/>
        <v>5.9255682222598542</v>
      </c>
      <c r="Z14">
        <f t="shared" si="2"/>
        <v>5.9255682336923261</v>
      </c>
      <c r="AA14">
        <f t="shared" si="3"/>
        <v>-1.1432471858086046E-8</v>
      </c>
      <c r="AB14">
        <f t="shared" si="4"/>
        <v>8.919892873843587E-6</v>
      </c>
      <c r="AC14">
        <v>664.44594066858667</v>
      </c>
      <c r="AD14">
        <f t="shared" si="5"/>
        <v>3083.6883273361295</v>
      </c>
      <c r="AE14">
        <f>+gettm2(AD14,AC14,AK14,AL14,テーブル2[[#This Row],[Fcorr]])</f>
        <v>574.17125970678137</v>
      </c>
      <c r="AF14" s="14">
        <f t="shared" si="6"/>
        <v>6.4445930547663011E-7</v>
      </c>
      <c r="AG14">
        <v>8.9680146016923201E-6</v>
      </c>
      <c r="AH14">
        <f t="shared" si="7"/>
        <v>87.493942551164722</v>
      </c>
      <c r="AI14">
        <f t="shared" si="8"/>
        <v>0.37419282038772145</v>
      </c>
      <c r="AJ14">
        <f t="shared" si="9"/>
        <v>29.033660836344961</v>
      </c>
      <c r="AK14">
        <f t="array" ref="AK14">+S14*テーブル2[[#This Row],[F_form]]/(E14*CpFromTP((テーブル2[[#This Row],[Tin]]+テーブル2[[#This Row],[Tf]])/2,テーブル2[[#This Row],[P]])*AI14)</f>
        <v>3.733952649376076</v>
      </c>
      <c r="AL14">
        <f t="shared" si="10"/>
        <v>1.1293680422758512</v>
      </c>
      <c r="AM14">
        <f t="shared" si="11"/>
        <v>608.62110606584963</v>
      </c>
      <c r="AN14">
        <f t="shared" si="12"/>
        <v>-8.6629370343871415E-11</v>
      </c>
      <c r="AO14">
        <f t="shared" si="13"/>
        <v>4.8121727848733103E-8</v>
      </c>
      <c r="AP14">
        <v>4.1874563918622956</v>
      </c>
      <c r="AQ14">
        <f t="shared" si="14"/>
        <v>3.1098659821832527E-5</v>
      </c>
      <c r="AR14">
        <f t="shared" si="15"/>
        <v>4.5080681647705266E-6</v>
      </c>
      <c r="AS14">
        <f t="shared" si="16"/>
        <v>14.594726696628324</v>
      </c>
      <c r="AT14">
        <f t="shared" si="17"/>
        <v>10.35330139154388</v>
      </c>
      <c r="AU14">
        <f t="shared" si="18"/>
        <v>3.8741310480259257</v>
      </c>
      <c r="AV14">
        <f t="shared" si="19"/>
        <v>0.3133253438363699</v>
      </c>
      <c r="AW14">
        <f t="shared" si="20"/>
        <v>5.3627411199546312E-3</v>
      </c>
      <c r="AX14">
        <f t="shared" si="21"/>
        <v>0.31332533891917053</v>
      </c>
      <c r="AY14">
        <f t="shared" si="22"/>
        <v>4.9171993699026473E-9</v>
      </c>
      <c r="AZ14">
        <f t="shared" si="23"/>
        <v>1080577.4158407261</v>
      </c>
      <c r="BA14">
        <f t="shared" si="24"/>
        <v>7.4266229690817056E-6</v>
      </c>
      <c r="BB14" s="15">
        <f t="shared" si="25"/>
        <v>4375148.6019191174</v>
      </c>
      <c r="BC14" s="20">
        <f t="shared" si="26"/>
        <v>-33916.644662913866</v>
      </c>
      <c r="BD14" s="19">
        <f t="shared" si="27"/>
        <v>-0.76924796450237432</v>
      </c>
      <c r="BE14" s="15">
        <v>5426600</v>
      </c>
      <c r="BF14" s="16">
        <f>テーブル2[[#This Row],[q_P]]/テーブル2[[#This Row],[q_M]]</f>
        <v>0.8062412195332469</v>
      </c>
      <c r="BG14">
        <v>1</v>
      </c>
      <c r="BH14">
        <v>-1.2E-2</v>
      </c>
      <c r="BI14">
        <v>4.5999999999999999E-2</v>
      </c>
      <c r="BJ14">
        <v>5625</v>
      </c>
      <c r="BK14" s="22">
        <v>1</v>
      </c>
      <c r="BL14">
        <f>テーブル2[[#This Row],[Ts]]-テーブル2[[#This Row],[Tin]]</f>
        <v>81.330299659951038</v>
      </c>
      <c r="BM14">
        <f>テーブル2[[#This Row],[q_P]]*0.000001</f>
        <v>4.3751486019191175</v>
      </c>
      <c r="BN14">
        <f>テーブル2[[#This Row],[Tsub]]</f>
        <v>81.330299659951038</v>
      </c>
      <c r="BO14">
        <f>テーブル2[[#This Row],[Fcorr]]</f>
        <v>1</v>
      </c>
      <c r="BP14">
        <f>(テーブル2[[#This Row],[Tsub]]-40)^2</f>
        <v>1708.1936699813489</v>
      </c>
      <c r="BQ14">
        <v>1</v>
      </c>
      <c r="BR14">
        <v>0.15240000000000001</v>
      </c>
    </row>
    <row r="15" spans="1:70" x14ac:dyDescent="0.15">
      <c r="A15" s="9" t="s">
        <v>83</v>
      </c>
      <c r="B15">
        <v>13789520</v>
      </c>
      <c r="C15" s="22">
        <f t="array" ref="C15">TsatFromP(テーブル2[[#This Row],[P]])</f>
        <v>608.621106065763</v>
      </c>
      <c r="D15">
        <f t="array" ref="D15">RhoGFromP(テーブル2[[#This Row],[P]])</f>
        <v>85.147893581579396</v>
      </c>
      <c r="E15">
        <f t="array" ref="E15">RhoFFromP(テーブル2[[#This Row],[P]])</f>
        <v>624.86627494838649</v>
      </c>
      <c r="F15">
        <f t="array" ref="F15">HgFromP(テーブル2[[#This Row],[P]])</f>
        <v>2643264.389866509</v>
      </c>
      <c r="G15">
        <f t="array" ref="G15">HfFromP(テーブル2[[#This Row],[P]])</f>
        <v>1562686.9740257829</v>
      </c>
      <c r="H15">
        <f t="array" ref="H15">MuGFromP(テーブル2[[#This Row],[P]])</f>
        <v>2.2019594042733509E-5</v>
      </c>
      <c r="I15">
        <f t="array" ref="I15">MuFFromP(テーブル2[[#This Row],[P]])</f>
        <v>7.2223252690249831E-5</v>
      </c>
      <c r="J15">
        <f t="array" ref="J15">KfFromP(テーブル2[[#This Row],[P]])</f>
        <v>0.4911212487937569</v>
      </c>
      <c r="K15">
        <f t="array" ref="K15">CpFFromP(テーブル2[[#This Row],[P]])</f>
        <v>7679.7516396704104</v>
      </c>
      <c r="L15">
        <f t="array" ref="L15">SigmaFromP(テーブル2[[#This Row],[P]])</f>
        <v>6.5036382888884548E-3</v>
      </c>
      <c r="M15">
        <v>14</v>
      </c>
      <c r="N15">
        <v>2752.68</v>
      </c>
      <c r="O15" s="8">
        <v>1.6417322322758919E-5</v>
      </c>
      <c r="P15" s="8">
        <v>1.4363361612212531E-2</v>
      </c>
      <c r="Q15" s="8">
        <v>4.5719999999999997E-3</v>
      </c>
      <c r="R15">
        <v>0.29527500000000001</v>
      </c>
      <c r="S15" s="15">
        <v>321774.11168813705</v>
      </c>
      <c r="T15">
        <v>601.93187912108897</v>
      </c>
      <c r="U15" s="12">
        <f>+T15+BG15*S15*テーブル2[[#This Row],[Pw]]*R15/(N15*O15*K15)</f>
        <v>605.86401616022101</v>
      </c>
      <c r="V15">
        <v>0.03</v>
      </c>
      <c r="W15" s="8">
        <f t="shared" si="0"/>
        <v>174254.86240526263</v>
      </c>
      <c r="X15">
        <v>2.7158573194036372E-2</v>
      </c>
      <c r="Y15">
        <f t="shared" si="1"/>
        <v>6.0680133133750989</v>
      </c>
      <c r="Z15">
        <f t="shared" si="2"/>
        <v>6.0680133207566014</v>
      </c>
      <c r="AA15">
        <f t="shared" si="3"/>
        <v>-7.3815025203316509E-9</v>
      </c>
      <c r="AB15">
        <f t="shared" si="4"/>
        <v>1.8958164748989767E-5</v>
      </c>
      <c r="AC15">
        <v>613.27115730921514</v>
      </c>
      <c r="AD15">
        <f t="shared" si="5"/>
        <v>5076.4883207282965</v>
      </c>
      <c r="AE15">
        <f>+gettm2(AD15,AC15,AK15,AL15,テーブル2[[#This Row],[Fcorr]])</f>
        <v>605.86401616022079</v>
      </c>
      <c r="AF15" s="14">
        <f t="shared" si="6"/>
        <v>0</v>
      </c>
      <c r="AG15">
        <v>1.8964811300084114E-5</v>
      </c>
      <c r="AH15">
        <f t="shared" si="7"/>
        <v>41.166252377261465</v>
      </c>
      <c r="AI15">
        <f t="shared" si="8"/>
        <v>0.25667118949183038</v>
      </c>
      <c r="AJ15">
        <f t="shared" si="9"/>
        <v>42.114891981493017</v>
      </c>
      <c r="AK15">
        <f t="array" ref="AK15">+S15*テーブル2[[#This Row],[F_form]]/(E15*CpFromTP((テーブル2[[#This Row],[Tin]]+テーブル2[[#This Row],[Tf]])/2,テーブル2[[#This Row],[P]])*AI15)</f>
        <v>0.29125516219905345</v>
      </c>
      <c r="AL15">
        <f t="shared" si="10"/>
        <v>1.1293680422758512</v>
      </c>
      <c r="AM15">
        <f t="shared" si="11"/>
        <v>608.62110606539807</v>
      </c>
      <c r="AN15">
        <f t="shared" si="12"/>
        <v>3.6493474908638746E-10</v>
      </c>
      <c r="AO15">
        <f t="shared" si="13"/>
        <v>6.6465510943468234E-9</v>
      </c>
      <c r="AP15">
        <v>3.3935168302404337</v>
      </c>
      <c r="AQ15">
        <f t="shared" si="14"/>
        <v>4.7352428127758502E-5</v>
      </c>
      <c r="AR15">
        <f t="shared" si="15"/>
        <v>9.4857289255892303E-6</v>
      </c>
      <c r="AS15">
        <f t="shared" si="16"/>
        <v>21.064825942409581</v>
      </c>
      <c r="AT15">
        <f t="shared" si="17"/>
        <v>12.1880231625787</v>
      </c>
      <c r="AU15">
        <f t="shared" si="18"/>
        <v>3.1283144026930554</v>
      </c>
      <c r="AV15">
        <f t="shared" si="19"/>
        <v>0.26520242754737833</v>
      </c>
      <c r="AW15">
        <f t="shared" si="20"/>
        <v>1.1397864424628803E-2</v>
      </c>
      <c r="AX15">
        <f t="shared" si="21"/>
        <v>0.26520241882385015</v>
      </c>
      <c r="AY15">
        <f t="shared" si="22"/>
        <v>8.7235281776010254E-9</v>
      </c>
      <c r="AZ15">
        <f t="shared" si="23"/>
        <v>1080577.4158407261</v>
      </c>
      <c r="BA15">
        <f t="shared" si="24"/>
        <v>1.3953792038333147E-5</v>
      </c>
      <c r="BB15" s="15">
        <f t="shared" si="25"/>
        <v>321622.98161338054</v>
      </c>
      <c r="BC15" s="20">
        <f t="shared" si="26"/>
        <v>-151.13007475651102</v>
      </c>
      <c r="BD15" s="19">
        <f t="shared" si="27"/>
        <v>-4.6967754479572937E-2</v>
      </c>
      <c r="BE15" s="15">
        <v>2075990</v>
      </c>
      <c r="BF15" s="16">
        <f>テーブル2[[#This Row],[q_P]]/テーブル2[[#This Row],[q_M]]</f>
        <v>0.15492511120640298</v>
      </c>
      <c r="BG15">
        <v>1</v>
      </c>
      <c r="BH15">
        <v>0.13700000000000001</v>
      </c>
      <c r="BI15">
        <v>4.5999999999999999E-2</v>
      </c>
      <c r="BJ15">
        <v>5625</v>
      </c>
      <c r="BK15" s="22">
        <v>1</v>
      </c>
      <c r="BL15">
        <f>テーブル2[[#This Row],[Ts]]-テーブル2[[#This Row],[Tin]]</f>
        <v>6.6892269446740329</v>
      </c>
      <c r="BM15">
        <f>テーブル2[[#This Row],[q_P]]*0.000001</f>
        <v>0.32162298161338054</v>
      </c>
      <c r="BN15">
        <f>テーブル2[[#This Row],[Tsub]]</f>
        <v>6.6892269446740329</v>
      </c>
      <c r="BO15">
        <f>テーブル2[[#This Row],[Fcorr]]</f>
        <v>1</v>
      </c>
      <c r="BP15">
        <f>(テーブル2[[#This Row],[Tsub]]-40)^2</f>
        <v>1109.6076015434305</v>
      </c>
      <c r="BQ15">
        <v>1</v>
      </c>
      <c r="BR15">
        <v>0.29527500000000001</v>
      </c>
    </row>
    <row r="16" spans="1:70" x14ac:dyDescent="0.15">
      <c r="A16" s="9" t="s">
        <v>84</v>
      </c>
      <c r="B16">
        <v>13789520</v>
      </c>
      <c r="C16" s="22">
        <f t="array" ref="C16">TsatFromP(テーブル2[[#This Row],[P]])</f>
        <v>608.621106065763</v>
      </c>
      <c r="D16">
        <f t="array" ref="D16">RhoGFromP(テーブル2[[#This Row],[P]])</f>
        <v>85.147893581579396</v>
      </c>
      <c r="E16">
        <f t="array" ref="E16">RhoFFromP(テーブル2[[#This Row],[P]])</f>
        <v>624.86627494838649</v>
      </c>
      <c r="F16">
        <f t="array" ref="F16">HgFromP(テーブル2[[#This Row],[P]])</f>
        <v>2643264.389866509</v>
      </c>
      <c r="G16">
        <f t="array" ref="G16">HfFromP(テーブル2[[#This Row],[P]])</f>
        <v>1562686.9740257829</v>
      </c>
      <c r="H16">
        <f t="array" ref="H16">MuGFromP(テーブル2[[#This Row],[P]])</f>
        <v>2.2019594042733509E-5</v>
      </c>
      <c r="I16">
        <f t="array" ref="I16">MuFFromP(テーブル2[[#This Row],[P]])</f>
        <v>7.2223252690249831E-5</v>
      </c>
      <c r="J16">
        <f t="array" ref="J16">KfFromP(テーブル2[[#This Row],[P]])</f>
        <v>0.4911212487937569</v>
      </c>
      <c r="K16">
        <f t="array" ref="K16">CpFFromP(テーブル2[[#This Row],[P]])</f>
        <v>7679.7516396704104</v>
      </c>
      <c r="L16">
        <f t="array" ref="L16">SigmaFromP(テーブル2[[#This Row],[P]])</f>
        <v>6.5036382888884548E-3</v>
      </c>
      <c r="M16" s="23">
        <v>15</v>
      </c>
      <c r="N16">
        <v>3403.56</v>
      </c>
      <c r="O16" s="8">
        <v>1.6417322322758919E-5</v>
      </c>
      <c r="P16" s="8">
        <v>1.4363361612212531E-2</v>
      </c>
      <c r="Q16" s="8">
        <v>4.5719999999999997E-3</v>
      </c>
      <c r="R16">
        <v>0.29527500000000001</v>
      </c>
      <c r="S16" s="15">
        <v>786572.28946685791</v>
      </c>
      <c r="T16">
        <v>594.22932005256598</v>
      </c>
      <c r="U16" s="12">
        <f>+T16+BG16*S16*テーブル2[[#This Row],[Pw]]*R16/(N16*O16*K16)</f>
        <v>602.00321207009904</v>
      </c>
      <c r="V16">
        <v>0.03</v>
      </c>
      <c r="W16" s="8">
        <f t="shared" si="0"/>
        <v>215457.98257990601</v>
      </c>
      <c r="X16">
        <v>2.4843562133097238E-2</v>
      </c>
      <c r="Y16">
        <f t="shared" si="1"/>
        <v>6.344436673909601</v>
      </c>
      <c r="Z16">
        <f t="shared" si="2"/>
        <v>6.3444367045684293</v>
      </c>
      <c r="AA16">
        <f t="shared" si="3"/>
        <v>-3.0658828364948931E-8</v>
      </c>
      <c r="AB16">
        <f t="shared" si="4"/>
        <v>1.3556076460717964E-5</v>
      </c>
      <c r="AC16">
        <v>618.60538153043319</v>
      </c>
      <c r="AD16">
        <f t="shared" si="5"/>
        <v>6003.3620151630257</v>
      </c>
      <c r="AE16">
        <f>+gettm2(AD16,AC16,AK16,AL16,テーブル2[[#This Row],[Fcorr]])</f>
        <v>602.00321225615278</v>
      </c>
      <c r="AF16" s="14">
        <f t="shared" si="6"/>
        <v>1.8605373952595983E-7</v>
      </c>
      <c r="AG16">
        <v>1.3568218104750317E-5</v>
      </c>
      <c r="AH16">
        <f t="shared" si="7"/>
        <v>57.570979105061852</v>
      </c>
      <c r="AI16">
        <f t="shared" si="8"/>
        <v>0.30353464285344844</v>
      </c>
      <c r="AJ16">
        <f t="shared" si="9"/>
        <v>35.632075758313789</v>
      </c>
      <c r="AK16">
        <f t="array" ref="AK16">+S16*テーブル2[[#This Row],[F_form]]/(E16*CpFromTP((テーブル2[[#This Row],[Tin]]+テーブル2[[#This Row],[Tf]])/2,テーブル2[[#This Row],[P]])*AI16)</f>
        <v>0.64217180382761074</v>
      </c>
      <c r="AL16">
        <f t="shared" si="10"/>
        <v>1.1293680422758512</v>
      </c>
      <c r="AM16">
        <f t="shared" si="11"/>
        <v>608.62110606356453</v>
      </c>
      <c r="AN16">
        <f t="shared" si="12"/>
        <v>2.1984760678606108E-9</v>
      </c>
      <c r="AO16">
        <f t="shared" si="13"/>
        <v>1.2141644032353412E-8</v>
      </c>
      <c r="AP16">
        <v>3.7318185379087829</v>
      </c>
      <c r="AQ16">
        <f t="shared" si="14"/>
        <v>3.9156262647510683E-5</v>
      </c>
      <c r="AR16">
        <f t="shared" si="15"/>
        <v>6.7901798743913354E-6</v>
      </c>
      <c r="AS16">
        <f t="shared" si="16"/>
        <v>17.831980723554416</v>
      </c>
      <c r="AT16">
        <f t="shared" si="17"/>
        <v>11.354967575399892</v>
      </c>
      <c r="AU16">
        <f t="shared" si="18"/>
        <v>3.4466260276114933</v>
      </c>
      <c r="AV16">
        <f t="shared" si="19"/>
        <v>0.28519251029728965</v>
      </c>
      <c r="AW16">
        <f t="shared" si="20"/>
        <v>8.1500674603747544E-3</v>
      </c>
      <c r="AX16">
        <f t="shared" si="21"/>
        <v>0.28519250781507521</v>
      </c>
      <c r="AY16">
        <f t="shared" si="22"/>
        <v>2.4822144339964325E-9</v>
      </c>
      <c r="AZ16">
        <f t="shared" si="23"/>
        <v>1080577.4158407261</v>
      </c>
      <c r="BA16">
        <f t="shared" si="24"/>
        <v>1.0492541973772622E-5</v>
      </c>
      <c r="BB16" s="15">
        <f t="shared" si="25"/>
        <v>781339.45115297264</v>
      </c>
      <c r="BC16" s="20">
        <f t="shared" si="26"/>
        <v>-5232.838313885266</v>
      </c>
      <c r="BD16" s="19">
        <f t="shared" si="27"/>
        <v>-0.66527112434028235</v>
      </c>
      <c r="BE16" s="15">
        <v>2161175</v>
      </c>
      <c r="BF16" s="16">
        <f>テーブル2[[#This Row],[q_P]]/テーブル2[[#This Row],[q_M]]</f>
        <v>0.36153455928047135</v>
      </c>
      <c r="BG16">
        <v>1</v>
      </c>
      <c r="BH16">
        <v>6.0999999999999999E-2</v>
      </c>
      <c r="BI16">
        <v>4.5999999999999999E-2</v>
      </c>
      <c r="BJ16">
        <v>5625</v>
      </c>
      <c r="BK16" s="22">
        <v>1</v>
      </c>
      <c r="BL16">
        <f>テーブル2[[#This Row],[Ts]]-テーブル2[[#This Row],[Tin]]</f>
        <v>14.39178601319702</v>
      </c>
      <c r="BM16">
        <f>テーブル2[[#This Row],[q_P]]*0.000001</f>
        <v>0.78133945115297265</v>
      </c>
      <c r="BN16">
        <f>テーブル2[[#This Row],[Tsub]]</f>
        <v>14.39178601319702</v>
      </c>
      <c r="BO16">
        <f>テーブル2[[#This Row],[Fcorr]]</f>
        <v>1</v>
      </c>
      <c r="BP16">
        <f>(テーブル2[[#This Row],[Tsub]]-40)^2</f>
        <v>655.78062359389173</v>
      </c>
      <c r="BQ16">
        <v>1</v>
      </c>
      <c r="BR16">
        <v>0.29527500000000001</v>
      </c>
    </row>
    <row r="17" spans="1:70" x14ac:dyDescent="0.15">
      <c r="A17" s="9" t="s">
        <v>85</v>
      </c>
      <c r="B17">
        <v>13789520</v>
      </c>
      <c r="C17" s="22">
        <f t="array" ref="C17">TsatFromP(テーブル2[[#This Row],[P]])</f>
        <v>608.621106065763</v>
      </c>
      <c r="D17">
        <f t="array" ref="D17">RhoGFromP(テーブル2[[#This Row],[P]])</f>
        <v>85.147893581579396</v>
      </c>
      <c r="E17">
        <f t="array" ref="E17">RhoFFromP(テーブル2[[#This Row],[P]])</f>
        <v>624.86627494838649</v>
      </c>
      <c r="F17">
        <f t="array" ref="F17">HgFromP(テーブル2[[#This Row],[P]])</f>
        <v>2643264.389866509</v>
      </c>
      <c r="G17">
        <f t="array" ref="G17">HfFromP(テーブル2[[#This Row],[P]])</f>
        <v>1562686.9740257829</v>
      </c>
      <c r="H17">
        <f t="array" ref="H17">MuGFromP(テーブル2[[#This Row],[P]])</f>
        <v>2.2019594042733509E-5</v>
      </c>
      <c r="I17">
        <f t="array" ref="I17">MuFFromP(テーブル2[[#This Row],[P]])</f>
        <v>7.2223252690249831E-5</v>
      </c>
      <c r="J17">
        <f t="array" ref="J17">KfFromP(テーブル2[[#This Row],[P]])</f>
        <v>0.4911212487937569</v>
      </c>
      <c r="K17">
        <f t="array" ref="K17">CpFFromP(テーブル2[[#This Row],[P]])</f>
        <v>7679.7516396704104</v>
      </c>
      <c r="L17">
        <f t="array" ref="L17">SigmaFromP(テーブル2[[#This Row],[P]])</f>
        <v>6.5036382888884548E-3</v>
      </c>
      <c r="M17">
        <v>16</v>
      </c>
      <c r="N17">
        <v>3403.56</v>
      </c>
      <c r="O17" s="8">
        <v>1.6417322322758919E-5</v>
      </c>
      <c r="P17" s="8">
        <v>1.4363361612212531E-2</v>
      </c>
      <c r="Q17" s="8">
        <v>4.5719999999999997E-3</v>
      </c>
      <c r="R17">
        <v>0.29527500000000001</v>
      </c>
      <c r="S17" s="15">
        <v>344955.47711849213</v>
      </c>
      <c r="T17">
        <v>602.50136996683705</v>
      </c>
      <c r="U17" s="12">
        <f>+T17+BG17*S17*テーブル2[[#This Row],[Pw]]*R17/(N17*O17*K17)</f>
        <v>605.91065181656177</v>
      </c>
      <c r="V17">
        <v>0.03</v>
      </c>
      <c r="W17" s="8">
        <f t="shared" si="0"/>
        <v>215457.98257990601</v>
      </c>
      <c r="X17">
        <v>2.4843562133097238E-2</v>
      </c>
      <c r="Y17">
        <f t="shared" si="1"/>
        <v>6.344436673909601</v>
      </c>
      <c r="Z17">
        <f t="shared" si="2"/>
        <v>6.3444367045684293</v>
      </c>
      <c r="AA17">
        <f t="shared" si="3"/>
        <v>-3.0658828364948931E-8</v>
      </c>
      <c r="AB17">
        <f t="shared" si="4"/>
        <v>1.3556076460717964E-5</v>
      </c>
      <c r="AC17">
        <v>612.70949122209822</v>
      </c>
      <c r="AD17">
        <f t="shared" si="5"/>
        <v>6003.3620151630257</v>
      </c>
      <c r="AE17">
        <f>+gettm2(AD17,AC17,AK17,AL17,テーブル2[[#This Row],[Fcorr]])</f>
        <v>605.91065181656188</v>
      </c>
      <c r="AF17" s="14">
        <f t="shared" si="6"/>
        <v>0</v>
      </c>
      <c r="AG17">
        <v>1.3561478540504521E-5</v>
      </c>
      <c r="AH17">
        <f t="shared" si="7"/>
        <v>57.570979105061852</v>
      </c>
      <c r="AI17">
        <f t="shared" si="8"/>
        <v>0.30353464285344844</v>
      </c>
      <c r="AJ17">
        <f t="shared" si="9"/>
        <v>35.614376701449416</v>
      </c>
      <c r="AK17">
        <f t="array" ref="AK17">+S17*テーブル2[[#This Row],[F_form]]/(E17*CpFromTP((テーブル2[[#This Row],[Tin]]+テーブル2[[#This Row],[Tf]])/2,テーブル2[[#This Row],[P]])*AI17)</f>
        <v>0.26297906573879448</v>
      </c>
      <c r="AL17">
        <f t="shared" si="10"/>
        <v>1.1293680422758512</v>
      </c>
      <c r="AM17">
        <f t="shared" si="11"/>
        <v>608.62110606487875</v>
      </c>
      <c r="AN17">
        <f t="shared" si="12"/>
        <v>8.8425622379872948E-10</v>
      </c>
      <c r="AO17">
        <f t="shared" si="13"/>
        <v>5.4020797865569187E-9</v>
      </c>
      <c r="AP17">
        <v>3.7304184960926214</v>
      </c>
      <c r="AQ17">
        <f t="shared" si="14"/>
        <v>3.9185659184276362E-5</v>
      </c>
      <c r="AR17">
        <f t="shared" si="15"/>
        <v>6.7834403101455389E-6</v>
      </c>
      <c r="AS17">
        <f t="shared" si="16"/>
        <v>17.814281666690036</v>
      </c>
      <c r="AT17">
        <f t="shared" si="17"/>
        <v>11.350002382099941</v>
      </c>
      <c r="AU17">
        <f t="shared" si="18"/>
        <v>3.4451189194364948</v>
      </c>
      <c r="AV17">
        <f t="shared" si="19"/>
        <v>0.2852995766561266</v>
      </c>
      <c r="AW17">
        <f t="shared" si="20"/>
        <v>8.1500674603747544E-3</v>
      </c>
      <c r="AX17">
        <f t="shared" si="21"/>
        <v>0.28529954176770422</v>
      </c>
      <c r="AY17">
        <f t="shared" si="22"/>
        <v>3.4888422373313688E-8</v>
      </c>
      <c r="AZ17">
        <f t="shared" si="23"/>
        <v>1080577.4158407261</v>
      </c>
      <c r="BA17">
        <f t="shared" si="24"/>
        <v>1.0504360094000411E-5</v>
      </c>
      <c r="BB17" s="15">
        <f t="shared" si="25"/>
        <v>347243.69217347412</v>
      </c>
      <c r="BC17" s="20">
        <f t="shared" si="26"/>
        <v>2288.2150549819926</v>
      </c>
      <c r="BD17" s="19">
        <f t="shared" si="27"/>
        <v>0.66333634534406638</v>
      </c>
      <c r="BE17" s="15">
        <v>1687925</v>
      </c>
      <c r="BF17" s="16">
        <f>テーブル2[[#This Row],[q_P]]/テーブル2[[#This Row],[q_M]]</f>
        <v>0.20572222828234318</v>
      </c>
      <c r="BG17">
        <v>1</v>
      </c>
      <c r="BH17">
        <v>7.9000000000000001E-2</v>
      </c>
      <c r="BI17">
        <v>4.5999999999999999E-2</v>
      </c>
      <c r="BJ17">
        <v>5625</v>
      </c>
      <c r="BK17" s="22">
        <v>1</v>
      </c>
      <c r="BL17">
        <f>テーブル2[[#This Row],[Ts]]-テーブル2[[#This Row],[Tin]]</f>
        <v>6.119736098925955</v>
      </c>
      <c r="BM17">
        <f>テーブル2[[#This Row],[q_P]]*0.000001</f>
        <v>0.34724369217347412</v>
      </c>
      <c r="BN17">
        <f>テーブル2[[#This Row],[Tsub]]</f>
        <v>6.119736098925955</v>
      </c>
      <c r="BO17">
        <f>テーブル2[[#This Row],[Fcorr]]</f>
        <v>1</v>
      </c>
      <c r="BP17">
        <f>(テーブル2[[#This Row],[Tsub]]-40)^2</f>
        <v>1147.8722820064211</v>
      </c>
      <c r="BQ17">
        <v>1</v>
      </c>
      <c r="BR17">
        <v>0.29527500000000001</v>
      </c>
    </row>
    <row r="18" spans="1:70" x14ac:dyDescent="0.15">
      <c r="A18" s="9" t="s">
        <v>86</v>
      </c>
      <c r="B18">
        <v>13789520</v>
      </c>
      <c r="C18" s="22">
        <f t="array" ref="C18">TsatFromP(テーブル2[[#This Row],[P]])</f>
        <v>608.621106065763</v>
      </c>
      <c r="D18">
        <f t="array" ref="D18">RhoGFromP(テーブル2[[#This Row],[P]])</f>
        <v>85.147893581579396</v>
      </c>
      <c r="E18">
        <f t="array" ref="E18">RhoFFromP(テーブル2[[#This Row],[P]])</f>
        <v>624.86627494838649</v>
      </c>
      <c r="F18">
        <f t="array" ref="F18">HgFromP(テーブル2[[#This Row],[P]])</f>
        <v>2643264.389866509</v>
      </c>
      <c r="G18">
        <f t="array" ref="G18">HfFromP(テーブル2[[#This Row],[P]])</f>
        <v>1562686.9740257829</v>
      </c>
      <c r="H18">
        <f t="array" ref="H18">MuGFromP(テーブル2[[#This Row],[P]])</f>
        <v>2.2019594042733509E-5</v>
      </c>
      <c r="I18">
        <f t="array" ref="I18">MuFFromP(テーブル2[[#This Row],[P]])</f>
        <v>7.2223252690249831E-5</v>
      </c>
      <c r="J18">
        <f t="array" ref="J18">KfFromP(テーブル2[[#This Row],[P]])</f>
        <v>0.4911212487937569</v>
      </c>
      <c r="K18">
        <f t="array" ref="K18">CpFFromP(テーブル2[[#This Row],[P]])</f>
        <v>7679.7516396704104</v>
      </c>
      <c r="L18">
        <f t="array" ref="L18">SigmaFromP(テーブル2[[#This Row],[P]])</f>
        <v>6.5036382888884548E-3</v>
      </c>
      <c r="M18" s="23">
        <v>17</v>
      </c>
      <c r="N18">
        <v>3403.56</v>
      </c>
      <c r="O18" s="8">
        <v>1.6417322322758919E-5</v>
      </c>
      <c r="P18" s="8">
        <v>1.4363361612212531E-2</v>
      </c>
      <c r="Q18" s="8">
        <v>4.5719999999999997E-3</v>
      </c>
      <c r="R18">
        <v>0.29527500000000001</v>
      </c>
      <c r="S18" s="15">
        <v>376168.37024688721</v>
      </c>
      <c r="T18">
        <v>601.93187912108897</v>
      </c>
      <c r="U18" s="12">
        <f>+T18+BG18*S18*テーブル2[[#This Row],[Pw]]*R18/(N18*O18*K18)</f>
        <v>605.64964585387429</v>
      </c>
      <c r="V18">
        <v>0.03</v>
      </c>
      <c r="W18" s="8">
        <f t="shared" si="0"/>
        <v>215457.98257990601</v>
      </c>
      <c r="X18">
        <v>2.4843562133097238E-2</v>
      </c>
      <c r="Y18">
        <f t="shared" si="1"/>
        <v>6.344436673909601</v>
      </c>
      <c r="Z18">
        <f t="shared" si="2"/>
        <v>6.3444367045684293</v>
      </c>
      <c r="AA18">
        <f t="shared" si="3"/>
        <v>-3.0658828364948931E-8</v>
      </c>
      <c r="AB18">
        <f t="shared" si="4"/>
        <v>1.3556076460717964E-5</v>
      </c>
      <c r="AC18">
        <v>613.10325299517615</v>
      </c>
      <c r="AD18">
        <f t="shared" si="5"/>
        <v>6003.3620151630257</v>
      </c>
      <c r="AE18">
        <f>+gettm2(AD18,AC18,AK18,AL18,テーブル2[[#This Row],[Fcorr]])</f>
        <v>605.64964598490678</v>
      </c>
      <c r="AF18" s="14">
        <f t="shared" si="6"/>
        <v>1.3103249330015387E-7</v>
      </c>
      <c r="AG18">
        <v>1.3561979189727834E-5</v>
      </c>
      <c r="AH18">
        <f t="shared" si="7"/>
        <v>57.570979105061852</v>
      </c>
      <c r="AI18">
        <f t="shared" si="8"/>
        <v>0.30353464285344844</v>
      </c>
      <c r="AJ18">
        <f t="shared" si="9"/>
        <v>35.615691477709326</v>
      </c>
      <c r="AK18">
        <f t="array" ref="AK18">+S18*テーブル2[[#This Row],[F_form]]/(E18*CpFromTP((テーブル2[[#This Row],[Tin]]+テーブル2[[#This Row],[Tf]])/2,テーブル2[[#This Row],[P]])*AI18)</f>
        <v>0.2883054726000126</v>
      </c>
      <c r="AL18">
        <f t="shared" si="10"/>
        <v>1.1293680422758512</v>
      </c>
      <c r="AM18">
        <f t="shared" si="11"/>
        <v>608.62110606479223</v>
      </c>
      <c r="AN18">
        <f t="shared" si="12"/>
        <v>9.7077190730487928E-10</v>
      </c>
      <c r="AO18">
        <f t="shared" si="13"/>
        <v>5.9027290098699121E-9</v>
      </c>
      <c r="AP18">
        <v>3.7305225458692863</v>
      </c>
      <c r="AQ18">
        <f t="shared" si="14"/>
        <v>3.9183473323086109E-5</v>
      </c>
      <c r="AR18">
        <f t="shared" si="15"/>
        <v>6.7839409593688519E-6</v>
      </c>
      <c r="AS18">
        <f t="shared" si="16"/>
        <v>17.815596442949946</v>
      </c>
      <c r="AT18">
        <f t="shared" si="17"/>
        <v>11.350371391574647</v>
      </c>
      <c r="AU18">
        <f t="shared" si="18"/>
        <v>3.4452309265956091</v>
      </c>
      <c r="AV18">
        <f t="shared" si="19"/>
        <v>0.28529161927367719</v>
      </c>
      <c r="AW18">
        <f t="shared" si="20"/>
        <v>8.1500674603747544E-3</v>
      </c>
      <c r="AX18">
        <f t="shared" si="21"/>
        <v>0.28529158434264151</v>
      </c>
      <c r="AY18">
        <f t="shared" si="22"/>
        <v>3.4931035675089817E-8</v>
      </c>
      <c r="AZ18">
        <f t="shared" si="23"/>
        <v>1080577.4158407261</v>
      </c>
      <c r="BA18">
        <f t="shared" si="24"/>
        <v>1.0503481172221565E-5</v>
      </c>
      <c r="BB18" s="15">
        <f t="shared" si="25"/>
        <v>379456.98917747539</v>
      </c>
      <c r="BC18" s="20">
        <f t="shared" si="26"/>
        <v>3288.6189305881853</v>
      </c>
      <c r="BD18" s="19">
        <f t="shared" si="27"/>
        <v>0.87424121502554708</v>
      </c>
      <c r="BE18" s="15">
        <v>1687925</v>
      </c>
      <c r="BF18" s="16">
        <f>テーブル2[[#This Row],[q_P]]/テーブル2[[#This Row],[q_M]]</f>
        <v>0.22480678298945475</v>
      </c>
      <c r="BG18">
        <v>1</v>
      </c>
      <c r="BH18">
        <v>7.4999999999999997E-2</v>
      </c>
      <c r="BI18">
        <v>4.5999999999999999E-2</v>
      </c>
      <c r="BJ18">
        <v>5625</v>
      </c>
      <c r="BK18" s="22">
        <v>1</v>
      </c>
      <c r="BL18">
        <f>テーブル2[[#This Row],[Ts]]-テーブル2[[#This Row],[Tin]]</f>
        <v>6.6892269446740329</v>
      </c>
      <c r="BM18">
        <f>テーブル2[[#This Row],[q_P]]*0.000001</f>
        <v>0.37945698917747539</v>
      </c>
      <c r="BN18">
        <f>テーブル2[[#This Row],[Tsub]]</f>
        <v>6.6892269446740329</v>
      </c>
      <c r="BO18">
        <f>テーブル2[[#This Row],[Fcorr]]</f>
        <v>1</v>
      </c>
      <c r="BP18">
        <f>(テーブル2[[#This Row],[Tsub]]-40)^2</f>
        <v>1109.6076015434305</v>
      </c>
      <c r="BQ18">
        <v>1</v>
      </c>
      <c r="BR18">
        <v>0.29527500000000001</v>
      </c>
    </row>
    <row r="19" spans="1:70" x14ac:dyDescent="0.15">
      <c r="A19" s="9" t="s">
        <v>87</v>
      </c>
      <c r="B19">
        <v>13789520</v>
      </c>
      <c r="C19" s="22">
        <f t="array" ref="C19">TsatFromP(テーブル2[[#This Row],[P]])</f>
        <v>608.621106065763</v>
      </c>
      <c r="D19">
        <f t="array" ref="D19">RhoGFromP(テーブル2[[#This Row],[P]])</f>
        <v>85.147893581579396</v>
      </c>
      <c r="E19">
        <f t="array" ref="E19">RhoFFromP(テーブル2[[#This Row],[P]])</f>
        <v>624.86627494838649</v>
      </c>
      <c r="F19">
        <f t="array" ref="F19">HgFromP(テーブル2[[#This Row],[P]])</f>
        <v>2643264.389866509</v>
      </c>
      <c r="G19">
        <f t="array" ref="G19">HfFromP(テーブル2[[#This Row],[P]])</f>
        <v>1562686.9740257829</v>
      </c>
      <c r="H19">
        <f t="array" ref="H19">MuGFromP(テーブル2[[#This Row],[P]])</f>
        <v>2.2019594042733509E-5</v>
      </c>
      <c r="I19">
        <f t="array" ref="I19">MuFFromP(テーブル2[[#This Row],[P]])</f>
        <v>7.2223252690249831E-5</v>
      </c>
      <c r="J19">
        <f t="array" ref="J19">KfFromP(テーブル2[[#This Row],[P]])</f>
        <v>0.4911212487937569</v>
      </c>
      <c r="K19">
        <f t="array" ref="K19">CpFFromP(テーブル2[[#This Row],[P]])</f>
        <v>7679.7516396704104</v>
      </c>
      <c r="L19">
        <f t="array" ref="L19">SigmaFromP(テーブル2[[#This Row],[P]])</f>
        <v>6.5036382888884548E-3</v>
      </c>
      <c r="M19">
        <v>18</v>
      </c>
      <c r="N19">
        <v>3403.56</v>
      </c>
      <c r="O19" s="8">
        <v>1.6417322322758919E-5</v>
      </c>
      <c r="P19" s="8">
        <v>1.4363361612212531E-2</v>
      </c>
      <c r="Q19" s="8">
        <v>4.5719999999999997E-3</v>
      </c>
      <c r="R19">
        <v>0.29527500000000001</v>
      </c>
      <c r="S19" s="15">
        <v>699206.97212219238</v>
      </c>
      <c r="T19">
        <v>595.90081561821296</v>
      </c>
      <c r="U19" s="12">
        <f>+T19+BG19*S19*テーブル2[[#This Row],[Pw]]*R19/(N19*O19*K19)</f>
        <v>602.81125420341709</v>
      </c>
      <c r="V19">
        <v>0.03</v>
      </c>
      <c r="W19" s="8">
        <f t="shared" si="0"/>
        <v>215457.98257990601</v>
      </c>
      <c r="X19">
        <v>2.4843562133097238E-2</v>
      </c>
      <c r="Y19">
        <f t="shared" si="1"/>
        <v>6.344436673909601</v>
      </c>
      <c r="Z19">
        <f t="shared" si="2"/>
        <v>6.3444367045684293</v>
      </c>
      <c r="AA19">
        <f t="shared" si="3"/>
        <v>-3.0658828364948931E-8</v>
      </c>
      <c r="AB19">
        <f t="shared" si="4"/>
        <v>1.3556076460717964E-5</v>
      </c>
      <c r="AC19">
        <v>617.38599136014966</v>
      </c>
      <c r="AD19">
        <f t="shared" si="5"/>
        <v>6003.3620151630257</v>
      </c>
      <c r="AE19">
        <f>+gettm2(AD19,AC19,AK19,AL19,テーブル2[[#This Row],[Fcorr]])</f>
        <v>602.81125420341698</v>
      </c>
      <c r="AF19" s="14">
        <f t="shared" si="6"/>
        <v>0</v>
      </c>
      <c r="AG19">
        <v>1.3567011291230194E-5</v>
      </c>
      <c r="AH19">
        <f t="shared" si="7"/>
        <v>57.570979105061852</v>
      </c>
      <c r="AI19">
        <f t="shared" si="8"/>
        <v>0.30353464285344844</v>
      </c>
      <c r="AJ19">
        <f t="shared" si="9"/>
        <v>35.628906493901681</v>
      </c>
      <c r="AK19">
        <f t="array" ref="AK19">+S19*テーブル2[[#This Row],[F_form]]/(E19*CpFromTP((テーブル2[[#This Row],[Tin]]+テーブル2[[#This Row],[Tf]])/2,テーブル2[[#This Row],[P]])*AI19)</f>
        <v>0.56375074218474164</v>
      </c>
      <c r="AL19">
        <f t="shared" si="10"/>
        <v>1.1293680422758512</v>
      </c>
      <c r="AM19">
        <f t="shared" si="11"/>
        <v>608.62110606383919</v>
      </c>
      <c r="AN19">
        <f t="shared" si="12"/>
        <v>1.9238086679251865E-9</v>
      </c>
      <c r="AO19">
        <f t="shared" si="13"/>
        <v>1.0934830512230155E-8</v>
      </c>
      <c r="AP19">
        <v>3.7315679320692041</v>
      </c>
      <c r="AQ19">
        <f t="shared" si="14"/>
        <v>3.9161522161880717E-5</v>
      </c>
      <c r="AR19">
        <f t="shared" si="15"/>
        <v>6.7889730608712122E-6</v>
      </c>
      <c r="AS19">
        <f t="shared" si="16"/>
        <v>17.828811459142301</v>
      </c>
      <c r="AT19">
        <f t="shared" si="17"/>
        <v>11.354078850212796</v>
      </c>
      <c r="AU19">
        <f t="shared" si="18"/>
        <v>3.4463562687292333</v>
      </c>
      <c r="AV19">
        <f t="shared" si="19"/>
        <v>0.28521166333997083</v>
      </c>
      <c r="AW19">
        <f t="shared" si="20"/>
        <v>8.1500674603747544E-3</v>
      </c>
      <c r="AX19">
        <f t="shared" si="21"/>
        <v>0.28521166086525779</v>
      </c>
      <c r="AY19">
        <f t="shared" si="22"/>
        <v>2.4747130455970989E-9</v>
      </c>
      <c r="AZ19">
        <f t="shared" si="23"/>
        <v>1080577.4158407261</v>
      </c>
      <c r="BA19">
        <f t="shared" si="24"/>
        <v>1.0494656100275021E-5</v>
      </c>
      <c r="BB19" s="15">
        <f t="shared" si="25"/>
        <v>703536.79572345538</v>
      </c>
      <c r="BC19" s="20">
        <f t="shared" si="26"/>
        <v>4329.8236012629932</v>
      </c>
      <c r="BD19" s="19">
        <f t="shared" si="27"/>
        <v>0.61924777267614539</v>
      </c>
      <c r="BE19" s="15">
        <v>2665975</v>
      </c>
      <c r="BF19" s="16">
        <f>テーブル2[[#This Row],[q_P]]/テーブル2[[#This Row],[q_M]]</f>
        <v>0.26389474609606445</v>
      </c>
      <c r="BG19">
        <v>1</v>
      </c>
      <c r="BH19">
        <v>0.107</v>
      </c>
      <c r="BI19">
        <v>4.5999999999999999E-2</v>
      </c>
      <c r="BJ19">
        <v>5625</v>
      </c>
      <c r="BK19" s="22">
        <v>1</v>
      </c>
      <c r="BL19">
        <f>テーブル2[[#This Row],[Ts]]-テーブル2[[#This Row],[Tin]]</f>
        <v>12.720290447550042</v>
      </c>
      <c r="BM19">
        <f>テーブル2[[#This Row],[q_P]]*0.000001</f>
        <v>0.7035367957234554</v>
      </c>
      <c r="BN19">
        <f>テーブル2[[#This Row],[Tsub]]</f>
        <v>12.720290447550042</v>
      </c>
      <c r="BO19">
        <f>テーブル2[[#This Row],[Fcorr]]</f>
        <v>1</v>
      </c>
      <c r="BP19">
        <f>(テーブル2[[#This Row],[Tsub]]-40)^2</f>
        <v>744.18255326602946</v>
      </c>
      <c r="BQ19">
        <v>1</v>
      </c>
      <c r="BR19">
        <v>0.29527500000000001</v>
      </c>
    </row>
    <row r="20" spans="1:70" x14ac:dyDescent="0.15">
      <c r="A20" s="9" t="s">
        <v>88</v>
      </c>
      <c r="B20">
        <v>13789520</v>
      </c>
      <c r="C20" s="22">
        <f t="array" ref="C20">TsatFromP(テーブル2[[#This Row],[P]])</f>
        <v>608.621106065763</v>
      </c>
      <c r="D20">
        <f t="array" ref="D20">RhoGFromP(テーブル2[[#This Row],[P]])</f>
        <v>85.147893581579396</v>
      </c>
      <c r="E20">
        <f t="array" ref="E20">RhoFFromP(テーブル2[[#This Row],[P]])</f>
        <v>624.86627494838649</v>
      </c>
      <c r="F20">
        <f t="array" ref="F20">HgFromP(テーブル2[[#This Row],[P]])</f>
        <v>2643264.389866509</v>
      </c>
      <c r="G20">
        <f t="array" ref="G20">HfFromP(テーブル2[[#This Row],[P]])</f>
        <v>1562686.9740257829</v>
      </c>
      <c r="H20">
        <f t="array" ref="H20">MuGFromP(テーブル2[[#This Row],[P]])</f>
        <v>2.2019594042733509E-5</v>
      </c>
      <c r="I20">
        <f t="array" ref="I20">MuFFromP(テーブル2[[#This Row],[P]])</f>
        <v>7.2223252690249831E-5</v>
      </c>
      <c r="J20">
        <f t="array" ref="J20">KfFromP(テーブル2[[#This Row],[P]])</f>
        <v>0.4911212487937569</v>
      </c>
      <c r="K20">
        <f t="array" ref="K20">CpFFromP(テーブル2[[#This Row],[P]])</f>
        <v>7679.7516396704104</v>
      </c>
      <c r="L20">
        <f t="array" ref="L20">SigmaFromP(テーブル2[[#This Row],[P]])</f>
        <v>6.5036382888884548E-3</v>
      </c>
      <c r="M20" s="23">
        <v>19</v>
      </c>
      <c r="N20">
        <v>3444.24</v>
      </c>
      <c r="O20" s="8">
        <v>1.6417322322758919E-5</v>
      </c>
      <c r="P20" s="8">
        <v>1.4363361612212531E-2</v>
      </c>
      <c r="Q20" s="8">
        <v>4.5719999999999997E-3</v>
      </c>
      <c r="R20">
        <v>0.29527500000000001</v>
      </c>
      <c r="S20" s="15">
        <v>822222.88846969604</v>
      </c>
      <c r="T20">
        <v>593.67847141905202</v>
      </c>
      <c r="U20" s="12">
        <f>+T20+BG20*S20*テーブル2[[#This Row],[Pw]]*R20/(N20*O20*K20)</f>
        <v>601.70872812057712</v>
      </c>
      <c r="V20">
        <v>0.03</v>
      </c>
      <c r="W20" s="8">
        <f t="shared" si="0"/>
        <v>218033.17759082123</v>
      </c>
      <c r="X20">
        <v>2.4722653743279817E-2</v>
      </c>
      <c r="Y20">
        <f t="shared" si="1"/>
        <v>6.3599317746615576</v>
      </c>
      <c r="Z20">
        <f t="shared" si="2"/>
        <v>6.3599317991332347</v>
      </c>
      <c r="AA20">
        <f t="shared" si="3"/>
        <v>-2.4471677129156433E-8</v>
      </c>
      <c r="AB20">
        <f t="shared" si="4"/>
        <v>1.3302485657419019E-5</v>
      </c>
      <c r="AC20">
        <v>618.98643054784191</v>
      </c>
      <c r="AD20">
        <f t="shared" si="5"/>
        <v>6060.3141614017068</v>
      </c>
      <c r="AE20">
        <f>+gettm2(AD20,AC20,AK20,AL20,テーブル2[[#This Row],[Fcorr]])</f>
        <v>601.70872812057701</v>
      </c>
      <c r="AF20" s="14">
        <f t="shared" si="6"/>
        <v>0</v>
      </c>
      <c r="AG20">
        <v>1.3315015217651055E-5</v>
      </c>
      <c r="AH20">
        <f t="shared" si="7"/>
        <v>58.668478565985296</v>
      </c>
      <c r="AI20">
        <f t="shared" si="8"/>
        <v>0.30641418756933142</v>
      </c>
      <c r="AJ20">
        <f t="shared" si="9"/>
        <v>35.298851829750625</v>
      </c>
      <c r="AK20">
        <f t="array" ref="AK20">+S20*テーブル2[[#This Row],[F_form]]/(E20*CpFromTP((テーブル2[[#This Row],[Tin]]+テーブル2[[#This Row],[Tf]])/2,テーブル2[[#This Row],[P]])*AI20)</f>
        <v>0.6676889834588845</v>
      </c>
      <c r="AL20">
        <f t="shared" si="10"/>
        <v>1.1293680422758512</v>
      </c>
      <c r="AM20">
        <f t="shared" si="11"/>
        <v>608.62110606489034</v>
      </c>
      <c r="AN20">
        <f t="shared" si="12"/>
        <v>8.7266016635112464E-10</v>
      </c>
      <c r="AO20">
        <f t="shared" si="13"/>
        <v>1.2529560232036165E-8</v>
      </c>
      <c r="AP20">
        <v>3.7513944823592569</v>
      </c>
      <c r="AQ20">
        <f t="shared" si="14"/>
        <v>3.8748669762298311E-5</v>
      </c>
      <c r="AR20">
        <f t="shared" si="15"/>
        <v>6.6637723889415456E-6</v>
      </c>
      <c r="AS20">
        <f t="shared" si="16"/>
        <v>17.666034198189031</v>
      </c>
      <c r="AT20">
        <f t="shared" si="17"/>
        <v>11.308219120703328</v>
      </c>
      <c r="AU20">
        <f t="shared" si="18"/>
        <v>3.4649987747262894</v>
      </c>
      <c r="AV20">
        <f t="shared" si="19"/>
        <v>0.28639570763296751</v>
      </c>
      <c r="AW20">
        <f t="shared" si="20"/>
        <v>7.9976057831183563E-3</v>
      </c>
      <c r="AX20">
        <f t="shared" si="21"/>
        <v>0.28639570439545936</v>
      </c>
      <c r="AY20">
        <f t="shared" si="22"/>
        <v>3.2375081504554259E-9</v>
      </c>
      <c r="AZ20">
        <f t="shared" si="23"/>
        <v>1080577.4158407261</v>
      </c>
      <c r="BA20">
        <f t="shared" si="24"/>
        <v>1.032913758990476E-5</v>
      </c>
      <c r="BB20" s="15">
        <f t="shared" si="25"/>
        <v>819058.15342654707</v>
      </c>
      <c r="BC20" s="20">
        <f t="shared" si="26"/>
        <v>-3164.7350431489758</v>
      </c>
      <c r="BD20" s="19">
        <f t="shared" si="27"/>
        <v>-0.38489989606578751</v>
      </c>
      <c r="BE20" s="15">
        <v>2688060</v>
      </c>
      <c r="BF20" s="16">
        <f>テーブル2[[#This Row],[q_P]]/テーブル2[[#This Row],[q_M]]</f>
        <v>0.30470233306791777</v>
      </c>
      <c r="BG20">
        <v>1</v>
      </c>
      <c r="BH20">
        <v>9.2999999999999999E-2</v>
      </c>
      <c r="BI20">
        <v>4.5999999999999999E-2</v>
      </c>
      <c r="BJ20">
        <v>5625</v>
      </c>
      <c r="BK20" s="22">
        <v>1</v>
      </c>
      <c r="BL20">
        <f>テーブル2[[#This Row],[Ts]]-テーブル2[[#This Row],[Tin]]</f>
        <v>14.942634646710985</v>
      </c>
      <c r="BM20">
        <f>テーブル2[[#This Row],[q_P]]*0.000001</f>
        <v>0.81905815342654709</v>
      </c>
      <c r="BN20">
        <f>テーブル2[[#This Row],[Tsub]]</f>
        <v>14.942634646710985</v>
      </c>
      <c r="BO20">
        <f>テーブル2[[#This Row],[Fcorr]]</f>
        <v>1</v>
      </c>
      <c r="BP20">
        <f>(テーブル2[[#This Row],[Tsub]]-40)^2</f>
        <v>627.8715584482087</v>
      </c>
      <c r="BQ20">
        <v>1</v>
      </c>
      <c r="BR20">
        <v>0.29527500000000001</v>
      </c>
    </row>
    <row r="21" spans="1:70" x14ac:dyDescent="0.15">
      <c r="A21" s="9" t="s">
        <v>89</v>
      </c>
      <c r="B21">
        <v>13789520</v>
      </c>
      <c r="C21" s="22">
        <f t="array" ref="C21">TsatFromP(テーブル2[[#This Row],[P]])</f>
        <v>608.621106065763</v>
      </c>
      <c r="D21">
        <f t="array" ref="D21">RhoGFromP(テーブル2[[#This Row],[P]])</f>
        <v>85.147893581579396</v>
      </c>
      <c r="E21">
        <f t="array" ref="E21">RhoFFromP(テーブル2[[#This Row],[P]])</f>
        <v>624.86627494838649</v>
      </c>
      <c r="F21">
        <f t="array" ref="F21">HgFromP(テーブル2[[#This Row],[P]])</f>
        <v>2643264.389866509</v>
      </c>
      <c r="G21">
        <f t="array" ref="G21">HfFromP(テーブル2[[#This Row],[P]])</f>
        <v>1562686.9740257829</v>
      </c>
      <c r="H21">
        <f t="array" ref="H21">MuGFromP(テーブル2[[#This Row],[P]])</f>
        <v>2.2019594042733509E-5</v>
      </c>
      <c r="I21">
        <f t="array" ref="I21">MuFFromP(テーブル2[[#This Row],[P]])</f>
        <v>7.2223252690249831E-5</v>
      </c>
      <c r="J21">
        <f t="array" ref="J21">KfFromP(テーブル2[[#This Row],[P]])</f>
        <v>0.4911212487937569</v>
      </c>
      <c r="K21">
        <f t="array" ref="K21">CpFFromP(テーブル2[[#This Row],[P]])</f>
        <v>7679.7516396704104</v>
      </c>
      <c r="L21">
        <f t="array" ref="L21">SigmaFromP(テーブル2[[#This Row],[P]])</f>
        <v>6.5036382888884548E-3</v>
      </c>
      <c r="M21">
        <v>20</v>
      </c>
      <c r="N21">
        <v>3444.24</v>
      </c>
      <c r="O21" s="8">
        <v>1.6417322322758919E-5</v>
      </c>
      <c r="P21" s="8">
        <v>1.4363361612212531E-2</v>
      </c>
      <c r="Q21" s="8">
        <v>4.5719999999999997E-3</v>
      </c>
      <c r="R21">
        <v>0.29527500000000001</v>
      </c>
      <c r="S21" s="15">
        <v>851135.18238067627</v>
      </c>
      <c r="T21">
        <v>593.12482744566205</v>
      </c>
      <c r="U21" s="12">
        <f>+T21+BG21*S21*テーブル2[[#This Row],[Pw]]*R21/(N21*O21*K21)</f>
        <v>601.4374566585717</v>
      </c>
      <c r="V21">
        <v>0.03</v>
      </c>
      <c r="W21" s="8">
        <f t="shared" si="0"/>
        <v>218033.17759082123</v>
      </c>
      <c r="X21">
        <v>2.4722653743279817E-2</v>
      </c>
      <c r="Y21">
        <f t="shared" si="1"/>
        <v>6.3599317746615576</v>
      </c>
      <c r="Z21">
        <f t="shared" si="2"/>
        <v>6.3599317991332347</v>
      </c>
      <c r="AA21">
        <f t="shared" si="3"/>
        <v>-2.4471677129156433E-8</v>
      </c>
      <c r="AB21">
        <f t="shared" si="4"/>
        <v>1.3302485657419019E-5</v>
      </c>
      <c r="AC21">
        <v>619.39336009921999</v>
      </c>
      <c r="AD21">
        <f t="shared" si="5"/>
        <v>6060.3141614017068</v>
      </c>
      <c r="AE21">
        <f>+gettm2(AD21,AC21,AK21,AL21,テーブル2[[#This Row],[Fcorr]])</f>
        <v>601.43745685250519</v>
      </c>
      <c r="AF21" s="14">
        <f t="shared" si="6"/>
        <v>1.9393348793528276E-7</v>
      </c>
      <c r="AG21">
        <v>1.3315475523120023E-5</v>
      </c>
      <c r="AH21">
        <f t="shared" si="7"/>
        <v>58.668478565985296</v>
      </c>
      <c r="AI21">
        <f t="shared" si="8"/>
        <v>0.30641418756933142</v>
      </c>
      <c r="AJ21">
        <f t="shared" si="9"/>
        <v>35.300072125355236</v>
      </c>
      <c r="AK21">
        <f t="array" ref="AK21">+S21*テーブル2[[#This Row],[F_form]]/(E21*CpFromTP((テーブル2[[#This Row],[Tin]]+テーブル2[[#This Row],[Tf]])/2,テーブル2[[#This Row],[P]])*AI21)</f>
        <v>0.69389774689984218</v>
      </c>
      <c r="AL21">
        <f t="shared" si="10"/>
        <v>1.1293680422758512</v>
      </c>
      <c r="AM21">
        <f t="shared" si="11"/>
        <v>608.62110606485419</v>
      </c>
      <c r="AN21">
        <f t="shared" si="12"/>
        <v>9.0881258074659854E-10</v>
      </c>
      <c r="AO21">
        <f t="shared" si="13"/>
        <v>1.2989865701004149E-8</v>
      </c>
      <c r="AP21">
        <v>3.7514928018596461</v>
      </c>
      <c r="AQ21">
        <f t="shared" si="14"/>
        <v>3.8746638730850381E-5</v>
      </c>
      <c r="AR21">
        <f t="shared" si="15"/>
        <v>6.6642326944105135E-6</v>
      </c>
      <c r="AS21">
        <f t="shared" si="16"/>
        <v>17.667254493793653</v>
      </c>
      <c r="AT21">
        <f t="shared" si="17"/>
        <v>11.308564487820366</v>
      </c>
      <c r="AU21">
        <f t="shared" si="18"/>
        <v>3.4651046001108701</v>
      </c>
      <c r="AV21">
        <f t="shared" si="19"/>
        <v>0.28638820174877599</v>
      </c>
      <c r="AW21">
        <f t="shared" si="20"/>
        <v>7.9976057831183563E-3</v>
      </c>
      <c r="AX21">
        <f t="shared" si="21"/>
        <v>0.28638819850805475</v>
      </c>
      <c r="AY21">
        <f t="shared" si="22"/>
        <v>3.2407212469109936E-9</v>
      </c>
      <c r="AZ21">
        <f t="shared" si="23"/>
        <v>1080577.4158407261</v>
      </c>
      <c r="BA21">
        <f t="shared" si="24"/>
        <v>1.0328325489960517E-5</v>
      </c>
      <c r="BB21" s="15">
        <f t="shared" si="25"/>
        <v>849215.11855756969</v>
      </c>
      <c r="BC21" s="20">
        <f t="shared" si="26"/>
        <v>-1920.0638231065823</v>
      </c>
      <c r="BD21" s="19">
        <f t="shared" si="27"/>
        <v>-0.22558858602649326</v>
      </c>
      <c r="BE21" s="15">
        <v>2722765</v>
      </c>
      <c r="BF21" s="16">
        <f>テーブル2[[#This Row],[q_P]]/テーブル2[[#This Row],[q_M]]</f>
        <v>0.31189438624250337</v>
      </c>
      <c r="BG21">
        <v>1</v>
      </c>
      <c r="BH21">
        <v>9.1999999999999998E-2</v>
      </c>
      <c r="BI21">
        <v>4.5999999999999999E-2</v>
      </c>
      <c r="BJ21">
        <v>5625</v>
      </c>
      <c r="BK21" s="22">
        <v>1</v>
      </c>
      <c r="BL21">
        <f>テーブル2[[#This Row],[Ts]]-テーブル2[[#This Row],[Tin]]</f>
        <v>15.496278620100952</v>
      </c>
      <c r="BM21">
        <f>テーブル2[[#This Row],[q_P]]*0.000001</f>
        <v>0.8492151185575697</v>
      </c>
      <c r="BN21">
        <f>テーブル2[[#This Row],[Tsub]]</f>
        <v>15.496278620100952</v>
      </c>
      <c r="BO21">
        <f>テーブル2[[#This Row],[Fcorr]]</f>
        <v>1</v>
      </c>
      <c r="BP21">
        <f>(テーブル2[[#This Row],[Tsub]]-40)^2</f>
        <v>600.43236146372169</v>
      </c>
      <c r="BQ21">
        <v>1</v>
      </c>
      <c r="BR21">
        <v>0.29527500000000001</v>
      </c>
    </row>
    <row r="22" spans="1:70" x14ac:dyDescent="0.15">
      <c r="A22" s="9" t="s">
        <v>90</v>
      </c>
      <c r="B22">
        <v>13789520</v>
      </c>
      <c r="C22" s="22">
        <f t="array" ref="C22">TsatFromP(テーブル2[[#This Row],[P]])</f>
        <v>608.621106065763</v>
      </c>
      <c r="D22">
        <f t="array" ref="D22">RhoGFromP(テーブル2[[#This Row],[P]])</f>
        <v>85.147893581579396</v>
      </c>
      <c r="E22">
        <f t="array" ref="E22">RhoFFromP(テーブル2[[#This Row],[P]])</f>
        <v>624.86627494838649</v>
      </c>
      <c r="F22">
        <f t="array" ref="F22">HgFromP(テーブル2[[#This Row],[P]])</f>
        <v>2643264.389866509</v>
      </c>
      <c r="G22">
        <f t="array" ref="G22">HfFromP(テーブル2[[#This Row],[P]])</f>
        <v>1562686.9740257829</v>
      </c>
      <c r="H22">
        <f t="array" ref="H22">MuGFromP(テーブル2[[#This Row],[P]])</f>
        <v>2.2019594042733509E-5</v>
      </c>
      <c r="I22">
        <f t="array" ref="I22">MuFFromP(テーブル2[[#This Row],[P]])</f>
        <v>7.2223252690249831E-5</v>
      </c>
      <c r="J22">
        <f t="array" ref="J22">KfFromP(テーブル2[[#This Row],[P]])</f>
        <v>0.4911212487937569</v>
      </c>
      <c r="K22">
        <f t="array" ref="K22">CpFFromP(テーブル2[[#This Row],[P]])</f>
        <v>7679.7516396704104</v>
      </c>
      <c r="L22">
        <f t="array" ref="L22">SigmaFromP(テーブル2[[#This Row],[P]])</f>
        <v>6.5036382888884548E-3</v>
      </c>
      <c r="M22" s="23">
        <v>21</v>
      </c>
      <c r="N22">
        <v>3444.24</v>
      </c>
      <c r="O22" s="8">
        <v>1.6417322322758919E-5</v>
      </c>
      <c r="P22" s="8">
        <v>1.4363361612212531E-2</v>
      </c>
      <c r="Q22" s="8">
        <v>4.5719999999999997E-3</v>
      </c>
      <c r="R22">
        <v>0.29527500000000001</v>
      </c>
      <c r="S22" s="15">
        <v>648097.99194335938</v>
      </c>
      <c r="T22">
        <v>596.97613648179595</v>
      </c>
      <c r="U22" s="12">
        <f>+T22+BG22*S22*テーブル2[[#This Row],[Pw]]*R22/(N22*O22*K22)</f>
        <v>603.30579881062556</v>
      </c>
      <c r="V22">
        <v>0.03</v>
      </c>
      <c r="W22" s="8">
        <f t="shared" si="0"/>
        <v>218033.17759082123</v>
      </c>
      <c r="X22">
        <v>2.4722653743279817E-2</v>
      </c>
      <c r="Y22">
        <f t="shared" si="1"/>
        <v>6.3599317746615576</v>
      </c>
      <c r="Z22">
        <f t="shared" si="2"/>
        <v>6.3599317991332347</v>
      </c>
      <c r="AA22">
        <f t="shared" si="3"/>
        <v>-2.4471677129156433E-8</v>
      </c>
      <c r="AB22">
        <f t="shared" si="4"/>
        <v>1.3302485657419019E-5</v>
      </c>
      <c r="AC22">
        <v>616.59092960872499</v>
      </c>
      <c r="AD22">
        <f t="shared" si="5"/>
        <v>6060.3141614017068</v>
      </c>
      <c r="AE22">
        <f>+gettm2(AD22,AC22,AK22,AL22,テーブル2[[#This Row],[Fcorr]])</f>
        <v>603.30579897653479</v>
      </c>
      <c r="AF22" s="14">
        <f t="shared" si="6"/>
        <v>1.6590922768955352E-7</v>
      </c>
      <c r="AG22">
        <v>1.3312343446960688E-5</v>
      </c>
      <c r="AH22">
        <f t="shared" si="7"/>
        <v>58.668478565985296</v>
      </c>
      <c r="AI22">
        <f t="shared" si="8"/>
        <v>0.30641418756933142</v>
      </c>
      <c r="AJ22">
        <f t="shared" si="9"/>
        <v>35.291768815861353</v>
      </c>
      <c r="AK22">
        <f t="array" ref="AK22">+S22*テーブル2[[#This Row],[F_form]]/(E22*CpFromTP((テーブル2[[#This Row],[Tin]]+テーブル2[[#This Row],[Tf]])/2,テーブル2[[#This Row],[P]])*AI22)</f>
        <v>0.51339785508331537</v>
      </c>
      <c r="AL22">
        <f t="shared" si="10"/>
        <v>1.1293680422758512</v>
      </c>
      <c r="AM22">
        <f t="shared" si="11"/>
        <v>608.62110606510009</v>
      </c>
      <c r="AN22">
        <f t="shared" si="12"/>
        <v>6.6290795075474307E-10</v>
      </c>
      <c r="AO22">
        <f t="shared" si="13"/>
        <v>9.8577895416688714E-9</v>
      </c>
      <c r="AP22">
        <v>3.7508236753584718</v>
      </c>
      <c r="AQ22">
        <f t="shared" si="14"/>
        <v>3.8760464342297314E-5</v>
      </c>
      <c r="AR22">
        <f t="shared" si="15"/>
        <v>6.6611006182511783E-6</v>
      </c>
      <c r="AS22">
        <f t="shared" si="16"/>
        <v>17.658951184299774</v>
      </c>
      <c r="AT22">
        <f t="shared" si="17"/>
        <v>11.306214020373496</v>
      </c>
      <c r="AU22">
        <f t="shared" si="18"/>
        <v>3.464384383537729</v>
      </c>
      <c r="AV22">
        <f t="shared" si="19"/>
        <v>0.28643929182074279</v>
      </c>
      <c r="AW22">
        <f t="shared" si="20"/>
        <v>7.9976057831183563E-3</v>
      </c>
      <c r="AX22">
        <f t="shared" si="21"/>
        <v>0.28643928860181317</v>
      </c>
      <c r="AY22">
        <f t="shared" si="22"/>
        <v>3.2189296228501973E-9</v>
      </c>
      <c r="AZ22">
        <f t="shared" si="23"/>
        <v>1080577.4158407261</v>
      </c>
      <c r="BA22">
        <f t="shared" si="24"/>
        <v>1.0333854027033921E-5</v>
      </c>
      <c r="BB22" s="15">
        <f t="shared" si="25"/>
        <v>644110.22231916315</v>
      </c>
      <c r="BC22" s="20">
        <f t="shared" si="26"/>
        <v>-3987.7696241962258</v>
      </c>
      <c r="BD22" s="19">
        <f t="shared" si="27"/>
        <v>-0.61530349943511897</v>
      </c>
      <c r="BE22" s="15">
        <v>2126470</v>
      </c>
      <c r="BF22" s="16">
        <f>テーブル2[[#This Row],[q_P]]/テーブル2[[#This Row],[q_M]]</f>
        <v>0.3029011565266207</v>
      </c>
      <c r="BG22">
        <v>1</v>
      </c>
      <c r="BH22">
        <v>7.2999999999999995E-2</v>
      </c>
      <c r="BI22">
        <v>4.5999999999999999E-2</v>
      </c>
      <c r="BJ22">
        <v>5625</v>
      </c>
      <c r="BK22" s="22">
        <v>1</v>
      </c>
      <c r="BL22">
        <f>テーブル2[[#This Row],[Ts]]-テーブル2[[#This Row],[Tin]]</f>
        <v>11.644969583967054</v>
      </c>
      <c r="BM22">
        <f>テーブル2[[#This Row],[q_P]]*0.000001</f>
        <v>0.64411022231916315</v>
      </c>
      <c r="BN22">
        <f>テーブル2[[#This Row],[Tsub]]</f>
        <v>11.644969583967054</v>
      </c>
      <c r="BO22">
        <f>テーブル2[[#This Row],[Fcorr]]</f>
        <v>1</v>
      </c>
      <c r="BP22">
        <f>(テーブル2[[#This Row],[Tsub]]-40)^2</f>
        <v>804.00774989415356</v>
      </c>
      <c r="BQ22">
        <v>1</v>
      </c>
      <c r="BR22">
        <v>0.29527500000000001</v>
      </c>
    </row>
    <row r="23" spans="1:70" x14ac:dyDescent="0.15">
      <c r="A23" s="9" t="s">
        <v>91</v>
      </c>
      <c r="B23">
        <v>13789520</v>
      </c>
      <c r="C23" s="22">
        <f t="array" ref="C23">TsatFromP(テーブル2[[#This Row],[P]])</f>
        <v>608.621106065763</v>
      </c>
      <c r="D23">
        <f t="array" ref="D23">RhoGFromP(テーブル2[[#This Row],[P]])</f>
        <v>85.147893581579396</v>
      </c>
      <c r="E23">
        <f t="array" ref="E23">RhoFFromP(テーブル2[[#This Row],[P]])</f>
        <v>624.86627494838649</v>
      </c>
      <c r="F23">
        <f t="array" ref="F23">HgFromP(テーブル2[[#This Row],[P]])</f>
        <v>2643264.389866509</v>
      </c>
      <c r="G23">
        <f t="array" ref="G23">HfFromP(テーブル2[[#This Row],[P]])</f>
        <v>1562686.9740257829</v>
      </c>
      <c r="H23">
        <f t="array" ref="H23">MuGFromP(テーブル2[[#This Row],[P]])</f>
        <v>2.2019594042733509E-5</v>
      </c>
      <c r="I23">
        <f t="array" ref="I23">MuFFromP(テーブル2[[#This Row],[P]])</f>
        <v>7.2223252690249831E-5</v>
      </c>
      <c r="J23">
        <f t="array" ref="J23">KfFromP(テーブル2[[#This Row],[P]])</f>
        <v>0.4911212487937569</v>
      </c>
      <c r="K23">
        <f t="array" ref="K23">CpFFromP(テーブル2[[#This Row],[P]])</f>
        <v>7679.7516396704104</v>
      </c>
      <c r="L23">
        <f t="array" ref="L23">SigmaFromP(テーブル2[[#This Row],[P]])</f>
        <v>6.5036382888884548E-3</v>
      </c>
      <c r="M23">
        <v>22</v>
      </c>
      <c r="N23">
        <v>3444.24</v>
      </c>
      <c r="O23" s="8">
        <v>1.6417322322758919E-5</v>
      </c>
      <c r="P23" s="8">
        <v>1.4363361612212531E-2</v>
      </c>
      <c r="Q23" s="8">
        <v>4.5719999999999997E-3</v>
      </c>
      <c r="R23">
        <v>0.29527500000000001</v>
      </c>
      <c r="S23" s="15">
        <v>676647.1266746521</v>
      </c>
      <c r="T23">
        <v>596.439958239725</v>
      </c>
      <c r="U23" s="12">
        <f>+T23+BG23*S23*テーブル2[[#This Row],[Pw]]*R23/(N23*O23*K23)</f>
        <v>603.04844627836349</v>
      </c>
      <c r="V23">
        <v>0.03</v>
      </c>
      <c r="W23" s="8">
        <f t="shared" si="0"/>
        <v>218033.17759082123</v>
      </c>
      <c r="X23">
        <v>2.4722653743279817E-2</v>
      </c>
      <c r="Y23">
        <f t="shared" si="1"/>
        <v>6.3599317746615576</v>
      </c>
      <c r="Z23">
        <f t="shared" si="2"/>
        <v>6.3599317991332347</v>
      </c>
      <c r="AA23">
        <f t="shared" si="3"/>
        <v>-2.4471677129156433E-8</v>
      </c>
      <c r="AB23">
        <f t="shared" si="4"/>
        <v>1.3302485657419019E-5</v>
      </c>
      <c r="AC23">
        <v>616.97695099849443</v>
      </c>
      <c r="AD23">
        <f t="shared" si="5"/>
        <v>6060.3141614017068</v>
      </c>
      <c r="AE23">
        <f>+gettm2(AD23,AC23,AK23,AL23,テーブル2[[#This Row],[Fcorr]])</f>
        <v>603.04844627836349</v>
      </c>
      <c r="AF23" s="14">
        <f t="shared" si="6"/>
        <v>0</v>
      </c>
      <c r="AG23">
        <v>1.3312914340340641E-5</v>
      </c>
      <c r="AH23">
        <f t="shared" si="7"/>
        <v>58.668478565985296</v>
      </c>
      <c r="AI23">
        <f t="shared" si="8"/>
        <v>0.30641418756933142</v>
      </c>
      <c r="AJ23">
        <f t="shared" si="9"/>
        <v>35.293282286217952</v>
      </c>
      <c r="AK23">
        <f t="array" ref="AK23">+S23*テーブル2[[#This Row],[F_form]]/(E23*CpFromTP((テーブル2[[#This Row],[Tin]]+テーブル2[[#This Row],[Tf]])/2,テーブル2[[#This Row],[P]])*AI23)</f>
        <v>0.5382607552616987</v>
      </c>
      <c r="AL23">
        <f t="shared" si="10"/>
        <v>1.1293680422758512</v>
      </c>
      <c r="AM23">
        <f t="shared" si="11"/>
        <v>608.6211060650661</v>
      </c>
      <c r="AN23">
        <f t="shared" si="12"/>
        <v>6.9690031523350626E-10</v>
      </c>
      <c r="AO23">
        <f t="shared" si="13"/>
        <v>1.042868292162225E-8</v>
      </c>
      <c r="AP23">
        <v>3.7509456613339767</v>
      </c>
      <c r="AQ23">
        <f t="shared" si="14"/>
        <v>3.8757943294755514E-5</v>
      </c>
      <c r="AR23">
        <f t="shared" si="15"/>
        <v>6.6616715116311317E-6</v>
      </c>
      <c r="AS23">
        <f t="shared" si="16"/>
        <v>17.660464654656369</v>
      </c>
      <c r="AT23">
        <f t="shared" si="17"/>
        <v>11.306642529826885</v>
      </c>
      <c r="AU23">
        <f t="shared" si="18"/>
        <v>3.4645156849137551</v>
      </c>
      <c r="AV23">
        <f t="shared" si="19"/>
        <v>0.28642997642022161</v>
      </c>
      <c r="AW23">
        <f t="shared" si="20"/>
        <v>7.9976057831183563E-3</v>
      </c>
      <c r="AX23">
        <f t="shared" si="21"/>
        <v>0.28642997319732644</v>
      </c>
      <c r="AY23">
        <f t="shared" si="22"/>
        <v>3.2228951729607047E-9</v>
      </c>
      <c r="AZ23">
        <f t="shared" si="23"/>
        <v>1080577.4158407261</v>
      </c>
      <c r="BA23">
        <f t="shared" si="24"/>
        <v>1.0332845845858438E-5</v>
      </c>
      <c r="BB23" s="15">
        <f t="shared" si="25"/>
        <v>681479.01205844106</v>
      </c>
      <c r="BC23" s="20">
        <f t="shared" si="26"/>
        <v>4831.8853837889619</v>
      </c>
      <c r="BD23" s="19">
        <f t="shared" si="27"/>
        <v>0.71409235232181023</v>
      </c>
      <c r="BE23" s="15">
        <v>2148555</v>
      </c>
      <c r="BF23" s="16">
        <f>テーブル2[[#This Row],[q_P]]/テーブル2[[#This Row],[q_M]]</f>
        <v>0.31718015692334667</v>
      </c>
      <c r="BG23">
        <v>1</v>
      </c>
      <c r="BH23">
        <v>7.1999999999999995E-2</v>
      </c>
      <c r="BI23">
        <v>4.5999999999999999E-2</v>
      </c>
      <c r="BJ23">
        <v>5625</v>
      </c>
      <c r="BK23" s="22">
        <v>1</v>
      </c>
      <c r="BL23">
        <f>テーブル2[[#This Row],[Ts]]-テーブル2[[#This Row],[Tin]]</f>
        <v>12.181147826038</v>
      </c>
      <c r="BM23">
        <f>テーブル2[[#This Row],[q_P]]*0.000001</f>
        <v>0.68147901205844108</v>
      </c>
      <c r="BN23">
        <f>テーブル2[[#This Row],[Tsub]]</f>
        <v>12.181147826038</v>
      </c>
      <c r="BO23">
        <f>テーブル2[[#This Row],[Fcorr]]</f>
        <v>1</v>
      </c>
      <c r="BP23">
        <f>(テーブル2[[#This Row],[Tsub]]-40)^2</f>
        <v>773.8885362767503</v>
      </c>
      <c r="BQ23">
        <v>1</v>
      </c>
      <c r="BR23">
        <v>0.29527500000000001</v>
      </c>
    </row>
    <row r="24" spans="1:70" x14ac:dyDescent="0.15">
      <c r="A24" s="9" t="s">
        <v>92</v>
      </c>
      <c r="B24">
        <v>13789520</v>
      </c>
      <c r="C24" s="22">
        <f t="array" ref="C24">TsatFromP(テーブル2[[#This Row],[P]])</f>
        <v>608.621106065763</v>
      </c>
      <c r="D24">
        <f t="array" ref="D24">RhoGFromP(テーブル2[[#This Row],[P]])</f>
        <v>85.147893581579396</v>
      </c>
      <c r="E24">
        <f t="array" ref="E24">RhoFFromP(テーブル2[[#This Row],[P]])</f>
        <v>624.86627494838649</v>
      </c>
      <c r="F24">
        <f t="array" ref="F24">HgFromP(テーブル2[[#This Row],[P]])</f>
        <v>2643264.389866509</v>
      </c>
      <c r="G24">
        <f t="array" ref="G24">HfFromP(テーブル2[[#This Row],[P]])</f>
        <v>1562686.9740257829</v>
      </c>
      <c r="H24">
        <f t="array" ref="H24">MuGFromP(テーブル2[[#This Row],[P]])</f>
        <v>2.2019594042733509E-5</v>
      </c>
      <c r="I24">
        <f t="array" ref="I24">MuFFromP(テーブル2[[#This Row],[P]])</f>
        <v>7.2223252690249831E-5</v>
      </c>
      <c r="J24">
        <f t="array" ref="J24">KfFromP(テーブル2[[#This Row],[P]])</f>
        <v>0.4911212487937569</v>
      </c>
      <c r="K24">
        <f t="array" ref="K24">CpFFromP(テーブル2[[#This Row],[P]])</f>
        <v>7679.7516396704104</v>
      </c>
      <c r="L24">
        <f t="array" ref="L24">SigmaFromP(テーブル2[[#This Row],[P]])</f>
        <v>6.5036382888884548E-3</v>
      </c>
      <c r="M24" s="23">
        <v>23</v>
      </c>
      <c r="N24">
        <v>3444.24</v>
      </c>
      <c r="O24" s="8">
        <v>1.6417322322758919E-5</v>
      </c>
      <c r="P24" s="8">
        <v>1.4363361612212531E-2</v>
      </c>
      <c r="Q24" s="8">
        <v>4.5719999999999997E-3</v>
      </c>
      <c r="R24">
        <v>0.29527500000000001</v>
      </c>
      <c r="S24" s="15">
        <v>705257.26079940796</v>
      </c>
      <c r="T24">
        <v>595.90081561821296</v>
      </c>
      <c r="U24" s="12">
        <f>+T24+BG24*S24*テーブル2[[#This Row],[Pw]]*R24/(N24*O24*K24)</f>
        <v>602.7887251184876</v>
      </c>
      <c r="V24">
        <v>0.03</v>
      </c>
      <c r="W24" s="8">
        <f t="shared" si="0"/>
        <v>218033.17759082123</v>
      </c>
      <c r="X24">
        <v>2.4722653743279817E-2</v>
      </c>
      <c r="Y24">
        <f t="shared" si="1"/>
        <v>6.3599317746615576</v>
      </c>
      <c r="Z24">
        <f t="shared" si="2"/>
        <v>6.3599317991332347</v>
      </c>
      <c r="AA24">
        <f t="shared" si="3"/>
        <v>-2.4471677129156433E-8</v>
      </c>
      <c r="AB24">
        <f t="shared" si="4"/>
        <v>1.3302485657419019E-5</v>
      </c>
      <c r="AC24">
        <v>617.36649247977357</v>
      </c>
      <c r="AD24">
        <f t="shared" si="5"/>
        <v>6060.3141614017068</v>
      </c>
      <c r="AE24">
        <f>+gettm2(AD24,AC24,AK24,AL24,テーブル2[[#This Row],[Fcorr]])</f>
        <v>602.78872511848738</v>
      </c>
      <c r="AF24" s="14">
        <f t="shared" si="6"/>
        <v>0</v>
      </c>
      <c r="AG24">
        <v>1.3313316389140967E-5</v>
      </c>
      <c r="AH24">
        <f t="shared" si="7"/>
        <v>58.668478565985296</v>
      </c>
      <c r="AI24">
        <f t="shared" si="8"/>
        <v>0.30641418756933142</v>
      </c>
      <c r="AJ24">
        <f t="shared" si="9"/>
        <v>35.294348140127923</v>
      </c>
      <c r="AK24">
        <f t="array" ref="AK24">+S24*テーブル2[[#This Row],[F_form]]/(E24*CpFromTP((テーブル2[[#This Row],[Tin]]+テーブル2[[#This Row],[Tf]])/2,テーブル2[[#This Row],[P]])*AI24)</f>
        <v>0.56335121591152648</v>
      </c>
      <c r="AL24">
        <f t="shared" si="10"/>
        <v>1.1293680422758512</v>
      </c>
      <c r="AM24">
        <f t="shared" si="11"/>
        <v>608.62110606503234</v>
      </c>
      <c r="AN24">
        <f t="shared" si="12"/>
        <v>7.3066530603682622E-10</v>
      </c>
      <c r="AO24">
        <f t="shared" si="13"/>
        <v>1.0830731721947942E-8</v>
      </c>
      <c r="AP24">
        <v>3.7510315634100468</v>
      </c>
      <c r="AQ24">
        <f t="shared" si="14"/>
        <v>3.8756168129916767E-5</v>
      </c>
      <c r="AR24">
        <f t="shared" si="15"/>
        <v>6.6620735604314573E-6</v>
      </c>
      <c r="AS24">
        <f t="shared" si="16"/>
        <v>17.661530508566337</v>
      </c>
      <c r="AT24">
        <f t="shared" si="17"/>
        <v>11.306944283424144</v>
      </c>
      <c r="AU24">
        <f t="shared" si="18"/>
        <v>3.4646081464971052</v>
      </c>
      <c r="AV24">
        <f t="shared" si="19"/>
        <v>0.2864234169129416</v>
      </c>
      <c r="AW24">
        <f t="shared" si="20"/>
        <v>7.9976057831183563E-3</v>
      </c>
      <c r="AX24">
        <f t="shared" si="21"/>
        <v>0.28642341368724761</v>
      </c>
      <c r="AY24">
        <f t="shared" si="22"/>
        <v>3.2256939896946335E-9</v>
      </c>
      <c r="AZ24">
        <f t="shared" si="23"/>
        <v>1080577.4158407261</v>
      </c>
      <c r="BA24">
        <f t="shared" si="24"/>
        <v>1.0332135967068136E-5</v>
      </c>
      <c r="BB24" s="15">
        <f t="shared" si="25"/>
        <v>707800.1624734319</v>
      </c>
      <c r="BC24" s="20">
        <f t="shared" si="26"/>
        <v>2542.9016740239458</v>
      </c>
      <c r="BD24" s="19">
        <f t="shared" si="27"/>
        <v>0.3605636999953139</v>
      </c>
      <c r="BE24" s="15">
        <v>2148555</v>
      </c>
      <c r="BF24" s="16">
        <f>テーブル2[[#This Row],[q_P]]/テーブル2[[#This Row],[q_M]]</f>
        <v>0.32943078602755427</v>
      </c>
      <c r="BG24">
        <v>1</v>
      </c>
      <c r="BH24">
        <v>6.8000000000000005E-2</v>
      </c>
      <c r="BI24">
        <v>4.5999999999999999E-2</v>
      </c>
      <c r="BJ24">
        <v>5625</v>
      </c>
      <c r="BK24" s="22">
        <v>1</v>
      </c>
      <c r="BL24">
        <f>テーブル2[[#This Row],[Ts]]-テーブル2[[#This Row],[Tin]]</f>
        <v>12.720290447550042</v>
      </c>
      <c r="BM24">
        <f>テーブル2[[#This Row],[q_P]]*0.000001</f>
        <v>0.70780016247343192</v>
      </c>
      <c r="BN24">
        <f>テーブル2[[#This Row],[Tsub]]</f>
        <v>12.720290447550042</v>
      </c>
      <c r="BO24">
        <f>テーブル2[[#This Row],[Fcorr]]</f>
        <v>1</v>
      </c>
      <c r="BP24">
        <f>(テーブル2[[#This Row],[Tsub]]-40)^2</f>
        <v>744.18255326602946</v>
      </c>
      <c r="BQ24">
        <v>1</v>
      </c>
      <c r="BR24">
        <v>0.29527500000000001</v>
      </c>
    </row>
    <row r="25" spans="1:70" x14ac:dyDescent="0.15">
      <c r="A25" s="9" t="s">
        <v>93</v>
      </c>
      <c r="B25">
        <v>13789520</v>
      </c>
      <c r="C25" s="22">
        <f t="array" ref="C25">TsatFromP(テーブル2[[#This Row],[P]])</f>
        <v>608.621106065763</v>
      </c>
      <c r="D25">
        <f t="array" ref="D25">RhoGFromP(テーブル2[[#This Row],[P]])</f>
        <v>85.147893581579396</v>
      </c>
      <c r="E25">
        <f t="array" ref="E25">RhoFFromP(テーブル2[[#This Row],[P]])</f>
        <v>624.86627494838649</v>
      </c>
      <c r="F25">
        <f t="array" ref="F25">HgFromP(テーブル2[[#This Row],[P]])</f>
        <v>2643264.389866509</v>
      </c>
      <c r="G25">
        <f t="array" ref="G25">HfFromP(テーブル2[[#This Row],[P]])</f>
        <v>1562686.9740257829</v>
      </c>
      <c r="H25">
        <f t="array" ref="H25">MuGFromP(テーブル2[[#This Row],[P]])</f>
        <v>2.2019594042733509E-5</v>
      </c>
      <c r="I25">
        <f t="array" ref="I25">MuFFromP(テーブル2[[#This Row],[P]])</f>
        <v>7.2223252690249831E-5</v>
      </c>
      <c r="J25">
        <f t="array" ref="J25">KfFromP(テーブル2[[#This Row],[P]])</f>
        <v>0.4911212487937569</v>
      </c>
      <c r="K25">
        <f t="array" ref="K25">CpFFromP(テーブル2[[#This Row],[P]])</f>
        <v>7679.7516396704104</v>
      </c>
      <c r="L25">
        <f t="array" ref="L25">SigmaFromP(テーブル2[[#This Row],[P]])</f>
        <v>6.5036382888884548E-3</v>
      </c>
      <c r="M25">
        <v>24</v>
      </c>
      <c r="N25">
        <v>3484.92</v>
      </c>
      <c r="O25" s="8">
        <v>1.6417322322758919E-5</v>
      </c>
      <c r="P25" s="8">
        <v>1.4363361612212531E-2</v>
      </c>
      <c r="Q25" s="8">
        <v>4.5719999999999997E-3</v>
      </c>
      <c r="R25">
        <v>0.29527500000000001</v>
      </c>
      <c r="S25" s="15">
        <v>1232276.4158248901</v>
      </c>
      <c r="T25">
        <v>585.88293483903703</v>
      </c>
      <c r="U25" s="12">
        <f>+T25+BG25*S25*テーブル2[[#This Row],[Pw]]*R25/(N25*O25*K25)</f>
        <v>597.77750072576271</v>
      </c>
      <c r="V25">
        <v>0.03</v>
      </c>
      <c r="W25" s="8">
        <f t="shared" si="0"/>
        <v>220608.37260173645</v>
      </c>
      <c r="X25">
        <v>2.4604017563644293E-2</v>
      </c>
      <c r="Y25">
        <f t="shared" si="1"/>
        <v>6.3752465632928841</v>
      </c>
      <c r="Z25">
        <f t="shared" si="2"/>
        <v>6.3752465822255244</v>
      </c>
      <c r="AA25">
        <f t="shared" si="3"/>
        <v>-1.8932640344360152E-8</v>
      </c>
      <c r="AB25">
        <f t="shared" si="4"/>
        <v>1.3056387886842229E-5</v>
      </c>
      <c r="AC25">
        <v>624.78703663584417</v>
      </c>
      <c r="AD25">
        <f t="shared" si="5"/>
        <v>6117.1624777381157</v>
      </c>
      <c r="AE25">
        <f>+gettm2(AD25,AC25,AK25,AL25,テーブル2[[#This Row],[Fcorr]])</f>
        <v>597.77750097363287</v>
      </c>
      <c r="AF25" s="14">
        <f t="shared" si="6"/>
        <v>2.4787016172922449E-7</v>
      </c>
      <c r="AG25">
        <v>1.3074942115934088E-5</v>
      </c>
      <c r="AH25">
        <f t="shared" si="7"/>
        <v>59.774311350929707</v>
      </c>
      <c r="AI25">
        <f t="shared" si="8"/>
        <v>0.30928848256477048</v>
      </c>
      <c r="AJ25">
        <f t="shared" si="9"/>
        <v>34.987552629129404</v>
      </c>
      <c r="AK25">
        <f t="array" ref="AK25">+S25*テーブル2[[#This Row],[F_form]]/(E25*CpFromTP((テーブル2[[#This Row],[Tin]]+テーブル2[[#This Row],[Tf]])/2,テーブル2[[#This Row],[P]])*AI25)</f>
        <v>1.0428263106430209</v>
      </c>
      <c r="AL25">
        <f t="shared" si="10"/>
        <v>1.1293680422758512</v>
      </c>
      <c r="AM25">
        <f t="shared" si="11"/>
        <v>608.62110606168017</v>
      </c>
      <c r="AN25">
        <f t="shared" si="12"/>
        <v>4.0828354030963965E-9</v>
      </c>
      <c r="AO25">
        <f t="shared" si="13"/>
        <v>1.8554229091859034E-8</v>
      </c>
      <c r="AP25">
        <v>3.7720416997040491</v>
      </c>
      <c r="AQ25">
        <f t="shared" si="14"/>
        <v>3.8325629601766633E-5</v>
      </c>
      <c r="AR25">
        <f t="shared" si="15"/>
        <v>6.5467481725129735E-6</v>
      </c>
      <c r="AS25">
        <f t="shared" si="16"/>
        <v>17.518601168896303</v>
      </c>
      <c r="AT25">
        <f t="shared" si="17"/>
        <v>11.266316201813666</v>
      </c>
      <c r="AU25">
        <f t="shared" si="18"/>
        <v>3.4845418421538374</v>
      </c>
      <c r="AV25">
        <f t="shared" si="19"/>
        <v>0.28749985755021168</v>
      </c>
      <c r="AW25">
        <f t="shared" si="20"/>
        <v>7.8496490024185205E-3</v>
      </c>
      <c r="AX25">
        <f t="shared" si="21"/>
        <v>0.28749985342938378</v>
      </c>
      <c r="AY25">
        <f t="shared" si="22"/>
        <v>4.1208279011328841E-9</v>
      </c>
      <c r="AZ25">
        <f t="shared" si="23"/>
        <v>1080577.4158407261</v>
      </c>
      <c r="BA25">
        <f t="shared" si="24"/>
        <v>1.0160446954967021E-5</v>
      </c>
      <c r="BB25" s="15">
        <f t="shared" si="25"/>
        <v>1233028.383743756</v>
      </c>
      <c r="BC25" s="20">
        <f t="shared" si="26"/>
        <v>751.96791886584833</v>
      </c>
      <c r="BD25" s="19">
        <f t="shared" si="27"/>
        <v>6.1022665792275055E-2</v>
      </c>
      <c r="BE25" s="15">
        <v>3139225</v>
      </c>
      <c r="BF25" s="16">
        <f>テーブル2[[#This Row],[q_P]]/テーブル2[[#This Row],[q_M]]</f>
        <v>0.39278114303490702</v>
      </c>
      <c r="BG25">
        <v>1</v>
      </c>
      <c r="BH25">
        <v>7.6999999999999999E-2</v>
      </c>
      <c r="BI25">
        <v>4.5999999999999999E-2</v>
      </c>
      <c r="BJ25">
        <v>5625</v>
      </c>
      <c r="BK25" s="22">
        <v>1</v>
      </c>
      <c r="BL25">
        <f>テーブル2[[#This Row],[Ts]]-テーブル2[[#This Row],[Tin]]</f>
        <v>22.738171226725967</v>
      </c>
      <c r="BM25">
        <f>テーブル2[[#This Row],[q_P]]*0.000001</f>
        <v>1.2330283837437559</v>
      </c>
      <c r="BN25">
        <f>テーブル2[[#This Row],[Tsub]]</f>
        <v>22.738171226725967</v>
      </c>
      <c r="BO25">
        <f>テーブル2[[#This Row],[Fcorr]]</f>
        <v>1</v>
      </c>
      <c r="BP25">
        <f>(テーブル2[[#This Row],[Tsub]]-40)^2</f>
        <v>297.97073259783127</v>
      </c>
      <c r="BQ25">
        <v>1</v>
      </c>
      <c r="BR25">
        <v>0.29527500000000001</v>
      </c>
    </row>
    <row r="26" spans="1:70" x14ac:dyDescent="0.15">
      <c r="A26" s="9" t="s">
        <v>94</v>
      </c>
      <c r="B26">
        <v>13789520</v>
      </c>
      <c r="C26" s="22">
        <f t="array" ref="C26">TsatFromP(テーブル2[[#This Row],[P]])</f>
        <v>608.621106065763</v>
      </c>
      <c r="D26">
        <f t="array" ref="D26">RhoGFromP(テーブル2[[#This Row],[P]])</f>
        <v>85.147893581579396</v>
      </c>
      <c r="E26">
        <f t="array" ref="E26">RhoFFromP(テーブル2[[#This Row],[P]])</f>
        <v>624.86627494838649</v>
      </c>
      <c r="F26">
        <f t="array" ref="F26">HgFromP(テーブル2[[#This Row],[P]])</f>
        <v>2643264.389866509</v>
      </c>
      <c r="G26">
        <f t="array" ref="G26">HfFromP(テーブル2[[#This Row],[P]])</f>
        <v>1562686.9740257829</v>
      </c>
      <c r="H26">
        <f t="array" ref="H26">MuGFromP(テーブル2[[#This Row],[P]])</f>
        <v>2.2019594042733509E-5</v>
      </c>
      <c r="I26">
        <f t="array" ref="I26">MuFFromP(テーブル2[[#This Row],[P]])</f>
        <v>7.2223252690249831E-5</v>
      </c>
      <c r="J26">
        <f t="array" ref="J26">KfFromP(テーブル2[[#This Row],[P]])</f>
        <v>0.4911212487937569</v>
      </c>
      <c r="K26">
        <f t="array" ref="K26">CpFFromP(テーブル2[[#This Row],[P]])</f>
        <v>7679.7516396704104</v>
      </c>
      <c r="L26">
        <f t="array" ref="L26">SigmaFromP(テーブル2[[#This Row],[P]])</f>
        <v>6.5036382888884548E-3</v>
      </c>
      <c r="M26" s="23">
        <v>25</v>
      </c>
      <c r="N26">
        <v>3484.92</v>
      </c>
      <c r="O26" s="8">
        <v>1.6417322322758919E-5</v>
      </c>
      <c r="P26" s="8">
        <v>1.4363361612212531E-2</v>
      </c>
      <c r="Q26" s="8">
        <v>4.5719999999999997E-3</v>
      </c>
      <c r="R26">
        <v>0.29527500000000001</v>
      </c>
      <c r="S26" s="15">
        <v>1288035.5358123779</v>
      </c>
      <c r="T26">
        <v>584.781818283598</v>
      </c>
      <c r="U26" s="12">
        <f>+T26+BG26*S26*テーブル2[[#This Row],[Pw]]*R26/(N26*O26*K26)</f>
        <v>597.2145998806626</v>
      </c>
      <c r="V26">
        <v>0.03</v>
      </c>
      <c r="W26" s="8">
        <f t="shared" si="0"/>
        <v>220608.37260173645</v>
      </c>
      <c r="X26">
        <v>2.4604017563644293E-2</v>
      </c>
      <c r="Y26">
        <f t="shared" si="1"/>
        <v>6.3752465632928841</v>
      </c>
      <c r="Z26">
        <f t="shared" si="2"/>
        <v>6.3752465822255244</v>
      </c>
      <c r="AA26">
        <f t="shared" si="3"/>
        <v>-1.8932640344360152E-8</v>
      </c>
      <c r="AB26">
        <f t="shared" si="4"/>
        <v>1.3056387886842229E-5</v>
      </c>
      <c r="AC26">
        <v>625.62667319778177</v>
      </c>
      <c r="AD26">
        <f t="shared" si="5"/>
        <v>6117.1624777381157</v>
      </c>
      <c r="AE26">
        <f>+gettm2(AD26,AC26,AK26,AL26,テーブル2[[#This Row],[Fcorr]])</f>
        <v>597.21459988066249</v>
      </c>
      <c r="AF26" s="14">
        <f t="shared" si="6"/>
        <v>0</v>
      </c>
      <c r="AG26">
        <v>1.3075801304230442E-5</v>
      </c>
      <c r="AH26">
        <f t="shared" si="7"/>
        <v>59.774311350929707</v>
      </c>
      <c r="AI26">
        <f t="shared" si="8"/>
        <v>0.30928848256477048</v>
      </c>
      <c r="AJ26">
        <f t="shared" si="9"/>
        <v>34.989851751792472</v>
      </c>
      <c r="AK26">
        <f t="array" ref="AK26">+S26*テーブル2[[#This Row],[F_form]]/(E26*CpFromTP((テーブル2[[#This Row],[Tin]]+テーブル2[[#This Row],[Tf]])/2,テーブル2[[#This Row],[P]])*AI26)</f>
        <v>1.0969776735726735</v>
      </c>
      <c r="AL26">
        <f t="shared" si="10"/>
        <v>1.1293680422758512</v>
      </c>
      <c r="AM26">
        <f t="shared" si="11"/>
        <v>608.62110606144415</v>
      </c>
      <c r="AN26">
        <f t="shared" si="12"/>
        <v>4.3188492782064714E-9</v>
      </c>
      <c r="AO26">
        <f t="shared" si="13"/>
        <v>1.9413417388213034E-8</v>
      </c>
      <c r="AP26">
        <v>3.7722302681483999</v>
      </c>
      <c r="AQ26">
        <f t="shared" si="14"/>
        <v>3.8321798009734757E-5</v>
      </c>
      <c r="AR26">
        <f t="shared" si="15"/>
        <v>6.5476073608093275E-6</v>
      </c>
      <c r="AS26">
        <f t="shared" si="16"/>
        <v>17.520900291559368</v>
      </c>
      <c r="AT26">
        <f t="shared" si="17"/>
        <v>11.266972353462672</v>
      </c>
      <c r="AU26">
        <f t="shared" si="18"/>
        <v>3.4847447823016906</v>
      </c>
      <c r="AV26">
        <f t="shared" si="19"/>
        <v>0.2874854858467093</v>
      </c>
      <c r="AW26">
        <f t="shared" si="20"/>
        <v>7.8496490024185205E-3</v>
      </c>
      <c r="AX26">
        <f t="shared" si="21"/>
        <v>0.28748548171921273</v>
      </c>
      <c r="AY26">
        <f t="shared" si="22"/>
        <v>4.1274965667525976E-9</v>
      </c>
      <c r="AZ26">
        <f t="shared" si="23"/>
        <v>1080577.4158407261</v>
      </c>
      <c r="BA26">
        <f t="shared" si="24"/>
        <v>1.015892331210868E-5</v>
      </c>
      <c r="BB26" s="15">
        <f t="shared" si="25"/>
        <v>1290319.5643334985</v>
      </c>
      <c r="BC26" s="20">
        <f t="shared" si="26"/>
        <v>2284.0285211205482</v>
      </c>
      <c r="BD26" s="19">
        <f t="shared" si="27"/>
        <v>0.17732651449557926</v>
      </c>
      <c r="BE26" s="15">
        <v>3123450</v>
      </c>
      <c r="BF26" s="16">
        <f>テーブル2[[#This Row],[q_P]]/テーブル2[[#This Row],[q_M]]</f>
        <v>0.41310716173894202</v>
      </c>
      <c r="BG26">
        <v>1</v>
      </c>
      <c r="BH26">
        <v>7.0000000000000007E-2</v>
      </c>
      <c r="BI26">
        <v>4.5999999999999999E-2</v>
      </c>
      <c r="BJ26">
        <v>5625</v>
      </c>
      <c r="BK26" s="22">
        <v>1</v>
      </c>
      <c r="BL26">
        <f>テーブル2[[#This Row],[Ts]]-テーブル2[[#This Row],[Tin]]</f>
        <v>23.839287782165002</v>
      </c>
      <c r="BM26">
        <f>テーブル2[[#This Row],[q_P]]*0.000001</f>
        <v>1.2903195643334984</v>
      </c>
      <c r="BN26">
        <f>テーブル2[[#This Row],[Tsub]]</f>
        <v>23.839287782165002</v>
      </c>
      <c r="BO26">
        <f>テーブル2[[#This Row],[Fcorr]]</f>
        <v>1</v>
      </c>
      <c r="BP26">
        <f>(テーブル2[[#This Row],[Tsub]]-40)^2</f>
        <v>261.16861938768136</v>
      </c>
      <c r="BQ26">
        <v>1</v>
      </c>
      <c r="BR26">
        <v>0.29527500000000001</v>
      </c>
    </row>
    <row r="27" spans="1:70" x14ac:dyDescent="0.15">
      <c r="A27" s="9" t="s">
        <v>95</v>
      </c>
      <c r="B27">
        <v>13789520</v>
      </c>
      <c r="C27" s="22">
        <f t="array" ref="C27">TsatFromP(テーブル2[[#This Row],[P]])</f>
        <v>608.621106065763</v>
      </c>
      <c r="D27">
        <f t="array" ref="D27">RhoGFromP(テーブル2[[#This Row],[P]])</f>
        <v>85.147893581579396</v>
      </c>
      <c r="E27">
        <f t="array" ref="E27">RhoFFromP(テーブル2[[#This Row],[P]])</f>
        <v>624.86627494838649</v>
      </c>
      <c r="F27">
        <f t="array" ref="F27">HgFromP(テーブル2[[#This Row],[P]])</f>
        <v>2643264.389866509</v>
      </c>
      <c r="G27">
        <f t="array" ref="G27">HfFromP(テーブル2[[#This Row],[P]])</f>
        <v>1562686.9740257829</v>
      </c>
      <c r="H27">
        <f t="array" ref="H27">MuGFromP(テーブル2[[#This Row],[P]])</f>
        <v>2.2019594042733509E-5</v>
      </c>
      <c r="I27">
        <f t="array" ref="I27">MuFFromP(テーブル2[[#This Row],[P]])</f>
        <v>7.2223252690249831E-5</v>
      </c>
      <c r="J27">
        <f t="array" ref="J27">KfFromP(テーブル2[[#This Row],[P]])</f>
        <v>0.4911212487937569</v>
      </c>
      <c r="K27">
        <f t="array" ref="K27">CpFFromP(テーブル2[[#This Row],[P]])</f>
        <v>7679.7516396704104</v>
      </c>
      <c r="L27">
        <f t="array" ref="L27">SigmaFromP(テーブル2[[#This Row],[P]])</f>
        <v>6.5036382888884548E-3</v>
      </c>
      <c r="M27">
        <v>26</v>
      </c>
      <c r="N27">
        <v>3484.92</v>
      </c>
      <c r="O27" s="8">
        <v>1.6417322322758919E-5</v>
      </c>
      <c r="P27" s="8">
        <v>1.4363361612212531E-2</v>
      </c>
      <c r="Q27" s="8">
        <v>4.5719999999999997E-3</v>
      </c>
      <c r="R27">
        <v>0.29527500000000001</v>
      </c>
      <c r="S27" s="15">
        <v>1316004.467010498</v>
      </c>
      <c r="T27">
        <v>584.22817624184802</v>
      </c>
      <c r="U27" s="12">
        <f>+T27+BG27*S27*テーブル2[[#This Row],[Pw]]*R27/(N27*O27*K27)</f>
        <v>596.93092835092193</v>
      </c>
      <c r="V27">
        <v>0.03</v>
      </c>
      <c r="W27" s="8">
        <f t="shared" si="0"/>
        <v>220608.37260173645</v>
      </c>
      <c r="X27">
        <v>2.4604017563644293E-2</v>
      </c>
      <c r="Y27">
        <f t="shared" si="1"/>
        <v>6.3752465632928841</v>
      </c>
      <c r="Z27">
        <f t="shared" si="2"/>
        <v>6.3752465822255244</v>
      </c>
      <c r="AA27">
        <f t="shared" si="3"/>
        <v>-1.8932640344360152E-8</v>
      </c>
      <c r="AB27">
        <f t="shared" si="4"/>
        <v>1.3056387886842229E-5</v>
      </c>
      <c r="AC27">
        <v>626.04979169831995</v>
      </c>
      <c r="AD27">
        <f t="shared" si="5"/>
        <v>6117.1624777381157</v>
      </c>
      <c r="AE27">
        <f>+gettm2(AD27,AC27,AK27,AL27,テーブル2[[#This Row],[Fcorr]])</f>
        <v>596.93092835092193</v>
      </c>
      <c r="AF27" s="14">
        <f t="shared" si="6"/>
        <v>0</v>
      </c>
      <c r="AG27">
        <v>1.3076179313022355E-5</v>
      </c>
      <c r="AH27">
        <f t="shared" si="7"/>
        <v>59.774311350929707</v>
      </c>
      <c r="AI27">
        <f t="shared" si="8"/>
        <v>0.30928848256477048</v>
      </c>
      <c r="AJ27">
        <f t="shared" si="9"/>
        <v>34.9908632746263</v>
      </c>
      <c r="AK27">
        <f t="array" ref="AK27">+S27*テーブル2[[#This Row],[F_form]]/(E27*CpFromTP((テーブル2[[#This Row],[Tin]]+テーブル2[[#This Row],[Tf]])/2,テーブル2[[#This Row],[P]])*AI27)</f>
        <v>1.1242665262539142</v>
      </c>
      <c r="AL27">
        <f t="shared" si="10"/>
        <v>1.1293680422758512</v>
      </c>
      <c r="AM27">
        <f t="shared" si="11"/>
        <v>608.6211060613258</v>
      </c>
      <c r="AN27">
        <f t="shared" si="12"/>
        <v>4.4371972762746736E-9</v>
      </c>
      <c r="AO27">
        <f t="shared" si="13"/>
        <v>1.9791426180126035E-8</v>
      </c>
      <c r="AP27">
        <v>3.7723132233739132</v>
      </c>
      <c r="AQ27">
        <f t="shared" si="14"/>
        <v>3.8320112593782346E-5</v>
      </c>
      <c r="AR27">
        <f t="shared" si="15"/>
        <v>6.5479853696012405E-6</v>
      </c>
      <c r="AS27">
        <f t="shared" si="16"/>
        <v>17.521911814393203</v>
      </c>
      <c r="AT27">
        <f t="shared" si="17"/>
        <v>11.26726100690494</v>
      </c>
      <c r="AU27">
        <f t="shared" si="18"/>
        <v>3.484834059486837</v>
      </c>
      <c r="AV27">
        <f t="shared" si="19"/>
        <v>0.28747916388707617</v>
      </c>
      <c r="AW27">
        <f t="shared" si="20"/>
        <v>7.8496490024185205E-3</v>
      </c>
      <c r="AX27">
        <f t="shared" si="21"/>
        <v>0.28747915975665145</v>
      </c>
      <c r="AY27">
        <f t="shared" si="22"/>
        <v>4.1304247244688952E-9</v>
      </c>
      <c r="AZ27">
        <f t="shared" si="23"/>
        <v>1080577.4158407261</v>
      </c>
      <c r="BA27">
        <f t="shared" si="24"/>
        <v>1.0158253126051203E-5</v>
      </c>
      <c r="BB27" s="15">
        <f t="shared" si="25"/>
        <v>1315530.8364722757</v>
      </c>
      <c r="BC27" s="20">
        <f t="shared" si="26"/>
        <v>-473.63053822237998</v>
      </c>
      <c r="BD27" s="19">
        <f t="shared" si="27"/>
        <v>-3.5990040314855684E-2</v>
      </c>
      <c r="BE27" s="15">
        <v>3155000</v>
      </c>
      <c r="BF27" s="16">
        <f>テーブル2[[#This Row],[q_P]]/テーブル2[[#This Row],[q_M]]</f>
        <v>0.41696698461878784</v>
      </c>
      <c r="BG27">
        <v>1</v>
      </c>
      <c r="BH27">
        <v>6.9000000000000006E-2</v>
      </c>
      <c r="BI27">
        <v>4.5999999999999999E-2</v>
      </c>
      <c r="BJ27">
        <v>5625</v>
      </c>
      <c r="BK27" s="22">
        <v>1</v>
      </c>
      <c r="BL27">
        <f>テーブル2[[#This Row],[Ts]]-テーブル2[[#This Row],[Tin]]</f>
        <v>24.392929823914983</v>
      </c>
      <c r="BM27">
        <f>テーブル2[[#This Row],[q_P]]*0.000001</f>
        <v>1.3155308364722755</v>
      </c>
      <c r="BN27">
        <f>テーブル2[[#This Row],[Tsub]]</f>
        <v>24.392929823914983</v>
      </c>
      <c r="BO27">
        <f>テーブル2[[#This Row],[Fcorr]]</f>
        <v>1</v>
      </c>
      <c r="BP27">
        <f>(テーブル2[[#This Row],[Tsub]]-40)^2</f>
        <v>243.5806394812424</v>
      </c>
      <c r="BQ27">
        <v>1</v>
      </c>
      <c r="BR27">
        <v>0.29527500000000001</v>
      </c>
    </row>
    <row r="28" spans="1:70" x14ac:dyDescent="0.15">
      <c r="A28" s="9" t="s">
        <v>96</v>
      </c>
      <c r="B28">
        <v>13789520</v>
      </c>
      <c r="C28" s="22">
        <f t="array" ref="C28">TsatFromP(テーブル2[[#This Row],[P]])</f>
        <v>608.621106065763</v>
      </c>
      <c r="D28">
        <f t="array" ref="D28">RhoGFromP(テーブル2[[#This Row],[P]])</f>
        <v>85.147893581579396</v>
      </c>
      <c r="E28">
        <f t="array" ref="E28">RhoFFromP(テーブル2[[#This Row],[P]])</f>
        <v>624.86627494838649</v>
      </c>
      <c r="F28">
        <f t="array" ref="F28">HgFromP(テーブル2[[#This Row],[P]])</f>
        <v>2643264.389866509</v>
      </c>
      <c r="G28">
        <f t="array" ref="G28">HfFromP(テーブル2[[#This Row],[P]])</f>
        <v>1562686.9740257829</v>
      </c>
      <c r="H28">
        <f t="array" ref="H28">MuGFromP(テーブル2[[#This Row],[P]])</f>
        <v>2.2019594042733509E-5</v>
      </c>
      <c r="I28">
        <f t="array" ref="I28">MuFFromP(テーブル2[[#This Row],[P]])</f>
        <v>7.2223252690249831E-5</v>
      </c>
      <c r="J28">
        <f t="array" ref="J28">KfFromP(テーブル2[[#This Row],[P]])</f>
        <v>0.4911212487937569</v>
      </c>
      <c r="K28">
        <f t="array" ref="K28">CpFFromP(テーブル2[[#This Row],[P]])</f>
        <v>7679.7516396704104</v>
      </c>
      <c r="L28">
        <f t="array" ref="L28">SigmaFromP(テーブル2[[#This Row],[P]])</f>
        <v>6.5036382888884548E-3</v>
      </c>
      <c r="M28" s="23">
        <v>27</v>
      </c>
      <c r="N28">
        <v>3525.6</v>
      </c>
      <c r="O28" s="8">
        <v>1.6417322322758919E-5</v>
      </c>
      <c r="P28" s="8">
        <v>1.4363361612212531E-2</v>
      </c>
      <c r="Q28" s="8">
        <v>4.5719999999999997E-3</v>
      </c>
      <c r="R28">
        <v>0.29527500000000001</v>
      </c>
      <c r="S28" s="15">
        <v>1298731.7085266113</v>
      </c>
      <c r="T28">
        <v>584.781818283598</v>
      </c>
      <c r="U28" s="12">
        <f>+T28+BG28*S28*テーブル2[[#This Row],[Pw]]*R28/(N28*O28*K28)</f>
        <v>597.17319838185222</v>
      </c>
      <c r="V28">
        <v>0.03</v>
      </c>
      <c r="W28" s="8">
        <f t="shared" si="0"/>
        <v>223183.56761265168</v>
      </c>
      <c r="X28">
        <v>2.4487583851910882E-2</v>
      </c>
      <c r="Y28">
        <f t="shared" si="1"/>
        <v>6.390385119857716</v>
      </c>
      <c r="Z28">
        <f t="shared" si="2"/>
        <v>6.3903851340290903</v>
      </c>
      <c r="AA28">
        <f t="shared" si="3"/>
        <v>-1.4171374296267913E-8</v>
      </c>
      <c r="AB28">
        <f t="shared" si="4"/>
        <v>1.2817481132582996E-5</v>
      </c>
      <c r="AC28">
        <v>625.58764906618865</v>
      </c>
      <c r="AD28">
        <f t="shared" si="5"/>
        <v>6173.9085809520866</v>
      </c>
      <c r="AE28">
        <f>+gettm2(AD28,AC28,AK28,AL28,テーブル2[[#This Row],[Fcorr]])</f>
        <v>597.17319863772866</v>
      </c>
      <c r="AF28" s="14">
        <f t="shared" si="6"/>
        <v>2.5587644358893158E-7</v>
      </c>
      <c r="AG28">
        <v>1.283686095566856E-5</v>
      </c>
      <c r="AH28">
        <f t="shared" si="7"/>
        <v>60.888452777409306</v>
      </c>
      <c r="AI28">
        <f t="shared" si="8"/>
        <v>0.31215760958540872</v>
      </c>
      <c r="AJ28">
        <f t="shared" si="9"/>
        <v>34.669118988053775</v>
      </c>
      <c r="AK28">
        <f t="array" ref="AK28">+S28*テーブル2[[#This Row],[F_form]]/(E28*CpFromTP((テーブル2[[#This Row],[Tin]]+テーブル2[[#This Row],[Tf]])/2,テーブル2[[#This Row],[P]])*AI28)</f>
        <v>1.0960881092444459</v>
      </c>
      <c r="AL28">
        <f t="shared" si="10"/>
        <v>1.1293680422758512</v>
      </c>
      <c r="AM28">
        <f t="shared" si="11"/>
        <v>608.62110605915893</v>
      </c>
      <c r="AN28">
        <f t="shared" si="12"/>
        <v>6.6040684032486752E-9</v>
      </c>
      <c r="AO28">
        <f t="shared" si="13"/>
        <v>1.9379823085563402E-8</v>
      </c>
      <c r="AP28">
        <v>3.7914210009646401</v>
      </c>
      <c r="AQ28">
        <f t="shared" si="14"/>
        <v>3.7934839046564282E-5</v>
      </c>
      <c r="AR28">
        <f t="shared" si="15"/>
        <v>6.4281203893770615E-6</v>
      </c>
      <c r="AS28">
        <f t="shared" si="16"/>
        <v>17.360729497536358</v>
      </c>
      <c r="AT28">
        <f t="shared" si="17"/>
        <v>11.221053650484007</v>
      </c>
      <c r="AU28">
        <f t="shared" si="18"/>
        <v>3.502737284564712</v>
      </c>
      <c r="AV28">
        <f t="shared" si="19"/>
        <v>0.28868371639992807</v>
      </c>
      <c r="AW28">
        <f t="shared" si="20"/>
        <v>7.7060155425753172E-3</v>
      </c>
      <c r="AX28">
        <f t="shared" si="21"/>
        <v>0.28868371134355075</v>
      </c>
      <c r="AY28">
        <f t="shared" si="22"/>
        <v>5.0563773168477155E-9</v>
      </c>
      <c r="AZ28">
        <f t="shared" si="23"/>
        <v>1080577.4158407261</v>
      </c>
      <c r="BA28">
        <f t="shared" si="24"/>
        <v>1.0005440977647334E-5</v>
      </c>
      <c r="BB28" s="15">
        <f t="shared" si="25"/>
        <v>1307845.8118769669</v>
      </c>
      <c r="BC28" s="20">
        <f t="shared" si="26"/>
        <v>9114.1033503555227</v>
      </c>
      <c r="BD28" s="19">
        <f t="shared" si="27"/>
        <v>0.70176952564708805</v>
      </c>
      <c r="BE28" s="15">
        <v>3082435</v>
      </c>
      <c r="BF28" s="16">
        <f>テーブル2[[#This Row],[q_P]]/テーブル2[[#This Row],[q_M]]</f>
        <v>0.42428982667176013</v>
      </c>
      <c r="BG28">
        <v>1</v>
      </c>
      <c r="BH28">
        <v>6.5000000000000002E-2</v>
      </c>
      <c r="BI28">
        <v>4.5999999999999999E-2</v>
      </c>
      <c r="BJ28">
        <v>5625</v>
      </c>
      <c r="BK28" s="22">
        <v>1</v>
      </c>
      <c r="BL28">
        <f>テーブル2[[#This Row],[Ts]]-テーブル2[[#This Row],[Tin]]</f>
        <v>23.839287782165002</v>
      </c>
      <c r="BM28">
        <f>テーブル2[[#This Row],[q_P]]*0.000001</f>
        <v>1.3078458118769667</v>
      </c>
      <c r="BN28">
        <f>テーブル2[[#This Row],[Tsub]]</f>
        <v>23.839287782165002</v>
      </c>
      <c r="BO28">
        <f>テーブル2[[#This Row],[Fcorr]]</f>
        <v>1</v>
      </c>
      <c r="BP28">
        <f>(テーブル2[[#This Row],[Tsub]]-40)^2</f>
        <v>261.16861938768136</v>
      </c>
      <c r="BQ28">
        <v>1</v>
      </c>
      <c r="BR28">
        <v>0.29527500000000001</v>
      </c>
    </row>
    <row r="29" spans="1:70" x14ac:dyDescent="0.15">
      <c r="A29" s="9" t="s">
        <v>97</v>
      </c>
      <c r="B29">
        <v>13789520</v>
      </c>
      <c r="C29" s="22">
        <f t="array" ref="C29">TsatFromP(テーブル2[[#This Row],[P]])</f>
        <v>608.621106065763</v>
      </c>
      <c r="D29">
        <f t="array" ref="D29">RhoGFromP(テーブル2[[#This Row],[P]])</f>
        <v>85.147893581579396</v>
      </c>
      <c r="E29">
        <f t="array" ref="E29">RhoFFromP(テーブル2[[#This Row],[P]])</f>
        <v>624.86627494838649</v>
      </c>
      <c r="F29">
        <f t="array" ref="F29">HgFromP(テーブル2[[#This Row],[P]])</f>
        <v>2643264.389866509</v>
      </c>
      <c r="G29">
        <f t="array" ref="G29">HfFromP(テーブル2[[#This Row],[P]])</f>
        <v>1562686.9740257829</v>
      </c>
      <c r="H29">
        <f t="array" ref="H29">MuGFromP(テーブル2[[#This Row],[P]])</f>
        <v>2.2019594042733509E-5</v>
      </c>
      <c r="I29">
        <f t="array" ref="I29">MuFFromP(テーブル2[[#This Row],[P]])</f>
        <v>7.2223252690249831E-5</v>
      </c>
      <c r="J29">
        <f t="array" ref="J29">KfFromP(テーブル2[[#This Row],[P]])</f>
        <v>0.4911212487937569</v>
      </c>
      <c r="K29">
        <f t="array" ref="K29">CpFFromP(テーブル2[[#This Row],[P]])</f>
        <v>7679.7516396704104</v>
      </c>
      <c r="L29">
        <f t="array" ref="L29">SigmaFromP(テーブル2[[#This Row],[P]])</f>
        <v>6.5036382888884548E-3</v>
      </c>
      <c r="M29">
        <v>28</v>
      </c>
      <c r="N29">
        <v>3634.08</v>
      </c>
      <c r="O29" s="8">
        <v>1.6417322322758919E-5</v>
      </c>
      <c r="P29" s="8">
        <v>1.4363361612212531E-2</v>
      </c>
      <c r="Q29" s="8">
        <v>4.5719999999999997E-3</v>
      </c>
      <c r="R29">
        <v>0.29527500000000001</v>
      </c>
      <c r="S29" s="15">
        <v>427541.20826721191</v>
      </c>
      <c r="T29">
        <v>601.35806991756397</v>
      </c>
      <c r="U29" s="12">
        <f>+T29+BG29*S29*テーブル2[[#This Row],[Pw]]*R29/(N29*O29*K29)</f>
        <v>605.31553206099568</v>
      </c>
      <c r="V29">
        <v>0.03</v>
      </c>
      <c r="W29" s="8">
        <f t="shared" si="0"/>
        <v>230050.75430842556</v>
      </c>
      <c r="X29">
        <v>2.4187362497839864E-2</v>
      </c>
      <c r="Y29">
        <f t="shared" si="1"/>
        <v>6.4299225721843003</v>
      </c>
      <c r="Z29">
        <f t="shared" si="2"/>
        <v>6.4299226083853203</v>
      </c>
      <c r="AA29">
        <f t="shared" si="3"/>
        <v>-3.6201019959491987E-8</v>
      </c>
      <c r="AB29">
        <f t="shared" si="4"/>
        <v>1.2213417900584807E-5</v>
      </c>
      <c r="AC29">
        <v>613.44327606842637</v>
      </c>
      <c r="AD29">
        <f t="shared" si="5"/>
        <v>6324.7436715753292</v>
      </c>
      <c r="AE29">
        <f>+gettm2(AD29,AC29,AK29,AL29,テーブル2[[#This Row],[Fcorr]])</f>
        <v>605.31553219542843</v>
      </c>
      <c r="AF29" s="14">
        <f t="shared" si="6"/>
        <v>1.3443275292956969E-7</v>
      </c>
      <c r="AG29">
        <v>1.2219557813796104E-5</v>
      </c>
      <c r="AH29">
        <f t="shared" si="7"/>
        <v>63.899933746576011</v>
      </c>
      <c r="AI29">
        <f t="shared" si="8"/>
        <v>0.31978394883439204</v>
      </c>
      <c r="AJ29">
        <f t="shared" si="9"/>
        <v>33.808211265203752</v>
      </c>
      <c r="AK29">
        <f t="array" ref="AK29">+S29*テーブル2[[#This Row],[F_form]]/(E29*CpFromTP((テーブル2[[#This Row],[Tin]]+テーブル2[[#This Row],[Tf]])/2,テーブル2[[#This Row],[P]])*AI29)</f>
        <v>0.31279656183637167</v>
      </c>
      <c r="AL29">
        <f t="shared" si="10"/>
        <v>1.1293680422758512</v>
      </c>
      <c r="AM29">
        <f t="shared" si="11"/>
        <v>608.62110606567501</v>
      </c>
      <c r="AN29">
        <f t="shared" si="12"/>
        <v>8.7993612396530807E-11</v>
      </c>
      <c r="AO29">
        <f t="shared" si="13"/>
        <v>6.1399132112975331E-9</v>
      </c>
      <c r="AP29">
        <v>3.8385998912452792</v>
      </c>
      <c r="AQ29">
        <f t="shared" si="14"/>
        <v>3.700808177789428E-5</v>
      </c>
      <c r="AR29">
        <f t="shared" si="15"/>
        <v>6.1128488635037009E-6</v>
      </c>
      <c r="AS29">
        <f t="shared" si="16"/>
        <v>16.912599372152876</v>
      </c>
      <c r="AT29">
        <f t="shared" si="17"/>
        <v>11.09029434571393</v>
      </c>
      <c r="AU29">
        <f t="shared" si="18"/>
        <v>3.5464981196081311</v>
      </c>
      <c r="AV29">
        <f t="shared" si="19"/>
        <v>0.29210177163714812</v>
      </c>
      <c r="AW29">
        <f t="shared" si="20"/>
        <v>7.3428458521871505E-3</v>
      </c>
      <c r="AX29">
        <f t="shared" si="21"/>
        <v>0.29210176380177599</v>
      </c>
      <c r="AY29">
        <f t="shared" si="22"/>
        <v>7.8353721288948464E-9</v>
      </c>
      <c r="AZ29">
        <f t="shared" si="23"/>
        <v>1080577.4158407261</v>
      </c>
      <c r="BA29">
        <f t="shared" si="24"/>
        <v>9.6410365306107741E-6</v>
      </c>
      <c r="BB29" s="15">
        <f t="shared" si="25"/>
        <v>430012.89200696629</v>
      </c>
      <c r="BC29" s="20">
        <f t="shared" si="26"/>
        <v>2471.6837397543713</v>
      </c>
      <c r="BD29" s="19">
        <f t="shared" si="27"/>
        <v>0.57811590835229543</v>
      </c>
      <c r="BE29" s="15">
        <v>2176950</v>
      </c>
      <c r="BF29" s="16">
        <f>テーブル2[[#This Row],[q_P]]/テーブル2[[#This Row],[q_M]]</f>
        <v>0.19752998093983154</v>
      </c>
      <c r="BG29">
        <v>1</v>
      </c>
      <c r="BH29">
        <v>9.6000000000000002E-2</v>
      </c>
      <c r="BI29">
        <v>4.5999999999999999E-2</v>
      </c>
      <c r="BJ29">
        <v>5625</v>
      </c>
      <c r="BK29" s="22">
        <v>1</v>
      </c>
      <c r="BL29">
        <f>テーブル2[[#This Row],[Ts]]-テーブル2[[#This Row],[Tin]]</f>
        <v>7.2630361481990349</v>
      </c>
      <c r="BM29">
        <f>テーブル2[[#This Row],[q_P]]*0.000001</f>
        <v>0.43001289200696624</v>
      </c>
      <c r="BN29">
        <f>テーブル2[[#This Row],[Tsub]]</f>
        <v>7.2630361481990349</v>
      </c>
      <c r="BO29">
        <f>テーブル2[[#This Row],[Fcorr]]</f>
        <v>1</v>
      </c>
      <c r="BP29">
        <f>(テーブル2[[#This Row],[Tsub]]-40)^2</f>
        <v>1071.7088022341231</v>
      </c>
      <c r="BQ29">
        <v>1</v>
      </c>
      <c r="BR29">
        <v>0.29527500000000001</v>
      </c>
    </row>
    <row r="30" spans="1:70" x14ac:dyDescent="0.15">
      <c r="A30" s="9" t="s">
        <v>98</v>
      </c>
      <c r="B30">
        <v>13789520</v>
      </c>
      <c r="C30" s="22">
        <f t="array" ref="C30">TsatFromP(テーブル2[[#This Row],[P]])</f>
        <v>608.621106065763</v>
      </c>
      <c r="D30">
        <f t="array" ref="D30">RhoGFromP(テーブル2[[#This Row],[P]])</f>
        <v>85.147893581579396</v>
      </c>
      <c r="E30">
        <f t="array" ref="E30">RhoFFromP(テーブル2[[#This Row],[P]])</f>
        <v>624.86627494838649</v>
      </c>
      <c r="F30">
        <f t="array" ref="F30">HgFromP(テーブル2[[#This Row],[P]])</f>
        <v>2643264.389866509</v>
      </c>
      <c r="G30">
        <f t="array" ref="G30">HfFromP(テーブル2[[#This Row],[P]])</f>
        <v>1562686.9740257829</v>
      </c>
      <c r="H30">
        <f t="array" ref="H30">MuGFromP(テーブル2[[#This Row],[P]])</f>
        <v>2.2019594042733509E-5</v>
      </c>
      <c r="I30">
        <f t="array" ref="I30">MuFFromP(テーブル2[[#This Row],[P]])</f>
        <v>7.2223252690249831E-5</v>
      </c>
      <c r="J30">
        <f t="array" ref="J30">KfFromP(テーブル2[[#This Row],[P]])</f>
        <v>0.4911212487937569</v>
      </c>
      <c r="K30">
        <f t="array" ref="K30">CpFFromP(テーブル2[[#This Row],[P]])</f>
        <v>7679.7516396704104</v>
      </c>
      <c r="L30">
        <f t="array" ref="L30">SigmaFromP(テーブル2[[#This Row],[P]])</f>
        <v>6.5036382888884548E-3</v>
      </c>
      <c r="M30" s="23">
        <v>29</v>
      </c>
      <c r="N30">
        <v>3634.08</v>
      </c>
      <c r="O30" s="8">
        <v>1.6417322322758919E-5</v>
      </c>
      <c r="P30" s="8">
        <v>1.4363361612212531E-2</v>
      </c>
      <c r="Q30" s="8">
        <v>4.5719999999999997E-3</v>
      </c>
      <c r="R30">
        <v>0.29527500000000001</v>
      </c>
      <c r="S30" s="15">
        <v>427541.20826721191</v>
      </c>
      <c r="T30">
        <v>601.35806991756397</v>
      </c>
      <c r="U30" s="12">
        <f>+T30+BG30*S30*テーブル2[[#This Row],[Pw]]*R30/(N30*O30*K30)</f>
        <v>605.31553206099568</v>
      </c>
      <c r="V30">
        <v>0.03</v>
      </c>
      <c r="W30" s="8">
        <f t="shared" si="0"/>
        <v>230050.75430842556</v>
      </c>
      <c r="X30">
        <v>2.4187362497839864E-2</v>
      </c>
      <c r="Y30">
        <f t="shared" si="1"/>
        <v>6.4299225721843003</v>
      </c>
      <c r="Z30">
        <f t="shared" si="2"/>
        <v>6.4299226083853203</v>
      </c>
      <c r="AA30">
        <f t="shared" si="3"/>
        <v>-3.6201019959491987E-8</v>
      </c>
      <c r="AB30">
        <f t="shared" si="4"/>
        <v>1.2213417900584807E-5</v>
      </c>
      <c r="AC30">
        <v>613.44327606842637</v>
      </c>
      <c r="AD30">
        <f t="shared" si="5"/>
        <v>6324.7436715753292</v>
      </c>
      <c r="AE30">
        <f>+gettm2(AD30,AC30,AK30,AL30,テーブル2[[#This Row],[Fcorr]])</f>
        <v>605.31553219542843</v>
      </c>
      <c r="AF30" s="14">
        <f t="shared" si="6"/>
        <v>1.3443275292956969E-7</v>
      </c>
      <c r="AG30">
        <v>1.2219557813796104E-5</v>
      </c>
      <c r="AH30">
        <f t="shared" si="7"/>
        <v>63.899933746576011</v>
      </c>
      <c r="AI30">
        <f t="shared" si="8"/>
        <v>0.31978394883439204</v>
      </c>
      <c r="AJ30">
        <f t="shared" si="9"/>
        <v>33.808211265203752</v>
      </c>
      <c r="AK30">
        <f t="array" ref="AK30">+S30*テーブル2[[#This Row],[F_form]]/(E30*CpFromTP((テーブル2[[#This Row],[Tin]]+テーブル2[[#This Row],[Tf]])/2,テーブル2[[#This Row],[P]])*AI30)</f>
        <v>0.31279656183637167</v>
      </c>
      <c r="AL30">
        <f t="shared" si="10"/>
        <v>1.1293680422758512</v>
      </c>
      <c r="AM30">
        <f t="shared" si="11"/>
        <v>608.62110606567501</v>
      </c>
      <c r="AN30">
        <f t="shared" si="12"/>
        <v>8.7993612396530807E-11</v>
      </c>
      <c r="AO30">
        <f t="shared" si="13"/>
        <v>6.1399132112975331E-9</v>
      </c>
      <c r="AP30">
        <v>3.8385998912452792</v>
      </c>
      <c r="AQ30">
        <f t="shared" si="14"/>
        <v>3.700808177789428E-5</v>
      </c>
      <c r="AR30">
        <f t="shared" si="15"/>
        <v>6.1128488635037009E-6</v>
      </c>
      <c r="AS30">
        <f t="shared" si="16"/>
        <v>16.912599372152876</v>
      </c>
      <c r="AT30">
        <f t="shared" si="17"/>
        <v>11.09029434571393</v>
      </c>
      <c r="AU30">
        <f t="shared" si="18"/>
        <v>3.5464981196081311</v>
      </c>
      <c r="AV30">
        <f t="shared" si="19"/>
        <v>0.29210177163714812</v>
      </c>
      <c r="AW30">
        <f t="shared" si="20"/>
        <v>7.3428458521871505E-3</v>
      </c>
      <c r="AX30">
        <f t="shared" si="21"/>
        <v>0.29210176380177599</v>
      </c>
      <c r="AY30">
        <f t="shared" si="22"/>
        <v>7.8353721288948464E-9</v>
      </c>
      <c r="AZ30">
        <f t="shared" si="23"/>
        <v>1080577.4158407261</v>
      </c>
      <c r="BA30">
        <f t="shared" si="24"/>
        <v>9.6410365306107741E-6</v>
      </c>
      <c r="BB30" s="15">
        <f t="shared" si="25"/>
        <v>430012.89200696629</v>
      </c>
      <c r="BC30" s="20">
        <f t="shared" si="26"/>
        <v>2471.6837397543713</v>
      </c>
      <c r="BD30" s="19">
        <f t="shared" si="27"/>
        <v>0.57811590835229543</v>
      </c>
      <c r="BE30" s="15">
        <v>2318925</v>
      </c>
      <c r="BF30" s="16">
        <f>テーブル2[[#This Row],[q_P]]/テーブル2[[#This Row],[q_M]]</f>
        <v>0.18543630863739288</v>
      </c>
      <c r="BG30">
        <v>1</v>
      </c>
      <c r="BH30">
        <v>0.105</v>
      </c>
      <c r="BI30">
        <v>4.5999999999999999E-2</v>
      </c>
      <c r="BJ30">
        <v>5625</v>
      </c>
      <c r="BK30" s="22">
        <v>1</v>
      </c>
      <c r="BL30">
        <f>テーブル2[[#This Row],[Ts]]-テーブル2[[#This Row],[Tin]]</f>
        <v>7.2630361481990349</v>
      </c>
      <c r="BM30">
        <f>テーブル2[[#This Row],[q_P]]*0.000001</f>
        <v>0.43001289200696624</v>
      </c>
      <c r="BN30">
        <f>テーブル2[[#This Row],[Tsub]]</f>
        <v>7.2630361481990349</v>
      </c>
      <c r="BO30">
        <f>テーブル2[[#This Row],[Fcorr]]</f>
        <v>1</v>
      </c>
      <c r="BP30">
        <f>(テーブル2[[#This Row],[Tsub]]-40)^2</f>
        <v>1071.7088022341231</v>
      </c>
      <c r="BQ30">
        <v>1</v>
      </c>
      <c r="BR30">
        <v>0.29527500000000001</v>
      </c>
    </row>
    <row r="31" spans="1:70" x14ac:dyDescent="0.15">
      <c r="A31" s="9" t="s">
        <v>99</v>
      </c>
      <c r="B31">
        <v>13789520</v>
      </c>
      <c r="C31" s="22">
        <f t="array" ref="C31">TsatFromP(テーブル2[[#This Row],[P]])</f>
        <v>608.621106065763</v>
      </c>
      <c r="D31">
        <f t="array" ref="D31">RhoGFromP(テーブル2[[#This Row],[P]])</f>
        <v>85.147893581579396</v>
      </c>
      <c r="E31">
        <f t="array" ref="E31">RhoFFromP(テーブル2[[#This Row],[P]])</f>
        <v>624.86627494838649</v>
      </c>
      <c r="F31">
        <f t="array" ref="F31">HgFromP(テーブル2[[#This Row],[P]])</f>
        <v>2643264.389866509</v>
      </c>
      <c r="G31">
        <f t="array" ref="G31">HfFromP(テーブル2[[#This Row],[P]])</f>
        <v>1562686.9740257829</v>
      </c>
      <c r="H31">
        <f t="array" ref="H31">MuGFromP(テーブル2[[#This Row],[P]])</f>
        <v>2.2019594042733509E-5</v>
      </c>
      <c r="I31">
        <f t="array" ref="I31">MuFFromP(テーブル2[[#This Row],[P]])</f>
        <v>7.2223252690249831E-5</v>
      </c>
      <c r="J31">
        <f t="array" ref="J31">KfFromP(テーブル2[[#This Row],[P]])</f>
        <v>0.4911212487937569</v>
      </c>
      <c r="K31">
        <f t="array" ref="K31">CpFFromP(テーブル2[[#This Row],[P]])</f>
        <v>7679.7516396704104</v>
      </c>
      <c r="L31">
        <f t="array" ref="L31">SigmaFromP(テーブル2[[#This Row],[P]])</f>
        <v>6.5036382888884548E-3</v>
      </c>
      <c r="M31">
        <v>30</v>
      </c>
      <c r="N31">
        <v>3674.76</v>
      </c>
      <c r="O31" s="8">
        <v>1.6417322322758919E-5</v>
      </c>
      <c r="P31" s="8">
        <v>1.4363361612212531E-2</v>
      </c>
      <c r="Q31" s="8">
        <v>4.5719999999999997E-3</v>
      </c>
      <c r="R31">
        <v>0.29527500000000001</v>
      </c>
      <c r="S31" s="15">
        <v>464228.08766365051</v>
      </c>
      <c r="T31">
        <v>600.78000150085597</v>
      </c>
      <c r="U31" s="12">
        <f>+T31+BG31*S31*テーブル2[[#This Row],[Pw]]*R31/(N31*O31*K31)</f>
        <v>605.02948067823559</v>
      </c>
      <c r="V31">
        <v>0.03</v>
      </c>
      <c r="W31" s="8">
        <f t="shared" si="0"/>
        <v>232625.94931934078</v>
      </c>
      <c r="X31">
        <v>2.4078453622407587E-2</v>
      </c>
      <c r="Y31">
        <f t="shared" si="1"/>
        <v>6.4444477070153798</v>
      </c>
      <c r="Z31">
        <f t="shared" si="2"/>
        <v>6.4444477301210172</v>
      </c>
      <c r="AA31">
        <f t="shared" si="3"/>
        <v>-2.3105637403375567E-8</v>
      </c>
      <c r="AB31">
        <f t="shared" si="4"/>
        <v>1.1998532857527643E-5</v>
      </c>
      <c r="AC31">
        <v>613.8311784236945</v>
      </c>
      <c r="AD31">
        <f t="shared" si="5"/>
        <v>6381.1281323844041</v>
      </c>
      <c r="AE31">
        <f>+gettm2(AD31,AC31,AK31,AL31,テーブル2[[#This Row],[Fcorr]])</f>
        <v>605.02948081654733</v>
      </c>
      <c r="AF31" s="14">
        <f t="shared" si="6"/>
        <v>1.3831174783263123E-7</v>
      </c>
      <c r="AG31">
        <v>1.2005015288497622E-5</v>
      </c>
      <c r="AH31">
        <f t="shared" si="7"/>
        <v>65.044335331130412</v>
      </c>
      <c r="AI31">
        <f t="shared" si="8"/>
        <v>0.3226347909343586</v>
      </c>
      <c r="AJ31">
        <f t="shared" si="9"/>
        <v>33.510735252465899</v>
      </c>
      <c r="AK31">
        <f t="array" ref="AK31">+S31*テーブル2[[#This Row],[F_form]]/(E31*CpFromTP((テーブル2[[#This Row],[Tin]]+テーブル2[[#This Row],[Tf]])/2,テーブル2[[#This Row],[P]])*AI31)</f>
        <v>0.33844342861983756</v>
      </c>
      <c r="AL31">
        <f t="shared" si="10"/>
        <v>1.1293680422758512</v>
      </c>
      <c r="AM31">
        <f t="shared" si="11"/>
        <v>608.62110606557872</v>
      </c>
      <c r="AN31">
        <f t="shared" si="12"/>
        <v>1.8428636394673958E-10</v>
      </c>
      <c r="AO31">
        <f t="shared" si="13"/>
        <v>6.4824309699787897E-9</v>
      </c>
      <c r="AP31">
        <v>3.8572027578503376</v>
      </c>
      <c r="AQ31">
        <f t="shared" si="14"/>
        <v>3.6651970742619804E-5</v>
      </c>
      <c r="AR31">
        <f t="shared" si="15"/>
        <v>6.0057488597338001E-6</v>
      </c>
      <c r="AS31">
        <f t="shared" si="16"/>
        <v>16.764415137744056</v>
      </c>
      <c r="AT31">
        <f t="shared" si="17"/>
        <v>11.04629246700584</v>
      </c>
      <c r="AU31">
        <f t="shared" si="18"/>
        <v>3.5639182606922093</v>
      </c>
      <c r="AV31">
        <f t="shared" si="19"/>
        <v>0.29328449715812832</v>
      </c>
      <c r="AW31">
        <f t="shared" si="20"/>
        <v>7.2136545185283061E-3</v>
      </c>
      <c r="AX31">
        <f t="shared" si="21"/>
        <v>0.29328448806102142</v>
      </c>
      <c r="AY31">
        <f t="shared" si="22"/>
        <v>9.0971069011125394E-9</v>
      </c>
      <c r="AZ31">
        <f t="shared" si="23"/>
        <v>1080577.4158407261</v>
      </c>
      <c r="BA31">
        <f t="shared" si="24"/>
        <v>9.5022152174977605E-6</v>
      </c>
      <c r="BB31" s="15">
        <f t="shared" si="25"/>
        <v>460634.02090713818</v>
      </c>
      <c r="BC31" s="20">
        <f t="shared" si="26"/>
        <v>-3594.0667565123294</v>
      </c>
      <c r="BD31" s="19">
        <f t="shared" si="27"/>
        <v>-0.77420277919856417</v>
      </c>
      <c r="BE31" s="15">
        <v>2353630</v>
      </c>
      <c r="BF31" s="16">
        <f>テーブル2[[#This Row],[q_P]]/テーブル2[[#This Row],[q_M]]</f>
        <v>0.19571216414947898</v>
      </c>
      <c r="BG31">
        <v>1</v>
      </c>
      <c r="BH31">
        <v>0.10199999999999999</v>
      </c>
      <c r="BI31">
        <v>4.5999999999999999E-2</v>
      </c>
      <c r="BJ31">
        <v>5625</v>
      </c>
      <c r="BK31" s="22">
        <v>1</v>
      </c>
      <c r="BL31">
        <f>テーブル2[[#This Row],[Ts]]-テーブル2[[#This Row],[Tin]]</f>
        <v>7.8411045649070275</v>
      </c>
      <c r="BM31">
        <f>テーブル2[[#This Row],[q_P]]*0.000001</f>
        <v>0.46063402090713818</v>
      </c>
      <c r="BN31">
        <f>テーブル2[[#This Row],[Tsub]]</f>
        <v>7.8411045649070275</v>
      </c>
      <c r="BO31">
        <f>テーブル2[[#This Row],[Fcorr]]</f>
        <v>1</v>
      </c>
      <c r="BP31">
        <f>(テーブル2[[#This Row],[Tsub]]-40)^2</f>
        <v>1034.1945556052435</v>
      </c>
      <c r="BQ31">
        <v>1</v>
      </c>
      <c r="BR31">
        <v>0.29527500000000001</v>
      </c>
    </row>
    <row r="32" spans="1:70" x14ac:dyDescent="0.15">
      <c r="A32" s="9" t="s">
        <v>100</v>
      </c>
      <c r="B32">
        <v>13789520</v>
      </c>
      <c r="C32" s="22">
        <f t="array" ref="C32">TsatFromP(テーブル2[[#This Row],[P]])</f>
        <v>608.621106065763</v>
      </c>
      <c r="D32">
        <f t="array" ref="D32">RhoGFromP(テーブル2[[#This Row],[P]])</f>
        <v>85.147893581579396</v>
      </c>
      <c r="E32">
        <f t="array" ref="E32">RhoFFromP(テーブル2[[#This Row],[P]])</f>
        <v>624.86627494838649</v>
      </c>
      <c r="F32">
        <f t="array" ref="F32">HgFromP(テーブル2[[#This Row],[P]])</f>
        <v>2643264.389866509</v>
      </c>
      <c r="G32">
        <f t="array" ref="G32">HfFromP(テーブル2[[#This Row],[P]])</f>
        <v>1562686.9740257829</v>
      </c>
      <c r="H32">
        <f t="array" ref="H32">MuGFromP(テーブル2[[#This Row],[P]])</f>
        <v>2.2019594042733509E-5</v>
      </c>
      <c r="I32">
        <f t="array" ref="I32">MuFFromP(テーブル2[[#This Row],[P]])</f>
        <v>7.2223252690249831E-5</v>
      </c>
      <c r="J32">
        <f t="array" ref="J32">KfFromP(テーブル2[[#This Row],[P]])</f>
        <v>0.4911212487937569</v>
      </c>
      <c r="K32">
        <f t="array" ref="K32">CpFFromP(テーブル2[[#This Row],[P]])</f>
        <v>7679.7516396704104</v>
      </c>
      <c r="L32">
        <f t="array" ref="L32">SigmaFromP(テーブル2[[#This Row],[P]])</f>
        <v>6.5036382888884548E-3</v>
      </c>
      <c r="M32" s="23">
        <v>31</v>
      </c>
      <c r="N32">
        <v>3715.44</v>
      </c>
      <c r="O32" s="8">
        <v>1.6417322322758919E-5</v>
      </c>
      <c r="P32" s="8">
        <v>1.4363361612212531E-2</v>
      </c>
      <c r="Q32" s="8">
        <v>4.5719999999999997E-3</v>
      </c>
      <c r="R32">
        <v>0.29527500000000001</v>
      </c>
      <c r="S32" s="15">
        <v>654733.44922065735</v>
      </c>
      <c r="T32">
        <v>597.50931537045801</v>
      </c>
      <c r="U32" s="12">
        <f>+T32+BG32*S32*テーブル2[[#This Row],[Pw]]*R32/(N32*O32*K32)</f>
        <v>603.43703356474248</v>
      </c>
      <c r="V32">
        <v>0.03</v>
      </c>
      <c r="W32" s="8">
        <f t="shared" si="0"/>
        <v>235201.14433025598</v>
      </c>
      <c r="X32">
        <v>2.3971458223217279E-2</v>
      </c>
      <c r="Y32">
        <f t="shared" si="1"/>
        <v>6.4588139283871193</v>
      </c>
      <c r="Z32">
        <f t="shared" si="2"/>
        <v>6.4588139413719885</v>
      </c>
      <c r="AA32">
        <f t="shared" si="3"/>
        <v>-1.2984869179888392E-8</v>
      </c>
      <c r="AB32">
        <f t="shared" si="4"/>
        <v>1.1789618163145284E-5</v>
      </c>
      <c r="AC32">
        <v>616.10015537278878</v>
      </c>
      <c r="AD32">
        <f t="shared" si="5"/>
        <v>6437.4173781273121</v>
      </c>
      <c r="AE32">
        <f>+gettm2(AD32,AC32,AK32,AL32,テーブル2[[#This Row],[Fcorr]])</f>
        <v>603.43703356474248</v>
      </c>
      <c r="AF32" s="14">
        <f t="shared" si="6"/>
        <v>0</v>
      </c>
      <c r="AG32">
        <v>1.1798703628131774E-5</v>
      </c>
      <c r="AH32">
        <f t="shared" si="7"/>
        <v>66.196935631578285</v>
      </c>
      <c r="AI32">
        <f t="shared" si="8"/>
        <v>0.32548081888668084</v>
      </c>
      <c r="AJ32">
        <f t="shared" si="9"/>
        <v>33.225362981237645</v>
      </c>
      <c r="AK32">
        <f t="array" ref="AK32">+S32*テーブル2[[#This Row],[F_form]]/(E32*CpFromTP((テーブル2[[#This Row],[Tin]]+テーブル2[[#This Row],[Tf]])/2,テーブル2[[#This Row],[P]])*AI32)</f>
        <v>0.48651062738123946</v>
      </c>
      <c r="AL32">
        <f t="shared" si="10"/>
        <v>1.1293680422758512</v>
      </c>
      <c r="AM32">
        <f t="shared" si="11"/>
        <v>608.62110606527142</v>
      </c>
      <c r="AN32">
        <f t="shared" si="12"/>
        <v>4.9158188630826771E-10</v>
      </c>
      <c r="AO32">
        <f t="shared" si="13"/>
        <v>9.0854649864904045E-9</v>
      </c>
      <c r="AP32">
        <v>3.8762315656198938</v>
      </c>
      <c r="AQ32">
        <f t="shared" si="14"/>
        <v>3.6292997660414687E-5</v>
      </c>
      <c r="AR32">
        <f t="shared" si="15"/>
        <v>5.9038945465591322E-6</v>
      </c>
      <c r="AS32">
        <f t="shared" si="16"/>
        <v>16.625473907546294</v>
      </c>
      <c r="AT32">
        <f t="shared" si="17"/>
        <v>11.00468045926354</v>
      </c>
      <c r="AU32">
        <f t="shared" si="18"/>
        <v>3.5818124074673521</v>
      </c>
      <c r="AV32">
        <f t="shared" si="19"/>
        <v>0.29441915815254172</v>
      </c>
      <c r="AW32">
        <f t="shared" si="20"/>
        <v>7.08805262644591E-3</v>
      </c>
      <c r="AX32">
        <f t="shared" si="21"/>
        <v>0.29441914766686067</v>
      </c>
      <c r="AY32">
        <f t="shared" si="22"/>
        <v>1.0485681045668827E-8</v>
      </c>
      <c r="AZ32">
        <f t="shared" si="23"/>
        <v>1080577.4158407261</v>
      </c>
      <c r="BA32">
        <f t="shared" si="24"/>
        <v>9.3629591127408945E-6</v>
      </c>
      <c r="BB32" s="15">
        <f t="shared" si="25"/>
        <v>655204.70045739273</v>
      </c>
      <c r="BC32" s="20">
        <f t="shared" si="26"/>
        <v>471.25123673537746</v>
      </c>
      <c r="BD32" s="19">
        <f t="shared" si="27"/>
        <v>7.1976044189634353E-2</v>
      </c>
      <c r="BE32" s="15">
        <v>2539775</v>
      </c>
      <c r="BF32" s="16">
        <f>テーブル2[[#This Row],[q_P]]/テーブル2[[#This Row],[q_M]]</f>
        <v>0.25797745881323847</v>
      </c>
      <c r="BG32">
        <v>1</v>
      </c>
      <c r="BH32">
        <v>9.1999999999999998E-2</v>
      </c>
      <c r="BI32">
        <v>4.5999999999999999E-2</v>
      </c>
      <c r="BJ32">
        <v>5625</v>
      </c>
      <c r="BK32" s="22">
        <v>1</v>
      </c>
      <c r="BL32">
        <f>テーブル2[[#This Row],[Ts]]-テーブル2[[#This Row],[Tin]]</f>
        <v>11.11179069530499</v>
      </c>
      <c r="BM32">
        <f>テーブル2[[#This Row],[q_P]]*0.000001</f>
        <v>0.65520470045739265</v>
      </c>
      <c r="BN32">
        <f>テーブル2[[#This Row],[Tsub]]</f>
        <v>11.11179069530499</v>
      </c>
      <c r="BO32">
        <f>テーブル2[[#This Row],[Fcorr]]</f>
        <v>1</v>
      </c>
      <c r="BP32">
        <f>(テーブル2[[#This Row],[Tsub]]-40)^2</f>
        <v>834.5286368318674</v>
      </c>
      <c r="BQ32">
        <v>1</v>
      </c>
      <c r="BR32">
        <v>0.29527500000000001</v>
      </c>
    </row>
    <row r="33" spans="1:70" x14ac:dyDescent="0.15">
      <c r="A33" s="9" t="s">
        <v>101</v>
      </c>
      <c r="B33">
        <v>13789520</v>
      </c>
      <c r="C33" s="22">
        <f t="array" ref="C33">TsatFromP(テーブル2[[#This Row],[P]])</f>
        <v>608.621106065763</v>
      </c>
      <c r="D33">
        <f t="array" ref="D33">RhoGFromP(テーブル2[[#This Row],[P]])</f>
        <v>85.147893581579396</v>
      </c>
      <c r="E33">
        <f t="array" ref="E33">RhoFFromP(テーブル2[[#This Row],[P]])</f>
        <v>624.86627494838649</v>
      </c>
      <c r="F33">
        <f t="array" ref="F33">HgFromP(テーブル2[[#This Row],[P]])</f>
        <v>2643264.389866509</v>
      </c>
      <c r="G33">
        <f t="array" ref="G33">HfFromP(テーブル2[[#This Row],[P]])</f>
        <v>1562686.9740257829</v>
      </c>
      <c r="H33">
        <f t="array" ref="H33">MuGFromP(テーブル2[[#This Row],[P]])</f>
        <v>2.2019594042733509E-5</v>
      </c>
      <c r="I33">
        <f t="array" ref="I33">MuFFromP(テーブル2[[#This Row],[P]])</f>
        <v>7.2223252690249831E-5</v>
      </c>
      <c r="J33">
        <f t="array" ref="J33">KfFromP(テーブル2[[#This Row],[P]])</f>
        <v>0.4911212487937569</v>
      </c>
      <c r="K33">
        <f t="array" ref="K33">CpFFromP(テーブル2[[#This Row],[P]])</f>
        <v>7679.7516396704104</v>
      </c>
      <c r="L33">
        <f t="array" ref="L33">SigmaFromP(テーブル2[[#This Row],[P]])</f>
        <v>6.5036382888884548E-3</v>
      </c>
      <c r="M33">
        <v>32</v>
      </c>
      <c r="N33">
        <v>3905.28</v>
      </c>
      <c r="O33" s="8">
        <v>1.6417322322758919E-5</v>
      </c>
      <c r="P33" s="8">
        <v>1.4363361612212531E-2</v>
      </c>
      <c r="Q33" s="8">
        <v>4.5719999999999997E-3</v>
      </c>
      <c r="R33">
        <v>0.29527500000000001</v>
      </c>
      <c r="S33" s="15">
        <v>772461.56930923462</v>
      </c>
      <c r="T33">
        <v>595.90081561821296</v>
      </c>
      <c r="U33" s="12">
        <f>+T33+BG33*S33*テーブル2[[#This Row],[Pw]]*R33/(N33*O33*K33)</f>
        <v>602.55443536266716</v>
      </c>
      <c r="V33">
        <v>0.03</v>
      </c>
      <c r="W33" s="8">
        <f t="shared" si="0"/>
        <v>247218.72104786028</v>
      </c>
      <c r="X33">
        <v>2.3495887988577192E-2</v>
      </c>
      <c r="Y33">
        <f t="shared" si="1"/>
        <v>6.5238515246960747</v>
      </c>
      <c r="Z33">
        <f t="shared" si="2"/>
        <v>6.5238515441796538</v>
      </c>
      <c r="AA33">
        <f t="shared" si="3"/>
        <v>-1.9483579194456979E-8</v>
      </c>
      <c r="AB33">
        <f t="shared" si="4"/>
        <v>1.0887257136983863E-5</v>
      </c>
      <c r="AC33">
        <v>617.1575031591683</v>
      </c>
      <c r="AD33">
        <f t="shared" si="5"/>
        <v>6698.8815359861874</v>
      </c>
      <c r="AE33">
        <f>+gettm2(AD33,AC33,AK33,AL33,テーブル2[[#This Row],[Fcorr]])</f>
        <v>602.55443536266716</v>
      </c>
      <c r="AF33" s="14">
        <f t="shared" si="6"/>
        <v>0</v>
      </c>
      <c r="AG33">
        <v>1.0897256979313047E-5</v>
      </c>
      <c r="AH33">
        <f t="shared" si="7"/>
        <v>71.683490602557939</v>
      </c>
      <c r="AI33">
        <f t="shared" si="8"/>
        <v>0.33870064963722013</v>
      </c>
      <c r="AJ33">
        <f t="shared" si="9"/>
        <v>31.933260530016096</v>
      </c>
      <c r="AK33">
        <f t="array" ref="AK33">+S33*テーブル2[[#This Row],[F_form]]/(E33*CpFromTP((テーブル2[[#This Row],[Tin]]+テーブル2[[#This Row],[Tf]])/2,テーブル2[[#This Row],[P]])*AI33)</f>
        <v>0.55889608145591796</v>
      </c>
      <c r="AL33">
        <f t="shared" si="10"/>
        <v>1.1293680422758512</v>
      </c>
      <c r="AM33">
        <f t="shared" si="11"/>
        <v>608.62110606555871</v>
      </c>
      <c r="AN33">
        <f t="shared" si="12"/>
        <v>2.0429524738574401E-10</v>
      </c>
      <c r="AO33">
        <f t="shared" si="13"/>
        <v>9.9998423291840747E-9</v>
      </c>
      <c r="AP33">
        <v>3.9602464076163786</v>
      </c>
      <c r="AQ33">
        <f t="shared" si="14"/>
        <v>3.4769452417346532E-5</v>
      </c>
      <c r="AR33">
        <f t="shared" si="15"/>
        <v>5.4536284108211155E-6</v>
      </c>
      <c r="AS33">
        <f t="shared" si="16"/>
        <v>15.9812820058527</v>
      </c>
      <c r="AT33">
        <f t="shared" si="17"/>
        <v>10.807090813840386</v>
      </c>
      <c r="AU33">
        <f t="shared" si="18"/>
        <v>3.6603686793361727</v>
      </c>
      <c r="AV33">
        <f t="shared" si="19"/>
        <v>0.29987772828020587</v>
      </c>
      <c r="AW33">
        <f t="shared" si="20"/>
        <v>6.5455429070488975E-3</v>
      </c>
      <c r="AX33">
        <f t="shared" si="21"/>
        <v>0.29987771013899611</v>
      </c>
      <c r="AY33">
        <f t="shared" si="22"/>
        <v>1.8141209756628029E-8</v>
      </c>
      <c r="AZ33">
        <f t="shared" si="23"/>
        <v>1080577.4158407261</v>
      </c>
      <c r="BA33">
        <f t="shared" si="24"/>
        <v>8.7796184475990271E-6</v>
      </c>
      <c r="BB33" s="15">
        <f t="shared" si="25"/>
        <v>769060.45800039114</v>
      </c>
      <c r="BC33" s="20">
        <f t="shared" si="26"/>
        <v>-3401.1113088434795</v>
      </c>
      <c r="BD33" s="19">
        <f t="shared" si="27"/>
        <v>-0.44029521260001148</v>
      </c>
      <c r="BE33" s="15">
        <v>2520845</v>
      </c>
      <c r="BF33" s="16">
        <f>テーブル2[[#This Row],[q_P]]/テーブル2[[#This Row],[q_M]]</f>
        <v>0.30508042263621571</v>
      </c>
      <c r="BG33">
        <v>1</v>
      </c>
      <c r="BH33">
        <v>7.3999999999999996E-2</v>
      </c>
      <c r="BI33">
        <v>4.5999999999999999E-2</v>
      </c>
      <c r="BJ33">
        <v>5625</v>
      </c>
      <c r="BK33" s="22">
        <v>1</v>
      </c>
      <c r="BL33">
        <f>テーブル2[[#This Row],[Ts]]-テーブル2[[#This Row],[Tin]]</f>
        <v>12.720290447550042</v>
      </c>
      <c r="BM33">
        <f>テーブル2[[#This Row],[q_P]]*0.000001</f>
        <v>0.76906045800039113</v>
      </c>
      <c r="BN33">
        <f>テーブル2[[#This Row],[Tsub]]</f>
        <v>12.720290447550042</v>
      </c>
      <c r="BO33">
        <f>テーブル2[[#This Row],[Fcorr]]</f>
        <v>1</v>
      </c>
      <c r="BP33">
        <f>(テーブル2[[#This Row],[Tsub]]-40)^2</f>
        <v>744.18255326602946</v>
      </c>
      <c r="BQ33">
        <v>1</v>
      </c>
      <c r="BR33">
        <v>0.29527500000000001</v>
      </c>
    </row>
    <row r="34" spans="1:70" x14ac:dyDescent="0.15">
      <c r="A34" s="9" t="s">
        <v>102</v>
      </c>
      <c r="B34">
        <v>13789520</v>
      </c>
      <c r="C34" s="22">
        <f t="array" ref="C34">TsatFromP(テーブル2[[#This Row],[P]])</f>
        <v>608.621106065763</v>
      </c>
      <c r="D34">
        <f t="array" ref="D34">RhoGFromP(テーブル2[[#This Row],[P]])</f>
        <v>85.147893581579396</v>
      </c>
      <c r="E34">
        <f t="array" ref="E34">RhoFFromP(テーブル2[[#This Row],[P]])</f>
        <v>624.86627494838649</v>
      </c>
      <c r="F34">
        <f t="array" ref="F34">HgFromP(テーブル2[[#This Row],[P]])</f>
        <v>2643264.389866509</v>
      </c>
      <c r="G34">
        <f t="array" ref="G34">HfFromP(テーブル2[[#This Row],[P]])</f>
        <v>1562686.9740257829</v>
      </c>
      <c r="H34">
        <f t="array" ref="H34">MuGFromP(テーブル2[[#This Row],[P]])</f>
        <v>2.2019594042733509E-5</v>
      </c>
      <c r="I34">
        <f t="array" ref="I34">MuFFromP(テーブル2[[#This Row],[P]])</f>
        <v>7.2223252690249831E-5</v>
      </c>
      <c r="J34">
        <f t="array" ref="J34">KfFromP(テーブル2[[#This Row],[P]])</f>
        <v>0.4911212487937569</v>
      </c>
      <c r="K34">
        <f t="array" ref="K34">CpFFromP(テーブル2[[#This Row],[P]])</f>
        <v>7679.7516396704104</v>
      </c>
      <c r="L34">
        <f t="array" ref="L34">SigmaFromP(テーブル2[[#This Row],[P]])</f>
        <v>6.5036382888884548E-3</v>
      </c>
      <c r="M34" s="23">
        <v>33</v>
      </c>
      <c r="N34">
        <v>3945.96</v>
      </c>
      <c r="O34" s="8">
        <v>1.6417322322758919E-5</v>
      </c>
      <c r="P34" s="8">
        <v>1.4363361612212531E-2</v>
      </c>
      <c r="Q34" s="8">
        <v>4.5719999999999997E-3</v>
      </c>
      <c r="R34">
        <v>0.29527500000000001</v>
      </c>
      <c r="S34" s="15">
        <v>811943.78137588501</v>
      </c>
      <c r="T34">
        <v>595.32250153328698</v>
      </c>
      <c r="U34" s="12">
        <f>+T34+BG34*S34*テーブル2[[#This Row],[Pw]]*R34/(N34*O34*K34)</f>
        <v>602.24410242741158</v>
      </c>
      <c r="V34">
        <v>0.03</v>
      </c>
      <c r="W34" s="8">
        <f t="shared" si="0"/>
        <v>249793.9160587755</v>
      </c>
      <c r="X34">
        <v>2.3398757841309403E-2</v>
      </c>
      <c r="Y34">
        <f t="shared" si="1"/>
        <v>6.5373780210311656</v>
      </c>
      <c r="Z34">
        <f t="shared" si="2"/>
        <v>6.5373780397205659</v>
      </c>
      <c r="AA34">
        <f t="shared" si="3"/>
        <v>-1.8689400249627397E-8</v>
      </c>
      <c r="AB34">
        <f t="shared" si="4"/>
        <v>1.0708201579880244E-5</v>
      </c>
      <c r="AC34">
        <v>617.54801913624294</v>
      </c>
      <c r="AD34">
        <f t="shared" si="5"/>
        <v>6754.6565066327121</v>
      </c>
      <c r="AE34">
        <f>+gettm2(AD34,AC34,AK34,AL34,テーブル2[[#This Row],[Fcorr]])</f>
        <v>602.24410260289176</v>
      </c>
      <c r="AF34" s="14">
        <f t="shared" si="6"/>
        <v>1.7548018149682321E-7</v>
      </c>
      <c r="AG34">
        <v>1.0718616752801577E-5</v>
      </c>
      <c r="AH34">
        <f t="shared" si="7"/>
        <v>72.882135141440116</v>
      </c>
      <c r="AI34">
        <f t="shared" si="8"/>
        <v>0.34152067544152681</v>
      </c>
      <c r="AJ34">
        <f t="shared" si="9"/>
        <v>31.671292384695352</v>
      </c>
      <c r="AK34">
        <f t="array" ref="AK34">+S34*テーブル2[[#This Row],[F_form]]/(E34*CpFromTP((テーブル2[[#This Row],[Tin]]+テーブル2[[#This Row],[Tf]])/2,テーブル2[[#This Row],[P]])*AI34)</f>
        <v>0.58525309499173839</v>
      </c>
      <c r="AL34">
        <f t="shared" si="10"/>
        <v>1.1293680422758512</v>
      </c>
      <c r="AM34">
        <f t="shared" si="11"/>
        <v>608.62110606567762</v>
      </c>
      <c r="AN34">
        <f t="shared" si="12"/>
        <v>8.5378815128933638E-11</v>
      </c>
      <c r="AO34">
        <f t="shared" si="13"/>
        <v>1.0415172921332473E-8</v>
      </c>
      <c r="AP34">
        <v>3.977903214012513</v>
      </c>
      <c r="AQ34">
        <f t="shared" si="14"/>
        <v>3.4461473589128919E-5</v>
      </c>
      <c r="AR34">
        <f t="shared" si="15"/>
        <v>5.3645159628614547E-6</v>
      </c>
      <c r="AS34">
        <f t="shared" si="16"/>
        <v>15.8510335317048</v>
      </c>
      <c r="AT34">
        <f t="shared" si="17"/>
        <v>10.766173526225121</v>
      </c>
      <c r="AU34">
        <f t="shared" si="18"/>
        <v>3.6768708545970878</v>
      </c>
      <c r="AV34">
        <f t="shared" si="19"/>
        <v>0.30103235941542517</v>
      </c>
      <c r="AW34">
        <f t="shared" si="20"/>
        <v>6.4378926681484165E-3</v>
      </c>
      <c r="AX34">
        <f t="shared" si="21"/>
        <v>0.30103233935063467</v>
      </c>
      <c r="AY34">
        <f t="shared" si="22"/>
        <v>2.006479049576626E-8</v>
      </c>
      <c r="AZ34">
        <f t="shared" si="23"/>
        <v>1080577.4158407261</v>
      </c>
      <c r="BA34">
        <f t="shared" si="24"/>
        <v>8.6632257586698827E-6</v>
      </c>
      <c r="BB34" s="15">
        <f t="shared" si="25"/>
        <v>811764.070467385</v>
      </c>
      <c r="BC34" s="20">
        <f t="shared" si="26"/>
        <v>-179.71090850001201</v>
      </c>
      <c r="BD34" s="19">
        <f t="shared" si="27"/>
        <v>-2.2133417685086722E-2</v>
      </c>
      <c r="BE34" s="15">
        <v>2650200</v>
      </c>
      <c r="BF34" s="16">
        <f>テーブル2[[#This Row],[q_P]]/テーブル2[[#This Row],[q_M]]</f>
        <v>0.30630294712375861</v>
      </c>
      <c r="BG34">
        <v>1</v>
      </c>
      <c r="BH34">
        <v>7.5999999999999998E-2</v>
      </c>
      <c r="BI34">
        <v>4.5999999999999999E-2</v>
      </c>
      <c r="BJ34">
        <v>5625</v>
      </c>
      <c r="BK34" s="22">
        <v>1</v>
      </c>
      <c r="BL34">
        <f>テーブル2[[#This Row],[Ts]]-テーブル2[[#This Row],[Tin]]</f>
        <v>13.29860453247602</v>
      </c>
      <c r="BM34">
        <f>テーブル2[[#This Row],[q_P]]*0.000001</f>
        <v>0.81176407046738497</v>
      </c>
      <c r="BN34">
        <f>テーブル2[[#This Row],[Tsub]]</f>
        <v>13.29860453247602</v>
      </c>
      <c r="BO34">
        <f>テーブル2[[#This Row],[Fcorr]]</f>
        <v>1</v>
      </c>
      <c r="BP34">
        <f>(テーブル2[[#This Row],[Tsub]]-40)^2</f>
        <v>712.96451991311017</v>
      </c>
      <c r="BQ34">
        <v>1</v>
      </c>
      <c r="BR34">
        <v>0.29527500000000001</v>
      </c>
    </row>
    <row r="35" spans="1:70" x14ac:dyDescent="0.15">
      <c r="A35" s="9" t="s">
        <v>103</v>
      </c>
      <c r="B35">
        <v>13789520</v>
      </c>
      <c r="C35" s="22">
        <f t="array" ref="C35">TsatFromP(テーブル2[[#This Row],[P]])</f>
        <v>608.621106065763</v>
      </c>
      <c r="D35">
        <f t="array" ref="D35">RhoGFromP(テーブル2[[#This Row],[P]])</f>
        <v>85.147893581579396</v>
      </c>
      <c r="E35">
        <f t="array" ref="E35">RhoFFromP(テーブル2[[#This Row],[P]])</f>
        <v>624.86627494838649</v>
      </c>
      <c r="F35">
        <f t="array" ref="F35">HgFromP(テーブル2[[#This Row],[P]])</f>
        <v>2643264.389866509</v>
      </c>
      <c r="G35">
        <f t="array" ref="G35">HfFromP(テーブル2[[#This Row],[P]])</f>
        <v>1562686.9740257829</v>
      </c>
      <c r="H35">
        <f t="array" ref="H35">MuGFromP(テーブル2[[#This Row],[P]])</f>
        <v>2.2019594042733509E-5</v>
      </c>
      <c r="I35">
        <f t="array" ref="I35">MuFFromP(テーブル2[[#This Row],[P]])</f>
        <v>7.2223252690249831E-5</v>
      </c>
      <c r="J35">
        <f t="array" ref="J35">KfFromP(テーブル2[[#This Row],[P]])</f>
        <v>0.4911212487937569</v>
      </c>
      <c r="K35">
        <f t="array" ref="K35">CpFFromP(テーブル2[[#This Row],[P]])</f>
        <v>7679.7516396704104</v>
      </c>
      <c r="L35">
        <f t="array" ref="L35">SigmaFromP(テーブル2[[#This Row],[P]])</f>
        <v>6.5036382888884548E-3</v>
      </c>
      <c r="M35">
        <v>34</v>
      </c>
      <c r="N35">
        <v>3986.64</v>
      </c>
      <c r="O35" s="8">
        <v>1.6417322322758919E-5</v>
      </c>
      <c r="P35" s="8">
        <v>1.4363361612212531E-2</v>
      </c>
      <c r="Q35" s="8">
        <v>4.5719999999999997E-3</v>
      </c>
      <c r="R35">
        <v>0.29527500000000001</v>
      </c>
      <c r="S35" s="15">
        <v>849851.35793685913</v>
      </c>
      <c r="T35">
        <v>594.77734103104399</v>
      </c>
      <c r="U35" s="12">
        <f>+T35+BG35*S35*テーブル2[[#This Row],[Pw]]*R35/(N35*O35*K35)</f>
        <v>601.94816770331806</v>
      </c>
      <c r="V35">
        <v>0.03</v>
      </c>
      <c r="W35" s="8">
        <f t="shared" si="0"/>
        <v>252369.1110696907</v>
      </c>
      <c r="X35">
        <v>2.3303212557601288E-2</v>
      </c>
      <c r="Y35">
        <f t="shared" si="1"/>
        <v>6.5507662330680141</v>
      </c>
      <c r="Z35">
        <f t="shared" si="2"/>
        <v>6.5507662492108505</v>
      </c>
      <c r="AA35">
        <f t="shared" si="3"/>
        <v>-1.6142836400945271E-8</v>
      </c>
      <c r="AB35">
        <f t="shared" si="4"/>
        <v>1.0533794983235694E-5</v>
      </c>
      <c r="AC35">
        <v>617.91479935122493</v>
      </c>
      <c r="AD35">
        <f t="shared" si="5"/>
        <v>6810.344906622563</v>
      </c>
      <c r="AE35">
        <f>+gettm2(AD35,AC35,AK35,AL35,テーブル2[[#This Row],[Fcorr]])</f>
        <v>601.94816770331795</v>
      </c>
      <c r="AF35" s="14">
        <f t="shared" si="6"/>
        <v>0</v>
      </c>
      <c r="AG35">
        <v>1.0544532705889692E-5</v>
      </c>
      <c r="AH35">
        <f t="shared" si="7"/>
        <v>74.088834642088855</v>
      </c>
      <c r="AI35">
        <f t="shared" si="8"/>
        <v>0.34433632416624232</v>
      </c>
      <c r="AJ35">
        <f t="shared" si="9"/>
        <v>31.413781542550698</v>
      </c>
      <c r="AK35">
        <f t="array" ref="AK35">+S35*テーブル2[[#This Row],[F_form]]/(E35*CpFromTP((テーブル2[[#This Row],[Tin]]+テーブル2[[#This Row],[Tf]])/2,テーブル2[[#This Row],[P]])*AI35)</f>
        <v>0.61011578476254602</v>
      </c>
      <c r="AL35">
        <f t="shared" si="10"/>
        <v>1.1293680422758512</v>
      </c>
      <c r="AM35">
        <f t="shared" si="11"/>
        <v>608.62110606574856</v>
      </c>
      <c r="AN35">
        <f t="shared" si="12"/>
        <v>1.4438228390645236E-11</v>
      </c>
      <c r="AO35">
        <f t="shared" si="13"/>
        <v>1.0737722653998371E-8</v>
      </c>
      <c r="AP35">
        <v>3.9953945285073016</v>
      </c>
      <c r="AQ35">
        <f t="shared" si="14"/>
        <v>3.4160398423738004E-5</v>
      </c>
      <c r="AR35">
        <f t="shared" si="15"/>
        <v>5.2776352142718452E-6</v>
      </c>
      <c r="AS35">
        <f t="shared" si="16"/>
        <v>15.722885433301899</v>
      </c>
      <c r="AT35">
        <f t="shared" si="17"/>
        <v>10.725586609471318</v>
      </c>
      <c r="AU35">
        <f t="shared" si="18"/>
        <v>3.6932090676320235</v>
      </c>
      <c r="AV35">
        <f t="shared" si="19"/>
        <v>0.30218546087527809</v>
      </c>
      <c r="AW35">
        <f t="shared" si="20"/>
        <v>6.3330374371893417E-3</v>
      </c>
      <c r="AX35">
        <f t="shared" si="21"/>
        <v>0.30218543879275023</v>
      </c>
      <c r="AY35">
        <f t="shared" si="22"/>
        <v>2.208252786184417E-8</v>
      </c>
      <c r="AZ35">
        <f t="shared" si="23"/>
        <v>1080577.4158407261</v>
      </c>
      <c r="BA35">
        <f t="shared" si="24"/>
        <v>8.5499437364701231E-6</v>
      </c>
      <c r="BB35" s="15">
        <f t="shared" si="25"/>
        <v>847992.27843609557</v>
      </c>
      <c r="BC35" s="20">
        <f t="shared" si="26"/>
        <v>-1859.0795007635606</v>
      </c>
      <c r="BD35" s="19">
        <f t="shared" si="27"/>
        <v>-0.21875348946629364</v>
      </c>
      <c r="BE35" s="15">
        <v>2681750</v>
      </c>
      <c r="BF35" s="16">
        <f>テーブル2[[#This Row],[q_P]]/テーブル2[[#This Row],[q_M]]</f>
        <v>0.31620854980370861</v>
      </c>
      <c r="BG35">
        <v>1</v>
      </c>
      <c r="BH35">
        <v>7.2999999999999995E-2</v>
      </c>
      <c r="BI35">
        <v>4.5999999999999999E-2</v>
      </c>
      <c r="BJ35">
        <v>5625</v>
      </c>
      <c r="BK35" s="22">
        <v>1</v>
      </c>
      <c r="BL35">
        <f>テーブル2[[#This Row],[Ts]]-テーブル2[[#This Row],[Tin]]</f>
        <v>13.843765034719013</v>
      </c>
      <c r="BM35">
        <f>テーブル2[[#This Row],[q_P]]*0.000001</f>
        <v>0.84799227843609548</v>
      </c>
      <c r="BN35">
        <f>テーブル2[[#This Row],[Tsub]]</f>
        <v>13.843765034719013</v>
      </c>
      <c r="BO35">
        <f>テーブル2[[#This Row],[Fcorr]]</f>
        <v>1</v>
      </c>
      <c r="BP35">
        <f>(テーブル2[[#This Row],[Tsub]]-40)^2</f>
        <v>684.14862755898764</v>
      </c>
      <c r="BQ35">
        <v>1</v>
      </c>
      <c r="BR35">
        <v>0.29527500000000001</v>
      </c>
    </row>
    <row r="36" spans="1:70" x14ac:dyDescent="0.15">
      <c r="A36" s="9" t="s">
        <v>104</v>
      </c>
      <c r="B36">
        <v>13789520</v>
      </c>
      <c r="C36" s="22">
        <f t="array" ref="C36">TsatFromP(テーブル2[[#This Row],[P]])</f>
        <v>608.621106065763</v>
      </c>
      <c r="D36">
        <f t="array" ref="D36">RhoGFromP(テーブル2[[#This Row],[P]])</f>
        <v>85.147893581579396</v>
      </c>
      <c r="E36">
        <f t="array" ref="E36">RhoFFromP(テーブル2[[#This Row],[P]])</f>
        <v>624.86627494838649</v>
      </c>
      <c r="F36">
        <f t="array" ref="F36">HgFromP(テーブル2[[#This Row],[P]])</f>
        <v>2643264.389866509</v>
      </c>
      <c r="G36">
        <f t="array" ref="G36">HfFromP(テーブル2[[#This Row],[P]])</f>
        <v>1562686.9740257829</v>
      </c>
      <c r="H36">
        <f t="array" ref="H36">MuGFromP(テーブル2[[#This Row],[P]])</f>
        <v>2.2019594042733509E-5</v>
      </c>
      <c r="I36">
        <f t="array" ref="I36">MuFFromP(テーブル2[[#This Row],[P]])</f>
        <v>7.2223252690249831E-5</v>
      </c>
      <c r="J36">
        <f t="array" ref="J36">KfFromP(テーブル2[[#This Row],[P]])</f>
        <v>0.4911212487937569</v>
      </c>
      <c r="K36">
        <f t="array" ref="K36">CpFFromP(テーブル2[[#This Row],[P]])</f>
        <v>7679.7516396704104</v>
      </c>
      <c r="L36">
        <f t="array" ref="L36">SigmaFromP(テーブル2[[#This Row],[P]])</f>
        <v>6.5036382888884548E-3</v>
      </c>
      <c r="M36" s="23">
        <v>35</v>
      </c>
      <c r="N36">
        <v>4013.76</v>
      </c>
      <c r="O36" s="8">
        <v>1.6417322322758919E-5</v>
      </c>
      <c r="P36" s="8">
        <v>1.4363361612212531E-2</v>
      </c>
      <c r="Q36" s="8">
        <v>4.5719999999999997E-3</v>
      </c>
      <c r="R36">
        <v>0.29527500000000001</v>
      </c>
      <c r="S36" s="15">
        <v>660825.58631896973</v>
      </c>
      <c r="T36">
        <v>598.039459378179</v>
      </c>
      <c r="U36" s="12">
        <f>+T36+BG36*S36*テーブル2[[#This Row],[Pw]]*R36/(N36*O36*K36)</f>
        <v>603.57766048168241</v>
      </c>
      <c r="V36">
        <v>0.03</v>
      </c>
      <c r="W36" s="8">
        <f t="shared" si="0"/>
        <v>254085.90774363419</v>
      </c>
      <c r="X36">
        <v>2.3240375194701662E-2</v>
      </c>
      <c r="Y36">
        <f t="shared" si="1"/>
        <v>6.5596162409472205</v>
      </c>
      <c r="Z36">
        <f t="shared" si="2"/>
        <v>6.5596162549430632</v>
      </c>
      <c r="AA36">
        <f t="shared" si="3"/>
        <v>-1.3995842707004158E-8</v>
      </c>
      <c r="AB36">
        <f t="shared" si="4"/>
        <v>1.0420025019106805E-5</v>
      </c>
      <c r="AC36">
        <v>615.62102985488627</v>
      </c>
      <c r="AD36">
        <f t="shared" si="5"/>
        <v>6847.4229958732767</v>
      </c>
      <c r="AE36">
        <f>+gettm2(AD36,AC36,AK36,AL36,テーブル2[[#This Row],[Fcorr]])</f>
        <v>603.57766048168219</v>
      </c>
      <c r="AF36" s="14">
        <f t="shared" si="6"/>
        <v>0</v>
      </c>
      <c r="AG36">
        <v>1.0428245811418675E-5</v>
      </c>
      <c r="AH36">
        <f t="shared" si="7"/>
        <v>74.897765910883848</v>
      </c>
      <c r="AI36">
        <f t="shared" si="8"/>
        <v>0.34621102113603652</v>
      </c>
      <c r="AJ36">
        <f t="shared" si="9"/>
        <v>31.236487390956878</v>
      </c>
      <c r="AK36">
        <f t="array" ref="AK36">+S36*テーブル2[[#This Row],[F_form]]/(E36*CpFromTP((テーブル2[[#This Row],[Tin]]+テーブル2[[#This Row],[Tf]])/2,テーブル2[[#This Row],[P]])*AI36)</f>
        <v>0.45996081899729202</v>
      </c>
      <c r="AL36">
        <f t="shared" si="10"/>
        <v>1.1293680422758512</v>
      </c>
      <c r="AM36">
        <f t="shared" si="11"/>
        <v>608.62110606566182</v>
      </c>
      <c r="AN36">
        <f t="shared" si="12"/>
        <v>1.0118128557223827E-10</v>
      </c>
      <c r="AO36">
        <f t="shared" si="13"/>
        <v>8.2207923118701373E-9</v>
      </c>
      <c r="AP36">
        <v>4.0061369968949272</v>
      </c>
      <c r="AQ36">
        <f t="shared" si="14"/>
        <v>3.3977441630746021E-5</v>
      </c>
      <c r="AR36">
        <f t="shared" si="15"/>
        <v>5.2182333018652728E-6</v>
      </c>
      <c r="AS36">
        <f t="shared" si="16"/>
        <v>15.63055586571479</v>
      </c>
      <c r="AT36">
        <f t="shared" si="17"/>
        <v>10.696138539131294</v>
      </c>
      <c r="AU36">
        <f t="shared" si="18"/>
        <v>3.7031210458451591</v>
      </c>
      <c r="AV36">
        <f t="shared" si="19"/>
        <v>0.30301595104976808</v>
      </c>
      <c r="AW36">
        <f t="shared" si="20"/>
        <v>6.2646376398510974E-3</v>
      </c>
      <c r="AX36">
        <f t="shared" si="21"/>
        <v>0.30301592762491752</v>
      </c>
      <c r="AY36">
        <f t="shared" si="22"/>
        <v>2.3424850559283783E-8</v>
      </c>
      <c r="AZ36">
        <f t="shared" si="23"/>
        <v>1080577.4158407261</v>
      </c>
      <c r="BA36">
        <f t="shared" si="24"/>
        <v>8.4813479062451495E-6</v>
      </c>
      <c r="BB36" s="15">
        <f t="shared" si="25"/>
        <v>654473.05369064049</v>
      </c>
      <c r="BC36" s="20">
        <f t="shared" si="26"/>
        <v>-6352.5326283292379</v>
      </c>
      <c r="BD36" s="19">
        <f t="shared" si="27"/>
        <v>-0.96130246162456756</v>
      </c>
      <c r="BE36" s="15">
        <v>2501915</v>
      </c>
      <c r="BF36" s="16">
        <f>テーブル2[[#This Row],[q_P]]/テーブル2[[#This Row],[q_M]]</f>
        <v>0.26158884442142938</v>
      </c>
      <c r="BG36">
        <v>1</v>
      </c>
      <c r="BH36">
        <v>8.1000000000000003E-2</v>
      </c>
      <c r="BI36">
        <v>4.5999999999999999E-2</v>
      </c>
      <c r="BJ36">
        <v>5625</v>
      </c>
      <c r="BK36" s="22">
        <v>1</v>
      </c>
      <c r="BL36">
        <f>テーブル2[[#This Row],[Ts]]-テーブル2[[#This Row],[Tin]]</f>
        <v>10.581646687583998</v>
      </c>
      <c r="BM36">
        <f>テーブル2[[#This Row],[q_P]]*0.000001</f>
        <v>0.65447305369064046</v>
      </c>
      <c r="BN36">
        <f>テーブル2[[#This Row],[Tsub]]</f>
        <v>10.581646687583998</v>
      </c>
      <c r="BO36">
        <f>テーブル2[[#This Row],[Fcorr]]</f>
        <v>1</v>
      </c>
      <c r="BP36">
        <f>(テーブル2[[#This Row],[Tsub]]-40)^2</f>
        <v>865.43951161413759</v>
      </c>
      <c r="BQ36">
        <v>1</v>
      </c>
      <c r="BR36">
        <v>0.29527500000000001</v>
      </c>
    </row>
    <row r="37" spans="1:70" x14ac:dyDescent="0.15">
      <c r="A37" s="9" t="s">
        <v>105</v>
      </c>
      <c r="B37">
        <v>13789520</v>
      </c>
      <c r="C37" s="22">
        <f t="array" ref="C37">TsatFromP(テーブル2[[#This Row],[P]])</f>
        <v>608.621106065763</v>
      </c>
      <c r="D37">
        <f t="array" ref="D37">RhoGFromP(テーブル2[[#This Row],[P]])</f>
        <v>85.147893581579396</v>
      </c>
      <c r="E37">
        <f t="array" ref="E37">RhoFFromP(テーブル2[[#This Row],[P]])</f>
        <v>624.86627494838649</v>
      </c>
      <c r="F37">
        <f t="array" ref="F37">HgFromP(テーブル2[[#This Row],[P]])</f>
        <v>2643264.389866509</v>
      </c>
      <c r="G37">
        <f t="array" ref="G37">HfFromP(テーブル2[[#This Row],[P]])</f>
        <v>1562686.9740257829</v>
      </c>
      <c r="H37">
        <f t="array" ref="H37">MuGFromP(テーブル2[[#This Row],[P]])</f>
        <v>2.2019594042733509E-5</v>
      </c>
      <c r="I37">
        <f t="array" ref="I37">MuFFromP(テーブル2[[#This Row],[P]])</f>
        <v>7.2223252690249831E-5</v>
      </c>
      <c r="J37">
        <f t="array" ref="J37">KfFromP(テーブル2[[#This Row],[P]])</f>
        <v>0.4911212487937569</v>
      </c>
      <c r="K37">
        <f t="array" ref="K37">CpFFromP(テーブル2[[#This Row],[P]])</f>
        <v>7679.7516396704104</v>
      </c>
      <c r="L37">
        <f t="array" ref="L37">SigmaFromP(テーブル2[[#This Row],[P]])</f>
        <v>6.5036382888884548E-3</v>
      </c>
      <c r="M37">
        <v>36</v>
      </c>
      <c r="N37">
        <v>4068</v>
      </c>
      <c r="O37" s="8">
        <v>1.6417322322758919E-5</v>
      </c>
      <c r="P37" s="8">
        <v>1.4363361612212531E-2</v>
      </c>
      <c r="Q37" s="8">
        <v>4.5719999999999997E-3</v>
      </c>
      <c r="R37">
        <v>0.29527500000000001</v>
      </c>
      <c r="S37" s="15">
        <v>603562.76035308838</v>
      </c>
      <c r="T37">
        <v>599.09049781334397</v>
      </c>
      <c r="U37" s="12">
        <f>+T37+BG37*S37*テーブル2[[#This Row],[Pw]]*R37/(N37*O37*K37)</f>
        <v>604.08135065121132</v>
      </c>
      <c r="V37">
        <v>0.03</v>
      </c>
      <c r="W37" s="8">
        <f t="shared" si="0"/>
        <v>257519.50109152115</v>
      </c>
      <c r="X37">
        <v>2.3116708671465626E-2</v>
      </c>
      <c r="Y37">
        <f t="shared" si="1"/>
        <v>6.5771386945223478</v>
      </c>
      <c r="Z37">
        <f t="shared" si="2"/>
        <v>6.5771387040627571</v>
      </c>
      <c r="AA37">
        <f t="shared" si="3"/>
        <v>-9.5404093514162014E-9</v>
      </c>
      <c r="AB37">
        <f t="shared" si="4"/>
        <v>1.0198277135691404E-5</v>
      </c>
      <c r="AC37">
        <v>614.87990157860054</v>
      </c>
      <c r="AD37">
        <f t="shared" si="5"/>
        <v>6921.4666881376816</v>
      </c>
      <c r="AE37">
        <f>+gettm2(AD37,AC37,AK37,AL37,テーブル2[[#This Row],[Fcorr]])</f>
        <v>604.08135065121132</v>
      </c>
      <c r="AF37" s="14">
        <f t="shared" si="6"/>
        <v>0</v>
      </c>
      <c r="AG37">
        <v>1.0205684564371379E-5</v>
      </c>
      <c r="AH37">
        <f t="shared" si="7"/>
        <v>76.526317561549973</v>
      </c>
      <c r="AI37">
        <f t="shared" si="8"/>
        <v>0.34995472768417751</v>
      </c>
      <c r="AJ37">
        <f t="shared" si="9"/>
        <v>30.900396212571057</v>
      </c>
      <c r="AK37">
        <f t="array" ref="AK37">+S37*テーブル2[[#This Row],[F_form]]/(E37*CpFromTP((テーブル2[[#This Row],[Tin]]+テーブル2[[#This Row],[Tf]])/2,テーブル2[[#This Row],[P]])*AI37)</f>
        <v>0.41199387197395243</v>
      </c>
      <c r="AL37">
        <f t="shared" si="10"/>
        <v>1.1293680422758512</v>
      </c>
      <c r="AM37">
        <f t="shared" si="11"/>
        <v>608.62110606571332</v>
      </c>
      <c r="AN37">
        <f t="shared" si="12"/>
        <v>4.9681148084346205E-11</v>
      </c>
      <c r="AO37">
        <f t="shared" si="13"/>
        <v>7.4074286799747291E-9</v>
      </c>
      <c r="AP37">
        <v>4.0287030651476217</v>
      </c>
      <c r="AQ37">
        <f t="shared" si="14"/>
        <v>3.3597870397583737E-5</v>
      </c>
      <c r="AR37">
        <f t="shared" si="15"/>
        <v>5.1065459965256768E-6</v>
      </c>
      <c r="AS37">
        <f t="shared" si="16"/>
        <v>15.461412076288413</v>
      </c>
      <c r="AT37">
        <f t="shared" si="17"/>
        <v>10.641736881968646</v>
      </c>
      <c r="AU37">
        <f t="shared" si="18"/>
        <v>3.7241261326160058</v>
      </c>
      <c r="AV37">
        <f t="shared" si="19"/>
        <v>0.30457693253161588</v>
      </c>
      <c r="AW37">
        <f t="shared" si="20"/>
        <v>6.1313202884575868E-3</v>
      </c>
      <c r="AX37">
        <f t="shared" si="21"/>
        <v>0.3045769062209629</v>
      </c>
      <c r="AY37">
        <f t="shared" si="22"/>
        <v>2.6310652989636196E-8</v>
      </c>
      <c r="AZ37">
        <f t="shared" si="23"/>
        <v>1080577.4158407261</v>
      </c>
      <c r="BA37">
        <f t="shared" si="24"/>
        <v>8.3396244037540222E-6</v>
      </c>
      <c r="BB37" s="15">
        <f t="shared" si="25"/>
        <v>599741.30375029857</v>
      </c>
      <c r="BC37" s="20">
        <f t="shared" si="26"/>
        <v>-3821.4566027898109</v>
      </c>
      <c r="BD37" s="19">
        <f t="shared" si="27"/>
        <v>-0.63314983193367202</v>
      </c>
      <c r="BE37" s="15">
        <v>2587100</v>
      </c>
      <c r="BF37" s="16">
        <f>テーブル2[[#This Row],[q_P]]/テーブル2[[#This Row],[q_M]]</f>
        <v>0.23181991563924803</v>
      </c>
      <c r="BG37">
        <v>1</v>
      </c>
      <c r="BH37">
        <v>9.0999999999999998E-2</v>
      </c>
      <c r="BI37">
        <v>4.5999999999999999E-2</v>
      </c>
      <c r="BJ37">
        <v>5625</v>
      </c>
      <c r="BK37" s="22">
        <v>1</v>
      </c>
      <c r="BL37">
        <f>テーブル2[[#This Row],[Ts]]-テーブル2[[#This Row],[Tin]]</f>
        <v>9.5306082524190288</v>
      </c>
      <c r="BM37">
        <f>テーブル2[[#This Row],[q_P]]*0.000001</f>
        <v>0.59974130375029855</v>
      </c>
      <c r="BN37">
        <f>テーブル2[[#This Row],[Tsub]]</f>
        <v>9.5306082524190288</v>
      </c>
      <c r="BO37">
        <f>テーブル2[[#This Row],[Fcorr]]</f>
        <v>1</v>
      </c>
      <c r="BP37">
        <f>(テーブル2[[#This Row],[Tsub]]-40)^2</f>
        <v>928.38383346755541</v>
      </c>
      <c r="BQ37">
        <v>1</v>
      </c>
      <c r="BR37">
        <v>0.29527500000000001</v>
      </c>
    </row>
    <row r="38" spans="1:70" x14ac:dyDescent="0.15">
      <c r="A38" s="9" t="s">
        <v>106</v>
      </c>
      <c r="B38">
        <v>13789520</v>
      </c>
      <c r="C38" s="22">
        <f t="array" ref="C38">TsatFromP(テーブル2[[#This Row],[P]])</f>
        <v>608.621106065763</v>
      </c>
      <c r="D38">
        <f t="array" ref="D38">RhoGFromP(テーブル2[[#This Row],[P]])</f>
        <v>85.147893581579396</v>
      </c>
      <c r="E38">
        <f t="array" ref="E38">RhoFFromP(テーブル2[[#This Row],[P]])</f>
        <v>624.86627494838649</v>
      </c>
      <c r="F38">
        <f t="array" ref="F38">HgFromP(テーブル2[[#This Row],[P]])</f>
        <v>2643264.389866509</v>
      </c>
      <c r="G38">
        <f t="array" ref="G38">HfFromP(テーブル2[[#This Row],[P]])</f>
        <v>1562686.9740257829</v>
      </c>
      <c r="H38">
        <f t="array" ref="H38">MuGFromP(テーブル2[[#This Row],[P]])</f>
        <v>2.2019594042733509E-5</v>
      </c>
      <c r="I38">
        <f t="array" ref="I38">MuFFromP(テーブル2[[#This Row],[P]])</f>
        <v>7.2223252690249831E-5</v>
      </c>
      <c r="J38">
        <f t="array" ref="J38">KfFromP(テーブル2[[#This Row],[P]])</f>
        <v>0.4911212487937569</v>
      </c>
      <c r="K38">
        <f t="array" ref="K38">CpFFromP(テーブル2[[#This Row],[P]])</f>
        <v>7679.7516396704104</v>
      </c>
      <c r="L38">
        <f t="array" ref="L38">SigmaFromP(テーブル2[[#This Row],[P]])</f>
        <v>6.5036382888884548E-3</v>
      </c>
      <c r="M38" s="23">
        <v>37</v>
      </c>
      <c r="N38">
        <v>4068</v>
      </c>
      <c r="O38" s="8">
        <v>1.6417322322758919E-5</v>
      </c>
      <c r="P38" s="8">
        <v>1.4363361612212531E-2</v>
      </c>
      <c r="Q38" s="8">
        <v>4.5719999999999997E-3</v>
      </c>
      <c r="R38">
        <v>0.29527500000000001</v>
      </c>
      <c r="S38" s="15">
        <v>635394.51360702515</v>
      </c>
      <c r="T38">
        <v>598.56653241397998</v>
      </c>
      <c r="U38" s="12">
        <f>+T38+BG38*S38*テーブル2[[#This Row],[Pw]]*R38/(N38*O38*K38)</f>
        <v>603.82060161723211</v>
      </c>
      <c r="V38">
        <v>0.03</v>
      </c>
      <c r="W38" s="8">
        <f t="shared" si="0"/>
        <v>257519.50109152115</v>
      </c>
      <c r="X38">
        <v>2.3116708671465626E-2</v>
      </c>
      <c r="Y38">
        <f t="shared" si="1"/>
        <v>6.5771386945223478</v>
      </c>
      <c r="Z38">
        <f t="shared" si="2"/>
        <v>6.5771387040627571</v>
      </c>
      <c r="AA38">
        <f t="shared" si="3"/>
        <v>-9.5404093514162014E-9</v>
      </c>
      <c r="AB38">
        <f t="shared" si="4"/>
        <v>1.0198277135691404E-5</v>
      </c>
      <c r="AC38">
        <v>615.23949101871096</v>
      </c>
      <c r="AD38">
        <f t="shared" si="5"/>
        <v>6921.4666881376816</v>
      </c>
      <c r="AE38">
        <f>+gettm2(AD38,AC38,AK38,AL38,テーブル2[[#This Row],[Fcorr]])</f>
        <v>603.820601617232</v>
      </c>
      <c r="AF38" s="14">
        <f t="shared" si="6"/>
        <v>0</v>
      </c>
      <c r="AG38">
        <v>1.0206095205959881E-5</v>
      </c>
      <c r="AH38">
        <f t="shared" si="7"/>
        <v>76.526317561549973</v>
      </c>
      <c r="AI38">
        <f t="shared" si="8"/>
        <v>0.34995472768417751</v>
      </c>
      <c r="AJ38">
        <f t="shared" si="9"/>
        <v>30.901639538063431</v>
      </c>
      <c r="AK38">
        <f t="array" ref="AK38">+S38*テーブル2[[#This Row],[F_form]]/(E38*CpFromTP((テーブル2[[#This Row],[Tin]]+テーブル2[[#This Row],[Tf]])/2,テーブル2[[#This Row],[P]])*AI38)</f>
        <v>0.43566145955983815</v>
      </c>
      <c r="AL38">
        <f t="shared" si="10"/>
        <v>1.1293680422758512</v>
      </c>
      <c r="AM38">
        <f t="shared" si="11"/>
        <v>608.62110606571002</v>
      </c>
      <c r="AN38">
        <f t="shared" si="12"/>
        <v>5.297806637827307E-11</v>
      </c>
      <c r="AO38">
        <f t="shared" si="13"/>
        <v>7.8180702684771115E-9</v>
      </c>
      <c r="AP38">
        <v>4.0288338777598582</v>
      </c>
      <c r="AQ38">
        <f t="shared" si="14"/>
        <v>3.3595688647740292E-5</v>
      </c>
      <c r="AR38">
        <f t="shared" si="15"/>
        <v>5.1069566381141792E-6</v>
      </c>
      <c r="AS38">
        <f t="shared" si="16"/>
        <v>15.462655401780795</v>
      </c>
      <c r="AT38">
        <f t="shared" si="17"/>
        <v>10.642138939522665</v>
      </c>
      <c r="AU38">
        <f t="shared" si="18"/>
        <v>3.7242668345578358</v>
      </c>
      <c r="AV38">
        <f t="shared" si="19"/>
        <v>0.30456704320202244</v>
      </c>
      <c r="AW38">
        <f t="shared" si="20"/>
        <v>6.1313202884575868E-3</v>
      </c>
      <c r="AX38">
        <f t="shared" si="21"/>
        <v>0.30456701688277266</v>
      </c>
      <c r="AY38">
        <f t="shared" si="22"/>
        <v>2.6319249779582776E-8</v>
      </c>
      <c r="AZ38">
        <f t="shared" si="23"/>
        <v>1080577.4158407261</v>
      </c>
      <c r="BA38">
        <f t="shared" si="24"/>
        <v>8.3388120898199988E-6</v>
      </c>
      <c r="BB38" s="15">
        <f t="shared" si="25"/>
        <v>633050.49743318884</v>
      </c>
      <c r="BC38" s="20">
        <f t="shared" si="26"/>
        <v>-2344.0161738363095</v>
      </c>
      <c r="BD38" s="19">
        <f t="shared" si="27"/>
        <v>-0.36890721018816069</v>
      </c>
      <c r="BE38" s="15">
        <v>2587100</v>
      </c>
      <c r="BF38" s="16">
        <f>テーブル2[[#This Row],[q_P]]/テーブル2[[#This Row],[q_M]]</f>
        <v>0.24469502432576584</v>
      </c>
      <c r="BG38">
        <v>1</v>
      </c>
      <c r="BH38">
        <v>8.6999999999999994E-2</v>
      </c>
      <c r="BI38">
        <v>4.5999999999999999E-2</v>
      </c>
      <c r="BJ38">
        <v>5625</v>
      </c>
      <c r="BK38" s="22">
        <v>1</v>
      </c>
      <c r="BL38">
        <f>テーブル2[[#This Row],[Ts]]-テーブル2[[#This Row],[Tin]]</f>
        <v>10.054573651783016</v>
      </c>
      <c r="BM38">
        <f>テーブル2[[#This Row],[q_P]]*0.000001</f>
        <v>0.63305049743318886</v>
      </c>
      <c r="BN38">
        <f>テーブル2[[#This Row],[Tsub]]</f>
        <v>10.054573651783016</v>
      </c>
      <c r="BO38">
        <f>テーブル2[[#This Row],[Fcorr]]</f>
        <v>1</v>
      </c>
      <c r="BP38">
        <f>(テーブル2[[#This Row],[Tsub]]-40)^2</f>
        <v>896.72855917648792</v>
      </c>
      <c r="BQ38">
        <v>1</v>
      </c>
      <c r="BR38">
        <v>0.29527500000000001</v>
      </c>
    </row>
    <row r="39" spans="1:70" x14ac:dyDescent="0.15">
      <c r="A39" s="9" t="s">
        <v>107</v>
      </c>
      <c r="B39">
        <v>13789520</v>
      </c>
      <c r="C39" s="22">
        <f t="array" ref="C39">TsatFromP(テーブル2[[#This Row],[P]])</f>
        <v>608.621106065763</v>
      </c>
      <c r="D39">
        <f t="array" ref="D39">RhoGFromP(テーブル2[[#This Row],[P]])</f>
        <v>85.147893581579396</v>
      </c>
      <c r="E39">
        <f t="array" ref="E39">RhoFFromP(テーブル2[[#This Row],[P]])</f>
        <v>624.86627494838649</v>
      </c>
      <c r="F39">
        <f t="array" ref="F39">HgFromP(テーブル2[[#This Row],[P]])</f>
        <v>2643264.389866509</v>
      </c>
      <c r="G39">
        <f t="array" ref="G39">HfFromP(テーブル2[[#This Row],[P]])</f>
        <v>1562686.9740257829</v>
      </c>
      <c r="H39">
        <f t="array" ref="H39">MuGFromP(テーブル2[[#This Row],[P]])</f>
        <v>2.2019594042733509E-5</v>
      </c>
      <c r="I39">
        <f t="array" ref="I39">MuFFromP(テーブル2[[#This Row],[P]])</f>
        <v>7.2223252690249831E-5</v>
      </c>
      <c r="J39">
        <f t="array" ref="J39">KfFromP(テーブル2[[#This Row],[P]])</f>
        <v>0.4911212487937569</v>
      </c>
      <c r="K39">
        <f t="array" ref="K39">CpFFromP(テーブル2[[#This Row],[P]])</f>
        <v>7679.7516396704104</v>
      </c>
      <c r="L39">
        <f t="array" ref="L39">SigmaFromP(テーブル2[[#This Row],[P]])</f>
        <v>6.5036382888884548E-3</v>
      </c>
      <c r="M39">
        <v>38</v>
      </c>
      <c r="N39">
        <v>4068</v>
      </c>
      <c r="O39" s="8">
        <v>1.6417322322758919E-5</v>
      </c>
      <c r="P39" s="8">
        <v>1.4363361612212531E-2</v>
      </c>
      <c r="Q39" s="8">
        <v>4.5719999999999997E-3</v>
      </c>
      <c r="R39">
        <v>0.29527500000000001</v>
      </c>
      <c r="S39" s="15">
        <v>699293.50614547729</v>
      </c>
      <c r="T39">
        <v>597.50931537045801</v>
      </c>
      <c r="U39" s="12">
        <f>+T39+BG39*S39*テーブル2[[#This Row],[Pw]]*R39/(N39*O39*K39)</f>
        <v>603.29176453549042</v>
      </c>
      <c r="V39">
        <v>0.03</v>
      </c>
      <c r="W39" s="8">
        <f t="shared" si="0"/>
        <v>257519.50109152115</v>
      </c>
      <c r="X39">
        <v>2.3116708671465626E-2</v>
      </c>
      <c r="Y39">
        <f t="shared" si="1"/>
        <v>6.5771386945223478</v>
      </c>
      <c r="Z39">
        <f t="shared" si="2"/>
        <v>6.5771387040627571</v>
      </c>
      <c r="AA39">
        <f t="shared" si="3"/>
        <v>-9.5404093514162014E-9</v>
      </c>
      <c r="AB39">
        <f t="shared" si="4"/>
        <v>1.0198277135691404E-5</v>
      </c>
      <c r="AC39">
        <v>615.96881263241926</v>
      </c>
      <c r="AD39">
        <f t="shared" si="5"/>
        <v>6921.4666881376816</v>
      </c>
      <c r="AE39">
        <f>+gettm2(AD39,AC39,AK39,AL39,テーブル2[[#This Row],[Fcorr]])</f>
        <v>603.29176469517847</v>
      </c>
      <c r="AF39" s="14">
        <f t="shared" si="6"/>
        <v>1.5968805655575125E-7</v>
      </c>
      <c r="AG39">
        <v>1.02068827060491E-5</v>
      </c>
      <c r="AH39">
        <f t="shared" si="7"/>
        <v>76.526317561549973</v>
      </c>
      <c r="AI39">
        <f t="shared" si="8"/>
        <v>0.34995472768417751</v>
      </c>
      <c r="AJ39">
        <f t="shared" si="9"/>
        <v>30.904023901858025</v>
      </c>
      <c r="AK39">
        <f t="array" ref="AK39">+S39*テーブル2[[#This Row],[F_form]]/(E39*CpFromTP((テーブル2[[#This Row],[Tin]]+テーブル2[[#This Row],[Tf]])/2,テーブル2[[#This Row],[P]])*AI39)</f>
        <v>0.4836636044949354</v>
      </c>
      <c r="AL39">
        <f t="shared" si="10"/>
        <v>1.1293680422758512</v>
      </c>
      <c r="AM39">
        <f t="shared" si="11"/>
        <v>608.62110606570332</v>
      </c>
      <c r="AN39">
        <f t="shared" si="12"/>
        <v>5.9685589803848416E-11</v>
      </c>
      <c r="AO39">
        <f t="shared" si="13"/>
        <v>8.6055703576959716E-9</v>
      </c>
      <c r="AP39">
        <v>4.0290847134020655</v>
      </c>
      <c r="AQ39">
        <f t="shared" si="14"/>
        <v>3.3591505695819323E-5</v>
      </c>
      <c r="AR39">
        <f t="shared" si="15"/>
        <v>5.1077441382033981E-6</v>
      </c>
      <c r="AS39">
        <f t="shared" si="16"/>
        <v>15.465039765575387</v>
      </c>
      <c r="AT39">
        <f t="shared" si="17"/>
        <v>10.642909887304711</v>
      </c>
      <c r="AU39">
        <f t="shared" si="18"/>
        <v>3.7245366313789607</v>
      </c>
      <c r="AV39">
        <f t="shared" si="19"/>
        <v>0.30454808202310479</v>
      </c>
      <c r="AW39">
        <f t="shared" si="20"/>
        <v>6.1313202884575868E-3</v>
      </c>
      <c r="AX39">
        <f t="shared" si="21"/>
        <v>0.30454805568718873</v>
      </c>
      <c r="AY39">
        <f t="shared" si="22"/>
        <v>2.633591605905039E-8</v>
      </c>
      <c r="AZ39">
        <f t="shared" si="23"/>
        <v>1080577.4158407261</v>
      </c>
      <c r="BA39">
        <f t="shared" si="24"/>
        <v>8.3372547576582063E-6</v>
      </c>
      <c r="BB39" s="15">
        <f t="shared" si="25"/>
        <v>696946.6897077891</v>
      </c>
      <c r="BC39" s="20">
        <f t="shared" si="26"/>
        <v>-2346.8164376881905</v>
      </c>
      <c r="BD39" s="19">
        <f t="shared" si="27"/>
        <v>-0.3355982026236593</v>
      </c>
      <c r="BE39" s="15">
        <v>2665975</v>
      </c>
      <c r="BF39" s="16">
        <f>テーブル2[[#This Row],[q_P]]/テーブル2[[#This Row],[q_M]]</f>
        <v>0.26142281518310906</v>
      </c>
      <c r="BG39">
        <v>1</v>
      </c>
      <c r="BH39">
        <v>8.5999999999999993E-2</v>
      </c>
      <c r="BI39">
        <v>4.5999999999999999E-2</v>
      </c>
      <c r="BJ39">
        <v>5625</v>
      </c>
      <c r="BK39" s="22">
        <v>1</v>
      </c>
      <c r="BL39">
        <f>テーブル2[[#This Row],[Ts]]-テーブル2[[#This Row],[Tin]]</f>
        <v>11.11179069530499</v>
      </c>
      <c r="BM39">
        <f>テーブル2[[#This Row],[q_P]]*0.000001</f>
        <v>0.69694668970778906</v>
      </c>
      <c r="BN39">
        <f>テーブル2[[#This Row],[Tsub]]</f>
        <v>11.11179069530499</v>
      </c>
      <c r="BO39">
        <f>テーブル2[[#This Row],[Fcorr]]</f>
        <v>1</v>
      </c>
      <c r="BP39">
        <f>(テーブル2[[#This Row],[Tsub]]-40)^2</f>
        <v>834.5286368318674</v>
      </c>
      <c r="BQ39">
        <v>1</v>
      </c>
      <c r="BR39">
        <v>0.29527500000000001</v>
      </c>
    </row>
    <row r="40" spans="1:70" x14ac:dyDescent="0.15">
      <c r="A40" s="9" t="s">
        <v>108</v>
      </c>
      <c r="B40">
        <v>13789520</v>
      </c>
      <c r="C40" s="22">
        <f t="array" ref="C40">TsatFromP(テーブル2[[#This Row],[P]])</f>
        <v>608.621106065763</v>
      </c>
      <c r="D40">
        <f t="array" ref="D40">RhoGFromP(テーブル2[[#This Row],[P]])</f>
        <v>85.147893581579396</v>
      </c>
      <c r="E40">
        <f t="array" ref="E40">RhoFFromP(テーブル2[[#This Row],[P]])</f>
        <v>624.86627494838649</v>
      </c>
      <c r="F40">
        <f t="array" ref="F40">HgFromP(テーブル2[[#This Row],[P]])</f>
        <v>2643264.389866509</v>
      </c>
      <c r="G40">
        <f t="array" ref="G40">HfFromP(テーブル2[[#This Row],[P]])</f>
        <v>1562686.9740257829</v>
      </c>
      <c r="H40">
        <f t="array" ref="H40">MuGFromP(テーブル2[[#This Row],[P]])</f>
        <v>2.2019594042733509E-5</v>
      </c>
      <c r="I40">
        <f t="array" ref="I40">MuFFromP(テーブル2[[#This Row],[P]])</f>
        <v>7.2223252690249831E-5</v>
      </c>
      <c r="J40">
        <f t="array" ref="J40">KfFromP(テーブル2[[#This Row],[P]])</f>
        <v>0.4911212487937569</v>
      </c>
      <c r="K40">
        <f t="array" ref="K40">CpFFromP(テーブル2[[#This Row],[P]])</f>
        <v>7679.7516396704104</v>
      </c>
      <c r="L40">
        <f t="array" ref="L40">SigmaFromP(テーブル2[[#This Row],[P]])</f>
        <v>6.5036382888884548E-3</v>
      </c>
      <c r="M40" s="23">
        <v>39</v>
      </c>
      <c r="N40">
        <v>2739.12</v>
      </c>
      <c r="O40" s="8">
        <v>1.753005194685703E-5</v>
      </c>
      <c r="P40" s="8">
        <v>1.484214033261962E-2</v>
      </c>
      <c r="Q40" s="8">
        <v>4.7244000000000001E-3</v>
      </c>
      <c r="R40">
        <v>0.30480000000000002</v>
      </c>
      <c r="S40" s="15">
        <v>4997837.0666503906</v>
      </c>
      <c r="T40">
        <v>483.34023209662797</v>
      </c>
      <c r="U40" s="12">
        <f>+T40+BG40*S40*テーブル2[[#This Row],[Pw]]*R40/(N40*O40*K40)</f>
        <v>544.65317367325918</v>
      </c>
      <c r="V40">
        <v>0.03</v>
      </c>
      <c r="W40" s="8">
        <f t="shared" si="0"/>
        <v>179176.34620390061</v>
      </c>
      <c r="X40">
        <v>2.7016272721832192E-2</v>
      </c>
      <c r="Y40">
        <f t="shared" si="1"/>
        <v>6.0839730854451108</v>
      </c>
      <c r="Z40">
        <f t="shared" si="2"/>
        <v>6.0839730934391971</v>
      </c>
      <c r="AA40">
        <f t="shared" si="3"/>
        <v>-7.9940862818261849E-9</v>
      </c>
      <c r="AB40">
        <f t="shared" si="4"/>
        <v>1.9247181791581707E-5</v>
      </c>
      <c r="AC40">
        <v>716.35505444389491</v>
      </c>
      <c r="AD40">
        <f t="shared" si="5"/>
        <v>5206.1706901739753</v>
      </c>
      <c r="AE40">
        <f>+gettm2(AD40,AC40,AK40,AL40,テーブル2[[#This Row],[Fcorr]])</f>
        <v>544.65317367325906</v>
      </c>
      <c r="AF40" s="14">
        <f t="shared" si="6"/>
        <v>0</v>
      </c>
      <c r="AG40">
        <v>1.9349912072224672E-5</v>
      </c>
      <c r="AH40">
        <f t="shared" si="7"/>
        <v>40.548097021038188</v>
      </c>
      <c r="AI40">
        <f t="shared" si="8"/>
        <v>0.25473680394280068</v>
      </c>
      <c r="AJ40">
        <f t="shared" si="9"/>
        <v>42.646238713004671</v>
      </c>
      <c r="AK40">
        <f t="array" ref="AK40">+S40*テーブル2[[#This Row],[F_form]]/(E40*CpFromTP((テーブル2[[#This Row],[Tin]]+テーブル2[[#This Row],[Tf]])/2,テーブル2[[#This Row],[P]])*AI40)</f>
        <v>6.7346756194289279</v>
      </c>
      <c r="AL40">
        <f t="shared" si="10"/>
        <v>1.1293680422758512</v>
      </c>
      <c r="AM40">
        <f t="shared" si="11"/>
        <v>608.62110595769593</v>
      </c>
      <c r="AN40">
        <f t="shared" si="12"/>
        <v>1.0806706995936111E-7</v>
      </c>
      <c r="AO40">
        <f t="shared" si="13"/>
        <v>1.0273028064296453E-7</v>
      </c>
      <c r="AP40">
        <v>3.3904470572163063</v>
      </c>
      <c r="AQ40">
        <f t="shared" si="14"/>
        <v>4.7438214462358133E-5</v>
      </c>
      <c r="AR40">
        <f t="shared" si="15"/>
        <v>9.7263211764338182E-6</v>
      </c>
      <c r="AS40">
        <f t="shared" si="16"/>
        <v>21.436325557517648</v>
      </c>
      <c r="AT40">
        <f t="shared" si="17"/>
        <v>12.275434694682305</v>
      </c>
      <c r="AU40">
        <f t="shared" si="18"/>
        <v>3.1270050011319399</v>
      </c>
      <c r="AV40">
        <f t="shared" si="19"/>
        <v>0.26344205608436644</v>
      </c>
      <c r="AW40">
        <f t="shared" si="20"/>
        <v>1.1571624760161579E-2</v>
      </c>
      <c r="AX40">
        <f t="shared" si="21"/>
        <v>0.26344204772348334</v>
      </c>
      <c r="AY40">
        <f t="shared" si="22"/>
        <v>8.3608830969694736E-9</v>
      </c>
      <c r="AZ40">
        <f t="shared" si="23"/>
        <v>1080577.4158407261</v>
      </c>
      <c r="BA40">
        <f t="shared" si="24"/>
        <v>1.3991728424541988E-5</v>
      </c>
      <c r="BB40" s="15">
        <f t="shared" si="25"/>
        <v>4957583.9798371829</v>
      </c>
      <c r="BC40" s="20">
        <f t="shared" si="26"/>
        <v>-40253.086813207716</v>
      </c>
      <c r="BD40" s="19">
        <f t="shared" si="27"/>
        <v>-0.80541014595711513</v>
      </c>
      <c r="BE40" s="15">
        <v>5174199.9999999991</v>
      </c>
      <c r="BF40" s="16">
        <f>テーブル2[[#This Row],[q_P]]/テーブル2[[#This Row],[q_M]]</f>
        <v>0.95813536002419386</v>
      </c>
      <c r="BG40">
        <v>1</v>
      </c>
      <c r="BH40">
        <v>-0.159</v>
      </c>
      <c r="BI40">
        <v>4.5999999999999999E-2</v>
      </c>
      <c r="BJ40">
        <v>5625</v>
      </c>
      <c r="BK40" s="22">
        <v>1</v>
      </c>
      <c r="BL40">
        <f>テーブル2[[#This Row],[Ts]]-テーブル2[[#This Row],[Tin]]</f>
        <v>125.28087396913503</v>
      </c>
      <c r="BM40">
        <f>テーブル2[[#This Row],[q_P]]*0.000001</f>
        <v>4.9575839798371826</v>
      </c>
      <c r="BN40">
        <f>テーブル2[[#This Row],[Tsub]]</f>
        <v>125.28087396913503</v>
      </c>
      <c r="BO40">
        <f>テーブル2[[#This Row],[Fcorr]]</f>
        <v>1</v>
      </c>
      <c r="BP40">
        <f>(テーブル2[[#This Row],[Tsub]]-40)^2</f>
        <v>7272.8274649394925</v>
      </c>
      <c r="BQ40">
        <v>1</v>
      </c>
      <c r="BR40">
        <v>0.30480000000000002</v>
      </c>
    </row>
    <row r="41" spans="1:70" x14ac:dyDescent="0.15">
      <c r="A41" s="9" t="s">
        <v>109</v>
      </c>
      <c r="B41">
        <v>13789520</v>
      </c>
      <c r="C41" s="22">
        <f t="array" ref="C41">TsatFromP(テーブル2[[#This Row],[P]])</f>
        <v>608.621106065763</v>
      </c>
      <c r="D41">
        <f t="array" ref="D41">RhoGFromP(テーブル2[[#This Row],[P]])</f>
        <v>85.147893581579396</v>
      </c>
      <c r="E41">
        <f t="array" ref="E41">RhoFFromP(テーブル2[[#This Row],[P]])</f>
        <v>624.86627494838649</v>
      </c>
      <c r="F41">
        <f t="array" ref="F41">HgFromP(テーブル2[[#This Row],[P]])</f>
        <v>2643264.389866509</v>
      </c>
      <c r="G41">
        <f t="array" ref="G41">HfFromP(テーブル2[[#This Row],[P]])</f>
        <v>1562686.9740257829</v>
      </c>
      <c r="H41">
        <f t="array" ref="H41">MuGFromP(テーブル2[[#This Row],[P]])</f>
        <v>2.2019594042733509E-5</v>
      </c>
      <c r="I41">
        <f t="array" ref="I41">MuFFromP(テーブル2[[#This Row],[P]])</f>
        <v>7.2223252690249831E-5</v>
      </c>
      <c r="J41">
        <f t="array" ref="J41">KfFromP(テーブル2[[#This Row],[P]])</f>
        <v>0.4911212487937569</v>
      </c>
      <c r="K41">
        <f t="array" ref="K41">CpFFromP(テーブル2[[#This Row],[P]])</f>
        <v>7679.7516396704104</v>
      </c>
      <c r="L41">
        <f t="array" ref="L41">SigmaFromP(テーブル2[[#This Row],[P]])</f>
        <v>6.5036382888884548E-3</v>
      </c>
      <c r="M41">
        <v>40</v>
      </c>
      <c r="N41">
        <v>2759.46</v>
      </c>
      <c r="O41" s="8">
        <v>1.753005194685703E-5</v>
      </c>
      <c r="P41" s="8">
        <v>1.484214033261962E-2</v>
      </c>
      <c r="Q41" s="8">
        <v>4.7244000000000001E-3</v>
      </c>
      <c r="R41">
        <v>0.30480000000000002</v>
      </c>
      <c r="S41" s="15">
        <v>1554032.6118469238</v>
      </c>
      <c r="T41">
        <v>573.63997230882796</v>
      </c>
      <c r="U41" s="12">
        <f>+T41+BG41*S41*テーブル2[[#This Row],[Pw]]*R41/(N41*O41*K41)</f>
        <v>592.56415548292239</v>
      </c>
      <c r="V41">
        <v>0.03</v>
      </c>
      <c r="W41" s="8">
        <f t="shared" si="0"/>
        <v>180506.86362620682</v>
      </c>
      <c r="X41">
        <v>2.693096497243053E-2</v>
      </c>
      <c r="Y41">
        <f t="shared" si="1"/>
        <v>6.0936014016155671</v>
      </c>
      <c r="Z41">
        <f t="shared" si="2"/>
        <v>6.093601408482507</v>
      </c>
      <c r="AA41">
        <f t="shared" si="3"/>
        <v>-6.8669399055920621E-9</v>
      </c>
      <c r="AB41">
        <f t="shared" si="4"/>
        <v>1.9024558052984488E-5</v>
      </c>
      <c r="AC41">
        <v>635.51591386761027</v>
      </c>
      <c r="AD41">
        <f t="shared" si="5"/>
        <v>5236.5431749017189</v>
      </c>
      <c r="AE41">
        <f>+gettm2(AD41,AC41,AK41,AL41,テーブル2[[#This Row],[Fcorr]])</f>
        <v>592.56415548292216</v>
      </c>
      <c r="AF41" s="14">
        <f t="shared" si="6"/>
        <v>0</v>
      </c>
      <c r="AG41">
        <v>1.90569661221012E-5</v>
      </c>
      <c r="AH41">
        <f t="shared" si="7"/>
        <v>41.022587357512002</v>
      </c>
      <c r="AI41">
        <f t="shared" si="8"/>
        <v>0.25622292304026895</v>
      </c>
      <c r="AJ41">
        <f t="shared" si="9"/>
        <v>42.245629447558336</v>
      </c>
      <c r="AK41">
        <f t="array" ref="AK41">+S41*テーブル2[[#This Row],[F_form]]/(E41*CpFromTP((テーブル2[[#This Row],[Tin]]+テーブル2[[#This Row],[Tf]])/2,テーブル2[[#This Row],[P]])*AI41)</f>
        <v>1.6837344892448127</v>
      </c>
      <c r="AL41">
        <f t="shared" si="10"/>
        <v>1.1293680422758512</v>
      </c>
      <c r="AM41">
        <f t="shared" si="11"/>
        <v>608.62110605938926</v>
      </c>
      <c r="AN41">
        <f t="shared" si="12"/>
        <v>6.3737388700246811E-9</v>
      </c>
      <c r="AO41">
        <f t="shared" si="13"/>
        <v>3.2408069116711234E-8</v>
      </c>
      <c r="AP41">
        <v>3.3933053784188849</v>
      </c>
      <c r="AQ41">
        <f t="shared" si="14"/>
        <v>4.7358329788844226E-5</v>
      </c>
      <c r="AR41">
        <f t="shared" si="15"/>
        <v>9.5446870956089554E-6</v>
      </c>
      <c r="AS41">
        <f t="shared" si="16"/>
        <v>21.158735952537288</v>
      </c>
      <c r="AT41">
        <f t="shared" si="17"/>
        <v>12.210264338064908</v>
      </c>
      <c r="AU41">
        <f t="shared" si="18"/>
        <v>3.1285496197933456</v>
      </c>
      <c r="AV41">
        <f t="shared" si="19"/>
        <v>0.26475575862553935</v>
      </c>
      <c r="AW41">
        <f t="shared" si="20"/>
        <v>1.1437780834663975E-2</v>
      </c>
      <c r="AX41">
        <f t="shared" si="21"/>
        <v>0.26475574997562334</v>
      </c>
      <c r="AY41">
        <f t="shared" si="22"/>
        <v>8.6499160056874302E-9</v>
      </c>
      <c r="AZ41">
        <f t="shared" si="23"/>
        <v>1080577.4158407261</v>
      </c>
      <c r="BA41">
        <f t="shared" si="24"/>
        <v>1.3956400767829184E-5</v>
      </c>
      <c r="BB41" s="15">
        <f t="shared" si="25"/>
        <v>1567915.6557511506</v>
      </c>
      <c r="BC41" s="20">
        <f t="shared" si="26"/>
        <v>13883.043904226739</v>
      </c>
      <c r="BD41" s="19">
        <f t="shared" si="27"/>
        <v>0.89335602087057453</v>
      </c>
      <c r="BE41" s="15">
        <v>2943615</v>
      </c>
      <c r="BF41" s="16">
        <f>テーブル2[[#This Row],[q_P]]/テーブル2[[#This Row],[q_M]]</f>
        <v>0.53264970308656212</v>
      </c>
      <c r="BG41">
        <v>1</v>
      </c>
      <c r="BH41">
        <v>5.1999999999999998E-2</v>
      </c>
      <c r="BI41">
        <v>4.5999999999999999E-2</v>
      </c>
      <c r="BJ41">
        <v>5625</v>
      </c>
      <c r="BK41" s="22">
        <v>1</v>
      </c>
      <c r="BL41">
        <f>テーブル2[[#This Row],[Ts]]-テーブル2[[#This Row],[Tin]]</f>
        <v>34.981133756935037</v>
      </c>
      <c r="BM41">
        <f>テーブル2[[#This Row],[q_P]]*0.000001</f>
        <v>1.5679156557511504</v>
      </c>
      <c r="BN41">
        <f>テーブル2[[#This Row],[Tsub]]</f>
        <v>34.981133756935037</v>
      </c>
      <c r="BO41">
        <f>テーブル2[[#This Row],[Fcorr]]</f>
        <v>1</v>
      </c>
      <c r="BP41">
        <f>(テーブル2[[#This Row],[Tsub]]-40)^2</f>
        <v>25.189018365777017</v>
      </c>
      <c r="BQ41">
        <v>1</v>
      </c>
      <c r="BR41">
        <v>0.30480000000000002</v>
      </c>
    </row>
    <row r="42" spans="1:70" x14ac:dyDescent="0.15">
      <c r="A42" s="9" t="s">
        <v>110</v>
      </c>
      <c r="B42">
        <v>13789520</v>
      </c>
      <c r="C42" s="22">
        <f t="array" ref="C42">TsatFromP(テーブル2[[#This Row],[P]])</f>
        <v>608.621106065763</v>
      </c>
      <c r="D42">
        <f t="array" ref="D42">RhoGFromP(テーブル2[[#This Row],[P]])</f>
        <v>85.147893581579396</v>
      </c>
      <c r="E42">
        <f t="array" ref="E42">RhoFFromP(テーブル2[[#This Row],[P]])</f>
        <v>624.86627494838649</v>
      </c>
      <c r="F42">
        <f t="array" ref="F42">HgFromP(テーブル2[[#This Row],[P]])</f>
        <v>2643264.389866509</v>
      </c>
      <c r="G42">
        <f t="array" ref="G42">HfFromP(テーブル2[[#This Row],[P]])</f>
        <v>1562686.9740257829</v>
      </c>
      <c r="H42">
        <f t="array" ref="H42">MuGFromP(テーブル2[[#This Row],[P]])</f>
        <v>2.2019594042733509E-5</v>
      </c>
      <c r="I42">
        <f t="array" ref="I42">MuFFromP(テーブル2[[#This Row],[P]])</f>
        <v>7.2223252690249831E-5</v>
      </c>
      <c r="J42">
        <f t="array" ref="J42">KfFromP(テーブル2[[#This Row],[P]])</f>
        <v>0.4911212487937569</v>
      </c>
      <c r="K42">
        <f t="array" ref="K42">CpFFromP(テーブル2[[#This Row],[P]])</f>
        <v>7679.7516396704104</v>
      </c>
      <c r="L42">
        <f t="array" ref="L42">SigmaFromP(テーブル2[[#This Row],[P]])</f>
        <v>6.5036382888884548E-3</v>
      </c>
      <c r="M42" s="23">
        <v>41</v>
      </c>
      <c r="N42">
        <v>2759.46</v>
      </c>
      <c r="O42" s="8">
        <v>1.753005194685703E-5</v>
      </c>
      <c r="P42" s="8">
        <v>1.484214033261962E-2</v>
      </c>
      <c r="Q42" s="8">
        <v>4.7244000000000001E-3</v>
      </c>
      <c r="R42">
        <v>0.30480000000000002</v>
      </c>
      <c r="S42" s="15">
        <v>3167923.3551025391</v>
      </c>
      <c r="T42">
        <v>532.84871111815698</v>
      </c>
      <c r="U42" s="12">
        <f>+T42+BG42*S42*テーブル2[[#This Row],[Pw]]*R42/(N42*O42*K42)</f>
        <v>571.42599797586524</v>
      </c>
      <c r="V42">
        <v>0.03</v>
      </c>
      <c r="W42" s="8">
        <f t="shared" si="0"/>
        <v>180506.86362620682</v>
      </c>
      <c r="X42">
        <v>2.693096497243053E-2</v>
      </c>
      <c r="Y42">
        <f t="shared" si="1"/>
        <v>6.0936014016155671</v>
      </c>
      <c r="Z42">
        <f t="shared" si="2"/>
        <v>6.093601408482507</v>
      </c>
      <c r="AA42">
        <f t="shared" si="3"/>
        <v>-6.8669399055920621E-9</v>
      </c>
      <c r="AB42">
        <f t="shared" si="4"/>
        <v>1.9024558052984488E-5</v>
      </c>
      <c r="AC42">
        <v>670.9673226008457</v>
      </c>
      <c r="AD42">
        <f t="shared" si="5"/>
        <v>5236.5431749017189</v>
      </c>
      <c r="AE42">
        <f>+gettm2(AD42,AC42,AK42,AL42,テーブル2[[#This Row],[Fcorr]])</f>
        <v>571.42599868553839</v>
      </c>
      <c r="AF42" s="14">
        <f t="shared" si="6"/>
        <v>7.0967314513836754E-7</v>
      </c>
      <c r="AG42">
        <v>1.90904178583466E-5</v>
      </c>
      <c r="AH42">
        <f t="shared" si="7"/>
        <v>41.022587357512002</v>
      </c>
      <c r="AI42">
        <f t="shared" si="8"/>
        <v>0.25622292304026895</v>
      </c>
      <c r="AJ42">
        <f t="shared" si="9"/>
        <v>42.319785514413162</v>
      </c>
      <c r="AK42">
        <f t="array" ref="AK42">+S42*テーブル2[[#This Row],[F_form]]/(E42*CpFromTP((テーブル2[[#This Row],[Tin]]+テーブル2[[#This Row],[Tf]])/2,テーブル2[[#This Row],[P]])*AI42)</f>
        <v>3.902079134460791</v>
      </c>
      <c r="AL42">
        <f t="shared" si="10"/>
        <v>1.1293680422758512</v>
      </c>
      <c r="AM42">
        <f t="shared" si="11"/>
        <v>608.62110604656755</v>
      </c>
      <c r="AN42">
        <f t="shared" si="12"/>
        <v>1.9195454115106259E-8</v>
      </c>
      <c r="AO42">
        <f t="shared" si="13"/>
        <v>6.5859805362111101E-8</v>
      </c>
      <c r="AP42">
        <v>3.3974634837249953</v>
      </c>
      <c r="AQ42">
        <f t="shared" si="14"/>
        <v>4.7242478407939552E-5</v>
      </c>
      <c r="AR42">
        <f t="shared" si="15"/>
        <v>9.5781388318543553E-6</v>
      </c>
      <c r="AS42">
        <f t="shared" si="16"/>
        <v>21.232892019392111</v>
      </c>
      <c r="AT42">
        <f t="shared" si="17"/>
        <v>12.227757448389735</v>
      </c>
      <c r="AU42">
        <f t="shared" si="18"/>
        <v>3.1330317556538385</v>
      </c>
      <c r="AV42">
        <f t="shared" si="19"/>
        <v>0.26443172807115678</v>
      </c>
      <c r="AW42">
        <f t="shared" si="20"/>
        <v>1.1437780834663975E-2</v>
      </c>
      <c r="AX42">
        <f t="shared" si="21"/>
        <v>0.26443171932921006</v>
      </c>
      <c r="AY42">
        <f t="shared" si="22"/>
        <v>8.7419467220684055E-9</v>
      </c>
      <c r="AZ42">
        <f t="shared" si="23"/>
        <v>1080577.4158407261</v>
      </c>
      <c r="BA42">
        <f t="shared" si="24"/>
        <v>1.3905220360497493E-5</v>
      </c>
      <c r="BB42" s="15">
        <f t="shared" si="25"/>
        <v>3198052.1355385799</v>
      </c>
      <c r="BC42" s="20">
        <f t="shared" si="26"/>
        <v>30128.780436040834</v>
      </c>
      <c r="BD42" s="19">
        <f t="shared" si="27"/>
        <v>0.95105774536851528</v>
      </c>
      <c r="BE42" s="15">
        <v>4227700</v>
      </c>
      <c r="BF42" s="16">
        <f>テーブル2[[#This Row],[q_P]]/テーブル2[[#This Row],[q_M]]</f>
        <v>0.75645200358080755</v>
      </c>
      <c r="BG42">
        <v>1</v>
      </c>
      <c r="BH42">
        <v>-3.1E-2</v>
      </c>
      <c r="BI42">
        <v>4.5999999999999999E-2</v>
      </c>
      <c r="BJ42">
        <v>5625</v>
      </c>
      <c r="BK42" s="22">
        <v>1</v>
      </c>
      <c r="BL42">
        <f>テーブル2[[#This Row],[Ts]]-テーブル2[[#This Row],[Tin]]</f>
        <v>75.772394947606017</v>
      </c>
      <c r="BM42">
        <f>テーブル2[[#This Row],[q_P]]*0.000001</f>
        <v>3.1980521355385796</v>
      </c>
      <c r="BN42">
        <f>テーブル2[[#This Row],[Tsub]]</f>
        <v>75.772394947606017</v>
      </c>
      <c r="BO42">
        <f>テーブル2[[#This Row],[Fcorr]]</f>
        <v>1</v>
      </c>
      <c r="BP42">
        <f>(テーブル2[[#This Row],[Tsub]]-40)^2</f>
        <v>1279.6642402875084</v>
      </c>
      <c r="BQ42">
        <v>1</v>
      </c>
      <c r="BR42">
        <v>0.30480000000000002</v>
      </c>
    </row>
    <row r="43" spans="1:70" x14ac:dyDescent="0.15">
      <c r="A43" s="9" t="s">
        <v>111</v>
      </c>
      <c r="B43">
        <v>13789520</v>
      </c>
      <c r="C43" s="22">
        <f t="array" ref="C43">TsatFromP(テーブル2[[#This Row],[P]])</f>
        <v>608.621106065763</v>
      </c>
      <c r="D43">
        <f t="array" ref="D43">RhoGFromP(テーブル2[[#This Row],[P]])</f>
        <v>85.147893581579396</v>
      </c>
      <c r="E43">
        <f t="array" ref="E43">RhoFFromP(テーブル2[[#This Row],[P]])</f>
        <v>624.86627494838649</v>
      </c>
      <c r="F43">
        <f t="array" ref="F43">HgFromP(テーブル2[[#This Row],[P]])</f>
        <v>2643264.389866509</v>
      </c>
      <c r="G43">
        <f t="array" ref="G43">HfFromP(テーブル2[[#This Row],[P]])</f>
        <v>1562686.9740257829</v>
      </c>
      <c r="H43">
        <f t="array" ref="H43">MuGFromP(テーブル2[[#This Row],[P]])</f>
        <v>2.2019594042733509E-5</v>
      </c>
      <c r="I43">
        <f t="array" ref="I43">MuFFromP(テーブル2[[#This Row],[P]])</f>
        <v>7.2223252690249831E-5</v>
      </c>
      <c r="J43">
        <f t="array" ref="J43">KfFromP(テーブル2[[#This Row],[P]])</f>
        <v>0.4911212487937569</v>
      </c>
      <c r="K43">
        <f t="array" ref="K43">CpFFromP(テーブル2[[#This Row],[P]])</f>
        <v>7679.7516396704104</v>
      </c>
      <c r="L43">
        <f t="array" ref="L43">SigmaFromP(テーブル2[[#This Row],[P]])</f>
        <v>6.5036382888884548E-3</v>
      </c>
      <c r="M43">
        <v>42</v>
      </c>
      <c r="N43">
        <v>2759.46</v>
      </c>
      <c r="O43" s="8">
        <v>1.753005194685703E-5</v>
      </c>
      <c r="P43" s="8">
        <v>1.484214033261962E-2</v>
      </c>
      <c r="Q43" s="8">
        <v>4.7244000000000001E-3</v>
      </c>
      <c r="R43">
        <v>0.30480000000000002</v>
      </c>
      <c r="S43" s="15">
        <v>3190007.9727172852</v>
      </c>
      <c r="T43">
        <v>532.27181435384398</v>
      </c>
      <c r="U43" s="12">
        <f>+T43+BG43*S43*テーブル2[[#This Row],[Pw]]*R43/(N43*O43*K43)</f>
        <v>571.11803594682431</v>
      </c>
      <c r="V43">
        <v>0.03</v>
      </c>
      <c r="W43" s="8">
        <f t="shared" si="0"/>
        <v>180506.86362620682</v>
      </c>
      <c r="X43">
        <v>2.693096497243053E-2</v>
      </c>
      <c r="Y43">
        <f t="shared" si="1"/>
        <v>6.0936014016155671</v>
      </c>
      <c r="Z43">
        <f t="shared" si="2"/>
        <v>6.093601408482507</v>
      </c>
      <c r="AA43">
        <f t="shared" si="3"/>
        <v>-6.8669399055920621E-9</v>
      </c>
      <c r="AB43">
        <f t="shared" si="4"/>
        <v>1.9024558052984488E-5</v>
      </c>
      <c r="AC43">
        <v>671.48341163493171</v>
      </c>
      <c r="AD43">
        <f t="shared" si="5"/>
        <v>5236.5431749017189</v>
      </c>
      <c r="AE43">
        <f>+gettm2(AD43,AC43,AK43,AL43,テーブル2[[#This Row],[Fcorr]])</f>
        <v>571.11803594682431</v>
      </c>
      <c r="AF43" s="14">
        <f t="shared" si="6"/>
        <v>0</v>
      </c>
      <c r="AG43">
        <v>1.909033353735165E-5</v>
      </c>
      <c r="AH43">
        <f t="shared" si="7"/>
        <v>41.022587357512002</v>
      </c>
      <c r="AI43">
        <f t="shared" si="8"/>
        <v>0.25622292304026895</v>
      </c>
      <c r="AJ43">
        <f t="shared" si="9"/>
        <v>42.319598590981357</v>
      </c>
      <c r="AK43">
        <f t="array" ref="AK43">+S43*テーブル2[[#This Row],[F_form]]/(E43*CpFromTP((テーブル2[[#This Row],[Tin]]+テーブル2[[#This Row],[Tf]])/2,テーブル2[[#This Row],[P]])*AI43)</f>
        <v>3.9343824543472627</v>
      </c>
      <c r="AL43">
        <f t="shared" si="10"/>
        <v>1.1293680422758512</v>
      </c>
      <c r="AM43">
        <f t="shared" si="11"/>
        <v>608.62110604642032</v>
      </c>
      <c r="AN43">
        <f t="shared" si="12"/>
        <v>1.9342678569955751E-8</v>
      </c>
      <c r="AO43">
        <f t="shared" si="13"/>
        <v>6.5775484367161546E-8</v>
      </c>
      <c r="AP43">
        <v>3.3974530198320063</v>
      </c>
      <c r="AQ43">
        <f t="shared" si="14"/>
        <v>4.7242769414759647E-5</v>
      </c>
      <c r="AR43">
        <f t="shared" si="15"/>
        <v>9.5780545108594058E-6</v>
      </c>
      <c r="AS43">
        <f t="shared" si="16"/>
        <v>21.232705095960309</v>
      </c>
      <c r="AT43">
        <f t="shared" si="17"/>
        <v>12.22771343077442</v>
      </c>
      <c r="AU43">
        <f t="shared" si="18"/>
        <v>3.1330204773317774</v>
      </c>
      <c r="AV43">
        <f t="shared" si="19"/>
        <v>0.26443254250022896</v>
      </c>
      <c r="AW43">
        <f t="shared" si="20"/>
        <v>1.1437780834663975E-2</v>
      </c>
      <c r="AX43">
        <f t="shared" si="21"/>
        <v>0.26443253375848924</v>
      </c>
      <c r="AY43">
        <f t="shared" si="22"/>
        <v>8.7417397209854641E-9</v>
      </c>
      <c r="AZ43">
        <f t="shared" si="23"/>
        <v>1080577.4158407261</v>
      </c>
      <c r="BA43">
        <f t="shared" si="24"/>
        <v>1.3905348841908535E-5</v>
      </c>
      <c r="BB43" s="15">
        <f t="shared" si="25"/>
        <v>3193928.1248243474</v>
      </c>
      <c r="BC43" s="20">
        <f t="shared" si="26"/>
        <v>3920.1521070622839</v>
      </c>
      <c r="BD43" s="19">
        <f t="shared" si="27"/>
        <v>0.1228884736524045</v>
      </c>
      <c r="BE43" s="15">
        <v>4196150</v>
      </c>
      <c r="BF43" s="16">
        <f>テーブル2[[#This Row],[q_P]]/テーブル2[[#This Row],[q_M]]</f>
        <v>0.76115680440983935</v>
      </c>
      <c r="BG43">
        <v>1</v>
      </c>
      <c r="BH43">
        <v>-3.5999999999999997E-2</v>
      </c>
      <c r="BI43">
        <v>4.5999999999999999E-2</v>
      </c>
      <c r="BJ43">
        <v>5625</v>
      </c>
      <c r="BK43" s="22">
        <v>1</v>
      </c>
      <c r="BL43">
        <f>テーブル2[[#This Row],[Ts]]-テーブル2[[#This Row],[Tin]]</f>
        <v>76.349291711919022</v>
      </c>
      <c r="BM43">
        <f>テーブル2[[#This Row],[q_P]]*0.000001</f>
        <v>3.1939281248243474</v>
      </c>
      <c r="BN43">
        <f>テーブル2[[#This Row],[Tsub]]</f>
        <v>76.349291711919022</v>
      </c>
      <c r="BO43">
        <f>テーブル2[[#This Row],[Fcorr]]</f>
        <v>1</v>
      </c>
      <c r="BP43">
        <f>(テーブル2[[#This Row],[Tsub]]-40)^2</f>
        <v>1321.271007958185</v>
      </c>
      <c r="BQ43">
        <v>1</v>
      </c>
      <c r="BR43">
        <v>0.30480000000000002</v>
      </c>
    </row>
    <row r="44" spans="1:70" x14ac:dyDescent="0.15">
      <c r="A44" s="9" t="s">
        <v>112</v>
      </c>
      <c r="B44">
        <v>13789520</v>
      </c>
      <c r="C44" s="22">
        <f t="array" ref="C44">TsatFromP(テーブル2[[#This Row],[P]])</f>
        <v>608.621106065763</v>
      </c>
      <c r="D44">
        <f t="array" ref="D44">RhoGFromP(テーブル2[[#This Row],[P]])</f>
        <v>85.147893581579396</v>
      </c>
      <c r="E44">
        <f t="array" ref="E44">RhoFFromP(テーブル2[[#This Row],[P]])</f>
        <v>624.86627494838649</v>
      </c>
      <c r="F44">
        <f t="array" ref="F44">HgFromP(テーブル2[[#This Row],[P]])</f>
        <v>2643264.389866509</v>
      </c>
      <c r="G44">
        <f t="array" ref="G44">HfFromP(テーブル2[[#This Row],[P]])</f>
        <v>1562686.9740257829</v>
      </c>
      <c r="H44">
        <f t="array" ref="H44">MuGFromP(テーブル2[[#This Row],[P]])</f>
        <v>2.2019594042733509E-5</v>
      </c>
      <c r="I44">
        <f t="array" ref="I44">MuFFromP(テーブル2[[#This Row],[P]])</f>
        <v>7.2223252690249831E-5</v>
      </c>
      <c r="J44">
        <f t="array" ref="J44">KfFromP(テーブル2[[#This Row],[P]])</f>
        <v>0.4911212487937569</v>
      </c>
      <c r="K44">
        <f t="array" ref="K44">CpFFromP(テーブル2[[#This Row],[P]])</f>
        <v>7679.7516396704104</v>
      </c>
      <c r="L44">
        <f t="array" ref="L44">SigmaFromP(テーブル2[[#This Row],[P]])</f>
        <v>6.5036382888884548E-3</v>
      </c>
      <c r="M44" s="23">
        <v>43</v>
      </c>
      <c r="N44">
        <v>2766.24</v>
      </c>
      <c r="O44" s="8">
        <v>1.753005194685703E-5</v>
      </c>
      <c r="P44" s="8">
        <v>1.484214033261962E-2</v>
      </c>
      <c r="Q44" s="8">
        <v>4.7244000000000001E-3</v>
      </c>
      <c r="R44">
        <v>0.30480000000000002</v>
      </c>
      <c r="S44" s="15">
        <v>3173234.5581054688</v>
      </c>
      <c r="T44">
        <v>532.84871111815698</v>
      </c>
      <c r="U44" s="12">
        <f>+T44+BG44*S44*テーブル2[[#This Row],[Pw]]*R44/(N44*O44*K44)</f>
        <v>571.39596428736718</v>
      </c>
      <c r="V44">
        <v>0.03</v>
      </c>
      <c r="W44" s="8">
        <f t="shared" si="0"/>
        <v>180950.36943364219</v>
      </c>
      <c r="X44">
        <v>2.6902755474970039E-2</v>
      </c>
      <c r="Y44">
        <f t="shared" si="1"/>
        <v>6.0967953568832884</v>
      </c>
      <c r="Z44">
        <f t="shared" si="2"/>
        <v>6.0967953632706635</v>
      </c>
      <c r="AA44">
        <f t="shared" si="3"/>
        <v>-6.3873750733023371E-9</v>
      </c>
      <c r="AB44">
        <f t="shared" si="4"/>
        <v>1.8951265668188581E-5</v>
      </c>
      <c r="AC44">
        <v>670.93529254243867</v>
      </c>
      <c r="AD44">
        <f t="shared" si="5"/>
        <v>5246.6593429399873</v>
      </c>
      <c r="AE44">
        <f>+gettm2(AD44,AC44,AK44,AL44,テーブル2[[#This Row],[Fcorr]])</f>
        <v>571.39596499672007</v>
      </c>
      <c r="AF44" s="14">
        <f t="shared" si="6"/>
        <v>7.0935288931650575E-7</v>
      </c>
      <c r="AG44">
        <v>1.9016668916160756E-5</v>
      </c>
      <c r="AH44">
        <f t="shared" si="7"/>
        <v>41.181238674557136</v>
      </c>
      <c r="AI44">
        <f t="shared" si="8"/>
        <v>0.25671790495069319</v>
      </c>
      <c r="AJ44">
        <f t="shared" si="9"/>
        <v>42.237737549983613</v>
      </c>
      <c r="AK44">
        <f t="array" ref="AK44">+S44*テーブル2[[#This Row],[F_form]]/(E44*CpFromTP((テーブル2[[#This Row],[Tin]]+テーブル2[[#This Row],[Tf]])/2,テーブル2[[#This Row],[P]])*AI44)</f>
        <v>3.9012590730601673</v>
      </c>
      <c r="AL44">
        <f t="shared" si="10"/>
        <v>1.1293680422758512</v>
      </c>
      <c r="AM44">
        <f t="shared" si="11"/>
        <v>608.62110605574014</v>
      </c>
      <c r="AN44">
        <f t="shared" si="12"/>
        <v>1.0022858987213112E-8</v>
      </c>
      <c r="AO44">
        <f t="shared" si="13"/>
        <v>6.5403247972174299E-8</v>
      </c>
      <c r="AP44">
        <v>3.4012289420656114</v>
      </c>
      <c r="AQ44">
        <f t="shared" si="14"/>
        <v>4.7137933187546788E-5</v>
      </c>
      <c r="AR44">
        <f t="shared" si="15"/>
        <v>9.541036082066465E-6</v>
      </c>
      <c r="AS44">
        <f t="shared" si="16"/>
        <v>21.191502032555057</v>
      </c>
      <c r="AT44">
        <f t="shared" si="17"/>
        <v>12.218001268980679</v>
      </c>
      <c r="AU44">
        <f t="shared" si="18"/>
        <v>3.1365796884576307</v>
      </c>
      <c r="AV44">
        <f t="shared" si="19"/>
        <v>0.26464925360798075</v>
      </c>
      <c r="AW44">
        <f t="shared" si="20"/>
        <v>1.1393716618727356E-2</v>
      </c>
      <c r="AX44">
        <f t="shared" si="21"/>
        <v>0.26464924470909829</v>
      </c>
      <c r="AY44">
        <f t="shared" si="22"/>
        <v>8.8988824642477482E-9</v>
      </c>
      <c r="AZ44">
        <f t="shared" si="23"/>
        <v>1080577.4158407261</v>
      </c>
      <c r="BA44">
        <f t="shared" si="24"/>
        <v>1.3859088579588323E-5</v>
      </c>
      <c r="BB44" s="15">
        <f t="shared" si="25"/>
        <v>3186453.7401005789</v>
      </c>
      <c r="BC44" s="20">
        <f t="shared" si="26"/>
        <v>13219.181995110121</v>
      </c>
      <c r="BD44" s="19">
        <f t="shared" si="27"/>
        <v>0.41658382804838834</v>
      </c>
      <c r="BE44" s="15">
        <v>4224545</v>
      </c>
      <c r="BF44" s="16">
        <f>テーブル2[[#This Row],[q_P]]/テーブル2[[#This Row],[q_M]]</f>
        <v>0.75427146357787145</v>
      </c>
      <c r="BG44">
        <v>1</v>
      </c>
      <c r="BH44">
        <v>-3.2000000000000001E-2</v>
      </c>
      <c r="BI44">
        <v>4.5999999999999999E-2</v>
      </c>
      <c r="BJ44">
        <v>5625</v>
      </c>
      <c r="BK44" s="22">
        <v>1</v>
      </c>
      <c r="BL44">
        <f>テーブル2[[#This Row],[Ts]]-テーブル2[[#This Row],[Tin]]</f>
        <v>75.772394947606017</v>
      </c>
      <c r="BM44">
        <f>テーブル2[[#This Row],[q_P]]*0.000001</f>
        <v>3.1864537401005788</v>
      </c>
      <c r="BN44">
        <f>テーブル2[[#This Row],[Tsub]]</f>
        <v>75.772394947606017</v>
      </c>
      <c r="BO44">
        <f>テーブル2[[#This Row],[Fcorr]]</f>
        <v>1</v>
      </c>
      <c r="BP44">
        <f>(テーブル2[[#This Row],[Tsub]]-40)^2</f>
        <v>1279.6642402875084</v>
      </c>
      <c r="BQ44">
        <v>1</v>
      </c>
      <c r="BR44">
        <v>0.30480000000000002</v>
      </c>
    </row>
    <row r="45" spans="1:70" x14ac:dyDescent="0.15">
      <c r="A45" s="9" t="s">
        <v>113</v>
      </c>
      <c r="B45">
        <v>13789520</v>
      </c>
      <c r="C45" s="22">
        <f t="array" ref="C45">TsatFromP(テーブル2[[#This Row],[P]])</f>
        <v>608.621106065763</v>
      </c>
      <c r="D45">
        <f t="array" ref="D45">RhoGFromP(テーブル2[[#This Row],[P]])</f>
        <v>85.147893581579396</v>
      </c>
      <c r="E45">
        <f t="array" ref="E45">RhoFFromP(テーブル2[[#This Row],[P]])</f>
        <v>624.86627494838649</v>
      </c>
      <c r="F45">
        <f t="array" ref="F45">HgFromP(テーブル2[[#This Row],[P]])</f>
        <v>2643264.389866509</v>
      </c>
      <c r="G45">
        <f t="array" ref="G45">HfFromP(テーブル2[[#This Row],[P]])</f>
        <v>1562686.9740257829</v>
      </c>
      <c r="H45">
        <f t="array" ref="H45">MuGFromP(テーブル2[[#This Row],[P]])</f>
        <v>2.2019594042733509E-5</v>
      </c>
      <c r="I45">
        <f t="array" ref="I45">MuFFromP(テーブル2[[#This Row],[P]])</f>
        <v>7.2223252690249831E-5</v>
      </c>
      <c r="J45">
        <f t="array" ref="J45">KfFromP(テーブル2[[#This Row],[P]])</f>
        <v>0.4911212487937569</v>
      </c>
      <c r="K45">
        <f t="array" ref="K45">CpFFromP(テーブル2[[#This Row],[P]])</f>
        <v>7679.7516396704104</v>
      </c>
      <c r="L45">
        <f t="array" ref="L45">SigmaFromP(テーブル2[[#This Row],[P]])</f>
        <v>6.5036382888884548E-3</v>
      </c>
      <c r="M45">
        <v>44</v>
      </c>
      <c r="N45">
        <v>2779.8</v>
      </c>
      <c r="O45" s="8">
        <v>1.753005194685703E-5</v>
      </c>
      <c r="P45" s="8">
        <v>1.484214033261962E-2</v>
      </c>
      <c r="Q45" s="8">
        <v>4.7244000000000001E-3</v>
      </c>
      <c r="R45">
        <v>0.30480000000000002</v>
      </c>
      <c r="S45" s="15">
        <v>3183856.9641113281</v>
      </c>
      <c r="T45">
        <v>532.84871111815698</v>
      </c>
      <c r="U45" s="12">
        <f>+T45+BG45*S45*テーブル2[[#This Row],[Pw]]*R45/(N45*O45*K45)</f>
        <v>571.33633642776374</v>
      </c>
      <c r="V45">
        <v>0.03</v>
      </c>
      <c r="W45" s="8">
        <f t="shared" si="0"/>
        <v>181837.38104851302</v>
      </c>
      <c r="X45">
        <v>2.6846671672922939E-2</v>
      </c>
      <c r="Y45">
        <f t="shared" si="1"/>
        <v>6.1031602626924686</v>
      </c>
      <c r="Z45">
        <f t="shared" si="2"/>
        <v>6.1031602680645429</v>
      </c>
      <c r="AA45">
        <f t="shared" si="3"/>
        <v>-5.3720743409257921E-9</v>
      </c>
      <c r="AB45">
        <f t="shared" si="4"/>
        <v>1.8806030895976118E-5</v>
      </c>
      <c r="AC45">
        <v>670.87196242225389</v>
      </c>
      <c r="AD45">
        <f t="shared" si="5"/>
        <v>5266.8797671340417</v>
      </c>
      <c r="AE45">
        <f>+gettm2(AD45,AC45,AK45,AL45,テーブル2[[#This Row],[Fcorr]])</f>
        <v>571.33633642776351</v>
      </c>
      <c r="AF45" s="14">
        <f t="shared" si="6"/>
        <v>0</v>
      </c>
      <c r="AG45">
        <v>1.8871103311524625E-5</v>
      </c>
      <c r="AH45">
        <f t="shared" si="7"/>
        <v>41.499272174098294</v>
      </c>
      <c r="AI45">
        <f t="shared" si="8"/>
        <v>0.2577072859257124</v>
      </c>
      <c r="AJ45">
        <f t="shared" si="9"/>
        <v>42.075959789588204</v>
      </c>
      <c r="AK45">
        <f t="array" ref="AK45">+S45*テーブル2[[#This Row],[F_form]]/(E45*CpFromTP((テーブル2[[#This Row],[Tin]]+テーブル2[[#This Row],[Tf]])/2,テーブル2[[#This Row],[P]])*AI45)</f>
        <v>3.8996364614509194</v>
      </c>
      <c r="AL45">
        <f t="shared" si="10"/>
        <v>1.1293680422758512</v>
      </c>
      <c r="AM45">
        <f t="shared" si="11"/>
        <v>608.62110603159238</v>
      </c>
      <c r="AN45">
        <f t="shared" si="12"/>
        <v>3.4170625440310687E-8</v>
      </c>
      <c r="AO45">
        <f t="shared" si="13"/>
        <v>6.5072415548506361E-8</v>
      </c>
      <c r="AP45">
        <v>3.4088128528380088</v>
      </c>
      <c r="AQ45">
        <f t="shared" si="14"/>
        <v>4.6928422003562115E-5</v>
      </c>
      <c r="AR45">
        <f t="shared" si="15"/>
        <v>9.4680878635365655E-6</v>
      </c>
      <c r="AS45">
        <f t="shared" si="16"/>
        <v>21.110524257856284</v>
      </c>
      <c r="AT45">
        <f t="shared" si="17"/>
        <v>12.198858480629079</v>
      </c>
      <c r="AU45">
        <f t="shared" si="18"/>
        <v>3.1437347104347797</v>
      </c>
      <c r="AV45">
        <f t="shared" si="19"/>
        <v>0.26507814240322913</v>
      </c>
      <c r="AW45">
        <f t="shared" si="20"/>
        <v>1.1306399820643949E-2</v>
      </c>
      <c r="AX45">
        <f t="shared" si="21"/>
        <v>0.26507813319561985</v>
      </c>
      <c r="AY45">
        <f t="shared" si="22"/>
        <v>9.2076092861326231E-9</v>
      </c>
      <c r="AZ45">
        <f t="shared" si="23"/>
        <v>1080577.4158407261</v>
      </c>
      <c r="BA45">
        <f t="shared" si="24"/>
        <v>1.3766793317647766E-5</v>
      </c>
      <c r="BB45" s="15">
        <f t="shared" si="25"/>
        <v>3191590.093058391</v>
      </c>
      <c r="BC45" s="20">
        <f t="shared" si="26"/>
        <v>7733.1289470628835</v>
      </c>
      <c r="BD45" s="19">
        <f t="shared" si="27"/>
        <v>0.24288556408881701</v>
      </c>
      <c r="BE45" s="15">
        <v>4192995</v>
      </c>
      <c r="BF45" s="16">
        <f>テーブル2[[#This Row],[q_P]]/テーブル2[[#This Row],[q_M]]</f>
        <v>0.76117192914811271</v>
      </c>
      <c r="BG45">
        <v>1</v>
      </c>
      <c r="BH45">
        <v>-3.6999999999999998E-2</v>
      </c>
      <c r="BI45">
        <v>4.5999999999999999E-2</v>
      </c>
      <c r="BJ45">
        <v>5625</v>
      </c>
      <c r="BK45" s="22">
        <v>1</v>
      </c>
      <c r="BL45">
        <f>テーブル2[[#This Row],[Ts]]-テーブル2[[#This Row],[Tin]]</f>
        <v>75.772394947606017</v>
      </c>
      <c r="BM45">
        <f>テーブル2[[#This Row],[q_P]]*0.000001</f>
        <v>3.1915900930583909</v>
      </c>
      <c r="BN45">
        <f>テーブル2[[#This Row],[Tsub]]</f>
        <v>75.772394947606017</v>
      </c>
      <c r="BO45">
        <f>テーブル2[[#This Row],[Fcorr]]</f>
        <v>1</v>
      </c>
      <c r="BP45">
        <f>(テーブル2[[#This Row],[Tsub]]-40)^2</f>
        <v>1279.6642402875084</v>
      </c>
      <c r="BQ45">
        <v>1</v>
      </c>
      <c r="BR45">
        <v>0.30480000000000002</v>
      </c>
    </row>
    <row r="46" spans="1:70" x14ac:dyDescent="0.15">
      <c r="A46" s="9" t="s">
        <v>114</v>
      </c>
      <c r="B46">
        <v>13789520</v>
      </c>
      <c r="C46" s="22">
        <f t="array" ref="C46">TsatFromP(テーブル2[[#This Row],[P]])</f>
        <v>608.621106065763</v>
      </c>
      <c r="D46">
        <f t="array" ref="D46">RhoGFromP(テーブル2[[#This Row],[P]])</f>
        <v>85.147893581579396</v>
      </c>
      <c r="E46">
        <f t="array" ref="E46">RhoFFromP(テーブル2[[#This Row],[P]])</f>
        <v>624.86627494838649</v>
      </c>
      <c r="F46">
        <f t="array" ref="F46">HgFromP(テーブル2[[#This Row],[P]])</f>
        <v>2643264.389866509</v>
      </c>
      <c r="G46">
        <f t="array" ref="G46">HfFromP(テーブル2[[#This Row],[P]])</f>
        <v>1562686.9740257829</v>
      </c>
      <c r="H46">
        <f t="array" ref="H46">MuGFromP(テーブル2[[#This Row],[P]])</f>
        <v>2.2019594042733509E-5</v>
      </c>
      <c r="I46">
        <f t="array" ref="I46">MuFFromP(テーブル2[[#This Row],[P]])</f>
        <v>7.2223252690249831E-5</v>
      </c>
      <c r="J46">
        <f t="array" ref="J46">KfFromP(テーブル2[[#This Row],[P]])</f>
        <v>0.4911212487937569</v>
      </c>
      <c r="K46">
        <f t="array" ref="K46">CpFFromP(テーブル2[[#This Row],[P]])</f>
        <v>7679.7516396704104</v>
      </c>
      <c r="L46">
        <f t="array" ref="L46">SigmaFromP(テーブル2[[#This Row],[P]])</f>
        <v>6.5036382888884548E-3</v>
      </c>
      <c r="M46" s="23">
        <v>45</v>
      </c>
      <c r="N46">
        <v>2793.36</v>
      </c>
      <c r="O46" s="8">
        <v>1.753005194685703E-5</v>
      </c>
      <c r="P46" s="8">
        <v>1.484214033261962E-2</v>
      </c>
      <c r="Q46" s="8">
        <v>4.7244000000000001E-3</v>
      </c>
      <c r="R46">
        <v>0.30480000000000002</v>
      </c>
      <c r="S46" s="15">
        <v>3129587.3641967773</v>
      </c>
      <c r="T46">
        <v>534.52714511009196</v>
      </c>
      <c r="U46" s="12">
        <f>+T46+BG46*S46*テーブル2[[#This Row],[Pw]]*R46/(N46*O46*K46)</f>
        <v>572.17509116643589</v>
      </c>
      <c r="V46">
        <v>0.03</v>
      </c>
      <c r="W46" s="8">
        <f t="shared" si="0"/>
        <v>182724.39266338383</v>
      </c>
      <c r="X46">
        <v>2.6791029954928849E-2</v>
      </c>
      <c r="Y46">
        <f t="shared" si="1"/>
        <v>6.1094947370234438</v>
      </c>
      <c r="Z46">
        <f t="shared" si="2"/>
        <v>6.1094947413837088</v>
      </c>
      <c r="AA46">
        <f t="shared" si="3"/>
        <v>-4.3602650379170882E-9</v>
      </c>
      <c r="AB46">
        <f t="shared" si="4"/>
        <v>1.8662570795930837E-5</v>
      </c>
      <c r="AC46">
        <v>669.31130682139178</v>
      </c>
      <c r="AD46">
        <f t="shared" si="5"/>
        <v>5287.0843949454547</v>
      </c>
      <c r="AE46">
        <f>+gettm2(AD46,AC46,AK46,AL46,テーブル2[[#This Row],[Fcorr]])</f>
        <v>572.17509185954884</v>
      </c>
      <c r="AF46" s="14">
        <f t="shared" si="6"/>
        <v>6.9311295192164835E-7</v>
      </c>
      <c r="AG46">
        <v>1.8725718627615319E-5</v>
      </c>
      <c r="AH46">
        <f t="shared" si="7"/>
        <v>41.818279121372711</v>
      </c>
      <c r="AI46">
        <f t="shared" si="8"/>
        <v>0.25869589398715137</v>
      </c>
      <c r="AJ46">
        <f t="shared" si="9"/>
        <v>41.911969663959177</v>
      </c>
      <c r="AK46">
        <f t="array" ref="AK46">+S46*テーブル2[[#This Row],[F_form]]/(E46*CpFromTP((テーブル2[[#This Row],[Tin]]+テーブル2[[#This Row],[Tf]])/2,テーブル2[[#This Row],[P]])*AI46)</f>
        <v>3.8041974596482779</v>
      </c>
      <c r="AL46">
        <f t="shared" si="10"/>
        <v>1.1293680422758512</v>
      </c>
      <c r="AM46">
        <f t="shared" si="11"/>
        <v>608.62110606186479</v>
      </c>
      <c r="AN46">
        <f t="shared" si="12"/>
        <v>3.898207978636492E-9</v>
      </c>
      <c r="AO46">
        <f t="shared" si="13"/>
        <v>6.3147831684481236E-8</v>
      </c>
      <c r="AP46">
        <v>3.416167608842084</v>
      </c>
      <c r="AQ46">
        <f t="shared" si="14"/>
        <v>4.6726572682979895E-5</v>
      </c>
      <c r="AR46">
        <f t="shared" si="15"/>
        <v>9.3944332296498999E-6</v>
      </c>
      <c r="AS46">
        <f t="shared" si="16"/>
        <v>21.026653682092551</v>
      </c>
      <c r="AT46">
        <f t="shared" si="17"/>
        <v>12.178954279488238</v>
      </c>
      <c r="AU46">
        <f t="shared" si="18"/>
        <v>3.1506454651608529</v>
      </c>
      <c r="AV46">
        <f t="shared" si="19"/>
        <v>0.26552214368123117</v>
      </c>
      <c r="AW46">
        <f t="shared" si="20"/>
        <v>1.1220149975666368E-2</v>
      </c>
      <c r="AX46">
        <f t="shared" si="21"/>
        <v>0.26552213417864934</v>
      </c>
      <c r="AY46">
        <f t="shared" si="22"/>
        <v>9.5025818325211731E-9</v>
      </c>
      <c r="AZ46">
        <f t="shared" si="23"/>
        <v>1080577.4158407261</v>
      </c>
      <c r="BA46">
        <f t="shared" si="24"/>
        <v>1.3678067950189934E-5</v>
      </c>
      <c r="BB46" s="15">
        <f t="shared" si="25"/>
        <v>3117286.0642654728</v>
      </c>
      <c r="BC46" s="20">
        <f t="shared" si="26"/>
        <v>-12301.299931304529</v>
      </c>
      <c r="BD46" s="19">
        <f t="shared" si="27"/>
        <v>-0.39306459605615496</v>
      </c>
      <c r="BE46" s="15">
        <v>4126740</v>
      </c>
      <c r="BF46" s="16">
        <f>テーブル2[[#This Row],[q_P]]/テーブル2[[#This Row],[q_M]]</f>
        <v>0.7553870765460079</v>
      </c>
      <c r="BG46">
        <v>1</v>
      </c>
      <c r="BH46">
        <v>-3.6999999999999998E-2</v>
      </c>
      <c r="BI46">
        <v>4.5999999999999999E-2</v>
      </c>
      <c r="BJ46">
        <v>5625</v>
      </c>
      <c r="BK46" s="22">
        <v>1</v>
      </c>
      <c r="BL46">
        <f>テーブル2[[#This Row],[Ts]]-テーブル2[[#This Row],[Tin]]</f>
        <v>74.093960955671037</v>
      </c>
      <c r="BM46">
        <f>テーブル2[[#This Row],[q_P]]*0.000001</f>
        <v>3.1172860642654725</v>
      </c>
      <c r="BN46">
        <f>テーブル2[[#This Row],[Tsub]]</f>
        <v>74.093960955671037</v>
      </c>
      <c r="BO46">
        <f>テーブル2[[#This Row],[Fcorr]]</f>
        <v>1</v>
      </c>
      <c r="BP46">
        <f>(テーブル2[[#This Row],[Tsub]]-40)^2</f>
        <v>1162.3981736468211</v>
      </c>
      <c r="BQ46">
        <v>1</v>
      </c>
      <c r="BR46">
        <v>0.30480000000000002</v>
      </c>
    </row>
    <row r="47" spans="1:70" x14ac:dyDescent="0.15">
      <c r="A47" s="9" t="s">
        <v>115</v>
      </c>
      <c r="B47">
        <v>13789520</v>
      </c>
      <c r="C47" s="22">
        <f t="array" ref="C47">TsatFromP(テーブル2[[#This Row],[P]])</f>
        <v>608.621106065763</v>
      </c>
      <c r="D47">
        <f t="array" ref="D47">RhoGFromP(テーブル2[[#This Row],[P]])</f>
        <v>85.147893581579396</v>
      </c>
      <c r="E47">
        <f t="array" ref="E47">RhoFFromP(テーブル2[[#This Row],[P]])</f>
        <v>624.86627494838649</v>
      </c>
      <c r="F47">
        <f t="array" ref="F47">HgFromP(テーブル2[[#This Row],[P]])</f>
        <v>2643264.389866509</v>
      </c>
      <c r="G47">
        <f t="array" ref="G47">HfFromP(テーブル2[[#This Row],[P]])</f>
        <v>1562686.9740257829</v>
      </c>
      <c r="H47">
        <f t="array" ref="H47">MuGFromP(テーブル2[[#This Row],[P]])</f>
        <v>2.2019594042733509E-5</v>
      </c>
      <c r="I47">
        <f t="array" ref="I47">MuFFromP(テーブル2[[#This Row],[P]])</f>
        <v>7.2223252690249831E-5</v>
      </c>
      <c r="J47">
        <f t="array" ref="J47">KfFromP(テーブル2[[#This Row],[P]])</f>
        <v>0.4911212487937569</v>
      </c>
      <c r="K47">
        <f t="array" ref="K47">CpFFromP(テーブル2[[#This Row],[P]])</f>
        <v>7679.7516396704104</v>
      </c>
      <c r="L47">
        <f t="array" ref="L47">SigmaFromP(テーブル2[[#This Row],[P]])</f>
        <v>6.5036382888884548E-3</v>
      </c>
      <c r="M47">
        <v>46</v>
      </c>
      <c r="N47">
        <v>2793.36</v>
      </c>
      <c r="O47" s="8">
        <v>1.753005194685703E-5</v>
      </c>
      <c r="P47" s="8">
        <v>1.484214033261962E-2</v>
      </c>
      <c r="Q47" s="8">
        <v>4.7244000000000001E-3</v>
      </c>
      <c r="R47">
        <v>0.30480000000000002</v>
      </c>
      <c r="S47" s="15">
        <v>3194456.672668457</v>
      </c>
      <c r="T47">
        <v>532.84871111815698</v>
      </c>
      <c r="U47" s="12">
        <f>+T47+BG47*S47*テーブル2[[#This Row],[Pw]]*R47/(N47*O47*K47)</f>
        <v>571.27701443628996</v>
      </c>
      <c r="V47">
        <v>0.03</v>
      </c>
      <c r="W47" s="8">
        <f t="shared" si="0"/>
        <v>182724.39266338383</v>
      </c>
      <c r="X47">
        <v>2.6791029954928849E-2</v>
      </c>
      <c r="Y47">
        <f t="shared" si="1"/>
        <v>6.1094947370234438</v>
      </c>
      <c r="Z47">
        <f t="shared" si="2"/>
        <v>6.1094947413837088</v>
      </c>
      <c r="AA47">
        <f t="shared" si="3"/>
        <v>-4.3602650379170882E-9</v>
      </c>
      <c r="AB47">
        <f t="shared" si="4"/>
        <v>1.8662570795930837E-5</v>
      </c>
      <c r="AC47">
        <v>670.80865584808794</v>
      </c>
      <c r="AD47">
        <f t="shared" si="5"/>
        <v>5287.0843949454547</v>
      </c>
      <c r="AE47">
        <f>+gettm2(AD47,AC47,AK47,AL47,テーブル2[[#This Row],[Fcorr]])</f>
        <v>571.27701514437649</v>
      </c>
      <c r="AF47" s="14">
        <f t="shared" si="6"/>
        <v>7.0808653163112467E-7</v>
      </c>
      <c r="AG47">
        <v>1.8727062831078006E-5</v>
      </c>
      <c r="AH47">
        <f t="shared" si="7"/>
        <v>41.818279121372711</v>
      </c>
      <c r="AI47">
        <f t="shared" si="8"/>
        <v>0.25869589398715137</v>
      </c>
      <c r="AJ47">
        <f t="shared" si="9"/>
        <v>41.914978264903723</v>
      </c>
      <c r="AK47">
        <f t="array" ref="AK47">+S47*テーブル2[[#This Row],[F_form]]/(E47*CpFromTP((テーブル2[[#This Row],[Tin]]+テーブル2[[#This Row],[Tf]])/2,テーブル2[[#This Row],[P]])*AI47)</f>
        <v>3.8980107971925979</v>
      </c>
      <c r="AL47">
        <f t="shared" si="10"/>
        <v>1.1293680422758512</v>
      </c>
      <c r="AM47">
        <f t="shared" si="11"/>
        <v>608.62110606176441</v>
      </c>
      <c r="AN47">
        <f t="shared" si="12"/>
        <v>3.998593456344679E-9</v>
      </c>
      <c r="AO47">
        <f t="shared" si="13"/>
        <v>6.4492035147168574E-8</v>
      </c>
      <c r="AP47">
        <v>3.4163393270949296</v>
      </c>
      <c r="AQ47">
        <f t="shared" si="14"/>
        <v>4.6721875489287575E-5</v>
      </c>
      <c r="AR47">
        <f t="shared" si="15"/>
        <v>9.3957774331125873E-6</v>
      </c>
      <c r="AS47">
        <f t="shared" si="16"/>
        <v>21.029662283037091</v>
      </c>
      <c r="AT47">
        <f t="shared" si="17"/>
        <v>12.179669653833479</v>
      </c>
      <c r="AU47">
        <f t="shared" si="18"/>
        <v>3.1508305295666301</v>
      </c>
      <c r="AV47">
        <f t="shared" si="19"/>
        <v>0.26550879752829948</v>
      </c>
      <c r="AW47">
        <f t="shared" si="20"/>
        <v>1.1220149975666368E-2</v>
      </c>
      <c r="AX47">
        <f t="shared" si="21"/>
        <v>0.26550878802283534</v>
      </c>
      <c r="AY47">
        <f t="shared" si="22"/>
        <v>9.5054641380265537E-9</v>
      </c>
      <c r="AZ47">
        <f t="shared" si="23"/>
        <v>1080577.4158407261</v>
      </c>
      <c r="BA47">
        <f t="shared" si="24"/>
        <v>1.3676005518168868E-5</v>
      </c>
      <c r="BB47" s="15">
        <f t="shared" si="25"/>
        <v>3184122.6410470447</v>
      </c>
      <c r="BC47" s="20">
        <f t="shared" si="26"/>
        <v>-10334.031621412374</v>
      </c>
      <c r="BD47" s="19">
        <f t="shared" si="27"/>
        <v>-0.3234988819798249</v>
      </c>
      <c r="BE47" s="15">
        <v>4164600</v>
      </c>
      <c r="BF47" s="16">
        <f>テーブル2[[#This Row],[q_P]]/テーブル2[[#This Row],[q_M]]</f>
        <v>0.76456865990660439</v>
      </c>
      <c r="BG47">
        <v>1</v>
      </c>
      <c r="BH47">
        <v>-3.9E-2</v>
      </c>
      <c r="BI47">
        <v>4.5999999999999999E-2</v>
      </c>
      <c r="BJ47">
        <v>5625</v>
      </c>
      <c r="BK47" s="22">
        <v>1</v>
      </c>
      <c r="BL47">
        <f>テーブル2[[#This Row],[Ts]]-テーブル2[[#This Row],[Tin]]</f>
        <v>75.772394947606017</v>
      </c>
      <c r="BM47">
        <f>テーブル2[[#This Row],[q_P]]*0.000001</f>
        <v>3.1841226410470447</v>
      </c>
      <c r="BN47">
        <f>テーブル2[[#This Row],[Tsub]]</f>
        <v>75.772394947606017</v>
      </c>
      <c r="BO47">
        <f>テーブル2[[#This Row],[Fcorr]]</f>
        <v>1</v>
      </c>
      <c r="BP47">
        <f>(テーブル2[[#This Row],[Tsub]]-40)^2</f>
        <v>1279.6642402875084</v>
      </c>
      <c r="BQ47">
        <v>1</v>
      </c>
      <c r="BR47">
        <v>0.30480000000000002</v>
      </c>
    </row>
    <row r="48" spans="1:70" x14ac:dyDescent="0.15">
      <c r="A48" s="9" t="s">
        <v>116</v>
      </c>
      <c r="B48">
        <v>13789520</v>
      </c>
      <c r="C48" s="22">
        <f t="array" ref="C48">TsatFromP(テーブル2[[#This Row],[P]])</f>
        <v>608.621106065763</v>
      </c>
      <c r="D48">
        <f t="array" ref="D48">RhoGFromP(テーブル2[[#This Row],[P]])</f>
        <v>85.147893581579396</v>
      </c>
      <c r="E48">
        <f t="array" ref="E48">RhoFFromP(テーブル2[[#This Row],[P]])</f>
        <v>624.86627494838649</v>
      </c>
      <c r="F48">
        <f t="array" ref="F48">HgFromP(テーブル2[[#This Row],[P]])</f>
        <v>2643264.389866509</v>
      </c>
      <c r="G48">
        <f t="array" ref="G48">HfFromP(テーブル2[[#This Row],[P]])</f>
        <v>1562686.9740257829</v>
      </c>
      <c r="H48">
        <f t="array" ref="H48">MuGFromP(テーブル2[[#This Row],[P]])</f>
        <v>2.2019594042733509E-5</v>
      </c>
      <c r="I48">
        <f t="array" ref="I48">MuFFromP(テーブル2[[#This Row],[P]])</f>
        <v>7.2223252690249831E-5</v>
      </c>
      <c r="J48">
        <f t="array" ref="J48">KfFromP(テーブル2[[#This Row],[P]])</f>
        <v>0.4911212487937569</v>
      </c>
      <c r="K48">
        <f t="array" ref="K48">CpFFromP(テーブル2[[#This Row],[P]])</f>
        <v>7679.7516396704104</v>
      </c>
      <c r="L48">
        <f t="array" ref="L48">SigmaFromP(テーブル2[[#This Row],[P]])</f>
        <v>6.5036382888884548E-3</v>
      </c>
      <c r="M48" s="23">
        <v>47</v>
      </c>
      <c r="N48">
        <v>2797.4279999999999</v>
      </c>
      <c r="O48" s="8">
        <v>1.753005194685703E-5</v>
      </c>
      <c r="P48" s="8">
        <v>1.484214033261962E-2</v>
      </c>
      <c r="Q48" s="8">
        <v>4.7244000000000001E-3</v>
      </c>
      <c r="R48">
        <v>0.30480000000000002</v>
      </c>
      <c r="S48" s="15">
        <v>3260846.7102050781</v>
      </c>
      <c r="T48">
        <v>531.212292416884</v>
      </c>
      <c r="U48" s="12">
        <f>+T48+BG48*S48*テーブル2[[#This Row],[Pw]]*R48/(N48*O48*K48)</f>
        <v>570.38220332685046</v>
      </c>
      <c r="V48">
        <v>0.03</v>
      </c>
      <c r="W48" s="8">
        <f t="shared" si="0"/>
        <v>182990.49614784503</v>
      </c>
      <c r="X48">
        <v>2.6774422788588027E-2</v>
      </c>
      <c r="Y48">
        <f t="shared" si="1"/>
        <v>6.1113891880796585</v>
      </c>
      <c r="Z48">
        <f t="shared" si="2"/>
        <v>6.1113891921477066</v>
      </c>
      <c r="AA48">
        <f t="shared" si="3"/>
        <v>-4.0680481205868091E-9</v>
      </c>
      <c r="AB48">
        <f t="shared" si="4"/>
        <v>1.8619874352375474E-5</v>
      </c>
      <c r="AC48">
        <v>672.2521237082517</v>
      </c>
      <c r="AD48">
        <f t="shared" si="5"/>
        <v>5293.1427183207506</v>
      </c>
      <c r="AE48">
        <f>+gettm2(AD48,AC48,AK48,AL48,テーブル2[[#This Row],[Fcorr]])</f>
        <v>570.38220404937158</v>
      </c>
      <c r="AF48" s="14">
        <f t="shared" si="6"/>
        <v>7.2252112204296282E-7</v>
      </c>
      <c r="AG48">
        <v>1.8686282449075806E-5</v>
      </c>
      <c r="AH48">
        <f t="shared" si="7"/>
        <v>41.914170842245703</v>
      </c>
      <c r="AI48">
        <f t="shared" si="8"/>
        <v>0.25899232643735659</v>
      </c>
      <c r="AJ48">
        <f t="shared" si="9"/>
        <v>41.871628091529274</v>
      </c>
      <c r="AK48">
        <f t="array" ref="AK48">+S48*テーブル2[[#This Row],[F_form]]/(E48*CpFromTP((テーブル2[[#This Row],[Tin]]+テーブル2[[#This Row],[Tf]])/2,テーブル2[[#This Row],[P]])*AI48)</f>
        <v>3.9891364236086027</v>
      </c>
      <c r="AL48">
        <f t="shared" si="10"/>
        <v>1.1293680422758512</v>
      </c>
      <c r="AM48">
        <f t="shared" si="11"/>
        <v>608.62110606192459</v>
      </c>
      <c r="AN48">
        <f t="shared" si="12"/>
        <v>3.838408701994922E-9</v>
      </c>
      <c r="AO48">
        <f t="shared" si="13"/>
        <v>6.6408096700332398E-8</v>
      </c>
      <c r="AP48">
        <v>3.4188600553542545</v>
      </c>
      <c r="AQ48">
        <f t="shared" si="14"/>
        <v>4.6653004735382051E-5</v>
      </c>
      <c r="AR48">
        <f t="shared" si="15"/>
        <v>9.3763452728880694E-6</v>
      </c>
      <c r="AS48">
        <f t="shared" si="16"/>
        <v>21.010216622491182</v>
      </c>
      <c r="AT48">
        <f t="shared" si="17"/>
        <v>12.175044126253715</v>
      </c>
      <c r="AU48">
        <f t="shared" si="18"/>
        <v>3.1532430027359228</v>
      </c>
      <c r="AV48">
        <f t="shared" si="19"/>
        <v>0.26561705261833168</v>
      </c>
      <c r="AW48">
        <f t="shared" si="20"/>
        <v>1.1194480387839637E-2</v>
      </c>
      <c r="AX48">
        <f t="shared" si="21"/>
        <v>0.26561704302135464</v>
      </c>
      <c r="AY48">
        <f t="shared" si="22"/>
        <v>9.5969770463888437E-9</v>
      </c>
      <c r="AZ48">
        <f t="shared" si="23"/>
        <v>1080577.4158407261</v>
      </c>
      <c r="BA48">
        <f t="shared" si="24"/>
        <v>1.3645777826535801E-5</v>
      </c>
      <c r="BB48" s="15">
        <f t="shared" si="25"/>
        <v>3285986.0049124411</v>
      </c>
      <c r="BC48" s="20">
        <f t="shared" si="26"/>
        <v>25139.294707363006</v>
      </c>
      <c r="BD48" s="19">
        <f t="shared" si="27"/>
        <v>0.77094377447083273</v>
      </c>
      <c r="BE48" s="15">
        <v>4312885</v>
      </c>
      <c r="BF48" s="16">
        <f>テーブル2[[#This Row],[q_P]]/テーブル2[[#This Row],[q_M]]</f>
        <v>0.76189975037879309</v>
      </c>
      <c r="BG48">
        <v>1</v>
      </c>
      <c r="BH48">
        <v>-3.5999999999999997E-2</v>
      </c>
      <c r="BI48">
        <v>4.5999999999999999E-2</v>
      </c>
      <c r="BJ48">
        <v>5625</v>
      </c>
      <c r="BK48" s="22">
        <v>1</v>
      </c>
      <c r="BL48">
        <f>テーブル2[[#This Row],[Ts]]-テーブル2[[#This Row],[Tin]]</f>
        <v>77.408813648879004</v>
      </c>
      <c r="BM48">
        <f>テーブル2[[#This Row],[q_P]]*0.000001</f>
        <v>3.285986004912441</v>
      </c>
      <c r="BN48">
        <f>テーブル2[[#This Row],[Tsub]]</f>
        <v>77.408813648879004</v>
      </c>
      <c r="BO48">
        <f>テーブル2[[#This Row],[Fcorr]]</f>
        <v>1</v>
      </c>
      <c r="BP48">
        <f>(テーブル2[[#This Row],[Tsub]]-40)^2</f>
        <v>1399.4193386165562</v>
      </c>
      <c r="BQ48">
        <v>1</v>
      </c>
      <c r="BR48">
        <v>0.30480000000000002</v>
      </c>
    </row>
    <row r="49" spans="1:70" x14ac:dyDescent="0.15">
      <c r="A49" s="9" t="s">
        <v>117</v>
      </c>
      <c r="B49">
        <v>13789520</v>
      </c>
      <c r="C49" s="22">
        <f t="array" ref="C49">TsatFromP(テーブル2[[#This Row],[P]])</f>
        <v>608.621106065763</v>
      </c>
      <c r="D49">
        <f t="array" ref="D49">RhoGFromP(テーブル2[[#This Row],[P]])</f>
        <v>85.147893581579396</v>
      </c>
      <c r="E49">
        <f t="array" ref="E49">RhoFFromP(テーブル2[[#This Row],[P]])</f>
        <v>624.86627494838649</v>
      </c>
      <c r="F49">
        <f t="array" ref="F49">HgFromP(テーブル2[[#This Row],[P]])</f>
        <v>2643264.389866509</v>
      </c>
      <c r="G49">
        <f t="array" ref="G49">HfFromP(テーブル2[[#This Row],[P]])</f>
        <v>1562686.9740257829</v>
      </c>
      <c r="H49">
        <f t="array" ref="H49">MuGFromP(テーブル2[[#This Row],[P]])</f>
        <v>2.2019594042733509E-5</v>
      </c>
      <c r="I49">
        <f t="array" ref="I49">MuFFromP(テーブル2[[#This Row],[P]])</f>
        <v>7.2223252690249831E-5</v>
      </c>
      <c r="J49">
        <f t="array" ref="J49">KfFromP(テーブル2[[#This Row],[P]])</f>
        <v>0.4911212487937569</v>
      </c>
      <c r="K49">
        <f t="array" ref="K49">CpFFromP(テーブル2[[#This Row],[P]])</f>
        <v>7679.7516396704104</v>
      </c>
      <c r="L49">
        <f t="array" ref="L49">SigmaFromP(テーブル2[[#This Row],[P]])</f>
        <v>6.5036382888884548E-3</v>
      </c>
      <c r="M49">
        <v>48</v>
      </c>
      <c r="N49">
        <v>2797.4279999999999</v>
      </c>
      <c r="O49" s="8">
        <v>1.753005194685703E-5</v>
      </c>
      <c r="P49" s="8">
        <v>1.484214033261962E-2</v>
      </c>
      <c r="Q49" s="8">
        <v>4.7244000000000001E-3</v>
      </c>
      <c r="R49">
        <v>0.30480000000000002</v>
      </c>
      <c r="S49" s="15">
        <v>3197634.3154907227</v>
      </c>
      <c r="T49">
        <v>532.84871111815698</v>
      </c>
      <c r="U49" s="12">
        <f>+T49+BG49*S49*テーブル2[[#This Row],[Pw]]*R49/(N49*O49*K49)</f>
        <v>571.25930271954689</v>
      </c>
      <c r="V49">
        <v>0.03</v>
      </c>
      <c r="W49" s="8">
        <f t="shared" si="0"/>
        <v>182990.49614784503</v>
      </c>
      <c r="X49">
        <v>2.6774422788588027E-2</v>
      </c>
      <c r="Y49">
        <f t="shared" si="1"/>
        <v>6.1113891880796585</v>
      </c>
      <c r="Z49">
        <f t="shared" si="2"/>
        <v>6.1113891921477066</v>
      </c>
      <c r="AA49">
        <f t="shared" si="3"/>
        <v>-4.0680481205868091E-9</v>
      </c>
      <c r="AB49">
        <f t="shared" si="4"/>
        <v>1.8619874352375474E-5</v>
      </c>
      <c r="AC49">
        <v>670.78975655486863</v>
      </c>
      <c r="AD49">
        <f t="shared" si="5"/>
        <v>5293.1427183207506</v>
      </c>
      <c r="AE49">
        <f>+gettm2(AD49,AC49,AK49,AL49,テーブル2[[#This Row],[Fcorr]])</f>
        <v>571.25930342744437</v>
      </c>
      <c r="AF49" s="14">
        <f t="shared" si="6"/>
        <v>7.0789747041999362E-7</v>
      </c>
      <c r="AG49">
        <v>1.8684238324894792E-5</v>
      </c>
      <c r="AH49">
        <f t="shared" si="7"/>
        <v>41.914170842245703</v>
      </c>
      <c r="AI49">
        <f t="shared" si="8"/>
        <v>0.25899232643735659</v>
      </c>
      <c r="AJ49">
        <f t="shared" si="9"/>
        <v>41.867047683001594</v>
      </c>
      <c r="AK49">
        <f t="array" ref="AK49">+S49*テーブル2[[#This Row],[F_form]]/(E49*CpFromTP((テーブル2[[#This Row],[Tin]]+テーブル2[[#This Row],[Tf]])/2,テーブル2[[#This Row],[P]])*AI49)</f>
        <v>3.8975249726160621</v>
      </c>
      <c r="AL49">
        <f t="shared" si="10"/>
        <v>1.1293680422758512</v>
      </c>
      <c r="AM49">
        <f t="shared" si="11"/>
        <v>608.62110606203044</v>
      </c>
      <c r="AN49">
        <f t="shared" si="12"/>
        <v>3.7325662560760975E-9</v>
      </c>
      <c r="AO49">
        <f t="shared" si="13"/>
        <v>6.4363972519317525E-8</v>
      </c>
      <c r="AP49">
        <v>3.4185980675954011</v>
      </c>
      <c r="AQ49">
        <f t="shared" si="14"/>
        <v>4.6660155610831706E-5</v>
      </c>
      <c r="AR49">
        <f t="shared" si="15"/>
        <v>9.3743011487070545E-6</v>
      </c>
      <c r="AS49">
        <f t="shared" si="16"/>
        <v>21.005636213963506</v>
      </c>
      <c r="AT49">
        <f t="shared" si="17"/>
        <v>12.173953964270416</v>
      </c>
      <c r="AU49">
        <f t="shared" si="18"/>
        <v>3.1529606591476749</v>
      </c>
      <c r="AV49">
        <f t="shared" si="19"/>
        <v>0.26563740844772621</v>
      </c>
      <c r="AW49">
        <f t="shared" si="20"/>
        <v>1.1194480387839637E-2</v>
      </c>
      <c r="AX49">
        <f t="shared" si="21"/>
        <v>0.26563739885507315</v>
      </c>
      <c r="AY49">
        <f t="shared" si="22"/>
        <v>9.5926530607748361E-9</v>
      </c>
      <c r="AZ49">
        <f t="shared" si="23"/>
        <v>1080577.4158407261</v>
      </c>
      <c r="BA49">
        <f t="shared" si="24"/>
        <v>1.3648915341384918E-5</v>
      </c>
      <c r="BB49" s="15">
        <f t="shared" si="25"/>
        <v>3184107.1424282356</v>
      </c>
      <c r="BC49" s="20">
        <f t="shared" si="26"/>
        <v>-13527.17306248704</v>
      </c>
      <c r="BD49" s="19">
        <f t="shared" si="27"/>
        <v>-0.42303689940264799</v>
      </c>
      <c r="BE49" s="15">
        <v>4259250</v>
      </c>
      <c r="BF49" s="16">
        <f>テーブル2[[#This Row],[q_P]]/テーブル2[[#This Row],[q_M]]</f>
        <v>0.7475746064279476</v>
      </c>
      <c r="BG49">
        <v>1</v>
      </c>
      <c r="BH49">
        <v>-3.3000000000000002E-2</v>
      </c>
      <c r="BI49">
        <v>4.5999999999999999E-2</v>
      </c>
      <c r="BJ49">
        <v>5625</v>
      </c>
      <c r="BK49" s="22">
        <v>1</v>
      </c>
      <c r="BL49">
        <f>テーブル2[[#This Row],[Ts]]-テーブル2[[#This Row],[Tin]]</f>
        <v>75.772394947606017</v>
      </c>
      <c r="BM49">
        <f>テーブル2[[#This Row],[q_P]]*0.000001</f>
        <v>3.1841071424282354</v>
      </c>
      <c r="BN49">
        <f>テーブル2[[#This Row],[Tsub]]</f>
        <v>75.772394947606017</v>
      </c>
      <c r="BO49">
        <f>テーブル2[[#This Row],[Fcorr]]</f>
        <v>1</v>
      </c>
      <c r="BP49">
        <f>(テーブル2[[#This Row],[Tsub]]-40)^2</f>
        <v>1279.6642402875084</v>
      </c>
      <c r="BQ49">
        <v>1</v>
      </c>
      <c r="BR49">
        <v>0.30480000000000002</v>
      </c>
    </row>
    <row r="50" spans="1:70" x14ac:dyDescent="0.15">
      <c r="A50" s="9" t="s">
        <v>118</v>
      </c>
      <c r="B50">
        <v>13789520</v>
      </c>
      <c r="C50" s="22">
        <f t="array" ref="C50">TsatFromP(テーブル2[[#This Row],[P]])</f>
        <v>608.621106065763</v>
      </c>
      <c r="D50">
        <f t="array" ref="D50">RhoGFromP(テーブル2[[#This Row],[P]])</f>
        <v>85.147893581579396</v>
      </c>
      <c r="E50">
        <f t="array" ref="E50">RhoFFromP(テーブル2[[#This Row],[P]])</f>
        <v>624.86627494838649</v>
      </c>
      <c r="F50">
        <f t="array" ref="F50">HgFromP(テーブル2[[#This Row],[P]])</f>
        <v>2643264.389866509</v>
      </c>
      <c r="G50">
        <f t="array" ref="G50">HfFromP(テーブル2[[#This Row],[P]])</f>
        <v>1562686.9740257829</v>
      </c>
      <c r="H50">
        <f t="array" ref="H50">MuGFromP(テーブル2[[#This Row],[P]])</f>
        <v>2.2019594042733509E-5</v>
      </c>
      <c r="I50">
        <f t="array" ref="I50">MuFFromP(テーブル2[[#This Row],[P]])</f>
        <v>7.2223252690249831E-5</v>
      </c>
      <c r="J50">
        <f t="array" ref="J50">KfFromP(テーブル2[[#This Row],[P]])</f>
        <v>0.4911212487937569</v>
      </c>
      <c r="K50">
        <f t="array" ref="K50">CpFFromP(テーブル2[[#This Row],[P]])</f>
        <v>7679.7516396704104</v>
      </c>
      <c r="L50">
        <f t="array" ref="L50">SigmaFromP(テーブル2[[#This Row],[P]])</f>
        <v>6.5036382888884548E-3</v>
      </c>
      <c r="M50" s="23">
        <v>49</v>
      </c>
      <c r="N50">
        <v>2820.48</v>
      </c>
      <c r="O50" s="8">
        <v>1.753005194685703E-5</v>
      </c>
      <c r="P50" s="8">
        <v>1.484214033261962E-2</v>
      </c>
      <c r="Q50" s="8">
        <v>4.7244000000000001E-3</v>
      </c>
      <c r="R50">
        <v>0.30480000000000002</v>
      </c>
      <c r="S50" s="15">
        <v>3252993.3929443359</v>
      </c>
      <c r="T50">
        <v>531.88681381594404</v>
      </c>
      <c r="U50" s="12">
        <f>+T50+BG50*S50*テーブル2[[#This Row],[Pw]]*R50/(N50*O50*K50)</f>
        <v>570.64302150193316</v>
      </c>
      <c r="V50">
        <v>0.03</v>
      </c>
      <c r="W50" s="8">
        <f t="shared" si="0"/>
        <v>184498.41589312538</v>
      </c>
      <c r="X50">
        <v>2.6681050006293078E-2</v>
      </c>
      <c r="Y50">
        <f t="shared" si="1"/>
        <v>6.122073532103383</v>
      </c>
      <c r="Z50">
        <f t="shared" si="2"/>
        <v>6.1220735346897976</v>
      </c>
      <c r="AA50">
        <f t="shared" si="3"/>
        <v>-2.5864146380172315E-9</v>
      </c>
      <c r="AB50">
        <f t="shared" si="4"/>
        <v>1.8380855977977677E-5</v>
      </c>
      <c r="AC50">
        <v>671.54074038952342</v>
      </c>
      <c r="AD50">
        <f t="shared" si="5"/>
        <v>5327.4466695021138</v>
      </c>
      <c r="AE50">
        <f>+gettm2(AD50,AC50,AK50,AL50,テーブル2[[#This Row],[Fcorr]])</f>
        <v>570.64302221734056</v>
      </c>
      <c r="AF50" s="14">
        <f t="shared" si="6"/>
        <v>7.1540739554620814E-7</v>
      </c>
      <c r="AG50">
        <v>1.8445835483259667E-5</v>
      </c>
      <c r="AH50">
        <f t="shared" si="7"/>
        <v>42.459208406924304</v>
      </c>
      <c r="AI50">
        <f t="shared" si="8"/>
        <v>0.26067081133664027</v>
      </c>
      <c r="AJ50">
        <f t="shared" si="9"/>
        <v>41.600713238284492</v>
      </c>
      <c r="AK50">
        <f t="array" ref="AK50">+S50*テーブル2[[#This Row],[F_form]]/(E50*CpFromTP((テーブル2[[#This Row],[Tin]]+テーブル2[[#This Row],[Tf]])/2,テーブル2[[#This Row],[P]])*AI50)</f>
        <v>3.9485556750139117</v>
      </c>
      <c r="AL50">
        <f t="shared" si="10"/>
        <v>1.1293680422758512</v>
      </c>
      <c r="AM50">
        <f t="shared" si="11"/>
        <v>608.62110602403231</v>
      </c>
      <c r="AN50">
        <f t="shared" si="12"/>
        <v>4.1730686461960431E-8</v>
      </c>
      <c r="AO50">
        <f t="shared" si="13"/>
        <v>6.4979505281989862E-8</v>
      </c>
      <c r="AP50">
        <v>3.4315293893474768</v>
      </c>
      <c r="AQ50">
        <f t="shared" si="14"/>
        <v>4.6309151415483877E-5</v>
      </c>
      <c r="AR50">
        <f t="shared" si="15"/>
        <v>9.2554074942708284E-6</v>
      </c>
      <c r="AS50">
        <f t="shared" si="16"/>
        <v>20.87363044206165</v>
      </c>
      <c r="AT50">
        <f t="shared" si="17"/>
        <v>12.142433305093698</v>
      </c>
      <c r="AU50">
        <f t="shared" si="18"/>
        <v>3.1651779412398167</v>
      </c>
      <c r="AV50">
        <f t="shared" si="19"/>
        <v>0.26635144810766009</v>
      </c>
      <c r="AW50">
        <f t="shared" si="20"/>
        <v>1.1050779820698693E-2</v>
      </c>
      <c r="AX50">
        <f t="shared" si="21"/>
        <v>0.26635143804167316</v>
      </c>
      <c r="AY50">
        <f t="shared" si="22"/>
        <v>1.0065986932872306E-8</v>
      </c>
      <c r="AZ50">
        <f t="shared" si="23"/>
        <v>1080577.4158407261</v>
      </c>
      <c r="BA50">
        <f t="shared" si="24"/>
        <v>1.3495193006139402E-5</v>
      </c>
      <c r="BB50" s="15">
        <f t="shared" si="25"/>
        <v>3251174.444972706</v>
      </c>
      <c r="BC50" s="20">
        <f t="shared" si="26"/>
        <v>-1818.9479716299102</v>
      </c>
      <c r="BD50" s="19">
        <f t="shared" si="27"/>
        <v>-5.5916128682436436E-2</v>
      </c>
      <c r="BE50" s="15">
        <v>4284490</v>
      </c>
      <c r="BF50" s="16">
        <f>テーブル2[[#This Row],[q_P]]/テーブル2[[#This Row],[q_M]]</f>
        <v>0.75882414125665043</v>
      </c>
      <c r="BG50">
        <v>1</v>
      </c>
      <c r="BH50">
        <v>-3.9E-2</v>
      </c>
      <c r="BI50">
        <v>4.5999999999999999E-2</v>
      </c>
      <c r="BJ50">
        <v>5625</v>
      </c>
      <c r="BK50" s="22">
        <v>1</v>
      </c>
      <c r="BL50">
        <f>テーブル2[[#This Row],[Ts]]-テーブル2[[#This Row],[Tin]]</f>
        <v>76.734292249818964</v>
      </c>
      <c r="BM50">
        <f>テーブル2[[#This Row],[q_P]]*0.000001</f>
        <v>3.251174444972706</v>
      </c>
      <c r="BN50">
        <f>テーブル2[[#This Row],[Tsub]]</f>
        <v>76.734292249818964</v>
      </c>
      <c r="BO50">
        <f>テーブル2[[#This Row],[Fcorr]]</f>
        <v>1</v>
      </c>
      <c r="BP50">
        <f>(テーブル2[[#This Row],[Tsub]]-40)^2</f>
        <v>1349.4082270951096</v>
      </c>
      <c r="BQ50">
        <v>1</v>
      </c>
      <c r="BR50">
        <v>0.30480000000000002</v>
      </c>
    </row>
    <row r="51" spans="1:70" x14ac:dyDescent="0.15">
      <c r="A51" s="9" t="s">
        <v>119</v>
      </c>
      <c r="B51">
        <v>13789520</v>
      </c>
      <c r="C51" s="22">
        <f t="array" ref="C51">TsatFromP(テーブル2[[#This Row],[P]])</f>
        <v>608.621106065763</v>
      </c>
      <c r="D51">
        <f t="array" ref="D51">RhoGFromP(テーブル2[[#This Row],[P]])</f>
        <v>85.147893581579396</v>
      </c>
      <c r="E51">
        <f t="array" ref="E51">RhoFFromP(テーブル2[[#This Row],[P]])</f>
        <v>624.86627494838649</v>
      </c>
      <c r="F51">
        <f t="array" ref="F51">HgFromP(テーブル2[[#This Row],[P]])</f>
        <v>2643264.389866509</v>
      </c>
      <c r="G51">
        <f t="array" ref="G51">HfFromP(テーブル2[[#This Row],[P]])</f>
        <v>1562686.9740257829</v>
      </c>
      <c r="H51">
        <f t="array" ref="H51">MuGFromP(テーブル2[[#This Row],[P]])</f>
        <v>2.2019594042733509E-5</v>
      </c>
      <c r="I51">
        <f t="array" ref="I51">MuFFromP(テーブル2[[#This Row],[P]])</f>
        <v>7.2223252690249831E-5</v>
      </c>
      <c r="J51">
        <f t="array" ref="J51">KfFromP(テーブル2[[#This Row],[P]])</f>
        <v>0.4911212487937569</v>
      </c>
      <c r="K51">
        <f t="array" ref="K51">CpFFromP(テーブル2[[#This Row],[P]])</f>
        <v>7679.7516396704104</v>
      </c>
      <c r="L51">
        <f t="array" ref="L51">SigmaFromP(テーブル2[[#This Row],[P]])</f>
        <v>6.5036382888884548E-3</v>
      </c>
      <c r="M51">
        <v>50</v>
      </c>
      <c r="N51">
        <v>2834.04</v>
      </c>
      <c r="O51" s="8">
        <v>1.753005194685703E-5</v>
      </c>
      <c r="P51" s="8">
        <v>1.484214033261962E-2</v>
      </c>
      <c r="Q51" s="8">
        <v>4.7244000000000001E-3</v>
      </c>
      <c r="R51">
        <v>0.30480000000000002</v>
      </c>
      <c r="S51" s="15">
        <v>3312438.0111694336</v>
      </c>
      <c r="T51">
        <v>530.63335550763395</v>
      </c>
      <c r="U51" s="12">
        <f>+T51+BG51*S51*テーブル2[[#This Row],[Pw]]*R51/(N51*O51*K51)</f>
        <v>569.9089621546027</v>
      </c>
      <c r="V51">
        <v>0.03</v>
      </c>
      <c r="W51" s="8">
        <f t="shared" si="0"/>
        <v>185385.42750799618</v>
      </c>
      <c r="X51">
        <v>2.6626700645849218E-2</v>
      </c>
      <c r="Y51">
        <f t="shared" si="1"/>
        <v>6.1283184133100876</v>
      </c>
      <c r="Z51">
        <f t="shared" si="2"/>
        <v>6.1283184151948129</v>
      </c>
      <c r="AA51">
        <f t="shared" si="3"/>
        <v>-1.8847252647447021E-9</v>
      </c>
      <c r="AB51">
        <f t="shared" si="4"/>
        <v>1.8242543520100494E-5</v>
      </c>
      <c r="AC51">
        <v>672.59454813251511</v>
      </c>
      <c r="AD51">
        <f t="shared" si="5"/>
        <v>5347.6045173894245</v>
      </c>
      <c r="AE51">
        <f>+gettm2(AD51,AC51,AK51,AL51,テーブル2[[#This Row],[Fcorr]])</f>
        <v>569.90896215460259</v>
      </c>
      <c r="AF51" s="14">
        <f t="shared" si="6"/>
        <v>0</v>
      </c>
      <c r="AG51">
        <v>1.8308124671474951E-5</v>
      </c>
      <c r="AH51">
        <f t="shared" si="7"/>
        <v>42.781128289851296</v>
      </c>
      <c r="AI51">
        <f t="shared" si="8"/>
        <v>0.26165713046652783</v>
      </c>
      <c r="AJ51">
        <f t="shared" si="9"/>
        <v>41.446367876601563</v>
      </c>
      <c r="AK51">
        <f t="array" ref="AK51">+S51*テーブル2[[#This Row],[F_form]]/(E51*CpFromTP((テーブル2[[#This Row],[Tin]]+テーブル2[[#This Row],[Tf]])/2,テーブル2[[#This Row],[P]])*AI51)</f>
        <v>4.017030541364</v>
      </c>
      <c r="AL51">
        <f t="shared" si="10"/>
        <v>1.1293680422758512</v>
      </c>
      <c r="AM51">
        <f t="shared" si="11"/>
        <v>608.62110605266651</v>
      </c>
      <c r="AN51">
        <f t="shared" si="12"/>
        <v>1.3096496331854723E-8</v>
      </c>
      <c r="AO51">
        <f t="shared" si="13"/>
        <v>6.5581151374456936E-8</v>
      </c>
      <c r="AP51">
        <v>3.4391365420405604</v>
      </c>
      <c r="AQ51">
        <f t="shared" si="14"/>
        <v>4.6104512157818344E-5</v>
      </c>
      <c r="AR51">
        <f t="shared" si="15"/>
        <v>9.1868529114247041E-6</v>
      </c>
      <c r="AS51">
        <f t="shared" si="16"/>
        <v>20.797416023083112</v>
      </c>
      <c r="AT51">
        <f t="shared" si="17"/>
        <v>12.124143746653317</v>
      </c>
      <c r="AU51">
        <f t="shared" si="18"/>
        <v>3.1723686621130045</v>
      </c>
      <c r="AV51">
        <f t="shared" si="19"/>
        <v>0.26676787992755591</v>
      </c>
      <c r="AW51">
        <f t="shared" si="20"/>
        <v>1.096762479678187E-2</v>
      </c>
      <c r="AX51">
        <f t="shared" si="21"/>
        <v>0.26676786960432791</v>
      </c>
      <c r="AY51">
        <f t="shared" si="22"/>
        <v>1.0323227994657458E-8</v>
      </c>
      <c r="AZ51">
        <f t="shared" si="23"/>
        <v>1080577.4158407261</v>
      </c>
      <c r="BA51">
        <f t="shared" si="24"/>
        <v>1.3405839400160285E-5</v>
      </c>
      <c r="BB51" s="15">
        <f t="shared" si="25"/>
        <v>3303147.7260862608</v>
      </c>
      <c r="BC51" s="20">
        <f t="shared" si="26"/>
        <v>-9290.2850831728429</v>
      </c>
      <c r="BD51" s="19">
        <f t="shared" si="27"/>
        <v>-0.28046668501708721</v>
      </c>
      <c r="BE51" s="15">
        <v>4290800</v>
      </c>
      <c r="BF51" s="16">
        <f>テーブル2[[#This Row],[q_P]]/テーブル2[[#This Row],[q_M]]</f>
        <v>0.76982094856116823</v>
      </c>
      <c r="BG51">
        <v>1</v>
      </c>
      <c r="BH51">
        <v>-4.4999999999999998E-2</v>
      </c>
      <c r="BI51">
        <v>4.5999999999999999E-2</v>
      </c>
      <c r="BJ51">
        <v>5625</v>
      </c>
      <c r="BK51" s="22">
        <v>1</v>
      </c>
      <c r="BL51">
        <f>テーブル2[[#This Row],[Ts]]-テーブル2[[#This Row],[Tin]]</f>
        <v>77.987750558129051</v>
      </c>
      <c r="BM51">
        <f>テーブル2[[#This Row],[q_P]]*0.000001</f>
        <v>3.3031477260862605</v>
      </c>
      <c r="BN51">
        <f>テーブル2[[#This Row],[Tsub]]</f>
        <v>77.987750558129051</v>
      </c>
      <c r="BO51">
        <f>テーブル2[[#This Row],[Fcorr]]</f>
        <v>1</v>
      </c>
      <c r="BP51">
        <f>(テーブル2[[#This Row],[Tsub]]-40)^2</f>
        <v>1443.0691924666339</v>
      </c>
      <c r="BQ51">
        <v>1</v>
      </c>
      <c r="BR51">
        <v>0.30480000000000002</v>
      </c>
    </row>
    <row r="52" spans="1:70" x14ac:dyDescent="0.15">
      <c r="A52" s="9" t="s">
        <v>120</v>
      </c>
      <c r="B52">
        <v>13789520</v>
      </c>
      <c r="C52" s="22">
        <f t="array" ref="C52">TsatFromP(テーブル2[[#This Row],[P]])</f>
        <v>608.621106065763</v>
      </c>
      <c r="D52">
        <f t="array" ref="D52">RhoGFromP(テーブル2[[#This Row],[P]])</f>
        <v>85.147893581579396</v>
      </c>
      <c r="E52">
        <f t="array" ref="E52">RhoFFromP(テーブル2[[#This Row],[P]])</f>
        <v>624.86627494838649</v>
      </c>
      <c r="F52">
        <f t="array" ref="F52">HgFromP(テーブル2[[#This Row],[P]])</f>
        <v>2643264.389866509</v>
      </c>
      <c r="G52">
        <f t="array" ref="G52">HfFromP(テーブル2[[#This Row],[P]])</f>
        <v>1562686.9740257829</v>
      </c>
      <c r="H52">
        <f t="array" ref="H52">MuGFromP(テーブル2[[#This Row],[P]])</f>
        <v>2.2019594042733509E-5</v>
      </c>
      <c r="I52">
        <f t="array" ref="I52">MuFFromP(テーブル2[[#This Row],[P]])</f>
        <v>7.2223252690249831E-5</v>
      </c>
      <c r="J52">
        <f t="array" ref="J52">KfFromP(テーブル2[[#This Row],[P]])</f>
        <v>0.4911212487937569</v>
      </c>
      <c r="K52">
        <f t="array" ref="K52">CpFFromP(テーブル2[[#This Row],[P]])</f>
        <v>7679.7516396704104</v>
      </c>
      <c r="L52">
        <f t="array" ref="L52">SigmaFromP(テーブル2[[#This Row],[P]])</f>
        <v>6.5036382888884548E-3</v>
      </c>
      <c r="M52" s="23">
        <v>51</v>
      </c>
      <c r="N52">
        <v>3417.12</v>
      </c>
      <c r="O52" s="8">
        <v>1.753005194685703E-5</v>
      </c>
      <c r="P52" s="8">
        <v>1.484214033261962E-2</v>
      </c>
      <c r="Q52" s="8">
        <v>4.7244000000000001E-3</v>
      </c>
      <c r="R52">
        <v>0.30480000000000002</v>
      </c>
      <c r="S52" s="15">
        <v>5960572.0520019531</v>
      </c>
      <c r="T52">
        <v>479.48806170427099</v>
      </c>
      <c r="U52" s="12">
        <f>+T52+BG52*S52*テーブル2[[#This Row],[Pw]]*R52/(N52*O52*K52)</f>
        <v>538.10306984649401</v>
      </c>
      <c r="V52">
        <v>0.03</v>
      </c>
      <c r="W52" s="8">
        <f t="shared" si="0"/>
        <v>223526.92694744034</v>
      </c>
      <c r="X52">
        <v>2.4627077270517574E-2</v>
      </c>
      <c r="Y52">
        <f t="shared" si="1"/>
        <v>6.3722611146904047</v>
      </c>
      <c r="Z52">
        <f t="shared" si="2"/>
        <v>6.3722611346379638</v>
      </c>
      <c r="AA52">
        <f t="shared" si="3"/>
        <v>-1.9947559160016226E-8</v>
      </c>
      <c r="AB52">
        <f t="shared" si="4"/>
        <v>1.3566923130281623E-5</v>
      </c>
      <c r="AC52">
        <v>714.44267673072136</v>
      </c>
      <c r="AD52">
        <f t="shared" si="5"/>
        <v>6200.9937672651504</v>
      </c>
      <c r="AE52">
        <f>+gettm2(AD52,AC52,AK52,AL52,テーブル2[[#This Row],[Fcorr]])</f>
        <v>538.10307099092074</v>
      </c>
      <c r="AF52" s="14">
        <f t="shared" si="6"/>
        <v>1.1444267329352442E-6</v>
      </c>
      <c r="AG52">
        <v>1.3658882748870914E-5</v>
      </c>
      <c r="AH52">
        <f t="shared" si="7"/>
        <v>57.524951469995841</v>
      </c>
      <c r="AI52">
        <f t="shared" si="8"/>
        <v>0.30341328157443975</v>
      </c>
      <c r="AJ52">
        <f t="shared" si="9"/>
        <v>35.855832187602239</v>
      </c>
      <c r="AK52">
        <f t="array" ref="AK52">+S52*テーブル2[[#This Row],[F_form]]/(E52*CpFromTP((テーブル2[[#This Row],[Tin]]+テーブル2[[#This Row],[Tf]])/2,テーブル2[[#This Row],[P]])*AI52)</f>
        <v>6.7994212551536632</v>
      </c>
      <c r="AL52">
        <f t="shared" si="10"/>
        <v>1.1293680422758512</v>
      </c>
      <c r="AM52">
        <f t="shared" si="11"/>
        <v>608.62110603708868</v>
      </c>
      <c r="AN52">
        <f t="shared" si="12"/>
        <v>2.8674321583821438E-8</v>
      </c>
      <c r="AO52">
        <f t="shared" si="13"/>
        <v>9.1959618589290961E-8</v>
      </c>
      <c r="AP52">
        <v>3.7474562892216925</v>
      </c>
      <c r="AQ52">
        <f t="shared" si="14"/>
        <v>3.8830154330455275E-5</v>
      </c>
      <c r="AR52">
        <f t="shared" si="15"/>
        <v>6.8754211837301023E-6</v>
      </c>
      <c r="AS52">
        <f t="shared" si="16"/>
        <v>18.048617351466067</v>
      </c>
      <c r="AT52">
        <f t="shared" si="17"/>
        <v>11.415345404090353</v>
      </c>
      <c r="AU52">
        <f t="shared" si="18"/>
        <v>3.4635674093607527</v>
      </c>
      <c r="AV52">
        <f t="shared" si="19"/>
        <v>0.2838888798609398</v>
      </c>
      <c r="AW52">
        <f t="shared" si="20"/>
        <v>8.1565886015707613E-3</v>
      </c>
      <c r="AX52">
        <f t="shared" si="21"/>
        <v>0.28388887691020592</v>
      </c>
      <c r="AY52">
        <f t="shared" si="22"/>
        <v>2.9507338794587668E-9</v>
      </c>
      <c r="AZ52">
        <f t="shared" si="23"/>
        <v>1080577.4158407261</v>
      </c>
      <c r="BA52">
        <f t="shared" si="24"/>
        <v>1.0361736424287925E-5</v>
      </c>
      <c r="BB52" s="15">
        <f t="shared" si="25"/>
        <v>5992493.7918944145</v>
      </c>
      <c r="BC52" s="20">
        <f t="shared" si="26"/>
        <v>31921.739892461337</v>
      </c>
      <c r="BD52" s="19">
        <f t="shared" si="27"/>
        <v>0.53554825969664965</v>
      </c>
      <c r="BE52" s="15">
        <v>6215350</v>
      </c>
      <c r="BF52" s="16">
        <f>テーブル2[[#This Row],[q_P]]/テーブル2[[#This Row],[q_M]]</f>
        <v>0.96414422227137886</v>
      </c>
      <c r="BG52">
        <v>1</v>
      </c>
      <c r="BH52">
        <v>-0.191</v>
      </c>
      <c r="BI52">
        <v>4.5999999999999999E-2</v>
      </c>
      <c r="BJ52">
        <v>5625</v>
      </c>
      <c r="BK52" s="22">
        <v>1</v>
      </c>
      <c r="BL52">
        <f>テーブル2[[#This Row],[Ts]]-テーブル2[[#This Row],[Tin]]</f>
        <v>129.13304436149201</v>
      </c>
      <c r="BM52">
        <f>テーブル2[[#This Row],[q_P]]*0.000001</f>
        <v>5.9924937918944146</v>
      </c>
      <c r="BN52">
        <f>テーブル2[[#This Row],[Tsub]]</f>
        <v>129.13304436149201</v>
      </c>
      <c r="BO52">
        <f>テーブル2[[#This Row],[Fcorr]]</f>
        <v>1</v>
      </c>
      <c r="BP52">
        <f>(テーブル2[[#This Row],[Tsub]]-40)^2</f>
        <v>7944.6995971477027</v>
      </c>
      <c r="BQ52">
        <v>1</v>
      </c>
      <c r="BR52">
        <v>0.30480000000000002</v>
      </c>
    </row>
    <row r="53" spans="1:70" x14ac:dyDescent="0.15">
      <c r="A53" s="9" t="s">
        <v>121</v>
      </c>
      <c r="B53">
        <v>13789520</v>
      </c>
      <c r="C53" s="22">
        <f t="array" ref="C53">TsatFromP(テーブル2[[#This Row],[P]])</f>
        <v>608.621106065763</v>
      </c>
      <c r="D53">
        <f t="array" ref="D53">RhoGFromP(テーブル2[[#This Row],[P]])</f>
        <v>85.147893581579396</v>
      </c>
      <c r="E53">
        <f t="array" ref="E53">RhoFFromP(テーブル2[[#This Row],[P]])</f>
        <v>624.86627494838649</v>
      </c>
      <c r="F53">
        <f t="array" ref="F53">HgFromP(テーブル2[[#This Row],[P]])</f>
        <v>2643264.389866509</v>
      </c>
      <c r="G53">
        <f t="array" ref="G53">HfFromP(テーブル2[[#This Row],[P]])</f>
        <v>1562686.9740257829</v>
      </c>
      <c r="H53">
        <f t="array" ref="H53">MuGFromP(テーブル2[[#This Row],[P]])</f>
        <v>2.2019594042733509E-5</v>
      </c>
      <c r="I53">
        <f t="array" ref="I53">MuFFromP(テーブル2[[#This Row],[P]])</f>
        <v>7.2223252690249831E-5</v>
      </c>
      <c r="J53">
        <f t="array" ref="J53">KfFromP(テーブル2[[#This Row],[P]])</f>
        <v>0.4911212487937569</v>
      </c>
      <c r="K53">
        <f t="array" ref="K53">CpFFromP(テーブル2[[#This Row],[P]])</f>
        <v>7679.7516396704104</v>
      </c>
      <c r="L53">
        <f t="array" ref="L53">SigmaFromP(テーブル2[[#This Row],[P]])</f>
        <v>6.5036382888884548E-3</v>
      </c>
      <c r="M53">
        <v>52</v>
      </c>
      <c r="N53">
        <v>3451.02</v>
      </c>
      <c r="O53" s="8">
        <v>1.753005194685703E-5</v>
      </c>
      <c r="P53" s="8">
        <v>1.484214033261962E-2</v>
      </c>
      <c r="Q53" s="8">
        <v>4.7244000000000001E-3</v>
      </c>
      <c r="R53">
        <v>0.30480000000000002</v>
      </c>
      <c r="S53" s="15">
        <v>3590913.0096435547</v>
      </c>
      <c r="T53">
        <v>535.10115911890296</v>
      </c>
      <c r="U53" s="12">
        <f>+T53+BG53*S53*テーブル2[[#This Row],[Pw]]*R53/(N53*O53*K53)</f>
        <v>570.06656114352063</v>
      </c>
      <c r="V53">
        <v>0.03</v>
      </c>
      <c r="W53" s="8">
        <f t="shared" si="0"/>
        <v>225744.45598461735</v>
      </c>
      <c r="X53">
        <v>2.4527777240697483E-2</v>
      </c>
      <c r="Y53">
        <f t="shared" si="1"/>
        <v>6.3851470474837413</v>
      </c>
      <c r="Z53">
        <f t="shared" si="2"/>
        <v>6.3851470632081453</v>
      </c>
      <c r="AA53">
        <f t="shared" si="3"/>
        <v>-1.5724404001105086E-8</v>
      </c>
      <c r="AB53">
        <f t="shared" si="4"/>
        <v>1.3355543071362599E-5</v>
      </c>
      <c r="AC53">
        <v>666.12414657944169</v>
      </c>
      <c r="AD53">
        <f t="shared" si="5"/>
        <v>6249.8731217512141</v>
      </c>
      <c r="AE53">
        <f>+gettm2(AD53,AC53,AK53,AL53,テーブル2[[#This Row],[Fcorr]])</f>
        <v>570.06656114352052</v>
      </c>
      <c r="AF53" s="14">
        <f t="shared" si="6"/>
        <v>0</v>
      </c>
      <c r="AG53">
        <v>1.3410118204159026E-5</v>
      </c>
      <c r="AH53">
        <f t="shared" si="7"/>
        <v>58.435406968965026</v>
      </c>
      <c r="AI53">
        <f t="shared" si="8"/>
        <v>0.3058049377996318</v>
      </c>
      <c r="AJ53">
        <f t="shared" si="9"/>
        <v>35.480288427601451</v>
      </c>
      <c r="AK53">
        <f t="array" ref="AK53">+S53*テーブル2[[#This Row],[F_form]]/(E53*CpFromTP((テーブル2[[#This Row],[Tin]]+テーブル2[[#This Row],[Tf]])/2,テーブル2[[#This Row],[P]])*AI53)</f>
        <v>3.7010393439157139</v>
      </c>
      <c r="AL53">
        <f t="shared" si="10"/>
        <v>1.1293680422758512</v>
      </c>
      <c r="AM53">
        <f t="shared" si="11"/>
        <v>608.62110605852195</v>
      </c>
      <c r="AN53">
        <f t="shared" si="12"/>
        <v>7.2410557550028898E-9</v>
      </c>
      <c r="AO53">
        <f t="shared" si="13"/>
        <v>5.4575132796427255E-8</v>
      </c>
      <c r="AP53">
        <v>3.756182157859854</v>
      </c>
      <c r="AQ53">
        <f t="shared" si="14"/>
        <v>3.8649953662493846E-5</v>
      </c>
      <c r="AR53">
        <f t="shared" si="15"/>
        <v>6.7323466684777268E-6</v>
      </c>
      <c r="AS53">
        <f t="shared" si="16"/>
        <v>17.81234124529264</v>
      </c>
      <c r="AT53">
        <f t="shared" si="17"/>
        <v>11.349457727220887</v>
      </c>
      <c r="AU53">
        <f t="shared" si="18"/>
        <v>3.4707202143323341</v>
      </c>
      <c r="AV53">
        <f t="shared" si="19"/>
        <v>0.28546194352751986</v>
      </c>
      <c r="AW53">
        <f t="shared" si="20"/>
        <v>8.029504504268703E-3</v>
      </c>
      <c r="AX53">
        <f t="shared" si="21"/>
        <v>0.28546194016921272</v>
      </c>
      <c r="AY53">
        <f t="shared" si="22"/>
        <v>3.358307132383942E-9</v>
      </c>
      <c r="AZ53">
        <f t="shared" si="23"/>
        <v>1080577.4158407261</v>
      </c>
      <c r="BA53">
        <f t="shared" si="24"/>
        <v>1.028969097827654E-5</v>
      </c>
      <c r="BB53" s="15">
        <f t="shared" si="25"/>
        <v>3581256.6125930594</v>
      </c>
      <c r="BC53" s="20">
        <f t="shared" si="26"/>
        <v>-9656.3970504952595</v>
      </c>
      <c r="BD53" s="19">
        <f t="shared" si="27"/>
        <v>-0.26891202946333093</v>
      </c>
      <c r="BE53" s="15">
        <v>4732500</v>
      </c>
      <c r="BF53" s="16">
        <f>テーブル2[[#This Row],[q_P]]/テーブル2[[#This Row],[q_M]]</f>
        <v>0.75673673800170305</v>
      </c>
      <c r="BG53">
        <v>1</v>
      </c>
      <c r="BH53">
        <v>-5.8999999999999997E-2</v>
      </c>
      <c r="BI53">
        <v>4.5999999999999999E-2</v>
      </c>
      <c r="BJ53">
        <v>5625</v>
      </c>
      <c r="BK53" s="22">
        <v>1</v>
      </c>
      <c r="BL53">
        <f>テーブル2[[#This Row],[Ts]]-テーブル2[[#This Row],[Tin]]</f>
        <v>73.519946946860046</v>
      </c>
      <c r="BM53">
        <f>テーブル2[[#This Row],[q_P]]*0.000001</f>
        <v>3.5812566125930592</v>
      </c>
      <c r="BN53">
        <f>テーブル2[[#This Row],[Tsub]]</f>
        <v>73.519946946860046</v>
      </c>
      <c r="BO53">
        <f>テーブル2[[#This Row],[Fcorr]]</f>
        <v>1</v>
      </c>
      <c r="BP53">
        <f>(テーブル2[[#This Row],[Tsub]]-40)^2</f>
        <v>1123.586843320312</v>
      </c>
      <c r="BQ53">
        <v>1</v>
      </c>
      <c r="BR53">
        <v>0.30480000000000002</v>
      </c>
    </row>
    <row r="54" spans="1:70" x14ac:dyDescent="0.15">
      <c r="A54" s="9" t="s">
        <v>122</v>
      </c>
      <c r="B54">
        <v>13789520</v>
      </c>
      <c r="C54" s="22">
        <f t="array" ref="C54">TsatFromP(テーブル2[[#This Row],[P]])</f>
        <v>608.621106065763</v>
      </c>
      <c r="D54">
        <f t="array" ref="D54">RhoGFromP(テーブル2[[#This Row],[P]])</f>
        <v>85.147893581579396</v>
      </c>
      <c r="E54">
        <f t="array" ref="E54">RhoFFromP(テーブル2[[#This Row],[P]])</f>
        <v>624.86627494838649</v>
      </c>
      <c r="F54">
        <f t="array" ref="F54">HgFromP(テーブル2[[#This Row],[P]])</f>
        <v>2643264.389866509</v>
      </c>
      <c r="G54">
        <f t="array" ref="G54">HfFromP(テーブル2[[#This Row],[P]])</f>
        <v>1562686.9740257829</v>
      </c>
      <c r="H54">
        <f t="array" ref="H54">MuGFromP(テーブル2[[#This Row],[P]])</f>
        <v>2.2019594042733509E-5</v>
      </c>
      <c r="I54">
        <f t="array" ref="I54">MuFFromP(テーブル2[[#This Row],[P]])</f>
        <v>7.2223252690249831E-5</v>
      </c>
      <c r="J54">
        <f t="array" ref="J54">KfFromP(テーブル2[[#This Row],[P]])</f>
        <v>0.4911212487937569</v>
      </c>
      <c r="K54">
        <f t="array" ref="K54">CpFFromP(テーブル2[[#This Row],[P]])</f>
        <v>7679.7516396704104</v>
      </c>
      <c r="L54">
        <f t="array" ref="L54">SigmaFromP(テーブル2[[#This Row],[P]])</f>
        <v>6.5036382888884548E-3</v>
      </c>
      <c r="M54" s="23">
        <v>53</v>
      </c>
      <c r="N54">
        <v>3579.84</v>
      </c>
      <c r="O54" s="8">
        <v>1.753005194685703E-5</v>
      </c>
      <c r="P54" s="8">
        <v>1.484214033261962E-2</v>
      </c>
      <c r="Q54" s="8">
        <v>4.7244000000000001E-3</v>
      </c>
      <c r="R54">
        <v>0.30480000000000002</v>
      </c>
      <c r="S54" s="15">
        <v>1194436.9316101074</v>
      </c>
      <c r="T54">
        <v>586.97568839527196</v>
      </c>
      <c r="U54" s="12">
        <f>+T54+BG54*S54*テーブル2[[#This Row],[Pw]]*R54/(N54*O54*K54)</f>
        <v>598.18762735224948</v>
      </c>
      <c r="V54">
        <v>0.03</v>
      </c>
      <c r="W54" s="8">
        <f t="shared" si="0"/>
        <v>234171.06632588993</v>
      </c>
      <c r="X54">
        <v>2.4164267021167661E-2</v>
      </c>
      <c r="Y54">
        <f t="shared" si="1"/>
        <v>6.4329946012287724</v>
      </c>
      <c r="Z54">
        <f t="shared" si="2"/>
        <v>6.4329946343917461</v>
      </c>
      <c r="AA54">
        <f t="shared" si="3"/>
        <v>-3.3162973700484599E-8</v>
      </c>
      <c r="AB54">
        <f t="shared" si="4"/>
        <v>1.2598354917885759E-5</v>
      </c>
      <c r="AC54">
        <v>623.87847044413695</v>
      </c>
      <c r="AD54">
        <f t="shared" si="5"/>
        <v>6434.9482325499393</v>
      </c>
      <c r="AE54">
        <f>+gettm2(AD54,AC54,AK54,AL54,テーブル2[[#This Row],[Fcorr]])</f>
        <v>598.18762735224936</v>
      </c>
      <c r="AF54" s="14">
        <f t="shared" si="6"/>
        <v>0</v>
      </c>
      <c r="AG54">
        <v>1.2615754444643711E-5</v>
      </c>
      <c r="AH54">
        <f t="shared" si="7"/>
        <v>61.947500269153124</v>
      </c>
      <c r="AI54">
        <f t="shared" si="8"/>
        <v>0.31486062287411631</v>
      </c>
      <c r="AJ54">
        <f t="shared" si="9"/>
        <v>34.366999731540126</v>
      </c>
      <c r="AK54">
        <f t="array" ref="AK54">+S54*テーブル2[[#This Row],[F_form]]/(E54*CpFromTP((テーブル2[[#This Row],[Tin]]+テーブル2[[#This Row],[Tf]])/2,テーブル2[[#This Row],[P]])*AI54)</f>
        <v>0.98706550735775378</v>
      </c>
      <c r="AL54">
        <f t="shared" si="10"/>
        <v>1.1293680422758512</v>
      </c>
      <c r="AM54">
        <f t="shared" si="11"/>
        <v>608.62110606460294</v>
      </c>
      <c r="AN54">
        <f t="shared" si="12"/>
        <v>1.16006049211137E-9</v>
      </c>
      <c r="AO54">
        <f t="shared" si="13"/>
        <v>1.7399526757951562E-8</v>
      </c>
      <c r="AP54">
        <v>3.8089286505125672</v>
      </c>
      <c r="AQ54">
        <f t="shared" si="14"/>
        <v>3.7586907355538851E-5</v>
      </c>
      <c r="AR54">
        <f t="shared" si="15"/>
        <v>6.3165769857008313E-6</v>
      </c>
      <c r="AS54">
        <f t="shared" si="16"/>
        <v>17.207199182923201</v>
      </c>
      <c r="AT54">
        <f t="shared" si="17"/>
        <v>11.176639266977485</v>
      </c>
      <c r="AU54">
        <f t="shared" si="18"/>
        <v>3.5190836012398377</v>
      </c>
      <c r="AV54">
        <f t="shared" si="19"/>
        <v>0.28984504927272958</v>
      </c>
      <c r="AW54">
        <f t="shared" si="20"/>
        <v>7.5742743682544059E-3</v>
      </c>
      <c r="AX54">
        <f t="shared" si="21"/>
        <v>0.28984504327561728</v>
      </c>
      <c r="AY54">
        <f t="shared" si="22"/>
        <v>5.9971123067548149E-9</v>
      </c>
      <c r="AZ54">
        <f t="shared" si="23"/>
        <v>1080577.4158407261</v>
      </c>
      <c r="BA54">
        <f t="shared" si="24"/>
        <v>9.868104867357068E-6</v>
      </c>
      <c r="BB54" s="15">
        <f t="shared" si="25"/>
        <v>1190547.2945099694</v>
      </c>
      <c r="BC54" s="20">
        <f t="shared" si="26"/>
        <v>-3889.637100138003</v>
      </c>
      <c r="BD54" s="19">
        <f t="shared" si="27"/>
        <v>-0.32564608454418359</v>
      </c>
      <c r="BE54" s="15">
        <v>3186550</v>
      </c>
      <c r="BF54" s="16">
        <f>テーブル2[[#This Row],[q_P]]/テーブル2[[#This Row],[q_M]]</f>
        <v>0.37361638590637819</v>
      </c>
      <c r="BG54">
        <v>1</v>
      </c>
      <c r="BH54">
        <v>8.1000000000000003E-2</v>
      </c>
      <c r="BI54">
        <v>4.5999999999999999E-2</v>
      </c>
      <c r="BJ54">
        <v>5625</v>
      </c>
      <c r="BK54" s="22">
        <v>1</v>
      </c>
      <c r="BL54">
        <f>テーブル2[[#This Row],[Ts]]-テーブル2[[#This Row],[Tin]]</f>
        <v>21.645417670491042</v>
      </c>
      <c r="BM54">
        <f>テーブル2[[#This Row],[q_P]]*0.000001</f>
        <v>1.1905472945099693</v>
      </c>
      <c r="BN54">
        <f>テーブル2[[#This Row],[Tsub]]</f>
        <v>21.645417670491042</v>
      </c>
      <c r="BO54">
        <f>テーブル2[[#This Row],[Fcorr]]</f>
        <v>1</v>
      </c>
      <c r="BP54">
        <f>(テーブル2[[#This Row],[Tsub]]-40)^2</f>
        <v>336.89069249072247</v>
      </c>
      <c r="BQ54">
        <v>1</v>
      </c>
      <c r="BR54">
        <v>0.30480000000000002</v>
      </c>
    </row>
    <row r="55" spans="1:70" x14ac:dyDescent="0.15">
      <c r="A55" s="9" t="s">
        <v>123</v>
      </c>
      <c r="B55">
        <v>13789520</v>
      </c>
      <c r="C55" s="22">
        <f t="array" ref="C55">TsatFromP(テーブル2[[#This Row],[P]])</f>
        <v>608.621106065763</v>
      </c>
      <c r="D55">
        <f t="array" ref="D55">RhoGFromP(テーブル2[[#This Row],[P]])</f>
        <v>85.147893581579396</v>
      </c>
      <c r="E55">
        <f t="array" ref="E55">RhoFFromP(テーブル2[[#This Row],[P]])</f>
        <v>624.86627494838649</v>
      </c>
      <c r="F55">
        <f t="array" ref="F55">HgFromP(テーブル2[[#This Row],[P]])</f>
        <v>2643264.389866509</v>
      </c>
      <c r="G55">
        <f t="array" ref="G55">HfFromP(テーブル2[[#This Row],[P]])</f>
        <v>1562686.9740257829</v>
      </c>
      <c r="H55">
        <f t="array" ref="H55">MuGFromP(テーブル2[[#This Row],[P]])</f>
        <v>2.2019594042733509E-5</v>
      </c>
      <c r="I55">
        <f t="array" ref="I55">MuFFromP(テーブル2[[#This Row],[P]])</f>
        <v>7.2223252690249831E-5</v>
      </c>
      <c r="J55">
        <f t="array" ref="J55">KfFromP(テーブル2[[#This Row],[P]])</f>
        <v>0.4911212487937569</v>
      </c>
      <c r="K55">
        <f t="array" ref="K55">CpFFromP(テーブル2[[#This Row],[P]])</f>
        <v>7679.7516396704104</v>
      </c>
      <c r="L55">
        <f t="array" ref="L55">SigmaFromP(テーブル2[[#This Row],[P]])</f>
        <v>6.5036382888884548E-3</v>
      </c>
      <c r="M55">
        <v>54</v>
      </c>
      <c r="N55">
        <v>4068</v>
      </c>
      <c r="O55" s="8">
        <v>1.753005194685703E-5</v>
      </c>
      <c r="P55" s="8">
        <v>1.484214033261962E-2</v>
      </c>
      <c r="Q55" s="8">
        <v>4.7244000000000001E-3</v>
      </c>
      <c r="R55">
        <v>0.30480000000000002</v>
      </c>
      <c r="S55" s="15">
        <v>3905091.0949707031</v>
      </c>
      <c r="T55">
        <v>537.38968663960395</v>
      </c>
      <c r="U55" s="12">
        <f>+T55+BG55*S55*テーブル2[[#This Row],[Pw]]*R55/(N55*O55*K55)</f>
        <v>569.64723394176258</v>
      </c>
      <c r="V55">
        <v>0.03</v>
      </c>
      <c r="W55" s="8">
        <f t="shared" si="0"/>
        <v>266103.48446123855</v>
      </c>
      <c r="X55">
        <v>2.2957021152822974E-2</v>
      </c>
      <c r="Y55">
        <f t="shared" si="1"/>
        <v>6.5999741234761844</v>
      </c>
      <c r="Z55">
        <f t="shared" si="2"/>
        <v>6.5999741280613344</v>
      </c>
      <c r="AA55">
        <f t="shared" si="3"/>
        <v>-4.5851500374283205E-9</v>
      </c>
      <c r="AB55">
        <f t="shared" si="4"/>
        <v>1.026921567599189E-5</v>
      </c>
      <c r="AC55">
        <v>662.15171238109235</v>
      </c>
      <c r="AD55">
        <f t="shared" si="5"/>
        <v>7127.4362156440429</v>
      </c>
      <c r="AE55">
        <f>+gettm2(AD55,AC55,AK55,AL55,テーブル2[[#This Row],[Fcorr]])</f>
        <v>569.64723456327954</v>
      </c>
      <c r="AF55" s="14">
        <f t="shared" si="6"/>
        <v>6.2151696056389483E-7</v>
      </c>
      <c r="AG55">
        <v>1.031767141962687E-5</v>
      </c>
      <c r="AH55">
        <f t="shared" si="7"/>
        <v>75.997682714092306</v>
      </c>
      <c r="AI55">
        <f t="shared" si="8"/>
        <v>0.34874390985798842</v>
      </c>
      <c r="AJ55">
        <f t="shared" si="9"/>
        <v>31.131379619576688</v>
      </c>
      <c r="AK55">
        <f t="array" ref="AK55">+S55*テーブル2[[#This Row],[F_form]]/(E55*CpFromTP((テーブル2[[#This Row],[Tin]]+テーブル2[[#This Row],[Tf]])/2,テーブル2[[#This Row],[P]])*AI55)</f>
        <v>3.519412914476995</v>
      </c>
      <c r="AL55">
        <f t="shared" si="10"/>
        <v>1.1293680422758512</v>
      </c>
      <c r="AM55">
        <f t="shared" si="11"/>
        <v>608.62110606359749</v>
      </c>
      <c r="AN55">
        <f t="shared" si="12"/>
        <v>2.1655068849213421E-9</v>
      </c>
      <c r="AO55">
        <f t="shared" si="13"/>
        <v>4.845574363497964E-8</v>
      </c>
      <c r="AP55">
        <v>4.0342384272448708</v>
      </c>
      <c r="AQ55">
        <f t="shared" si="14"/>
        <v>3.3505734648552772E-5</v>
      </c>
      <c r="AR55">
        <f t="shared" si="15"/>
        <v>5.1830635816309247E-6</v>
      </c>
      <c r="AS55">
        <f t="shared" si="16"/>
        <v>15.638792261325028</v>
      </c>
      <c r="AT55">
        <f t="shared" si="17"/>
        <v>10.69877255496279</v>
      </c>
      <c r="AU55">
        <f t="shared" si="18"/>
        <v>3.7311317714990637</v>
      </c>
      <c r="AV55">
        <f t="shared" si="19"/>
        <v>0.30310665574580709</v>
      </c>
      <c r="AW55">
        <f t="shared" si="20"/>
        <v>6.1739693462926331E-3</v>
      </c>
      <c r="AX55">
        <f t="shared" si="21"/>
        <v>0.3031066295489574</v>
      </c>
      <c r="AY55">
        <f t="shared" si="22"/>
        <v>2.6196849689519297E-8</v>
      </c>
      <c r="AZ55">
        <f t="shared" si="23"/>
        <v>1080577.4158407261</v>
      </c>
      <c r="BA55">
        <f t="shared" si="24"/>
        <v>8.3053431899995723E-6</v>
      </c>
      <c r="BB55" s="15">
        <f t="shared" si="25"/>
        <v>3939405.1857065484</v>
      </c>
      <c r="BC55" s="20">
        <f t="shared" si="26"/>
        <v>34314.090735845268</v>
      </c>
      <c r="BD55" s="19">
        <f t="shared" si="27"/>
        <v>0.87870141569905436</v>
      </c>
      <c r="BE55" s="15">
        <v>5016450</v>
      </c>
      <c r="BF55" s="16">
        <f>テーブル2[[#This Row],[q_P]]/テーブル2[[#This Row],[q_M]]</f>
        <v>0.78529740866679587</v>
      </c>
      <c r="BG55">
        <v>1</v>
      </c>
      <c r="BH55">
        <v>-8.2000000000000003E-2</v>
      </c>
      <c r="BI55">
        <v>4.5999999999999999E-2</v>
      </c>
      <c r="BJ55">
        <v>5625</v>
      </c>
      <c r="BK55" s="22">
        <v>1</v>
      </c>
      <c r="BL55">
        <f>テーブル2[[#This Row],[Ts]]-テーブル2[[#This Row],[Tin]]</f>
        <v>71.23141942615905</v>
      </c>
      <c r="BM55">
        <f>テーブル2[[#This Row],[q_P]]*0.000001</f>
        <v>3.9394051857065482</v>
      </c>
      <c r="BN55">
        <f>テーブル2[[#This Row],[Tsub]]</f>
        <v>71.23141942615905</v>
      </c>
      <c r="BO55">
        <f>テーブル2[[#This Row],[Fcorr]]</f>
        <v>1</v>
      </c>
      <c r="BP55">
        <f>(テーブル2[[#This Row],[Tsub]]-40)^2</f>
        <v>975.40155937266491</v>
      </c>
      <c r="BQ55">
        <v>1</v>
      </c>
      <c r="BR55">
        <v>0.30480000000000002</v>
      </c>
    </row>
    <row r="56" spans="1:70" x14ac:dyDescent="0.15">
      <c r="A56" s="9" t="s">
        <v>124</v>
      </c>
      <c r="B56">
        <v>13789520</v>
      </c>
      <c r="C56" s="22">
        <f t="array" ref="C56">TsatFromP(テーブル2[[#This Row],[P]])</f>
        <v>608.621106065763</v>
      </c>
      <c r="D56">
        <f t="array" ref="D56">RhoGFromP(テーブル2[[#This Row],[P]])</f>
        <v>85.147893581579396</v>
      </c>
      <c r="E56">
        <f t="array" ref="E56">RhoFFromP(テーブル2[[#This Row],[P]])</f>
        <v>624.86627494838649</v>
      </c>
      <c r="F56">
        <f t="array" ref="F56">HgFromP(テーブル2[[#This Row],[P]])</f>
        <v>2643264.389866509</v>
      </c>
      <c r="G56">
        <f t="array" ref="G56">HfFromP(テーブル2[[#This Row],[P]])</f>
        <v>1562686.9740257829</v>
      </c>
      <c r="H56">
        <f t="array" ref="H56">MuGFromP(テーブル2[[#This Row],[P]])</f>
        <v>2.2019594042733509E-5</v>
      </c>
      <c r="I56">
        <f t="array" ref="I56">MuFFromP(テーブル2[[#This Row],[P]])</f>
        <v>7.2223252690249831E-5</v>
      </c>
      <c r="J56">
        <f t="array" ref="J56">KfFromP(テーブル2[[#This Row],[P]])</f>
        <v>0.4911212487937569</v>
      </c>
      <c r="K56">
        <f t="array" ref="K56">CpFFromP(テーブル2[[#This Row],[P]])</f>
        <v>7679.7516396704104</v>
      </c>
      <c r="L56">
        <f t="array" ref="L56">SigmaFromP(テーブル2[[#This Row],[P]])</f>
        <v>6.5036382888884548E-3</v>
      </c>
      <c r="M56" s="23">
        <v>55</v>
      </c>
      <c r="N56">
        <v>2752.68</v>
      </c>
      <c r="O56" s="8">
        <v>1.7719053836560401E-5</v>
      </c>
      <c r="P56" s="8">
        <v>1.4921936786020801E-2</v>
      </c>
      <c r="Q56" s="8">
        <v>4.7498000000000002E-3</v>
      </c>
      <c r="R56">
        <v>0.3175</v>
      </c>
      <c r="S56" s="15">
        <v>902557.67107009888</v>
      </c>
      <c r="T56">
        <v>588.56034428011105</v>
      </c>
      <c r="U56" s="12">
        <f>+T56+BG56*S56*テーブル2[[#This Row],[Pw]]*R56/(N56*O56*K56)</f>
        <v>599.9759893325438</v>
      </c>
      <c r="V56">
        <v>0.03</v>
      </c>
      <c r="W56" s="8">
        <f t="shared" si="0"/>
        <v>181031.44038768951</v>
      </c>
      <c r="X56">
        <v>2.6926893623795221E-2</v>
      </c>
      <c r="Y56">
        <f t="shared" si="1"/>
        <v>6.0940620607317042</v>
      </c>
      <c r="Z56">
        <f t="shared" si="2"/>
        <v>6.0940620675312109</v>
      </c>
      <c r="AA56">
        <f t="shared" si="3"/>
        <v>-6.7995067354331695E-9</v>
      </c>
      <c r="AB56">
        <f t="shared" si="4"/>
        <v>1.9121281205086491E-5</v>
      </c>
      <c r="AC56">
        <v>623.10158949906224</v>
      </c>
      <c r="AD56">
        <f t="shared" si="5"/>
        <v>5251.364271909536</v>
      </c>
      <c r="AE56">
        <f>+gettm2(AD56,AC56,AK56,AL56,テーブル2[[#This Row],[Fcorr]])</f>
        <v>599.97598956355955</v>
      </c>
      <c r="AF56" s="14">
        <f t="shared" si="6"/>
        <v>2.3101574697648175E-7</v>
      </c>
      <c r="AG56">
        <v>1.9140089642725622E-5</v>
      </c>
      <c r="AH56">
        <f t="shared" si="7"/>
        <v>40.815078565917908</v>
      </c>
      <c r="AI56">
        <f t="shared" si="8"/>
        <v>0.25557406200901811</v>
      </c>
      <c r="AJ56">
        <f t="shared" si="9"/>
        <v>42.32244848665421</v>
      </c>
      <c r="AK56">
        <f t="array" ref="AK56">+S56*テーブル2[[#This Row],[F_form]]/(E56*CpFromTP((テーブル2[[#This Row],[Tin]]+テーブル2[[#This Row],[Tf]])/2,テーブル2[[#This Row],[P]])*AI56)</f>
        <v>0.90628492163850149</v>
      </c>
      <c r="AL56">
        <f t="shared" si="10"/>
        <v>1.1293680422758512</v>
      </c>
      <c r="AM56">
        <f t="shared" si="11"/>
        <v>608.62110605960572</v>
      </c>
      <c r="AN56">
        <f t="shared" si="12"/>
        <v>6.1572791310027242E-9</v>
      </c>
      <c r="AO56">
        <f t="shared" si="13"/>
        <v>1.8808437639130976E-8</v>
      </c>
      <c r="AP56">
        <v>3.3866374787825584</v>
      </c>
      <c r="AQ56">
        <f t="shared" si="14"/>
        <v>4.7544999581395314E-5</v>
      </c>
      <c r="AR56">
        <f t="shared" si="15"/>
        <v>9.5794490401823765E-6</v>
      </c>
      <c r="AS56">
        <f t="shared" si="16"/>
        <v>21.18201879413526</v>
      </c>
      <c r="AT56">
        <f t="shared" si="17"/>
        <v>12.215763258451199</v>
      </c>
      <c r="AU56">
        <f t="shared" si="18"/>
        <v>3.1220322365028919</v>
      </c>
      <c r="AV56">
        <f t="shared" si="19"/>
        <v>0.26460524227966653</v>
      </c>
      <c r="AW56">
        <f t="shared" si="20"/>
        <v>1.1495931894588703E-2</v>
      </c>
      <c r="AX56">
        <f t="shared" si="21"/>
        <v>0.26460523388317142</v>
      </c>
      <c r="AY56">
        <f t="shared" si="22"/>
        <v>8.3964951103077112E-9</v>
      </c>
      <c r="AZ56">
        <f t="shared" si="23"/>
        <v>1080577.4158407261</v>
      </c>
      <c r="BA56">
        <f t="shared" si="24"/>
        <v>1.403899882383838E-5</v>
      </c>
      <c r="BB56" s="15">
        <f t="shared" si="25"/>
        <v>904606.19183639693</v>
      </c>
      <c r="BC56" s="20">
        <f t="shared" si="26"/>
        <v>2048.5207662980538</v>
      </c>
      <c r="BD56" s="19">
        <f t="shared" si="27"/>
        <v>0.22696840677995317</v>
      </c>
      <c r="BE56" s="15">
        <v>2665975</v>
      </c>
      <c r="BF56" s="16">
        <f>テーブル2[[#This Row],[q_P]]/テーブル2[[#This Row],[q_M]]</f>
        <v>0.33931533185284818</v>
      </c>
      <c r="BG56">
        <v>1</v>
      </c>
      <c r="BH56">
        <v>0.11700000000000001</v>
      </c>
      <c r="BI56">
        <v>4.5999999999999999E-2</v>
      </c>
      <c r="BJ56">
        <v>5625</v>
      </c>
      <c r="BK56" s="22">
        <v>1</v>
      </c>
      <c r="BL56">
        <f>テーブル2[[#This Row],[Ts]]-テーブル2[[#This Row],[Tin]]</f>
        <v>20.060761785651948</v>
      </c>
      <c r="BM56">
        <f>テーブル2[[#This Row],[q_P]]*0.000001</f>
        <v>0.9046061918363969</v>
      </c>
      <c r="BN56">
        <f>テーブル2[[#This Row],[Tsub]]</f>
        <v>20.060761785651948</v>
      </c>
      <c r="BO56">
        <f>テーブル2[[#This Row],[Fcorr]]</f>
        <v>1</v>
      </c>
      <c r="BP56">
        <f>(テーブル2[[#This Row],[Tsub]]-40)^2</f>
        <v>397.57322056851768</v>
      </c>
      <c r="BQ56">
        <v>1</v>
      </c>
      <c r="BR56">
        <v>0.3175</v>
      </c>
    </row>
    <row r="57" spans="1:70" x14ac:dyDescent="0.15">
      <c r="A57" s="9" t="s">
        <v>125</v>
      </c>
      <c r="B57">
        <v>13789520</v>
      </c>
      <c r="C57" s="22">
        <f t="array" ref="C57">TsatFromP(テーブル2[[#This Row],[P]])</f>
        <v>608.621106065763</v>
      </c>
      <c r="D57">
        <f t="array" ref="D57">RhoGFromP(テーブル2[[#This Row],[P]])</f>
        <v>85.147893581579396</v>
      </c>
      <c r="E57">
        <f t="array" ref="E57">RhoFFromP(テーブル2[[#This Row],[P]])</f>
        <v>624.86627494838649</v>
      </c>
      <c r="F57">
        <f t="array" ref="F57">HgFromP(テーブル2[[#This Row],[P]])</f>
        <v>2643264.389866509</v>
      </c>
      <c r="G57">
        <f t="array" ref="G57">HfFromP(テーブル2[[#This Row],[P]])</f>
        <v>1562686.9740257829</v>
      </c>
      <c r="H57">
        <f t="array" ref="H57">MuGFromP(テーブル2[[#This Row],[P]])</f>
        <v>2.2019594042733509E-5</v>
      </c>
      <c r="I57">
        <f t="array" ref="I57">MuFFromP(テーブル2[[#This Row],[P]])</f>
        <v>7.2223252690249831E-5</v>
      </c>
      <c r="J57">
        <f t="array" ref="J57">KfFromP(テーブル2[[#This Row],[P]])</f>
        <v>0.4911212487937569</v>
      </c>
      <c r="K57">
        <f t="array" ref="K57">CpFFromP(テーブル2[[#This Row],[P]])</f>
        <v>7679.7516396704104</v>
      </c>
      <c r="L57">
        <f t="array" ref="L57">SigmaFromP(テーブル2[[#This Row],[P]])</f>
        <v>6.5036382888884548E-3</v>
      </c>
      <c r="M57">
        <v>56</v>
      </c>
      <c r="N57">
        <v>2861.16</v>
      </c>
      <c r="O57" s="8">
        <v>1.7719053836560401E-5</v>
      </c>
      <c r="P57" s="8">
        <v>1.4921936786020801E-2</v>
      </c>
      <c r="Q57" s="8">
        <v>4.7498000000000002E-3</v>
      </c>
      <c r="R57">
        <v>0.3175</v>
      </c>
      <c r="S57" s="15">
        <v>2083575.439453125</v>
      </c>
      <c r="T57">
        <v>560.91989777978495</v>
      </c>
      <c r="U57" s="12">
        <f>+T57+BG57*S57*テーブル2[[#This Row],[Pw]]*R57/(N57*O57*K57)</f>
        <v>586.27400409558265</v>
      </c>
      <c r="V57">
        <v>0.03</v>
      </c>
      <c r="W57" s="8">
        <f t="shared" si="0"/>
        <v>188165.68434385463</v>
      </c>
      <c r="X57">
        <v>2.648758764838987E-2</v>
      </c>
      <c r="Y57">
        <f t="shared" si="1"/>
        <v>6.1443903242986835</v>
      </c>
      <c r="Z57">
        <f t="shared" si="2"/>
        <v>6.1443903505649944</v>
      </c>
      <c r="AA57">
        <f t="shared" si="3"/>
        <v>-2.6266310904077272E-8</v>
      </c>
      <c r="AB57">
        <f t="shared" si="4"/>
        <v>1.7992354589735144E-5</v>
      </c>
      <c r="AC57">
        <v>645.30736479412519</v>
      </c>
      <c r="AD57">
        <f t="shared" si="5"/>
        <v>5413.6059219729668</v>
      </c>
      <c r="AE57">
        <f>+gettm2(AD57,AC57,AK57,AL57,テーブル2[[#This Row],[Fcorr]])</f>
        <v>586.27400409558265</v>
      </c>
      <c r="AF57" s="14">
        <f t="shared" si="6"/>
        <v>0</v>
      </c>
      <c r="AG57">
        <v>1.8033260183499445E-5</v>
      </c>
      <c r="AH57">
        <f t="shared" si="7"/>
        <v>43.376012337588264</v>
      </c>
      <c r="AI57">
        <f t="shared" si="8"/>
        <v>0.26347005919884531</v>
      </c>
      <c r="AJ57">
        <f t="shared" si="9"/>
        <v>41.106978871477494</v>
      </c>
      <c r="AK57">
        <f t="array" ref="AK57">+S57*テーブル2[[#This Row],[F_form]]/(E57*CpFromTP((テーブル2[[#This Row],[Tin]]+テーブル2[[#This Row],[Tf]])/2,テーブル2[[#This Row],[P]])*AI57)</f>
        <v>2.306586606644339</v>
      </c>
      <c r="AL57">
        <f t="shared" si="10"/>
        <v>1.1293680422758512</v>
      </c>
      <c r="AM57">
        <f t="shared" si="11"/>
        <v>608.62110606488955</v>
      </c>
      <c r="AN57">
        <f t="shared" si="12"/>
        <v>8.7345597421517596E-10</v>
      </c>
      <c r="AO57">
        <f t="shared" si="13"/>
        <v>4.0905593764300872E-8</v>
      </c>
      <c r="AP57">
        <v>3.449593507846207</v>
      </c>
      <c r="AQ57">
        <f t="shared" si="14"/>
        <v>4.5825416910157007E-5</v>
      </c>
      <c r="AR57">
        <f t="shared" si="15"/>
        <v>9.037082888631873E-6</v>
      </c>
      <c r="AS57">
        <f t="shared" si="16"/>
        <v>20.600111770288461</v>
      </c>
      <c r="AT57">
        <f t="shared" si="17"/>
        <v>12.076482507614871</v>
      </c>
      <c r="AU57">
        <f t="shared" si="18"/>
        <v>3.18179156119511</v>
      </c>
      <c r="AV57">
        <f t="shared" si="19"/>
        <v>0.26780194665109702</v>
      </c>
      <c r="AW57">
        <f t="shared" si="20"/>
        <v>1.0817208364252498E-2</v>
      </c>
      <c r="AX57">
        <f t="shared" si="21"/>
        <v>0.26780193592108914</v>
      </c>
      <c r="AY57">
        <f t="shared" si="22"/>
        <v>1.0730007882209236E-8</v>
      </c>
      <c r="AZ57">
        <f t="shared" si="23"/>
        <v>1080577.4158407261</v>
      </c>
      <c r="BA57">
        <f t="shared" si="24"/>
        <v>1.3284294745431797E-5</v>
      </c>
      <c r="BB57" s="15">
        <f t="shared" si="25"/>
        <v>2079156.4521829367</v>
      </c>
      <c r="BC57" s="20">
        <f t="shared" si="26"/>
        <v>-4418.987270188285</v>
      </c>
      <c r="BD57" s="19">
        <f t="shared" si="27"/>
        <v>-0.21208674216989881</v>
      </c>
      <c r="BE57" s="15">
        <v>3691350</v>
      </c>
      <c r="BF57" s="16">
        <f>テーブル2[[#This Row],[q_P]]/テーブル2[[#This Row],[q_M]]</f>
        <v>0.56325096568543664</v>
      </c>
      <c r="BG57">
        <v>1</v>
      </c>
      <c r="BH57">
        <v>5.2999999999999999E-2</v>
      </c>
      <c r="BI57">
        <v>4.5999999999999999E-2</v>
      </c>
      <c r="BJ57">
        <v>5625</v>
      </c>
      <c r="BK57" s="22">
        <v>1</v>
      </c>
      <c r="BL57">
        <f>テーブル2[[#This Row],[Ts]]-テーブル2[[#This Row],[Tin]]</f>
        <v>47.701208285978055</v>
      </c>
      <c r="BM57">
        <f>テーブル2[[#This Row],[q_P]]*0.000001</f>
        <v>2.0791564521829367</v>
      </c>
      <c r="BN57">
        <f>テーブル2[[#This Row],[Tsub]]</f>
        <v>47.701208285978055</v>
      </c>
      <c r="BO57">
        <f>テーブル2[[#This Row],[Fcorr]]</f>
        <v>1</v>
      </c>
      <c r="BP57">
        <f>(テーブル2[[#This Row],[Tsub]]-40)^2</f>
        <v>59.308609064017048</v>
      </c>
      <c r="BQ57">
        <v>1</v>
      </c>
      <c r="BR57">
        <v>0.3175</v>
      </c>
    </row>
    <row r="58" spans="1:70" x14ac:dyDescent="0.15">
      <c r="A58" s="9" t="s">
        <v>126</v>
      </c>
      <c r="B58">
        <v>13789520</v>
      </c>
      <c r="C58" s="22">
        <f t="array" ref="C58">TsatFromP(テーブル2[[#This Row],[P]])</f>
        <v>608.621106065763</v>
      </c>
      <c r="D58">
        <f t="array" ref="D58">RhoGFromP(テーブル2[[#This Row],[P]])</f>
        <v>85.147893581579396</v>
      </c>
      <c r="E58">
        <f t="array" ref="E58">RhoFFromP(テーブル2[[#This Row],[P]])</f>
        <v>624.86627494838649</v>
      </c>
      <c r="F58">
        <f t="array" ref="F58">HgFromP(テーブル2[[#This Row],[P]])</f>
        <v>2643264.389866509</v>
      </c>
      <c r="G58">
        <f t="array" ref="G58">HfFromP(テーブル2[[#This Row],[P]])</f>
        <v>1562686.9740257829</v>
      </c>
      <c r="H58">
        <f t="array" ref="H58">MuGFromP(テーブル2[[#This Row],[P]])</f>
        <v>2.2019594042733509E-5</v>
      </c>
      <c r="I58">
        <f t="array" ref="I58">MuFFromP(テーブル2[[#This Row],[P]])</f>
        <v>7.2223252690249831E-5</v>
      </c>
      <c r="J58">
        <f t="array" ref="J58">KfFromP(テーブル2[[#This Row],[P]])</f>
        <v>0.4911212487937569</v>
      </c>
      <c r="K58">
        <f t="array" ref="K58">CpFFromP(テーブル2[[#This Row],[P]])</f>
        <v>7679.7516396704104</v>
      </c>
      <c r="L58">
        <f t="array" ref="L58">SigmaFromP(テーブル2[[#This Row],[P]])</f>
        <v>6.5036382888884548E-3</v>
      </c>
      <c r="M58" s="23">
        <v>57</v>
      </c>
      <c r="N58">
        <v>2861.16</v>
      </c>
      <c r="O58" s="8">
        <v>1.7719053836560401E-5</v>
      </c>
      <c r="P58" s="8">
        <v>1.4921936786020801E-2</v>
      </c>
      <c r="Q58" s="8">
        <v>4.7498000000000002E-3</v>
      </c>
      <c r="R58">
        <v>0.3175</v>
      </c>
      <c r="S58" s="15">
        <v>1470942.9264068604</v>
      </c>
      <c r="T58">
        <v>575.85741467334606</v>
      </c>
      <c r="U58" s="12">
        <f>+T58+BG58*S58*テーブル2[[#This Row],[Pw]]*R58/(N58*O58*K58)</f>
        <v>593.75666738789084</v>
      </c>
      <c r="V58">
        <v>0.03</v>
      </c>
      <c r="W58" s="8">
        <f t="shared" si="0"/>
        <v>188165.68434385463</v>
      </c>
      <c r="X58">
        <v>2.648758764838987E-2</v>
      </c>
      <c r="Y58">
        <f t="shared" si="1"/>
        <v>6.1443903242986835</v>
      </c>
      <c r="Z58">
        <f t="shared" si="2"/>
        <v>6.1443903505649944</v>
      </c>
      <c r="AA58">
        <f t="shared" si="3"/>
        <v>-2.6266310904077272E-8</v>
      </c>
      <c r="AB58">
        <f t="shared" si="4"/>
        <v>1.7992354589735144E-5</v>
      </c>
      <c r="AC58">
        <v>633.01663235544697</v>
      </c>
      <c r="AD58">
        <f t="shared" si="5"/>
        <v>5413.6059219729668</v>
      </c>
      <c r="AE58">
        <f>+gettm2(AD58,AC58,AK58,AL58,テーブル2[[#This Row],[Fcorr]])</f>
        <v>593.75666771805697</v>
      </c>
      <c r="AF58" s="14">
        <f t="shared" si="6"/>
        <v>3.3016613087966107E-7</v>
      </c>
      <c r="AG58">
        <v>1.8021210973718048E-5</v>
      </c>
      <c r="AH58">
        <f t="shared" si="7"/>
        <v>43.376012337588264</v>
      </c>
      <c r="AI58">
        <f t="shared" si="8"/>
        <v>0.26347005919884531</v>
      </c>
      <c r="AJ58">
        <f t="shared" si="9"/>
        <v>41.07951258934871</v>
      </c>
      <c r="AK58">
        <f t="array" ref="AK58">+S58*テーブル2[[#This Row],[F_form]]/(E58*CpFromTP((テーブル2[[#This Row],[Tin]]+テーブル2[[#This Row],[Tf]])/2,テーブル2[[#This Row],[P]])*AI58)</f>
        <v>1.5339887063581934</v>
      </c>
      <c r="AL58">
        <f t="shared" si="10"/>
        <v>1.1293680422758512</v>
      </c>
      <c r="AM58">
        <f t="shared" si="11"/>
        <v>608.62110606560975</v>
      </c>
      <c r="AN58">
        <f t="shared" si="12"/>
        <v>1.5324985724873841E-10</v>
      </c>
      <c r="AO58">
        <f t="shared" si="13"/>
        <v>2.8856383982903507E-8</v>
      </c>
      <c r="AP58">
        <v>3.447962576719398</v>
      </c>
      <c r="AQ58">
        <f t="shared" si="14"/>
        <v>4.5868779199172994E-5</v>
      </c>
      <c r="AR58">
        <f t="shared" si="15"/>
        <v>9.0250336788504757E-6</v>
      </c>
      <c r="AS58">
        <f t="shared" si="16"/>
        <v>20.572645488159669</v>
      </c>
      <c r="AT58">
        <f t="shared" si="17"/>
        <v>12.06981152222744</v>
      </c>
      <c r="AU58">
        <f t="shared" si="18"/>
        <v>3.1800339562801687</v>
      </c>
      <c r="AV58">
        <f t="shared" si="19"/>
        <v>0.26792862043922927</v>
      </c>
      <c r="AW58">
        <f t="shared" si="20"/>
        <v>1.0817208364252498E-2</v>
      </c>
      <c r="AX58">
        <f t="shared" si="21"/>
        <v>0.26792860971855509</v>
      </c>
      <c r="AY58">
        <f t="shared" si="22"/>
        <v>1.0720674181730061E-8</v>
      </c>
      <c r="AZ58">
        <f t="shared" si="23"/>
        <v>1080577.4158407261</v>
      </c>
      <c r="BA58">
        <f t="shared" si="24"/>
        <v>1.3303154595957173E-5</v>
      </c>
      <c r="BB58" s="15">
        <f t="shared" si="25"/>
        <v>1464637.8139772317</v>
      </c>
      <c r="BC58" s="20">
        <f t="shared" si="26"/>
        <v>-6305.1124296286143</v>
      </c>
      <c r="BD58" s="19">
        <f t="shared" si="27"/>
        <v>-0.42864426052412524</v>
      </c>
      <c r="BE58" s="15">
        <v>3129760</v>
      </c>
      <c r="BF58" s="16">
        <f>テーブル2[[#This Row],[q_P]]/テーブル2[[#This Row],[q_M]]</f>
        <v>0.46797128660895138</v>
      </c>
      <c r="BG58">
        <v>1</v>
      </c>
      <c r="BH58">
        <v>7.9000000000000001E-2</v>
      </c>
      <c r="BI58">
        <v>4.5999999999999999E-2</v>
      </c>
      <c r="BJ58">
        <v>5625</v>
      </c>
      <c r="BK58" s="22">
        <v>1</v>
      </c>
      <c r="BL58">
        <f>テーブル2[[#This Row],[Ts]]-テーブル2[[#This Row],[Tin]]</f>
        <v>32.763691392416945</v>
      </c>
      <c r="BM58">
        <f>テーブル2[[#This Row],[q_P]]*0.000001</f>
        <v>1.4646378139772316</v>
      </c>
      <c r="BN58">
        <f>テーブル2[[#This Row],[Tsub]]</f>
        <v>32.763691392416945</v>
      </c>
      <c r="BO58">
        <f>テーブル2[[#This Row],[Fcorr]]</f>
        <v>1</v>
      </c>
      <c r="BP58">
        <f>(テーブル2[[#This Row],[Tsub]]-40)^2</f>
        <v>52.364162264180614</v>
      </c>
      <c r="BQ58">
        <v>1</v>
      </c>
      <c r="BR58">
        <v>0.3175</v>
      </c>
    </row>
    <row r="59" spans="1:70" x14ac:dyDescent="0.15">
      <c r="A59" s="9" t="s">
        <v>127</v>
      </c>
      <c r="B59">
        <v>13789520</v>
      </c>
      <c r="C59" s="22">
        <f t="array" ref="C59">TsatFromP(テーブル2[[#This Row],[P]])</f>
        <v>608.621106065763</v>
      </c>
      <c r="D59">
        <f t="array" ref="D59">RhoGFromP(テーブル2[[#This Row],[P]])</f>
        <v>85.147893581579396</v>
      </c>
      <c r="E59">
        <f t="array" ref="E59">RhoFFromP(テーブル2[[#This Row],[P]])</f>
        <v>624.86627494838649</v>
      </c>
      <c r="F59">
        <f t="array" ref="F59">HgFromP(テーブル2[[#This Row],[P]])</f>
        <v>2643264.389866509</v>
      </c>
      <c r="G59">
        <f t="array" ref="G59">HfFromP(テーブル2[[#This Row],[P]])</f>
        <v>1562686.9740257829</v>
      </c>
      <c r="H59">
        <f t="array" ref="H59">MuGFromP(テーブル2[[#This Row],[P]])</f>
        <v>2.2019594042733509E-5</v>
      </c>
      <c r="I59">
        <f t="array" ref="I59">MuFFromP(テーブル2[[#This Row],[P]])</f>
        <v>7.2223252690249831E-5</v>
      </c>
      <c r="J59">
        <f t="array" ref="J59">KfFromP(テーブル2[[#This Row],[P]])</f>
        <v>0.4911212487937569</v>
      </c>
      <c r="K59">
        <f t="array" ref="K59">CpFFromP(テーブル2[[#This Row],[P]])</f>
        <v>7679.7516396704104</v>
      </c>
      <c r="L59">
        <f t="array" ref="L59">SigmaFromP(テーブル2[[#This Row],[P]])</f>
        <v>6.5036382888884548E-3</v>
      </c>
      <c r="M59">
        <v>58</v>
      </c>
      <c r="N59">
        <v>2861.16</v>
      </c>
      <c r="O59" s="8">
        <v>1.7719053836560401E-5</v>
      </c>
      <c r="P59" s="8">
        <v>1.4921936786020801E-2</v>
      </c>
      <c r="Q59" s="8">
        <v>4.7498000000000002E-3</v>
      </c>
      <c r="R59">
        <v>0.3175</v>
      </c>
      <c r="S59" s="15">
        <v>1493583.6315155029</v>
      </c>
      <c r="T59">
        <v>575.31581159469101</v>
      </c>
      <c r="U59" s="12">
        <f>+T59+BG59*S59*テーブル2[[#This Row],[Pw]]*R59/(N59*O59*K59)</f>
        <v>593.49056901788208</v>
      </c>
      <c r="V59">
        <v>0.03</v>
      </c>
      <c r="W59" s="8">
        <f t="shared" si="0"/>
        <v>188165.68434385463</v>
      </c>
      <c r="X59">
        <v>2.648758764838987E-2</v>
      </c>
      <c r="Y59">
        <f t="shared" si="1"/>
        <v>6.1443903242986835</v>
      </c>
      <c r="Z59">
        <f t="shared" si="2"/>
        <v>6.1443903505649944</v>
      </c>
      <c r="AA59">
        <f t="shared" si="3"/>
        <v>-2.6266310904077272E-8</v>
      </c>
      <c r="AB59">
        <f t="shared" si="4"/>
        <v>1.7992354589735144E-5</v>
      </c>
      <c r="AC59">
        <v>633.45362236180006</v>
      </c>
      <c r="AD59">
        <f t="shared" si="5"/>
        <v>5413.6059219729668</v>
      </c>
      <c r="AE59">
        <f>+gettm2(AD59,AC59,AK59,AL59,テーブル2[[#This Row],[Fcorr]])</f>
        <v>593.49056901788208</v>
      </c>
      <c r="AF59" s="14">
        <f t="shared" si="6"/>
        <v>0</v>
      </c>
      <c r="AG59">
        <v>1.8021680529164012E-5</v>
      </c>
      <c r="AH59">
        <f t="shared" si="7"/>
        <v>43.376012337588264</v>
      </c>
      <c r="AI59">
        <f t="shared" si="8"/>
        <v>0.26347005919884531</v>
      </c>
      <c r="AJ59">
        <f t="shared" si="9"/>
        <v>41.080582945213358</v>
      </c>
      <c r="AK59">
        <f t="array" ref="AK59">+S59*テーブル2[[#This Row],[F_form]]/(E59*CpFromTP((テーブル2[[#This Row],[Tin]]+テーブル2[[#This Row],[Tf]])/2,テーブル2[[#This Row],[P]])*AI59)</f>
        <v>1.5614602067872829</v>
      </c>
      <c r="AL59">
        <f t="shared" si="10"/>
        <v>1.1293680422758512</v>
      </c>
      <c r="AM59">
        <f t="shared" si="11"/>
        <v>608.62110606559656</v>
      </c>
      <c r="AN59">
        <f t="shared" si="12"/>
        <v>1.6643753042444587E-10</v>
      </c>
      <c r="AO59">
        <f t="shared" si="13"/>
        <v>2.9325939428868079E-8</v>
      </c>
      <c r="AP59">
        <v>3.448026172479465</v>
      </c>
      <c r="AQ59">
        <f t="shared" si="14"/>
        <v>4.5867087197529545E-5</v>
      </c>
      <c r="AR59">
        <f t="shared" si="15"/>
        <v>9.0255032342964403E-6</v>
      </c>
      <c r="AS59">
        <f t="shared" si="16"/>
        <v>20.573715844024324</v>
      </c>
      <c r="AT59">
        <f t="shared" si="17"/>
        <v>12.070071656010899</v>
      </c>
      <c r="AU59">
        <f t="shared" si="18"/>
        <v>3.1801024937434965</v>
      </c>
      <c r="AV59">
        <f t="shared" si="19"/>
        <v>0.26792367873596845</v>
      </c>
      <c r="AW59">
        <f t="shared" si="20"/>
        <v>1.0817208364252498E-2</v>
      </c>
      <c r="AX59">
        <f t="shared" si="21"/>
        <v>0.26792366801488854</v>
      </c>
      <c r="AY59">
        <f t="shared" si="22"/>
        <v>1.072107991273441E-8</v>
      </c>
      <c r="AZ59">
        <f t="shared" si="23"/>
        <v>1080577.4158407261</v>
      </c>
      <c r="BA59">
        <f t="shared" si="24"/>
        <v>1.3302418515154907E-5</v>
      </c>
      <c r="BB59" s="15">
        <f t="shared" si="25"/>
        <v>1488552.9856448588</v>
      </c>
      <c r="BC59" s="20">
        <f t="shared" si="26"/>
        <v>-5030.6458706441335</v>
      </c>
      <c r="BD59" s="19">
        <f t="shared" si="27"/>
        <v>-0.33681715335482487</v>
      </c>
      <c r="BE59" s="15">
        <v>3249650</v>
      </c>
      <c r="BF59" s="16">
        <f>テーブル2[[#This Row],[q_P]]/テーブル2[[#This Row],[q_M]]</f>
        <v>0.45806563342047873</v>
      </c>
      <c r="BG59">
        <v>1</v>
      </c>
      <c r="BH59">
        <v>8.6999999999999994E-2</v>
      </c>
      <c r="BI59">
        <v>4.5999999999999999E-2</v>
      </c>
      <c r="BJ59">
        <v>5625</v>
      </c>
      <c r="BK59" s="22">
        <v>1</v>
      </c>
      <c r="BL59">
        <f>テーブル2[[#This Row],[Ts]]-テーブル2[[#This Row],[Tin]]</f>
        <v>33.305294471071988</v>
      </c>
      <c r="BM59">
        <f>テーブル2[[#This Row],[q_P]]*0.000001</f>
        <v>1.4885529856448587</v>
      </c>
      <c r="BN59">
        <f>テーブル2[[#This Row],[Tsub]]</f>
        <v>33.305294471071988</v>
      </c>
      <c r="BO59">
        <f>テーブル2[[#This Row],[Fcorr]]</f>
        <v>1</v>
      </c>
      <c r="BP59">
        <f>(テーブル2[[#This Row],[Tsub]]-40)^2</f>
        <v>44.819082119059289</v>
      </c>
      <c r="BQ59">
        <v>1</v>
      </c>
      <c r="BR59">
        <v>0.3175</v>
      </c>
    </row>
    <row r="60" spans="1:70" x14ac:dyDescent="0.15">
      <c r="A60" s="9" t="s">
        <v>128</v>
      </c>
      <c r="B60">
        <v>13789520</v>
      </c>
      <c r="C60" s="22">
        <f t="array" ref="C60">TsatFromP(テーブル2[[#This Row],[P]])</f>
        <v>608.621106065763</v>
      </c>
      <c r="D60">
        <f t="array" ref="D60">RhoGFromP(テーブル2[[#This Row],[P]])</f>
        <v>85.147893581579396</v>
      </c>
      <c r="E60">
        <f t="array" ref="E60">RhoFFromP(テーブル2[[#This Row],[P]])</f>
        <v>624.86627494838649</v>
      </c>
      <c r="F60">
        <f t="array" ref="F60">HgFromP(テーブル2[[#This Row],[P]])</f>
        <v>2643264.389866509</v>
      </c>
      <c r="G60">
        <f t="array" ref="G60">HfFromP(テーブル2[[#This Row],[P]])</f>
        <v>1562686.9740257829</v>
      </c>
      <c r="H60">
        <f t="array" ref="H60">MuGFromP(テーブル2[[#This Row],[P]])</f>
        <v>2.2019594042733509E-5</v>
      </c>
      <c r="I60">
        <f t="array" ref="I60">MuFFromP(テーブル2[[#This Row],[P]])</f>
        <v>7.2223252690249831E-5</v>
      </c>
      <c r="J60">
        <f t="array" ref="J60">KfFromP(テーブル2[[#This Row],[P]])</f>
        <v>0.4911212487937569</v>
      </c>
      <c r="K60">
        <f t="array" ref="K60">CpFFromP(テーブル2[[#This Row],[P]])</f>
        <v>7679.7516396704104</v>
      </c>
      <c r="L60">
        <f t="array" ref="L60">SigmaFromP(テーブル2[[#This Row],[P]])</f>
        <v>6.5036382888884548E-3</v>
      </c>
      <c r="M60" s="23">
        <v>59</v>
      </c>
      <c r="N60">
        <v>3037.44</v>
      </c>
      <c r="O60" s="8">
        <v>1.7719053836560401E-5</v>
      </c>
      <c r="P60" s="8">
        <v>1.4921936786020801E-2</v>
      </c>
      <c r="Q60" s="8">
        <v>4.7498000000000002E-3</v>
      </c>
      <c r="R60">
        <v>0.3175</v>
      </c>
      <c r="S60" s="15">
        <v>2771081.1614990234</v>
      </c>
      <c r="T60">
        <v>546.46403770430902</v>
      </c>
      <c r="U60" s="12">
        <f>+T60+BG60*S60*テーブル2[[#This Row],[Pw]]*R60/(N60*O60*K60)</f>
        <v>578.22712882678024</v>
      </c>
      <c r="V60">
        <v>0.03</v>
      </c>
      <c r="W60" s="8">
        <f t="shared" si="0"/>
        <v>199758.83077262295</v>
      </c>
      <c r="X60">
        <v>2.5828430167953484E-2</v>
      </c>
      <c r="Y60">
        <f t="shared" si="1"/>
        <v>6.2223006925849997</v>
      </c>
      <c r="Z60">
        <f t="shared" si="2"/>
        <v>6.2223006947724162</v>
      </c>
      <c r="AA60">
        <f t="shared" si="3"/>
        <v>-2.1874164701785048E-9</v>
      </c>
      <c r="AB60">
        <f t="shared" si="4"/>
        <v>1.6371982484804063E-5</v>
      </c>
      <c r="AC60">
        <v>656.98264437903492</v>
      </c>
      <c r="AD60">
        <f t="shared" si="5"/>
        <v>5675.1847435444433</v>
      </c>
      <c r="AE60">
        <f>+gettm2(AD60,AC60,AK60,AL60,テーブル2[[#This Row],[Fcorr]])</f>
        <v>578.22712939660664</v>
      </c>
      <c r="AF60" s="14">
        <f t="shared" si="6"/>
        <v>5.6982639762281906E-7</v>
      </c>
      <c r="AG60">
        <v>1.6422012572823302E-5</v>
      </c>
      <c r="AH60">
        <f t="shared" si="7"/>
        <v>47.669034302412065</v>
      </c>
      <c r="AI60">
        <f t="shared" si="8"/>
        <v>0.2762006104428642</v>
      </c>
      <c r="AJ60">
        <f t="shared" si="9"/>
        <v>39.242896632103175</v>
      </c>
      <c r="AK60">
        <f t="array" ref="AK60">+S60*テーブル2[[#This Row],[F_form]]/(E60*CpFromTP((テーブル2[[#This Row],[Tin]]+テーブル2[[#This Row],[Tf]])/2,テーブル2[[#This Row],[P]])*AI60)</f>
        <v>3.0629930410534172</v>
      </c>
      <c r="AL60">
        <f t="shared" si="10"/>
        <v>1.1293680422758512</v>
      </c>
      <c r="AM60">
        <f t="shared" si="11"/>
        <v>608.62110603009864</v>
      </c>
      <c r="AN60">
        <f t="shared" si="12"/>
        <v>3.5664356801135E-8</v>
      </c>
      <c r="AO60">
        <f t="shared" si="13"/>
        <v>5.0030088019238904E-8</v>
      </c>
      <c r="AP60">
        <v>3.5456508874402446</v>
      </c>
      <c r="AQ60">
        <f t="shared" si="14"/>
        <v>4.337608236103848E-5</v>
      </c>
      <c r="AR60">
        <f t="shared" si="15"/>
        <v>8.2360213304212707E-6</v>
      </c>
      <c r="AS60">
        <f t="shared" si="16"/>
        <v>19.681225568197988</v>
      </c>
      <c r="AT60">
        <f t="shared" si="17"/>
        <v>11.848325822459602</v>
      </c>
      <c r="AU60">
        <f t="shared" si="18"/>
        <v>3.272514824889293</v>
      </c>
      <c r="AV60">
        <f t="shared" si="19"/>
        <v>0.27313606255095157</v>
      </c>
      <c r="AW60">
        <f t="shared" si="20"/>
        <v>9.8430222120597325E-3</v>
      </c>
      <c r="AX60">
        <f t="shared" si="21"/>
        <v>0.27313605175374706</v>
      </c>
      <c r="AY60">
        <f t="shared" si="22"/>
        <v>1.0797204519352732E-8</v>
      </c>
      <c r="AZ60">
        <f t="shared" si="23"/>
        <v>1080577.4158407261</v>
      </c>
      <c r="BA60">
        <f t="shared" si="24"/>
        <v>1.2233602161648099E-5</v>
      </c>
      <c r="BB60" s="15">
        <f t="shared" si="25"/>
        <v>2761340.0132432948</v>
      </c>
      <c r="BC60" s="20">
        <f t="shared" si="26"/>
        <v>-9741.1482557286508</v>
      </c>
      <c r="BD60" s="19">
        <f t="shared" si="27"/>
        <v>-0.35152879645210938</v>
      </c>
      <c r="BE60" s="15">
        <v>4297110</v>
      </c>
      <c r="BF60" s="16">
        <f>テーブル2[[#This Row],[q_P]]/テーブル2[[#This Row],[q_M]]</f>
        <v>0.64260398575863653</v>
      </c>
      <c r="BG60">
        <v>1</v>
      </c>
      <c r="BH60">
        <v>1.4999999999999999E-2</v>
      </c>
      <c r="BI60">
        <v>4.5999999999999999E-2</v>
      </c>
      <c r="BJ60">
        <v>5625</v>
      </c>
      <c r="BK60" s="22">
        <v>1</v>
      </c>
      <c r="BL60">
        <f>テーブル2[[#This Row],[Ts]]-テーブル2[[#This Row],[Tin]]</f>
        <v>62.15706836145398</v>
      </c>
      <c r="BM60">
        <f>テーブル2[[#This Row],[q_P]]*0.000001</f>
        <v>2.7613400132432946</v>
      </c>
      <c r="BN60">
        <f>テーブル2[[#This Row],[Tsub]]</f>
        <v>62.15706836145398</v>
      </c>
      <c r="BO60">
        <f>テーブル2[[#This Row],[Fcorr]]</f>
        <v>1</v>
      </c>
      <c r="BP60">
        <f>(テーブル2[[#This Row],[Tsub]]-40)^2</f>
        <v>490.93567837414497</v>
      </c>
      <c r="BQ60">
        <v>1</v>
      </c>
      <c r="BR60">
        <v>0.3175</v>
      </c>
    </row>
    <row r="61" spans="1:70" x14ac:dyDescent="0.15">
      <c r="A61" s="9" t="s">
        <v>129</v>
      </c>
      <c r="B61">
        <v>13789520</v>
      </c>
      <c r="C61" s="22">
        <f t="array" ref="C61">TsatFromP(テーブル2[[#This Row],[P]])</f>
        <v>608.621106065763</v>
      </c>
      <c r="D61">
        <f t="array" ref="D61">RhoGFromP(テーブル2[[#This Row],[P]])</f>
        <v>85.147893581579396</v>
      </c>
      <c r="E61">
        <f t="array" ref="E61">RhoFFromP(テーブル2[[#This Row],[P]])</f>
        <v>624.86627494838649</v>
      </c>
      <c r="F61">
        <f t="array" ref="F61">HgFromP(テーブル2[[#This Row],[P]])</f>
        <v>2643264.389866509</v>
      </c>
      <c r="G61">
        <f t="array" ref="G61">HfFromP(テーブル2[[#This Row],[P]])</f>
        <v>1562686.9740257829</v>
      </c>
      <c r="H61">
        <f t="array" ref="H61">MuGFromP(テーブル2[[#This Row],[P]])</f>
        <v>2.2019594042733509E-5</v>
      </c>
      <c r="I61">
        <f t="array" ref="I61">MuFFromP(テーブル2[[#This Row],[P]])</f>
        <v>7.2223252690249831E-5</v>
      </c>
      <c r="J61">
        <f t="array" ref="J61">KfFromP(テーブル2[[#This Row],[P]])</f>
        <v>0.4911212487937569</v>
      </c>
      <c r="K61">
        <f t="array" ref="K61">CpFFromP(テーブル2[[#This Row],[P]])</f>
        <v>7679.7516396704104</v>
      </c>
      <c r="L61">
        <f t="array" ref="L61">SigmaFromP(テーブル2[[#This Row],[P]])</f>
        <v>6.5036382888884548E-3</v>
      </c>
      <c r="M61">
        <v>60</v>
      </c>
      <c r="N61">
        <v>3240.84</v>
      </c>
      <c r="O61" s="8">
        <v>1.7719053836560401E-5</v>
      </c>
      <c r="P61" s="8">
        <v>1.4921936786020801E-2</v>
      </c>
      <c r="Q61" s="8">
        <v>4.7498000000000002E-3</v>
      </c>
      <c r="R61">
        <v>0.3175</v>
      </c>
      <c r="S61" s="15">
        <v>3473975.7537841797</v>
      </c>
      <c r="T61">
        <v>532.84871111815698</v>
      </c>
      <c r="U61" s="12">
        <f>+T61+BG61*S61*テーブル2[[#This Row],[Pw]]*R61/(N61*O61*K61)</f>
        <v>570.16946560633437</v>
      </c>
      <c r="V61">
        <v>0.03</v>
      </c>
      <c r="W61" s="8">
        <f t="shared" si="0"/>
        <v>213135.5381904325</v>
      </c>
      <c r="X61">
        <v>2.514065675599568E-2</v>
      </c>
      <c r="Y61">
        <f t="shared" si="1"/>
        <v>6.3068382175993563</v>
      </c>
      <c r="Z61">
        <f t="shared" si="2"/>
        <v>6.3068382264170468</v>
      </c>
      <c r="AA61">
        <f t="shared" si="3"/>
        <v>-8.8176905777004322E-9</v>
      </c>
      <c r="AB61">
        <f t="shared" si="4"/>
        <v>1.4774843804228533E-5</v>
      </c>
      <c r="AC61">
        <v>667.79381452822997</v>
      </c>
      <c r="AD61">
        <f t="shared" si="5"/>
        <v>5974.0546358768634</v>
      </c>
      <c r="AE61">
        <f>+gettm2(AD61,AC61,AK61,AL61,テーブル2[[#This Row],[Fcorr]])</f>
        <v>570.16946560633426</v>
      </c>
      <c r="AF61" s="14">
        <f t="shared" si="6"/>
        <v>0</v>
      </c>
      <c r="AG61">
        <v>1.483281075832902E-5</v>
      </c>
      <c r="AH61">
        <f t="shared" si="7"/>
        <v>52.821986141285301</v>
      </c>
      <c r="AI61">
        <f t="shared" si="8"/>
        <v>0.29074604824541439</v>
      </c>
      <c r="AJ61">
        <f t="shared" si="9"/>
        <v>37.311896026729414</v>
      </c>
      <c r="AK61">
        <f t="array" ref="AK61">+S61*テーブル2[[#This Row],[F_form]]/(E61*CpFromTP((テーブル2[[#This Row],[Tin]]+テーブル2[[#This Row],[Tf]])/2,テーブル2[[#This Row],[P]])*AI61)</f>
        <v>3.7779053239428659</v>
      </c>
      <c r="AL61">
        <f t="shared" si="10"/>
        <v>1.1293680422758512</v>
      </c>
      <c r="AM61">
        <f t="shared" si="11"/>
        <v>608.62110605561634</v>
      </c>
      <c r="AN61">
        <f t="shared" si="12"/>
        <v>1.0146663953491952E-8</v>
      </c>
      <c r="AO61">
        <f t="shared" si="13"/>
        <v>5.7966954100487222E-8</v>
      </c>
      <c r="AP61">
        <v>3.6519039148643273</v>
      </c>
      <c r="AQ61">
        <f t="shared" si="14"/>
        <v>4.0888726441257258E-5</v>
      </c>
      <c r="AR61">
        <f t="shared" si="15"/>
        <v>7.4453888562147535E-6</v>
      </c>
      <c r="AS61">
        <f t="shared" si="16"/>
        <v>18.728855872826511</v>
      </c>
      <c r="AT61">
        <f t="shared" si="17"/>
        <v>11.600327146583357</v>
      </c>
      <c r="AU61">
        <f t="shared" si="18"/>
        <v>3.3727492762231148</v>
      </c>
      <c r="AV61">
        <f t="shared" si="19"/>
        <v>0.27915463864121248</v>
      </c>
      <c r="AW61">
        <f t="shared" si="20"/>
        <v>8.8828042590270977E-3</v>
      </c>
      <c r="AX61">
        <f t="shared" si="21"/>
        <v>0.27915463508875182</v>
      </c>
      <c r="AY61">
        <f t="shared" si="22"/>
        <v>3.5524606589731889E-9</v>
      </c>
      <c r="AZ61">
        <f t="shared" si="23"/>
        <v>1080577.4158407261</v>
      </c>
      <c r="BA61">
        <f t="shared" si="24"/>
        <v>1.1196550455456418E-5</v>
      </c>
      <c r="BB61" s="15">
        <f t="shared" si="25"/>
        <v>3495740.7043751869</v>
      </c>
      <c r="BC61" s="20">
        <f t="shared" si="26"/>
        <v>21764.950591007248</v>
      </c>
      <c r="BD61" s="19">
        <f t="shared" si="27"/>
        <v>0.62651417665476861</v>
      </c>
      <c r="BE61" s="15">
        <v>5016450</v>
      </c>
      <c r="BF61" s="16">
        <f>テーブル2[[#This Row],[q_P]]/テーブル2[[#This Row],[q_M]]</f>
        <v>0.69685548632502803</v>
      </c>
      <c r="BG61">
        <v>1</v>
      </c>
      <c r="BH61">
        <v>-1.4E-2</v>
      </c>
      <c r="BI61">
        <v>4.5999999999999999E-2</v>
      </c>
      <c r="BJ61">
        <v>5625</v>
      </c>
      <c r="BK61" s="22">
        <v>1</v>
      </c>
      <c r="BL61">
        <f>テーブル2[[#This Row],[Ts]]-テーブル2[[#This Row],[Tin]]</f>
        <v>75.772394947606017</v>
      </c>
      <c r="BM61">
        <f>テーブル2[[#This Row],[q_P]]*0.000001</f>
        <v>3.4957407043751867</v>
      </c>
      <c r="BN61">
        <f>テーブル2[[#This Row],[Tsub]]</f>
        <v>75.772394947606017</v>
      </c>
      <c r="BO61">
        <f>テーブル2[[#This Row],[Fcorr]]</f>
        <v>1</v>
      </c>
      <c r="BP61">
        <f>(テーブル2[[#This Row],[Tsub]]-40)^2</f>
        <v>1279.6642402875084</v>
      </c>
      <c r="BQ61">
        <v>1</v>
      </c>
      <c r="BR61">
        <v>0.3175</v>
      </c>
    </row>
    <row r="62" spans="1:70" x14ac:dyDescent="0.15">
      <c r="A62" s="9" t="s">
        <v>130</v>
      </c>
      <c r="B62">
        <v>13789520</v>
      </c>
      <c r="C62" s="22">
        <f t="array" ref="C62">TsatFromP(テーブル2[[#This Row],[P]])</f>
        <v>608.621106065763</v>
      </c>
      <c r="D62">
        <f t="array" ref="D62">RhoGFromP(テーブル2[[#This Row],[P]])</f>
        <v>85.147893581579396</v>
      </c>
      <c r="E62">
        <f t="array" ref="E62">RhoFFromP(テーブル2[[#This Row],[P]])</f>
        <v>624.86627494838649</v>
      </c>
      <c r="F62">
        <f t="array" ref="F62">HgFromP(テーブル2[[#This Row],[P]])</f>
        <v>2643264.389866509</v>
      </c>
      <c r="G62">
        <f t="array" ref="G62">HfFromP(テーブル2[[#This Row],[P]])</f>
        <v>1562686.9740257829</v>
      </c>
      <c r="H62">
        <f t="array" ref="H62">MuGFromP(テーブル2[[#This Row],[P]])</f>
        <v>2.2019594042733509E-5</v>
      </c>
      <c r="I62">
        <f t="array" ref="I62">MuFFromP(テーブル2[[#This Row],[P]])</f>
        <v>7.2223252690249831E-5</v>
      </c>
      <c r="J62">
        <f t="array" ref="J62">KfFromP(テーブル2[[#This Row],[P]])</f>
        <v>0.4911212487937569</v>
      </c>
      <c r="K62">
        <f t="array" ref="K62">CpFFromP(テーブル2[[#This Row],[P]])</f>
        <v>7679.7516396704104</v>
      </c>
      <c r="L62">
        <f t="array" ref="L62">SigmaFromP(テーブル2[[#This Row],[P]])</f>
        <v>6.5036382888884548E-3</v>
      </c>
      <c r="M62" s="23">
        <v>61</v>
      </c>
      <c r="N62">
        <v>3254.4</v>
      </c>
      <c r="O62" s="8">
        <v>1.7719053836560401E-5</v>
      </c>
      <c r="P62" s="8">
        <v>1.4921936786020801E-2</v>
      </c>
      <c r="Q62" s="8">
        <v>4.7498000000000002E-3</v>
      </c>
      <c r="R62">
        <v>0.3175</v>
      </c>
      <c r="S62" s="15">
        <v>3530401.611328125</v>
      </c>
      <c r="T62">
        <v>531.74235590187595</v>
      </c>
      <c r="U62" s="12">
        <f>+T62+BG62*S62*テーブル2[[#This Row],[Pw]]*R62/(N62*O62*K62)</f>
        <v>569.51126176975106</v>
      </c>
      <c r="V62">
        <v>0.03</v>
      </c>
      <c r="W62" s="8">
        <f t="shared" si="0"/>
        <v>214027.31868495315</v>
      </c>
      <c r="X62">
        <v>2.5097279250446178E-2</v>
      </c>
      <c r="Y62">
        <f t="shared" si="1"/>
        <v>6.3122861547861682</v>
      </c>
      <c r="Z62">
        <f t="shared" si="2"/>
        <v>6.3122861986763308</v>
      </c>
      <c r="AA62">
        <f t="shared" si="3"/>
        <v>-4.3890162615412009E-8</v>
      </c>
      <c r="AB62">
        <f t="shared" si="4"/>
        <v>1.4677300721031837E-5</v>
      </c>
      <c r="AC62">
        <v>668.67802807894452</v>
      </c>
      <c r="AD62">
        <f t="shared" si="5"/>
        <v>5993.8730869541587</v>
      </c>
      <c r="AE62">
        <f>+gettm2(AD62,AC62,AK62,AL62,テーブル2[[#This Row],[Fcorr]])</f>
        <v>569.5112624565312</v>
      </c>
      <c r="AF62" s="14">
        <f t="shared" si="6"/>
        <v>6.8678014031320345E-7</v>
      </c>
      <c r="AG62">
        <v>1.4735531755245294E-5</v>
      </c>
      <c r="AH62">
        <f t="shared" si="7"/>
        <v>53.173032937063702</v>
      </c>
      <c r="AI62">
        <f t="shared" si="8"/>
        <v>0.29171057513448312</v>
      </c>
      <c r="AJ62">
        <f t="shared" si="9"/>
        <v>37.190158410763878</v>
      </c>
      <c r="AK62">
        <f t="array" ref="AK62">+S62*テーブル2[[#This Row],[F_form]]/(E62*CpFromTP((テーブル2[[#This Row],[Tin]]+テーブル2[[#This Row],[Tf]])/2,テーブル2[[#This Row],[P]])*AI62)</f>
        <v>3.8363594253507327</v>
      </c>
      <c r="AL62">
        <f t="shared" si="10"/>
        <v>1.1293680422758512</v>
      </c>
      <c r="AM62">
        <f t="shared" si="11"/>
        <v>608.62110605804151</v>
      </c>
      <c r="AN62">
        <f t="shared" si="12"/>
        <v>7.7214963312144391E-9</v>
      </c>
      <c r="AO62">
        <f t="shared" si="13"/>
        <v>5.8231034213456807E-8</v>
      </c>
      <c r="AP62">
        <v>3.658788701628152</v>
      </c>
      <c r="AQ62">
        <f t="shared" si="14"/>
        <v>4.0734989603742905E-5</v>
      </c>
      <c r="AR62">
        <f t="shared" si="15"/>
        <v>7.3968813947293753E-6</v>
      </c>
      <c r="AS62">
        <f t="shared" si="16"/>
        <v>18.66856217914874</v>
      </c>
      <c r="AT62">
        <f t="shared" si="17"/>
        <v>11.584204711116016</v>
      </c>
      <c r="AU62">
        <f t="shared" si="18"/>
        <v>3.3792350187552418</v>
      </c>
      <c r="AV62">
        <f t="shared" si="19"/>
        <v>0.27955368287291016</v>
      </c>
      <c r="AW62">
        <f t="shared" si="20"/>
        <v>8.8241602471959696E-3</v>
      </c>
      <c r="AX62">
        <f t="shared" si="21"/>
        <v>0.27955367714458274</v>
      </c>
      <c r="AY62">
        <f t="shared" si="22"/>
        <v>5.7283274235153669E-9</v>
      </c>
      <c r="AZ62">
        <f t="shared" si="23"/>
        <v>1080577.4158407261</v>
      </c>
      <c r="BA62">
        <f t="shared" si="24"/>
        <v>1.1133463264936818E-5</v>
      </c>
      <c r="BB62" s="15">
        <f t="shared" si="25"/>
        <v>3531564.928110858</v>
      </c>
      <c r="BC62" s="20">
        <f t="shared" si="26"/>
        <v>1163.3167827329598</v>
      </c>
      <c r="BD62" s="19">
        <f t="shared" si="27"/>
        <v>3.2951400741495926E-2</v>
      </c>
      <c r="BE62" s="15">
        <v>4101500</v>
      </c>
      <c r="BF62" s="16">
        <f>テーブル2[[#This Row],[q_P]]/テーブル2[[#This Row],[q_M]]</f>
        <v>0.86104228406945216</v>
      </c>
      <c r="BG62">
        <v>1</v>
      </c>
      <c r="BH62">
        <v>-0.09</v>
      </c>
      <c r="BI62">
        <v>4.5999999999999999E-2</v>
      </c>
      <c r="BJ62">
        <v>5625</v>
      </c>
      <c r="BK62" s="22">
        <v>1</v>
      </c>
      <c r="BL62">
        <f>テーブル2[[#This Row],[Ts]]-テーブル2[[#This Row],[Tin]]</f>
        <v>76.878750163887048</v>
      </c>
      <c r="BM62">
        <f>テーブル2[[#This Row],[q_P]]*0.000001</f>
        <v>3.5315649281108579</v>
      </c>
      <c r="BN62">
        <f>テーブル2[[#This Row],[Tsub]]</f>
        <v>76.878750163887048</v>
      </c>
      <c r="BO62">
        <f>テーブル2[[#This Row],[Fcorr]]</f>
        <v>1</v>
      </c>
      <c r="BP62">
        <f>(テーブル2[[#This Row],[Tsub]]-40)^2</f>
        <v>1360.0422136503989</v>
      </c>
      <c r="BQ62">
        <v>1</v>
      </c>
      <c r="BR62">
        <v>0.3175</v>
      </c>
    </row>
    <row r="63" spans="1:70" x14ac:dyDescent="0.15">
      <c r="A63" s="9" t="s">
        <v>131</v>
      </c>
      <c r="B63">
        <v>13789520</v>
      </c>
      <c r="C63" s="22">
        <f t="array" ref="C63">TsatFromP(テーブル2[[#This Row],[P]])</f>
        <v>608.621106065763</v>
      </c>
      <c r="D63">
        <f t="array" ref="D63">RhoGFromP(テーブル2[[#This Row],[P]])</f>
        <v>85.147893581579396</v>
      </c>
      <c r="E63">
        <f t="array" ref="E63">RhoFFromP(テーブル2[[#This Row],[P]])</f>
        <v>624.86627494838649</v>
      </c>
      <c r="F63">
        <f t="array" ref="F63">HgFromP(テーブル2[[#This Row],[P]])</f>
        <v>2643264.389866509</v>
      </c>
      <c r="G63">
        <f t="array" ref="G63">HfFromP(テーブル2[[#This Row],[P]])</f>
        <v>1562686.9740257829</v>
      </c>
      <c r="H63">
        <f t="array" ref="H63">MuGFromP(テーブル2[[#This Row],[P]])</f>
        <v>2.2019594042733509E-5</v>
      </c>
      <c r="I63">
        <f t="array" ref="I63">MuFFromP(テーブル2[[#This Row],[P]])</f>
        <v>7.2223252690249831E-5</v>
      </c>
      <c r="J63">
        <f t="array" ref="J63">KfFromP(テーブル2[[#This Row],[P]])</f>
        <v>0.4911212487937569</v>
      </c>
      <c r="K63">
        <f t="array" ref="K63">CpFFromP(テーブル2[[#This Row],[P]])</f>
        <v>7679.7516396704104</v>
      </c>
      <c r="L63">
        <f t="array" ref="L63">SigmaFromP(テーブル2[[#This Row],[P]])</f>
        <v>6.5036382888884548E-3</v>
      </c>
      <c r="M63">
        <v>62</v>
      </c>
      <c r="N63">
        <v>3390</v>
      </c>
      <c r="O63" s="8">
        <v>1.7719053836560401E-5</v>
      </c>
      <c r="P63" s="8">
        <v>1.4921936786020801E-2</v>
      </c>
      <c r="Q63" s="8">
        <v>4.7498000000000002E-3</v>
      </c>
      <c r="R63">
        <v>0.3175</v>
      </c>
      <c r="S63" s="15">
        <v>4885711.669921875</v>
      </c>
      <c r="T63">
        <v>502.18664486312503</v>
      </c>
      <c r="U63" s="12">
        <f>+T63+BG63*S63*テーブル2[[#This Row],[Pw]]*R63/(N63*O63*K63)</f>
        <v>552.3641839351917</v>
      </c>
      <c r="V63">
        <v>0.03</v>
      </c>
      <c r="W63" s="8">
        <f t="shared" si="0"/>
        <v>222945.12363015956</v>
      </c>
      <c r="X63">
        <v>2.4678932692460711E-2</v>
      </c>
      <c r="Y63">
        <f t="shared" si="1"/>
        <v>6.3655628904620603</v>
      </c>
      <c r="Z63">
        <f t="shared" si="2"/>
        <v>6.3655629128054843</v>
      </c>
      <c r="AA63">
        <f t="shared" si="3"/>
        <v>-2.2343423999870993E-8</v>
      </c>
      <c r="AB63">
        <f t="shared" si="4"/>
        <v>1.375589740389711E-5</v>
      </c>
      <c r="AC63">
        <v>693.2680516852007</v>
      </c>
      <c r="AD63">
        <f t="shared" si="5"/>
        <v>6191.3616856873059</v>
      </c>
      <c r="AE63">
        <f>+gettm2(AD63,AC63,AK63,AL63,テーブル2[[#This Row],[Fcorr]])</f>
        <v>552.36418486787204</v>
      </c>
      <c r="AF63" s="14">
        <f t="shared" si="6"/>
        <v>9.3268033651838778E-7</v>
      </c>
      <c r="AG63">
        <v>1.3832539686544402E-5</v>
      </c>
      <c r="AH63">
        <f t="shared" si="7"/>
        <v>56.734691438270922</v>
      </c>
      <c r="AI63">
        <f t="shared" si="8"/>
        <v>0.30132197528980814</v>
      </c>
      <c r="AJ63">
        <f t="shared" si="9"/>
        <v>36.061415735828923</v>
      </c>
      <c r="AK63">
        <f t="array" ref="AK63">+S63*テーブル2[[#This Row],[F_form]]/(E63*CpFromTP((テーブル2[[#This Row],[Tin]]+テーブル2[[#This Row],[Tf]])/2,テーブル2[[#This Row],[P]])*AI63)</f>
        <v>5.4338840996426425</v>
      </c>
      <c r="AL63">
        <f t="shared" si="10"/>
        <v>1.1293680422758512</v>
      </c>
      <c r="AM63">
        <f t="shared" si="11"/>
        <v>608.62110603496467</v>
      </c>
      <c r="AN63">
        <f t="shared" si="12"/>
        <v>3.0798332772974391E-8</v>
      </c>
      <c r="AO63">
        <f t="shared" si="13"/>
        <v>7.6642282647291669E-8</v>
      </c>
      <c r="AP63">
        <v>3.7297908515363618</v>
      </c>
      <c r="AQ63">
        <f t="shared" si="14"/>
        <v>3.9198848521710746E-5</v>
      </c>
      <c r="AR63">
        <f t="shared" si="15"/>
        <v>6.9545909845958468E-6</v>
      </c>
      <c r="AS63">
        <f t="shared" si="16"/>
        <v>18.130611041160925</v>
      </c>
      <c r="AT63">
        <f t="shared" si="17"/>
        <v>11.438008637585618</v>
      </c>
      <c r="AU63">
        <f t="shared" si="18"/>
        <v>3.4465233560591857</v>
      </c>
      <c r="AV63">
        <f t="shared" si="19"/>
        <v>0.28326749547717611</v>
      </c>
      <c r="AW63">
        <f t="shared" si="20"/>
        <v>8.2702020857307618E-3</v>
      </c>
      <c r="AX63">
        <f t="shared" si="21"/>
        <v>0.28326746195976304</v>
      </c>
      <c r="AY63">
        <f t="shared" si="22"/>
        <v>3.3517413067229995E-8</v>
      </c>
      <c r="AZ63">
        <f t="shared" si="23"/>
        <v>1080577.4158407261</v>
      </c>
      <c r="BA63">
        <f t="shared" si="24"/>
        <v>1.0509663968306453E-5</v>
      </c>
      <c r="BB63" s="15">
        <f t="shared" si="25"/>
        <v>4924051.3450226588</v>
      </c>
      <c r="BC63" s="20">
        <f t="shared" si="26"/>
        <v>38339.675100783817</v>
      </c>
      <c r="BD63" s="19">
        <f t="shared" si="27"/>
        <v>0.78473061226302132</v>
      </c>
      <c r="BE63" s="15">
        <v>5300400</v>
      </c>
      <c r="BF63" s="16">
        <f>テーブル2[[#This Row],[q_P]]/テーブル2[[#This Row],[q_M]]</f>
        <v>0.92899617859456995</v>
      </c>
      <c r="BG63">
        <v>1</v>
      </c>
      <c r="BH63">
        <v>-0.14399999999999999</v>
      </c>
      <c r="BI63">
        <v>4.5999999999999999E-2</v>
      </c>
      <c r="BJ63">
        <v>5625</v>
      </c>
      <c r="BK63" s="22">
        <v>1</v>
      </c>
      <c r="BL63">
        <f>テーブル2[[#This Row],[Ts]]-テーブル2[[#This Row],[Tin]]</f>
        <v>106.43446120263798</v>
      </c>
      <c r="BM63">
        <f>テーブル2[[#This Row],[q_P]]*0.000001</f>
        <v>4.9240513450226588</v>
      </c>
      <c r="BN63">
        <f>テーブル2[[#This Row],[Tsub]]</f>
        <v>106.43446120263798</v>
      </c>
      <c r="BO63">
        <f>テーブル2[[#This Row],[Fcorr]]</f>
        <v>1</v>
      </c>
      <c r="BP63">
        <f>(テーブル2[[#This Row],[Tsub]]-40)^2</f>
        <v>4413.5376352848107</v>
      </c>
      <c r="BQ63">
        <v>1</v>
      </c>
      <c r="BR63">
        <v>0.3175</v>
      </c>
    </row>
    <row r="64" spans="1:70" x14ac:dyDescent="0.15">
      <c r="A64" s="9" t="s">
        <v>132</v>
      </c>
      <c r="B64">
        <v>13789520</v>
      </c>
      <c r="C64" s="22">
        <f t="array" ref="C64">TsatFromP(テーブル2[[#This Row],[P]])</f>
        <v>608.621106065763</v>
      </c>
      <c r="D64">
        <f t="array" ref="D64">RhoGFromP(テーブル2[[#This Row],[P]])</f>
        <v>85.147893581579396</v>
      </c>
      <c r="E64">
        <f t="array" ref="E64">RhoFFromP(テーブル2[[#This Row],[P]])</f>
        <v>624.86627494838649</v>
      </c>
      <c r="F64">
        <f t="array" ref="F64">HgFromP(テーブル2[[#This Row],[P]])</f>
        <v>2643264.389866509</v>
      </c>
      <c r="G64">
        <f t="array" ref="G64">HfFromP(テーブル2[[#This Row],[P]])</f>
        <v>1562686.9740257829</v>
      </c>
      <c r="H64">
        <f t="array" ref="H64">MuGFromP(テーブル2[[#This Row],[P]])</f>
        <v>2.2019594042733509E-5</v>
      </c>
      <c r="I64">
        <f t="array" ref="I64">MuFFromP(テーブル2[[#This Row],[P]])</f>
        <v>7.2223252690249831E-5</v>
      </c>
      <c r="J64">
        <f t="array" ref="J64">KfFromP(テーブル2[[#This Row],[P]])</f>
        <v>0.4911212487937569</v>
      </c>
      <c r="K64">
        <f t="array" ref="K64">CpFFromP(テーブル2[[#This Row],[P]])</f>
        <v>7679.7516396704104</v>
      </c>
      <c r="L64">
        <f t="array" ref="L64">SigmaFromP(テーブル2[[#This Row],[P]])</f>
        <v>6.5036382888884548E-3</v>
      </c>
      <c r="M64" s="23">
        <v>63</v>
      </c>
      <c r="N64">
        <v>3390</v>
      </c>
      <c r="O64" s="8">
        <v>1.7719053836560401E-5</v>
      </c>
      <c r="P64" s="8">
        <v>1.4921936786020801E-2</v>
      </c>
      <c r="Q64" s="8">
        <v>4.7498000000000002E-3</v>
      </c>
      <c r="R64">
        <v>0.3175</v>
      </c>
      <c r="S64" s="15">
        <v>3749431.9915771484</v>
      </c>
      <c r="T64">
        <v>528.989187332651</v>
      </c>
      <c r="U64" s="12">
        <f>+T64+BG64*S64*テーブル2[[#This Row],[Pw]]*R64/(N64*O64*K64)</f>
        <v>567.49683636434827</v>
      </c>
      <c r="V64">
        <v>0.03</v>
      </c>
      <c r="W64" s="8">
        <f t="shared" si="0"/>
        <v>222945.12363015956</v>
      </c>
      <c r="X64">
        <v>2.4678932692460711E-2</v>
      </c>
      <c r="Y64">
        <f t="shared" si="1"/>
        <v>6.3655628904620603</v>
      </c>
      <c r="Z64">
        <f t="shared" si="2"/>
        <v>6.3655629128054843</v>
      </c>
      <c r="AA64">
        <f t="shared" si="3"/>
        <v>-2.2343423999870993E-8</v>
      </c>
      <c r="AB64">
        <f t="shared" si="4"/>
        <v>1.375589740389711E-5</v>
      </c>
      <c r="AC64">
        <v>670.46587348141236</v>
      </c>
      <c r="AD64">
        <f t="shared" si="5"/>
        <v>6191.3616856873059</v>
      </c>
      <c r="AE64">
        <f>+gettm2(AD64,AC64,AK64,AL64,テーブル2[[#This Row],[Fcorr]])</f>
        <v>567.49683636434816</v>
      </c>
      <c r="AF64" s="14">
        <f t="shared" si="6"/>
        <v>0</v>
      </c>
      <c r="AG64">
        <v>1.3814281006997197E-5</v>
      </c>
      <c r="AH64">
        <f t="shared" si="7"/>
        <v>56.734691438270922</v>
      </c>
      <c r="AI64">
        <f t="shared" si="8"/>
        <v>0.30132197528980814</v>
      </c>
      <c r="AJ64">
        <f t="shared" si="9"/>
        <v>36.013815378348696</v>
      </c>
      <c r="AK64">
        <f t="array" ref="AK64">+S64*テーブル2[[#This Row],[F_form]]/(E64*CpFromTP((テーブル2[[#This Row],[Tin]]+テーブル2[[#This Row],[Tf]])/2,テーブル2[[#This Row],[P]])*AI64)</f>
        <v>3.9709471867887536</v>
      </c>
      <c r="AL64">
        <f t="shared" si="10"/>
        <v>1.1293680422758512</v>
      </c>
      <c r="AM64">
        <f t="shared" si="11"/>
        <v>608.62110604339045</v>
      </c>
      <c r="AN64">
        <f t="shared" si="12"/>
        <v>2.237254648207454E-8</v>
      </c>
      <c r="AO64">
        <f t="shared" si="13"/>
        <v>5.8383603100087178E-8</v>
      </c>
      <c r="AP64">
        <v>3.726110000890869</v>
      </c>
      <c r="AQ64">
        <f t="shared" si="14"/>
        <v>3.9276332210125757E-5</v>
      </c>
      <c r="AR64">
        <f t="shared" si="15"/>
        <v>6.9363323050486423E-6</v>
      </c>
      <c r="AS64">
        <f t="shared" si="16"/>
        <v>18.083010683680694</v>
      </c>
      <c r="AT64">
        <f t="shared" si="17"/>
        <v>11.424864306080888</v>
      </c>
      <c r="AU64">
        <f t="shared" si="18"/>
        <v>3.4425626801263163</v>
      </c>
      <c r="AV64">
        <f t="shared" si="19"/>
        <v>0.28354732076455269</v>
      </c>
      <c r="AW64">
        <f t="shared" si="20"/>
        <v>8.2702020857307618E-3</v>
      </c>
      <c r="AX64">
        <f t="shared" si="21"/>
        <v>0.28354728870131185</v>
      </c>
      <c r="AY64">
        <f t="shared" si="22"/>
        <v>3.2063240840152218E-8</v>
      </c>
      <c r="AZ64">
        <f t="shared" si="23"/>
        <v>1080577.4158407261</v>
      </c>
      <c r="BA64">
        <f t="shared" si="24"/>
        <v>1.0540840769793497E-5</v>
      </c>
      <c r="BB64" s="15">
        <f t="shared" si="25"/>
        <v>3739888.1424969397</v>
      </c>
      <c r="BC64" s="20">
        <f t="shared" si="26"/>
        <v>-9543.849080208689</v>
      </c>
      <c r="BD64" s="19">
        <f t="shared" si="27"/>
        <v>-0.25454119721729357</v>
      </c>
      <c r="BE64" s="15">
        <v>5300400</v>
      </c>
      <c r="BF64" s="16">
        <f>テーブル2[[#This Row],[q_P]]/テーブル2[[#This Row],[q_M]]</f>
        <v>0.70558602039410978</v>
      </c>
      <c r="BG64">
        <v>1</v>
      </c>
      <c r="BH64">
        <v>-2.7E-2</v>
      </c>
      <c r="BI64">
        <v>4.5999999999999999E-2</v>
      </c>
      <c r="BJ64">
        <v>5625</v>
      </c>
      <c r="BK64" s="22">
        <v>1</v>
      </c>
      <c r="BL64">
        <f>テーブル2[[#This Row],[Ts]]-テーブル2[[#This Row],[Tin]]</f>
        <v>79.631918733112002</v>
      </c>
      <c r="BM64">
        <f>テーブル2[[#This Row],[q_P]]*0.000001</f>
        <v>3.7398881424969397</v>
      </c>
      <c r="BN64">
        <f>テーブル2[[#This Row],[Tsub]]</f>
        <v>79.631918733112002</v>
      </c>
      <c r="BO64">
        <f>テーブル2[[#This Row],[Fcorr]]</f>
        <v>1</v>
      </c>
      <c r="BP64">
        <f>(テーブル2[[#This Row],[Tsub]]-40)^2</f>
        <v>1570.688982467994</v>
      </c>
      <c r="BQ64">
        <v>1</v>
      </c>
      <c r="BR64">
        <v>0.3175</v>
      </c>
    </row>
    <row r="65" spans="1:70" x14ac:dyDescent="0.15">
      <c r="A65" s="9" t="s">
        <v>133</v>
      </c>
      <c r="B65">
        <v>13789520</v>
      </c>
      <c r="C65" s="22">
        <f t="array" ref="C65">TsatFromP(テーブル2[[#This Row],[P]])</f>
        <v>608.621106065763</v>
      </c>
      <c r="D65">
        <f t="array" ref="D65">RhoGFromP(テーブル2[[#This Row],[P]])</f>
        <v>85.147893581579396</v>
      </c>
      <c r="E65">
        <f t="array" ref="E65">RhoFFromP(テーブル2[[#This Row],[P]])</f>
        <v>624.86627494838649</v>
      </c>
      <c r="F65">
        <f t="array" ref="F65">HgFromP(テーブル2[[#This Row],[P]])</f>
        <v>2643264.389866509</v>
      </c>
      <c r="G65">
        <f t="array" ref="G65">HfFromP(テーブル2[[#This Row],[P]])</f>
        <v>1562686.9740257829</v>
      </c>
      <c r="H65">
        <f t="array" ref="H65">MuGFromP(テーブル2[[#This Row],[P]])</f>
        <v>2.2019594042733509E-5</v>
      </c>
      <c r="I65">
        <f t="array" ref="I65">MuFFromP(テーブル2[[#This Row],[P]])</f>
        <v>7.2223252690249831E-5</v>
      </c>
      <c r="J65">
        <f t="array" ref="J65">KfFromP(テーブル2[[#This Row],[P]])</f>
        <v>0.4911212487937569</v>
      </c>
      <c r="K65">
        <f t="array" ref="K65">CpFFromP(テーブル2[[#This Row],[P]])</f>
        <v>7679.7516396704104</v>
      </c>
      <c r="L65">
        <f t="array" ref="L65">SigmaFromP(テーブル2[[#This Row],[P]])</f>
        <v>6.5036382888884548E-3</v>
      </c>
      <c r="M65">
        <v>64</v>
      </c>
      <c r="N65">
        <v>3403.56</v>
      </c>
      <c r="O65" s="8">
        <v>1.7719053836560401E-5</v>
      </c>
      <c r="P65" s="8">
        <v>1.4921936786020801E-2</v>
      </c>
      <c r="Q65" s="8">
        <v>4.7498000000000002E-3</v>
      </c>
      <c r="R65">
        <v>0.3175</v>
      </c>
      <c r="S65" s="15">
        <v>5572082.51953125</v>
      </c>
      <c r="T65">
        <v>486.08905396706899</v>
      </c>
      <c r="U65" s="12">
        <f>+T65+BG65*S65*テーブル2[[#This Row],[Pw]]*R65/(N65*O65*K65)</f>
        <v>543.08780650687925</v>
      </c>
      <c r="V65">
        <v>0.03</v>
      </c>
      <c r="W65" s="8">
        <f t="shared" si="0"/>
        <v>223836.90412468018</v>
      </c>
      <c r="X65">
        <v>2.463857560482317E-2</v>
      </c>
      <c r="Y65">
        <f t="shared" si="1"/>
        <v>6.3707740372674042</v>
      </c>
      <c r="Z65">
        <f t="shared" si="2"/>
        <v>6.3707740577340619</v>
      </c>
      <c r="AA65">
        <f t="shared" si="3"/>
        <v>-2.0466657701945223E-8</v>
      </c>
      <c r="AB65">
        <f t="shared" si="4"/>
        <v>1.3668859484187726E-5</v>
      </c>
      <c r="AC65">
        <v>707.05414403807481</v>
      </c>
      <c r="AD65">
        <f t="shared" si="5"/>
        <v>6211.0424832401332</v>
      </c>
      <c r="AE65">
        <f>+gettm2(AD65,AC65,AK65,AL65,テーブル2[[#This Row],[Fcorr]])</f>
        <v>543.08780650687902</v>
      </c>
      <c r="AF65" s="14">
        <f t="shared" si="6"/>
        <v>0</v>
      </c>
      <c r="AG65">
        <v>1.3755376036409037E-5</v>
      </c>
      <c r="AH65">
        <f t="shared" si="7"/>
        <v>57.095955633272212</v>
      </c>
      <c r="AI65">
        <f t="shared" si="8"/>
        <v>0.30227980283970002</v>
      </c>
      <c r="AJ65">
        <f t="shared" si="9"/>
        <v>35.974240993338576</v>
      </c>
      <c r="AK65">
        <f t="array" ref="AK65">+S65*テーブル2[[#This Row],[F_form]]/(E65*CpFromTP((テーブル2[[#This Row],[Tin]]+テーブル2[[#This Row],[Tf]])/2,テーブル2[[#This Row],[P]])*AI65)</f>
        <v>6.3213333636802567</v>
      </c>
      <c r="AL65">
        <f t="shared" si="10"/>
        <v>1.1293680422758512</v>
      </c>
      <c r="AM65">
        <f t="shared" si="11"/>
        <v>608.6211060334731</v>
      </c>
      <c r="AN65">
        <f t="shared" si="12"/>
        <v>3.2289904083881993E-8</v>
      </c>
      <c r="AO65">
        <f t="shared" si="13"/>
        <v>8.6516552221310911E-8</v>
      </c>
      <c r="AP65">
        <v>3.7384554819493001</v>
      </c>
      <c r="AQ65">
        <f t="shared" si="14"/>
        <v>3.9017356490988851E-5</v>
      </c>
      <c r="AR65">
        <f t="shared" si="15"/>
        <v>6.9209462943151739E-6</v>
      </c>
      <c r="AS65">
        <f t="shared" si="16"/>
        <v>18.100253256227592</v>
      </c>
      <c r="AT65">
        <f t="shared" si="17"/>
        <v>11.429629651153325</v>
      </c>
      <c r="AU65">
        <f t="shared" si="18"/>
        <v>3.4549461974814166</v>
      </c>
      <c r="AV65">
        <f t="shared" si="19"/>
        <v>0.28350928446788348</v>
      </c>
      <c r="AW65">
        <f t="shared" si="20"/>
        <v>8.2178738977555961E-3</v>
      </c>
      <c r="AX65">
        <f t="shared" si="21"/>
        <v>0.28350928184437452</v>
      </c>
      <c r="AY65">
        <f t="shared" si="22"/>
        <v>2.6235089656267974E-9</v>
      </c>
      <c r="AZ65">
        <f t="shared" si="23"/>
        <v>1080577.4158407261</v>
      </c>
      <c r="BA65">
        <f t="shared" si="24"/>
        <v>1.0436758356326468E-5</v>
      </c>
      <c r="BB65" s="15">
        <f t="shared" si="25"/>
        <v>5597273.7517769001</v>
      </c>
      <c r="BC65" s="20">
        <f t="shared" si="26"/>
        <v>25191.232245650142</v>
      </c>
      <c r="BD65" s="19">
        <f t="shared" si="27"/>
        <v>0.45209725730640021</v>
      </c>
      <c r="BE65" s="15">
        <v>5836750</v>
      </c>
      <c r="BF65" s="16">
        <f>テーブル2[[#This Row],[q_P]]/テーブル2[[#This Row],[q_M]]</f>
        <v>0.95897096017079708</v>
      </c>
      <c r="BG65">
        <v>1</v>
      </c>
      <c r="BH65">
        <v>-0.17399999999999999</v>
      </c>
      <c r="BI65">
        <v>4.5999999999999999E-2</v>
      </c>
      <c r="BJ65">
        <v>5625</v>
      </c>
      <c r="BK65" s="22">
        <v>1</v>
      </c>
      <c r="BL65">
        <f>テーブル2[[#This Row],[Ts]]-テーブル2[[#This Row],[Tin]]</f>
        <v>122.53205209869401</v>
      </c>
      <c r="BM65">
        <f>テーブル2[[#This Row],[q_P]]*0.000001</f>
        <v>5.5972737517768998</v>
      </c>
      <c r="BN65">
        <f>テーブル2[[#This Row],[Tsub]]</f>
        <v>122.53205209869401</v>
      </c>
      <c r="BO65">
        <f>テーブル2[[#This Row],[Fcorr]]</f>
        <v>1</v>
      </c>
      <c r="BP65">
        <f>(テーブル2[[#This Row],[Tsub]]-40)^2</f>
        <v>6811.539623621542</v>
      </c>
      <c r="BQ65">
        <v>1</v>
      </c>
      <c r="BR65">
        <v>0.3175</v>
      </c>
    </row>
    <row r="66" spans="1:70" x14ac:dyDescent="0.15">
      <c r="A66" s="9" t="s">
        <v>134</v>
      </c>
      <c r="B66">
        <v>13789520</v>
      </c>
      <c r="C66" s="22">
        <f t="array" ref="C66">TsatFromP(テーブル2[[#This Row],[P]])</f>
        <v>608.621106065763</v>
      </c>
      <c r="D66">
        <f t="array" ref="D66">RhoGFromP(テーブル2[[#This Row],[P]])</f>
        <v>85.147893581579396</v>
      </c>
      <c r="E66">
        <f t="array" ref="E66">RhoFFromP(テーブル2[[#This Row],[P]])</f>
        <v>624.86627494838649</v>
      </c>
      <c r="F66">
        <f t="array" ref="F66">HgFromP(テーブル2[[#This Row],[P]])</f>
        <v>2643264.389866509</v>
      </c>
      <c r="G66">
        <f t="array" ref="G66">HfFromP(テーブル2[[#This Row],[P]])</f>
        <v>1562686.9740257829</v>
      </c>
      <c r="H66">
        <f t="array" ref="H66">MuGFromP(テーブル2[[#This Row],[P]])</f>
        <v>2.2019594042733509E-5</v>
      </c>
      <c r="I66">
        <f t="array" ref="I66">MuFFromP(テーブル2[[#This Row],[P]])</f>
        <v>7.2223252690249831E-5</v>
      </c>
      <c r="J66">
        <f t="array" ref="J66">KfFromP(テーブル2[[#This Row],[P]])</f>
        <v>0.4911212487937569</v>
      </c>
      <c r="K66">
        <f t="array" ref="K66">CpFFromP(テーブル2[[#This Row],[P]])</f>
        <v>7679.7516396704104</v>
      </c>
      <c r="L66">
        <f t="array" ref="L66">SigmaFromP(テーブル2[[#This Row],[P]])</f>
        <v>6.5036382888884548E-3</v>
      </c>
      <c r="M66" s="23">
        <v>65</v>
      </c>
      <c r="N66">
        <v>3403.56</v>
      </c>
      <c r="O66" s="8">
        <v>1.7719053836560401E-5</v>
      </c>
      <c r="P66" s="8">
        <v>1.4921936786020801E-2</v>
      </c>
      <c r="Q66" s="8">
        <v>4.7498000000000002E-3</v>
      </c>
      <c r="R66">
        <v>0.3175</v>
      </c>
      <c r="S66" s="15">
        <v>4404389.5721435547</v>
      </c>
      <c r="T66">
        <v>513.90123078477097</v>
      </c>
      <c r="U66" s="12">
        <f>+T66+BG66*S66*テーブル2[[#This Row],[Pw]]*R66/(N66*O66*K66)</f>
        <v>558.95524971424118</v>
      </c>
      <c r="V66">
        <v>0.03</v>
      </c>
      <c r="W66" s="8">
        <f t="shared" ref="W66:W129" si="28">+N66*Q66/I66</f>
        <v>223836.90412468018</v>
      </c>
      <c r="X66">
        <v>2.463857560482317E-2</v>
      </c>
      <c r="Y66">
        <f t="shared" ref="Y66:Y129" si="29">IF(X66&gt;0,1/X66^0.5,1)</f>
        <v>6.3707740372674042</v>
      </c>
      <c r="Z66">
        <f t="shared" ref="Z66:Z129" si="30">IF(X66&gt;0,1.14-2*LOG((0.72*L66*E66)/(X66*Q66*N66^2)+9.35/(W66*X66^0.5)),0)</f>
        <v>6.3707740577340619</v>
      </c>
      <c r="AA66">
        <f t="shared" ref="AA66:AA129" si="31">+Y66-Z66</f>
        <v>-2.0466657701945223E-8</v>
      </c>
      <c r="AB66">
        <f t="shared" ref="AB66:AB129" si="32">32/X66*L66*V66*E66/N66^2</f>
        <v>1.3668859484187726E-5</v>
      </c>
      <c r="AC66">
        <v>683.18032495628165</v>
      </c>
      <c r="AD66">
        <f t="shared" ref="AD66:AD129" si="33">+Q66/2*AI66/I66*E66</f>
        <v>6211.0424832401332</v>
      </c>
      <c r="AE66">
        <f>+gettm2(AD66,AC66,AK66,AL66,テーブル2[[#This Row],[Fcorr]])</f>
        <v>558.95524971424106</v>
      </c>
      <c r="AF66" s="14">
        <f t="shared" ref="AF66:AF129" si="34">+AE66-U66</f>
        <v>0</v>
      </c>
      <c r="AG66">
        <v>1.3736824279917729E-5</v>
      </c>
      <c r="AH66">
        <f t="shared" ref="AH66:AH129" si="35">+X66*N66^2/(8*E66)</f>
        <v>57.095955633272212</v>
      </c>
      <c r="AI66">
        <f t="shared" ref="AI66:AI129" si="36">+(AH66/E66)^0.5</f>
        <v>0.30227980283970002</v>
      </c>
      <c r="AJ66">
        <f t="shared" ref="AJ66:AJ129" si="37">+AG66*AI66/I66*E66</f>
        <v>35.925722846171865</v>
      </c>
      <c r="AK66">
        <f t="array" ref="AK66">+S66*テーブル2[[#This Row],[F_form]]/(E66*CpFromTP((テーブル2[[#This Row],[Tin]]+テーブル2[[#This Row],[Tf]])/2,テーブル2[[#This Row],[P]])*AI66)</f>
        <v>4.7892032264476185</v>
      </c>
      <c r="AL66">
        <f t="shared" ref="AL66:AL129" si="38">+K66*I66/J66</f>
        <v>1.1293680422758512</v>
      </c>
      <c r="AM66">
        <f t="shared" ref="AM66:AM129" si="39">+gettyp(AC66,AJ66,AK66,AL66)</f>
        <v>608.62110604180282</v>
      </c>
      <c r="AN66">
        <f t="shared" ref="AN66:AN129" si="40">+C66-AM66</f>
        <v>2.3960183170856908E-8</v>
      </c>
      <c r="AO66">
        <f t="shared" ref="AO66:AO129" si="41">+AG66-AB66</f>
        <v>6.7964795730002969E-8</v>
      </c>
      <c r="AP66">
        <v>3.734684934005239</v>
      </c>
      <c r="AQ66">
        <f t="shared" ref="AQ66:AQ129" si="42">2*PI()*L66*(D66+E66)/(D66*E66*AP66^2)</f>
        <v>3.9096180317183446E-5</v>
      </c>
      <c r="AR66">
        <f t="shared" ref="AR66:AR129" si="43">+AO66+AB66/2</f>
        <v>6.9023945378238659E-6</v>
      </c>
      <c r="AS66">
        <f t="shared" ref="AS66:AS129" si="44">+AR66*AI66/I66*E66</f>
        <v>18.051735109060875</v>
      </c>
      <c r="AT66">
        <f t="shared" ref="AT66:AT129" si="45">+getublp(AS66)</f>
        <v>11.416209040423537</v>
      </c>
      <c r="AU66">
        <f t="shared" ref="AU66:AU129" si="46">+AT66*AI66</f>
        <v>3.4508894179160277</v>
      </c>
      <c r="AV66">
        <f t="shared" ref="AV66:AV129" si="47">+AP66-AU66</f>
        <v>0.28379551608921139</v>
      </c>
      <c r="AW66">
        <f t="shared" ref="AW66:AW129" si="48">2/3*AB66/(L66/(9.8*(E66-D66)))^0.5</f>
        <v>8.2178738977555961E-3</v>
      </c>
      <c r="AX66">
        <f t="shared" ref="AX66:AX129" si="49">+(2*AQ66*9.8*(E66-D66)/(E66*AW66))^0.5</f>
        <v>0.28379551357708299</v>
      </c>
      <c r="AY66">
        <f t="shared" ref="AY66:AY129" si="50">+AV66-AX66</f>
        <v>2.5121283941942352E-9</v>
      </c>
      <c r="AZ66">
        <f t="shared" ref="AZ66:AZ129" si="51">+F66-G66</f>
        <v>1080577.4158407261</v>
      </c>
      <c r="BA66">
        <f t="shared" ref="BA66:BA129" si="52">+AQ66/AP66</f>
        <v>1.0468401219391483E-5</v>
      </c>
      <c r="BB66" s="15">
        <f t="shared" ref="BB66:BB129" si="53">+E66*AO66*AZ66/BA66</f>
        <v>4383758.5790946148</v>
      </c>
      <c r="BC66" s="20">
        <f t="shared" ref="BC66:BC129" si="54">BB66-S66</f>
        <v>-20630.993048939854</v>
      </c>
      <c r="BD66" s="19">
        <f t="shared" ref="BD66:BD129" si="55">+(BB66-S66)/S66*100</f>
        <v>-0.46841889689832855</v>
      </c>
      <c r="BE66" s="15">
        <v>5836750</v>
      </c>
      <c r="BF66" s="16">
        <f>テーブル2[[#This Row],[q_P]]/テーブル2[[#This Row],[q_M]]</f>
        <v>0.75106156321490813</v>
      </c>
      <c r="BG66">
        <v>1</v>
      </c>
      <c r="BH66">
        <v>-5.6000000000000001E-2</v>
      </c>
      <c r="BI66">
        <v>4.5999999999999999E-2</v>
      </c>
      <c r="BJ66">
        <v>5625</v>
      </c>
      <c r="BK66" s="22">
        <v>1</v>
      </c>
      <c r="BL66">
        <f>テーブル2[[#This Row],[Ts]]-テーブル2[[#This Row],[Tin]]</f>
        <v>94.719875280992028</v>
      </c>
      <c r="BM66">
        <f>テーブル2[[#This Row],[q_P]]*0.000001</f>
        <v>4.3837585790946143</v>
      </c>
      <c r="BN66">
        <f>テーブル2[[#This Row],[Tsub]]</f>
        <v>94.719875280992028</v>
      </c>
      <c r="BO66">
        <f>テーブル2[[#This Row],[Fcorr]]</f>
        <v>1</v>
      </c>
      <c r="BP66">
        <f>(テーブル2[[#This Row],[Tsub]]-40)^2</f>
        <v>2994.2647507673223</v>
      </c>
      <c r="BQ66">
        <v>1</v>
      </c>
      <c r="BR66">
        <v>0.3175</v>
      </c>
    </row>
    <row r="67" spans="1:70" x14ac:dyDescent="0.15">
      <c r="A67" s="9" t="s">
        <v>135</v>
      </c>
      <c r="B67">
        <v>13789520</v>
      </c>
      <c r="C67" s="22">
        <f t="array" ref="C67">TsatFromP(テーブル2[[#This Row],[P]])</f>
        <v>608.621106065763</v>
      </c>
      <c r="D67">
        <f t="array" ref="D67">RhoGFromP(テーブル2[[#This Row],[P]])</f>
        <v>85.147893581579396</v>
      </c>
      <c r="E67">
        <f t="array" ref="E67">RhoFFromP(テーブル2[[#This Row],[P]])</f>
        <v>624.86627494838649</v>
      </c>
      <c r="F67">
        <f t="array" ref="F67">HgFromP(テーブル2[[#This Row],[P]])</f>
        <v>2643264.389866509</v>
      </c>
      <c r="G67">
        <f t="array" ref="G67">HfFromP(テーブル2[[#This Row],[P]])</f>
        <v>1562686.9740257829</v>
      </c>
      <c r="H67">
        <f t="array" ref="H67">MuGFromP(テーブル2[[#This Row],[P]])</f>
        <v>2.2019594042733509E-5</v>
      </c>
      <c r="I67">
        <f t="array" ref="I67">MuFFromP(テーブル2[[#This Row],[P]])</f>
        <v>7.2223252690249831E-5</v>
      </c>
      <c r="J67">
        <f t="array" ref="J67">KfFromP(テーブル2[[#This Row],[P]])</f>
        <v>0.4911212487937569</v>
      </c>
      <c r="K67">
        <f t="array" ref="K67">CpFFromP(テーブル2[[#This Row],[P]])</f>
        <v>7679.7516396704104</v>
      </c>
      <c r="L67">
        <f t="array" ref="L67">SigmaFromP(テーブル2[[#This Row],[P]])</f>
        <v>6.5036382888884548E-3</v>
      </c>
      <c r="M67">
        <v>66</v>
      </c>
      <c r="N67">
        <v>3457.8</v>
      </c>
      <c r="O67" s="8">
        <v>1.7719053836560401E-5</v>
      </c>
      <c r="P67" s="8">
        <v>1.4921936786020801E-2</v>
      </c>
      <c r="Q67" s="8">
        <v>4.7498000000000002E-3</v>
      </c>
      <c r="R67">
        <v>0.3175</v>
      </c>
      <c r="S67" s="15">
        <v>3680840.3015136719</v>
      </c>
      <c r="T67">
        <v>531.74235590187595</v>
      </c>
      <c r="U67" s="12">
        <f>+T67+BG67*S67*テーブル2[[#This Row],[Pw]]*R67/(N67*O67*K67)</f>
        <v>568.80431119736511</v>
      </c>
      <c r="V67">
        <v>0.03</v>
      </c>
      <c r="W67" s="8">
        <f t="shared" si="28"/>
        <v>227404.02610276273</v>
      </c>
      <c r="X67">
        <v>2.447969348481388E-2</v>
      </c>
      <c r="Y67">
        <f t="shared" si="29"/>
        <v>6.3914149207841833</v>
      </c>
      <c r="Z67">
        <f t="shared" si="30"/>
        <v>6.3914149346502178</v>
      </c>
      <c r="AA67">
        <f t="shared" si="31"/>
        <v>-1.3866034542786565E-8</v>
      </c>
      <c r="AB67">
        <f t="shared" si="32"/>
        <v>1.3329350327789162E-5</v>
      </c>
      <c r="AC67">
        <v>667.89614504702683</v>
      </c>
      <c r="AD67">
        <f t="shared" si="33"/>
        <v>6289.6452084297343</v>
      </c>
      <c r="AE67">
        <f>+gettm2(AD67,AC67,AK67,AL67,テーブル2[[#This Row],[Fcorr]])</f>
        <v>568.80431187632655</v>
      </c>
      <c r="AF67" s="14">
        <f t="shared" si="34"/>
        <v>6.7896144173573703E-7</v>
      </c>
      <c r="AG67">
        <v>1.3385714598991713E-5</v>
      </c>
      <c r="AH67">
        <f t="shared" si="35"/>
        <v>58.550235043305349</v>
      </c>
      <c r="AI67">
        <f t="shared" si="36"/>
        <v>0.30610525023232216</v>
      </c>
      <c r="AJ67">
        <f t="shared" si="37"/>
        <v>35.450501363828451</v>
      </c>
      <c r="AK67">
        <f t="array" ref="AK67">+S67*テーブル2[[#This Row],[F_form]]/(E67*CpFromTP((テーブル2[[#This Row],[Tin]]+テーブル2[[#This Row],[Tf]])/2,テーブル2[[#This Row],[P]])*AI67)</f>
        <v>3.8156052471549367</v>
      </c>
      <c r="AL67">
        <f t="shared" si="38"/>
        <v>1.1293680422758512</v>
      </c>
      <c r="AM67">
        <f t="shared" si="39"/>
        <v>608.62110605900364</v>
      </c>
      <c r="AN67">
        <f t="shared" si="40"/>
        <v>6.7593646235764027E-9</v>
      </c>
      <c r="AO67">
        <f t="shared" si="41"/>
        <v>5.6364271202551509E-8</v>
      </c>
      <c r="AP67">
        <v>3.7586154499876239</v>
      </c>
      <c r="AQ67">
        <f t="shared" si="42"/>
        <v>3.8599926631643027E-5</v>
      </c>
      <c r="AR67">
        <f t="shared" si="43"/>
        <v>6.7210394350971324E-6</v>
      </c>
      <c r="AS67">
        <f t="shared" si="44"/>
        <v>17.799887775748861</v>
      </c>
      <c r="AT67">
        <f t="shared" si="45"/>
        <v>11.345960762724774</v>
      </c>
      <c r="AU67">
        <f t="shared" si="46"/>
        <v>3.4730581583999758</v>
      </c>
      <c r="AV67">
        <f t="shared" si="47"/>
        <v>0.28555729158764809</v>
      </c>
      <c r="AW67">
        <f t="shared" si="48"/>
        <v>8.013757128712478E-3</v>
      </c>
      <c r="AX67">
        <f t="shared" si="49"/>
        <v>0.28555728813214615</v>
      </c>
      <c r="AY67">
        <f t="shared" si="50"/>
        <v>3.4555019401416587E-9</v>
      </c>
      <c r="AZ67">
        <f t="shared" si="51"/>
        <v>1080577.4158407261</v>
      </c>
      <c r="BA67">
        <f t="shared" si="52"/>
        <v>1.0269719567020383E-5</v>
      </c>
      <c r="BB67" s="15">
        <f t="shared" si="53"/>
        <v>3705853.8137589553</v>
      </c>
      <c r="BC67" s="20">
        <f t="shared" si="54"/>
        <v>25013.512245283462</v>
      </c>
      <c r="BD67" s="19">
        <f t="shared" si="55"/>
        <v>0.67955983406824672</v>
      </c>
      <c r="BE67" s="15">
        <v>4764050</v>
      </c>
      <c r="BF67" s="16">
        <f>テーブル2[[#This Row],[q_P]]/テーブル2[[#This Row],[q_M]]</f>
        <v>0.77787886646004034</v>
      </c>
      <c r="BG67">
        <v>1</v>
      </c>
      <c r="BH67">
        <v>-6.0999999999999999E-2</v>
      </c>
      <c r="BI67">
        <v>4.5999999999999999E-2</v>
      </c>
      <c r="BJ67">
        <v>5625</v>
      </c>
      <c r="BK67" s="22">
        <v>1</v>
      </c>
      <c r="BL67">
        <f>テーブル2[[#This Row],[Ts]]-テーブル2[[#This Row],[Tin]]</f>
        <v>76.878750163887048</v>
      </c>
      <c r="BM67">
        <f>テーブル2[[#This Row],[q_P]]*0.000001</f>
        <v>3.7058538137589552</v>
      </c>
      <c r="BN67">
        <f>テーブル2[[#This Row],[Tsub]]</f>
        <v>76.878750163887048</v>
      </c>
      <c r="BO67">
        <f>テーブル2[[#This Row],[Fcorr]]</f>
        <v>1</v>
      </c>
      <c r="BP67">
        <f>(テーブル2[[#This Row],[Tsub]]-40)^2</f>
        <v>1360.0422136503989</v>
      </c>
      <c r="BQ67">
        <v>1</v>
      </c>
      <c r="BR67">
        <v>0.3175</v>
      </c>
    </row>
    <row r="68" spans="1:70" x14ac:dyDescent="0.15">
      <c r="A68" s="9" t="s">
        <v>136</v>
      </c>
      <c r="B68">
        <v>13789520</v>
      </c>
      <c r="C68" s="22">
        <f t="array" ref="C68">TsatFromP(テーブル2[[#This Row],[P]])</f>
        <v>608.621106065763</v>
      </c>
      <c r="D68">
        <f t="array" ref="D68">RhoGFromP(テーブル2[[#This Row],[P]])</f>
        <v>85.147893581579396</v>
      </c>
      <c r="E68">
        <f t="array" ref="E68">RhoFFromP(テーブル2[[#This Row],[P]])</f>
        <v>624.86627494838649</v>
      </c>
      <c r="F68">
        <f t="array" ref="F68">HgFromP(テーブル2[[#This Row],[P]])</f>
        <v>2643264.389866509</v>
      </c>
      <c r="G68">
        <f t="array" ref="G68">HfFromP(テーブル2[[#This Row],[P]])</f>
        <v>1562686.9740257829</v>
      </c>
      <c r="H68">
        <f t="array" ref="H68">MuGFromP(テーブル2[[#This Row],[P]])</f>
        <v>2.2019594042733509E-5</v>
      </c>
      <c r="I68">
        <f t="array" ref="I68">MuFFromP(テーブル2[[#This Row],[P]])</f>
        <v>7.2223252690249831E-5</v>
      </c>
      <c r="J68">
        <f t="array" ref="J68">KfFromP(テーブル2[[#This Row],[P]])</f>
        <v>0.4911212487937569</v>
      </c>
      <c r="K68">
        <f t="array" ref="K68">CpFFromP(テーブル2[[#This Row],[P]])</f>
        <v>7679.7516396704104</v>
      </c>
      <c r="L68">
        <f t="array" ref="L68">SigmaFromP(テーブル2[[#This Row],[P]])</f>
        <v>6.5036382888884548E-3</v>
      </c>
      <c r="M68" s="23">
        <v>67</v>
      </c>
      <c r="N68">
        <v>3471.36</v>
      </c>
      <c r="O68" s="8">
        <v>1.7719053836560401E-5</v>
      </c>
      <c r="P68" s="8">
        <v>1.4921936786020801E-2</v>
      </c>
      <c r="Q68" s="8">
        <v>4.7498000000000002E-3</v>
      </c>
      <c r="R68">
        <v>0.3175</v>
      </c>
      <c r="S68" s="15">
        <v>5036513.5192871094</v>
      </c>
      <c r="T68">
        <v>500.510864523382</v>
      </c>
      <c r="U68" s="12">
        <f>+T68+BG68*S68*テーブル2[[#This Row],[Pw]]*R68/(N68*O68*K68)</f>
        <v>551.02484262908592</v>
      </c>
      <c r="V68">
        <v>0.03</v>
      </c>
      <c r="W68" s="8">
        <f t="shared" si="28"/>
        <v>228295.80659728337</v>
      </c>
      <c r="X68">
        <v>2.4440596296902532E-2</v>
      </c>
      <c r="Y68">
        <f t="shared" si="29"/>
        <v>6.3965249944563967</v>
      </c>
      <c r="Z68">
        <f t="shared" si="30"/>
        <v>6.3965250069065593</v>
      </c>
      <c r="AA68">
        <f t="shared" si="31"/>
        <v>-1.2450162678590004E-8</v>
      </c>
      <c r="AB68">
        <f t="shared" si="32"/>
        <v>1.3246574634701771E-5</v>
      </c>
      <c r="AC68">
        <v>694.24601580034459</v>
      </c>
      <c r="AD68">
        <f t="shared" si="33"/>
        <v>6309.2660898415897</v>
      </c>
      <c r="AE68">
        <f>+gettm2(AD68,AC68,AK68,AL68,テーブル2[[#This Row],[Fcorr]])</f>
        <v>551.02484357154606</v>
      </c>
      <c r="AF68" s="14">
        <f t="shared" si="34"/>
        <v>9.4246013304655207E-7</v>
      </c>
      <c r="AG68">
        <v>1.3323044663732175E-5</v>
      </c>
      <c r="AH68">
        <f t="shared" si="35"/>
        <v>58.916105951052536</v>
      </c>
      <c r="AI68">
        <f t="shared" si="36"/>
        <v>0.3070601617758707</v>
      </c>
      <c r="AJ68">
        <f t="shared" si="37"/>
        <v>35.394599313794409</v>
      </c>
      <c r="AK68">
        <f t="array" ref="AK68">+S68*テーブル2[[#This Row],[F_form]]/(E68*CpFromTP((テーブル2[[#This Row],[Tin]]+テーブル2[[#This Row],[Tf]])/2,テーブル2[[#This Row],[P]])*AI68)</f>
        <v>5.5131781568195359</v>
      </c>
      <c r="AL68">
        <f t="shared" si="38"/>
        <v>1.1293680422758512</v>
      </c>
      <c r="AM68">
        <f t="shared" si="39"/>
        <v>608.62110605835892</v>
      </c>
      <c r="AN68">
        <f t="shared" si="40"/>
        <v>7.4040826802956872E-9</v>
      </c>
      <c r="AO68">
        <f t="shared" si="41"/>
        <v>7.6470029030403872E-8</v>
      </c>
      <c r="AP68">
        <v>3.7694314867920431</v>
      </c>
      <c r="AQ68">
        <f t="shared" si="42"/>
        <v>3.8378726568883743E-5</v>
      </c>
      <c r="AR68">
        <f t="shared" si="43"/>
        <v>6.6997573463812892E-6</v>
      </c>
      <c r="AS68">
        <f t="shared" si="44"/>
        <v>17.79887651509139</v>
      </c>
      <c r="AT68">
        <f t="shared" si="45"/>
        <v>11.345676690881863</v>
      </c>
      <c r="AU68">
        <f t="shared" si="46"/>
        <v>3.4838053201589103</v>
      </c>
      <c r="AV68">
        <f t="shared" si="47"/>
        <v>0.28562616663313278</v>
      </c>
      <c r="AW68">
        <f t="shared" si="48"/>
        <v>7.9639914398941542E-3</v>
      </c>
      <c r="AX68">
        <f t="shared" si="49"/>
        <v>0.2856261627564432</v>
      </c>
      <c r="AY68">
        <f t="shared" si="50"/>
        <v>3.876689580462056E-9</v>
      </c>
      <c r="AZ68">
        <f t="shared" si="51"/>
        <v>1080577.4158407261</v>
      </c>
      <c r="BA68">
        <f t="shared" si="52"/>
        <v>1.0181568945704801E-5</v>
      </c>
      <c r="BB68" s="15">
        <f t="shared" si="53"/>
        <v>5071302.5477496218</v>
      </c>
      <c r="BC68" s="20">
        <f t="shared" si="54"/>
        <v>34789.028462512419</v>
      </c>
      <c r="BD68" s="19">
        <f t="shared" si="55"/>
        <v>0.69073632641487703</v>
      </c>
      <c r="BE68" s="15">
        <v>5742100</v>
      </c>
      <c r="BF68" s="16">
        <f>テーブル2[[#This Row],[q_P]]/テーブル2[[#This Row],[q_M]]</f>
        <v>0.88317907172456445</v>
      </c>
      <c r="BG68">
        <v>1</v>
      </c>
      <c r="BH68">
        <v>-0.128</v>
      </c>
      <c r="BI68">
        <v>4.5999999999999999E-2</v>
      </c>
      <c r="BJ68">
        <v>5625</v>
      </c>
      <c r="BK68" s="22">
        <v>1</v>
      </c>
      <c r="BL68">
        <f>テーブル2[[#This Row],[Ts]]-テーブル2[[#This Row],[Tin]]</f>
        <v>108.110241542381</v>
      </c>
      <c r="BM68">
        <f>テーブル2[[#This Row],[q_P]]*0.000001</f>
        <v>5.0713025477496219</v>
      </c>
      <c r="BN68">
        <f>テーブル2[[#This Row],[Tsub]]</f>
        <v>108.110241542381</v>
      </c>
      <c r="BO68">
        <f>テーブル2[[#This Row],[Fcorr]]</f>
        <v>1</v>
      </c>
      <c r="BP68">
        <f>(テーブル2[[#This Row],[Tsub]]-40)^2</f>
        <v>4639.0050029614831</v>
      </c>
      <c r="BQ68">
        <v>1</v>
      </c>
      <c r="BR68">
        <v>0.3175</v>
      </c>
    </row>
    <row r="69" spans="1:70" x14ac:dyDescent="0.15">
      <c r="A69" s="9" t="s">
        <v>137</v>
      </c>
      <c r="B69">
        <v>13789520</v>
      </c>
      <c r="C69" s="22">
        <f t="array" ref="C69">TsatFromP(テーブル2[[#This Row],[P]])</f>
        <v>608.621106065763</v>
      </c>
      <c r="D69">
        <f t="array" ref="D69">RhoGFromP(テーブル2[[#This Row],[P]])</f>
        <v>85.147893581579396</v>
      </c>
      <c r="E69">
        <f t="array" ref="E69">RhoFFromP(テーブル2[[#This Row],[P]])</f>
        <v>624.86627494838649</v>
      </c>
      <c r="F69">
        <f t="array" ref="F69">HgFromP(テーブル2[[#This Row],[P]])</f>
        <v>2643264.389866509</v>
      </c>
      <c r="G69">
        <f t="array" ref="G69">HfFromP(テーブル2[[#This Row],[P]])</f>
        <v>1562686.9740257829</v>
      </c>
      <c r="H69">
        <f t="array" ref="H69">MuGFromP(テーブル2[[#This Row],[P]])</f>
        <v>2.2019594042733509E-5</v>
      </c>
      <c r="I69">
        <f t="array" ref="I69">MuFFromP(テーブル2[[#This Row],[P]])</f>
        <v>7.2223252690249831E-5</v>
      </c>
      <c r="J69">
        <f t="array" ref="J69">KfFromP(テーブル2[[#This Row],[P]])</f>
        <v>0.4911212487937569</v>
      </c>
      <c r="K69">
        <f t="array" ref="K69">CpFFromP(テーブル2[[#This Row],[P]])</f>
        <v>7679.7516396704104</v>
      </c>
      <c r="L69">
        <f t="array" ref="L69">SigmaFromP(テーブル2[[#This Row],[P]])</f>
        <v>6.5036382888884548E-3</v>
      </c>
      <c r="M69">
        <v>68</v>
      </c>
      <c r="N69">
        <v>3593.4</v>
      </c>
      <c r="O69" s="8">
        <v>1.7719053836560401E-5</v>
      </c>
      <c r="P69" s="8">
        <v>1.4921936786020801E-2</v>
      </c>
      <c r="Q69" s="8">
        <v>4.7498000000000002E-3</v>
      </c>
      <c r="R69">
        <v>0.3175</v>
      </c>
      <c r="S69" s="15">
        <v>7493013.0004882813</v>
      </c>
      <c r="T69">
        <v>446.050522823802</v>
      </c>
      <c r="U69" s="12">
        <f>+T69+BG69*S69*テーブル2[[#This Row],[Pw]]*R69/(N69*O69*K69)</f>
        <v>518.64977465234801</v>
      </c>
      <c r="V69">
        <v>0.03</v>
      </c>
      <c r="W69" s="8">
        <f t="shared" si="28"/>
        <v>236321.83104796908</v>
      </c>
      <c r="X69">
        <v>2.4099415895864951E-2</v>
      </c>
      <c r="Y69">
        <f t="shared" si="29"/>
        <v>6.4416443265370651</v>
      </c>
      <c r="Z69">
        <f t="shared" si="30"/>
        <v>6.4416443519234532</v>
      </c>
      <c r="AA69">
        <f t="shared" si="31"/>
        <v>-2.538638810278826E-8</v>
      </c>
      <c r="AB69">
        <f t="shared" si="32"/>
        <v>1.2537098975203588E-5</v>
      </c>
      <c r="AC69">
        <v>740.19648156430833</v>
      </c>
      <c r="AD69">
        <f t="shared" si="33"/>
        <v>6485.3304841759882</v>
      </c>
      <c r="AE69">
        <f>+gettm2(AD69,AC69,AK69,AL69,テーブル2[[#This Row],[Fcorr]])</f>
        <v>518.6497746523479</v>
      </c>
      <c r="AF69" s="14">
        <f t="shared" si="34"/>
        <v>0</v>
      </c>
      <c r="AG69">
        <v>1.2645193732510094E-5</v>
      </c>
      <c r="AH69">
        <f t="shared" si="35"/>
        <v>62.250174159922913</v>
      </c>
      <c r="AI69">
        <f t="shared" si="36"/>
        <v>0.31562888603594524</v>
      </c>
      <c r="AJ69">
        <f t="shared" si="37"/>
        <v>34.531247796437263</v>
      </c>
      <c r="AK69">
        <f t="array" ref="AK69">+S69*テーブル2[[#This Row],[F_form]]/(E69*CpFromTP((テーブル2[[#This Row],[Tin]]+テーブル2[[#This Row],[Tf]])/2,テーブル2[[#This Row],[P]])*AI69)</f>
        <v>8.5056264601594513</v>
      </c>
      <c r="AL69">
        <f t="shared" si="38"/>
        <v>1.1293680422758512</v>
      </c>
      <c r="AM69">
        <f t="shared" si="39"/>
        <v>608.62110605635939</v>
      </c>
      <c r="AN69">
        <f t="shared" si="40"/>
        <v>9.4036067821434699E-9</v>
      </c>
      <c r="AO69">
        <f t="shared" si="41"/>
        <v>1.0809475730650672E-7</v>
      </c>
      <c r="AP69">
        <v>3.8350275510366387</v>
      </c>
      <c r="AQ69">
        <f t="shared" si="42"/>
        <v>3.7077060178554798E-5</v>
      </c>
      <c r="AR69">
        <f t="shared" si="43"/>
        <v>6.3766442449083006E-6</v>
      </c>
      <c r="AS69">
        <f t="shared" si="44"/>
        <v>17.413215423070096</v>
      </c>
      <c r="AT69">
        <f t="shared" si="45"/>
        <v>11.23614712506969</v>
      </c>
      <c r="AU69">
        <f t="shared" si="46"/>
        <v>3.5464526004217349</v>
      </c>
      <c r="AV69">
        <f t="shared" si="47"/>
        <v>0.28857495061490379</v>
      </c>
      <c r="AW69">
        <f t="shared" si="48"/>
        <v>7.5374465983126231E-3</v>
      </c>
      <c r="AX69">
        <f t="shared" si="49"/>
        <v>0.2885749434546831</v>
      </c>
      <c r="AY69">
        <f t="shared" si="50"/>
        <v>7.1602206941356883E-9</v>
      </c>
      <c r="AZ69">
        <f t="shared" si="51"/>
        <v>1080577.4158407261</v>
      </c>
      <c r="BA69">
        <f t="shared" si="52"/>
        <v>9.6680036023554961E-6</v>
      </c>
      <c r="BB69" s="15">
        <f t="shared" si="53"/>
        <v>7549371.538106068</v>
      </c>
      <c r="BC69" s="20">
        <f t="shared" si="54"/>
        <v>56358.537617786787</v>
      </c>
      <c r="BD69" s="19">
        <f t="shared" si="55"/>
        <v>0.75214786914308296</v>
      </c>
      <c r="BE69" s="15">
        <v>6941000</v>
      </c>
      <c r="BF69" s="16">
        <f>テーブル2[[#This Row],[q_P]]/テーブル2[[#This Row],[q_M]]</f>
        <v>1.0876489753790619</v>
      </c>
      <c r="BG69">
        <v>1</v>
      </c>
      <c r="BH69">
        <v>-0.28399999999999997</v>
      </c>
      <c r="BI69">
        <v>4.5999999999999999E-2</v>
      </c>
      <c r="BJ69">
        <v>5625</v>
      </c>
      <c r="BK69" s="22">
        <v>1</v>
      </c>
      <c r="BL69">
        <f>テーブル2[[#This Row],[Ts]]-テーブル2[[#This Row],[Tin]]</f>
        <v>162.570583241961</v>
      </c>
      <c r="BM69">
        <f>テーブル2[[#This Row],[q_P]]*0.000001</f>
        <v>7.549371538106068</v>
      </c>
      <c r="BN69">
        <f>テーブル2[[#This Row],[Tsub]]</f>
        <v>162.570583241961</v>
      </c>
      <c r="BO69">
        <f>テーブル2[[#This Row],[Fcorr]]</f>
        <v>1</v>
      </c>
      <c r="BP69">
        <f>(テーブル2[[#This Row],[Tsub]]-40)^2</f>
        <v>15023.547876274492</v>
      </c>
      <c r="BQ69">
        <v>1</v>
      </c>
      <c r="BR69">
        <v>0.3175</v>
      </c>
    </row>
    <row r="70" spans="1:70" x14ac:dyDescent="0.15">
      <c r="A70" s="9" t="s">
        <v>138</v>
      </c>
      <c r="B70">
        <v>13789520</v>
      </c>
      <c r="C70" s="22">
        <f t="array" ref="C70">TsatFromP(テーブル2[[#This Row],[P]])</f>
        <v>608.621106065763</v>
      </c>
      <c r="D70">
        <f t="array" ref="D70">RhoGFromP(テーブル2[[#This Row],[P]])</f>
        <v>85.147893581579396</v>
      </c>
      <c r="E70">
        <f t="array" ref="E70">RhoFFromP(テーブル2[[#This Row],[P]])</f>
        <v>624.86627494838649</v>
      </c>
      <c r="F70">
        <f t="array" ref="F70">HgFromP(テーブル2[[#This Row],[P]])</f>
        <v>2643264.389866509</v>
      </c>
      <c r="G70">
        <f t="array" ref="G70">HfFromP(テーブル2[[#This Row],[P]])</f>
        <v>1562686.9740257829</v>
      </c>
      <c r="H70">
        <f t="array" ref="H70">MuGFromP(テーブル2[[#This Row],[P]])</f>
        <v>2.2019594042733509E-5</v>
      </c>
      <c r="I70">
        <f t="array" ref="I70">MuFFromP(テーブル2[[#This Row],[P]])</f>
        <v>7.2223252690249831E-5</v>
      </c>
      <c r="J70">
        <f t="array" ref="J70">KfFromP(テーブル2[[#This Row],[P]])</f>
        <v>0.4911212487937569</v>
      </c>
      <c r="K70">
        <f t="array" ref="K70">CpFFromP(テーブル2[[#This Row],[P]])</f>
        <v>7679.7516396704104</v>
      </c>
      <c r="L70">
        <f t="array" ref="L70">SigmaFromP(テーブル2[[#This Row],[P]])</f>
        <v>6.5036382888884548E-3</v>
      </c>
      <c r="M70" s="23">
        <v>69</v>
      </c>
      <c r="N70">
        <v>3593.4</v>
      </c>
      <c r="O70" s="8">
        <v>1.7719053836560401E-5</v>
      </c>
      <c r="P70" s="8">
        <v>1.4921936786020801E-2</v>
      </c>
      <c r="Q70" s="8">
        <v>4.7498000000000002E-3</v>
      </c>
      <c r="R70">
        <v>0.3175</v>
      </c>
      <c r="S70" s="15">
        <v>6064980.3161621094</v>
      </c>
      <c r="T70">
        <v>479.48806170427099</v>
      </c>
      <c r="U70" s="12">
        <f>+T70+BG70*S70*テーブル2[[#This Row],[Pw]]*R70/(N70*O70*K70)</f>
        <v>538.25120989039249</v>
      </c>
      <c r="V70">
        <v>0.03</v>
      </c>
      <c r="W70" s="8">
        <f t="shared" si="28"/>
        <v>236321.83104796908</v>
      </c>
      <c r="X70">
        <v>2.4099415895864951E-2</v>
      </c>
      <c r="Y70">
        <f t="shared" si="29"/>
        <v>6.4416443265370651</v>
      </c>
      <c r="Z70">
        <f t="shared" si="30"/>
        <v>6.4416443519234532</v>
      </c>
      <c r="AA70">
        <f t="shared" si="31"/>
        <v>-2.538638810278826E-8</v>
      </c>
      <c r="AB70">
        <f t="shared" si="32"/>
        <v>1.2537098975203588E-5</v>
      </c>
      <c r="AC70">
        <v>711.46442238341808</v>
      </c>
      <c r="AD70">
        <f t="shared" si="33"/>
        <v>6485.3304841759882</v>
      </c>
      <c r="AE70">
        <f>+gettm2(AD70,AC70,AK70,AL70,テーブル2[[#This Row],[Fcorr]])</f>
        <v>538.25121100503668</v>
      </c>
      <c r="AF70" s="14">
        <f t="shared" si="34"/>
        <v>1.1146441920573125E-6</v>
      </c>
      <c r="AG70">
        <v>1.2624627557882914E-5</v>
      </c>
      <c r="AH70">
        <f t="shared" si="35"/>
        <v>62.250174159922913</v>
      </c>
      <c r="AI70">
        <f t="shared" si="36"/>
        <v>0.31562888603594524</v>
      </c>
      <c r="AJ70">
        <f t="shared" si="37"/>
        <v>34.47508608889062</v>
      </c>
      <c r="AK70">
        <f t="array" ref="AK70">+S70*テーブル2[[#This Row],[F_form]]/(E70*CpFromTP((テーブル2[[#This Row],[Tin]]+テーブル2[[#This Row],[Tf]])/2,テーブル2[[#This Row],[P]])*AI70)</f>
        <v>6.6500057458972597</v>
      </c>
      <c r="AL70">
        <f t="shared" si="38"/>
        <v>1.1293680422758512</v>
      </c>
      <c r="AM70">
        <f t="shared" si="39"/>
        <v>608.62110605824159</v>
      </c>
      <c r="AN70">
        <f t="shared" si="40"/>
        <v>7.5214074968243949E-9</v>
      </c>
      <c r="AO70">
        <f t="shared" si="41"/>
        <v>8.7528582679326493E-8</v>
      </c>
      <c r="AP70">
        <v>3.8302866218716587</v>
      </c>
      <c r="AQ70">
        <f t="shared" si="42"/>
        <v>3.7168901086978566E-5</v>
      </c>
      <c r="AR70">
        <f t="shared" si="43"/>
        <v>6.3560780702811204E-6</v>
      </c>
      <c r="AS70">
        <f t="shared" si="44"/>
        <v>17.357053715523453</v>
      </c>
      <c r="AT70">
        <f t="shared" si="45"/>
        <v>11.219994889904713</v>
      </c>
      <c r="AU70">
        <f t="shared" si="46"/>
        <v>3.5413544884296226</v>
      </c>
      <c r="AV70">
        <f t="shared" si="47"/>
        <v>0.28893213344203605</v>
      </c>
      <c r="AW70">
        <f t="shared" si="48"/>
        <v>7.5374465983126231E-3</v>
      </c>
      <c r="AX70">
        <f t="shared" si="49"/>
        <v>0.28893212648059413</v>
      </c>
      <c r="AY70">
        <f t="shared" si="50"/>
        <v>6.9614419229147018E-9</v>
      </c>
      <c r="AZ70">
        <f t="shared" si="51"/>
        <v>1080577.4158407261</v>
      </c>
      <c r="BA70">
        <f t="shared" si="52"/>
        <v>9.7039477084396586E-6</v>
      </c>
      <c r="BB70" s="15">
        <f t="shared" si="53"/>
        <v>6090380.4229179937</v>
      </c>
      <c r="BC70" s="20">
        <f t="shared" si="54"/>
        <v>25400.106755884364</v>
      </c>
      <c r="BD70" s="19">
        <f t="shared" si="55"/>
        <v>0.41879949203128541</v>
      </c>
      <c r="BE70" s="15">
        <v>6941000</v>
      </c>
      <c r="BF70" s="16">
        <f>テーブル2[[#This Row],[q_P]]/テーブル2[[#This Row],[q_M]]</f>
        <v>0.8774499960982558</v>
      </c>
      <c r="BG70">
        <v>1</v>
      </c>
      <c r="BH70">
        <v>-0.14799999999999999</v>
      </c>
      <c r="BI70">
        <v>4.5999999999999999E-2</v>
      </c>
      <c r="BJ70">
        <v>5625</v>
      </c>
      <c r="BK70" s="22">
        <v>1</v>
      </c>
      <c r="BL70">
        <f>テーブル2[[#This Row],[Ts]]-テーブル2[[#This Row],[Tin]]</f>
        <v>129.13304436149201</v>
      </c>
      <c r="BM70">
        <f>テーブル2[[#This Row],[q_P]]*0.000001</f>
        <v>6.0903804229179936</v>
      </c>
      <c r="BN70">
        <f>テーブル2[[#This Row],[Tsub]]</f>
        <v>129.13304436149201</v>
      </c>
      <c r="BO70">
        <f>テーブル2[[#This Row],[Fcorr]]</f>
        <v>1</v>
      </c>
      <c r="BP70">
        <f>(テーブル2[[#This Row],[Tsub]]-40)^2</f>
        <v>7944.6995971477027</v>
      </c>
      <c r="BQ70">
        <v>1</v>
      </c>
      <c r="BR70">
        <v>0.3175</v>
      </c>
    </row>
    <row r="71" spans="1:70" x14ac:dyDescent="0.15">
      <c r="A71" s="9" t="s">
        <v>139</v>
      </c>
      <c r="B71">
        <v>13789520</v>
      </c>
      <c r="C71" s="22">
        <f t="array" ref="C71">TsatFromP(テーブル2[[#This Row],[P]])</f>
        <v>608.621106065763</v>
      </c>
      <c r="D71">
        <f t="array" ref="D71">RhoGFromP(テーブル2[[#This Row],[P]])</f>
        <v>85.147893581579396</v>
      </c>
      <c r="E71">
        <f t="array" ref="E71">RhoFFromP(テーブル2[[#This Row],[P]])</f>
        <v>624.86627494838649</v>
      </c>
      <c r="F71">
        <f t="array" ref="F71">HgFromP(テーブル2[[#This Row],[P]])</f>
        <v>2643264.389866509</v>
      </c>
      <c r="G71">
        <f t="array" ref="G71">HfFromP(テーブル2[[#This Row],[P]])</f>
        <v>1562686.9740257829</v>
      </c>
      <c r="H71">
        <f t="array" ref="H71">MuGFromP(テーブル2[[#This Row],[P]])</f>
        <v>2.2019594042733509E-5</v>
      </c>
      <c r="I71">
        <f t="array" ref="I71">MuFFromP(テーブル2[[#This Row],[P]])</f>
        <v>7.2223252690249831E-5</v>
      </c>
      <c r="J71">
        <f t="array" ref="J71">KfFromP(テーブル2[[#This Row],[P]])</f>
        <v>0.4911212487937569</v>
      </c>
      <c r="K71">
        <f t="array" ref="K71">CpFFromP(テーブル2[[#This Row],[P]])</f>
        <v>7679.7516396704104</v>
      </c>
      <c r="L71">
        <f t="array" ref="L71">SigmaFromP(テーブル2[[#This Row],[P]])</f>
        <v>6.5036382888884548E-3</v>
      </c>
      <c r="M71">
        <v>70</v>
      </c>
      <c r="N71">
        <v>3606.96</v>
      </c>
      <c r="O71" s="8">
        <v>1.7719053836560401E-5</v>
      </c>
      <c r="P71" s="8">
        <v>1.4921936786020801E-2</v>
      </c>
      <c r="Q71" s="8">
        <v>4.7498000000000002E-3</v>
      </c>
      <c r="R71">
        <v>0.3175</v>
      </c>
      <c r="S71" s="15">
        <v>6249192.8100585938</v>
      </c>
      <c r="T71">
        <v>475.56753850351203</v>
      </c>
      <c r="U71" s="12">
        <f>+T71+BG71*S71*テーブル2[[#This Row],[Pw]]*R71/(N71*O71*K71)</f>
        <v>535.88788404817331</v>
      </c>
      <c r="V71">
        <v>0.03</v>
      </c>
      <c r="W71" s="8">
        <f t="shared" si="28"/>
        <v>237213.61154248976</v>
      </c>
      <c r="X71">
        <v>2.4062651639905692E-2</v>
      </c>
      <c r="Y71">
        <f t="shared" si="29"/>
        <v>6.4465633993775704</v>
      </c>
      <c r="Z71">
        <f t="shared" si="30"/>
        <v>6.4465634208098503</v>
      </c>
      <c r="AA71">
        <f t="shared" si="31"/>
        <v>-2.1432279950772681E-8</v>
      </c>
      <c r="AB71">
        <f t="shared" si="32"/>
        <v>1.2462023386315325E-5</v>
      </c>
      <c r="AC71">
        <v>714.72335365782544</v>
      </c>
      <c r="AD71">
        <f t="shared" si="33"/>
        <v>6504.8361010317985</v>
      </c>
      <c r="AE71">
        <f>+gettm2(AD71,AC71,AK71,AL71,テーブル2[[#This Row],[Fcorr]])</f>
        <v>535.88788519540674</v>
      </c>
      <c r="AF71" s="14">
        <f t="shared" si="34"/>
        <v>1.1472334335849155E-6</v>
      </c>
      <c r="AG71">
        <v>1.255125331279742E-5</v>
      </c>
      <c r="AH71">
        <f t="shared" si="35"/>
        <v>62.625190988135991</v>
      </c>
      <c r="AI71">
        <f t="shared" si="36"/>
        <v>0.31657818786947012</v>
      </c>
      <c r="AJ71">
        <f t="shared" si="37"/>
        <v>34.377803554793722</v>
      </c>
      <c r="AK71">
        <f t="array" ref="AK71">+S71*テーブル2[[#This Row],[F_form]]/(E71*CpFromTP((テーブル2[[#This Row],[Tin]]+テーブル2[[#This Row],[Tf]])/2,テーブル2[[#This Row],[P]])*AI71)</f>
        <v>6.8638686500558599</v>
      </c>
      <c r="AL71">
        <f t="shared" si="38"/>
        <v>1.1293680422758512</v>
      </c>
      <c r="AM71">
        <f t="shared" si="39"/>
        <v>608.62110605981343</v>
      </c>
      <c r="AN71">
        <f t="shared" si="40"/>
        <v>5.9495732784853317E-9</v>
      </c>
      <c r="AO71">
        <f t="shared" si="41"/>
        <v>8.9229926482095004E-8</v>
      </c>
      <c r="AP71">
        <v>3.8370963089235595</v>
      </c>
      <c r="AQ71">
        <f t="shared" si="42"/>
        <v>3.7037091005365012E-5</v>
      </c>
      <c r="AR71">
        <f t="shared" si="43"/>
        <v>6.3202416196397576E-6</v>
      </c>
      <c r="AS71">
        <f t="shared" si="44"/>
        <v>17.311101879942893</v>
      </c>
      <c r="AT71">
        <f t="shared" si="45"/>
        <v>11.20674011424617</v>
      </c>
      <c r="AU71">
        <f t="shared" si="46"/>
        <v>3.5478094772921511</v>
      </c>
      <c r="AV71">
        <f t="shared" si="47"/>
        <v>0.28928683163140834</v>
      </c>
      <c r="AW71">
        <f t="shared" si="48"/>
        <v>7.4923102997796545E-3</v>
      </c>
      <c r="AX71">
        <f t="shared" si="49"/>
        <v>0.28928682426785246</v>
      </c>
      <c r="AY71">
        <f t="shared" si="50"/>
        <v>7.3635558761608877E-9</v>
      </c>
      <c r="AZ71">
        <f t="shared" si="51"/>
        <v>1080577.4158407261</v>
      </c>
      <c r="BA71">
        <f t="shared" si="52"/>
        <v>9.6523746144269238E-6</v>
      </c>
      <c r="BB71" s="15">
        <f t="shared" si="53"/>
        <v>6241936.3904470168</v>
      </c>
      <c r="BC71" s="20">
        <f t="shared" si="54"/>
        <v>-7256.4196115769446</v>
      </c>
      <c r="BD71" s="19">
        <f t="shared" si="55"/>
        <v>-0.11611771043289201</v>
      </c>
      <c r="BE71" s="15">
        <v>6215350</v>
      </c>
      <c r="BF71" s="16">
        <f>テーブル2[[#This Row],[q_P]]/テーブル2[[#This Row],[q_M]]</f>
        <v>1.0042775371374124</v>
      </c>
      <c r="BG71">
        <v>1</v>
      </c>
      <c r="BH71">
        <v>-0.216</v>
      </c>
      <c r="BI71">
        <v>4.5999999999999999E-2</v>
      </c>
      <c r="BJ71">
        <v>5625</v>
      </c>
      <c r="BK71" s="22">
        <v>1</v>
      </c>
      <c r="BL71">
        <f>テーブル2[[#This Row],[Ts]]-テーブル2[[#This Row],[Tin]]</f>
        <v>133.05356756225098</v>
      </c>
      <c r="BM71">
        <f>テーブル2[[#This Row],[q_P]]*0.000001</f>
        <v>6.2419363904470169</v>
      </c>
      <c r="BN71">
        <f>テーブル2[[#This Row],[Tsub]]</f>
        <v>133.05356756225098</v>
      </c>
      <c r="BO71">
        <f>テーブル2[[#This Row],[Fcorr]]</f>
        <v>1</v>
      </c>
      <c r="BP71">
        <f>(テーブル2[[#This Row],[Tsub]]-40)^2</f>
        <v>8658.9664360624065</v>
      </c>
      <c r="BQ71">
        <v>1</v>
      </c>
      <c r="BR71">
        <v>0.3175</v>
      </c>
    </row>
    <row r="72" spans="1:70" x14ac:dyDescent="0.15">
      <c r="A72" s="9" t="s">
        <v>140</v>
      </c>
      <c r="B72">
        <v>13789520</v>
      </c>
      <c r="C72" s="22">
        <f t="array" ref="C72">TsatFromP(テーブル2[[#This Row],[P]])</f>
        <v>608.621106065763</v>
      </c>
      <c r="D72">
        <f t="array" ref="D72">RhoGFromP(テーブル2[[#This Row],[P]])</f>
        <v>85.147893581579396</v>
      </c>
      <c r="E72">
        <f t="array" ref="E72">RhoFFromP(テーブル2[[#This Row],[P]])</f>
        <v>624.86627494838649</v>
      </c>
      <c r="F72">
        <f t="array" ref="F72">HgFromP(テーブル2[[#This Row],[P]])</f>
        <v>2643264.389866509</v>
      </c>
      <c r="G72">
        <f t="array" ref="G72">HfFromP(テーブル2[[#This Row],[P]])</f>
        <v>1562686.9740257829</v>
      </c>
      <c r="H72">
        <f t="array" ref="H72">MuGFromP(テーブル2[[#This Row],[P]])</f>
        <v>2.2019594042733509E-5</v>
      </c>
      <c r="I72">
        <f t="array" ref="I72">MuFFromP(テーブル2[[#This Row],[P]])</f>
        <v>7.2223252690249831E-5</v>
      </c>
      <c r="J72">
        <f t="array" ref="J72">KfFromP(テーブル2[[#This Row],[P]])</f>
        <v>0.4911212487937569</v>
      </c>
      <c r="K72">
        <f t="array" ref="K72">CpFFromP(テーブル2[[#This Row],[P]])</f>
        <v>7679.7516396704104</v>
      </c>
      <c r="L72">
        <f t="array" ref="L72">SigmaFromP(テーブル2[[#This Row],[P]])</f>
        <v>6.5036382888884548E-3</v>
      </c>
      <c r="M72" s="23">
        <v>71</v>
      </c>
      <c r="N72">
        <v>3606.96</v>
      </c>
      <c r="O72" s="8">
        <v>1.7719053836560401E-5</v>
      </c>
      <c r="P72" s="8">
        <v>1.4921936786020801E-2</v>
      </c>
      <c r="Q72" s="8">
        <v>4.7498000000000002E-3</v>
      </c>
      <c r="R72">
        <v>0.3175</v>
      </c>
      <c r="S72" s="15">
        <v>4899602.5085449219</v>
      </c>
      <c r="T72">
        <v>506.68610815273303</v>
      </c>
      <c r="U72" s="12">
        <f>+T72+BG72*S72*テーブル2[[#This Row],[Pw]]*R72/(N72*O72*K72)</f>
        <v>553.97953073224016</v>
      </c>
      <c r="V72">
        <v>0.03</v>
      </c>
      <c r="W72" s="8">
        <f t="shared" si="28"/>
        <v>237213.61154248976</v>
      </c>
      <c r="X72">
        <v>2.4062651639905692E-2</v>
      </c>
      <c r="Y72">
        <f t="shared" si="29"/>
        <v>6.4465633993775704</v>
      </c>
      <c r="Z72">
        <f t="shared" si="30"/>
        <v>6.4465634208098503</v>
      </c>
      <c r="AA72">
        <f t="shared" si="31"/>
        <v>-2.1432279950772681E-8</v>
      </c>
      <c r="AB72">
        <f t="shared" si="32"/>
        <v>1.2462023386315325E-5</v>
      </c>
      <c r="AC72">
        <v>688.28383857971494</v>
      </c>
      <c r="AD72">
        <f t="shared" si="33"/>
        <v>6504.8361010317985</v>
      </c>
      <c r="AE72">
        <f>+gettm2(AD72,AC72,AK72,AL72,テーブル2[[#This Row],[Fcorr]])</f>
        <v>553.97953073224016</v>
      </c>
      <c r="AF72" s="14">
        <f t="shared" si="34"/>
        <v>0</v>
      </c>
      <c r="AG72">
        <v>1.2532386660442923E-5</v>
      </c>
      <c r="AH72">
        <f t="shared" si="35"/>
        <v>62.625190988135991</v>
      </c>
      <c r="AI72">
        <f t="shared" si="36"/>
        <v>0.31657818786947012</v>
      </c>
      <c r="AJ72">
        <f t="shared" si="37"/>
        <v>34.326127913149371</v>
      </c>
      <c r="AK72">
        <f t="array" ref="AK72">+S72*テーブル2[[#This Row],[F_form]]/(E72*CpFromTP((テーブル2[[#This Row],[Tin]]+テーブル2[[#This Row],[Tf]])/2,テーブル2[[#This Row],[P]])*AI72)</f>
        <v>5.1547220253763868</v>
      </c>
      <c r="AL72">
        <f t="shared" si="38"/>
        <v>1.1293680422758512</v>
      </c>
      <c r="AM72">
        <f t="shared" si="39"/>
        <v>608.6211060617843</v>
      </c>
      <c r="AN72">
        <f t="shared" si="40"/>
        <v>3.9786982597433962E-9</v>
      </c>
      <c r="AO72">
        <f t="shared" si="41"/>
        <v>7.0363274127597646E-8</v>
      </c>
      <c r="AP72">
        <v>3.83269624089756</v>
      </c>
      <c r="AQ72">
        <f t="shared" si="42"/>
        <v>3.7122179546071202E-5</v>
      </c>
      <c r="AR72">
        <f t="shared" si="43"/>
        <v>6.3013749672852602E-6</v>
      </c>
      <c r="AS72">
        <f t="shared" si="44"/>
        <v>17.259426238298548</v>
      </c>
      <c r="AT72">
        <f t="shared" si="45"/>
        <v>11.191792214128601</v>
      </c>
      <c r="AU72">
        <f t="shared" si="46"/>
        <v>3.543077298160477</v>
      </c>
      <c r="AV72">
        <f t="shared" si="47"/>
        <v>0.289618942737083</v>
      </c>
      <c r="AW72">
        <f t="shared" si="48"/>
        <v>7.4923102997796545E-3</v>
      </c>
      <c r="AX72">
        <f t="shared" si="49"/>
        <v>0.28961893556126028</v>
      </c>
      <c r="AY72">
        <f t="shared" si="50"/>
        <v>7.1758227138118968E-9</v>
      </c>
      <c r="AZ72">
        <f t="shared" si="51"/>
        <v>1080577.4158407261</v>
      </c>
      <c r="BA72">
        <f t="shared" si="52"/>
        <v>9.685656575115836E-6</v>
      </c>
      <c r="BB72" s="15">
        <f t="shared" si="53"/>
        <v>4905236.4389225906</v>
      </c>
      <c r="BC72" s="20">
        <f t="shared" si="54"/>
        <v>5633.9303776687011</v>
      </c>
      <c r="BD72" s="19">
        <f t="shared" si="55"/>
        <v>0.11498749883981628</v>
      </c>
      <c r="BE72" s="15">
        <v>6215350</v>
      </c>
      <c r="BF72" s="16">
        <f>テーブル2[[#This Row],[q_P]]/テーブル2[[#This Row],[q_M]]</f>
        <v>0.78921322836567376</v>
      </c>
      <c r="BG72">
        <v>1</v>
      </c>
      <c r="BH72">
        <v>-8.5000000000000006E-2</v>
      </c>
      <c r="BI72">
        <v>4.5999999999999999E-2</v>
      </c>
      <c r="BJ72">
        <v>5625</v>
      </c>
      <c r="BK72" s="22">
        <v>1</v>
      </c>
      <c r="BL72">
        <f>テーブル2[[#This Row],[Ts]]-テーブル2[[#This Row],[Tin]]</f>
        <v>101.93499791302997</v>
      </c>
      <c r="BM72">
        <f>テーブル2[[#This Row],[q_P]]*0.000001</f>
        <v>4.9052364389225902</v>
      </c>
      <c r="BN72">
        <f>テーブル2[[#This Row],[Tsub]]</f>
        <v>101.93499791302997</v>
      </c>
      <c r="BO72">
        <f>テーブル2[[#This Row],[Fcorr]]</f>
        <v>1</v>
      </c>
      <c r="BP72">
        <f>(テーブル2[[#This Row],[Tsub]]-40)^2</f>
        <v>3835.9439664870274</v>
      </c>
      <c r="BQ72">
        <v>1</v>
      </c>
      <c r="BR72">
        <v>0.3175</v>
      </c>
    </row>
    <row r="73" spans="1:70" x14ac:dyDescent="0.15">
      <c r="A73" s="9" t="s">
        <v>141</v>
      </c>
      <c r="B73">
        <v>13789520</v>
      </c>
      <c r="C73" s="22">
        <f t="array" ref="C73">TsatFromP(テーブル2[[#This Row],[P]])</f>
        <v>608.621106065763</v>
      </c>
      <c r="D73">
        <f t="array" ref="D73">RhoGFromP(テーブル2[[#This Row],[P]])</f>
        <v>85.147893581579396</v>
      </c>
      <c r="E73">
        <f t="array" ref="E73">RhoFFromP(テーブル2[[#This Row],[P]])</f>
        <v>624.86627494838649</v>
      </c>
      <c r="F73">
        <f t="array" ref="F73">HgFromP(テーブル2[[#This Row],[P]])</f>
        <v>2643264.389866509</v>
      </c>
      <c r="G73">
        <f t="array" ref="G73">HfFromP(テーブル2[[#This Row],[P]])</f>
        <v>1562686.9740257829</v>
      </c>
      <c r="H73">
        <f t="array" ref="H73">MuGFromP(テーブル2[[#This Row],[P]])</f>
        <v>2.2019594042733509E-5</v>
      </c>
      <c r="I73">
        <f t="array" ref="I73">MuFFromP(テーブル2[[#This Row],[P]])</f>
        <v>7.2223252690249831E-5</v>
      </c>
      <c r="J73">
        <f t="array" ref="J73">KfFromP(テーブル2[[#This Row],[P]])</f>
        <v>0.4911212487937569</v>
      </c>
      <c r="K73">
        <f t="array" ref="K73">CpFFromP(テーブル2[[#This Row],[P]])</f>
        <v>7679.7516396704104</v>
      </c>
      <c r="L73">
        <f t="array" ref="L73">SigmaFromP(テーブル2[[#This Row],[P]])</f>
        <v>6.5036382888884548E-3</v>
      </c>
      <c r="M73">
        <v>72</v>
      </c>
      <c r="N73">
        <v>3647.64</v>
      </c>
      <c r="O73" s="8">
        <v>1.7719053836560401E-5</v>
      </c>
      <c r="P73" s="8">
        <v>1.4921936786020801E-2</v>
      </c>
      <c r="Q73" s="8">
        <v>4.7498000000000002E-3</v>
      </c>
      <c r="R73">
        <v>0.3175</v>
      </c>
      <c r="S73" s="15">
        <v>8937297.0581054688</v>
      </c>
      <c r="T73">
        <v>414.08396642751802</v>
      </c>
      <c r="U73" s="12">
        <f>+T73+BG73*S73*テーブル2[[#This Row],[Pw]]*R73/(N73*O73*K73)</f>
        <v>499.38915477448637</v>
      </c>
      <c r="V73">
        <v>0.03</v>
      </c>
      <c r="W73" s="8">
        <f t="shared" si="28"/>
        <v>239888.95302605163</v>
      </c>
      <c r="X73">
        <v>2.3953673772885188E-2</v>
      </c>
      <c r="Y73">
        <f t="shared" si="29"/>
        <v>6.4612111628115638</v>
      </c>
      <c r="Z73">
        <f t="shared" si="30"/>
        <v>6.4612111743555216</v>
      </c>
      <c r="AA73">
        <f t="shared" si="31"/>
        <v>-1.1543957789683645E-8</v>
      </c>
      <c r="AB73">
        <f t="shared" si="32"/>
        <v>1.2241048773257568E-5</v>
      </c>
      <c r="AC73">
        <v>767.25563035208324</v>
      </c>
      <c r="AD73">
        <f t="shared" si="33"/>
        <v>6563.2859359548429</v>
      </c>
      <c r="AE73">
        <f>+gettm2(AD73,AC73,AK73,AL73,テーブル2[[#This Row],[Fcorr]])</f>
        <v>499.38915644704258</v>
      </c>
      <c r="AF73" s="14">
        <f t="shared" si="34"/>
        <v>1.6725562090869062E-6</v>
      </c>
      <c r="AG73">
        <v>1.2365811128566779E-5</v>
      </c>
      <c r="AH73">
        <f t="shared" si="35"/>
        <v>63.755696846139266</v>
      </c>
      <c r="AI73">
        <f t="shared" si="36"/>
        <v>0.31942283184416953</v>
      </c>
      <c r="AJ73">
        <f t="shared" si="37"/>
        <v>34.174219658426132</v>
      </c>
      <c r="AK73">
        <f t="array" ref="AK73">+S73*テーブル2[[#This Row],[F_form]]/(E73*CpFromTP((テーブル2[[#This Row],[Tin]]+テーブル2[[#This Row],[Tf]])/2,テーブル2[[#This Row],[P]])*AI73)</f>
        <v>10.272105497262556</v>
      </c>
      <c r="AL73">
        <f t="shared" si="38"/>
        <v>1.1293680422758512</v>
      </c>
      <c r="AM73">
        <f t="shared" si="39"/>
        <v>608.62110603915698</v>
      </c>
      <c r="AN73">
        <f t="shared" si="40"/>
        <v>2.6606016945152078E-8</v>
      </c>
      <c r="AO73">
        <f t="shared" si="41"/>
        <v>1.247623553092102E-7</v>
      </c>
      <c r="AP73">
        <v>3.864721265482717</v>
      </c>
      <c r="AQ73">
        <f t="shared" si="42"/>
        <v>3.6509502473922339E-5</v>
      </c>
      <c r="AR73">
        <f t="shared" si="43"/>
        <v>6.2452867419379944E-6</v>
      </c>
      <c r="AS73">
        <f t="shared" si="44"/>
        <v>17.259506774755518</v>
      </c>
      <c r="AT73">
        <f t="shared" si="45"/>
        <v>11.191815545225463</v>
      </c>
      <c r="AU73">
        <f t="shared" si="46"/>
        <v>3.5749214149335158</v>
      </c>
      <c r="AV73">
        <f t="shared" si="47"/>
        <v>0.28979985054920121</v>
      </c>
      <c r="AW73">
        <f t="shared" si="48"/>
        <v>7.3594578473263478E-3</v>
      </c>
      <c r="AX73">
        <f t="shared" si="49"/>
        <v>0.28979984158024591</v>
      </c>
      <c r="AY73">
        <f t="shared" si="50"/>
        <v>8.9689553006699896E-9</v>
      </c>
      <c r="AZ73">
        <f t="shared" si="51"/>
        <v>1080577.4158407261</v>
      </c>
      <c r="BA73">
        <f t="shared" si="52"/>
        <v>9.4468656252140294E-6</v>
      </c>
      <c r="BB73" s="15">
        <f t="shared" si="53"/>
        <v>8917411.3226436824</v>
      </c>
      <c r="BC73" s="20">
        <f t="shared" si="54"/>
        <v>-19885.735461786389</v>
      </c>
      <c r="BD73" s="19">
        <f t="shared" si="55"/>
        <v>-0.22250279175571874</v>
      </c>
      <c r="BE73" s="15">
        <v>8171449.9999999981</v>
      </c>
      <c r="BF73" s="16">
        <f>テーブル2[[#This Row],[q_P]]/テーブル2[[#This Row],[q_M]]</f>
        <v>1.0912887336572683</v>
      </c>
      <c r="BG73">
        <v>1</v>
      </c>
      <c r="BH73">
        <v>-0.33400000000000002</v>
      </c>
      <c r="BI73">
        <v>4.5999999999999999E-2</v>
      </c>
      <c r="BJ73">
        <v>5625</v>
      </c>
      <c r="BK73" s="22">
        <v>1</v>
      </c>
      <c r="BL73">
        <f>テーブル2[[#This Row],[Ts]]-テーブル2[[#This Row],[Tin]]</f>
        <v>194.53713963824498</v>
      </c>
      <c r="BM73">
        <f>テーブル2[[#This Row],[q_P]]*0.000001</f>
        <v>8.917411322643682</v>
      </c>
      <c r="BN73">
        <f>テーブル2[[#This Row],[Tsub]]</f>
        <v>194.53713963824498</v>
      </c>
      <c r="BO73">
        <f>テーブル2[[#This Row],[Fcorr]]</f>
        <v>1</v>
      </c>
      <c r="BP73">
        <f>(テーブル2[[#This Row],[Tsub]]-40)^2</f>
        <v>23881.727527570427</v>
      </c>
      <c r="BQ73">
        <v>1</v>
      </c>
      <c r="BR73">
        <v>0.3175</v>
      </c>
    </row>
    <row r="74" spans="1:70" x14ac:dyDescent="0.15">
      <c r="A74" s="9" t="s">
        <v>142</v>
      </c>
      <c r="B74">
        <v>13789520</v>
      </c>
      <c r="C74" s="22">
        <f t="array" ref="C74">TsatFromP(テーブル2[[#This Row],[P]])</f>
        <v>608.621106065763</v>
      </c>
      <c r="D74">
        <f t="array" ref="D74">RhoGFromP(テーブル2[[#This Row],[P]])</f>
        <v>85.147893581579396</v>
      </c>
      <c r="E74">
        <f t="array" ref="E74">RhoFFromP(テーブル2[[#This Row],[P]])</f>
        <v>624.86627494838649</v>
      </c>
      <c r="F74">
        <f t="array" ref="F74">HgFromP(テーブル2[[#This Row],[P]])</f>
        <v>2643264.389866509</v>
      </c>
      <c r="G74">
        <f t="array" ref="G74">HfFromP(テーブル2[[#This Row],[P]])</f>
        <v>1562686.9740257829</v>
      </c>
      <c r="H74">
        <f t="array" ref="H74">MuGFromP(テーブル2[[#This Row],[P]])</f>
        <v>2.2019594042733509E-5</v>
      </c>
      <c r="I74">
        <f t="array" ref="I74">MuFFromP(テーブル2[[#This Row],[P]])</f>
        <v>7.2223252690249831E-5</v>
      </c>
      <c r="J74">
        <f t="array" ref="J74">KfFromP(テーブル2[[#This Row],[P]])</f>
        <v>0.4911212487937569</v>
      </c>
      <c r="K74">
        <f t="array" ref="K74">CpFFromP(テーブル2[[#This Row],[P]])</f>
        <v>7679.7516396704104</v>
      </c>
      <c r="L74">
        <f t="array" ref="L74">SigmaFromP(テーブル2[[#This Row],[P]])</f>
        <v>6.5036382888884548E-3</v>
      </c>
      <c r="M74" s="23">
        <v>73</v>
      </c>
      <c r="N74">
        <v>3647.64</v>
      </c>
      <c r="O74" s="8">
        <v>1.7719053836560401E-5</v>
      </c>
      <c r="P74" s="8">
        <v>1.4921936786020801E-2</v>
      </c>
      <c r="Q74" s="8">
        <v>4.7498000000000002E-3</v>
      </c>
      <c r="R74">
        <v>0.3175</v>
      </c>
      <c r="S74" s="15">
        <v>8715225.2197265625</v>
      </c>
      <c r="T74">
        <v>419.27906470028603</v>
      </c>
      <c r="U74" s="12">
        <f>+T74+BG74*S74*テーブル2[[#This Row],[Pw]]*R74/(N74*O74*K74)</f>
        <v>502.46460995199783</v>
      </c>
      <c r="V74">
        <v>0.03</v>
      </c>
      <c r="W74" s="8">
        <f t="shared" si="28"/>
        <v>239888.95302605163</v>
      </c>
      <c r="X74">
        <v>2.3953673772885188E-2</v>
      </c>
      <c r="Y74">
        <f t="shared" si="29"/>
        <v>6.4612111628115638</v>
      </c>
      <c r="Z74">
        <f t="shared" si="30"/>
        <v>6.4612111743555216</v>
      </c>
      <c r="AA74">
        <f t="shared" si="31"/>
        <v>-1.1543957789683645E-8</v>
      </c>
      <c r="AB74">
        <f t="shared" si="32"/>
        <v>1.2241048773257568E-5</v>
      </c>
      <c r="AC74">
        <v>762.77575852008795</v>
      </c>
      <c r="AD74">
        <f t="shared" si="33"/>
        <v>6563.2859359548429</v>
      </c>
      <c r="AE74">
        <f>+gettm2(AD74,AC74,AK74,AL74,テーブル2[[#This Row],[Fcorr]])</f>
        <v>502.46461157975529</v>
      </c>
      <c r="AF74" s="14">
        <f t="shared" si="34"/>
        <v>1.6277574559353525E-6</v>
      </c>
      <c r="AG74">
        <v>1.2363088907917415E-5</v>
      </c>
      <c r="AH74">
        <f t="shared" si="35"/>
        <v>63.755696846139266</v>
      </c>
      <c r="AI74">
        <f t="shared" si="36"/>
        <v>0.31942283184416953</v>
      </c>
      <c r="AJ74">
        <f t="shared" si="37"/>
        <v>34.166696515345357</v>
      </c>
      <c r="AK74">
        <f t="array" ref="AK74">+S74*テーブル2[[#This Row],[F_form]]/(E74*CpFromTP((テーブル2[[#This Row],[Tin]]+テーブル2[[#This Row],[Tf]])/2,テーブル2[[#This Row],[P]])*AI74)</f>
        <v>9.9823748918740467</v>
      </c>
      <c r="AL74">
        <f t="shared" si="38"/>
        <v>1.1293680422758512</v>
      </c>
      <c r="AM74">
        <f t="shared" si="39"/>
        <v>608.62110604168265</v>
      </c>
      <c r="AN74">
        <f t="shared" si="40"/>
        <v>2.4080350158328656E-8</v>
      </c>
      <c r="AO74">
        <f t="shared" si="41"/>
        <v>1.2204013465984709E-7</v>
      </c>
      <c r="AP74">
        <v>3.8640735359238683</v>
      </c>
      <c r="AQ74">
        <f t="shared" si="42"/>
        <v>3.6521743579468965E-5</v>
      </c>
      <c r="AR74">
        <f t="shared" si="43"/>
        <v>6.2425645212886312E-6</v>
      </c>
      <c r="AS74">
        <f t="shared" si="44"/>
        <v>17.251983631674744</v>
      </c>
      <c r="AT74">
        <f t="shared" si="45"/>
        <v>11.189635650033647</v>
      </c>
      <c r="AU74">
        <f t="shared" si="46"/>
        <v>3.5742251066382225</v>
      </c>
      <c r="AV74">
        <f t="shared" si="47"/>
        <v>0.2898484292856458</v>
      </c>
      <c r="AW74">
        <f t="shared" si="48"/>
        <v>7.3594578473263478E-3</v>
      </c>
      <c r="AX74">
        <f t="shared" si="49"/>
        <v>0.2898484203460992</v>
      </c>
      <c r="AY74">
        <f t="shared" si="50"/>
        <v>8.9395466029706938E-9</v>
      </c>
      <c r="AZ74">
        <f t="shared" si="51"/>
        <v>1080577.4158407261</v>
      </c>
      <c r="BA74">
        <f t="shared" si="52"/>
        <v>9.4516171185486807E-6</v>
      </c>
      <c r="BB74" s="15">
        <f t="shared" si="53"/>
        <v>8718454.9978261124</v>
      </c>
      <c r="BC74" s="20">
        <f t="shared" si="54"/>
        <v>3229.7780995499343</v>
      </c>
      <c r="BD74" s="19">
        <f t="shared" si="55"/>
        <v>3.7059031959833476E-2</v>
      </c>
      <c r="BE74" s="15">
        <v>7950600</v>
      </c>
      <c r="BF74" s="16">
        <f>テーブル2[[#This Row],[q_P]]/テーブル2[[#This Row],[q_M]]</f>
        <v>1.0965782453935693</v>
      </c>
      <c r="BG74">
        <v>1</v>
      </c>
      <c r="BH74">
        <v>-0.32900000000000001</v>
      </c>
      <c r="BI74">
        <v>4.5999999999999999E-2</v>
      </c>
      <c r="BJ74">
        <v>5625</v>
      </c>
      <c r="BK74" s="22">
        <v>1</v>
      </c>
      <c r="BL74">
        <f>テーブル2[[#This Row],[Ts]]-テーブル2[[#This Row],[Tin]]</f>
        <v>189.34204136547697</v>
      </c>
      <c r="BM74">
        <f>テーブル2[[#This Row],[q_P]]*0.000001</f>
        <v>8.7184549978261128</v>
      </c>
      <c r="BN74">
        <f>テーブル2[[#This Row],[Tsub]]</f>
        <v>189.34204136547697</v>
      </c>
      <c r="BO74">
        <f>テーブル2[[#This Row],[Fcorr]]</f>
        <v>1</v>
      </c>
      <c r="BP74">
        <f>(テーブル2[[#This Row],[Tsub]]-40)^2</f>
        <v>22303.045319207835</v>
      </c>
      <c r="BQ74">
        <v>1</v>
      </c>
      <c r="BR74">
        <v>0.3175</v>
      </c>
    </row>
    <row r="75" spans="1:70" x14ac:dyDescent="0.15">
      <c r="A75" s="9" t="s">
        <v>143</v>
      </c>
      <c r="B75">
        <v>13789520</v>
      </c>
      <c r="C75" s="22">
        <f t="array" ref="C75">TsatFromP(テーブル2[[#This Row],[P]])</f>
        <v>608.621106065763</v>
      </c>
      <c r="D75">
        <f t="array" ref="D75">RhoGFromP(テーブル2[[#This Row],[P]])</f>
        <v>85.147893581579396</v>
      </c>
      <c r="E75">
        <f t="array" ref="E75">RhoFFromP(テーブル2[[#This Row],[P]])</f>
        <v>624.86627494838649</v>
      </c>
      <c r="F75">
        <f t="array" ref="F75">HgFromP(テーブル2[[#This Row],[P]])</f>
        <v>2643264.389866509</v>
      </c>
      <c r="G75">
        <f t="array" ref="G75">HfFromP(テーブル2[[#This Row],[P]])</f>
        <v>1562686.9740257829</v>
      </c>
      <c r="H75">
        <f t="array" ref="H75">MuGFromP(テーブル2[[#This Row],[P]])</f>
        <v>2.2019594042733509E-5</v>
      </c>
      <c r="I75">
        <f t="array" ref="I75">MuFFromP(テーブル2[[#This Row],[P]])</f>
        <v>7.2223252690249831E-5</v>
      </c>
      <c r="J75">
        <f t="array" ref="J75">KfFromP(テーブル2[[#This Row],[P]])</f>
        <v>0.4911212487937569</v>
      </c>
      <c r="K75">
        <f t="array" ref="K75">CpFFromP(テーブル2[[#This Row],[P]])</f>
        <v>7679.7516396704104</v>
      </c>
      <c r="L75">
        <f t="array" ref="L75">SigmaFromP(テーブル2[[#This Row],[P]])</f>
        <v>6.5036382888884548E-3</v>
      </c>
      <c r="M75">
        <v>74</v>
      </c>
      <c r="N75">
        <v>3701.88</v>
      </c>
      <c r="O75" s="8">
        <v>1.7719053836560401E-5</v>
      </c>
      <c r="P75" s="8">
        <v>1.4921936786020801E-2</v>
      </c>
      <c r="Q75" s="8">
        <v>4.7498000000000002E-3</v>
      </c>
      <c r="R75">
        <v>0.3175</v>
      </c>
      <c r="S75" s="15">
        <v>343091.80378913879</v>
      </c>
      <c r="T75">
        <v>602.76785429697395</v>
      </c>
      <c r="U75" s="12">
        <f>+T75+BG75*S75*テーブル2[[#This Row],[Pw]]*R75/(N75*O75*K75)</f>
        <v>605.99463335062762</v>
      </c>
      <c r="V75">
        <v>0.03</v>
      </c>
      <c r="W75" s="8">
        <f t="shared" si="28"/>
        <v>243456.07500413424</v>
      </c>
      <c r="X75">
        <v>2.3811358616391751E-2</v>
      </c>
      <c r="Y75">
        <f t="shared" si="29"/>
        <v>6.4804910037808234</v>
      </c>
      <c r="Z75">
        <f t="shared" si="30"/>
        <v>6.4804910224067394</v>
      </c>
      <c r="AA75">
        <f t="shared" si="31"/>
        <v>-1.8625915920722491E-8</v>
      </c>
      <c r="AB75">
        <f t="shared" si="32"/>
        <v>1.1955998419780062E-5</v>
      </c>
      <c r="AC75">
        <v>612.39260468153373</v>
      </c>
      <c r="AD75">
        <f t="shared" si="33"/>
        <v>6641.0647532744524</v>
      </c>
      <c r="AE75">
        <f>+gettm2(AD75,AC75,AK75,AL75,テーブル2[[#This Row],[Fcorr]])</f>
        <v>605.99463347455367</v>
      </c>
      <c r="AF75" s="14">
        <f t="shared" si="34"/>
        <v>1.2392604276101338E-7</v>
      </c>
      <c r="AG75">
        <v>1.1960836620119896E-5</v>
      </c>
      <c r="AH75">
        <f t="shared" si="35"/>
        <v>65.27573584950099</v>
      </c>
      <c r="AI75">
        <f t="shared" si="36"/>
        <v>0.32320818118414246</v>
      </c>
      <c r="AJ75">
        <f t="shared" si="37"/>
        <v>33.446751651670631</v>
      </c>
      <c r="AK75">
        <f t="array" ref="AK75">+S75*テーブル2[[#This Row],[F_form]]/(E75*CpFromTP((テーブル2[[#This Row],[Tin]]+テーブル2[[#This Row],[Tf]])/2,テーブル2[[#This Row],[P]])*AI75)</f>
        <v>0.24507053423613545</v>
      </c>
      <c r="AL75">
        <f t="shared" si="38"/>
        <v>1.1293680422758512</v>
      </c>
      <c r="AM75">
        <f t="shared" si="39"/>
        <v>608.62110606504098</v>
      </c>
      <c r="AN75">
        <f t="shared" si="40"/>
        <v>7.220251063699834E-10</v>
      </c>
      <c r="AO75">
        <f t="shared" si="41"/>
        <v>4.8382003398338711E-9</v>
      </c>
      <c r="AP75">
        <v>3.8604995593870735</v>
      </c>
      <c r="AQ75">
        <f t="shared" si="42"/>
        <v>3.6589397142289335E-5</v>
      </c>
      <c r="AR75">
        <f t="shared" si="43"/>
        <v>5.9828374102298649E-6</v>
      </c>
      <c r="AS75">
        <f t="shared" si="44"/>
        <v>16.730140489978258</v>
      </c>
      <c r="AT75">
        <f t="shared" si="45"/>
        <v>11.03605956225857</v>
      </c>
      <c r="AU75">
        <f t="shared" si="46"/>
        <v>3.566944738557456</v>
      </c>
      <c r="AV75">
        <f t="shared" si="47"/>
        <v>0.29355482082961748</v>
      </c>
      <c r="AW75">
        <f t="shared" si="48"/>
        <v>7.1880823304371266E-3</v>
      </c>
      <c r="AX75">
        <f t="shared" si="49"/>
        <v>0.29355481148750284</v>
      </c>
      <c r="AY75">
        <f t="shared" si="50"/>
        <v>9.3421146374339514E-9</v>
      </c>
      <c r="AZ75">
        <f t="shared" si="51"/>
        <v>1080577.4158407261</v>
      </c>
      <c r="BA75">
        <f t="shared" si="52"/>
        <v>9.4778918063388111E-6</v>
      </c>
      <c r="BB75" s="15">
        <f t="shared" si="53"/>
        <v>344679.19747640385</v>
      </c>
      <c r="BC75" s="20">
        <f t="shared" si="54"/>
        <v>1587.393687265052</v>
      </c>
      <c r="BD75" s="19">
        <f t="shared" si="55"/>
        <v>0.46267315911768336</v>
      </c>
      <c r="BE75" s="15">
        <v>2508225</v>
      </c>
      <c r="BF75" s="16">
        <f>テーブル2[[#This Row],[q_P]]/テーブル2[[#This Row],[q_M]]</f>
        <v>0.13741956860983517</v>
      </c>
      <c r="BG75">
        <v>1</v>
      </c>
      <c r="BH75">
        <v>0.13</v>
      </c>
      <c r="BI75">
        <v>4.5999999999999999E-2</v>
      </c>
      <c r="BJ75">
        <v>5625</v>
      </c>
      <c r="BK75" s="22">
        <v>1</v>
      </c>
      <c r="BL75">
        <f>テーブル2[[#This Row],[Ts]]-テーブル2[[#This Row],[Tin]]</f>
        <v>5.8532517687890504</v>
      </c>
      <c r="BM75">
        <f>テーブル2[[#This Row],[q_P]]*0.000001</f>
        <v>0.34467919747640385</v>
      </c>
      <c r="BN75">
        <f>テーブル2[[#This Row],[Tsub]]</f>
        <v>5.8532517687890504</v>
      </c>
      <c r="BO75">
        <f>テーブル2[[#This Row],[Fcorr]]</f>
        <v>1</v>
      </c>
      <c r="BP75">
        <f>(テーブル2[[#This Row],[Tsub]]-40)^2</f>
        <v>1166.0004147657082</v>
      </c>
      <c r="BQ75">
        <v>1</v>
      </c>
      <c r="BR75">
        <v>0.3175</v>
      </c>
    </row>
    <row r="76" spans="1:70" x14ac:dyDescent="0.15">
      <c r="A76" s="9" t="s">
        <v>144</v>
      </c>
      <c r="B76">
        <v>13789520</v>
      </c>
      <c r="C76" s="22">
        <f t="array" ref="C76">TsatFromP(テーブル2[[#This Row],[P]])</f>
        <v>608.621106065763</v>
      </c>
      <c r="D76">
        <f t="array" ref="D76">RhoGFromP(テーブル2[[#This Row],[P]])</f>
        <v>85.147893581579396</v>
      </c>
      <c r="E76">
        <f t="array" ref="E76">RhoFFromP(テーブル2[[#This Row],[P]])</f>
        <v>624.86627494838649</v>
      </c>
      <c r="F76">
        <f t="array" ref="F76">HgFromP(テーブル2[[#This Row],[P]])</f>
        <v>2643264.389866509</v>
      </c>
      <c r="G76">
        <f t="array" ref="G76">HfFromP(テーブル2[[#This Row],[P]])</f>
        <v>1562686.9740257829</v>
      </c>
      <c r="H76">
        <f t="array" ref="H76">MuGFromP(テーブル2[[#This Row],[P]])</f>
        <v>2.2019594042733509E-5</v>
      </c>
      <c r="I76">
        <f t="array" ref="I76">MuFFromP(テーブル2[[#This Row],[P]])</f>
        <v>7.2223252690249831E-5</v>
      </c>
      <c r="J76">
        <f t="array" ref="J76">KfFromP(テーブル2[[#This Row],[P]])</f>
        <v>0.4911212487937569</v>
      </c>
      <c r="K76">
        <f t="array" ref="K76">CpFFromP(テーブル2[[#This Row],[P]])</f>
        <v>7679.7516396704104</v>
      </c>
      <c r="L76">
        <f t="array" ref="L76">SigmaFromP(テーブル2[[#This Row],[P]])</f>
        <v>6.5036382888884548E-3</v>
      </c>
      <c r="M76" s="23">
        <v>75</v>
      </c>
      <c r="N76">
        <v>3769.68</v>
      </c>
      <c r="O76" s="8">
        <v>1.7719053836560401E-5</v>
      </c>
      <c r="P76" s="8">
        <v>1.4921936786020801E-2</v>
      </c>
      <c r="Q76" s="8">
        <v>4.7498000000000002E-3</v>
      </c>
      <c r="R76">
        <v>0.3175</v>
      </c>
      <c r="S76" s="15">
        <v>395973.66750240326</v>
      </c>
      <c r="T76">
        <v>601.93187912108897</v>
      </c>
      <c r="U76" s="12">
        <f>+T76+BG76*S76*テーブル2[[#This Row],[Pw]]*R76/(N76*O76*K76)</f>
        <v>605.5890313906616</v>
      </c>
      <c r="V76">
        <v>0.03</v>
      </c>
      <c r="W76" s="8">
        <f t="shared" si="28"/>
        <v>247914.9774767374</v>
      </c>
      <c r="X76">
        <v>2.3638084170766852E-2</v>
      </c>
      <c r="Y76">
        <f t="shared" si="29"/>
        <v>6.5041996338577084</v>
      </c>
      <c r="Z76">
        <f t="shared" si="30"/>
        <v>6.5041996482593518</v>
      </c>
      <c r="AA76">
        <f t="shared" si="31"/>
        <v>-1.4401643433359368E-8</v>
      </c>
      <c r="AB76">
        <f t="shared" si="32"/>
        <v>1.1614311032901836E-5</v>
      </c>
      <c r="AC76">
        <v>612.93563763781265</v>
      </c>
      <c r="AD76">
        <f t="shared" si="33"/>
        <v>6738.045093933315</v>
      </c>
      <c r="AE76">
        <f>+gettm2(AD76,AC76,AK76,AL76,テーブル2[[#This Row],[Fcorr]])</f>
        <v>605.5890315200179</v>
      </c>
      <c r="AF76" s="14">
        <f t="shared" si="34"/>
        <v>1.2935629456478637E-7</v>
      </c>
      <c r="AG76">
        <v>1.1619710515793052E-5</v>
      </c>
      <c r="AH76">
        <f t="shared" si="35"/>
        <v>67.196116278937154</v>
      </c>
      <c r="AI76">
        <f t="shared" si="36"/>
        <v>0.32792803269583182</v>
      </c>
      <c r="AJ76">
        <f t="shared" si="37"/>
        <v>32.967339018006953</v>
      </c>
      <c r="AK76">
        <f t="array" ref="AK76">+S76*テーブル2[[#This Row],[F_form]]/(E76*CpFromTP((テーブル2[[#This Row],[Tin]]+テーブル2[[#This Row],[Tf]])/2,テーブル2[[#This Row],[P]])*AI76)</f>
        <v>0.28101568203933747</v>
      </c>
      <c r="AL76">
        <f t="shared" si="38"/>
        <v>1.1293680422758512</v>
      </c>
      <c r="AM76">
        <f t="shared" si="39"/>
        <v>608.6211060649033</v>
      </c>
      <c r="AN76">
        <f t="shared" si="40"/>
        <v>8.5969986685086042E-10</v>
      </c>
      <c r="AO76">
        <f t="shared" si="41"/>
        <v>5.3994828912154653E-9</v>
      </c>
      <c r="AP76">
        <v>3.8909691966541629</v>
      </c>
      <c r="AQ76">
        <f t="shared" si="42"/>
        <v>3.6018587956271038E-5</v>
      </c>
      <c r="AR76">
        <f t="shared" si="43"/>
        <v>5.8125549993421335E-6</v>
      </c>
      <c r="AS76">
        <f t="shared" si="44"/>
        <v>16.491329191349038</v>
      </c>
      <c r="AT76">
        <f t="shared" si="45"/>
        <v>10.964173696132731</v>
      </c>
      <c r="AU76">
        <f t="shared" si="46"/>
        <v>3.5954599103081932</v>
      </c>
      <c r="AV76">
        <f t="shared" si="47"/>
        <v>0.29550928634596962</v>
      </c>
      <c r="AW76">
        <f t="shared" si="48"/>
        <v>6.9826559844375106E-3</v>
      </c>
      <c r="AX76">
        <f t="shared" si="49"/>
        <v>0.29550927466325494</v>
      </c>
      <c r="AY76">
        <f t="shared" si="50"/>
        <v>1.1682714684546625E-8</v>
      </c>
      <c r="AZ76">
        <f t="shared" si="51"/>
        <v>1080577.4158407261</v>
      </c>
      <c r="BA76">
        <f t="shared" si="52"/>
        <v>9.2569707278184971E-6</v>
      </c>
      <c r="BB76" s="15">
        <f t="shared" si="53"/>
        <v>393845.82968599943</v>
      </c>
      <c r="BC76" s="20">
        <f t="shared" si="54"/>
        <v>-2127.8378164038295</v>
      </c>
      <c r="BD76" s="19">
        <f t="shared" si="55"/>
        <v>-0.53736851488765092</v>
      </c>
      <c r="BE76" s="15">
        <v>2637580</v>
      </c>
      <c r="BF76" s="16">
        <f>テーブル2[[#This Row],[q_P]]/テーブル2[[#This Row],[q_M]]</f>
        <v>0.14932090389144573</v>
      </c>
      <c r="BG76">
        <v>1</v>
      </c>
      <c r="BH76">
        <v>0.13</v>
      </c>
      <c r="BI76">
        <v>4.5999999999999999E-2</v>
      </c>
      <c r="BJ76">
        <v>5625</v>
      </c>
      <c r="BK76" s="22">
        <v>1</v>
      </c>
      <c r="BL76">
        <f>テーブル2[[#This Row],[Ts]]-テーブル2[[#This Row],[Tin]]</f>
        <v>6.6892269446740329</v>
      </c>
      <c r="BM76">
        <f>テーブル2[[#This Row],[q_P]]*0.000001</f>
        <v>0.3938458296859994</v>
      </c>
      <c r="BN76">
        <f>テーブル2[[#This Row],[Tsub]]</f>
        <v>6.6892269446740329</v>
      </c>
      <c r="BO76">
        <f>テーブル2[[#This Row],[Fcorr]]</f>
        <v>1</v>
      </c>
      <c r="BP76">
        <f>(テーブル2[[#This Row],[Tsub]]-40)^2</f>
        <v>1109.6076015434305</v>
      </c>
      <c r="BQ76">
        <v>1</v>
      </c>
      <c r="BR76">
        <v>0.3175</v>
      </c>
    </row>
    <row r="77" spans="1:70" x14ac:dyDescent="0.15">
      <c r="A77" s="9" t="s">
        <v>145</v>
      </c>
      <c r="B77">
        <v>13789520</v>
      </c>
      <c r="C77" s="22">
        <f t="array" ref="C77">TsatFromP(テーブル2[[#This Row],[P]])</f>
        <v>608.621106065763</v>
      </c>
      <c r="D77">
        <f t="array" ref="D77">RhoGFromP(テーブル2[[#This Row],[P]])</f>
        <v>85.147893581579396</v>
      </c>
      <c r="E77">
        <f t="array" ref="E77">RhoFFromP(テーブル2[[#This Row],[P]])</f>
        <v>624.86627494838649</v>
      </c>
      <c r="F77">
        <f t="array" ref="F77">HgFromP(テーブル2[[#This Row],[P]])</f>
        <v>2643264.389866509</v>
      </c>
      <c r="G77">
        <f t="array" ref="G77">HfFromP(テーブル2[[#This Row],[P]])</f>
        <v>1562686.9740257829</v>
      </c>
      <c r="H77">
        <f t="array" ref="H77">MuGFromP(テーブル2[[#This Row],[P]])</f>
        <v>2.2019594042733509E-5</v>
      </c>
      <c r="I77">
        <f t="array" ref="I77">MuFFromP(テーブル2[[#This Row],[P]])</f>
        <v>7.2223252690249831E-5</v>
      </c>
      <c r="J77">
        <f t="array" ref="J77">KfFromP(テーブル2[[#This Row],[P]])</f>
        <v>0.4911212487937569</v>
      </c>
      <c r="K77">
        <f t="array" ref="K77">CpFFromP(テーブル2[[#This Row],[P]])</f>
        <v>7679.7516396704104</v>
      </c>
      <c r="L77">
        <f t="array" ref="L77">SigmaFromP(テーブル2[[#This Row],[P]])</f>
        <v>6.5036382888884548E-3</v>
      </c>
      <c r="M77">
        <v>76</v>
      </c>
      <c r="N77">
        <v>3783.24</v>
      </c>
      <c r="O77" s="8">
        <v>1.7719053836560401E-5</v>
      </c>
      <c r="P77" s="8">
        <v>1.4921936786020801E-2</v>
      </c>
      <c r="Q77" s="8">
        <v>4.7498000000000002E-3</v>
      </c>
      <c r="R77">
        <v>0.3175</v>
      </c>
      <c r="S77" s="15">
        <v>11639019.775390625</v>
      </c>
      <c r="T77">
        <v>357.53101423134598</v>
      </c>
      <c r="U77" s="12">
        <f>+T77+BG77*S77*テーブル2[[#This Row],[Pw]]*R77/(N77*O77*K77)</f>
        <v>464.64193081802489</v>
      </c>
      <c r="V77">
        <v>0.03</v>
      </c>
      <c r="W77" s="8">
        <f t="shared" si="28"/>
        <v>248806.75797125802</v>
      </c>
      <c r="X77">
        <v>2.360402573567142E-2</v>
      </c>
      <c r="Y77">
        <f t="shared" si="29"/>
        <v>6.5088904228757531</v>
      </c>
      <c r="Z77">
        <f t="shared" si="30"/>
        <v>6.5088904394100471</v>
      </c>
      <c r="AA77">
        <f t="shared" si="31"/>
        <v>-1.6534293934000743E-8</v>
      </c>
      <c r="AB77">
        <f t="shared" si="32"/>
        <v>1.1547841993175833E-5</v>
      </c>
      <c r="AC77">
        <v>814.16563225334141</v>
      </c>
      <c r="AD77">
        <f t="shared" si="33"/>
        <v>6757.4092639581613</v>
      </c>
      <c r="AE77">
        <f>+gettm2(AD77,AC77,AK77,AL77,テーブル2[[#This Row],[Fcorr]])</f>
        <v>464.64193081802489</v>
      </c>
      <c r="AF77" s="14">
        <f t="shared" si="34"/>
        <v>0</v>
      </c>
      <c r="AG77">
        <v>1.1702104948929871E-5</v>
      </c>
      <c r="AH77">
        <f t="shared" si="35"/>
        <v>67.582895152861596</v>
      </c>
      <c r="AI77">
        <f t="shared" si="36"/>
        <v>0.3288704505770586</v>
      </c>
      <c r="AJ77">
        <f t="shared" si="37"/>
        <v>33.296522965055097</v>
      </c>
      <c r="AK77">
        <f t="array" ref="AK77">+S77*テーブル2[[#This Row],[F_form]]/(E77*CpFromTP((テーブル2[[#This Row],[Tin]]+テーブル2[[#This Row],[Tf]])/2,テーブル2[[#This Row],[P]])*AI77)</f>
        <v>13.365979001286416</v>
      </c>
      <c r="AL77">
        <f t="shared" si="38"/>
        <v>1.1293680422758512</v>
      </c>
      <c r="AM77">
        <f t="shared" si="39"/>
        <v>608.62110605993473</v>
      </c>
      <c r="AN77">
        <f t="shared" si="40"/>
        <v>5.8282694226363674E-9</v>
      </c>
      <c r="AO77">
        <f t="shared" si="41"/>
        <v>1.5426295575403797E-7</v>
      </c>
      <c r="AP77">
        <v>3.9358785467270501</v>
      </c>
      <c r="AQ77">
        <f t="shared" si="42"/>
        <v>3.5201315313663868E-5</v>
      </c>
      <c r="AR77">
        <f t="shared" si="43"/>
        <v>5.9281839523419545E-6</v>
      </c>
      <c r="AS77">
        <f t="shared" si="44"/>
        <v>16.867727128722738</v>
      </c>
      <c r="AT77">
        <f t="shared" si="45"/>
        <v>11.077010794466508</v>
      </c>
      <c r="AU77">
        <f t="shared" si="46"/>
        <v>3.6429015310231425</v>
      </c>
      <c r="AV77">
        <f t="shared" si="47"/>
        <v>0.29297701570390755</v>
      </c>
      <c r="AW77">
        <f t="shared" si="48"/>
        <v>6.9426940412186857E-3</v>
      </c>
      <c r="AX77">
        <f t="shared" si="49"/>
        <v>0.29297700145149624</v>
      </c>
      <c r="AY77">
        <f t="shared" si="50"/>
        <v>1.4252411306703294E-8</v>
      </c>
      <c r="AZ77">
        <f t="shared" si="51"/>
        <v>1080577.4158407261</v>
      </c>
      <c r="BA77">
        <f t="shared" si="52"/>
        <v>8.9436995821266263E-6</v>
      </c>
      <c r="BB77" s="15">
        <f t="shared" si="53"/>
        <v>11646285.109430412</v>
      </c>
      <c r="BC77" s="20">
        <f t="shared" si="54"/>
        <v>7265.3340397868305</v>
      </c>
      <c r="BD77" s="19">
        <f t="shared" si="55"/>
        <v>6.2422215787866837E-2</v>
      </c>
      <c r="BE77" s="15">
        <v>9969800</v>
      </c>
      <c r="BF77" s="16">
        <f>テーブル2[[#This Row],[q_P]]/テーブル2[[#This Row],[q_M]]</f>
        <v>1.1681563430992008</v>
      </c>
      <c r="BG77">
        <v>1</v>
      </c>
      <c r="BH77">
        <v>-0.45700000000000002</v>
      </c>
      <c r="BI77">
        <v>4.5999999999999999E-2</v>
      </c>
      <c r="BJ77">
        <v>5625</v>
      </c>
      <c r="BK77" s="22">
        <v>1</v>
      </c>
      <c r="BL77">
        <f>テーブル2[[#This Row],[Ts]]-テーブル2[[#This Row],[Tin]]</f>
        <v>251.09009183441702</v>
      </c>
      <c r="BM77">
        <f>テーブル2[[#This Row],[q_P]]*0.000001</f>
        <v>11.646285109430412</v>
      </c>
      <c r="BN77">
        <f>テーブル2[[#This Row],[Tsub]]</f>
        <v>251.09009183441702</v>
      </c>
      <c r="BO77">
        <f>テーブル2[[#This Row],[Fcorr]]</f>
        <v>1</v>
      </c>
      <c r="BP77">
        <f>(テーブル2[[#This Row],[Tsub]]-40)^2</f>
        <v>44559.026870662616</v>
      </c>
      <c r="BQ77">
        <v>1</v>
      </c>
      <c r="BR77">
        <v>0.3175</v>
      </c>
    </row>
    <row r="78" spans="1:70" x14ac:dyDescent="0.15">
      <c r="A78" s="9" t="s">
        <v>146</v>
      </c>
      <c r="B78">
        <v>13789520</v>
      </c>
      <c r="C78" s="22">
        <f t="array" ref="C78">TsatFromP(テーブル2[[#This Row],[P]])</f>
        <v>608.621106065763</v>
      </c>
      <c r="D78">
        <f t="array" ref="D78">RhoGFromP(テーブル2[[#This Row],[P]])</f>
        <v>85.147893581579396</v>
      </c>
      <c r="E78">
        <f t="array" ref="E78">RhoFFromP(テーブル2[[#This Row],[P]])</f>
        <v>624.86627494838649</v>
      </c>
      <c r="F78">
        <f t="array" ref="F78">HgFromP(テーブル2[[#This Row],[P]])</f>
        <v>2643264.389866509</v>
      </c>
      <c r="G78">
        <f t="array" ref="G78">HfFromP(テーブル2[[#This Row],[P]])</f>
        <v>1562686.9740257829</v>
      </c>
      <c r="H78">
        <f t="array" ref="H78">MuGFromP(テーブル2[[#This Row],[P]])</f>
        <v>2.2019594042733509E-5</v>
      </c>
      <c r="I78">
        <f t="array" ref="I78">MuFFromP(テーブル2[[#This Row],[P]])</f>
        <v>7.2223252690249831E-5</v>
      </c>
      <c r="J78">
        <f t="array" ref="J78">KfFromP(テーブル2[[#This Row],[P]])</f>
        <v>0.4911212487937569</v>
      </c>
      <c r="K78">
        <f t="array" ref="K78">CpFFromP(テーブル2[[#This Row],[P]])</f>
        <v>7679.7516396704104</v>
      </c>
      <c r="L78">
        <f t="array" ref="L78">SigmaFromP(テーブル2[[#This Row],[P]])</f>
        <v>6.5036382888884548E-3</v>
      </c>
      <c r="M78" s="23">
        <v>77</v>
      </c>
      <c r="N78">
        <v>3905.28</v>
      </c>
      <c r="O78" s="8">
        <v>1.7719053836560401E-5</v>
      </c>
      <c r="P78" s="8">
        <v>1.4921936786020801E-2</v>
      </c>
      <c r="Q78" s="8">
        <v>4.7498000000000002E-3</v>
      </c>
      <c r="R78">
        <v>0.3175</v>
      </c>
      <c r="S78" s="15">
        <v>1161832.0465087891</v>
      </c>
      <c r="T78">
        <v>588.56034428011105</v>
      </c>
      <c r="U78" s="12">
        <f>+T78+BG78*S78*テーブル2[[#This Row],[Pw]]*R78/(N78*O78*K78)</f>
        <v>598.91826056222942</v>
      </c>
      <c r="V78">
        <v>0.03</v>
      </c>
      <c r="W78" s="8">
        <f t="shared" si="28"/>
        <v>256832.78242194376</v>
      </c>
      <c r="X78">
        <v>2.3306034074063234E-2</v>
      </c>
      <c r="Y78">
        <f t="shared" si="29"/>
        <v>6.5503696908217366</v>
      </c>
      <c r="Z78">
        <f t="shared" si="30"/>
        <v>6.5503697070469586</v>
      </c>
      <c r="AA78">
        <f t="shared" si="31"/>
        <v>-1.6225222054799815E-8</v>
      </c>
      <c r="AB78">
        <f t="shared" si="32"/>
        <v>1.0975946116808048E-5</v>
      </c>
      <c r="AC78">
        <v>622.19112203281225</v>
      </c>
      <c r="AD78">
        <f t="shared" si="33"/>
        <v>6931.2195591048785</v>
      </c>
      <c r="AE78">
        <f>+gettm2(AD78,AC78,AK78,AL78,テーブル2[[#This Row],[Fcorr]])</f>
        <v>598.91826078414056</v>
      </c>
      <c r="AF78" s="14">
        <f t="shared" si="34"/>
        <v>2.2191113657754613E-7</v>
      </c>
      <c r="AG78">
        <v>1.0990985197965507E-5</v>
      </c>
      <c r="AH78">
        <f t="shared" si="35"/>
        <v>71.104266216421252</v>
      </c>
      <c r="AI78">
        <f t="shared" si="36"/>
        <v>0.3373294720521543</v>
      </c>
      <c r="AJ78">
        <f t="shared" si="37"/>
        <v>32.077532349981354</v>
      </c>
      <c r="AK78">
        <f t="array" ref="AK78">+S78*テーブル2[[#This Row],[F_form]]/(E78*CpFromTP((テーブル2[[#This Row],[Tin]]+テーブル2[[#This Row],[Tf]])/2,テーブル2[[#This Row],[P]])*AI78)</f>
        <v>0.88780277339969349</v>
      </c>
      <c r="AL78">
        <f t="shared" si="38"/>
        <v>1.1293680422758512</v>
      </c>
      <c r="AM78">
        <f t="shared" si="39"/>
        <v>608.62110606472584</v>
      </c>
      <c r="AN78">
        <f t="shared" si="40"/>
        <v>1.037165020534303E-9</v>
      </c>
      <c r="AO78">
        <f t="shared" si="41"/>
        <v>1.5039081157459675E-8</v>
      </c>
      <c r="AP78">
        <v>3.9531149610907708</v>
      </c>
      <c r="AQ78">
        <f t="shared" si="42"/>
        <v>3.489501423413523E-5</v>
      </c>
      <c r="AR78">
        <f t="shared" si="43"/>
        <v>5.5030121395614835E-6</v>
      </c>
      <c r="AS78">
        <f t="shared" si="44"/>
        <v>16.060712188184826</v>
      </c>
      <c r="AT78">
        <f t="shared" si="45"/>
        <v>10.831880265007191</v>
      </c>
      <c r="AU78">
        <f t="shared" si="46"/>
        <v>3.6539124511270251</v>
      </c>
      <c r="AV78">
        <f t="shared" si="47"/>
        <v>0.29920250996374564</v>
      </c>
      <c r="AW78">
        <f t="shared" si="48"/>
        <v>6.5988637311570732E-3</v>
      </c>
      <c r="AX78">
        <f t="shared" si="49"/>
        <v>0.29920249263189003</v>
      </c>
      <c r="AY78">
        <f t="shared" si="50"/>
        <v>1.7331855617364056E-8</v>
      </c>
      <c r="AZ78">
        <f t="shared" si="51"/>
        <v>1080577.4158407261</v>
      </c>
      <c r="BA78">
        <f t="shared" si="52"/>
        <v>8.8272196932281366E-6</v>
      </c>
      <c r="BB78" s="15">
        <f t="shared" si="53"/>
        <v>1150377.3963033331</v>
      </c>
      <c r="BC78" s="20">
        <f t="shared" si="54"/>
        <v>-11454.650205455953</v>
      </c>
      <c r="BD78" s="19">
        <f t="shared" si="55"/>
        <v>-0.98591274357393111</v>
      </c>
      <c r="BE78" s="15">
        <v>3344300</v>
      </c>
      <c r="BF78" s="16">
        <f>テーブル2[[#This Row],[q_P]]/テーブル2[[#This Row],[q_M]]</f>
        <v>0.34398151969121582</v>
      </c>
      <c r="BG78">
        <v>1</v>
      </c>
      <c r="BH78">
        <v>8.8999999999999996E-2</v>
      </c>
      <c r="BI78">
        <v>4.5999999999999999E-2</v>
      </c>
      <c r="BJ78">
        <v>5625</v>
      </c>
      <c r="BK78" s="22">
        <v>1</v>
      </c>
      <c r="BL78">
        <f>テーブル2[[#This Row],[Ts]]-テーブル2[[#This Row],[Tin]]</f>
        <v>20.060761785651948</v>
      </c>
      <c r="BM78">
        <f>テーブル2[[#This Row],[q_P]]*0.000001</f>
        <v>1.150377396303333</v>
      </c>
      <c r="BN78">
        <f>テーブル2[[#This Row],[Tsub]]</f>
        <v>20.060761785651948</v>
      </c>
      <c r="BO78">
        <f>テーブル2[[#This Row],[Fcorr]]</f>
        <v>1</v>
      </c>
      <c r="BP78">
        <f>(テーブル2[[#This Row],[Tsub]]-40)^2</f>
        <v>397.57322056851768</v>
      </c>
      <c r="BQ78">
        <v>1</v>
      </c>
      <c r="BR78">
        <v>0.3175</v>
      </c>
    </row>
    <row r="79" spans="1:70" x14ac:dyDescent="0.15">
      <c r="A79" s="9" t="s">
        <v>147</v>
      </c>
      <c r="B79">
        <v>13789520</v>
      </c>
      <c r="C79" s="22">
        <f t="array" ref="C79">TsatFromP(テーブル2[[#This Row],[P]])</f>
        <v>608.621106065763</v>
      </c>
      <c r="D79">
        <f t="array" ref="D79">RhoGFromP(テーブル2[[#This Row],[P]])</f>
        <v>85.147893581579396</v>
      </c>
      <c r="E79">
        <f t="array" ref="E79">RhoFFromP(テーブル2[[#This Row],[P]])</f>
        <v>624.86627494838649</v>
      </c>
      <c r="F79">
        <f t="array" ref="F79">HgFromP(テーブル2[[#This Row],[P]])</f>
        <v>2643264.389866509</v>
      </c>
      <c r="G79">
        <f t="array" ref="G79">HfFromP(テーブル2[[#This Row],[P]])</f>
        <v>1562686.9740257829</v>
      </c>
      <c r="H79">
        <f t="array" ref="H79">MuGFromP(テーブル2[[#This Row],[P]])</f>
        <v>2.2019594042733509E-5</v>
      </c>
      <c r="I79">
        <f t="array" ref="I79">MuFFromP(テーブル2[[#This Row],[P]])</f>
        <v>7.2223252690249831E-5</v>
      </c>
      <c r="J79">
        <f t="array" ref="J79">KfFromP(テーブル2[[#This Row],[P]])</f>
        <v>0.4911212487937569</v>
      </c>
      <c r="K79">
        <f t="array" ref="K79">CpFFromP(テーブル2[[#This Row],[P]])</f>
        <v>7679.7516396704104</v>
      </c>
      <c r="L79">
        <f t="array" ref="L79">SigmaFromP(テーブル2[[#This Row],[P]])</f>
        <v>6.5036382888884548E-3</v>
      </c>
      <c r="M79">
        <v>78</v>
      </c>
      <c r="N79">
        <v>3973.08</v>
      </c>
      <c r="O79" s="8">
        <v>1.7719053836560401E-5</v>
      </c>
      <c r="P79" s="8">
        <v>1.4921936786020801E-2</v>
      </c>
      <c r="Q79" s="8">
        <v>4.7498000000000002E-3</v>
      </c>
      <c r="R79">
        <v>0.3175</v>
      </c>
      <c r="S79" s="15">
        <v>1197501.0871887207</v>
      </c>
      <c r="T79">
        <v>588.17556002646495</v>
      </c>
      <c r="U79" s="12">
        <f>+T79+BG79*S79*テーブル2[[#This Row],[Pw]]*R79/(N79*O79*K79)</f>
        <v>598.66928865383727</v>
      </c>
      <c r="V79">
        <v>0.03</v>
      </c>
      <c r="W79" s="8">
        <f t="shared" si="28"/>
        <v>261291.68489454698</v>
      </c>
      <c r="X79">
        <v>2.314682056029143E-2</v>
      </c>
      <c r="Y79">
        <f t="shared" si="29"/>
        <v>6.5728591754018684</v>
      </c>
      <c r="Z79">
        <f t="shared" si="30"/>
        <v>6.5728591860058225</v>
      </c>
      <c r="AA79">
        <f t="shared" si="31"/>
        <v>-1.0603954159194018E-8</v>
      </c>
      <c r="AB79">
        <f t="shared" si="32"/>
        <v>1.0677479180822466E-5</v>
      </c>
      <c r="AC79">
        <v>622.42112953094045</v>
      </c>
      <c r="AD79">
        <f t="shared" si="33"/>
        <v>7027.425863163131</v>
      </c>
      <c r="AE79">
        <f>+gettm2(AD79,AC79,AK79,AL79,テーブル2[[#This Row],[Fcorr]])</f>
        <v>598.66928887804852</v>
      </c>
      <c r="AF79" s="14">
        <f t="shared" si="34"/>
        <v>2.2421124867832987E-7</v>
      </c>
      <c r="AG79">
        <v>1.0692872931250064E-5</v>
      </c>
      <c r="AH79">
        <f t="shared" si="35"/>
        <v>73.09183951099017</v>
      </c>
      <c r="AI79">
        <f t="shared" si="36"/>
        <v>0.34201165265245409</v>
      </c>
      <c r="AJ79">
        <f t="shared" si="37"/>
        <v>31.640646675053123</v>
      </c>
      <c r="AK79">
        <f t="array" ref="AK79">+S79*テーブル2[[#This Row],[F_form]]/(E79*CpFromTP((テーブル2[[#This Row],[Tin]]+テーブル2[[#This Row],[Tf]])/2,テーブル2[[#This Row],[P]])*AI79)</f>
        <v>0.90488034193237654</v>
      </c>
      <c r="AL79">
        <f t="shared" si="38"/>
        <v>1.1293680422758512</v>
      </c>
      <c r="AM79">
        <f t="shared" si="39"/>
        <v>608.62110606561885</v>
      </c>
      <c r="AN79">
        <f t="shared" si="40"/>
        <v>1.4415491023100913E-10</v>
      </c>
      <c r="AO79">
        <f t="shared" si="41"/>
        <v>1.5393750427598622E-8</v>
      </c>
      <c r="AP79">
        <v>3.9824235019204162</v>
      </c>
      <c r="AQ79">
        <f t="shared" si="42"/>
        <v>3.4383286337129171E-5</v>
      </c>
      <c r="AR79">
        <f t="shared" si="43"/>
        <v>5.3541333408388315E-6</v>
      </c>
      <c r="AS79">
        <f t="shared" si="44"/>
        <v>15.843098704886447</v>
      </c>
      <c r="AT79">
        <f t="shared" si="45"/>
        <v>10.763669962813161</v>
      </c>
      <c r="AU79">
        <f t="shared" si="46"/>
        <v>3.6813005525873082</v>
      </c>
      <c r="AV79">
        <f t="shared" si="47"/>
        <v>0.30112294933310801</v>
      </c>
      <c r="AW79">
        <f t="shared" si="48"/>
        <v>6.419422012159494E-3</v>
      </c>
      <c r="AX79">
        <f t="shared" si="49"/>
        <v>0.30112292883151032</v>
      </c>
      <c r="AY79">
        <f t="shared" si="50"/>
        <v>2.0501597697286655E-8</v>
      </c>
      <c r="AZ79">
        <f t="shared" si="51"/>
        <v>1080577.4158407261</v>
      </c>
      <c r="BA79">
        <f t="shared" si="52"/>
        <v>8.6337593981525969E-6</v>
      </c>
      <c r="BB79" s="15">
        <f t="shared" si="53"/>
        <v>1203891.8425083577</v>
      </c>
      <c r="BC79" s="20">
        <f t="shared" si="54"/>
        <v>6390.7553196370136</v>
      </c>
      <c r="BD79" s="19">
        <f t="shared" si="55"/>
        <v>0.53367428121840699</v>
      </c>
      <c r="BE79" s="15">
        <v>3129760</v>
      </c>
      <c r="BF79" s="16">
        <f>テーブル2[[#This Row],[q_P]]/テーブル2[[#This Row],[q_M]]</f>
        <v>0.38465947628839198</v>
      </c>
      <c r="BG79">
        <v>1</v>
      </c>
      <c r="BH79">
        <v>7.1999999999999995E-2</v>
      </c>
      <c r="BI79">
        <v>4.5999999999999999E-2</v>
      </c>
      <c r="BJ79">
        <v>5625</v>
      </c>
      <c r="BK79" s="22">
        <v>1</v>
      </c>
      <c r="BL79">
        <f>テーブル2[[#This Row],[Ts]]-テーブル2[[#This Row],[Tin]]</f>
        <v>20.445546039298051</v>
      </c>
      <c r="BM79">
        <f>テーブル2[[#This Row],[q_P]]*0.000001</f>
        <v>1.2038918425083576</v>
      </c>
      <c r="BN79">
        <f>テーブル2[[#This Row],[Tsub]]</f>
        <v>20.445546039298051</v>
      </c>
      <c r="BO79">
        <f>テーブル2[[#This Row],[Fcorr]]</f>
        <v>1</v>
      </c>
      <c r="BP79">
        <f>(テーブル2[[#This Row],[Tsub]]-40)^2</f>
        <v>382.37666970121211</v>
      </c>
      <c r="BQ79">
        <v>1</v>
      </c>
      <c r="BR79">
        <v>0.3175</v>
      </c>
    </row>
    <row r="80" spans="1:70" x14ac:dyDescent="0.15">
      <c r="A80" s="9" t="s">
        <v>148</v>
      </c>
      <c r="B80">
        <v>13789520</v>
      </c>
      <c r="C80" s="22">
        <f t="array" ref="C80">TsatFromP(テーブル2[[#This Row],[P]])</f>
        <v>608.621106065763</v>
      </c>
      <c r="D80">
        <f t="array" ref="D80">RhoGFromP(テーブル2[[#This Row],[P]])</f>
        <v>85.147893581579396</v>
      </c>
      <c r="E80">
        <f t="array" ref="E80">RhoFFromP(テーブル2[[#This Row],[P]])</f>
        <v>624.86627494838649</v>
      </c>
      <c r="F80">
        <f t="array" ref="F80">HgFromP(テーブル2[[#This Row],[P]])</f>
        <v>2643264.389866509</v>
      </c>
      <c r="G80">
        <f t="array" ref="G80">HfFromP(テーブル2[[#This Row],[P]])</f>
        <v>1562686.9740257829</v>
      </c>
      <c r="H80">
        <f t="array" ref="H80">MuGFromP(テーブル2[[#This Row],[P]])</f>
        <v>2.2019594042733509E-5</v>
      </c>
      <c r="I80">
        <f t="array" ref="I80">MuFFromP(テーブル2[[#This Row],[P]])</f>
        <v>7.2223252690249831E-5</v>
      </c>
      <c r="J80">
        <f t="array" ref="J80">KfFromP(テーブル2[[#This Row],[P]])</f>
        <v>0.4911212487937569</v>
      </c>
      <c r="K80">
        <f t="array" ref="K80">CpFFromP(テーブル2[[#This Row],[P]])</f>
        <v>7679.7516396704104</v>
      </c>
      <c r="L80">
        <f t="array" ref="L80">SigmaFromP(テーブル2[[#This Row],[P]])</f>
        <v>6.5036382888884548E-3</v>
      </c>
      <c r="M80" s="23">
        <v>79</v>
      </c>
      <c r="N80">
        <v>2766.24</v>
      </c>
      <c r="O80" s="8">
        <v>4.7446061512773302E-5</v>
      </c>
      <c r="P80" s="8">
        <v>2.441771474076131E-2</v>
      </c>
      <c r="Q80" s="8">
        <v>7.7723999999999996E-3</v>
      </c>
      <c r="R80">
        <v>0.59055000000000002</v>
      </c>
      <c r="S80" s="15">
        <v>928553.34281921387</v>
      </c>
      <c r="T80">
        <v>584.781818283598</v>
      </c>
      <c r="U80" s="12">
        <f>+T80+BG80*S80*テーブル2[[#This Row],[Pw]]*R80/(N80*O80*K80)</f>
        <v>598.06589416115605</v>
      </c>
      <c r="V80">
        <v>0.03</v>
      </c>
      <c r="W80" s="8">
        <f t="shared" si="28"/>
        <v>297692.54326179845</v>
      </c>
      <c r="X80">
        <v>2.4120812357165521E-2</v>
      </c>
      <c r="Y80">
        <f t="shared" si="29"/>
        <v>6.4387866497231192</v>
      </c>
      <c r="Z80">
        <f t="shared" si="30"/>
        <v>6.4387866773748144</v>
      </c>
      <c r="AA80">
        <f t="shared" si="31"/>
        <v>-2.7651695155839207E-8</v>
      </c>
      <c r="AB80">
        <f t="shared" si="32"/>
        <v>2.11369857143727E-5</v>
      </c>
      <c r="AC80">
        <v>624.7714182049707</v>
      </c>
      <c r="AD80">
        <f t="shared" si="33"/>
        <v>8173.1398903448398</v>
      </c>
      <c r="AE80">
        <f>+gettm2(AD80,AC80,AK80,AL80,テーブル2[[#This Row],[Fcorr]])</f>
        <v>598.06589416115605</v>
      </c>
      <c r="AF80" s="14">
        <f t="shared" si="34"/>
        <v>0</v>
      </c>
      <c r="AG80">
        <v>2.1158119424462083E-5</v>
      </c>
      <c r="AH80">
        <f t="shared" si="35"/>
        <v>36.922795199503511</v>
      </c>
      <c r="AI80">
        <f t="shared" si="36"/>
        <v>0.24308252720246545</v>
      </c>
      <c r="AJ80">
        <f t="shared" si="37"/>
        <v>44.498036609734719</v>
      </c>
      <c r="AK80">
        <f t="array" ref="AK80">+S80*テーブル2[[#This Row],[F_form]]/(E80*CpFromTP((テーブル2[[#This Row],[Tin]]+テーブル2[[#This Row],[Tf]])/2,テーブル2[[#This Row],[P]])*AI80)</f>
        <v>1.0029276728136289</v>
      </c>
      <c r="AL80">
        <f t="shared" si="38"/>
        <v>1.1293680422758512</v>
      </c>
      <c r="AM80">
        <f t="shared" si="39"/>
        <v>608.62110604699319</v>
      </c>
      <c r="AN80">
        <f t="shared" si="40"/>
        <v>1.8769810594676528E-8</v>
      </c>
      <c r="AO80">
        <f t="shared" si="41"/>
        <v>2.1133710089382506E-8</v>
      </c>
      <c r="AP80">
        <v>3.2894887020305759</v>
      </c>
      <c r="AQ80">
        <f t="shared" si="42"/>
        <v>5.0394770318524665E-5</v>
      </c>
      <c r="AR80">
        <f t="shared" si="43"/>
        <v>1.0589626567275733E-5</v>
      </c>
      <c r="AS80">
        <f t="shared" si="44"/>
        <v>22.271241655307701</v>
      </c>
      <c r="AT80">
        <f t="shared" si="45"/>
        <v>12.466481171657332</v>
      </c>
      <c r="AU80">
        <f t="shared" si="46"/>
        <v>3.0303837485284166</v>
      </c>
      <c r="AV80">
        <f t="shared" si="47"/>
        <v>0.25910495350215923</v>
      </c>
      <c r="AW80">
        <f t="shared" si="48"/>
        <v>1.2707796387863634E-2</v>
      </c>
      <c r="AX80">
        <f t="shared" si="49"/>
        <v>0.2591049492598686</v>
      </c>
      <c r="AY80">
        <f t="shared" si="50"/>
        <v>4.2422906298966723E-9</v>
      </c>
      <c r="AZ80">
        <f t="shared" si="51"/>
        <v>1080577.4158407261</v>
      </c>
      <c r="BA80">
        <f t="shared" si="52"/>
        <v>1.5319940234911389E-5</v>
      </c>
      <c r="BB80" s="15">
        <f t="shared" si="53"/>
        <v>931454.50318714138</v>
      </c>
      <c r="BC80" s="20">
        <f t="shared" si="54"/>
        <v>2901.160367927514</v>
      </c>
      <c r="BD80" s="19">
        <f t="shared" si="55"/>
        <v>0.31243874036565283</v>
      </c>
      <c r="BE80" s="15">
        <v>2236895</v>
      </c>
      <c r="BF80" s="16">
        <f>テーブル2[[#This Row],[q_P]]/テーブル2[[#This Row],[q_M]]</f>
        <v>0.41640510760994209</v>
      </c>
      <c r="BG80">
        <v>1</v>
      </c>
      <c r="BH80">
        <v>8.3000000000000004E-2</v>
      </c>
      <c r="BI80">
        <v>4.5999999999999999E-2</v>
      </c>
      <c r="BJ80">
        <v>5625</v>
      </c>
      <c r="BK80" s="22">
        <v>1</v>
      </c>
      <c r="BL80">
        <f>テーブル2[[#This Row],[Ts]]-テーブル2[[#This Row],[Tin]]</f>
        <v>23.839287782165002</v>
      </c>
      <c r="BM80">
        <f>テーブル2[[#This Row],[q_P]]*0.000001</f>
        <v>0.93145450318714129</v>
      </c>
      <c r="BN80">
        <f>テーブル2[[#This Row],[Tsub]]</f>
        <v>23.839287782165002</v>
      </c>
      <c r="BO80">
        <f>テーブル2[[#This Row],[Fcorr]]</f>
        <v>1</v>
      </c>
      <c r="BP80">
        <f>(テーブル2[[#This Row],[Tsub]]-40)^2</f>
        <v>261.16861938768136</v>
      </c>
      <c r="BQ80">
        <v>1</v>
      </c>
      <c r="BR80">
        <v>0.59055000000000002</v>
      </c>
    </row>
    <row r="81" spans="1:70" x14ac:dyDescent="0.15">
      <c r="A81" s="9" t="s">
        <v>149</v>
      </c>
      <c r="B81">
        <v>13789520</v>
      </c>
      <c r="C81" s="22">
        <f t="array" ref="C81">TsatFromP(テーブル2[[#This Row],[P]])</f>
        <v>608.621106065763</v>
      </c>
      <c r="D81">
        <f t="array" ref="D81">RhoGFromP(テーブル2[[#This Row],[P]])</f>
        <v>85.147893581579396</v>
      </c>
      <c r="E81">
        <f t="array" ref="E81">RhoFFromP(テーブル2[[#This Row],[P]])</f>
        <v>624.86627494838649</v>
      </c>
      <c r="F81">
        <f t="array" ref="F81">HgFromP(テーブル2[[#This Row],[P]])</f>
        <v>2643264.389866509</v>
      </c>
      <c r="G81">
        <f t="array" ref="G81">HfFromP(テーブル2[[#This Row],[P]])</f>
        <v>1562686.9740257829</v>
      </c>
      <c r="H81">
        <f t="array" ref="H81">MuGFromP(テーブル2[[#This Row],[P]])</f>
        <v>2.2019594042733509E-5</v>
      </c>
      <c r="I81">
        <f t="array" ref="I81">MuFFromP(テーブル2[[#This Row],[P]])</f>
        <v>7.2223252690249831E-5</v>
      </c>
      <c r="J81">
        <f t="array" ref="J81">KfFromP(テーブル2[[#This Row],[P]])</f>
        <v>0.4911212487937569</v>
      </c>
      <c r="K81">
        <f t="array" ref="K81">CpFFromP(テーブル2[[#This Row],[P]])</f>
        <v>7679.7516396704104</v>
      </c>
      <c r="L81">
        <f t="array" ref="L81">SigmaFromP(テーブル2[[#This Row],[P]])</f>
        <v>6.5036382888884548E-3</v>
      </c>
      <c r="M81">
        <v>80</v>
      </c>
      <c r="N81">
        <v>2766.24</v>
      </c>
      <c r="O81" s="8">
        <v>4.7446061512773302E-5</v>
      </c>
      <c r="P81" s="8">
        <v>2.441771474076131E-2</v>
      </c>
      <c r="Q81" s="8">
        <v>7.7723999999999996E-3</v>
      </c>
      <c r="R81">
        <v>0.59055000000000002</v>
      </c>
      <c r="S81" s="15">
        <v>948800.88567733765</v>
      </c>
      <c r="T81">
        <v>584.22817624184802</v>
      </c>
      <c r="U81" s="12">
        <f>+T81+BG81*S81*テーブル2[[#This Row],[Pw]]*R81/(N81*O81*K81)</f>
        <v>597.8019176488466</v>
      </c>
      <c r="V81">
        <v>0.03</v>
      </c>
      <c r="W81" s="8">
        <f t="shared" si="28"/>
        <v>297692.54326179845</v>
      </c>
      <c r="X81">
        <v>2.4120812357165521E-2</v>
      </c>
      <c r="Y81">
        <f t="shared" si="29"/>
        <v>6.4387866497231192</v>
      </c>
      <c r="Z81">
        <f t="shared" si="30"/>
        <v>6.4387866773748144</v>
      </c>
      <c r="AA81">
        <f t="shared" si="31"/>
        <v>-2.7651695155839207E-8</v>
      </c>
      <c r="AB81">
        <f t="shared" si="32"/>
        <v>2.11369857143727E-5</v>
      </c>
      <c r="AC81">
        <v>625.17543482119572</v>
      </c>
      <c r="AD81">
        <f t="shared" si="33"/>
        <v>8173.1398903448398</v>
      </c>
      <c r="AE81">
        <f>+gettm2(AD81,AC81,AK81,AL81,テーブル2[[#This Row],[Fcorr]])</f>
        <v>597.8019176488466</v>
      </c>
      <c r="AF81" s="14">
        <f t="shared" si="34"/>
        <v>0</v>
      </c>
      <c r="AG81">
        <v>2.1158482551494192E-5</v>
      </c>
      <c r="AH81">
        <f t="shared" si="35"/>
        <v>36.922795199503511</v>
      </c>
      <c r="AI81">
        <f t="shared" si="36"/>
        <v>0.24308252720246545</v>
      </c>
      <c r="AJ81">
        <f t="shared" si="37"/>
        <v>44.498800308986276</v>
      </c>
      <c r="AK81">
        <f t="array" ref="AK81">+S81*テーブル2[[#This Row],[F_form]]/(E81*CpFromTP((テーブル2[[#This Row],[Tin]]+テーブル2[[#This Row],[Tf]])/2,テーブル2[[#This Row],[P]])*AI81)</f>
        <v>1.0280141977122779</v>
      </c>
      <c r="AL81">
        <f t="shared" si="38"/>
        <v>1.1293680422758512</v>
      </c>
      <c r="AM81">
        <f t="shared" si="39"/>
        <v>608.62110604652378</v>
      </c>
      <c r="AN81">
        <f t="shared" si="40"/>
        <v>1.9239223547629081E-8</v>
      </c>
      <c r="AO81">
        <f t="shared" si="41"/>
        <v>2.1496837121491618E-8</v>
      </c>
      <c r="AP81">
        <v>3.2895273357701114</v>
      </c>
      <c r="AQ81">
        <f t="shared" si="42"/>
        <v>5.0393586606216581E-5</v>
      </c>
      <c r="AR81">
        <f t="shared" si="43"/>
        <v>1.0589989694307842E-5</v>
      </c>
      <c r="AS81">
        <f t="shared" si="44"/>
        <v>22.272005354559255</v>
      </c>
      <c r="AT81">
        <f t="shared" si="45"/>
        <v>12.466652622843068</v>
      </c>
      <c r="AU81">
        <f t="shared" si="46"/>
        <v>3.0304254253159373</v>
      </c>
      <c r="AV81">
        <f t="shared" si="47"/>
        <v>0.25910191045417408</v>
      </c>
      <c r="AW81">
        <f t="shared" si="48"/>
        <v>1.2707796387863634E-2</v>
      </c>
      <c r="AX81">
        <f t="shared" si="49"/>
        <v>0.25910190621079188</v>
      </c>
      <c r="AY81">
        <f t="shared" si="50"/>
        <v>4.2433822011744837E-9</v>
      </c>
      <c r="AZ81">
        <f t="shared" si="51"/>
        <v>1080577.4158407261</v>
      </c>
      <c r="BA81">
        <f t="shared" si="52"/>
        <v>1.5319400467732831E-5</v>
      </c>
      <c r="BB81" s="15">
        <f t="shared" si="53"/>
        <v>947492.47352864966</v>
      </c>
      <c r="BC81" s="20">
        <f t="shared" si="54"/>
        <v>-1308.4121486879885</v>
      </c>
      <c r="BD81" s="19">
        <f t="shared" si="55"/>
        <v>-0.13790165760162931</v>
      </c>
      <c r="BE81" s="15">
        <v>2255825</v>
      </c>
      <c r="BF81" s="16">
        <f>テーブル2[[#This Row],[q_P]]/テーブル2[[#This Row],[q_M]]</f>
        <v>0.42002037991805641</v>
      </c>
      <c r="BG81">
        <v>1</v>
      </c>
      <c r="BH81">
        <v>8.2000000000000003E-2</v>
      </c>
      <c r="BI81">
        <v>4.5999999999999999E-2</v>
      </c>
      <c r="BJ81">
        <v>5625</v>
      </c>
      <c r="BK81" s="22">
        <v>1</v>
      </c>
      <c r="BL81">
        <f>テーブル2[[#This Row],[Ts]]-テーブル2[[#This Row],[Tin]]</f>
        <v>24.392929823914983</v>
      </c>
      <c r="BM81">
        <f>テーブル2[[#This Row],[q_P]]*0.000001</f>
        <v>0.94749247352864963</v>
      </c>
      <c r="BN81">
        <f>テーブル2[[#This Row],[Tsub]]</f>
        <v>24.392929823914983</v>
      </c>
      <c r="BO81">
        <f>テーブル2[[#This Row],[Fcorr]]</f>
        <v>1</v>
      </c>
      <c r="BP81">
        <f>(テーブル2[[#This Row],[Tsub]]-40)^2</f>
        <v>243.5806394812424</v>
      </c>
      <c r="BQ81">
        <v>1</v>
      </c>
      <c r="BR81">
        <v>0.59055000000000002</v>
      </c>
    </row>
    <row r="82" spans="1:70" x14ac:dyDescent="0.15">
      <c r="A82" s="9" t="s">
        <v>150</v>
      </c>
      <c r="B82">
        <v>13789520</v>
      </c>
      <c r="C82" s="22">
        <f t="array" ref="C82">TsatFromP(テーブル2[[#This Row],[P]])</f>
        <v>608.621106065763</v>
      </c>
      <c r="D82">
        <f t="array" ref="D82">RhoGFromP(テーブル2[[#This Row],[P]])</f>
        <v>85.147893581579396</v>
      </c>
      <c r="E82">
        <f t="array" ref="E82">RhoFFromP(テーブル2[[#This Row],[P]])</f>
        <v>624.86627494838649</v>
      </c>
      <c r="F82">
        <f t="array" ref="F82">HgFromP(テーブル2[[#This Row],[P]])</f>
        <v>2643264.389866509</v>
      </c>
      <c r="G82">
        <f t="array" ref="G82">HfFromP(テーブル2[[#This Row],[P]])</f>
        <v>1562686.9740257829</v>
      </c>
      <c r="H82">
        <f t="array" ref="H82">MuGFromP(テーブル2[[#This Row],[P]])</f>
        <v>2.2019594042733509E-5</v>
      </c>
      <c r="I82">
        <f t="array" ref="I82">MuFFromP(テーブル2[[#This Row],[P]])</f>
        <v>7.2223252690249831E-5</v>
      </c>
      <c r="J82">
        <f t="array" ref="J82">KfFromP(テーブル2[[#This Row],[P]])</f>
        <v>0.4911212487937569</v>
      </c>
      <c r="K82">
        <f t="array" ref="K82">CpFFromP(テーブル2[[#This Row],[P]])</f>
        <v>7679.7516396704104</v>
      </c>
      <c r="L82">
        <f t="array" ref="L82">SigmaFromP(テーブル2[[#This Row],[P]])</f>
        <v>6.5036382888884548E-3</v>
      </c>
      <c r="M82" s="23">
        <v>81</v>
      </c>
      <c r="N82">
        <v>2888.28</v>
      </c>
      <c r="O82" s="8">
        <v>4.7446061512773302E-5</v>
      </c>
      <c r="P82" s="8">
        <v>2.441771474076131E-2</v>
      </c>
      <c r="Q82" s="8">
        <v>7.7723999999999996E-3</v>
      </c>
      <c r="R82">
        <v>0.59055000000000002</v>
      </c>
      <c r="S82" s="15">
        <v>1330065.5364990234</v>
      </c>
      <c r="T82">
        <v>574.77270588422698</v>
      </c>
      <c r="U82" s="12">
        <f>+T82+BG82*S82*テーブル2[[#This Row],[Pw]]*R82/(N82*O82*K82)</f>
        <v>592.9968899980264</v>
      </c>
      <c r="V82">
        <v>0.03</v>
      </c>
      <c r="W82" s="8">
        <f t="shared" si="28"/>
        <v>310826.03781746601</v>
      </c>
      <c r="X82">
        <v>2.3699630481878314E-2</v>
      </c>
      <c r="Y82">
        <f t="shared" si="29"/>
        <v>6.4957486639876452</v>
      </c>
      <c r="Z82">
        <f t="shared" si="30"/>
        <v>6.4957486725553082</v>
      </c>
      <c r="AA82">
        <f t="shared" si="31"/>
        <v>-8.5676630234843287E-9</v>
      </c>
      <c r="AB82">
        <f t="shared" si="32"/>
        <v>1.9733064588115867E-5</v>
      </c>
      <c r="AC82">
        <v>632.02127433390183</v>
      </c>
      <c r="AD82">
        <f t="shared" si="33"/>
        <v>8458.8863608814681</v>
      </c>
      <c r="AE82">
        <f>+gettm2(AD82,AC82,AK82,AL82,テーブル2[[#This Row],[Fcorr]])</f>
        <v>592.99689031823914</v>
      </c>
      <c r="AF82" s="14">
        <f t="shared" si="34"/>
        <v>3.2021273455029586E-7</v>
      </c>
      <c r="AG82">
        <v>1.9761511692533467E-5</v>
      </c>
      <c r="AH82">
        <f t="shared" si="35"/>
        <v>39.549690377876139</v>
      </c>
      <c r="AI82">
        <f t="shared" si="36"/>
        <v>0.25158109386462224</v>
      </c>
      <c r="AJ82">
        <f t="shared" si="37"/>
        <v>43.013839155568682</v>
      </c>
      <c r="AK82">
        <f t="array" ref="AK82">+S82*テーブル2[[#This Row],[F_form]]/(E82*CpFromTP((テーブル2[[#This Row],[Tin]]+テーブル2[[#This Row],[Tf]])/2,テーブル2[[#This Row],[P]])*AI82)</f>
        <v>1.4608342605616738</v>
      </c>
      <c r="AL82">
        <f t="shared" si="38"/>
        <v>1.1293680422758512</v>
      </c>
      <c r="AM82">
        <f t="shared" si="39"/>
        <v>608.62110605590021</v>
      </c>
      <c r="AN82">
        <f t="shared" si="40"/>
        <v>9.862787919701077E-9</v>
      </c>
      <c r="AO82">
        <f t="shared" si="41"/>
        <v>2.8447104417600157E-8</v>
      </c>
      <c r="AP82">
        <v>3.356984465602487</v>
      </c>
      <c r="AQ82">
        <f t="shared" si="42"/>
        <v>4.8388661081095517E-5</v>
      </c>
      <c r="AR82">
        <f t="shared" si="43"/>
        <v>9.8949793984755338E-6</v>
      </c>
      <c r="AS82">
        <f t="shared" si="44"/>
        <v>21.537879232918488</v>
      </c>
      <c r="AT82">
        <f t="shared" si="45"/>
        <v>12.299066048638727</v>
      </c>
      <c r="AU82">
        <f t="shared" si="46"/>
        <v>3.0942124900297681</v>
      </c>
      <c r="AV82">
        <f t="shared" si="47"/>
        <v>0.26277197557271892</v>
      </c>
      <c r="AW82">
        <f t="shared" si="48"/>
        <v>1.1863743027645828E-2</v>
      </c>
      <c r="AX82">
        <f t="shared" si="49"/>
        <v>0.26277196850118112</v>
      </c>
      <c r="AY82">
        <f t="shared" si="50"/>
        <v>7.071537799774319E-9</v>
      </c>
      <c r="AZ82">
        <f t="shared" si="51"/>
        <v>1080577.4158407261</v>
      </c>
      <c r="BA82">
        <f t="shared" si="52"/>
        <v>1.4414323800694465E-5</v>
      </c>
      <c r="BB82" s="15">
        <f t="shared" si="53"/>
        <v>1332559.977396338</v>
      </c>
      <c r="BC82" s="20">
        <f t="shared" si="54"/>
        <v>2494.4408973145764</v>
      </c>
      <c r="BD82" s="19">
        <f t="shared" si="55"/>
        <v>0.18754270589405711</v>
      </c>
      <c r="BE82" s="15">
        <v>2527155</v>
      </c>
      <c r="BF82" s="16">
        <f>テーブル2[[#This Row],[q_P]]/テーブル2[[#This Row],[q_M]]</f>
        <v>0.52729649641448106</v>
      </c>
      <c r="BG82">
        <v>1</v>
      </c>
      <c r="BH82">
        <v>4.9000000000000002E-2</v>
      </c>
      <c r="BI82">
        <v>4.5999999999999999E-2</v>
      </c>
      <c r="BJ82">
        <v>5625</v>
      </c>
      <c r="BK82" s="22">
        <v>1</v>
      </c>
      <c r="BL82">
        <f>テーブル2[[#This Row],[Ts]]-テーブル2[[#This Row],[Tin]]</f>
        <v>33.848400181536022</v>
      </c>
      <c r="BM82">
        <f>テーブル2[[#This Row],[q_P]]*0.000001</f>
        <v>1.3325599773963379</v>
      </c>
      <c r="BN82">
        <f>テーブル2[[#This Row],[Tsub]]</f>
        <v>33.848400181536022</v>
      </c>
      <c r="BO82">
        <f>テーブル2[[#This Row],[Fcorr]]</f>
        <v>1</v>
      </c>
      <c r="BP82">
        <f>(テーブル2[[#This Row],[Tsub]]-40)^2</f>
        <v>37.842180326526055</v>
      </c>
      <c r="BQ82">
        <v>1</v>
      </c>
      <c r="BR82">
        <v>0.59055000000000002</v>
      </c>
    </row>
    <row r="83" spans="1:70" x14ac:dyDescent="0.15">
      <c r="A83" s="9" t="s">
        <v>151</v>
      </c>
      <c r="B83">
        <v>13789520</v>
      </c>
      <c r="C83" s="22">
        <f t="array" ref="C83">TsatFromP(テーブル2[[#This Row],[P]])</f>
        <v>608.621106065763</v>
      </c>
      <c r="D83">
        <f t="array" ref="D83">RhoGFromP(テーブル2[[#This Row],[P]])</f>
        <v>85.147893581579396</v>
      </c>
      <c r="E83">
        <f t="array" ref="E83">RhoFFromP(テーブル2[[#This Row],[P]])</f>
        <v>624.86627494838649</v>
      </c>
      <c r="F83">
        <f t="array" ref="F83">HgFromP(テーブル2[[#This Row],[P]])</f>
        <v>2643264.389866509</v>
      </c>
      <c r="G83">
        <f t="array" ref="G83">HfFromP(テーブル2[[#This Row],[P]])</f>
        <v>1562686.9740257829</v>
      </c>
      <c r="H83">
        <f t="array" ref="H83">MuGFromP(テーブル2[[#This Row],[P]])</f>
        <v>2.2019594042733509E-5</v>
      </c>
      <c r="I83">
        <f t="array" ref="I83">MuFFromP(テーブル2[[#This Row],[P]])</f>
        <v>7.2223252690249831E-5</v>
      </c>
      <c r="J83">
        <f t="array" ref="J83">KfFromP(テーブル2[[#This Row],[P]])</f>
        <v>0.4911212487937569</v>
      </c>
      <c r="K83">
        <f t="array" ref="K83">CpFFromP(テーブル2[[#This Row],[P]])</f>
        <v>7679.7516396704104</v>
      </c>
      <c r="L83">
        <f t="array" ref="L83">SigmaFromP(テーブル2[[#This Row],[P]])</f>
        <v>6.5036382888884548E-3</v>
      </c>
      <c r="M83">
        <v>82</v>
      </c>
      <c r="N83">
        <v>2915.4</v>
      </c>
      <c r="O83" s="8">
        <v>4.7446061512773302E-5</v>
      </c>
      <c r="P83" s="8">
        <v>2.441771474076131E-2</v>
      </c>
      <c r="Q83" s="8">
        <v>7.7723999999999996E-3</v>
      </c>
      <c r="R83">
        <v>0.59055000000000002</v>
      </c>
      <c r="S83" s="15">
        <v>923145.67565917969</v>
      </c>
      <c r="T83">
        <v>585.88293483903703</v>
      </c>
      <c r="U83" s="12">
        <f>+T83+BG83*S83*テーブル2[[#This Row],[Pw]]*R83/(N83*O83*K83)</f>
        <v>598.41395523710219</v>
      </c>
      <c r="V83">
        <v>0.03</v>
      </c>
      <c r="W83" s="8">
        <f t="shared" si="28"/>
        <v>313744.59216316999</v>
      </c>
      <c r="X83">
        <v>2.3609874739834138E-2</v>
      </c>
      <c r="Y83">
        <f t="shared" si="29"/>
        <v>6.5080841313188298</v>
      </c>
      <c r="Z83">
        <f t="shared" si="30"/>
        <v>6.508084147444321</v>
      </c>
      <c r="AA83">
        <f t="shared" si="31"/>
        <v>-1.6125491164586947E-8</v>
      </c>
      <c r="AB83">
        <f t="shared" si="32"/>
        <v>1.9441273774930842E-5</v>
      </c>
      <c r="AC83">
        <v>623.83473989853076</v>
      </c>
      <c r="AD83">
        <f t="shared" si="33"/>
        <v>8522.1289477333557</v>
      </c>
      <c r="AE83">
        <f>+gettm2(AD83,AC83,AK83,AL83,テーブル2[[#This Row],[Fcorr]])</f>
        <v>598.41395547544948</v>
      </c>
      <c r="AF83" s="14">
        <f t="shared" si="34"/>
        <v>2.3834729745431105E-7</v>
      </c>
      <c r="AG83">
        <v>1.9460661201820804E-5</v>
      </c>
      <c r="AH83">
        <f t="shared" si="35"/>
        <v>40.143285038914101</v>
      </c>
      <c r="AI83">
        <f t="shared" si="36"/>
        <v>0.253462031673718</v>
      </c>
      <c r="AJ83">
        <f t="shared" si="37"/>
        <v>42.675689406121272</v>
      </c>
      <c r="AK83">
        <f t="array" ref="AK83">+S83*テーブル2[[#This Row],[F_form]]/(E83*CpFromTP((テーブル2[[#This Row],[Tin]]+テーブル2[[#This Row],[Tf]])/2,テーブル2[[#This Row],[P]])*AI83)</f>
        <v>0.95093364383018053</v>
      </c>
      <c r="AL83">
        <f t="shared" si="38"/>
        <v>1.1293680422758512</v>
      </c>
      <c r="AM83">
        <f t="shared" si="39"/>
        <v>608.62110604674103</v>
      </c>
      <c r="AN83">
        <f t="shared" si="40"/>
        <v>1.9021968000743072E-8</v>
      </c>
      <c r="AO83">
        <f t="shared" si="41"/>
        <v>1.9387426889961527E-8</v>
      </c>
      <c r="AP83">
        <v>3.3704610043471908</v>
      </c>
      <c r="AQ83">
        <f t="shared" si="42"/>
        <v>4.8002477734116784E-5</v>
      </c>
      <c r="AR83">
        <f t="shared" si="43"/>
        <v>9.7400243143553827E-6</v>
      </c>
      <c r="AS83">
        <f t="shared" si="44"/>
        <v>21.359102249239548</v>
      </c>
      <c r="AT83">
        <f t="shared" si="45"/>
        <v>12.257389918393725</v>
      </c>
      <c r="AU83">
        <f t="shared" si="46"/>
        <v>3.1067829517330221</v>
      </c>
      <c r="AV83">
        <f t="shared" si="47"/>
        <v>0.26367805261416866</v>
      </c>
      <c r="AW83">
        <f t="shared" si="48"/>
        <v>1.168831506966206E-2</v>
      </c>
      <c r="AX83">
        <f t="shared" si="49"/>
        <v>0.26367804492841884</v>
      </c>
      <c r="AY83">
        <f t="shared" si="50"/>
        <v>7.6857498143567682E-9</v>
      </c>
      <c r="AZ83">
        <f t="shared" si="51"/>
        <v>1080577.4158407261</v>
      </c>
      <c r="BA83">
        <f t="shared" si="52"/>
        <v>1.4242110403355391E-5</v>
      </c>
      <c r="BB83" s="15">
        <f t="shared" si="53"/>
        <v>919155.09156769759</v>
      </c>
      <c r="BC83" s="20">
        <f t="shared" si="54"/>
        <v>-3990.5840914821019</v>
      </c>
      <c r="BD83" s="19">
        <f t="shared" si="55"/>
        <v>-0.4322810794333834</v>
      </c>
      <c r="BE83" s="15">
        <v>2271600</v>
      </c>
      <c r="BF83" s="16">
        <f>テーブル2[[#This Row],[q_P]]/テーブル2[[#This Row],[q_M]]</f>
        <v>0.40462893624216306</v>
      </c>
      <c r="BG83">
        <v>1</v>
      </c>
      <c r="BH83">
        <v>8.1000000000000003E-2</v>
      </c>
      <c r="BI83">
        <v>4.5999999999999999E-2</v>
      </c>
      <c r="BJ83">
        <v>5625</v>
      </c>
      <c r="BK83" s="22">
        <v>1</v>
      </c>
      <c r="BL83">
        <f>テーブル2[[#This Row],[Ts]]-テーブル2[[#This Row],[Tin]]</f>
        <v>22.738171226725967</v>
      </c>
      <c r="BM83">
        <f>テーブル2[[#This Row],[q_P]]*0.000001</f>
        <v>0.91915509156769759</v>
      </c>
      <c r="BN83">
        <f>テーブル2[[#This Row],[Tsub]]</f>
        <v>22.738171226725967</v>
      </c>
      <c r="BO83">
        <f>テーブル2[[#This Row],[Fcorr]]</f>
        <v>1</v>
      </c>
      <c r="BP83">
        <f>(テーブル2[[#This Row],[Tsub]]-40)^2</f>
        <v>297.97073259783127</v>
      </c>
      <c r="BQ83">
        <v>1</v>
      </c>
      <c r="BR83">
        <v>0.59055000000000002</v>
      </c>
    </row>
    <row r="84" spans="1:70" x14ac:dyDescent="0.15">
      <c r="A84" s="9" t="s">
        <v>152</v>
      </c>
      <c r="B84">
        <v>13789520</v>
      </c>
      <c r="C84" s="22">
        <f t="array" ref="C84">TsatFromP(テーブル2[[#This Row],[P]])</f>
        <v>608.621106065763</v>
      </c>
      <c r="D84">
        <f t="array" ref="D84">RhoGFromP(テーブル2[[#This Row],[P]])</f>
        <v>85.147893581579396</v>
      </c>
      <c r="E84">
        <f t="array" ref="E84">RhoFFromP(テーブル2[[#This Row],[P]])</f>
        <v>624.86627494838649</v>
      </c>
      <c r="F84">
        <f t="array" ref="F84">HgFromP(テーブル2[[#This Row],[P]])</f>
        <v>2643264.389866509</v>
      </c>
      <c r="G84">
        <f t="array" ref="G84">HfFromP(テーブル2[[#This Row],[P]])</f>
        <v>1562686.9740257829</v>
      </c>
      <c r="H84">
        <f t="array" ref="H84">MuGFromP(テーブル2[[#This Row],[P]])</f>
        <v>2.2019594042733509E-5</v>
      </c>
      <c r="I84">
        <f t="array" ref="I84">MuFFromP(テーブル2[[#This Row],[P]])</f>
        <v>7.2223252690249831E-5</v>
      </c>
      <c r="J84">
        <f t="array" ref="J84">KfFromP(テーブル2[[#This Row],[P]])</f>
        <v>0.4911212487937569</v>
      </c>
      <c r="K84">
        <f t="array" ref="K84">CpFFromP(テーブル2[[#This Row],[P]])</f>
        <v>7679.7516396704104</v>
      </c>
      <c r="L84">
        <f t="array" ref="L84">SigmaFromP(テーブル2[[#This Row],[P]])</f>
        <v>6.5036382888884548E-3</v>
      </c>
      <c r="M84" s="23">
        <v>83</v>
      </c>
      <c r="N84">
        <v>2915.4</v>
      </c>
      <c r="O84" s="8">
        <v>4.7446061512773302E-5</v>
      </c>
      <c r="P84" s="8">
        <v>2.441771474076131E-2</v>
      </c>
      <c r="Q84" s="8">
        <v>7.7723999999999996E-3</v>
      </c>
      <c r="R84">
        <v>0.59055000000000002</v>
      </c>
      <c r="S84" s="15">
        <v>944119.53687667847</v>
      </c>
      <c r="T84">
        <v>585.33341139100696</v>
      </c>
      <c r="U84" s="12">
        <f>+T84+BG84*S84*テーブル2[[#This Row],[Pw]]*R84/(N84*O84*K84)</f>
        <v>598.14913645668048</v>
      </c>
      <c r="V84">
        <v>0.03</v>
      </c>
      <c r="W84" s="8">
        <f t="shared" si="28"/>
        <v>313744.59216316999</v>
      </c>
      <c r="X84">
        <v>2.3609874739834138E-2</v>
      </c>
      <c r="Y84">
        <f t="shared" si="29"/>
        <v>6.5080841313188298</v>
      </c>
      <c r="Z84">
        <f t="shared" si="30"/>
        <v>6.508084147444321</v>
      </c>
      <c r="AA84">
        <f t="shared" si="31"/>
        <v>-1.6125491164586947E-8</v>
      </c>
      <c r="AB84">
        <f t="shared" si="32"/>
        <v>1.9441273774930842E-5</v>
      </c>
      <c r="AC84">
        <v>624.22959915975628</v>
      </c>
      <c r="AD84">
        <f t="shared" si="33"/>
        <v>8522.1289477333557</v>
      </c>
      <c r="AE84">
        <f>+gettm2(AD84,AC84,AK84,AL84,テーブル2[[#This Row],[Fcorr]])</f>
        <v>598.14913669897646</v>
      </c>
      <c r="AF84" s="14">
        <f t="shared" si="34"/>
        <v>2.4229598238889594E-7</v>
      </c>
      <c r="AG84">
        <v>1.946114207302901E-5</v>
      </c>
      <c r="AH84">
        <f t="shared" si="35"/>
        <v>40.143285038914101</v>
      </c>
      <c r="AI84">
        <f t="shared" si="36"/>
        <v>0.253462031673718</v>
      </c>
      <c r="AJ84">
        <f t="shared" si="37"/>
        <v>42.676743918612544</v>
      </c>
      <c r="AK84">
        <f t="array" ref="AK84">+S84*テーブル2[[#This Row],[F_form]]/(E84*CpFromTP((テーブル2[[#This Row],[Tin]]+テーブル2[[#This Row],[Tf]])/2,テーブル2[[#This Row],[P]])*AI84)</f>
        <v>0.97561069665840872</v>
      </c>
      <c r="AL84">
        <f t="shared" si="38"/>
        <v>1.1293680422758512</v>
      </c>
      <c r="AM84">
        <f t="shared" si="39"/>
        <v>608.62110604623547</v>
      </c>
      <c r="AN84">
        <f t="shared" si="40"/>
        <v>1.9527533368091099E-8</v>
      </c>
      <c r="AO84">
        <f t="shared" si="41"/>
        <v>1.9868298098167306E-8</v>
      </c>
      <c r="AP84">
        <v>3.3705190312310584</v>
      </c>
      <c r="AQ84">
        <f t="shared" si="42"/>
        <v>4.8000824926226959E-5</v>
      </c>
      <c r="AR84">
        <f t="shared" si="43"/>
        <v>9.7405051855635884E-6</v>
      </c>
      <c r="AS84">
        <f t="shared" si="44"/>
        <v>21.360156761730824</v>
      </c>
      <c r="AT84">
        <f t="shared" si="45"/>
        <v>12.257636765487028</v>
      </c>
      <c r="AU84">
        <f t="shared" si="46"/>
        <v>3.1068455180988033</v>
      </c>
      <c r="AV84">
        <f t="shared" si="47"/>
        <v>0.26367351313225518</v>
      </c>
      <c r="AW84">
        <f t="shared" si="48"/>
        <v>1.168831506966206E-2</v>
      </c>
      <c r="AX84">
        <f t="shared" si="49"/>
        <v>0.26367350544498924</v>
      </c>
      <c r="AY84">
        <f t="shared" si="50"/>
        <v>7.6872659349191963E-9</v>
      </c>
      <c r="AZ84">
        <f t="shared" si="51"/>
        <v>1080577.4158407261</v>
      </c>
      <c r="BA84">
        <f t="shared" si="52"/>
        <v>1.4241374839143096E-5</v>
      </c>
      <c r="BB84" s="15">
        <f t="shared" si="53"/>
        <v>942001.77736476425</v>
      </c>
      <c r="BC84" s="20">
        <f t="shared" si="54"/>
        <v>-2117.7595119142206</v>
      </c>
      <c r="BD84" s="19">
        <f t="shared" si="55"/>
        <v>-0.22431052734277265</v>
      </c>
      <c r="BE84" s="15">
        <v>2258980</v>
      </c>
      <c r="BF84" s="16">
        <f>テーブル2[[#This Row],[q_P]]/テーブル2[[#This Row],[q_M]]</f>
        <v>0.41700315069844102</v>
      </c>
      <c r="BG84">
        <v>1</v>
      </c>
      <c r="BH84">
        <v>7.6999999999999999E-2</v>
      </c>
      <c r="BI84">
        <v>4.5999999999999999E-2</v>
      </c>
      <c r="BJ84">
        <v>5625</v>
      </c>
      <c r="BK84" s="22">
        <v>1</v>
      </c>
      <c r="BL84">
        <f>テーブル2[[#This Row],[Ts]]-テーブル2[[#This Row],[Tin]]</f>
        <v>23.28769467475604</v>
      </c>
      <c r="BM84">
        <f>テーブル2[[#This Row],[q_P]]*0.000001</f>
        <v>0.9420017773647642</v>
      </c>
      <c r="BN84">
        <f>テーブル2[[#This Row],[Tsub]]</f>
        <v>23.28769467475604</v>
      </c>
      <c r="BO84">
        <f>テーブル2[[#This Row],[Fcorr]]</f>
        <v>1</v>
      </c>
      <c r="BP84">
        <f>(テーブル2[[#This Row],[Tsub]]-40)^2</f>
        <v>279.30114928417765</v>
      </c>
      <c r="BQ84">
        <v>1</v>
      </c>
      <c r="BR84">
        <v>0.59055000000000002</v>
      </c>
    </row>
    <row r="85" spans="1:70" x14ac:dyDescent="0.15">
      <c r="A85" s="9" t="s">
        <v>153</v>
      </c>
      <c r="B85">
        <v>13789520</v>
      </c>
      <c r="C85" s="22">
        <f t="array" ref="C85">TsatFromP(テーブル2[[#This Row],[P]])</f>
        <v>608.621106065763</v>
      </c>
      <c r="D85">
        <f t="array" ref="D85">RhoGFromP(テーブル2[[#This Row],[P]])</f>
        <v>85.147893581579396</v>
      </c>
      <c r="E85">
        <f t="array" ref="E85">RhoFFromP(テーブル2[[#This Row],[P]])</f>
        <v>624.86627494838649</v>
      </c>
      <c r="F85">
        <f t="array" ref="F85">HgFromP(テーブル2[[#This Row],[P]])</f>
        <v>2643264.389866509</v>
      </c>
      <c r="G85">
        <f t="array" ref="G85">HfFromP(テーブル2[[#This Row],[P]])</f>
        <v>1562686.9740257829</v>
      </c>
      <c r="H85">
        <f t="array" ref="H85">MuGFromP(テーブル2[[#This Row],[P]])</f>
        <v>2.2019594042733509E-5</v>
      </c>
      <c r="I85">
        <f t="array" ref="I85">MuFFromP(テーブル2[[#This Row],[P]])</f>
        <v>7.2223252690249831E-5</v>
      </c>
      <c r="J85">
        <f t="array" ref="J85">KfFromP(テーブル2[[#This Row],[P]])</f>
        <v>0.4911212487937569</v>
      </c>
      <c r="K85">
        <f t="array" ref="K85">CpFFromP(テーブル2[[#This Row],[P]])</f>
        <v>7679.7516396704104</v>
      </c>
      <c r="L85">
        <f t="array" ref="L85">SigmaFromP(テーブル2[[#This Row],[P]])</f>
        <v>6.5036382888884548E-3</v>
      </c>
      <c r="M85">
        <v>84</v>
      </c>
      <c r="N85">
        <v>2996.76</v>
      </c>
      <c r="O85" s="8">
        <v>4.7446061512773302E-5</v>
      </c>
      <c r="P85" s="8">
        <v>2.441771474076131E-2</v>
      </c>
      <c r="Q85" s="8">
        <v>7.7723999999999996E-3</v>
      </c>
      <c r="R85">
        <v>0.59055000000000002</v>
      </c>
      <c r="S85" s="15">
        <v>1429043.436050415</v>
      </c>
      <c r="T85">
        <v>573.09232433052603</v>
      </c>
      <c r="U85" s="12">
        <f>+T85+BG85*S85*テーブル2[[#This Row],[Pw]]*R85/(N85*O85*K85)</f>
        <v>591.9638847988366</v>
      </c>
      <c r="V85">
        <v>0.03</v>
      </c>
      <c r="W85" s="8">
        <f t="shared" si="28"/>
        <v>322500.25520028168</v>
      </c>
      <c r="X85">
        <v>2.3348415220437336E-2</v>
      </c>
      <c r="Y85">
        <f t="shared" si="29"/>
        <v>6.5444220008767546</v>
      </c>
      <c r="Z85">
        <f t="shared" si="30"/>
        <v>6.5444220182639521</v>
      </c>
      <c r="AA85">
        <f t="shared" si="31"/>
        <v>-1.7387197459584058E-8</v>
      </c>
      <c r="AB85">
        <f t="shared" si="32"/>
        <v>1.8606014860463935E-5</v>
      </c>
      <c r="AC85">
        <v>633.11775973441331</v>
      </c>
      <c r="AD85">
        <f t="shared" si="33"/>
        <v>8711.3161924750784</v>
      </c>
      <c r="AE85">
        <f>+gettm2(AD85,AC85,AK85,AL85,テーブル2[[#This Row],[Fcorr]])</f>
        <v>591.96388479883672</v>
      </c>
      <c r="AF85" s="14">
        <f t="shared" si="34"/>
        <v>0</v>
      </c>
      <c r="AG85">
        <v>1.8635070822500679E-5</v>
      </c>
      <c r="AH85">
        <f t="shared" si="35"/>
        <v>41.945392418500653</v>
      </c>
      <c r="AI85">
        <f t="shared" si="36"/>
        <v>0.25908876927802799</v>
      </c>
      <c r="AJ85">
        <f t="shared" si="37"/>
        <v>41.77242401419641</v>
      </c>
      <c r="AK85">
        <f t="array" ref="AK85">+S85*テーブル2[[#This Row],[F_form]]/(E85*CpFromTP((テーブル2[[#This Row],[Tin]]+テーブル2[[#This Row],[Tf]])/2,テーブル2[[#This Row],[P]])*AI85)</f>
        <v>1.536307922065504</v>
      </c>
      <c r="AL85">
        <f t="shared" si="38"/>
        <v>1.1293680422758512</v>
      </c>
      <c r="AM85">
        <f t="shared" si="39"/>
        <v>608.62110606449914</v>
      </c>
      <c r="AN85">
        <f t="shared" si="40"/>
        <v>1.2638565749512054E-9</v>
      </c>
      <c r="AO85">
        <f t="shared" si="41"/>
        <v>2.90559620367447E-8</v>
      </c>
      <c r="AP85">
        <v>3.4147989565340433</v>
      </c>
      <c r="AQ85">
        <f t="shared" si="42"/>
        <v>4.6764036234093256E-5</v>
      </c>
      <c r="AR85">
        <f t="shared" si="43"/>
        <v>9.3320633922687121E-6</v>
      </c>
      <c r="AS85">
        <f t="shared" si="44"/>
        <v>20.918777967751108</v>
      </c>
      <c r="AT85">
        <f t="shared" si="45"/>
        <v>12.153236114735401</v>
      </c>
      <c r="AU85">
        <f t="shared" si="46"/>
        <v>3.1487669877120776</v>
      </c>
      <c r="AV85">
        <f t="shared" si="47"/>
        <v>0.26603196882196567</v>
      </c>
      <c r="AW85">
        <f t="shared" si="48"/>
        <v>1.1186147903556822E-2</v>
      </c>
      <c r="AX85">
        <f t="shared" si="49"/>
        <v>0.26603195927771778</v>
      </c>
      <c r="AY85">
        <f t="shared" si="50"/>
        <v>9.5442478920126916E-9</v>
      </c>
      <c r="AZ85">
        <f t="shared" si="51"/>
        <v>1080577.4158407261</v>
      </c>
      <c r="BA85">
        <f t="shared" si="52"/>
        <v>1.3694521062393046E-5</v>
      </c>
      <c r="BB85" s="15">
        <f t="shared" si="53"/>
        <v>1432621.2321704691</v>
      </c>
      <c r="BC85" s="20">
        <f t="shared" si="54"/>
        <v>3577.7961200540885</v>
      </c>
      <c r="BD85" s="19">
        <f t="shared" si="55"/>
        <v>0.25036300715549897</v>
      </c>
      <c r="BE85" s="15">
        <v>2587100</v>
      </c>
      <c r="BF85" s="16">
        <f>テーブル2[[#This Row],[q_P]]/テーブル2[[#This Row],[q_M]]</f>
        <v>0.55375564615610884</v>
      </c>
      <c r="BG85">
        <v>1</v>
      </c>
      <c r="BH85">
        <v>3.6999999999999998E-2</v>
      </c>
      <c r="BI85">
        <v>4.5999999999999999E-2</v>
      </c>
      <c r="BJ85">
        <v>5625</v>
      </c>
      <c r="BK85" s="22">
        <v>1</v>
      </c>
      <c r="BL85">
        <f>テーブル2[[#This Row],[Ts]]-テーブル2[[#This Row],[Tin]]</f>
        <v>35.528781735236976</v>
      </c>
      <c r="BM85">
        <f>テーブル2[[#This Row],[q_P]]*0.000001</f>
        <v>1.432621232170469</v>
      </c>
      <c r="BN85">
        <f>テーブル2[[#This Row],[Tsub]]</f>
        <v>35.528781735236976</v>
      </c>
      <c r="BO85">
        <f>テーブル2[[#This Row],[Fcorr]]</f>
        <v>1</v>
      </c>
      <c r="BP85">
        <f>(テーブル2[[#This Row],[Tsub]]-40)^2</f>
        <v>19.991792771150472</v>
      </c>
      <c r="BQ85">
        <v>1</v>
      </c>
      <c r="BR85">
        <v>0.59055000000000002</v>
      </c>
    </row>
    <row r="86" spans="1:70" x14ac:dyDescent="0.15">
      <c r="A86" s="9" t="s">
        <v>154</v>
      </c>
      <c r="B86">
        <v>13789520</v>
      </c>
      <c r="C86" s="22">
        <f t="array" ref="C86">TsatFromP(テーブル2[[#This Row],[P]])</f>
        <v>608.621106065763</v>
      </c>
      <c r="D86">
        <f t="array" ref="D86">RhoGFromP(テーブル2[[#This Row],[P]])</f>
        <v>85.147893581579396</v>
      </c>
      <c r="E86">
        <f t="array" ref="E86">RhoFFromP(テーブル2[[#This Row],[P]])</f>
        <v>624.86627494838649</v>
      </c>
      <c r="F86">
        <f t="array" ref="F86">HgFromP(テーブル2[[#This Row],[P]])</f>
        <v>2643264.389866509</v>
      </c>
      <c r="G86">
        <f t="array" ref="G86">HfFromP(テーブル2[[#This Row],[P]])</f>
        <v>1562686.9740257829</v>
      </c>
      <c r="H86">
        <f t="array" ref="H86">MuGFromP(テーブル2[[#This Row],[P]])</f>
        <v>2.2019594042733509E-5</v>
      </c>
      <c r="I86">
        <f t="array" ref="I86">MuFFromP(テーブル2[[#This Row],[P]])</f>
        <v>7.2223252690249831E-5</v>
      </c>
      <c r="J86">
        <f t="array" ref="J86">KfFromP(テーブル2[[#This Row],[P]])</f>
        <v>0.4911212487937569</v>
      </c>
      <c r="K86">
        <f t="array" ref="K86">CpFFromP(テーブル2[[#This Row],[P]])</f>
        <v>7679.7516396704104</v>
      </c>
      <c r="L86">
        <f t="array" ref="L86">SigmaFromP(テーブル2[[#This Row],[P]])</f>
        <v>6.5036382888884548E-3</v>
      </c>
      <c r="M86" s="23">
        <v>85</v>
      </c>
      <c r="N86">
        <v>3051</v>
      </c>
      <c r="O86" s="8">
        <v>4.7446061512773302E-5</v>
      </c>
      <c r="P86" s="8">
        <v>2.441771474076131E-2</v>
      </c>
      <c r="Q86" s="8">
        <v>7.7723999999999996E-3</v>
      </c>
      <c r="R86">
        <v>0.59055000000000002</v>
      </c>
      <c r="S86" s="15">
        <v>1447763.1568908691</v>
      </c>
      <c r="T86">
        <v>573.09232433052603</v>
      </c>
      <c r="U86" s="12">
        <f>+T86+BG86*S86*テーブル2[[#This Row],[Pw]]*R86/(N86*O86*K86)</f>
        <v>591.87120315138986</v>
      </c>
      <c r="V86">
        <v>0.03</v>
      </c>
      <c r="W86" s="8">
        <f t="shared" si="28"/>
        <v>328337.36389168946</v>
      </c>
      <c r="X86">
        <v>2.3180308583188824E-2</v>
      </c>
      <c r="Y86">
        <f t="shared" si="29"/>
        <v>6.5681096352291135</v>
      </c>
      <c r="Z86">
        <f t="shared" si="30"/>
        <v>6.5681096469750795</v>
      </c>
      <c r="AA86">
        <f t="shared" si="31"/>
        <v>-1.1745965977638662E-8</v>
      </c>
      <c r="AB86">
        <f t="shared" si="32"/>
        <v>1.8080526362899183E-5</v>
      </c>
      <c r="AC86">
        <v>633.03735647457188</v>
      </c>
      <c r="AD86">
        <f t="shared" si="33"/>
        <v>8837.0014135973688</v>
      </c>
      <c r="AE86">
        <f>+gettm2(AD86,AC86,AK86,AL86,テーブル2[[#This Row],[Fcorr]])</f>
        <v>591.87120315138986</v>
      </c>
      <c r="AF86" s="14">
        <f t="shared" si="34"/>
        <v>0</v>
      </c>
      <c r="AG86">
        <v>1.8109080572176829E-5</v>
      </c>
      <c r="AH86">
        <f t="shared" si="35"/>
        <v>43.164484208161781</v>
      </c>
      <c r="AI86">
        <f t="shared" si="36"/>
        <v>0.26282685300011116</v>
      </c>
      <c r="AJ86">
        <f t="shared" si="37"/>
        <v>41.179036234695914</v>
      </c>
      <c r="AK86">
        <f t="array" ref="AK86">+S86*テーブル2[[#This Row],[F_form]]/(E86*CpFromTP((テーブル2[[#This Row],[Tin]]+テーブル2[[#This Row],[Tf]])/2,テーブル2[[#This Row],[P]])*AI86)</f>
        <v>1.5347080530810342</v>
      </c>
      <c r="AL86">
        <f t="shared" si="38"/>
        <v>1.1293680422758512</v>
      </c>
      <c r="AM86">
        <f t="shared" si="39"/>
        <v>608.62110604736461</v>
      </c>
      <c r="AN86">
        <f t="shared" si="40"/>
        <v>1.8398395695840009E-8</v>
      </c>
      <c r="AO86">
        <f t="shared" si="41"/>
        <v>2.8554209277645802E-8</v>
      </c>
      <c r="AP86">
        <v>3.4430725315649577</v>
      </c>
      <c r="AQ86">
        <f t="shared" si="42"/>
        <v>4.599916255963061E-5</v>
      </c>
      <c r="AR86">
        <f t="shared" si="43"/>
        <v>9.0688173907272372E-6</v>
      </c>
      <c r="AS86">
        <f t="shared" si="44"/>
        <v>20.621983454663422</v>
      </c>
      <c r="AT86">
        <f t="shared" si="45"/>
        <v>12.081788323902963</v>
      </c>
      <c r="AU86">
        <f t="shared" si="46"/>
        <v>3.1754184037849034</v>
      </c>
      <c r="AV86">
        <f t="shared" si="47"/>
        <v>0.26765412778005437</v>
      </c>
      <c r="AW86">
        <f t="shared" si="48"/>
        <v>1.0870218237829864E-2</v>
      </c>
      <c r="AX86">
        <f t="shared" si="49"/>
        <v>0.2676541172115911</v>
      </c>
      <c r="AY86">
        <f t="shared" si="50"/>
        <v>1.0568463271187767E-8</v>
      </c>
      <c r="AZ86">
        <f t="shared" si="51"/>
        <v>1080577.4158407261</v>
      </c>
      <c r="BA86">
        <f t="shared" si="52"/>
        <v>1.335991680045233E-5</v>
      </c>
      <c r="BB86" s="15">
        <f t="shared" si="53"/>
        <v>1443142.9658125145</v>
      </c>
      <c r="BC86" s="20">
        <f t="shared" si="54"/>
        <v>-4620.1910783546045</v>
      </c>
      <c r="BD86" s="19">
        <f t="shared" si="55"/>
        <v>-0.31912616758922469</v>
      </c>
      <c r="BE86" s="15">
        <v>2602875</v>
      </c>
      <c r="BF86" s="16">
        <f>テーブル2[[#This Row],[q_P]]/テーブル2[[#This Row],[q_M]]</f>
        <v>0.5544419020554251</v>
      </c>
      <c r="BG86">
        <v>1</v>
      </c>
      <c r="BH86">
        <v>3.4000000000000002E-2</v>
      </c>
      <c r="BI86">
        <v>4.5999999999999999E-2</v>
      </c>
      <c r="BJ86">
        <v>5625</v>
      </c>
      <c r="BK86" s="22">
        <v>1</v>
      </c>
      <c r="BL86">
        <f>テーブル2[[#This Row],[Ts]]-テーブル2[[#This Row],[Tin]]</f>
        <v>35.528781735236976</v>
      </c>
      <c r="BM86">
        <f>テーブル2[[#This Row],[q_P]]*0.000001</f>
        <v>1.4431429658125146</v>
      </c>
      <c r="BN86">
        <f>テーブル2[[#This Row],[Tsub]]</f>
        <v>35.528781735236976</v>
      </c>
      <c r="BO86">
        <f>テーブル2[[#This Row],[Fcorr]]</f>
        <v>1</v>
      </c>
      <c r="BP86">
        <f>(テーブル2[[#This Row],[Tsub]]-40)^2</f>
        <v>19.991792771150472</v>
      </c>
      <c r="BQ86">
        <v>1</v>
      </c>
      <c r="BR86">
        <v>0.59055000000000002</v>
      </c>
    </row>
    <row r="87" spans="1:70" x14ac:dyDescent="0.15">
      <c r="A87" s="9" t="s">
        <v>155</v>
      </c>
      <c r="B87">
        <v>13789520</v>
      </c>
      <c r="C87" s="22">
        <f t="array" ref="C87">TsatFromP(テーブル2[[#This Row],[P]])</f>
        <v>608.621106065763</v>
      </c>
      <c r="D87">
        <f t="array" ref="D87">RhoGFromP(テーブル2[[#This Row],[P]])</f>
        <v>85.147893581579396</v>
      </c>
      <c r="E87">
        <f t="array" ref="E87">RhoFFromP(テーブル2[[#This Row],[P]])</f>
        <v>624.86627494838649</v>
      </c>
      <c r="F87">
        <f t="array" ref="F87">HgFromP(テーブル2[[#This Row],[P]])</f>
        <v>2643264.389866509</v>
      </c>
      <c r="G87">
        <f t="array" ref="G87">HfFromP(テーブル2[[#This Row],[P]])</f>
        <v>1562686.9740257829</v>
      </c>
      <c r="H87">
        <f t="array" ref="H87">MuGFromP(テーブル2[[#This Row],[P]])</f>
        <v>2.2019594042733509E-5</v>
      </c>
      <c r="I87">
        <f t="array" ref="I87">MuFFromP(テーブル2[[#This Row],[P]])</f>
        <v>7.2223252690249831E-5</v>
      </c>
      <c r="J87">
        <f t="array" ref="J87">KfFromP(テーブル2[[#This Row],[P]])</f>
        <v>0.4911212487937569</v>
      </c>
      <c r="K87">
        <f t="array" ref="K87">CpFFromP(テーブル2[[#This Row],[P]])</f>
        <v>7679.7516396704104</v>
      </c>
      <c r="L87">
        <f t="array" ref="L87">SigmaFromP(テーブル2[[#This Row],[P]])</f>
        <v>6.5036382888884548E-3</v>
      </c>
      <c r="M87">
        <v>86</v>
      </c>
      <c r="N87">
        <v>3051</v>
      </c>
      <c r="O87" s="8">
        <v>4.7446061512773302E-5</v>
      </c>
      <c r="P87" s="8">
        <v>2.441771474076131E-2</v>
      </c>
      <c r="Q87" s="8">
        <v>7.7723999999999996E-3</v>
      </c>
      <c r="R87">
        <v>0.59055000000000002</v>
      </c>
      <c r="S87" s="15">
        <v>1468474.5788574219</v>
      </c>
      <c r="T87">
        <v>572.54322596837198</v>
      </c>
      <c r="U87" s="12">
        <f>+T87+BG87*S87*テーブル2[[#This Row],[Pw]]*R87/(N87*O87*K87)</f>
        <v>591.59075182688593</v>
      </c>
      <c r="V87">
        <v>0.03</v>
      </c>
      <c r="W87" s="8">
        <f t="shared" si="28"/>
        <v>328337.36389168946</v>
      </c>
      <c r="X87">
        <v>2.3180308583188824E-2</v>
      </c>
      <c r="Y87">
        <f t="shared" si="29"/>
        <v>6.5681096352291135</v>
      </c>
      <c r="Z87">
        <f t="shared" si="30"/>
        <v>6.5681096469750795</v>
      </c>
      <c r="AA87">
        <f t="shared" si="31"/>
        <v>-1.1745965977638662E-8</v>
      </c>
      <c r="AB87">
        <f t="shared" si="32"/>
        <v>1.8080526362899183E-5</v>
      </c>
      <c r="AC87">
        <v>633.44637903562216</v>
      </c>
      <c r="AD87">
        <f t="shared" si="33"/>
        <v>8837.0014135973688</v>
      </c>
      <c r="AE87">
        <f>+gettm2(AD87,AC87,AK87,AL87,テーブル2[[#This Row],[Fcorr]])</f>
        <v>591.59075216134954</v>
      </c>
      <c r="AF87" s="14">
        <f t="shared" si="34"/>
        <v>3.3446360703237588E-7</v>
      </c>
      <c r="AG87">
        <v>1.8109478255285573E-5</v>
      </c>
      <c r="AH87">
        <f t="shared" si="35"/>
        <v>43.164484208161781</v>
      </c>
      <c r="AI87">
        <f t="shared" si="36"/>
        <v>0.26282685300011116</v>
      </c>
      <c r="AJ87">
        <f t="shared" si="37"/>
        <v>41.179940543839585</v>
      </c>
      <c r="AK87">
        <f t="array" ref="AK87">+S87*テーブル2[[#This Row],[F_form]]/(E87*CpFromTP((テーブル2[[#This Row],[Tin]]+テーブル2[[#This Row],[Tf]])/2,テーブル2[[#This Row],[P]])*AI87)</f>
        <v>1.5604121941247209</v>
      </c>
      <c r="AL87">
        <f t="shared" si="38"/>
        <v>1.1293680422758512</v>
      </c>
      <c r="AM87">
        <f t="shared" si="39"/>
        <v>608.62110604686211</v>
      </c>
      <c r="AN87">
        <f t="shared" si="40"/>
        <v>1.8900891518569551E-8</v>
      </c>
      <c r="AO87">
        <f t="shared" si="41"/>
        <v>2.8951892386389787E-8</v>
      </c>
      <c r="AP87">
        <v>3.4431260008532565</v>
      </c>
      <c r="AQ87">
        <f t="shared" si="42"/>
        <v>4.5997733902424144E-5</v>
      </c>
      <c r="AR87">
        <f t="shared" si="43"/>
        <v>9.0692150738359811E-6</v>
      </c>
      <c r="AS87">
        <f t="shared" si="44"/>
        <v>20.622887763807096</v>
      </c>
      <c r="AT87">
        <f t="shared" si="45"/>
        <v>12.082007577622784</v>
      </c>
      <c r="AU87">
        <f t="shared" si="46"/>
        <v>3.1754760295500928</v>
      </c>
      <c r="AV87">
        <f t="shared" si="47"/>
        <v>0.2676499713031637</v>
      </c>
      <c r="AW87">
        <f t="shared" si="48"/>
        <v>1.0870218237829864E-2</v>
      </c>
      <c r="AX87">
        <f t="shared" si="49"/>
        <v>0.26764996073426378</v>
      </c>
      <c r="AY87">
        <f t="shared" si="50"/>
        <v>1.0568899921903352E-8</v>
      </c>
      <c r="AZ87">
        <f t="shared" si="51"/>
        <v>1080577.4158407261</v>
      </c>
      <c r="BA87">
        <f t="shared" si="52"/>
        <v>1.3359294400212261E-5</v>
      </c>
      <c r="BB87" s="15">
        <f t="shared" si="53"/>
        <v>1463310.2258018237</v>
      </c>
      <c r="BC87" s="20">
        <f t="shared" si="54"/>
        <v>-5164.3530555982143</v>
      </c>
      <c r="BD87" s="19">
        <f t="shared" si="55"/>
        <v>-0.35168147477339717</v>
      </c>
      <c r="BE87" s="15">
        <v>2618650</v>
      </c>
      <c r="BF87" s="16">
        <f>テーブル2[[#This Row],[q_P]]/テーブル2[[#This Row],[q_M]]</f>
        <v>0.55880328635053311</v>
      </c>
      <c r="BG87">
        <v>1</v>
      </c>
      <c r="BH87">
        <v>3.3000000000000002E-2</v>
      </c>
      <c r="BI87">
        <v>4.5999999999999999E-2</v>
      </c>
      <c r="BJ87">
        <v>5625</v>
      </c>
      <c r="BK87" s="22">
        <v>1</v>
      </c>
      <c r="BL87">
        <f>テーブル2[[#This Row],[Ts]]-テーブル2[[#This Row],[Tin]]</f>
        <v>36.077880097391017</v>
      </c>
      <c r="BM87">
        <f>テーブル2[[#This Row],[q_P]]*0.000001</f>
        <v>1.4633102258018236</v>
      </c>
      <c r="BN87">
        <f>テーブル2[[#This Row],[Tsub]]</f>
        <v>36.077880097391017</v>
      </c>
      <c r="BO87">
        <f>テーブル2[[#This Row],[Fcorr]]</f>
        <v>1</v>
      </c>
      <c r="BP87">
        <f>(テーブル2[[#This Row],[Tsub]]-40)^2</f>
        <v>15.383024530441501</v>
      </c>
      <c r="BQ87">
        <v>1</v>
      </c>
      <c r="BR87">
        <v>0.59055000000000002</v>
      </c>
    </row>
    <row r="88" spans="1:70" x14ac:dyDescent="0.15">
      <c r="A88" s="9" t="s">
        <v>156</v>
      </c>
      <c r="B88">
        <v>10962664.096137701</v>
      </c>
      <c r="C88" s="22">
        <f t="array" ref="C88">TsatFromP(テーブル2[[#This Row],[P]])</f>
        <v>590.91885773675415</v>
      </c>
      <c r="D88">
        <f t="array" ref="D88">RhoGFromP(テーブル2[[#This Row],[P]])</f>
        <v>62.329534958310994</v>
      </c>
      <c r="E88">
        <f t="array" ref="E88">RhoFFromP(テーブル2[[#This Row],[P]])</f>
        <v>672.42409881111666</v>
      </c>
      <c r="F88">
        <f t="array" ref="F88">HgFromP(テーブル2[[#This Row],[P]])</f>
        <v>2706878.8036725009</v>
      </c>
      <c r="G88">
        <f t="array" ref="G88">HfFromP(テーブル2[[#This Row],[P]])</f>
        <v>1448743.0254953832</v>
      </c>
      <c r="H88">
        <f t="array" ref="H88">MuGFromP(テーブル2[[#This Row],[P]])</f>
        <v>2.0627960844486357E-5</v>
      </c>
      <c r="I88">
        <f t="array" ref="I88">MuFFromP(テーブル2[[#This Row],[P]])</f>
        <v>7.9154719957673361E-5</v>
      </c>
      <c r="J88">
        <f t="array" ref="J88">KfFromP(テーブル2[[#This Row],[P]])</f>
        <v>0.52383293111878571</v>
      </c>
      <c r="K88">
        <f t="array" ref="K88">CpFFromP(テーブル2[[#This Row],[P]])</f>
        <v>6433.0576498432911</v>
      </c>
      <c r="L88">
        <f t="array" ref="L88">SigmaFromP(テーブル2[[#This Row],[P]])</f>
        <v>1.0258316120707198E-2</v>
      </c>
      <c r="M88">
        <v>87</v>
      </c>
      <c r="N88">
        <v>1017.17242424647</v>
      </c>
      <c r="O88" s="8">
        <f t="shared" ref="O88:O151" si="56">PI()*Q88^2/4</f>
        <v>6.8620353649299532E-5</v>
      </c>
      <c r="P88" s="8">
        <f t="shared" ref="P88:P151" si="57">PI()*Q88</f>
        <v>2.9365094851634514E-2</v>
      </c>
      <c r="Q88" s="8">
        <v>9.3472E-3</v>
      </c>
      <c r="R88">
        <v>1.524</v>
      </c>
      <c r="S88" s="15">
        <v>725514.02449607849</v>
      </c>
      <c r="T88">
        <v>506.55651294115302</v>
      </c>
      <c r="U88" s="12">
        <f>+T88+BG88*S88*テーブル2[[#This Row],[Pw]]*R88/(N88*O88*K88)</f>
        <v>578.86632184257951</v>
      </c>
      <c r="V88">
        <v>0.03</v>
      </c>
      <c r="W88" s="8">
        <f t="shared" si="28"/>
        <v>120115.56719549626</v>
      </c>
      <c r="X88">
        <v>4.1253861327832868E-2</v>
      </c>
      <c r="Y88">
        <f t="shared" si="29"/>
        <v>4.9234292085143725</v>
      </c>
      <c r="Z88">
        <f t="shared" si="30"/>
        <v>4.9234292704113702</v>
      </c>
      <c r="AA88">
        <f t="shared" si="31"/>
        <v>-6.189699774949986E-8</v>
      </c>
      <c r="AB88">
        <f t="shared" si="32"/>
        <v>1.551446559739055E-4</v>
      </c>
      <c r="AC88">
        <v>626.31010187244328</v>
      </c>
      <c r="AD88">
        <f t="shared" si="33"/>
        <v>4312.7730943669094</v>
      </c>
      <c r="AE88">
        <f>+gettm2(AD88,AC88,AK88,AL88,テーブル2[[#This Row],[Fcorr]])</f>
        <v>578.86632210568052</v>
      </c>
      <c r="AF88" s="14">
        <f t="shared" si="34"/>
        <v>2.6310101475246483E-7</v>
      </c>
      <c r="AG88">
        <v>1.5526506331339324E-4</v>
      </c>
      <c r="AH88">
        <f t="shared" si="35"/>
        <v>7.9345171559883489</v>
      </c>
      <c r="AI88">
        <f t="shared" si="36"/>
        <v>0.10862720794115176</v>
      </c>
      <c r="AJ88">
        <f t="shared" si="37"/>
        <v>143.27777035971781</v>
      </c>
      <c r="AK88">
        <f t="array" ref="AK88">+S88*テーブル2[[#This Row],[F_form]]/(E88*CpFromTP((テーブル2[[#This Row],[Tin]]+テーブル2[[#This Row],[Tf]])/2,テーブル2[[#This Row],[P]])*AI88)</f>
        <v>2.0096731853787628</v>
      </c>
      <c r="AL88">
        <f t="shared" si="38"/>
        <v>0.97207878026562056</v>
      </c>
      <c r="AM88">
        <f t="shared" si="39"/>
        <v>590.91885767354211</v>
      </c>
      <c r="AN88">
        <f t="shared" si="40"/>
        <v>6.3212041823135223E-8</v>
      </c>
      <c r="AO88">
        <f t="shared" si="41"/>
        <v>1.2040733948773447E-7</v>
      </c>
      <c r="AP88">
        <v>2.008822116356356</v>
      </c>
      <c r="AQ88">
        <f t="shared" si="42"/>
        <v>2.8001259770479798E-4</v>
      </c>
      <c r="AR88">
        <f t="shared" si="43"/>
        <v>7.7692735326440485E-5</v>
      </c>
      <c r="AS88">
        <f t="shared" si="44"/>
        <v>71.694440804442408</v>
      </c>
      <c r="AT88">
        <f t="shared" si="45"/>
        <v>16.18103302622864</v>
      </c>
      <c r="AU88">
        <f t="shared" si="46"/>
        <v>1.7577004392427826</v>
      </c>
      <c r="AV88">
        <f t="shared" si="47"/>
        <v>0.25112167711357336</v>
      </c>
      <c r="AW88">
        <f t="shared" si="48"/>
        <v>7.896218148562599E-2</v>
      </c>
      <c r="AX88">
        <f t="shared" si="49"/>
        <v>0.25112167229073357</v>
      </c>
      <c r="AY88">
        <f t="shared" si="50"/>
        <v>4.8228397941940671E-9</v>
      </c>
      <c r="AZ88">
        <f t="shared" si="51"/>
        <v>1258135.7781771177</v>
      </c>
      <c r="BA88">
        <f t="shared" si="52"/>
        <v>1.3939143512253378E-4</v>
      </c>
      <c r="BB88" s="15">
        <f t="shared" si="53"/>
        <v>730781.68302474718</v>
      </c>
      <c r="BC88" s="20">
        <f t="shared" si="54"/>
        <v>5267.6585286686895</v>
      </c>
      <c r="BD88" s="19">
        <f t="shared" si="55"/>
        <v>0.72605881496604507</v>
      </c>
      <c r="BE88" s="15">
        <v>1462152.81033672</v>
      </c>
      <c r="BF88" s="16">
        <f>テーブル2[[#This Row],[q_P]]/テーブル2[[#This Row],[q_M]]</f>
        <v>0.49979843273457519</v>
      </c>
      <c r="BG88">
        <v>1</v>
      </c>
      <c r="BH88">
        <v>0.39500000000000002</v>
      </c>
      <c r="BI88">
        <v>4.5999999999999999E-2</v>
      </c>
      <c r="BJ88">
        <v>5625</v>
      </c>
      <c r="BK88" s="22">
        <v>1</v>
      </c>
      <c r="BL88">
        <f>テーブル2[[#This Row],[Ts]]-テーブル2[[#This Row],[Tin]]</f>
        <v>84.362344795601132</v>
      </c>
      <c r="BM88">
        <f>テーブル2[[#This Row],[q_P]]*0.000001</f>
        <v>0.73078168302474711</v>
      </c>
      <c r="BN88">
        <f>テーブル2[[#This Row],[Tsub]]</f>
        <v>84.362344795601132</v>
      </c>
      <c r="BO88">
        <f>テーブル2[[#This Row],[Fcorr]]</f>
        <v>1</v>
      </c>
      <c r="BP88">
        <f>(テーブル2[[#This Row],[Tsub]]-40)^2</f>
        <v>1968.0176357637988</v>
      </c>
      <c r="BQ88">
        <v>1</v>
      </c>
      <c r="BR88">
        <v>1.524</v>
      </c>
    </row>
    <row r="89" spans="1:70" x14ac:dyDescent="0.15">
      <c r="A89" s="9" t="s">
        <v>157</v>
      </c>
      <c r="B89">
        <v>10997137.8826035</v>
      </c>
      <c r="C89" s="22">
        <f t="array" ref="C89">TsatFromP(テーブル2[[#This Row],[P]])</f>
        <v>591.14538588286257</v>
      </c>
      <c r="D89">
        <f t="array" ref="D89">RhoGFromP(テーブル2[[#This Row],[P]])</f>
        <v>62.591709712512611</v>
      </c>
      <c r="E89">
        <f t="array" ref="E89">RhoFFromP(テーブル2[[#This Row],[P]])</f>
        <v>671.85012637514694</v>
      </c>
      <c r="F89">
        <f t="array" ref="F89">HgFromP(テーブル2[[#This Row],[P]])</f>
        <v>2706154.0000695144</v>
      </c>
      <c r="G89">
        <f t="array" ref="G89">HfFromP(テーブル2[[#This Row],[P]])</f>
        <v>1450155.2183028094</v>
      </c>
      <c r="H89">
        <f t="array" ref="H89">MuGFromP(テーブル2[[#This Row],[P]])</f>
        <v>2.0644130954317771E-5</v>
      </c>
      <c r="I89">
        <f t="array" ref="I89">MuFFromP(テーブル2[[#This Row],[P]])</f>
        <v>7.9067733661598914E-5</v>
      </c>
      <c r="J89">
        <f t="array" ref="J89">KfFromP(テーブル2[[#This Row],[P]])</f>
        <v>0.52342986170916894</v>
      </c>
      <c r="K89">
        <f t="array" ref="K89">CpFFromP(テーブル2[[#This Row],[P]])</f>
        <v>6446.0268474749828</v>
      </c>
      <c r="L89">
        <f t="array" ref="L89">SigmaFromP(テーブル2[[#This Row],[P]])</f>
        <v>1.0209472461236048E-2</v>
      </c>
      <c r="M89">
        <v>88</v>
      </c>
      <c r="N89">
        <v>1017.17242424647</v>
      </c>
      <c r="O89" s="8">
        <f t="shared" si="56"/>
        <v>6.8620353649299532E-5</v>
      </c>
      <c r="P89" s="8">
        <f t="shared" si="57"/>
        <v>2.9365094851634514E-2</v>
      </c>
      <c r="Q89" s="8">
        <v>9.3472E-3</v>
      </c>
      <c r="R89">
        <v>1.524</v>
      </c>
      <c r="S89" s="15">
        <v>1188180.947303772</v>
      </c>
      <c r="T89">
        <v>451.88649460669899</v>
      </c>
      <c r="U89" s="12">
        <f>+T89+BG89*S89*テーブル2[[#This Row],[Pw]]*R89/(N89*O89*K89)</f>
        <v>570.07066726523146</v>
      </c>
      <c r="V89">
        <v>0.03</v>
      </c>
      <c r="W89" s="8">
        <f t="shared" si="28"/>
        <v>120247.71222871468</v>
      </c>
      <c r="X89">
        <v>4.119460491459976E-2</v>
      </c>
      <c r="Y89">
        <f t="shared" si="29"/>
        <v>4.9269689914128536</v>
      </c>
      <c r="Z89">
        <f t="shared" si="30"/>
        <v>4.9269690481970594</v>
      </c>
      <c r="AA89">
        <f t="shared" si="31"/>
        <v>-5.6784205781923447E-8</v>
      </c>
      <c r="AB89">
        <f t="shared" si="32"/>
        <v>1.5449607142590965E-4</v>
      </c>
      <c r="AC89">
        <v>652.95858217852435</v>
      </c>
      <c r="AD89">
        <f t="shared" si="33"/>
        <v>4314.415865377211</v>
      </c>
      <c r="AE89">
        <f>+gettm2(AD89,AC89,AK89,AL89,テーブル2[[#This Row],[Fcorr]])</f>
        <v>570.07066726523135</v>
      </c>
      <c r="AF89" s="14">
        <f t="shared" si="34"/>
        <v>0</v>
      </c>
      <c r="AG89">
        <v>1.5469195007290944E-4</v>
      </c>
      <c r="AH89">
        <f t="shared" si="35"/>
        <v>7.9298889870856941</v>
      </c>
      <c r="AI89">
        <f t="shared" si="36"/>
        <v>0.10864189998703516</v>
      </c>
      <c r="AJ89">
        <f t="shared" si="37"/>
        <v>142.80327876598335</v>
      </c>
      <c r="AK89">
        <f t="array" ref="AK89">+S89*テーブル2[[#This Row],[F_form]]/(E89*CpFromTP((テーブル2[[#This Row],[Tin]]+テーブル2[[#This Row],[Tf]])/2,テーブル2[[#This Row],[P]])*AI89)</f>
        <v>3.5086581029590214</v>
      </c>
      <c r="AL89">
        <f t="shared" si="38"/>
        <v>0.97371734254408138</v>
      </c>
      <c r="AM89">
        <f t="shared" si="39"/>
        <v>591.14538579872124</v>
      </c>
      <c r="AN89">
        <f t="shared" si="40"/>
        <v>8.4141333900333848E-8</v>
      </c>
      <c r="AO89">
        <f t="shared" si="41"/>
        <v>1.9587864699978342E-7</v>
      </c>
      <c r="AP89">
        <v>2.0076185660118302</v>
      </c>
      <c r="AQ89">
        <f t="shared" si="42"/>
        <v>2.7796425662867102E-4</v>
      </c>
      <c r="AR89">
        <f t="shared" si="43"/>
        <v>7.744391435995461E-5</v>
      </c>
      <c r="AS89">
        <f t="shared" si="44"/>
        <v>71.492051692806868</v>
      </c>
      <c r="AT89">
        <f t="shared" si="45"/>
        <v>16.173965695962732</v>
      </c>
      <c r="AU89">
        <f t="shared" si="46"/>
        <v>1.7571703635345206</v>
      </c>
      <c r="AV89">
        <f t="shared" si="47"/>
        <v>0.25044820247730959</v>
      </c>
      <c r="AW89">
        <f t="shared" si="48"/>
        <v>7.8765917651280562E-2</v>
      </c>
      <c r="AX89">
        <f t="shared" si="49"/>
        <v>0.25044819793774153</v>
      </c>
      <c r="AY89">
        <f t="shared" si="50"/>
        <v>4.5395680547954953E-9</v>
      </c>
      <c r="AZ89">
        <f t="shared" si="51"/>
        <v>1255998.781766705</v>
      </c>
      <c r="BA89">
        <f t="shared" si="52"/>
        <v>1.3845471512093652E-4</v>
      </c>
      <c r="BB89" s="15">
        <f t="shared" si="53"/>
        <v>1193825.817152427</v>
      </c>
      <c r="BC89" s="20">
        <f t="shared" si="54"/>
        <v>5644.8698486550711</v>
      </c>
      <c r="BD89" s="19">
        <f t="shared" si="55"/>
        <v>0.47508503325730367</v>
      </c>
      <c r="BE89" s="15">
        <v>1810104.16951718</v>
      </c>
      <c r="BF89" s="16">
        <f>テーブル2[[#This Row],[q_P]]/テーブル2[[#This Row],[q_M]]</f>
        <v>0.65953431700611098</v>
      </c>
      <c r="BG89">
        <v>1</v>
      </c>
      <c r="BH89">
        <v>0.378</v>
      </c>
      <c r="BI89">
        <v>4.5999999999999999E-2</v>
      </c>
      <c r="BJ89">
        <v>5625</v>
      </c>
      <c r="BK89" s="22">
        <v>1</v>
      </c>
      <c r="BL89">
        <f>テーブル2[[#This Row],[Ts]]-テーブル2[[#This Row],[Tin]]</f>
        <v>139.25889127616358</v>
      </c>
      <c r="BM89">
        <f>テーブル2[[#This Row],[q_P]]*0.000001</f>
        <v>1.193825817152427</v>
      </c>
      <c r="BN89">
        <f>テーブル2[[#This Row],[Tsub]]</f>
        <v>139.25889127616358</v>
      </c>
      <c r="BO89">
        <f>テーブル2[[#This Row],[Fcorr]]</f>
        <v>1</v>
      </c>
      <c r="BP89">
        <f>(テーブル2[[#This Row],[Tsub]]-40)^2</f>
        <v>9852.3274973732623</v>
      </c>
      <c r="BQ89">
        <v>1</v>
      </c>
      <c r="BR89">
        <v>1.524</v>
      </c>
    </row>
    <row r="90" spans="1:70" x14ac:dyDescent="0.15">
      <c r="A90" s="9" t="s">
        <v>158</v>
      </c>
      <c r="B90">
        <v>10997137.8826035</v>
      </c>
      <c r="C90" s="22">
        <f t="array" ref="C90">TsatFromP(テーブル2[[#This Row],[P]])</f>
        <v>591.14538588286257</v>
      </c>
      <c r="D90">
        <f t="array" ref="D90">RhoGFromP(テーブル2[[#This Row],[P]])</f>
        <v>62.591709712512611</v>
      </c>
      <c r="E90">
        <f t="array" ref="E90">RhoFFromP(テーブル2[[#This Row],[P]])</f>
        <v>671.85012637514694</v>
      </c>
      <c r="F90">
        <f t="array" ref="F90">HgFromP(テーブル2[[#This Row],[P]])</f>
        <v>2706154.0000695144</v>
      </c>
      <c r="G90">
        <f t="array" ref="G90">HfFromP(テーブル2[[#This Row],[P]])</f>
        <v>1450155.2183028094</v>
      </c>
      <c r="H90">
        <f t="array" ref="H90">MuGFromP(テーブル2[[#This Row],[P]])</f>
        <v>2.0644130954317771E-5</v>
      </c>
      <c r="I90">
        <f t="array" ref="I90">MuFFromP(テーブル2[[#This Row],[P]])</f>
        <v>7.9067733661598914E-5</v>
      </c>
      <c r="J90">
        <f t="array" ref="J90">KfFromP(テーブル2[[#This Row],[P]])</f>
        <v>0.52342986170916894</v>
      </c>
      <c r="K90">
        <f t="array" ref="K90">CpFFromP(テーブル2[[#This Row],[P]])</f>
        <v>6446.0268474749828</v>
      </c>
      <c r="L90">
        <f t="array" ref="L90">SigmaFromP(テーブル2[[#This Row],[P]])</f>
        <v>1.0209472461236048E-2</v>
      </c>
      <c r="M90">
        <v>89</v>
      </c>
      <c r="N90">
        <v>1017.17242424647</v>
      </c>
      <c r="O90" s="8">
        <f t="shared" si="56"/>
        <v>6.8620353649299532E-5</v>
      </c>
      <c r="P90" s="8">
        <f t="shared" si="57"/>
        <v>2.9365094851634514E-2</v>
      </c>
      <c r="Q90" s="8">
        <v>9.3472E-3</v>
      </c>
      <c r="R90">
        <v>1.524</v>
      </c>
      <c r="S90" s="15">
        <v>1188180.947303772</v>
      </c>
      <c r="T90">
        <v>451.88649460669899</v>
      </c>
      <c r="U90" s="12">
        <f>+T90+BG90*S90*テーブル2[[#This Row],[Pw]]*R90/(N90*O90*K90)</f>
        <v>570.07066726523146</v>
      </c>
      <c r="V90">
        <v>0.03</v>
      </c>
      <c r="W90" s="8">
        <f t="shared" si="28"/>
        <v>120247.71222871468</v>
      </c>
      <c r="X90">
        <v>4.119460491459976E-2</v>
      </c>
      <c r="Y90">
        <f t="shared" si="29"/>
        <v>4.9269689914128536</v>
      </c>
      <c r="Z90">
        <f t="shared" si="30"/>
        <v>4.9269690481970594</v>
      </c>
      <c r="AA90">
        <f t="shared" si="31"/>
        <v>-5.6784205781923447E-8</v>
      </c>
      <c r="AB90">
        <f t="shared" si="32"/>
        <v>1.5449607142590965E-4</v>
      </c>
      <c r="AC90">
        <v>652.95858217852435</v>
      </c>
      <c r="AD90">
        <f t="shared" si="33"/>
        <v>4314.415865377211</v>
      </c>
      <c r="AE90">
        <f>+gettm2(AD90,AC90,AK90,AL90,テーブル2[[#This Row],[Fcorr]])</f>
        <v>570.07066726523135</v>
      </c>
      <c r="AF90" s="14">
        <f t="shared" si="34"/>
        <v>0</v>
      </c>
      <c r="AG90">
        <v>1.5469195007290944E-4</v>
      </c>
      <c r="AH90">
        <f t="shared" si="35"/>
        <v>7.9298889870856941</v>
      </c>
      <c r="AI90">
        <f t="shared" si="36"/>
        <v>0.10864189998703516</v>
      </c>
      <c r="AJ90">
        <f t="shared" si="37"/>
        <v>142.80327876598335</v>
      </c>
      <c r="AK90">
        <f t="array" ref="AK90">+S90*テーブル2[[#This Row],[F_form]]/(E90*CpFromTP((テーブル2[[#This Row],[Tin]]+テーブル2[[#This Row],[Tf]])/2,テーブル2[[#This Row],[P]])*AI90)</f>
        <v>3.5086581029590214</v>
      </c>
      <c r="AL90">
        <f t="shared" si="38"/>
        <v>0.97371734254408138</v>
      </c>
      <c r="AM90">
        <f t="shared" si="39"/>
        <v>591.14538579872124</v>
      </c>
      <c r="AN90">
        <f t="shared" si="40"/>
        <v>8.4141333900333848E-8</v>
      </c>
      <c r="AO90">
        <f t="shared" si="41"/>
        <v>1.9587864699978342E-7</v>
      </c>
      <c r="AP90">
        <v>2.0076185660118302</v>
      </c>
      <c r="AQ90">
        <f t="shared" si="42"/>
        <v>2.7796425662867102E-4</v>
      </c>
      <c r="AR90">
        <f t="shared" si="43"/>
        <v>7.744391435995461E-5</v>
      </c>
      <c r="AS90">
        <f t="shared" si="44"/>
        <v>71.492051692806868</v>
      </c>
      <c r="AT90">
        <f t="shared" si="45"/>
        <v>16.173965695962732</v>
      </c>
      <c r="AU90">
        <f t="shared" si="46"/>
        <v>1.7571703635345206</v>
      </c>
      <c r="AV90">
        <f t="shared" si="47"/>
        <v>0.25044820247730959</v>
      </c>
      <c r="AW90">
        <f t="shared" si="48"/>
        <v>7.8765917651280562E-2</v>
      </c>
      <c r="AX90">
        <f t="shared" si="49"/>
        <v>0.25044819793774153</v>
      </c>
      <c r="AY90">
        <f t="shared" si="50"/>
        <v>4.5395680547954953E-9</v>
      </c>
      <c r="AZ90">
        <f t="shared" si="51"/>
        <v>1255998.781766705</v>
      </c>
      <c r="BA90">
        <f t="shared" si="52"/>
        <v>1.3845471512093652E-4</v>
      </c>
      <c r="BB90" s="15">
        <f t="shared" si="53"/>
        <v>1193825.817152427</v>
      </c>
      <c r="BC90" s="20">
        <f t="shared" si="54"/>
        <v>5644.8698486550711</v>
      </c>
      <c r="BD90" s="19">
        <f t="shared" si="55"/>
        <v>0.47508503325730367</v>
      </c>
      <c r="BE90" s="15">
        <v>1810104.16951718</v>
      </c>
      <c r="BF90" s="16">
        <f>テーブル2[[#This Row],[q_P]]/テーブル2[[#This Row],[q_M]]</f>
        <v>0.65953431700611098</v>
      </c>
      <c r="BG90">
        <v>1</v>
      </c>
      <c r="BH90">
        <v>0.378</v>
      </c>
      <c r="BI90">
        <v>4.5999999999999999E-2</v>
      </c>
      <c r="BJ90">
        <v>5625</v>
      </c>
      <c r="BK90" s="22">
        <v>1</v>
      </c>
      <c r="BL90">
        <f>テーブル2[[#This Row],[Ts]]-テーブル2[[#This Row],[Tin]]</f>
        <v>139.25889127616358</v>
      </c>
      <c r="BM90">
        <f>テーブル2[[#This Row],[q_P]]*0.000001</f>
        <v>1.193825817152427</v>
      </c>
      <c r="BN90">
        <f>テーブル2[[#This Row],[Tsub]]</f>
        <v>139.25889127616358</v>
      </c>
      <c r="BO90">
        <f>テーブル2[[#This Row],[Fcorr]]</f>
        <v>1</v>
      </c>
      <c r="BP90">
        <f>(テーブル2[[#This Row],[Tsub]]-40)^2</f>
        <v>9852.3274973732623</v>
      </c>
      <c r="BQ90">
        <v>1</v>
      </c>
      <c r="BR90">
        <v>1.524</v>
      </c>
    </row>
    <row r="91" spans="1:70" x14ac:dyDescent="0.15">
      <c r="A91" s="9" t="s">
        <v>159</v>
      </c>
      <c r="B91">
        <v>11066085.455535199</v>
      </c>
      <c r="C91" s="22">
        <f t="array" ref="C91">TsatFromP(テーブル2[[#This Row],[P]])</f>
        <v>591.59844217507987</v>
      </c>
      <c r="D91">
        <f t="array" ref="D91">RhoGFromP(テーブル2[[#This Row],[P]])</f>
        <v>63.116059220916618</v>
      </c>
      <c r="E91">
        <f t="array" ref="E91">RhoFFromP(テーブル2[[#This Row],[P]])</f>
        <v>670.70218150320568</v>
      </c>
      <c r="F91">
        <f t="array" ref="F91">HgFromP(テーブル2[[#This Row],[P]])</f>
        <v>2704704.3928635395</v>
      </c>
      <c r="G91">
        <f t="array" ref="G91">HfFromP(テーブル2[[#This Row],[P]])</f>
        <v>1452979.6039176662</v>
      </c>
      <c r="H91">
        <f t="array" ref="H91">MuGFromP(テーブル2[[#This Row],[P]])</f>
        <v>2.0676471173980647E-5</v>
      </c>
      <c r="I91">
        <f t="array" ref="I91">MuFFromP(テーブル2[[#This Row],[P]])</f>
        <v>7.8893761069449763E-5</v>
      </c>
      <c r="J91">
        <f t="array" ref="J91">KfFromP(テーブル2[[#This Row],[P]])</f>
        <v>0.52262372288993442</v>
      </c>
      <c r="K91">
        <f t="array" ref="K91">CpFFromP(テーブル2[[#This Row],[P]])</f>
        <v>6471.9652427384026</v>
      </c>
      <c r="L91">
        <f t="array" ref="L91">SigmaFromP(テーブル2[[#This Row],[P]])</f>
        <v>1.0111785142293607E-2</v>
      </c>
      <c r="M91">
        <v>90</v>
      </c>
      <c r="N91">
        <v>1017.17242424647</v>
      </c>
      <c r="O91" s="8">
        <f t="shared" si="56"/>
        <v>6.8620353649299532E-5</v>
      </c>
      <c r="P91" s="8">
        <f t="shared" si="57"/>
        <v>2.9365094851634514E-2</v>
      </c>
      <c r="Q91" s="8">
        <v>9.3472E-3</v>
      </c>
      <c r="R91">
        <v>1.524</v>
      </c>
      <c r="S91" s="15">
        <v>726587.89753913879</v>
      </c>
      <c r="T91">
        <v>507.48014958658098</v>
      </c>
      <c r="U91" s="12">
        <f>+T91+BG91*S91*テーブル2[[#This Row],[Pw]]*R91/(N91*O91*K91)</f>
        <v>579.4616389988613</v>
      </c>
      <c r="V91">
        <v>0.03</v>
      </c>
      <c r="W91" s="8">
        <f t="shared" si="28"/>
        <v>120512.87649408694</v>
      </c>
      <c r="X91">
        <v>4.1075713965040873E-2</v>
      </c>
      <c r="Y91">
        <f t="shared" si="29"/>
        <v>4.9340942329244344</v>
      </c>
      <c r="Z91">
        <f t="shared" si="30"/>
        <v>4.9340942800857652</v>
      </c>
      <c r="AA91">
        <f t="shared" si="31"/>
        <v>-4.7161330840594928E-8</v>
      </c>
      <c r="AB91">
        <f t="shared" si="32"/>
        <v>1.5319849834416488E-4</v>
      </c>
      <c r="AC91">
        <v>627.08442167561623</v>
      </c>
      <c r="AD91">
        <f t="shared" si="33"/>
        <v>4317.6856869005624</v>
      </c>
      <c r="AE91">
        <f>+gettm2(AD91,AC91,AK91,AL91,テーブル2[[#This Row],[Fcorr]])</f>
        <v>579.4616389988613</v>
      </c>
      <c r="AF91" s="14">
        <f t="shared" si="34"/>
        <v>0</v>
      </c>
      <c r="AG91">
        <v>1.5331619123890294E-4</v>
      </c>
      <c r="AH91">
        <f t="shared" si="35"/>
        <v>7.9205359725476043</v>
      </c>
      <c r="AI91">
        <f t="shared" si="36"/>
        <v>0.10867069032704717</v>
      </c>
      <c r="AJ91">
        <f t="shared" si="37"/>
        <v>141.64051790532366</v>
      </c>
      <c r="AK91">
        <f t="array" ref="AK91">+S91*テーブル2[[#This Row],[F_form]]/(E91*CpFromTP((テーブル2[[#This Row],[Tin]]+テーブル2[[#This Row],[Tf]])/2,テーブル2[[#This Row],[P]])*AI91)</f>
        <v>2.0131410345845717</v>
      </c>
      <c r="AL91">
        <f t="shared" si="38"/>
        <v>0.97698909779095466</v>
      </c>
      <c r="AM91">
        <f t="shared" si="39"/>
        <v>591.59844215542284</v>
      </c>
      <c r="AN91">
        <f t="shared" si="40"/>
        <v>1.965702267625602E-8</v>
      </c>
      <c r="AO91">
        <f t="shared" si="41"/>
        <v>1.1769289473805835E-7</v>
      </c>
      <c r="AP91">
        <v>2.0044783162718076</v>
      </c>
      <c r="AQ91">
        <f t="shared" si="42"/>
        <v>2.7410937240752021E-4</v>
      </c>
      <c r="AR91">
        <f t="shared" si="43"/>
        <v>7.6716942066820497E-5</v>
      </c>
      <c r="AS91">
        <f t="shared" si="44"/>
        <v>70.874623995354881</v>
      </c>
      <c r="AT91">
        <f t="shared" si="45"/>
        <v>16.152281142134164</v>
      </c>
      <c r="AU91">
        <f t="shared" si="46"/>
        <v>1.7552795420722656</v>
      </c>
      <c r="AV91">
        <f t="shared" si="47"/>
        <v>0.24919877419954206</v>
      </c>
      <c r="AW91">
        <f t="shared" si="48"/>
        <v>7.8372967922635525E-2</v>
      </c>
      <c r="AX91">
        <f t="shared" si="49"/>
        <v>0.24919877033463039</v>
      </c>
      <c r="AY91">
        <f t="shared" si="50"/>
        <v>3.8649116684830176E-9</v>
      </c>
      <c r="AZ91">
        <f t="shared" si="51"/>
        <v>1251724.7889458733</v>
      </c>
      <c r="BA91">
        <f t="shared" si="52"/>
        <v>1.3674848472162318E-4</v>
      </c>
      <c r="BB91" s="15">
        <f t="shared" si="53"/>
        <v>722547.31905543758</v>
      </c>
      <c r="BC91" s="20">
        <f t="shared" si="54"/>
        <v>-4040.5784837012179</v>
      </c>
      <c r="BD91" s="19">
        <f t="shared" si="55"/>
        <v>-0.55610319100911887</v>
      </c>
      <c r="BE91" s="15">
        <v>1463730.1057092501</v>
      </c>
      <c r="BF91" s="16">
        <f>テーブル2[[#This Row],[q_P]]/テーブル2[[#This Row],[q_M]]</f>
        <v>0.49363425418193979</v>
      </c>
      <c r="BG91">
        <v>1</v>
      </c>
      <c r="BH91">
        <v>0.39800000000000002</v>
      </c>
      <c r="BI91">
        <v>4.5999999999999999E-2</v>
      </c>
      <c r="BJ91">
        <v>5625</v>
      </c>
      <c r="BK91" s="22">
        <v>1</v>
      </c>
      <c r="BL91">
        <f>テーブル2[[#This Row],[Ts]]-テーブル2[[#This Row],[Tin]]</f>
        <v>84.118292588498889</v>
      </c>
      <c r="BM91">
        <f>テーブル2[[#This Row],[q_P]]*0.000001</f>
        <v>0.72254731905543756</v>
      </c>
      <c r="BN91">
        <f>テーブル2[[#This Row],[Tsub]]</f>
        <v>84.118292588498889</v>
      </c>
      <c r="BO91">
        <f>テーブル2[[#This Row],[Fcorr]]</f>
        <v>1</v>
      </c>
      <c r="BP91">
        <f>(テーブル2[[#This Row],[Tsub]]-40)^2</f>
        <v>1946.423740924396</v>
      </c>
      <c r="BQ91">
        <v>1</v>
      </c>
      <c r="BR91">
        <v>1.524</v>
      </c>
    </row>
    <row r="92" spans="1:70" x14ac:dyDescent="0.15">
      <c r="A92" s="9" t="s">
        <v>160</v>
      </c>
      <c r="B92">
        <v>11100559.2420011</v>
      </c>
      <c r="C92" s="22">
        <f t="array" ref="C92">TsatFromP(テーブル2[[#This Row],[P]])</f>
        <v>591.82497032118886</v>
      </c>
      <c r="D92">
        <f t="array" ref="D92">RhoGFromP(テーブル2[[#This Row],[P]])</f>
        <v>63.378233975119002</v>
      </c>
      <c r="E92">
        <f t="array" ref="E92">RhoFFromP(テーブル2[[#This Row],[P]])</f>
        <v>670.12820906723414</v>
      </c>
      <c r="F92">
        <f t="array" ref="F92">HgFromP(テーブル2[[#This Row],[P]])</f>
        <v>2703979.5892605507</v>
      </c>
      <c r="G92">
        <f t="array" ref="G92">HfFromP(テーブル2[[#This Row],[P]])</f>
        <v>1454391.7967250969</v>
      </c>
      <c r="H92">
        <f t="array" ref="H92">MuGFromP(テーブル2[[#This Row],[P]])</f>
        <v>2.0692641283812112E-5</v>
      </c>
      <c r="I92">
        <f t="array" ref="I92">MuFFromP(テーブル2[[#This Row],[P]])</f>
        <v>7.8806774773375072E-5</v>
      </c>
      <c r="J92">
        <f t="array" ref="J92">KfFromP(テーブル2[[#This Row],[P]])</f>
        <v>0.52222065348031665</v>
      </c>
      <c r="K92">
        <f t="array" ref="K92">CpFFromP(テーブル2[[#This Row],[P]])</f>
        <v>6484.9344403701325</v>
      </c>
      <c r="L92">
        <f t="array" ref="L92">SigmaFromP(テーブル2[[#This Row],[P]])</f>
        <v>1.0062941482822316E-2</v>
      </c>
      <c r="M92">
        <v>91</v>
      </c>
      <c r="N92">
        <v>1017.17242424647</v>
      </c>
      <c r="O92" s="8">
        <f t="shared" si="56"/>
        <v>6.8620353649299532E-5</v>
      </c>
      <c r="P92" s="8">
        <f t="shared" si="57"/>
        <v>2.9365094851634514E-2</v>
      </c>
      <c r="Q92" s="8">
        <v>9.3472E-3</v>
      </c>
      <c r="R92">
        <v>1.524</v>
      </c>
      <c r="S92" s="15">
        <v>251440.21511077881</v>
      </c>
      <c r="T92">
        <v>563.20065007780795</v>
      </c>
      <c r="U92" s="12">
        <f>+T92+BG92*S92*テーブル2[[#This Row],[Pw]]*R92/(N92*O92*K92)</f>
        <v>588.06047093918539</v>
      </c>
      <c r="V92">
        <v>0.03</v>
      </c>
      <c r="W92" s="8">
        <f t="shared" si="28"/>
        <v>120645.89765610851</v>
      </c>
      <c r="X92">
        <v>4.1016077268350139E-2</v>
      </c>
      <c r="Y92">
        <f t="shared" si="29"/>
        <v>4.9376799756223537</v>
      </c>
      <c r="Z92">
        <f t="shared" si="30"/>
        <v>4.9376800182882841</v>
      </c>
      <c r="AA92">
        <f t="shared" si="31"/>
        <v>-4.2665930344298886E-8</v>
      </c>
      <c r="AB92">
        <f t="shared" si="32"/>
        <v>1.5254950471217183E-4</v>
      </c>
      <c r="AC92">
        <v>602.81273730640441</v>
      </c>
      <c r="AD92">
        <f t="shared" si="33"/>
        <v>4319.3125504361979</v>
      </c>
      <c r="AE92">
        <f>+gettm2(AD92,AC92,AK92,AL92,テーブル2[[#This Row],[Fcorr]])</f>
        <v>588.06047096731265</v>
      </c>
      <c r="AF92" s="14">
        <f t="shared" si="34"/>
        <v>2.8127260520705022E-8</v>
      </c>
      <c r="AG92">
        <v>1.5258997897549953E-4</v>
      </c>
      <c r="AH92">
        <f t="shared" si="35"/>
        <v>7.9158105443676883</v>
      </c>
      <c r="AI92">
        <f t="shared" si="36"/>
        <v>0.10868478377249091</v>
      </c>
      <c r="AJ92">
        <f t="shared" si="37"/>
        <v>141.02272579161047</v>
      </c>
      <c r="AK92">
        <f t="array" ref="AK92">+S92*テーブル2[[#This Row],[F_form]]/(E92*CpFromTP((テーブル2[[#This Row],[Tin]]+テーブル2[[#This Row],[Tf]])/2,テーブル2[[#This Row],[P]])*AI92)</f>
        <v>0.62319519092451636</v>
      </c>
      <c r="AL92">
        <f t="shared" si="38"/>
        <v>0.97862228247089933</v>
      </c>
      <c r="AM92">
        <f t="shared" si="39"/>
        <v>591.82497029277818</v>
      </c>
      <c r="AN92">
        <f t="shared" si="40"/>
        <v>2.8410681807145011E-8</v>
      </c>
      <c r="AO92">
        <f t="shared" si="41"/>
        <v>4.0474263327699468E-8</v>
      </c>
      <c r="AP92">
        <v>2.0027763139691377</v>
      </c>
      <c r="AQ92">
        <f t="shared" si="42"/>
        <v>2.7223616742590325E-4</v>
      </c>
      <c r="AR92">
        <f t="shared" si="43"/>
        <v>7.6315226619413614E-5</v>
      </c>
      <c r="AS92">
        <f t="shared" si="44"/>
        <v>70.530065929180054</v>
      </c>
      <c r="AT92">
        <f t="shared" si="45"/>
        <v>16.140097714968878</v>
      </c>
      <c r="AU92">
        <f t="shared" si="46"/>
        <v>1.754183030218267</v>
      </c>
      <c r="AV92">
        <f t="shared" si="47"/>
        <v>0.24859328375087064</v>
      </c>
      <c r="AW92">
        <f t="shared" si="48"/>
        <v>7.8176278185764739E-2</v>
      </c>
      <c r="AX92">
        <f t="shared" si="49"/>
        <v>0.2485932802303194</v>
      </c>
      <c r="AY92">
        <f t="shared" si="50"/>
        <v>3.5205512394220762E-9</v>
      </c>
      <c r="AZ92">
        <f t="shared" si="51"/>
        <v>1249587.7925354538</v>
      </c>
      <c r="BA92">
        <f t="shared" si="52"/>
        <v>1.3592939237751459E-4</v>
      </c>
      <c r="BB92" s="15">
        <f t="shared" si="53"/>
        <v>249339.02170046396</v>
      </c>
      <c r="BC92" s="20">
        <f t="shared" si="54"/>
        <v>-2101.1934103148524</v>
      </c>
      <c r="BD92" s="19">
        <f t="shared" si="55"/>
        <v>-0.83566322490979206</v>
      </c>
      <c r="BE92" s="15">
        <v>1117356.04190133</v>
      </c>
      <c r="BF92" s="16">
        <f>テーブル2[[#This Row],[q_P]]/テーブル2[[#This Row],[q_M]]</f>
        <v>0.2231509137196595</v>
      </c>
      <c r="BG92">
        <v>1</v>
      </c>
      <c r="BH92">
        <v>0.44</v>
      </c>
      <c r="BI92">
        <v>4.5999999999999999E-2</v>
      </c>
      <c r="BJ92">
        <v>5625</v>
      </c>
      <c r="BK92" s="22">
        <v>1</v>
      </c>
      <c r="BL92">
        <f>テーブル2[[#This Row],[Ts]]-テーブル2[[#This Row],[Tin]]</f>
        <v>28.624320243380907</v>
      </c>
      <c r="BM92">
        <f>テーブル2[[#This Row],[q_P]]*0.000001</f>
        <v>0.24933902170046396</v>
      </c>
      <c r="BN92">
        <f>テーブル2[[#This Row],[Tsub]]</f>
        <v>28.624320243380907</v>
      </c>
      <c r="BO92">
        <f>テーブル2[[#This Row],[Fcorr]]</f>
        <v>1</v>
      </c>
      <c r="BP92">
        <f>(テーブル2[[#This Row],[Tsub]]-40)^2</f>
        <v>129.40608992515342</v>
      </c>
      <c r="BQ92">
        <v>1</v>
      </c>
      <c r="BR92">
        <v>1.524</v>
      </c>
    </row>
    <row r="93" spans="1:70" x14ac:dyDescent="0.15">
      <c r="A93" s="9" t="s">
        <v>161</v>
      </c>
      <c r="B93">
        <v>11100559.2420011</v>
      </c>
      <c r="C93" s="22">
        <f t="array" ref="C93">TsatFromP(テーブル2[[#This Row],[P]])</f>
        <v>591.82497032118886</v>
      </c>
      <c r="D93">
        <f t="array" ref="D93">RhoGFromP(テーブル2[[#This Row],[P]])</f>
        <v>63.378233975119002</v>
      </c>
      <c r="E93">
        <f t="array" ref="E93">RhoFFromP(テーブル2[[#This Row],[P]])</f>
        <v>670.12820906723414</v>
      </c>
      <c r="F93">
        <f t="array" ref="F93">HgFromP(テーブル2[[#This Row],[P]])</f>
        <v>2703979.5892605507</v>
      </c>
      <c r="G93">
        <f t="array" ref="G93">HfFromP(テーブル2[[#This Row],[P]])</f>
        <v>1454391.7967250969</v>
      </c>
      <c r="H93">
        <f t="array" ref="H93">MuGFromP(テーブル2[[#This Row],[P]])</f>
        <v>2.0692641283812112E-5</v>
      </c>
      <c r="I93">
        <f t="array" ref="I93">MuFFromP(テーブル2[[#This Row],[P]])</f>
        <v>7.8806774773375072E-5</v>
      </c>
      <c r="J93">
        <f t="array" ref="J93">KfFromP(テーブル2[[#This Row],[P]])</f>
        <v>0.52222065348031665</v>
      </c>
      <c r="K93">
        <f t="array" ref="K93">CpFFromP(テーブル2[[#This Row],[P]])</f>
        <v>6484.9344403701325</v>
      </c>
      <c r="L93">
        <f t="array" ref="L93">SigmaFromP(テーブル2[[#This Row],[P]])</f>
        <v>1.0062941482822316E-2</v>
      </c>
      <c r="M93">
        <v>92</v>
      </c>
      <c r="N93">
        <v>1017.17242424647</v>
      </c>
      <c r="O93" s="8">
        <f t="shared" si="56"/>
        <v>6.8620353649299532E-5</v>
      </c>
      <c r="P93" s="8">
        <f t="shared" si="57"/>
        <v>2.9365094851634514E-2</v>
      </c>
      <c r="Q93" s="8">
        <v>9.3472E-3</v>
      </c>
      <c r="R93">
        <v>1.524</v>
      </c>
      <c r="S93" s="15">
        <v>251440.21511077881</v>
      </c>
      <c r="T93">
        <v>563.20065007780795</v>
      </c>
      <c r="U93" s="12">
        <f>+T93+BG93*S93*テーブル2[[#This Row],[Pw]]*R93/(N93*O93*K93)</f>
        <v>588.06047093918539</v>
      </c>
      <c r="V93">
        <v>0.03</v>
      </c>
      <c r="W93" s="8">
        <f t="shared" si="28"/>
        <v>120645.89765610851</v>
      </c>
      <c r="X93">
        <v>4.1016077268350139E-2</v>
      </c>
      <c r="Y93">
        <f t="shared" si="29"/>
        <v>4.9376799756223537</v>
      </c>
      <c r="Z93">
        <f t="shared" si="30"/>
        <v>4.9376800182882841</v>
      </c>
      <c r="AA93">
        <f t="shared" si="31"/>
        <v>-4.2665930344298886E-8</v>
      </c>
      <c r="AB93">
        <f t="shared" si="32"/>
        <v>1.5254950471217183E-4</v>
      </c>
      <c r="AC93">
        <v>602.81273730640441</v>
      </c>
      <c r="AD93">
        <f t="shared" si="33"/>
        <v>4319.3125504361979</v>
      </c>
      <c r="AE93">
        <f>+gettm2(AD93,AC93,AK93,AL93,テーブル2[[#This Row],[Fcorr]])</f>
        <v>588.06047096731265</v>
      </c>
      <c r="AF93" s="14">
        <f t="shared" si="34"/>
        <v>2.8127260520705022E-8</v>
      </c>
      <c r="AG93">
        <v>1.5258997897549953E-4</v>
      </c>
      <c r="AH93">
        <f t="shared" si="35"/>
        <v>7.9158105443676883</v>
      </c>
      <c r="AI93">
        <f t="shared" si="36"/>
        <v>0.10868478377249091</v>
      </c>
      <c r="AJ93">
        <f t="shared" si="37"/>
        <v>141.02272579161047</v>
      </c>
      <c r="AK93">
        <f t="array" ref="AK93">+S93*テーブル2[[#This Row],[F_form]]/(E93*CpFromTP((テーブル2[[#This Row],[Tin]]+テーブル2[[#This Row],[Tf]])/2,テーブル2[[#This Row],[P]])*AI93)</f>
        <v>0.62319519092451636</v>
      </c>
      <c r="AL93">
        <f t="shared" si="38"/>
        <v>0.97862228247089933</v>
      </c>
      <c r="AM93">
        <f t="shared" si="39"/>
        <v>591.82497029277818</v>
      </c>
      <c r="AN93">
        <f t="shared" si="40"/>
        <v>2.8410681807145011E-8</v>
      </c>
      <c r="AO93">
        <f t="shared" si="41"/>
        <v>4.0474263327699468E-8</v>
      </c>
      <c r="AP93">
        <v>2.0027763139691377</v>
      </c>
      <c r="AQ93">
        <f t="shared" si="42"/>
        <v>2.7223616742590325E-4</v>
      </c>
      <c r="AR93">
        <f t="shared" si="43"/>
        <v>7.6315226619413614E-5</v>
      </c>
      <c r="AS93">
        <f t="shared" si="44"/>
        <v>70.530065929180054</v>
      </c>
      <c r="AT93">
        <f t="shared" si="45"/>
        <v>16.140097714968878</v>
      </c>
      <c r="AU93">
        <f t="shared" si="46"/>
        <v>1.754183030218267</v>
      </c>
      <c r="AV93">
        <f t="shared" si="47"/>
        <v>0.24859328375087064</v>
      </c>
      <c r="AW93">
        <f t="shared" si="48"/>
        <v>7.8176278185764739E-2</v>
      </c>
      <c r="AX93">
        <f t="shared" si="49"/>
        <v>0.2485932802303194</v>
      </c>
      <c r="AY93">
        <f t="shared" si="50"/>
        <v>3.5205512394220762E-9</v>
      </c>
      <c r="AZ93">
        <f t="shared" si="51"/>
        <v>1249587.7925354538</v>
      </c>
      <c r="BA93">
        <f t="shared" si="52"/>
        <v>1.3592939237751459E-4</v>
      </c>
      <c r="BB93" s="15">
        <f t="shared" si="53"/>
        <v>249339.02170046396</v>
      </c>
      <c r="BC93" s="20">
        <f t="shared" si="54"/>
        <v>-2101.1934103148524</v>
      </c>
      <c r="BD93" s="19">
        <f t="shared" si="55"/>
        <v>-0.83566322490979206</v>
      </c>
      <c r="BE93" s="15">
        <v>1123980.68246596</v>
      </c>
      <c r="BF93" s="16">
        <f>テーブル2[[#This Row],[q_P]]/テーブル2[[#This Row],[q_M]]</f>
        <v>0.22183568240107654</v>
      </c>
      <c r="BG93">
        <v>1</v>
      </c>
      <c r="BH93">
        <v>0.44400000000000001</v>
      </c>
      <c r="BI93">
        <v>4.5999999999999999E-2</v>
      </c>
      <c r="BJ93">
        <v>5625</v>
      </c>
      <c r="BK93" s="22">
        <v>1</v>
      </c>
      <c r="BL93">
        <f>テーブル2[[#This Row],[Ts]]-テーブル2[[#This Row],[Tin]]</f>
        <v>28.624320243380907</v>
      </c>
      <c r="BM93">
        <f>テーブル2[[#This Row],[q_P]]*0.000001</f>
        <v>0.24933902170046396</v>
      </c>
      <c r="BN93">
        <f>テーブル2[[#This Row],[Tsub]]</f>
        <v>28.624320243380907</v>
      </c>
      <c r="BO93">
        <f>テーブル2[[#This Row],[Fcorr]]</f>
        <v>1</v>
      </c>
      <c r="BP93">
        <f>(テーブル2[[#This Row],[Tsub]]-40)^2</f>
        <v>129.40608992515342</v>
      </c>
      <c r="BQ93">
        <v>1</v>
      </c>
      <c r="BR93">
        <v>1.524</v>
      </c>
    </row>
    <row r="94" spans="1:70" x14ac:dyDescent="0.15">
      <c r="A94" s="9" t="s">
        <v>162</v>
      </c>
      <c r="B94">
        <v>10997137.8826035</v>
      </c>
      <c r="C94" s="22">
        <f t="array" ref="C94">TsatFromP(テーブル2[[#This Row],[P]])</f>
        <v>591.14538588286257</v>
      </c>
      <c r="D94">
        <f t="array" ref="D94">RhoGFromP(テーブル2[[#This Row],[P]])</f>
        <v>62.591709712512611</v>
      </c>
      <c r="E94">
        <f t="array" ref="E94">RhoFFromP(テーブル2[[#This Row],[P]])</f>
        <v>671.85012637514694</v>
      </c>
      <c r="F94">
        <f t="array" ref="F94">HgFromP(テーブル2[[#This Row],[P]])</f>
        <v>2706154.0000695144</v>
      </c>
      <c r="G94">
        <f t="array" ref="G94">HfFromP(テーブル2[[#This Row],[P]])</f>
        <v>1450155.2183028094</v>
      </c>
      <c r="H94">
        <f t="array" ref="H94">MuGFromP(テーブル2[[#This Row],[P]])</f>
        <v>2.0644130954317771E-5</v>
      </c>
      <c r="I94">
        <f t="array" ref="I94">MuFFromP(テーブル2[[#This Row],[P]])</f>
        <v>7.9067733661598914E-5</v>
      </c>
      <c r="J94">
        <f t="array" ref="J94">KfFromP(テーブル2[[#This Row],[P]])</f>
        <v>0.52342986170916894</v>
      </c>
      <c r="K94">
        <f t="array" ref="K94">CpFFromP(テーブル2[[#This Row],[P]])</f>
        <v>6446.0268474749828</v>
      </c>
      <c r="L94">
        <f t="array" ref="L94">SigmaFromP(テーブル2[[#This Row],[P]])</f>
        <v>1.0209472461236048E-2</v>
      </c>
      <c r="M94">
        <v>93</v>
      </c>
      <c r="N94">
        <v>2034.3448484929399</v>
      </c>
      <c r="O94" s="8">
        <f t="shared" si="56"/>
        <v>6.8620353649299532E-5</v>
      </c>
      <c r="P94" s="8">
        <f t="shared" si="57"/>
        <v>2.9365094851634514E-2</v>
      </c>
      <c r="Q94" s="8">
        <v>9.3472E-3</v>
      </c>
      <c r="R94">
        <v>1.524</v>
      </c>
      <c r="S94" s="15">
        <v>1299409.7948074341</v>
      </c>
      <c r="T94">
        <v>508.01717724928898</v>
      </c>
      <c r="U94" s="12">
        <f>+T94+BG94*S94*テーブル2[[#This Row],[Pw]]*R94/(N94*O94*K94)</f>
        <v>572.6410343697853</v>
      </c>
      <c r="V94">
        <v>0.03</v>
      </c>
      <c r="W94" s="8">
        <f t="shared" si="28"/>
        <v>240495.42445742936</v>
      </c>
      <c r="X94">
        <v>2.9492300038704903E-2</v>
      </c>
      <c r="Y94">
        <f t="shared" si="29"/>
        <v>5.8229850920735595</v>
      </c>
      <c r="Z94">
        <f t="shared" si="30"/>
        <v>5.8229851049200771</v>
      </c>
      <c r="AA94">
        <f t="shared" si="31"/>
        <v>-1.2846517627451703E-8</v>
      </c>
      <c r="AB94">
        <f t="shared" si="32"/>
        <v>5.3949714119411331E-5</v>
      </c>
      <c r="AC94">
        <v>626.04816604986195</v>
      </c>
      <c r="AD94">
        <f t="shared" si="33"/>
        <v>7301.0639212210572</v>
      </c>
      <c r="AE94">
        <f>+gettm2(AD94,AC94,AK94,AL94,テーブル2[[#This Row],[Fcorr]])</f>
        <v>572.64103436978519</v>
      </c>
      <c r="AF94" s="14">
        <f t="shared" si="34"/>
        <v>0</v>
      </c>
      <c r="AG94">
        <v>5.4013275346125958E-5</v>
      </c>
      <c r="AH94">
        <f t="shared" si="35"/>
        <v>22.708863528667273</v>
      </c>
      <c r="AI94">
        <f t="shared" si="36"/>
        <v>0.18384909593292045</v>
      </c>
      <c r="AJ94">
        <f t="shared" si="37"/>
        <v>84.379145818336852</v>
      </c>
      <c r="AK94">
        <f t="array" ref="AK94">+S94*テーブル2[[#This Row],[F_form]]/(E94*CpFromTP((テーブル2[[#This Row],[Tin]]+テーブル2[[#This Row],[Tf]])/2,テーブル2[[#This Row],[P]])*AI94)</f>
        <v>2.1410169989466361</v>
      </c>
      <c r="AL94">
        <f t="shared" si="38"/>
        <v>0.97371734254408138</v>
      </c>
      <c r="AM94">
        <f t="shared" si="39"/>
        <v>591.14538578747261</v>
      </c>
      <c r="AN94">
        <f t="shared" si="40"/>
        <v>9.5389964371861424E-8</v>
      </c>
      <c r="AO94">
        <f t="shared" si="41"/>
        <v>6.3561226714626737E-8</v>
      </c>
      <c r="AP94">
        <v>3.0140040090301863</v>
      </c>
      <c r="AQ94">
        <f t="shared" si="42"/>
        <v>1.2332857371272237E-4</v>
      </c>
      <c r="AR94">
        <f t="shared" si="43"/>
        <v>2.7038418286420292E-5</v>
      </c>
      <c r="AS94">
        <f t="shared" si="44"/>
        <v>42.239220352162548</v>
      </c>
      <c r="AT94">
        <f t="shared" si="45"/>
        <v>14.858372954139384</v>
      </c>
      <c r="AU94">
        <f t="shared" si="46"/>
        <v>2.731698434652682</v>
      </c>
      <c r="AV94">
        <f t="shared" si="47"/>
        <v>0.28230557437750425</v>
      </c>
      <c r="AW94">
        <f t="shared" si="48"/>
        <v>2.7504898347383084E-2</v>
      </c>
      <c r="AX94">
        <f t="shared" si="49"/>
        <v>0.28230556230404302</v>
      </c>
      <c r="AY94">
        <f t="shared" si="50"/>
        <v>1.2073461230777127E-8</v>
      </c>
      <c r="AZ94">
        <f t="shared" si="51"/>
        <v>1255998.781766705</v>
      </c>
      <c r="BA94">
        <f t="shared" si="52"/>
        <v>4.0918516811265194E-5</v>
      </c>
      <c r="BB94" s="15">
        <f t="shared" si="53"/>
        <v>1310792.6830438173</v>
      </c>
      <c r="BC94" s="20">
        <f t="shared" si="54"/>
        <v>11382.888236383209</v>
      </c>
      <c r="BD94" s="19">
        <f t="shared" si="55"/>
        <v>0.87600449695471905</v>
      </c>
      <c r="BE94" s="15">
        <v>1988969.46476225</v>
      </c>
      <c r="BF94" s="16">
        <f>テーブル2[[#This Row],[q_P]]/テーブル2[[#This Row],[q_M]]</f>
        <v>0.65903107426563834</v>
      </c>
      <c r="BG94">
        <v>1</v>
      </c>
      <c r="BH94">
        <v>0.151</v>
      </c>
      <c r="BI94">
        <v>4.5999999999999999E-2</v>
      </c>
      <c r="BJ94">
        <v>5625</v>
      </c>
      <c r="BK94" s="22">
        <v>1</v>
      </c>
      <c r="BL94">
        <f>テーブル2[[#This Row],[Ts]]-テーブル2[[#This Row],[Tin]]</f>
        <v>83.128208633573593</v>
      </c>
      <c r="BM94">
        <f>テーブル2[[#This Row],[q_P]]*0.000001</f>
        <v>1.3107926830438172</v>
      </c>
      <c r="BN94">
        <f>テーブル2[[#This Row],[Tsub]]</f>
        <v>83.128208633573593</v>
      </c>
      <c r="BO94">
        <f>テーブル2[[#This Row],[Fcorr]]</f>
        <v>1</v>
      </c>
      <c r="BP94">
        <f>(テーブル2[[#This Row],[Tsub]]-40)^2</f>
        <v>1860.0423799410519</v>
      </c>
      <c r="BQ94">
        <v>1</v>
      </c>
      <c r="BR94">
        <v>1.524</v>
      </c>
    </row>
    <row r="95" spans="1:70" x14ac:dyDescent="0.15">
      <c r="A95" s="9" t="s">
        <v>163</v>
      </c>
      <c r="B95">
        <v>11031611.6690694</v>
      </c>
      <c r="C95" s="22">
        <f t="array" ref="C95">TsatFromP(テーブル2[[#This Row],[P]])</f>
        <v>591.37191402897156</v>
      </c>
      <c r="D95">
        <f t="array" ref="D95">RhoGFromP(テーブル2[[#This Row],[P]])</f>
        <v>62.853884466714995</v>
      </c>
      <c r="E95">
        <f t="array" ref="E95">RhoFFromP(テーブル2[[#This Row],[P]])</f>
        <v>671.2761539391754</v>
      </c>
      <c r="F95">
        <f t="array" ref="F95">HgFromP(テーブル2[[#This Row],[P]])</f>
        <v>2705429.1964665256</v>
      </c>
      <c r="G95">
        <f t="array" ref="G95">HfFromP(テーブル2[[#This Row],[P]])</f>
        <v>1451567.41111024</v>
      </c>
      <c r="H95">
        <f t="array" ref="H95">MuGFromP(テーブル2[[#This Row],[P]])</f>
        <v>2.0660301064149233E-5</v>
      </c>
      <c r="I95">
        <f t="array" ref="I95">MuFFromP(テーブル2[[#This Row],[P]])</f>
        <v>7.898074736552421E-5</v>
      </c>
      <c r="J95">
        <f t="array" ref="J95">KfFromP(テーブル2[[#This Row],[P]])</f>
        <v>0.52302679229955118</v>
      </c>
      <c r="K95">
        <f t="array" ref="K95">CpFFromP(テーブル2[[#This Row],[P]])</f>
        <v>6458.9960451067118</v>
      </c>
      <c r="L95">
        <f t="array" ref="L95">SigmaFromP(テーブル2[[#This Row],[P]])</f>
        <v>1.0160628801764757E-2</v>
      </c>
      <c r="M95">
        <v>94</v>
      </c>
      <c r="N95">
        <v>2034.3448484929399</v>
      </c>
      <c r="O95" s="8">
        <f t="shared" si="56"/>
        <v>6.8620353649299532E-5</v>
      </c>
      <c r="P95" s="8">
        <f t="shared" si="57"/>
        <v>2.9365094851634514E-2</v>
      </c>
      <c r="Q95" s="8">
        <v>9.3472E-3</v>
      </c>
      <c r="R95">
        <v>1.524</v>
      </c>
      <c r="S95" s="15">
        <v>451398.53209257126</v>
      </c>
      <c r="T95">
        <v>563.22085425488206</v>
      </c>
      <c r="U95" s="12">
        <f>+T95+BG95*S95*テーブル2[[#This Row],[Pw]]*R95/(N95*O95*K95)</f>
        <v>585.6252880738657</v>
      </c>
      <c r="V95">
        <v>0.03</v>
      </c>
      <c r="W95" s="8">
        <f t="shared" si="28"/>
        <v>240760.29668128473</v>
      </c>
      <c r="X95">
        <v>2.9455365014964006E-2</v>
      </c>
      <c r="Y95">
        <f t="shared" si="29"/>
        <v>5.8266347618926959</v>
      </c>
      <c r="Z95">
        <f t="shared" si="30"/>
        <v>5.8266347737278812</v>
      </c>
      <c r="AA95">
        <f t="shared" si="31"/>
        <v>-1.1835185276254379E-8</v>
      </c>
      <c r="AB95">
        <f t="shared" si="32"/>
        <v>5.37130090298092E-5</v>
      </c>
      <c r="AC95">
        <v>602.19725551971828</v>
      </c>
      <c r="AD95">
        <f t="shared" si="33"/>
        <v>7304.5267714927304</v>
      </c>
      <c r="AE95">
        <f>+gettm2(AD95,AC95,AK95,AL95,テーブル2[[#This Row],[Fcorr]])</f>
        <v>585.62528809583819</v>
      </c>
      <c r="AF95" s="14">
        <f t="shared" si="34"/>
        <v>2.1972482500132173E-8</v>
      </c>
      <c r="AG95">
        <v>5.3734792761353807E-5</v>
      </c>
      <c r="AH95">
        <f t="shared" si="35"/>
        <v>22.699816640976248</v>
      </c>
      <c r="AI95">
        <f t="shared" si="36"/>
        <v>0.18389103818348948</v>
      </c>
      <c r="AJ95">
        <f t="shared" si="37"/>
        <v>83.983916528141606</v>
      </c>
      <c r="AK95">
        <f t="array" ref="AK95">+S95*テーブル2[[#This Row],[F_form]]/(E95*CpFromTP((テーブル2[[#This Row],[Tin]]+テーブル2[[#This Row],[Tf]])/2,テーブル2[[#This Row],[P]])*AI95)</f>
        <v>0.66391235722494035</v>
      </c>
      <c r="AL95">
        <f t="shared" si="38"/>
        <v>0.97535411643181125</v>
      </c>
      <c r="AM95">
        <f t="shared" si="39"/>
        <v>591.37191400379822</v>
      </c>
      <c r="AN95">
        <f t="shared" si="40"/>
        <v>2.5173335416184273E-8</v>
      </c>
      <c r="AO95">
        <f t="shared" si="41"/>
        <v>2.1783731544606512E-8</v>
      </c>
      <c r="AP95">
        <v>3.0114538923104543</v>
      </c>
      <c r="AQ95">
        <f t="shared" si="42"/>
        <v>1.2248634326904488E-4</v>
      </c>
      <c r="AR95">
        <f t="shared" si="43"/>
        <v>2.6878288246449207E-5</v>
      </c>
      <c r="AS95">
        <f t="shared" si="44"/>
        <v>42.008981527748759</v>
      </c>
      <c r="AT95">
        <f t="shared" si="45"/>
        <v>14.844708603300933</v>
      </c>
      <c r="AU95">
        <f t="shared" si="46"/>
        <v>2.7298088765923869</v>
      </c>
      <c r="AV95">
        <f t="shared" si="47"/>
        <v>0.28164501571806744</v>
      </c>
      <c r="AW95">
        <f t="shared" si="48"/>
        <v>2.7431118692853366E-2</v>
      </c>
      <c r="AX95">
        <f t="shared" si="49"/>
        <v>0.28164500386517455</v>
      </c>
      <c r="AY95">
        <f t="shared" si="50"/>
        <v>1.185289288940794E-8</v>
      </c>
      <c r="AZ95">
        <f t="shared" si="51"/>
        <v>1253861.7853562855</v>
      </c>
      <c r="BA95">
        <f t="shared" si="52"/>
        <v>4.0673491160467558E-5</v>
      </c>
      <c r="BB95" s="15">
        <f t="shared" si="53"/>
        <v>450787.34055719984</v>
      </c>
      <c r="BC95" s="20">
        <f t="shared" si="54"/>
        <v>-611.19153537141392</v>
      </c>
      <c r="BD95" s="19">
        <f t="shared" si="55"/>
        <v>-0.13539953985629552</v>
      </c>
      <c r="BE95" s="15">
        <v>1385496.2552316899</v>
      </c>
      <c r="BF95" s="16">
        <f>テーブル2[[#This Row],[q_P]]/テーブル2[[#This Row],[q_M]]</f>
        <v>0.32536164486551922</v>
      </c>
      <c r="BG95">
        <v>1</v>
      </c>
      <c r="BH95">
        <v>0.224</v>
      </c>
      <c r="BI95">
        <v>4.5999999999999999E-2</v>
      </c>
      <c r="BJ95">
        <v>5625</v>
      </c>
      <c r="BK95" s="22">
        <v>1</v>
      </c>
      <c r="BL95">
        <f>テーブル2[[#This Row],[Ts]]-テーブル2[[#This Row],[Tin]]</f>
        <v>28.151059774089504</v>
      </c>
      <c r="BM95">
        <f>テーブル2[[#This Row],[q_P]]*0.000001</f>
        <v>0.45078734055719982</v>
      </c>
      <c r="BN95">
        <f>テーブル2[[#This Row],[Tsub]]</f>
        <v>28.151059774089504</v>
      </c>
      <c r="BO95">
        <f>テーブル2[[#This Row],[Fcorr]]</f>
        <v>1</v>
      </c>
      <c r="BP95">
        <f>(テーブル2[[#This Row],[Tsub]]-40)^2</f>
        <v>140.39738447719989</v>
      </c>
      <c r="BQ95">
        <v>1</v>
      </c>
      <c r="BR95">
        <v>1.524</v>
      </c>
    </row>
    <row r="96" spans="1:70" x14ac:dyDescent="0.15">
      <c r="A96" s="9" t="s">
        <v>164</v>
      </c>
      <c r="B96">
        <v>11031611.6690694</v>
      </c>
      <c r="C96" s="22">
        <f t="array" ref="C96">TsatFromP(テーブル2[[#This Row],[P]])</f>
        <v>591.37191402897156</v>
      </c>
      <c r="D96">
        <f t="array" ref="D96">RhoGFromP(テーブル2[[#This Row],[P]])</f>
        <v>62.853884466714995</v>
      </c>
      <c r="E96">
        <f t="array" ref="E96">RhoFFromP(テーブル2[[#This Row],[P]])</f>
        <v>671.2761539391754</v>
      </c>
      <c r="F96">
        <f t="array" ref="F96">HgFromP(テーブル2[[#This Row],[P]])</f>
        <v>2705429.1964665256</v>
      </c>
      <c r="G96">
        <f t="array" ref="G96">HfFromP(テーブル2[[#This Row],[P]])</f>
        <v>1451567.41111024</v>
      </c>
      <c r="H96">
        <f t="array" ref="H96">MuGFromP(テーブル2[[#This Row],[P]])</f>
        <v>2.0660301064149233E-5</v>
      </c>
      <c r="I96">
        <f t="array" ref="I96">MuFFromP(テーブル2[[#This Row],[P]])</f>
        <v>7.898074736552421E-5</v>
      </c>
      <c r="J96">
        <f t="array" ref="J96">KfFromP(テーブル2[[#This Row],[P]])</f>
        <v>0.52302679229955118</v>
      </c>
      <c r="K96">
        <f t="array" ref="K96">CpFFromP(テーブル2[[#This Row],[P]])</f>
        <v>6458.9960451067118</v>
      </c>
      <c r="L96">
        <f t="array" ref="L96">SigmaFromP(テーブル2[[#This Row],[P]])</f>
        <v>1.0160628801764757E-2</v>
      </c>
      <c r="M96">
        <v>95</v>
      </c>
      <c r="N96">
        <v>2034.3448484929399</v>
      </c>
      <c r="O96" s="8">
        <f t="shared" si="56"/>
        <v>6.8620353649299532E-5</v>
      </c>
      <c r="P96" s="8">
        <f t="shared" si="57"/>
        <v>2.9365094851634514E-2</v>
      </c>
      <c r="Q96" s="8">
        <v>9.3472E-3</v>
      </c>
      <c r="R96">
        <v>1.524</v>
      </c>
      <c r="S96" s="15">
        <v>2153250.9326934814</v>
      </c>
      <c r="T96">
        <v>451.67797883511702</v>
      </c>
      <c r="U96" s="12">
        <f>+T96+BG96*S96*テーブル2[[#This Row],[Pw]]*R96/(N96*O96*K96)</f>
        <v>558.55109557645073</v>
      </c>
      <c r="V96">
        <v>0.03</v>
      </c>
      <c r="W96" s="8">
        <f t="shared" si="28"/>
        <v>240760.29668128473</v>
      </c>
      <c r="X96">
        <v>2.9455365014964006E-2</v>
      </c>
      <c r="Y96">
        <f t="shared" si="29"/>
        <v>5.8266347618926959</v>
      </c>
      <c r="Z96">
        <f t="shared" si="30"/>
        <v>5.8266347737278812</v>
      </c>
      <c r="AA96">
        <f t="shared" si="31"/>
        <v>-1.1835185276254379E-8</v>
      </c>
      <c r="AB96">
        <f t="shared" si="32"/>
        <v>5.37130090298092E-5</v>
      </c>
      <c r="AC96">
        <v>653.24053575778089</v>
      </c>
      <c r="AD96">
        <f t="shared" si="33"/>
        <v>7304.5267714927304</v>
      </c>
      <c r="AE96">
        <f>+gettm2(AD96,AC96,AK96,AL96,テーブル2[[#This Row],[Fcorr]])</f>
        <v>558.55109610885597</v>
      </c>
      <c r="AF96" s="14">
        <f t="shared" si="34"/>
        <v>5.3240523811837193E-7</v>
      </c>
      <c r="AG96">
        <v>5.3816660278947092E-5</v>
      </c>
      <c r="AH96">
        <f t="shared" si="35"/>
        <v>22.699816640976248</v>
      </c>
      <c r="AI96">
        <f t="shared" si="36"/>
        <v>0.18389103818348948</v>
      </c>
      <c r="AJ96">
        <f t="shared" si="37"/>
        <v>84.111870027366152</v>
      </c>
      <c r="AK96">
        <f t="array" ref="AK96">+S96*テーブル2[[#This Row],[F_form]]/(E96*CpFromTP((テーブル2[[#This Row],[Tin]]+テーブル2[[#This Row],[Tf]])/2,テーブル2[[#This Row],[P]])*AI96)</f>
        <v>3.7934837472005873</v>
      </c>
      <c r="AL96">
        <f t="shared" si="38"/>
        <v>0.97535411643181125</v>
      </c>
      <c r="AM96">
        <f t="shared" si="39"/>
        <v>591.37191387793303</v>
      </c>
      <c r="AN96">
        <f t="shared" si="40"/>
        <v>1.5103853456821525E-7</v>
      </c>
      <c r="AO96">
        <f t="shared" si="41"/>
        <v>1.0365124913789192E-7</v>
      </c>
      <c r="AP96">
        <v>3.0127324998101792</v>
      </c>
      <c r="AQ96">
        <f t="shared" si="42"/>
        <v>1.2238239861151503E-4</v>
      </c>
      <c r="AR96">
        <f t="shared" si="43"/>
        <v>2.6960155764042492E-5</v>
      </c>
      <c r="AS96">
        <f t="shared" si="44"/>
        <v>42.136935026973305</v>
      </c>
      <c r="AT96">
        <f t="shared" si="45"/>
        <v>14.852311681565725</v>
      </c>
      <c r="AU96">
        <f t="shared" si="46"/>
        <v>2.7312070145478895</v>
      </c>
      <c r="AV96">
        <f t="shared" si="47"/>
        <v>0.28152548526228971</v>
      </c>
      <c r="AW96">
        <f t="shared" si="48"/>
        <v>2.7431118692853366E-2</v>
      </c>
      <c r="AX96">
        <f t="shared" si="49"/>
        <v>0.28152547336778561</v>
      </c>
      <c r="AY96">
        <f t="shared" si="50"/>
        <v>1.1894504103882042E-8</v>
      </c>
      <c r="AZ96">
        <f t="shared" si="51"/>
        <v>1253861.7853562855</v>
      </c>
      <c r="BA96">
        <f t="shared" si="52"/>
        <v>4.0621727491314243E-5</v>
      </c>
      <c r="BB96" s="15">
        <f t="shared" si="53"/>
        <v>2147667.4649899448</v>
      </c>
      <c r="BC96" s="20">
        <f t="shared" si="54"/>
        <v>-5583.4677035366185</v>
      </c>
      <c r="BD96" s="19">
        <f t="shared" si="55"/>
        <v>-0.259304088472044</v>
      </c>
      <c r="BE96" s="15">
        <v>2603483.7419005302</v>
      </c>
      <c r="BF96" s="16">
        <f>テーブル2[[#This Row],[q_P]]/テーブル2[[#This Row],[q_M]]</f>
        <v>0.82492063630946977</v>
      </c>
      <c r="BG96">
        <v>1</v>
      </c>
      <c r="BH96">
        <v>0.11600000000000001</v>
      </c>
      <c r="BI96">
        <v>4.5999999999999999E-2</v>
      </c>
      <c r="BJ96">
        <v>5625</v>
      </c>
      <c r="BK96" s="22">
        <v>1</v>
      </c>
      <c r="BL96">
        <f>テーブル2[[#This Row],[Ts]]-テーブル2[[#This Row],[Tin]]</f>
        <v>139.69393519385454</v>
      </c>
      <c r="BM96">
        <f>テーブル2[[#This Row],[q_P]]*0.000001</f>
        <v>2.1476674649899445</v>
      </c>
      <c r="BN96">
        <f>テーブル2[[#This Row],[Tsub]]</f>
        <v>139.69393519385454</v>
      </c>
      <c r="BO96">
        <f>テーブル2[[#This Row],[Fcorr]]</f>
        <v>1</v>
      </c>
      <c r="BP96">
        <f>(テーブル2[[#This Row],[Tsub]]-40)^2</f>
        <v>9938.8807144364691</v>
      </c>
      <c r="BQ96">
        <v>1</v>
      </c>
      <c r="BR96">
        <v>1.524</v>
      </c>
    </row>
    <row r="97" spans="1:70" x14ac:dyDescent="0.15">
      <c r="A97" s="9" t="s">
        <v>165</v>
      </c>
      <c r="B97">
        <v>11066085.455535199</v>
      </c>
      <c r="C97" s="22">
        <f t="array" ref="C97">TsatFromP(テーブル2[[#This Row],[P]])</f>
        <v>591.59844217507987</v>
      </c>
      <c r="D97">
        <f t="array" ref="D97">RhoGFromP(テーブル2[[#This Row],[P]])</f>
        <v>63.116059220916618</v>
      </c>
      <c r="E97">
        <f t="array" ref="E97">RhoFFromP(テーブル2[[#This Row],[P]])</f>
        <v>670.70218150320568</v>
      </c>
      <c r="F97">
        <f t="array" ref="F97">HgFromP(テーブル2[[#This Row],[P]])</f>
        <v>2704704.3928635395</v>
      </c>
      <c r="G97">
        <f t="array" ref="G97">HfFromP(テーブル2[[#This Row],[P]])</f>
        <v>1452979.6039176662</v>
      </c>
      <c r="H97">
        <f t="array" ref="H97">MuGFromP(テーブル2[[#This Row],[P]])</f>
        <v>2.0676471173980647E-5</v>
      </c>
      <c r="I97">
        <f t="array" ref="I97">MuFFromP(テーブル2[[#This Row],[P]])</f>
        <v>7.8893761069449763E-5</v>
      </c>
      <c r="J97">
        <f t="array" ref="J97">KfFromP(テーブル2[[#This Row],[P]])</f>
        <v>0.52262372288993442</v>
      </c>
      <c r="K97">
        <f t="array" ref="K97">CpFFromP(テーブル2[[#This Row],[P]])</f>
        <v>6471.9652427384026</v>
      </c>
      <c r="L97">
        <f t="array" ref="L97">SigmaFromP(テーブル2[[#This Row],[P]])</f>
        <v>1.0111785142293607E-2</v>
      </c>
      <c r="M97">
        <v>96</v>
      </c>
      <c r="N97">
        <v>2034.3448484929399</v>
      </c>
      <c r="O97" s="8">
        <f t="shared" si="56"/>
        <v>6.8620353649299532E-5</v>
      </c>
      <c r="P97" s="8">
        <f t="shared" si="57"/>
        <v>2.9365094851634514E-2</v>
      </c>
      <c r="Q97" s="8">
        <v>9.3472E-3</v>
      </c>
      <c r="R97">
        <v>1.524</v>
      </c>
      <c r="S97" s="15">
        <v>451329.90777492523</v>
      </c>
      <c r="T97">
        <v>563.49230128878798</v>
      </c>
      <c r="U97" s="12">
        <f>+T97+BG97*S97*テーブル2[[#This Row],[Pw]]*R97/(N97*O97*K97)</f>
        <v>585.84843953990458</v>
      </c>
      <c r="V97">
        <v>0.03</v>
      </c>
      <c r="W97" s="8">
        <f t="shared" si="28"/>
        <v>241025.75298817389</v>
      </c>
      <c r="X97">
        <v>2.9418344856899783E-2</v>
      </c>
      <c r="Y97">
        <f t="shared" si="29"/>
        <v>5.8302997390222586</v>
      </c>
      <c r="Z97">
        <f t="shared" si="30"/>
        <v>5.830299749889738</v>
      </c>
      <c r="AA97">
        <f t="shared" si="31"/>
        <v>-1.0867479360854304E-8</v>
      </c>
      <c r="AB97">
        <f t="shared" si="32"/>
        <v>5.3476306437943659E-5</v>
      </c>
      <c r="AC97">
        <v>602.41987058488132</v>
      </c>
      <c r="AD97">
        <f t="shared" si="33"/>
        <v>7307.9838090413841</v>
      </c>
      <c r="AE97">
        <f>+gettm2(AD97,AC97,AK97,AL97,テーブル2[[#This Row],[Fcorr]])</f>
        <v>585.84843956410327</v>
      </c>
      <c r="AF97" s="14">
        <f t="shared" si="34"/>
        <v>2.4198698156396858E-8</v>
      </c>
      <c r="AG97">
        <v>5.3498215294265036E-5</v>
      </c>
      <c r="AH97">
        <f t="shared" si="35"/>
        <v>22.690688603995753</v>
      </c>
      <c r="AI97">
        <f t="shared" si="36"/>
        <v>0.18393271373060477</v>
      </c>
      <c r="AJ97">
        <f t="shared" si="37"/>
        <v>83.653733991590869</v>
      </c>
      <c r="AK97">
        <f t="array" ref="AK97">+S97*テーブル2[[#This Row],[F_form]]/(E97*CpFromTP((テーブル2[[#This Row],[Tin]]+テーブル2[[#This Row],[Tf]])/2,テーブル2[[#This Row],[P]])*AI97)</f>
        <v>0.66345764200852098</v>
      </c>
      <c r="AL97">
        <f t="shared" si="38"/>
        <v>0.97698909779095466</v>
      </c>
      <c r="AM97">
        <f t="shared" si="39"/>
        <v>591.59844215339001</v>
      </c>
      <c r="AN97">
        <f t="shared" si="40"/>
        <v>2.1689857021556236E-8</v>
      </c>
      <c r="AO97">
        <f t="shared" si="41"/>
        <v>2.190885632137753E-8</v>
      </c>
      <c r="AP97">
        <v>3.009544749823319</v>
      </c>
      <c r="AQ97">
        <f t="shared" si="42"/>
        <v>1.2159759900518627E-4</v>
      </c>
      <c r="AR97">
        <f t="shared" si="43"/>
        <v>2.6760062075293207E-5</v>
      </c>
      <c r="AS97">
        <f t="shared" si="44"/>
        <v>41.843996143269671</v>
      </c>
      <c r="AT97">
        <f t="shared" si="45"/>
        <v>14.834870813280636</v>
      </c>
      <c r="AU97">
        <f t="shared" si="46"/>
        <v>2.7286180465296512</v>
      </c>
      <c r="AV97">
        <f t="shared" si="47"/>
        <v>0.28092670329366776</v>
      </c>
      <c r="AW97">
        <f t="shared" si="48"/>
        <v>2.7357297195345642E-2</v>
      </c>
      <c r="AX97">
        <f t="shared" si="49"/>
        <v>0.28092669164462886</v>
      </c>
      <c r="AY97">
        <f t="shared" si="50"/>
        <v>1.1649038900163333E-8</v>
      </c>
      <c r="AZ97">
        <f t="shared" si="51"/>
        <v>1251724.7889458733</v>
      </c>
      <c r="BA97">
        <f t="shared" si="52"/>
        <v>4.0403984360865503E-5</v>
      </c>
      <c r="BB97" s="15">
        <f t="shared" si="53"/>
        <v>455233.3649509254</v>
      </c>
      <c r="BC97" s="20">
        <f t="shared" si="54"/>
        <v>3903.4571760001709</v>
      </c>
      <c r="BD97" s="19">
        <f t="shared" si="55"/>
        <v>0.86487890759209229</v>
      </c>
      <c r="BE97" s="15">
        <v>1385496.2552316899</v>
      </c>
      <c r="BF97" s="16">
        <f>テーブル2[[#This Row],[q_P]]/テーブル2[[#This Row],[q_M]]</f>
        <v>0.32857062098287587</v>
      </c>
      <c r="BG97">
        <v>1</v>
      </c>
      <c r="BH97">
        <v>0.224</v>
      </c>
      <c r="BI97">
        <v>4.5999999999999999E-2</v>
      </c>
      <c r="BJ97">
        <v>5625</v>
      </c>
      <c r="BK97" s="22">
        <v>1</v>
      </c>
      <c r="BL97">
        <f>テーブル2[[#This Row],[Ts]]-テーブル2[[#This Row],[Tin]]</f>
        <v>28.106140886291882</v>
      </c>
      <c r="BM97">
        <f>テーブル2[[#This Row],[q_P]]*0.000001</f>
        <v>0.45523336495092537</v>
      </c>
      <c r="BN97">
        <f>テーブル2[[#This Row],[Tsub]]</f>
        <v>28.106140886291882</v>
      </c>
      <c r="BO97">
        <f>テーブル2[[#This Row],[Fcorr]]</f>
        <v>1</v>
      </c>
      <c r="BP97">
        <f>(テーブル2[[#This Row],[Tsub]]-40)^2</f>
        <v>141.46388461673766</v>
      </c>
      <c r="BQ97">
        <v>1</v>
      </c>
      <c r="BR97">
        <v>1.524</v>
      </c>
    </row>
    <row r="98" spans="1:70" x14ac:dyDescent="0.15">
      <c r="A98" s="9" t="s">
        <v>166</v>
      </c>
      <c r="B98">
        <v>11066085.455535199</v>
      </c>
      <c r="C98" s="22">
        <f t="array" ref="C98">TsatFromP(テーブル2[[#This Row],[P]])</f>
        <v>591.59844217507987</v>
      </c>
      <c r="D98">
        <f t="array" ref="D98">RhoGFromP(テーブル2[[#This Row],[P]])</f>
        <v>63.116059220916618</v>
      </c>
      <c r="E98">
        <f t="array" ref="E98">RhoFFromP(テーブル2[[#This Row],[P]])</f>
        <v>670.70218150320568</v>
      </c>
      <c r="F98">
        <f t="array" ref="F98">HgFromP(テーブル2[[#This Row],[P]])</f>
        <v>2704704.3928635395</v>
      </c>
      <c r="G98">
        <f t="array" ref="G98">HfFromP(テーブル2[[#This Row],[P]])</f>
        <v>1452979.6039176662</v>
      </c>
      <c r="H98">
        <f t="array" ref="H98">MuGFromP(テーブル2[[#This Row],[P]])</f>
        <v>2.0676471173980647E-5</v>
      </c>
      <c r="I98">
        <f t="array" ref="I98">MuFFromP(テーブル2[[#This Row],[P]])</f>
        <v>7.8893761069449763E-5</v>
      </c>
      <c r="J98">
        <f t="array" ref="J98">KfFromP(テーブル2[[#This Row],[P]])</f>
        <v>0.52262372288993442</v>
      </c>
      <c r="K98">
        <f t="array" ref="K98">CpFFromP(テーブル2[[#This Row],[P]])</f>
        <v>6471.9652427384026</v>
      </c>
      <c r="L98">
        <f t="array" ref="L98">SigmaFromP(テーブル2[[#This Row],[P]])</f>
        <v>1.0111785142293607E-2</v>
      </c>
      <c r="M98">
        <v>97</v>
      </c>
      <c r="N98">
        <v>2034.3448484929399</v>
      </c>
      <c r="O98" s="8">
        <f t="shared" si="56"/>
        <v>6.8620353649299532E-5</v>
      </c>
      <c r="P98" s="8">
        <f t="shared" si="57"/>
        <v>2.9365094851634514E-2</v>
      </c>
      <c r="Q98" s="8">
        <v>9.3472E-3</v>
      </c>
      <c r="R98">
        <v>1.524</v>
      </c>
      <c r="S98" s="15">
        <v>2154255.2947998047</v>
      </c>
      <c r="T98">
        <v>452.00279575601002</v>
      </c>
      <c r="U98" s="12">
        <f>+T98+BG98*S98*テーブル2[[#This Row],[Pw]]*R98/(N98*O98*K98)</f>
        <v>558.7114990107516</v>
      </c>
      <c r="V98">
        <v>0.03</v>
      </c>
      <c r="W98" s="8">
        <f t="shared" si="28"/>
        <v>241025.75298817389</v>
      </c>
      <c r="X98">
        <v>2.9418344856899783E-2</v>
      </c>
      <c r="Y98">
        <f t="shared" si="29"/>
        <v>5.8302997390222586</v>
      </c>
      <c r="Z98">
        <f t="shared" si="30"/>
        <v>5.830299749889738</v>
      </c>
      <c r="AA98">
        <f t="shared" si="31"/>
        <v>-1.0867479360854304E-8</v>
      </c>
      <c r="AB98">
        <f t="shared" si="32"/>
        <v>5.3476306437943659E-5</v>
      </c>
      <c r="AC98">
        <v>653.53269137061125</v>
      </c>
      <c r="AD98">
        <f t="shared" si="33"/>
        <v>7307.9838090413841</v>
      </c>
      <c r="AE98">
        <f>+gettm2(AD98,AC98,AK98,AL98,テーブル2[[#This Row],[Fcorr]])</f>
        <v>558.71149954607847</v>
      </c>
      <c r="AF98" s="14">
        <f t="shared" si="34"/>
        <v>5.3532687616097974E-7</v>
      </c>
      <c r="AG98">
        <v>5.3579370252610753E-5</v>
      </c>
      <c r="AH98">
        <f t="shared" si="35"/>
        <v>22.690688603995753</v>
      </c>
      <c r="AI98">
        <f t="shared" si="36"/>
        <v>0.18393271373060477</v>
      </c>
      <c r="AJ98">
        <f t="shared" si="37"/>
        <v>83.780633837879364</v>
      </c>
      <c r="AK98">
        <f t="array" ref="AK98">+S98*テーブル2[[#This Row],[F_form]]/(E98*CpFromTP((テーブル2[[#This Row],[Tin]]+テーブル2[[#This Row],[Tf]])/2,テーブル2[[#This Row],[P]])*AI98)</f>
        <v>3.7962831490812432</v>
      </c>
      <c r="AL98">
        <f t="shared" si="38"/>
        <v>0.97698909779095466</v>
      </c>
      <c r="AM98">
        <f t="shared" si="39"/>
        <v>591.59844204433841</v>
      </c>
      <c r="AN98">
        <f t="shared" si="40"/>
        <v>1.3074145499558654E-7</v>
      </c>
      <c r="AO98">
        <f t="shared" si="41"/>
        <v>1.030638146670945E-7</v>
      </c>
      <c r="AP98">
        <v>3.0108183338344947</v>
      </c>
      <c r="AQ98">
        <f t="shared" si="42"/>
        <v>1.2149474855947713E-4</v>
      </c>
      <c r="AR98">
        <f t="shared" si="43"/>
        <v>2.6841217033638924E-5</v>
      </c>
      <c r="AS98">
        <f t="shared" si="44"/>
        <v>41.970895989558173</v>
      </c>
      <c r="AT98">
        <f t="shared" si="45"/>
        <v>14.842441063627888</v>
      </c>
      <c r="AU98">
        <f t="shared" si="46"/>
        <v>2.7300104632196414</v>
      </c>
      <c r="AV98">
        <f t="shared" si="47"/>
        <v>0.28080787061485335</v>
      </c>
      <c r="AW98">
        <f t="shared" si="48"/>
        <v>2.7357297195345642E-2</v>
      </c>
      <c r="AX98">
        <f t="shared" si="49"/>
        <v>0.28080785892105647</v>
      </c>
      <c r="AY98">
        <f t="shared" si="50"/>
        <v>1.1693796875267282E-8</v>
      </c>
      <c r="AZ98">
        <f t="shared" si="51"/>
        <v>1251724.7889458733</v>
      </c>
      <c r="BA98">
        <f t="shared" si="52"/>
        <v>4.035273307398284E-5</v>
      </c>
      <c r="BB98" s="15">
        <f t="shared" si="53"/>
        <v>2144232.281800963</v>
      </c>
      <c r="BC98" s="20">
        <f t="shared" si="54"/>
        <v>-10023.012998841703</v>
      </c>
      <c r="BD98" s="19">
        <f t="shared" si="55"/>
        <v>-0.46526579384701683</v>
      </c>
      <c r="BE98" s="15">
        <v>2603483.7419005302</v>
      </c>
      <c r="BF98" s="16">
        <f>テーブル2[[#This Row],[q_P]]/テーブル2[[#This Row],[q_M]]</f>
        <v>0.82360117994656046</v>
      </c>
      <c r="BG98">
        <v>1</v>
      </c>
      <c r="BH98">
        <v>0.11600000000000001</v>
      </c>
      <c r="BI98">
        <v>4.5999999999999999E-2</v>
      </c>
      <c r="BJ98">
        <v>5625</v>
      </c>
      <c r="BK98" s="22">
        <v>1</v>
      </c>
      <c r="BL98">
        <f>テーブル2[[#This Row],[Ts]]-テーブル2[[#This Row],[Tin]]</f>
        <v>139.59564641906985</v>
      </c>
      <c r="BM98">
        <f>テーブル2[[#This Row],[q_P]]*0.000001</f>
        <v>2.1442322818009627</v>
      </c>
      <c r="BN98">
        <f>テーブル2[[#This Row],[Tsub]]</f>
        <v>139.59564641906985</v>
      </c>
      <c r="BO98">
        <f>テーブル2[[#This Row],[Fcorr]]</f>
        <v>1</v>
      </c>
      <c r="BP98">
        <f>(テーブル2[[#This Row],[Tsub]]-40)^2</f>
        <v>9919.2927856323804</v>
      </c>
      <c r="BQ98">
        <v>1</v>
      </c>
      <c r="BR98">
        <v>1.524</v>
      </c>
    </row>
    <row r="99" spans="1:70" x14ac:dyDescent="0.15">
      <c r="A99" s="9" t="s">
        <v>167</v>
      </c>
      <c r="B99">
        <v>11100559.2420011</v>
      </c>
      <c r="C99" s="22">
        <f t="array" ref="C99">TsatFromP(テーブル2[[#This Row],[P]])</f>
        <v>591.82497032118886</v>
      </c>
      <c r="D99">
        <f t="array" ref="D99">RhoGFromP(テーブル2[[#This Row],[P]])</f>
        <v>63.378233975119002</v>
      </c>
      <c r="E99">
        <f t="array" ref="E99">RhoFFromP(テーブル2[[#This Row],[P]])</f>
        <v>670.12820906723414</v>
      </c>
      <c r="F99">
        <f t="array" ref="F99">HgFromP(テーブル2[[#This Row],[P]])</f>
        <v>2703979.5892605507</v>
      </c>
      <c r="G99">
        <f t="array" ref="G99">HfFromP(テーブル2[[#This Row],[P]])</f>
        <v>1454391.7967250969</v>
      </c>
      <c r="H99">
        <f t="array" ref="H99">MuGFromP(テーブル2[[#This Row],[P]])</f>
        <v>2.0692641283812112E-5</v>
      </c>
      <c r="I99">
        <f t="array" ref="I99">MuFFromP(テーブル2[[#This Row],[P]])</f>
        <v>7.8806774773375072E-5</v>
      </c>
      <c r="J99">
        <f t="array" ref="J99">KfFromP(テーブル2[[#This Row],[P]])</f>
        <v>0.52222065348031665</v>
      </c>
      <c r="K99">
        <f t="array" ref="K99">CpFFromP(テーブル2[[#This Row],[P]])</f>
        <v>6484.9344403701325</v>
      </c>
      <c r="L99">
        <f t="array" ref="L99">SigmaFromP(テーブル2[[#This Row],[P]])</f>
        <v>1.0062941482822316E-2</v>
      </c>
      <c r="M99">
        <v>98</v>
      </c>
      <c r="N99">
        <v>2034.3448484929399</v>
      </c>
      <c r="O99" s="8">
        <f t="shared" si="56"/>
        <v>6.8620353649299532E-5</v>
      </c>
      <c r="P99" s="8">
        <f t="shared" si="57"/>
        <v>2.9365094851634514E-2</v>
      </c>
      <c r="Q99" s="8">
        <v>9.3472E-3</v>
      </c>
      <c r="R99">
        <v>1.524</v>
      </c>
      <c r="S99" s="15">
        <v>1326521.897315979</v>
      </c>
      <c r="T99">
        <v>507.23595773091199</v>
      </c>
      <c r="U99" s="12">
        <f>+T99+BG99*S99*テーブル2[[#This Row],[Pw]]*R99/(N99*O99*K99)</f>
        <v>572.81237461681224</v>
      </c>
      <c r="V99">
        <v>0.03</v>
      </c>
      <c r="W99" s="8">
        <f t="shared" si="28"/>
        <v>241291.79531221703</v>
      </c>
      <c r="X99">
        <v>2.9381238850283403E-2</v>
      </c>
      <c r="Y99">
        <f t="shared" si="29"/>
        <v>5.8339801638063493</v>
      </c>
      <c r="Z99">
        <f t="shared" si="30"/>
        <v>5.8339801737503301</v>
      </c>
      <c r="AA99">
        <f t="shared" si="31"/>
        <v>-9.943980749937964E-9</v>
      </c>
      <c r="AB99">
        <f t="shared" si="32"/>
        <v>5.3239605589866309E-5</v>
      </c>
      <c r="AC99">
        <v>627.58431691873113</v>
      </c>
      <c r="AD99">
        <f t="shared" si="33"/>
        <v>7311.4349003299303</v>
      </c>
      <c r="AE99">
        <f>+gettm2(AD99,AC99,AK99,AL99,テーブル2[[#This Row],[Fcorr]])</f>
        <v>572.81237489265538</v>
      </c>
      <c r="AF99" s="14">
        <f t="shared" si="34"/>
        <v>2.7584314921114128E-7</v>
      </c>
      <c r="AG99">
        <v>5.3302670885120087E-5</v>
      </c>
      <c r="AH99">
        <f t="shared" si="35"/>
        <v>22.681478657845744</v>
      </c>
      <c r="AI99">
        <f t="shared" si="36"/>
        <v>0.18397411901316402</v>
      </c>
      <c r="AJ99">
        <f t="shared" si="37"/>
        <v>83.387326298841813</v>
      </c>
      <c r="AK99">
        <f t="array" ref="AK99">+S99*テーブル2[[#This Row],[F_form]]/(E99*CpFromTP((テーブル2[[#This Row],[Tin]]+テーブル2[[#This Row],[Tf]])/2,テーブル2[[#This Row],[P]])*AI99)</f>
        <v>2.1914346239091058</v>
      </c>
      <c r="AL99">
        <f t="shared" si="38"/>
        <v>0.97862228247089933</v>
      </c>
      <c r="AM99">
        <f t="shared" si="39"/>
        <v>591.82497025833436</v>
      </c>
      <c r="AN99">
        <f t="shared" si="40"/>
        <v>6.2854496718500741E-8</v>
      </c>
      <c r="AO99">
        <f t="shared" si="41"/>
        <v>6.3065295253778139E-8</v>
      </c>
      <c r="AP99">
        <v>3.0082721051952621</v>
      </c>
      <c r="AQ99">
        <f t="shared" si="42"/>
        <v>1.2066365654174951E-4</v>
      </c>
      <c r="AR99">
        <f t="shared" si="43"/>
        <v>2.6682868090186933E-5</v>
      </c>
      <c r="AS99">
        <f t="shared" si="44"/>
        <v>41.742993194858904</v>
      </c>
      <c r="AT99">
        <f t="shared" si="45"/>
        <v>14.82882902386044</v>
      </c>
      <c r="AU99">
        <f t="shared" si="46"/>
        <v>2.7281207556615614</v>
      </c>
      <c r="AV99">
        <f t="shared" si="47"/>
        <v>0.28015134953370069</v>
      </c>
      <c r="AW99">
        <f t="shared" si="48"/>
        <v>2.7283433171066174E-2</v>
      </c>
      <c r="AX99">
        <f t="shared" si="49"/>
        <v>0.28015133806679943</v>
      </c>
      <c r="AY99">
        <f t="shared" si="50"/>
        <v>1.1466901261858453E-8</v>
      </c>
      <c r="AZ99">
        <f t="shared" si="51"/>
        <v>1249587.7925354538</v>
      </c>
      <c r="BA99">
        <f t="shared" si="52"/>
        <v>4.0110619093719724E-5</v>
      </c>
      <c r="BB99" s="15">
        <f t="shared" si="53"/>
        <v>1316605.7331805057</v>
      </c>
      <c r="BC99" s="20">
        <f t="shared" si="54"/>
        <v>-9916.1641354733147</v>
      </c>
      <c r="BD99" s="19">
        <f t="shared" si="55"/>
        <v>-0.74753113051033737</v>
      </c>
      <c r="BE99" s="15">
        <v>1988969.46476225</v>
      </c>
      <c r="BF99" s="16">
        <f>テーブル2[[#This Row],[q_P]]/テーブル2[[#This Row],[q_M]]</f>
        <v>0.6619537184990848</v>
      </c>
      <c r="BG99">
        <v>1</v>
      </c>
      <c r="BH99">
        <v>0.156</v>
      </c>
      <c r="BI99">
        <v>4.5999999999999999E-2</v>
      </c>
      <c r="BJ99">
        <v>5625</v>
      </c>
      <c r="BK99" s="22">
        <v>1</v>
      </c>
      <c r="BL99">
        <f>テーブル2[[#This Row],[Ts]]-テーブル2[[#This Row],[Tin]]</f>
        <v>84.589012590276866</v>
      </c>
      <c r="BM99">
        <f>テーブル2[[#This Row],[q_P]]*0.000001</f>
        <v>1.3166057331805057</v>
      </c>
      <c r="BN99">
        <f>テーブル2[[#This Row],[Tsub]]</f>
        <v>84.589012590276866</v>
      </c>
      <c r="BO99">
        <f>テーブル2[[#This Row],[Fcorr]]</f>
        <v>1</v>
      </c>
      <c r="BP99">
        <f>(テーブル2[[#This Row],[Tsub]]-40)^2</f>
        <v>1988.1800437758689</v>
      </c>
      <c r="BQ99">
        <v>1</v>
      </c>
      <c r="BR99">
        <v>1.524</v>
      </c>
    </row>
    <row r="100" spans="1:70" x14ac:dyDescent="0.15">
      <c r="A100" s="9" t="s">
        <v>168</v>
      </c>
      <c r="B100">
        <v>10962664.096137701</v>
      </c>
      <c r="C100" s="22">
        <f t="array" ref="C100">TsatFromP(テーブル2[[#This Row],[P]])</f>
        <v>590.91885773675415</v>
      </c>
      <c r="D100">
        <f t="array" ref="D100">RhoGFromP(テーブル2[[#This Row],[P]])</f>
        <v>62.329534958310994</v>
      </c>
      <c r="E100">
        <f t="array" ref="E100">RhoFFromP(テーブル2[[#This Row],[P]])</f>
        <v>672.42409881111666</v>
      </c>
      <c r="F100">
        <f t="array" ref="F100">HgFromP(テーブル2[[#This Row],[P]])</f>
        <v>2706878.8036725009</v>
      </c>
      <c r="G100">
        <f t="array" ref="G100">HfFromP(テーブル2[[#This Row],[P]])</f>
        <v>1448743.0254953832</v>
      </c>
      <c r="H100">
        <f t="array" ref="H100">MuGFromP(テーブル2[[#This Row],[P]])</f>
        <v>2.0627960844486357E-5</v>
      </c>
      <c r="I100">
        <f t="array" ref="I100">MuFFromP(テーブル2[[#This Row],[P]])</f>
        <v>7.9154719957673361E-5</v>
      </c>
      <c r="J100">
        <f t="array" ref="J100">KfFromP(テーブル2[[#This Row],[P]])</f>
        <v>0.52383293111878571</v>
      </c>
      <c r="K100">
        <f t="array" ref="K100">CpFFromP(テーブル2[[#This Row],[P]])</f>
        <v>6433.0576498432911</v>
      </c>
      <c r="L100">
        <f t="array" ref="L100">SigmaFromP(テーブル2[[#This Row],[P]])</f>
        <v>1.0258316120707198E-2</v>
      </c>
      <c r="M100">
        <v>99</v>
      </c>
      <c r="N100">
        <v>4068.6896969858799</v>
      </c>
      <c r="O100" s="8">
        <f t="shared" si="56"/>
        <v>6.8620353649299532E-5</v>
      </c>
      <c r="P100" s="8">
        <f t="shared" si="57"/>
        <v>2.9365094851634514E-2</v>
      </c>
      <c r="Q100" s="8">
        <v>9.3472E-3</v>
      </c>
      <c r="R100">
        <v>1.524</v>
      </c>
      <c r="S100" s="15">
        <v>2321257.4481964111</v>
      </c>
      <c r="T100">
        <v>507.70933491723503</v>
      </c>
      <c r="U100" s="12">
        <f>+T100+BG100*S100*テーブル2[[#This Row],[Pw]]*R100/(N100*O100*K100)</f>
        <v>565.54752853681362</v>
      </c>
      <c r="V100">
        <v>0.03</v>
      </c>
      <c r="W100" s="8">
        <f t="shared" si="28"/>
        <v>480462.26878198504</v>
      </c>
      <c r="X100">
        <v>2.2025520592233453E-2</v>
      </c>
      <c r="Y100">
        <f t="shared" si="29"/>
        <v>6.7380915735687354</v>
      </c>
      <c r="Z100">
        <f t="shared" si="30"/>
        <v>6.7380916019165955</v>
      </c>
      <c r="AA100">
        <f t="shared" si="31"/>
        <v>-2.8347860059341201E-8</v>
      </c>
      <c r="AB100">
        <f t="shared" si="32"/>
        <v>1.8161648258494195E-5</v>
      </c>
      <c r="AC100">
        <v>624.24975157836798</v>
      </c>
      <c r="AD100">
        <f t="shared" si="33"/>
        <v>12605.131759142811</v>
      </c>
      <c r="AE100">
        <f>+gettm2(AD100,AC100,AK100,AL100,テーブル2[[#This Row],[Fcorr]])</f>
        <v>565.54752853681339</v>
      </c>
      <c r="AF100" s="14">
        <f t="shared" si="34"/>
        <v>0</v>
      </c>
      <c r="AG100">
        <v>1.8197085537251848E-5</v>
      </c>
      <c r="AH100">
        <f t="shared" si="35"/>
        <v>67.780077940289729</v>
      </c>
      <c r="AI100">
        <f t="shared" si="36"/>
        <v>0.31748952211616915</v>
      </c>
      <c r="AJ100">
        <f t="shared" si="37"/>
        <v>49.079223902227739</v>
      </c>
      <c r="AK100">
        <f t="array" ref="AK100">+S100*テーブル2[[#This Row],[F_form]]/(E100*CpFromTP((テーブル2[[#This Row],[Tin]]+テーブル2[[#This Row],[Tf]])/2,テーブル2[[#This Row],[P]])*AI100)</f>
        <v>2.232167728336798</v>
      </c>
      <c r="AL100">
        <f t="shared" si="38"/>
        <v>0.97207878026562056</v>
      </c>
      <c r="AM100">
        <f t="shared" si="39"/>
        <v>590.91885773531135</v>
      </c>
      <c r="AN100">
        <f t="shared" si="40"/>
        <v>1.442799657525029E-9</v>
      </c>
      <c r="AO100">
        <f t="shared" si="41"/>
        <v>3.5437278757652791E-8</v>
      </c>
      <c r="AP100">
        <v>4.4466148530482155</v>
      </c>
      <c r="AQ100">
        <f t="shared" si="42"/>
        <v>5.7148061605699501E-5</v>
      </c>
      <c r="AR100">
        <f t="shared" si="43"/>
        <v>9.1162614080047502E-6</v>
      </c>
      <c r="AS100">
        <f t="shared" si="44"/>
        <v>24.587400761444851</v>
      </c>
      <c r="AT100">
        <f t="shared" si="45"/>
        <v>12.961170737842707</v>
      </c>
      <c r="AU100">
        <f t="shared" si="46"/>
        <v>4.1150359036237569</v>
      </c>
      <c r="AV100">
        <f t="shared" si="47"/>
        <v>0.33157894942445854</v>
      </c>
      <c r="AW100">
        <f t="shared" si="48"/>
        <v>9.2435240960315589E-3</v>
      </c>
      <c r="AX100">
        <f t="shared" si="49"/>
        <v>0.33157894225535223</v>
      </c>
      <c r="AY100">
        <f t="shared" si="50"/>
        <v>7.1691063086021245E-9</v>
      </c>
      <c r="AZ100">
        <f t="shared" si="51"/>
        <v>1258135.7781771177</v>
      </c>
      <c r="BA100">
        <f t="shared" si="52"/>
        <v>1.2852037672325886E-5</v>
      </c>
      <c r="BB100" s="15">
        <f t="shared" si="53"/>
        <v>2332701.4392049247</v>
      </c>
      <c r="BC100" s="20">
        <f t="shared" si="54"/>
        <v>11443.991008513607</v>
      </c>
      <c r="BD100" s="19">
        <f t="shared" si="55"/>
        <v>0.49300826228497185</v>
      </c>
      <c r="BE100" s="15">
        <v>3141972.3820827999</v>
      </c>
      <c r="BF100" s="16">
        <f>テーブル2[[#This Row],[q_P]]/テーブル2[[#This Row],[q_M]]</f>
        <v>0.74243219084522538</v>
      </c>
      <c r="BG100">
        <v>1</v>
      </c>
      <c r="BH100">
        <v>5.3999999999999999E-2</v>
      </c>
      <c r="BI100">
        <v>4.5999999999999999E-2</v>
      </c>
      <c r="BJ100">
        <v>5625</v>
      </c>
      <c r="BK100" s="22">
        <v>1</v>
      </c>
      <c r="BL100">
        <f>テーブル2[[#This Row],[Ts]]-テーブル2[[#This Row],[Tin]]</f>
        <v>83.209522819519123</v>
      </c>
      <c r="BM100">
        <f>テーブル2[[#This Row],[q_P]]*0.000001</f>
        <v>2.3327014392049246</v>
      </c>
      <c r="BN100">
        <f>テーブル2[[#This Row],[Tsub]]</f>
        <v>83.209522819519123</v>
      </c>
      <c r="BO100">
        <f>テーブル2[[#This Row],[Fcorr]]</f>
        <v>1</v>
      </c>
      <c r="BP100">
        <f>(テーブル2[[#This Row],[Tsub]]-40)^2</f>
        <v>1867.0628622905438</v>
      </c>
      <c r="BQ100">
        <v>1</v>
      </c>
      <c r="BR100">
        <v>1.524</v>
      </c>
    </row>
    <row r="101" spans="1:70" x14ac:dyDescent="0.15">
      <c r="A101" s="9" t="s">
        <v>169</v>
      </c>
      <c r="B101">
        <v>11066085.455535199</v>
      </c>
      <c r="C101" s="22">
        <f t="array" ref="C101">TsatFromP(テーブル2[[#This Row],[P]])</f>
        <v>591.59844217507987</v>
      </c>
      <c r="D101">
        <f t="array" ref="D101">RhoGFromP(テーブル2[[#This Row],[P]])</f>
        <v>63.116059220916618</v>
      </c>
      <c r="E101">
        <f t="array" ref="E101">RhoFFromP(テーブル2[[#This Row],[P]])</f>
        <v>670.70218150320568</v>
      </c>
      <c r="F101">
        <f t="array" ref="F101">HgFromP(テーブル2[[#This Row],[P]])</f>
        <v>2704704.3928635395</v>
      </c>
      <c r="G101">
        <f t="array" ref="G101">HfFromP(テーブル2[[#This Row],[P]])</f>
        <v>1452979.6039176662</v>
      </c>
      <c r="H101">
        <f t="array" ref="H101">MuGFromP(テーブル2[[#This Row],[P]])</f>
        <v>2.0676471173980647E-5</v>
      </c>
      <c r="I101">
        <f t="array" ref="I101">MuFFromP(テーブル2[[#This Row],[P]])</f>
        <v>7.8893761069449763E-5</v>
      </c>
      <c r="J101">
        <f t="array" ref="J101">KfFromP(テーブル2[[#This Row],[P]])</f>
        <v>0.52262372288993442</v>
      </c>
      <c r="K101">
        <f t="array" ref="K101">CpFFromP(テーブル2[[#This Row],[P]])</f>
        <v>6471.9652427384026</v>
      </c>
      <c r="L101">
        <f t="array" ref="L101">SigmaFromP(テーブル2[[#This Row],[P]])</f>
        <v>1.0111785142293607E-2</v>
      </c>
      <c r="M101">
        <v>100</v>
      </c>
      <c r="N101">
        <v>4068.6896969858799</v>
      </c>
      <c r="O101" s="8">
        <f t="shared" si="56"/>
        <v>6.8620353649299532E-5</v>
      </c>
      <c r="P101" s="8">
        <f t="shared" si="57"/>
        <v>2.9365094851634514E-2</v>
      </c>
      <c r="Q101" s="8">
        <v>9.3472E-3</v>
      </c>
      <c r="R101">
        <v>1.524</v>
      </c>
      <c r="S101" s="15">
        <v>814219.90990638733</v>
      </c>
      <c r="T101">
        <v>563.49230128878798</v>
      </c>
      <c r="U101" s="12">
        <f>+T101+BG101*S101*テーブル2[[#This Row],[Pw]]*R101/(N101*O101*K101)</f>
        <v>583.65805206123241</v>
      </c>
      <c r="V101">
        <v>0.03</v>
      </c>
      <c r="W101" s="8">
        <f t="shared" si="28"/>
        <v>482051.50597634778</v>
      </c>
      <c r="X101">
        <v>2.1953660158782397E-2</v>
      </c>
      <c r="Y101">
        <f t="shared" si="29"/>
        <v>6.7491103875770921</v>
      </c>
      <c r="Z101">
        <f t="shared" si="30"/>
        <v>6.7491104089474563</v>
      </c>
      <c r="AA101">
        <f t="shared" si="31"/>
        <v>-2.1370364144956966E-8</v>
      </c>
      <c r="AB101">
        <f t="shared" si="32"/>
        <v>1.791483075130112E-5</v>
      </c>
      <c r="AC101">
        <v>602.00429588700786</v>
      </c>
      <c r="AD101">
        <f t="shared" si="33"/>
        <v>12626.178458440925</v>
      </c>
      <c r="AE101">
        <f>+gettm2(AD101,AC101,AK101,AL101,テーブル2[[#This Row],[Fcorr]])</f>
        <v>583.6580520612323</v>
      </c>
      <c r="AF101" s="14">
        <f t="shared" si="34"/>
        <v>0</v>
      </c>
      <c r="AG101">
        <v>1.7927184596756412E-5</v>
      </c>
      <c r="AH101">
        <f t="shared" si="35"/>
        <v>67.732385190806497</v>
      </c>
      <c r="AI101">
        <f t="shared" si="36"/>
        <v>0.3177849498017124</v>
      </c>
      <c r="AJ101">
        <f t="shared" si="37"/>
        <v>48.432007868893315</v>
      </c>
      <c r="AK101">
        <f t="array" ref="AK101">+S101*テーブル2[[#This Row],[F_form]]/(E101*CpFromTP((テーブル2[[#This Row],[Tin]]+テーブル2[[#This Row],[Tf]])/2,テーブル2[[#This Row],[P]])*AI101)</f>
        <v>0.69630726582218305</v>
      </c>
      <c r="AL101">
        <f t="shared" si="38"/>
        <v>0.97698909779095466</v>
      </c>
      <c r="AM101">
        <f t="shared" si="39"/>
        <v>591.59844217037505</v>
      </c>
      <c r="AN101">
        <f t="shared" si="40"/>
        <v>4.7048160922713578E-9</v>
      </c>
      <c r="AO101">
        <f t="shared" si="41"/>
        <v>1.2353845455292332E-8</v>
      </c>
      <c r="AP101">
        <v>4.4258213269554227</v>
      </c>
      <c r="AQ101">
        <f t="shared" si="42"/>
        <v>5.6226215912803295E-5</v>
      </c>
      <c r="AR101">
        <f t="shared" si="43"/>
        <v>8.9697692211058521E-6</v>
      </c>
      <c r="AS101">
        <f t="shared" si="44"/>
        <v>24.232691483377515</v>
      </c>
      <c r="AT101">
        <f t="shared" si="45"/>
        <v>12.888513046387892</v>
      </c>
      <c r="AU101">
        <f t="shared" si="46"/>
        <v>4.0957754714650916</v>
      </c>
      <c r="AV101">
        <f t="shared" si="47"/>
        <v>0.33004585549033116</v>
      </c>
      <c r="AW101">
        <f t="shared" si="48"/>
        <v>9.1648317117113895E-3</v>
      </c>
      <c r="AX101">
        <f t="shared" si="49"/>
        <v>0.33004585260144537</v>
      </c>
      <c r="AY101">
        <f t="shared" si="50"/>
        <v>2.8888857972475535E-9</v>
      </c>
      <c r="AZ101">
        <f t="shared" si="51"/>
        <v>1251724.7889458733</v>
      </c>
      <c r="BA101">
        <f t="shared" si="52"/>
        <v>1.2704131450214238E-5</v>
      </c>
      <c r="BB101" s="15">
        <f t="shared" si="53"/>
        <v>816386.39237692126</v>
      </c>
      <c r="BC101" s="20">
        <f t="shared" si="54"/>
        <v>2166.482470533927</v>
      </c>
      <c r="BD101" s="19">
        <f t="shared" si="55"/>
        <v>0.26608075339044612</v>
      </c>
      <c r="BE101" s="15">
        <v>1832501.76380712</v>
      </c>
      <c r="BF101" s="16">
        <f>テーブル2[[#This Row],[q_P]]/テーブル2[[#This Row],[q_M]]</f>
        <v>0.44550374166125495</v>
      </c>
      <c r="BG101">
        <v>1</v>
      </c>
      <c r="BH101">
        <v>0.104</v>
      </c>
      <c r="BI101">
        <v>4.5999999999999999E-2</v>
      </c>
      <c r="BJ101">
        <v>5625</v>
      </c>
      <c r="BK101" s="22">
        <v>1</v>
      </c>
      <c r="BL101">
        <f>テーブル2[[#This Row],[Ts]]-テーブル2[[#This Row],[Tin]]</f>
        <v>28.106140886291882</v>
      </c>
      <c r="BM101">
        <f>テーブル2[[#This Row],[q_P]]*0.000001</f>
        <v>0.81638639237692123</v>
      </c>
      <c r="BN101">
        <f>テーブル2[[#This Row],[Tsub]]</f>
        <v>28.106140886291882</v>
      </c>
      <c r="BO101">
        <f>テーブル2[[#This Row],[Fcorr]]</f>
        <v>1</v>
      </c>
      <c r="BP101">
        <f>(テーブル2[[#This Row],[Tsub]]-40)^2</f>
        <v>141.46388461673766</v>
      </c>
      <c r="BQ101">
        <v>1</v>
      </c>
      <c r="BR101">
        <v>1.524</v>
      </c>
    </row>
    <row r="102" spans="1:70" x14ac:dyDescent="0.15">
      <c r="A102" s="9" t="s">
        <v>170</v>
      </c>
      <c r="B102">
        <v>11066085.455535199</v>
      </c>
      <c r="C102" s="22">
        <f t="array" ref="C102">TsatFromP(テーブル2[[#This Row],[P]])</f>
        <v>591.59844217507987</v>
      </c>
      <c r="D102">
        <f t="array" ref="D102">RhoGFromP(テーブル2[[#This Row],[P]])</f>
        <v>63.116059220916618</v>
      </c>
      <c r="E102">
        <f t="array" ref="E102">RhoFFromP(テーブル2[[#This Row],[P]])</f>
        <v>670.70218150320568</v>
      </c>
      <c r="F102">
        <f t="array" ref="F102">HgFromP(テーブル2[[#This Row],[P]])</f>
        <v>2704704.3928635395</v>
      </c>
      <c r="G102">
        <f t="array" ref="G102">HfFromP(テーブル2[[#This Row],[P]])</f>
        <v>1452979.6039176662</v>
      </c>
      <c r="H102">
        <f t="array" ref="H102">MuGFromP(テーブル2[[#This Row],[P]])</f>
        <v>2.0676471173980647E-5</v>
      </c>
      <c r="I102">
        <f t="array" ref="I102">MuFFromP(テーブル2[[#This Row],[P]])</f>
        <v>7.8893761069449763E-5</v>
      </c>
      <c r="J102">
        <f t="array" ref="J102">KfFromP(テーブル2[[#This Row],[P]])</f>
        <v>0.52262372288993442</v>
      </c>
      <c r="K102">
        <f t="array" ref="K102">CpFFromP(テーブル2[[#This Row],[P]])</f>
        <v>6471.9652427384026</v>
      </c>
      <c r="L102">
        <f t="array" ref="L102">SigmaFromP(テーブル2[[#This Row],[P]])</f>
        <v>1.0111785142293607E-2</v>
      </c>
      <c r="M102">
        <v>101</v>
      </c>
      <c r="N102">
        <v>4068.6896969858799</v>
      </c>
      <c r="O102" s="8">
        <f t="shared" si="56"/>
        <v>6.8620353649299532E-5</v>
      </c>
      <c r="P102" s="8">
        <f t="shared" si="57"/>
        <v>2.9365094851634514E-2</v>
      </c>
      <c r="Q102" s="8">
        <v>9.3472E-3</v>
      </c>
      <c r="R102">
        <v>1.524</v>
      </c>
      <c r="S102" s="15">
        <v>2338286.2091064453</v>
      </c>
      <c r="T102">
        <v>508.03105271669699</v>
      </c>
      <c r="U102" s="12">
        <f>+T102+BG102*S102*テーブル2[[#This Row],[Pw]]*R102/(N102*O102*K102)</f>
        <v>565.94329037360421</v>
      </c>
      <c r="V102">
        <v>0.03</v>
      </c>
      <c r="W102" s="8">
        <f t="shared" si="28"/>
        <v>482051.50597634778</v>
      </c>
      <c r="X102">
        <v>2.1953660158782397E-2</v>
      </c>
      <c r="Y102">
        <f t="shared" si="29"/>
        <v>6.7491103875770921</v>
      </c>
      <c r="Z102">
        <f t="shared" si="30"/>
        <v>6.7491104089474563</v>
      </c>
      <c r="AA102">
        <f t="shared" si="31"/>
        <v>-2.1370364144956966E-8</v>
      </c>
      <c r="AB102">
        <f t="shared" si="32"/>
        <v>1.791483075130112E-5</v>
      </c>
      <c r="AC102">
        <v>625.23626172597892</v>
      </c>
      <c r="AD102">
        <f t="shared" si="33"/>
        <v>12626.178458440925</v>
      </c>
      <c r="AE102">
        <f>+gettm2(AD102,AC102,AK102,AL102,テーブル2[[#This Row],[Fcorr]])</f>
        <v>565.94329062596682</v>
      </c>
      <c r="AF102" s="14">
        <f t="shared" si="34"/>
        <v>2.5236261080863187E-7</v>
      </c>
      <c r="AG102">
        <v>1.7950413950241885E-5</v>
      </c>
      <c r="AH102">
        <f t="shared" si="35"/>
        <v>67.732385190806497</v>
      </c>
      <c r="AI102">
        <f t="shared" si="36"/>
        <v>0.3177849498017124</v>
      </c>
      <c r="AJ102">
        <f t="shared" si="37"/>
        <v>48.494764194334465</v>
      </c>
      <c r="AK102">
        <f t="array" ref="AK102">+S102*テーブル2[[#This Row],[F_form]]/(E102*CpFromTP((テーブル2[[#This Row],[Tin]]+テーブル2[[#This Row],[Tf]])/2,テーブル2[[#This Row],[P]])*AI102)</f>
        <v>2.2503858000141679</v>
      </c>
      <c r="AL102">
        <f t="shared" si="38"/>
        <v>0.97698909779095466</v>
      </c>
      <c r="AM102">
        <f t="shared" si="39"/>
        <v>591.59844215928536</v>
      </c>
      <c r="AN102">
        <f t="shared" si="40"/>
        <v>1.5794512364664115E-8</v>
      </c>
      <c r="AO102">
        <f t="shared" si="41"/>
        <v>3.5583198940765149E-8</v>
      </c>
      <c r="AP102">
        <v>4.4296459417011649</v>
      </c>
      <c r="AQ102">
        <f t="shared" si="42"/>
        <v>5.6129164915247519E-5</v>
      </c>
      <c r="AR102">
        <f t="shared" si="43"/>
        <v>8.992998574591325E-6</v>
      </c>
      <c r="AS102">
        <f t="shared" si="44"/>
        <v>24.295447808818672</v>
      </c>
      <c r="AT102">
        <f t="shared" si="45"/>
        <v>12.901444999135325</v>
      </c>
      <c r="AU102">
        <f t="shared" si="46"/>
        <v>4.0998850514197729</v>
      </c>
      <c r="AV102">
        <f t="shared" si="47"/>
        <v>0.32976089028139199</v>
      </c>
      <c r="AW102">
        <f t="shared" si="48"/>
        <v>9.1648317117113895E-3</v>
      </c>
      <c r="AX102">
        <f t="shared" si="49"/>
        <v>0.32976088665806214</v>
      </c>
      <c r="AY102">
        <f t="shared" si="50"/>
        <v>3.6233298583709939E-9</v>
      </c>
      <c r="AZ102">
        <f t="shared" si="51"/>
        <v>1251724.7889458733</v>
      </c>
      <c r="BA102">
        <f t="shared" si="52"/>
        <v>1.2671253110060446E-5</v>
      </c>
      <c r="BB102" s="15">
        <f t="shared" si="53"/>
        <v>2357566.7323032781</v>
      </c>
      <c r="BC102" s="20">
        <f t="shared" si="54"/>
        <v>19280.523196832743</v>
      </c>
      <c r="BD102" s="19">
        <f t="shared" si="55"/>
        <v>0.82455788011513864</v>
      </c>
      <c r="BE102" s="15">
        <v>3154590.7450630502</v>
      </c>
      <c r="BF102" s="16">
        <f>テーブル2[[#This Row],[q_P]]/テーブル2[[#This Row],[q_M]]</f>
        <v>0.7473447184846026</v>
      </c>
      <c r="BG102">
        <v>1</v>
      </c>
      <c r="BH102">
        <v>5.3999999999999999E-2</v>
      </c>
      <c r="BI102">
        <v>4.5999999999999999E-2</v>
      </c>
      <c r="BJ102">
        <v>5625</v>
      </c>
      <c r="BK102" s="22">
        <v>1</v>
      </c>
      <c r="BL102">
        <f>テーブル2[[#This Row],[Ts]]-テーブル2[[#This Row],[Tin]]</f>
        <v>83.567389458382877</v>
      </c>
      <c r="BM102">
        <f>テーブル2[[#This Row],[q_P]]*0.000001</f>
        <v>2.3575667323032778</v>
      </c>
      <c r="BN102">
        <f>テーブル2[[#This Row],[Tsub]]</f>
        <v>83.567389458382877</v>
      </c>
      <c r="BO102">
        <f>テーブル2[[#This Row],[Fcorr]]</f>
        <v>1</v>
      </c>
      <c r="BP102">
        <f>(テーブル2[[#This Row],[Tsub]]-40)^2</f>
        <v>1898.1174242184113</v>
      </c>
      <c r="BQ102">
        <v>1</v>
      </c>
      <c r="BR102">
        <v>1.524</v>
      </c>
    </row>
    <row r="103" spans="1:70" x14ac:dyDescent="0.15">
      <c r="A103" s="9" t="s">
        <v>171</v>
      </c>
      <c r="B103">
        <v>11100559.2420011</v>
      </c>
      <c r="C103" s="22">
        <f t="array" ref="C103">TsatFromP(テーブル2[[#This Row],[P]])</f>
        <v>591.82497032118886</v>
      </c>
      <c r="D103">
        <f t="array" ref="D103">RhoGFromP(テーブル2[[#This Row],[P]])</f>
        <v>63.378233975119002</v>
      </c>
      <c r="E103">
        <f t="array" ref="E103">RhoFFromP(テーブル2[[#This Row],[P]])</f>
        <v>670.12820906723414</v>
      </c>
      <c r="F103">
        <f t="array" ref="F103">HgFromP(テーブル2[[#This Row],[P]])</f>
        <v>2703979.5892605507</v>
      </c>
      <c r="G103">
        <f t="array" ref="G103">HfFromP(テーブル2[[#This Row],[P]])</f>
        <v>1454391.7967250969</v>
      </c>
      <c r="H103">
        <f t="array" ref="H103">MuGFromP(テーブル2[[#This Row],[P]])</f>
        <v>2.0692641283812112E-5</v>
      </c>
      <c r="I103">
        <f t="array" ref="I103">MuFFromP(テーブル2[[#This Row],[P]])</f>
        <v>7.8806774773375072E-5</v>
      </c>
      <c r="J103">
        <f t="array" ref="J103">KfFromP(テーブル2[[#This Row],[P]])</f>
        <v>0.52222065348031665</v>
      </c>
      <c r="K103">
        <f t="array" ref="K103">CpFFromP(テーブル2[[#This Row],[P]])</f>
        <v>6484.9344403701325</v>
      </c>
      <c r="L103">
        <f t="array" ref="L103">SigmaFromP(テーブル2[[#This Row],[P]])</f>
        <v>1.0062941482822316E-2</v>
      </c>
      <c r="M103">
        <v>102</v>
      </c>
      <c r="N103">
        <v>4068.6896969858799</v>
      </c>
      <c r="O103" s="8">
        <f t="shared" si="56"/>
        <v>6.8620353649299532E-5</v>
      </c>
      <c r="P103" s="8">
        <f t="shared" si="57"/>
        <v>2.9365094851634514E-2</v>
      </c>
      <c r="Q103" s="8">
        <v>9.3472E-3</v>
      </c>
      <c r="R103">
        <v>1.524</v>
      </c>
      <c r="S103" s="15">
        <v>829930.80019950867</v>
      </c>
      <c r="T103">
        <v>563.20065007780795</v>
      </c>
      <c r="U103" s="12">
        <f>+T103+BG103*S103*テーブル2[[#This Row],[Pw]]*R103/(N103*O103*K103)</f>
        <v>583.71440422331079</v>
      </c>
      <c r="V103">
        <v>0.03</v>
      </c>
      <c r="W103" s="8">
        <f t="shared" si="28"/>
        <v>482583.59062443406</v>
      </c>
      <c r="X103">
        <v>2.1929591494646617E-2</v>
      </c>
      <c r="Y103">
        <f t="shared" si="29"/>
        <v>6.7528130904714248</v>
      </c>
      <c r="Z103">
        <f t="shared" si="30"/>
        <v>6.7528131097325721</v>
      </c>
      <c r="AA103">
        <f t="shared" si="31"/>
        <v>-1.9261147343740959E-8</v>
      </c>
      <c r="AB103">
        <f t="shared" si="32"/>
        <v>1.7832588998666529E-5</v>
      </c>
      <c r="AC103">
        <v>602.44671970120476</v>
      </c>
      <c r="AD103">
        <f t="shared" si="33"/>
        <v>12633.184305863404</v>
      </c>
      <c r="AE103">
        <f>+gettm2(AD103,AC103,AK103,AL103,テーブル2[[#This Row],[Fcorr]])</f>
        <v>583.71440424777779</v>
      </c>
      <c r="AF103" s="14">
        <f t="shared" si="34"/>
        <v>2.4466999093419872E-8</v>
      </c>
      <c r="AG103">
        <v>1.7845089676254913E-5</v>
      </c>
      <c r="AH103">
        <f t="shared" si="35"/>
        <v>67.716077459586785</v>
      </c>
      <c r="AI103">
        <f t="shared" si="36"/>
        <v>0.31788273911831866</v>
      </c>
      <c r="AJ103">
        <f t="shared" si="37"/>
        <v>48.23697082223309</v>
      </c>
      <c r="AK103">
        <f t="array" ref="AK103">+S103*テーブル2[[#This Row],[F_form]]/(E103*CpFromTP((テーブル2[[#This Row],[Tin]]+テーブル2[[#This Row],[Tf]])/2,テーブル2[[#This Row],[P]])*AI103)</f>
        <v>0.71051566245039266</v>
      </c>
      <c r="AL103">
        <f t="shared" si="38"/>
        <v>0.97862228247089933</v>
      </c>
      <c r="AM103">
        <f t="shared" si="39"/>
        <v>591.82497031703133</v>
      </c>
      <c r="AN103">
        <f t="shared" si="40"/>
        <v>4.1575276554794982E-9</v>
      </c>
      <c r="AO103">
        <f t="shared" si="41"/>
        <v>1.2500677588383926E-8</v>
      </c>
      <c r="AP103">
        <v>4.4200899549450154</v>
      </c>
      <c r="AQ103">
        <f t="shared" si="42"/>
        <v>5.589185185742833E-5</v>
      </c>
      <c r="AR103">
        <f t="shared" si="43"/>
        <v>8.9287951769216483E-6</v>
      </c>
      <c r="AS103">
        <f t="shared" si="44"/>
        <v>24.135380670009287</v>
      </c>
      <c r="AT103">
        <f t="shared" si="45"/>
        <v>12.868394207589887</v>
      </c>
      <c r="AU103">
        <f t="shared" si="46"/>
        <v>4.0906403987629787</v>
      </c>
      <c r="AV103">
        <f t="shared" si="47"/>
        <v>0.32944955618203675</v>
      </c>
      <c r="AW103">
        <f t="shared" si="48"/>
        <v>9.1385772832399716E-3</v>
      </c>
      <c r="AX103">
        <f t="shared" si="49"/>
        <v>0.32944955438584556</v>
      </c>
      <c r="AY103">
        <f t="shared" si="50"/>
        <v>1.7961911957797838E-9</v>
      </c>
      <c r="AZ103">
        <f t="shared" si="51"/>
        <v>1249587.7925354538</v>
      </c>
      <c r="BA103">
        <f t="shared" si="52"/>
        <v>1.2644958004734455E-5</v>
      </c>
      <c r="BB103" s="15">
        <f t="shared" si="53"/>
        <v>827829.38198155502</v>
      </c>
      <c r="BC103" s="20">
        <f t="shared" si="54"/>
        <v>-2101.4182179536438</v>
      </c>
      <c r="BD103" s="19">
        <f t="shared" si="55"/>
        <v>-0.25320402826940269</v>
      </c>
      <c r="BE103" s="15">
        <v>1868148.63922634</v>
      </c>
      <c r="BF103" s="16">
        <f>テーブル2[[#This Row],[q_P]]/テーブル2[[#This Row],[q_M]]</f>
        <v>0.44312822042061151</v>
      </c>
      <c r="BG103">
        <v>1</v>
      </c>
      <c r="BH103">
        <v>0.106</v>
      </c>
      <c r="BI103">
        <v>4.5999999999999999E-2</v>
      </c>
      <c r="BJ103">
        <v>5625</v>
      </c>
      <c r="BK103" s="22">
        <v>1</v>
      </c>
      <c r="BL103">
        <f>テーブル2[[#This Row],[Ts]]-テーブル2[[#This Row],[Tin]]</f>
        <v>28.624320243380907</v>
      </c>
      <c r="BM103">
        <f>テーブル2[[#This Row],[q_P]]*0.000001</f>
        <v>0.82782938198155498</v>
      </c>
      <c r="BN103">
        <f>テーブル2[[#This Row],[Tsub]]</f>
        <v>28.624320243380907</v>
      </c>
      <c r="BO103">
        <f>テーブル2[[#This Row],[Fcorr]]</f>
        <v>1</v>
      </c>
      <c r="BP103">
        <f>(テーブル2[[#This Row],[Tsub]]-40)^2</f>
        <v>129.40608992515342</v>
      </c>
      <c r="BQ103">
        <v>1</v>
      </c>
      <c r="BR103">
        <v>1.524</v>
      </c>
    </row>
    <row r="104" spans="1:70" x14ac:dyDescent="0.15">
      <c r="A104" s="9" t="s">
        <v>172</v>
      </c>
      <c r="B104">
        <v>12065825.263044599</v>
      </c>
      <c r="C104" s="22">
        <f t="array" ref="C104">TsatFromP(テーブル2[[#This Row],[P]])</f>
        <v>598.16775841223</v>
      </c>
      <c r="D104">
        <f t="array" ref="D104">RhoGFromP(テーブル2[[#This Row],[P]])</f>
        <v>70.719127092772837</v>
      </c>
      <c r="E104">
        <f t="array" ref="E104">RhoFFromP(テーブル2[[#This Row],[P]])</f>
        <v>654.05698086006123</v>
      </c>
      <c r="F104">
        <f t="array" ref="F104">HgFromP(テーブル2[[#This Row],[P]])</f>
        <v>2683685.0883769058</v>
      </c>
      <c r="G104">
        <f t="array" ref="G104">HfFromP(テーブル2[[#This Row],[P]])</f>
        <v>1493933.1953330804</v>
      </c>
      <c r="H104">
        <f t="array" ref="H104">MuGFromP(テーブル2[[#This Row],[P]])</f>
        <v>2.1145404359092259E-5</v>
      </c>
      <c r="I104">
        <f t="array" ref="I104">MuFFromP(テーブル2[[#This Row],[P]])</f>
        <v>7.6371158483287791E-5</v>
      </c>
      <c r="J104">
        <f t="array" ref="J104">KfFromP(テーブル2[[#This Row],[P]])</f>
        <v>0.51093471001103663</v>
      </c>
      <c r="K104">
        <f t="array" ref="K104">CpFFromP(テーブル2[[#This Row],[P]])</f>
        <v>6848.0719740579098</v>
      </c>
      <c r="L104">
        <f t="array" ref="L104">SigmaFromP(テーブル2[[#This Row],[P]])</f>
        <v>8.6953190176285583E-3</v>
      </c>
      <c r="M104">
        <v>103</v>
      </c>
      <c r="N104">
        <v>2305.590828292</v>
      </c>
      <c r="O104" s="8">
        <f t="shared" si="56"/>
        <v>2.8502295699234246E-6</v>
      </c>
      <c r="P104" s="8">
        <f t="shared" si="57"/>
        <v>5.9847340050885557E-3</v>
      </c>
      <c r="Q104" s="8">
        <v>1.905E-3</v>
      </c>
      <c r="R104">
        <v>0.15240000000000001</v>
      </c>
      <c r="S104" s="15">
        <v>3116354.7515869141</v>
      </c>
      <c r="T104">
        <v>509.74524427840402</v>
      </c>
      <c r="U104" s="12">
        <f>+T104+BG104*S104*テーブル2[[#This Row],[Pw]]*R104/(N104*O104*K104)</f>
        <v>572.9058543481782</v>
      </c>
      <c r="V104">
        <v>0.03</v>
      </c>
      <c r="W104" s="8">
        <f t="shared" si="28"/>
        <v>57510.59189258454</v>
      </c>
      <c r="X104">
        <v>3.9249802747889036E-2</v>
      </c>
      <c r="Y104">
        <f t="shared" si="29"/>
        <v>5.0475573345957878</v>
      </c>
      <c r="Z104">
        <f t="shared" si="30"/>
        <v>5.0475573462201444</v>
      </c>
      <c r="AA104">
        <f t="shared" si="31"/>
        <v>-1.162435658841332E-8</v>
      </c>
      <c r="AB104">
        <f t="shared" si="32"/>
        <v>2.6167991399821496E-5</v>
      </c>
      <c r="AC104">
        <v>659.72266323539282</v>
      </c>
      <c r="AD104">
        <f t="shared" si="33"/>
        <v>2014.1489646177138</v>
      </c>
      <c r="AE104">
        <f>+gettm2(AD104,AC104,AK104,AL104,テーブル2[[#This Row],[Fcorr]])</f>
        <v>572.90585494540471</v>
      </c>
      <c r="AF104" s="14">
        <f t="shared" si="34"/>
        <v>5.9722651712945662E-7</v>
      </c>
      <c r="AG104">
        <v>2.6238796222923411E-5</v>
      </c>
      <c r="AH104">
        <f t="shared" si="35"/>
        <v>39.874603525073951</v>
      </c>
      <c r="AI104">
        <f t="shared" si="36"/>
        <v>0.24691097606168247</v>
      </c>
      <c r="AJ104">
        <f t="shared" si="37"/>
        <v>55.484350913612985</v>
      </c>
      <c r="AK104">
        <f t="array" ref="AK104">+S104*テーブル2[[#This Row],[F_form]]/(E104*CpFromTP((テーブル2[[#This Row],[Tin]]+テーブル2[[#This Row],[Tf]])/2,テーブル2[[#This Row],[P]])*AI104)</f>
        <v>3.9178302254022355</v>
      </c>
      <c r="AL104">
        <f t="shared" si="38"/>
        <v>1.023604738117011</v>
      </c>
      <c r="AM104">
        <f t="shared" si="39"/>
        <v>598.16775841086439</v>
      </c>
      <c r="AN104">
        <f t="shared" si="40"/>
        <v>1.3656062947120517E-9</v>
      </c>
      <c r="AO104">
        <f t="shared" si="41"/>
        <v>7.0804823101915478E-8</v>
      </c>
      <c r="AP104">
        <v>3.6355383784578263</v>
      </c>
      <c r="AQ104">
        <f t="shared" si="42"/>
        <v>6.4770807746210337E-5</v>
      </c>
      <c r="AR104">
        <f t="shared" si="43"/>
        <v>1.3154800523012663E-5</v>
      </c>
      <c r="AS104">
        <f t="shared" si="44"/>
        <v>27.817037116197916</v>
      </c>
      <c r="AT104">
        <f t="shared" si="45"/>
        <v>13.578243394448139</v>
      </c>
      <c r="AU104">
        <f t="shared" si="46"/>
        <v>3.3526173297262827</v>
      </c>
      <c r="AV104">
        <f t="shared" si="47"/>
        <v>0.28292104873154367</v>
      </c>
      <c r="AW104">
        <f t="shared" si="48"/>
        <v>1.4145212846795954E-2</v>
      </c>
      <c r="AX104">
        <f t="shared" si="49"/>
        <v>0.28292103351355591</v>
      </c>
      <c r="AY104">
        <f t="shared" si="50"/>
        <v>1.5217987758830986E-8</v>
      </c>
      <c r="AZ104">
        <f t="shared" si="51"/>
        <v>1189751.8930438254</v>
      </c>
      <c r="BA104">
        <f t="shared" si="52"/>
        <v>1.7816015402287054E-5</v>
      </c>
      <c r="BB104" s="15">
        <f t="shared" si="53"/>
        <v>3092603.5666244063</v>
      </c>
      <c r="BC104" s="20">
        <f t="shared" si="54"/>
        <v>-23751.184962507803</v>
      </c>
      <c r="BD104" s="19">
        <f t="shared" si="55"/>
        <v>-0.76214638113370103</v>
      </c>
      <c r="BE104" s="15">
        <v>3217681.8</v>
      </c>
      <c r="BF104" s="16">
        <f>テーブル2[[#This Row],[q_P]]/テーブル2[[#This Row],[q_M]]</f>
        <v>0.96112784260532114</v>
      </c>
      <c r="BG104">
        <v>1</v>
      </c>
      <c r="BH104">
        <v>-2.1000000000000001E-2</v>
      </c>
      <c r="BI104">
        <v>4.5999999999999999E-2</v>
      </c>
      <c r="BJ104">
        <v>5625</v>
      </c>
      <c r="BK104" s="22">
        <v>1</v>
      </c>
      <c r="BL104">
        <f>テーブル2[[#This Row],[Ts]]-テーブル2[[#This Row],[Tin]]</f>
        <v>88.422514133825985</v>
      </c>
      <c r="BM104">
        <f>テーブル2[[#This Row],[q_P]]*0.000001</f>
        <v>3.0926035666244061</v>
      </c>
      <c r="BN104">
        <f>テーブル2[[#This Row],[Tsub]]</f>
        <v>88.422514133825985</v>
      </c>
      <c r="BO104">
        <f>テーブル2[[#This Row],[Fcorr]]</f>
        <v>1</v>
      </c>
      <c r="BP104">
        <f>(テーブル2[[#This Row],[Tsub]]-40)^2</f>
        <v>2344.7398750405773</v>
      </c>
      <c r="BQ104">
        <v>1</v>
      </c>
      <c r="BR104">
        <v>0.15240000000000001</v>
      </c>
    </row>
    <row r="105" spans="1:70" x14ac:dyDescent="0.15">
      <c r="A105" s="9" t="s">
        <v>173</v>
      </c>
      <c r="B105">
        <v>12065825.263044599</v>
      </c>
      <c r="C105" s="22">
        <f t="array" ref="C105">TsatFromP(テーブル2[[#This Row],[P]])</f>
        <v>598.16775841223</v>
      </c>
      <c r="D105">
        <f t="array" ref="D105">RhoGFromP(テーブル2[[#This Row],[P]])</f>
        <v>70.719127092772837</v>
      </c>
      <c r="E105">
        <f t="array" ref="E105">RhoFFromP(テーブル2[[#This Row],[P]])</f>
        <v>654.05698086006123</v>
      </c>
      <c r="F105">
        <f t="array" ref="F105">HgFromP(テーブル2[[#This Row],[P]])</f>
        <v>2683685.0883769058</v>
      </c>
      <c r="G105">
        <f t="array" ref="G105">HfFromP(テーブル2[[#This Row],[P]])</f>
        <v>1493933.1953330804</v>
      </c>
      <c r="H105">
        <f t="array" ref="H105">MuGFromP(テーブル2[[#This Row],[P]])</f>
        <v>2.1145404359092259E-5</v>
      </c>
      <c r="I105">
        <f t="array" ref="I105">MuFFromP(テーブル2[[#This Row],[P]])</f>
        <v>7.6371158483287791E-5</v>
      </c>
      <c r="J105">
        <f t="array" ref="J105">KfFromP(テーブル2[[#This Row],[P]])</f>
        <v>0.51093471001103663</v>
      </c>
      <c r="K105">
        <f t="array" ref="K105">CpFFromP(テーブル2[[#This Row],[P]])</f>
        <v>6848.0719740579098</v>
      </c>
      <c r="L105">
        <f t="array" ref="L105">SigmaFromP(テーブル2[[#This Row],[P]])</f>
        <v>8.6953190176285583E-3</v>
      </c>
      <c r="M105">
        <v>104</v>
      </c>
      <c r="N105">
        <v>2359.8400242518101</v>
      </c>
      <c r="O105" s="8">
        <f t="shared" si="56"/>
        <v>2.8502295699234246E-6</v>
      </c>
      <c r="P105" s="8">
        <f t="shared" si="57"/>
        <v>5.9847340050885557E-3</v>
      </c>
      <c r="Q105" s="8">
        <v>1.905E-3</v>
      </c>
      <c r="R105">
        <v>0.15240000000000001</v>
      </c>
      <c r="S105" s="15">
        <v>3323378.1814575195</v>
      </c>
      <c r="T105">
        <v>505.32839124330701</v>
      </c>
      <c r="U105" s="12">
        <f>+T105+BG105*S105*テーブル2[[#This Row],[Pw]]*R105/(N105*O105*K105)</f>
        <v>571.1364172389026</v>
      </c>
      <c r="V105">
        <v>0.03</v>
      </c>
      <c r="W105" s="8">
        <f t="shared" si="28"/>
        <v>58863.782290057075</v>
      </c>
      <c r="X105">
        <v>3.8799010040635622E-2</v>
      </c>
      <c r="Y105">
        <f t="shared" si="29"/>
        <v>5.0767955918200967</v>
      </c>
      <c r="Z105">
        <f t="shared" si="30"/>
        <v>5.076795648350104</v>
      </c>
      <c r="AA105">
        <f t="shared" si="31"/>
        <v>-5.6530007341848432E-8</v>
      </c>
      <c r="AB105">
        <f t="shared" si="32"/>
        <v>2.5268913480376843E-5</v>
      </c>
      <c r="AC105">
        <v>662.97534478731927</v>
      </c>
      <c r="AD105">
        <f t="shared" si="33"/>
        <v>2049.6678894582788</v>
      </c>
      <c r="AE105">
        <f>+gettm2(AD105,AC105,AK105,AL105,テーブル2[[#This Row],[Fcorr]])</f>
        <v>571.13641723890248</v>
      </c>
      <c r="AF105" s="14">
        <f t="shared" si="34"/>
        <v>0</v>
      </c>
      <c r="AG105">
        <v>2.5343249631713945E-5</v>
      </c>
      <c r="AH105">
        <f t="shared" si="35"/>
        <v>41.29335766358664</v>
      </c>
      <c r="AI105">
        <f t="shared" si="36"/>
        <v>0.25126517853384667</v>
      </c>
      <c r="AJ105">
        <f t="shared" si="37"/>
        <v>54.535690272597819</v>
      </c>
      <c r="AK105">
        <f t="array" ref="AK105">+S105*テーブル2[[#This Row],[F_form]]/(E105*CpFromTP((テーブル2[[#This Row],[Tin]]+テーブル2[[#This Row],[Tf]])/2,テーブル2[[#This Row],[P]])*AI105)</f>
        <v>4.1362062820184313</v>
      </c>
      <c r="AL105">
        <f t="shared" si="38"/>
        <v>1.023604738117011</v>
      </c>
      <c r="AM105">
        <f t="shared" si="39"/>
        <v>598.16775829961807</v>
      </c>
      <c r="AN105">
        <f t="shared" si="40"/>
        <v>1.1261192867095815E-7</v>
      </c>
      <c r="AO105">
        <f t="shared" si="41"/>
        <v>7.433615133710199E-8</v>
      </c>
      <c r="AP105">
        <v>3.6751729397338662</v>
      </c>
      <c r="AQ105">
        <f t="shared" si="42"/>
        <v>6.3381311291304808E-5</v>
      </c>
      <c r="AR105">
        <f t="shared" si="43"/>
        <v>1.2708792891525524E-5</v>
      </c>
      <c r="AS105">
        <f t="shared" si="44"/>
        <v>27.347826460404718</v>
      </c>
      <c r="AT105">
        <f t="shared" si="45"/>
        <v>13.493185272133946</v>
      </c>
      <c r="AU105">
        <f t="shared" si="46"/>
        <v>3.3903676063930064</v>
      </c>
      <c r="AV105">
        <f t="shared" si="47"/>
        <v>0.28480533334085978</v>
      </c>
      <c r="AW105">
        <f t="shared" si="48"/>
        <v>1.3659212666572497E-2</v>
      </c>
      <c r="AX105">
        <f t="shared" si="49"/>
        <v>0.28480532126993335</v>
      </c>
      <c r="AY105">
        <f t="shared" si="50"/>
        <v>1.2070926425078454E-8</v>
      </c>
      <c r="AZ105">
        <f t="shared" si="51"/>
        <v>1189751.8930438254</v>
      </c>
      <c r="BA105">
        <f t="shared" si="52"/>
        <v>1.7245803756895995E-5</v>
      </c>
      <c r="BB105" s="15">
        <f t="shared" si="53"/>
        <v>3354197.43279695</v>
      </c>
      <c r="BC105" s="20">
        <f t="shared" si="54"/>
        <v>30819.251339430455</v>
      </c>
      <c r="BD105" s="19">
        <f t="shared" si="55"/>
        <v>0.92734710456317038</v>
      </c>
      <c r="BE105" s="15">
        <v>3438503.1</v>
      </c>
      <c r="BF105" s="16">
        <f>テーブル2[[#This Row],[q_P]]/テーブル2[[#This Row],[q_M]]</f>
        <v>0.97548186965338202</v>
      </c>
      <c r="BG105">
        <v>1</v>
      </c>
      <c r="BH105">
        <v>-2.1000000000000001E-2</v>
      </c>
      <c r="BI105">
        <v>4.5999999999999999E-2</v>
      </c>
      <c r="BJ105">
        <v>5625</v>
      </c>
      <c r="BK105" s="22">
        <v>1</v>
      </c>
      <c r="BL105">
        <f>テーブル2[[#This Row],[Ts]]-テーブル2[[#This Row],[Tin]]</f>
        <v>92.83936716892299</v>
      </c>
      <c r="BM105">
        <f>テーブル2[[#This Row],[q_P]]*0.000001</f>
        <v>3.3541974327969499</v>
      </c>
      <c r="BN105">
        <f>テーブル2[[#This Row],[Tsub]]</f>
        <v>92.83936716892299</v>
      </c>
      <c r="BO105">
        <f>テーブル2[[#This Row],[Fcorr]]</f>
        <v>1</v>
      </c>
      <c r="BP105">
        <f>(テーブル2[[#This Row],[Tsub]]-40)^2</f>
        <v>2791.9987228122568</v>
      </c>
      <c r="BQ105">
        <v>1</v>
      </c>
      <c r="BR105">
        <v>0.15240000000000001</v>
      </c>
    </row>
    <row r="106" spans="1:70" x14ac:dyDescent="0.15">
      <c r="A106" s="9" t="s">
        <v>174</v>
      </c>
      <c r="B106">
        <v>12065825.263044599</v>
      </c>
      <c r="C106" s="22">
        <f t="array" ref="C106">TsatFromP(テーブル2[[#This Row],[P]])</f>
        <v>598.16775841223</v>
      </c>
      <c r="D106">
        <f t="array" ref="D106">RhoGFromP(テーブル2[[#This Row],[P]])</f>
        <v>70.719127092772837</v>
      </c>
      <c r="E106">
        <f t="array" ref="E106">RhoFFromP(テーブル2[[#This Row],[P]])</f>
        <v>654.05698086006123</v>
      </c>
      <c r="F106">
        <f t="array" ref="F106">HgFromP(テーブル2[[#This Row],[P]])</f>
        <v>2683685.0883769058</v>
      </c>
      <c r="G106">
        <f t="array" ref="G106">HfFromP(テーブル2[[#This Row],[P]])</f>
        <v>1493933.1953330804</v>
      </c>
      <c r="H106">
        <f t="array" ref="H106">MuGFromP(テーブル2[[#This Row],[P]])</f>
        <v>2.1145404359092259E-5</v>
      </c>
      <c r="I106">
        <f t="array" ref="I106">MuFFromP(テーブル2[[#This Row],[P]])</f>
        <v>7.6371158483287791E-5</v>
      </c>
      <c r="J106">
        <f t="array" ref="J106">KfFromP(テーブル2[[#This Row],[P]])</f>
        <v>0.51093471001103663</v>
      </c>
      <c r="K106">
        <f t="array" ref="K106">CpFFromP(テーブル2[[#This Row],[P]])</f>
        <v>6848.0719740579098</v>
      </c>
      <c r="L106">
        <f t="array" ref="L106">SigmaFromP(テーブル2[[#This Row],[P]])</f>
        <v>8.6953190176285583E-3</v>
      </c>
      <c r="M106">
        <v>105</v>
      </c>
      <c r="N106">
        <v>2373.4023232417599</v>
      </c>
      <c r="O106" s="8">
        <f t="shared" si="56"/>
        <v>2.8502295699234246E-6</v>
      </c>
      <c r="P106" s="8">
        <f t="shared" si="57"/>
        <v>5.9847340050885557E-3</v>
      </c>
      <c r="Q106" s="8">
        <v>1.905E-3</v>
      </c>
      <c r="R106">
        <v>0.15240000000000001</v>
      </c>
      <c r="S106" s="15">
        <v>3872769.9279785156</v>
      </c>
      <c r="T106">
        <v>489.74374548652298</v>
      </c>
      <c r="U106" s="12">
        <f>+T106+BG106*S106*テーブル2[[#This Row],[Pw]]*R106/(N106*O106*K106)</f>
        <v>565.99236696454</v>
      </c>
      <c r="V106">
        <v>0.03</v>
      </c>
      <c r="W106" s="8">
        <f t="shared" si="28"/>
        <v>59202.079889425142</v>
      </c>
      <c r="X106">
        <v>3.8689057939631663E-2</v>
      </c>
      <c r="Y106">
        <f t="shared" si="29"/>
        <v>5.0840044557431749</v>
      </c>
      <c r="Z106">
        <f t="shared" si="30"/>
        <v>5.0840044978888566</v>
      </c>
      <c r="AA106">
        <f t="shared" si="31"/>
        <v>-4.2145681611316377E-8</v>
      </c>
      <c r="AB106">
        <f t="shared" si="32"/>
        <v>2.505194544630002E-5</v>
      </c>
      <c r="AC106">
        <v>675.01800963791311</v>
      </c>
      <c r="AD106">
        <f t="shared" si="33"/>
        <v>2058.5245604412471</v>
      </c>
      <c r="AE106">
        <f>+gettm2(AD106,AC106,AK106,AL106,テーブル2[[#This Row],[Fcorr]])</f>
        <v>565.99236696454</v>
      </c>
      <c r="AF106" s="14">
        <f t="shared" si="34"/>
        <v>0</v>
      </c>
      <c r="AG106">
        <v>2.5136473475238469E-5</v>
      </c>
      <c r="AH106">
        <f t="shared" si="35"/>
        <v>41.650988117952117</v>
      </c>
      <c r="AI106">
        <f t="shared" si="36"/>
        <v>0.25235090223923162</v>
      </c>
      <c r="AJ106">
        <f t="shared" si="37"/>
        <v>54.324459854759418</v>
      </c>
      <c r="AK106">
        <f t="array" ref="AK106">+S106*テーブル2[[#This Row],[F_form]]/(E106*CpFromTP((テーブル2[[#This Row],[Tin]]+テーブル2[[#This Row],[Tf]])/2,テーブル2[[#This Row],[P]])*AI106)</f>
        <v>4.9078426958616754</v>
      </c>
      <c r="AL106">
        <f t="shared" si="38"/>
        <v>1.023604738117011</v>
      </c>
      <c r="AM106">
        <f t="shared" si="39"/>
        <v>598.167758317829</v>
      </c>
      <c r="AN106">
        <f t="shared" si="40"/>
        <v>9.4401002570521086E-8</v>
      </c>
      <c r="AO106">
        <f t="shared" si="41"/>
        <v>8.4528028938449213E-8</v>
      </c>
      <c r="AP106">
        <v>3.6858673029632159</v>
      </c>
      <c r="AQ106">
        <f t="shared" si="42"/>
        <v>6.3014049328509149E-5</v>
      </c>
      <c r="AR106">
        <f t="shared" si="43"/>
        <v>1.2610500752088459E-5</v>
      </c>
      <c r="AS106">
        <f t="shared" si="44"/>
        <v>27.253570097256606</v>
      </c>
      <c r="AT106">
        <f t="shared" si="45"/>
        <v>13.475922626355974</v>
      </c>
      <c r="AU106">
        <f t="shared" si="46"/>
        <v>3.4006612332670056</v>
      </c>
      <c r="AV106">
        <f t="shared" si="47"/>
        <v>0.28520606969621021</v>
      </c>
      <c r="AW106">
        <f t="shared" si="48"/>
        <v>1.3541929724367446E-2</v>
      </c>
      <c r="AX106">
        <f t="shared" si="49"/>
        <v>0.28520605350059708</v>
      </c>
      <c r="AY106">
        <f t="shared" si="50"/>
        <v>1.6195613128378028E-8</v>
      </c>
      <c r="AZ106">
        <f t="shared" si="51"/>
        <v>1189751.8930438254</v>
      </c>
      <c r="BA106">
        <f t="shared" si="52"/>
        <v>1.7096125321128529E-5</v>
      </c>
      <c r="BB106" s="15">
        <f t="shared" si="53"/>
        <v>3847468.2010866338</v>
      </c>
      <c r="BC106" s="20">
        <f t="shared" si="54"/>
        <v>-25301.726891881786</v>
      </c>
      <c r="BD106" s="19">
        <f t="shared" si="55"/>
        <v>-0.65332378019906345</v>
      </c>
      <c r="BE106" s="15">
        <v>3974783.4</v>
      </c>
      <c r="BF106" s="16">
        <f>テーブル2[[#This Row],[q_P]]/テーブル2[[#This Row],[q_M]]</f>
        <v>0.96796927376888864</v>
      </c>
      <c r="BG106">
        <v>1</v>
      </c>
      <c r="BH106">
        <v>-2.3E-2</v>
      </c>
      <c r="BI106">
        <v>4.5999999999999999E-2</v>
      </c>
      <c r="BJ106">
        <v>5625</v>
      </c>
      <c r="BK106" s="22">
        <v>1</v>
      </c>
      <c r="BL106">
        <f>テーブル2[[#This Row],[Ts]]-テーブル2[[#This Row],[Tin]]</f>
        <v>108.42401292570702</v>
      </c>
      <c r="BM106">
        <f>テーブル2[[#This Row],[q_P]]*0.000001</f>
        <v>3.8474682010866337</v>
      </c>
      <c r="BN106">
        <f>テーブル2[[#This Row],[Tsub]]</f>
        <v>108.42401292570702</v>
      </c>
      <c r="BO106">
        <f>テーブル2[[#This Row],[Fcorr]]</f>
        <v>1</v>
      </c>
      <c r="BP106">
        <f>(テーブル2[[#This Row],[Tsub]]-40)^2</f>
        <v>4681.8455448573213</v>
      </c>
      <c r="BQ106">
        <v>1</v>
      </c>
      <c r="BR106">
        <v>0.15240000000000001</v>
      </c>
    </row>
    <row r="107" spans="1:70" x14ac:dyDescent="0.15">
      <c r="A107" s="9" t="s">
        <v>175</v>
      </c>
      <c r="B107">
        <v>12065825.263044599</v>
      </c>
      <c r="C107" s="22">
        <f t="array" ref="C107">TsatFromP(テーブル2[[#This Row],[P]])</f>
        <v>598.16775841223</v>
      </c>
      <c r="D107">
        <f t="array" ref="D107">RhoGFromP(テーブル2[[#This Row],[P]])</f>
        <v>70.719127092772837</v>
      </c>
      <c r="E107">
        <f t="array" ref="E107">RhoFFromP(テーブル2[[#This Row],[P]])</f>
        <v>654.05698086006123</v>
      </c>
      <c r="F107">
        <f t="array" ref="F107">HgFromP(テーブル2[[#This Row],[P]])</f>
        <v>2683685.0883769058</v>
      </c>
      <c r="G107">
        <f t="array" ref="G107">HfFromP(テーブル2[[#This Row],[P]])</f>
        <v>1493933.1953330804</v>
      </c>
      <c r="H107">
        <f t="array" ref="H107">MuGFromP(テーブル2[[#This Row],[P]])</f>
        <v>2.1145404359092259E-5</v>
      </c>
      <c r="I107">
        <f t="array" ref="I107">MuFFromP(テーブル2[[#This Row],[P]])</f>
        <v>7.6371158483287791E-5</v>
      </c>
      <c r="J107">
        <f t="array" ref="J107">KfFromP(テーブル2[[#This Row],[P]])</f>
        <v>0.51093471001103663</v>
      </c>
      <c r="K107">
        <f t="array" ref="K107">CpFFromP(テーブル2[[#This Row],[P]])</f>
        <v>6848.0719740579098</v>
      </c>
      <c r="L107">
        <f t="array" ref="L107">SigmaFromP(テーブル2[[#This Row],[P]])</f>
        <v>8.6953190176285583E-3</v>
      </c>
      <c r="M107">
        <v>106</v>
      </c>
      <c r="N107">
        <v>2427.65151920157</v>
      </c>
      <c r="O107" s="8">
        <f t="shared" si="56"/>
        <v>2.8502295699234246E-6</v>
      </c>
      <c r="P107" s="8">
        <f t="shared" si="57"/>
        <v>5.9847340050885557E-3</v>
      </c>
      <c r="Q107" s="8">
        <v>1.905E-3</v>
      </c>
      <c r="R107">
        <v>0.15240000000000001</v>
      </c>
      <c r="S107" s="15">
        <v>3996244.0490722656</v>
      </c>
      <c r="T107">
        <v>488.095222083176</v>
      </c>
      <c r="U107" s="12">
        <f>+T107+BG107*S107*テーブル2[[#This Row],[Pw]]*R107/(N107*O107*K107)</f>
        <v>565.01664675393556</v>
      </c>
      <c r="V107">
        <v>0.03</v>
      </c>
      <c r="W107" s="8">
        <f t="shared" si="28"/>
        <v>60555.270286897678</v>
      </c>
      <c r="X107">
        <v>3.8259725010977214E-2</v>
      </c>
      <c r="Y107">
        <f t="shared" si="29"/>
        <v>5.1124500501846093</v>
      </c>
      <c r="Z107">
        <f t="shared" si="30"/>
        <v>5.1124500834252942</v>
      </c>
      <c r="AA107">
        <f t="shared" si="31"/>
        <v>-3.3240684871316262E-8</v>
      </c>
      <c r="AB107">
        <f t="shared" si="32"/>
        <v>2.4213513007879937E-5</v>
      </c>
      <c r="AC107">
        <v>676.12186124118682</v>
      </c>
      <c r="AD107">
        <f t="shared" si="33"/>
        <v>2093.8611544431333</v>
      </c>
      <c r="AE107">
        <f>+gettm2(AD107,AC107,AK107,AL107,テーブル2[[#This Row],[Fcorr]])</f>
        <v>565.01664675393556</v>
      </c>
      <c r="AF107" s="14">
        <f t="shared" si="34"/>
        <v>0</v>
      </c>
      <c r="AG107">
        <v>2.4299034933554624E-5</v>
      </c>
      <c r="AH107">
        <f t="shared" si="35"/>
        <v>43.093221614552796</v>
      </c>
      <c r="AI107">
        <f t="shared" si="36"/>
        <v>0.25668275309483951</v>
      </c>
      <c r="AJ107">
        <f t="shared" si="37"/>
        <v>53.416068596143518</v>
      </c>
      <c r="AK107">
        <f t="array" ref="AK107">+S107*テーブル2[[#This Row],[F_form]]/(E107*CpFromTP((テーブル2[[#This Row],[Tin]]+テーブル2[[#This Row],[Tf]])/2,テーブル2[[#This Row],[P]])*AI107)</f>
        <v>4.9917765658605768</v>
      </c>
      <c r="AL107">
        <f t="shared" si="38"/>
        <v>1.023604738117011</v>
      </c>
      <c r="AM107">
        <f t="shared" si="39"/>
        <v>598.16775827398067</v>
      </c>
      <c r="AN107">
        <f t="shared" si="40"/>
        <v>1.3824933375872206E-7</v>
      </c>
      <c r="AO107">
        <f t="shared" si="41"/>
        <v>8.5521925674686395E-8</v>
      </c>
      <c r="AP107">
        <v>3.7246746534921336</v>
      </c>
      <c r="AQ107">
        <f t="shared" si="42"/>
        <v>6.1707804255478754E-5</v>
      </c>
      <c r="AR107">
        <f t="shared" si="43"/>
        <v>1.2192278429614655E-5</v>
      </c>
      <c r="AS107">
        <f t="shared" si="44"/>
        <v>26.802034842965934</v>
      </c>
      <c r="AT107">
        <f t="shared" si="45"/>
        <v>13.392389058054226</v>
      </c>
      <c r="AU107">
        <f t="shared" si="46"/>
        <v>3.4375952939385632</v>
      </c>
      <c r="AV107">
        <f t="shared" si="47"/>
        <v>0.28707935955357033</v>
      </c>
      <c r="AW107">
        <f t="shared" si="48"/>
        <v>1.3088711702475589E-2</v>
      </c>
      <c r="AX107">
        <f t="shared" si="49"/>
        <v>0.2870793263214127</v>
      </c>
      <c r="AY107">
        <f t="shared" si="50"/>
        <v>3.3232157636842174E-8</v>
      </c>
      <c r="AZ107">
        <f t="shared" si="51"/>
        <v>1189751.8930438254</v>
      </c>
      <c r="BA107">
        <f t="shared" si="52"/>
        <v>1.6567300501702487E-5</v>
      </c>
      <c r="BB107" s="15">
        <f t="shared" si="53"/>
        <v>4016961.8888511336</v>
      </c>
      <c r="BC107" s="20">
        <f t="shared" si="54"/>
        <v>20717.839778868016</v>
      </c>
      <c r="BD107" s="19">
        <f t="shared" si="55"/>
        <v>0.51843279650745289</v>
      </c>
      <c r="BE107" s="15">
        <v>4069421.1</v>
      </c>
      <c r="BF107" s="16">
        <f>テーブル2[[#This Row],[q_P]]/テーブル2[[#This Row],[q_M]]</f>
        <v>0.98710892535823669</v>
      </c>
      <c r="BG107">
        <v>1</v>
      </c>
      <c r="BH107">
        <v>-2.9000000000000001E-2</v>
      </c>
      <c r="BI107">
        <v>4.5999999999999999E-2</v>
      </c>
      <c r="BJ107">
        <v>5625</v>
      </c>
      <c r="BK107" s="22">
        <v>1</v>
      </c>
      <c r="BL107">
        <f>テーブル2[[#This Row],[Ts]]-テーブル2[[#This Row],[Tin]]</f>
        <v>110.072536329054</v>
      </c>
      <c r="BM107">
        <f>テーブル2[[#This Row],[q_P]]*0.000001</f>
        <v>4.0169618888511334</v>
      </c>
      <c r="BN107">
        <f>テーブル2[[#This Row],[Tsub]]</f>
        <v>110.072536329054</v>
      </c>
      <c r="BO107">
        <f>テーブル2[[#This Row],[Fcorr]]</f>
        <v>1</v>
      </c>
      <c r="BP107">
        <f>(テーブル2[[#This Row],[Tsub]]-40)^2</f>
        <v>4910.1603475865932</v>
      </c>
      <c r="BQ107">
        <v>1</v>
      </c>
      <c r="BR107">
        <v>0.15240000000000001</v>
      </c>
    </row>
    <row r="108" spans="1:70" x14ac:dyDescent="0.15">
      <c r="A108" s="9" t="s">
        <v>176</v>
      </c>
      <c r="B108">
        <v>12065825.263044599</v>
      </c>
      <c r="C108" s="22">
        <f t="array" ref="C108">TsatFromP(テーブル2[[#This Row],[P]])</f>
        <v>598.16775841223</v>
      </c>
      <c r="D108">
        <f t="array" ref="D108">RhoGFromP(テーブル2[[#This Row],[P]])</f>
        <v>70.719127092772837</v>
      </c>
      <c r="E108">
        <f t="array" ref="E108">RhoFFromP(テーブル2[[#This Row],[P]])</f>
        <v>654.05698086006123</v>
      </c>
      <c r="F108">
        <f t="array" ref="F108">HgFromP(テーブル2[[#This Row],[P]])</f>
        <v>2683685.0883769058</v>
      </c>
      <c r="G108">
        <f t="array" ref="G108">HfFromP(テーブル2[[#This Row],[P]])</f>
        <v>1493933.1953330804</v>
      </c>
      <c r="H108">
        <f t="array" ref="H108">MuGFromP(テーブル2[[#This Row],[P]])</f>
        <v>2.1145404359092259E-5</v>
      </c>
      <c r="I108">
        <f t="array" ref="I108">MuFFromP(テーブル2[[#This Row],[P]])</f>
        <v>7.6371158483287791E-5</v>
      </c>
      <c r="J108">
        <f t="array" ref="J108">KfFromP(テーブル2[[#This Row],[P]])</f>
        <v>0.51093471001103663</v>
      </c>
      <c r="K108">
        <f t="array" ref="K108">CpFFromP(テーブル2[[#This Row],[P]])</f>
        <v>6848.0719740579098</v>
      </c>
      <c r="L108">
        <f t="array" ref="L108">SigmaFromP(テーブル2[[#This Row],[P]])</f>
        <v>8.6953190176285583E-3</v>
      </c>
      <c r="M108">
        <v>107</v>
      </c>
      <c r="N108">
        <v>2509.0253131412901</v>
      </c>
      <c r="O108" s="8">
        <f t="shared" si="56"/>
        <v>2.8502295699234246E-6</v>
      </c>
      <c r="P108" s="8">
        <f t="shared" si="57"/>
        <v>5.9847340050885557E-3</v>
      </c>
      <c r="Q108" s="8">
        <v>1.905E-3</v>
      </c>
      <c r="R108">
        <v>0.15240000000000001</v>
      </c>
      <c r="S108" s="15">
        <v>5177419.2810058594</v>
      </c>
      <c r="T108">
        <v>457.53598356801803</v>
      </c>
      <c r="U108" s="12">
        <f>+T108+BG108*S108*テーブル2[[#This Row],[Pw]]*R108/(N108*O108*K108)</f>
        <v>553.96105205288507</v>
      </c>
      <c r="V108">
        <v>0.03</v>
      </c>
      <c r="W108" s="8">
        <f t="shared" si="28"/>
        <v>62585.055883106616</v>
      </c>
      <c r="X108">
        <v>3.7645423118246285E-2</v>
      </c>
      <c r="Y108">
        <f t="shared" si="29"/>
        <v>5.1539939996903614</v>
      </c>
      <c r="Z108">
        <f t="shared" si="30"/>
        <v>5.1539940048134589</v>
      </c>
      <c r="AA108">
        <f t="shared" si="31"/>
        <v>-5.1230975017801939E-9</v>
      </c>
      <c r="AB108">
        <f t="shared" si="32"/>
        <v>2.3038280944948395E-5</v>
      </c>
      <c r="AC108">
        <v>699.84338310878616</v>
      </c>
      <c r="AD108">
        <f t="shared" si="33"/>
        <v>2146.603072226239</v>
      </c>
      <c r="AE108">
        <f>+gettm2(AD108,AC108,AK108,AL108,テーブル2[[#This Row],[Fcorr]])</f>
        <v>553.96105205288518</v>
      </c>
      <c r="AF108" s="14">
        <f t="shared" si="34"/>
        <v>0</v>
      </c>
      <c r="AG108">
        <v>2.3142523806971095E-5</v>
      </c>
      <c r="AH108">
        <f t="shared" si="35"/>
        <v>45.291499162146543</v>
      </c>
      <c r="AI108">
        <f t="shared" si="36"/>
        <v>0.26314829195415784</v>
      </c>
      <c r="AJ108">
        <f t="shared" si="37"/>
        <v>52.155183940276139</v>
      </c>
      <c r="AK108">
        <f t="array" ref="AK108">+S108*テーブル2[[#This Row],[F_form]]/(E108*CpFromTP((テーブル2[[#This Row],[Tin]]+テーブル2[[#This Row],[Tf]])/2,テーブル2[[#This Row],[P]])*AI108)</f>
        <v>6.5357736966207876</v>
      </c>
      <c r="AL108">
        <f t="shared" si="38"/>
        <v>1.023604738117011</v>
      </c>
      <c r="AM108">
        <f t="shared" si="39"/>
        <v>598.16775834802763</v>
      </c>
      <c r="AN108">
        <f t="shared" si="40"/>
        <v>6.420236786652822E-8</v>
      </c>
      <c r="AO108">
        <f t="shared" si="41"/>
        <v>1.0424286202269926E-7</v>
      </c>
      <c r="AP108">
        <v>3.7837592081769613</v>
      </c>
      <c r="AQ108">
        <f t="shared" si="42"/>
        <v>5.9795678559633896E-5</v>
      </c>
      <c r="AR108">
        <f t="shared" si="43"/>
        <v>1.1623383334496897E-5</v>
      </c>
      <c r="AS108">
        <f t="shared" si="44"/>
        <v>26.195055512329976</v>
      </c>
      <c r="AT108">
        <f t="shared" si="45"/>
        <v>13.277853360267923</v>
      </c>
      <c r="AU108">
        <f t="shared" si="46"/>
        <v>3.494044432572279</v>
      </c>
      <c r="AV108">
        <f t="shared" si="47"/>
        <v>0.28971477560468228</v>
      </c>
      <c r="AW108">
        <f t="shared" si="48"/>
        <v>1.245343529090282E-2</v>
      </c>
      <c r="AX108">
        <f t="shared" si="49"/>
        <v>0.28971477079909635</v>
      </c>
      <c r="AY108">
        <f t="shared" si="50"/>
        <v>4.80558592919067E-9</v>
      </c>
      <c r="AZ108">
        <f t="shared" si="51"/>
        <v>1189751.8930438254</v>
      </c>
      <c r="BA108">
        <f t="shared" si="52"/>
        <v>1.5803246261128711E-5</v>
      </c>
      <c r="BB108" s="15">
        <f t="shared" si="53"/>
        <v>5133008.7978594135</v>
      </c>
      <c r="BC108" s="20">
        <f t="shared" si="54"/>
        <v>-44410.483146445826</v>
      </c>
      <c r="BD108" s="19">
        <f t="shared" si="55"/>
        <v>-0.85777258390820998</v>
      </c>
      <c r="BE108" s="15">
        <v>5110435.8000000007</v>
      </c>
      <c r="BF108" s="16">
        <f>テーブル2[[#This Row],[q_P]]/テーブル2[[#This Row],[q_M]]</f>
        <v>1.0044170397091012</v>
      </c>
      <c r="BG108">
        <v>1</v>
      </c>
      <c r="BH108">
        <v>-4.5999999999999999E-2</v>
      </c>
      <c r="BI108">
        <v>4.5999999999999999E-2</v>
      </c>
      <c r="BJ108">
        <v>5625</v>
      </c>
      <c r="BK108" s="22">
        <v>1</v>
      </c>
      <c r="BL108">
        <f>テーブル2[[#This Row],[Ts]]-テーブル2[[#This Row],[Tin]]</f>
        <v>140.63177484421198</v>
      </c>
      <c r="BM108">
        <f>テーブル2[[#This Row],[q_P]]*0.000001</f>
        <v>5.1330087978594134</v>
      </c>
      <c r="BN108">
        <f>テーブル2[[#This Row],[Tsub]]</f>
        <v>140.63177484421198</v>
      </c>
      <c r="BO108">
        <f>テーブル2[[#This Row],[Fcorr]]</f>
        <v>1</v>
      </c>
      <c r="BP108">
        <f>(テーブル2[[#This Row],[Tsub]]-40)^2</f>
        <v>10126.754108296174</v>
      </c>
      <c r="BQ108">
        <v>1</v>
      </c>
      <c r="BR108">
        <v>0.15240000000000001</v>
      </c>
    </row>
    <row r="109" spans="1:70" x14ac:dyDescent="0.15">
      <c r="A109" s="9" t="s">
        <v>177</v>
      </c>
      <c r="B109">
        <v>12065825.263044599</v>
      </c>
      <c r="C109" s="22">
        <f t="array" ref="C109">TsatFromP(テーブル2[[#This Row],[P]])</f>
        <v>598.16775841223</v>
      </c>
      <c r="D109">
        <f t="array" ref="D109">RhoGFromP(テーブル2[[#This Row],[P]])</f>
        <v>70.719127092772837</v>
      </c>
      <c r="E109">
        <f t="array" ref="E109">RhoFFromP(テーブル2[[#This Row],[P]])</f>
        <v>654.05698086006123</v>
      </c>
      <c r="F109">
        <f t="array" ref="F109">HgFromP(テーブル2[[#This Row],[P]])</f>
        <v>2683685.0883769058</v>
      </c>
      <c r="G109">
        <f t="array" ref="G109">HfFromP(テーブル2[[#This Row],[P]])</f>
        <v>1493933.1953330804</v>
      </c>
      <c r="H109">
        <f t="array" ref="H109">MuGFromP(テーブル2[[#This Row],[P]])</f>
        <v>2.1145404359092259E-5</v>
      </c>
      <c r="I109">
        <f t="array" ref="I109">MuFFromP(テーブル2[[#This Row],[P]])</f>
        <v>7.6371158483287791E-5</v>
      </c>
      <c r="J109">
        <f t="array" ref="J109">KfFromP(テーブル2[[#This Row],[P]])</f>
        <v>0.51093471001103663</v>
      </c>
      <c r="K109">
        <f t="array" ref="K109">CpFFromP(テーブル2[[#This Row],[P]])</f>
        <v>6848.0719740579098</v>
      </c>
      <c r="L109">
        <f t="array" ref="L109">SigmaFromP(テーブル2[[#This Row],[P]])</f>
        <v>8.6953190176285583E-3</v>
      </c>
      <c r="M109">
        <v>108</v>
      </c>
      <c r="N109">
        <v>2509.0253131412901</v>
      </c>
      <c r="O109" s="8">
        <f t="shared" si="56"/>
        <v>2.8502295699234246E-6</v>
      </c>
      <c r="P109" s="8">
        <f t="shared" si="57"/>
        <v>5.9847340050885557E-3</v>
      </c>
      <c r="Q109" s="8">
        <v>1.905E-3</v>
      </c>
      <c r="R109">
        <v>0.15240000000000001</v>
      </c>
      <c r="S109" s="15">
        <v>5156855.3924560547</v>
      </c>
      <c r="T109">
        <v>458.12079612380802</v>
      </c>
      <c r="U109" s="12">
        <f>+T109+BG109*S109*テーブル2[[#This Row],[Pw]]*R109/(N109*O109*K109)</f>
        <v>554.1628795240008</v>
      </c>
      <c r="V109">
        <v>0.03</v>
      </c>
      <c r="W109" s="8">
        <f t="shared" si="28"/>
        <v>62585.055883106616</v>
      </c>
      <c r="X109">
        <v>3.7645423118246285E-2</v>
      </c>
      <c r="Y109">
        <f t="shared" si="29"/>
        <v>5.1539939996903614</v>
      </c>
      <c r="Z109">
        <f t="shared" si="30"/>
        <v>5.1539940048134589</v>
      </c>
      <c r="AA109">
        <f t="shared" si="31"/>
        <v>-5.1230975017801939E-9</v>
      </c>
      <c r="AB109">
        <f t="shared" si="32"/>
        <v>2.3038280944948395E-5</v>
      </c>
      <c r="AC109">
        <v>699.38125803425726</v>
      </c>
      <c r="AD109">
        <f t="shared" si="33"/>
        <v>2146.603072226239</v>
      </c>
      <c r="AE109">
        <f>+gettm2(AD109,AC109,AK109,AL109,テーブル2[[#This Row],[Fcorr]])</f>
        <v>554.16287952400069</v>
      </c>
      <c r="AF109" s="14">
        <f t="shared" si="34"/>
        <v>0</v>
      </c>
      <c r="AG109">
        <v>2.3143420219525679E-5</v>
      </c>
      <c r="AH109">
        <f t="shared" si="35"/>
        <v>45.291499162146543</v>
      </c>
      <c r="AI109">
        <f t="shared" si="36"/>
        <v>0.26314829195415784</v>
      </c>
      <c r="AJ109">
        <f t="shared" si="37"/>
        <v>52.15720414179178</v>
      </c>
      <c r="AK109">
        <f t="array" ref="AK109">+S109*テーブル2[[#This Row],[F_form]]/(E109*CpFromTP((テーブル2[[#This Row],[Tin]]+テーブル2[[#This Row],[Tf]])/2,テーブル2[[#This Row],[P]])*AI109)</f>
        <v>6.5060275063027442</v>
      </c>
      <c r="AL109">
        <f t="shared" si="38"/>
        <v>1.023604738117011</v>
      </c>
      <c r="AM109">
        <f t="shared" si="39"/>
        <v>598.1677583482367</v>
      </c>
      <c r="AN109">
        <f t="shared" si="40"/>
        <v>6.3993297771958169E-8</v>
      </c>
      <c r="AO109">
        <f t="shared" si="41"/>
        <v>1.0513927457728346E-7</v>
      </c>
      <c r="AP109">
        <v>3.7838534597293814</v>
      </c>
      <c r="AQ109">
        <f t="shared" si="42"/>
        <v>5.9792699709950068E-5</v>
      </c>
      <c r="AR109">
        <f t="shared" si="43"/>
        <v>1.1624279747051481E-5</v>
      </c>
      <c r="AS109">
        <f t="shared" si="44"/>
        <v>26.197075713845624</v>
      </c>
      <c r="AT109">
        <f t="shared" si="45"/>
        <v>13.27823895281195</v>
      </c>
      <c r="AU109">
        <f t="shared" si="46"/>
        <v>3.4941459005916302</v>
      </c>
      <c r="AV109">
        <f t="shared" si="47"/>
        <v>0.28970755913775115</v>
      </c>
      <c r="AW109">
        <f t="shared" si="48"/>
        <v>1.245343529090282E-2</v>
      </c>
      <c r="AX109">
        <f t="shared" si="49"/>
        <v>0.28970755432858619</v>
      </c>
      <c r="AY109">
        <f t="shared" si="50"/>
        <v>4.8091649551551541E-9</v>
      </c>
      <c r="AZ109">
        <f t="shared" si="51"/>
        <v>1189751.8930438254</v>
      </c>
      <c r="BA109">
        <f t="shared" si="52"/>
        <v>1.5802065367041568E-5</v>
      </c>
      <c r="BB109" s="15">
        <f t="shared" si="53"/>
        <v>5177535.8185400069</v>
      </c>
      <c r="BC109" s="20">
        <f t="shared" si="54"/>
        <v>20680.426083952188</v>
      </c>
      <c r="BD109" s="19">
        <f t="shared" si="55"/>
        <v>0.40102784565581401</v>
      </c>
      <c r="BE109" s="15">
        <v>5110435.8000000007</v>
      </c>
      <c r="BF109" s="16">
        <f>テーブル2[[#This Row],[q_P]]/テーブル2[[#This Row],[q_M]]</f>
        <v>1.0131299993123886</v>
      </c>
      <c r="BG109">
        <v>1</v>
      </c>
      <c r="BH109">
        <v>-4.2999999999999997E-2</v>
      </c>
      <c r="BI109">
        <v>4.5999999999999999E-2</v>
      </c>
      <c r="BJ109">
        <v>5625</v>
      </c>
      <c r="BK109" s="22">
        <v>1</v>
      </c>
      <c r="BL109">
        <f>テーブル2[[#This Row],[Ts]]-テーブル2[[#This Row],[Tin]]</f>
        <v>140.04696228842198</v>
      </c>
      <c r="BM109">
        <f>テーブル2[[#This Row],[q_P]]*0.000001</f>
        <v>5.1775358185400062</v>
      </c>
      <c r="BN109">
        <f>テーブル2[[#This Row],[Tsub]]</f>
        <v>140.04696228842198</v>
      </c>
      <c r="BO109">
        <f>テーブル2[[#This Row],[Fcorr]]</f>
        <v>1</v>
      </c>
      <c r="BP109">
        <f>(テーブル2[[#This Row],[Tsub]]-40)^2</f>
        <v>10009.394663140931</v>
      </c>
      <c r="BQ109">
        <v>1</v>
      </c>
      <c r="BR109">
        <v>0.15240000000000001</v>
      </c>
    </row>
    <row r="110" spans="1:70" x14ac:dyDescent="0.15">
      <c r="A110" s="9" t="s">
        <v>178</v>
      </c>
      <c r="B110">
        <v>12065825.263044599</v>
      </c>
      <c r="C110" s="22">
        <f t="array" ref="C110">TsatFromP(テーブル2[[#This Row],[P]])</f>
        <v>598.16775841223</v>
      </c>
      <c r="D110">
        <f t="array" ref="D110">RhoGFromP(テーブル2[[#This Row],[P]])</f>
        <v>70.719127092772837</v>
      </c>
      <c r="E110">
        <f t="array" ref="E110">RhoFFromP(テーブル2[[#This Row],[P]])</f>
        <v>654.05698086006123</v>
      </c>
      <c r="F110">
        <f t="array" ref="F110">HgFromP(テーブル2[[#This Row],[P]])</f>
        <v>2683685.0883769058</v>
      </c>
      <c r="G110">
        <f t="array" ref="G110">HfFromP(テーブル2[[#This Row],[P]])</f>
        <v>1493933.1953330804</v>
      </c>
      <c r="H110">
        <f t="array" ref="H110">MuGFromP(テーブル2[[#This Row],[P]])</f>
        <v>2.1145404359092259E-5</v>
      </c>
      <c r="I110">
        <f t="array" ref="I110">MuFFromP(テーブル2[[#This Row],[P]])</f>
        <v>7.6371158483287791E-5</v>
      </c>
      <c r="J110">
        <f t="array" ref="J110">KfFromP(テーブル2[[#This Row],[P]])</f>
        <v>0.51093471001103663</v>
      </c>
      <c r="K110">
        <f t="array" ref="K110">CpFFromP(テーブル2[[#This Row],[P]])</f>
        <v>6848.0719740579098</v>
      </c>
      <c r="L110">
        <f t="array" ref="L110">SigmaFromP(テーブル2[[#This Row],[P]])</f>
        <v>8.6953190176285583E-3</v>
      </c>
      <c r="M110">
        <v>109</v>
      </c>
      <c r="N110">
        <v>2563.2745091011002</v>
      </c>
      <c r="O110" s="8">
        <f t="shared" si="56"/>
        <v>2.8502295699234246E-6</v>
      </c>
      <c r="P110" s="8">
        <f t="shared" si="57"/>
        <v>5.9847340050885557E-3</v>
      </c>
      <c r="Q110" s="8">
        <v>1.905E-3</v>
      </c>
      <c r="R110">
        <v>0.15240000000000001</v>
      </c>
      <c r="S110" s="15">
        <v>4541754.5318603516</v>
      </c>
      <c r="T110">
        <v>477.56256686264697</v>
      </c>
      <c r="U110" s="12">
        <f>+T110+BG110*S110*テーブル2[[#This Row],[Pw]]*R110/(N110*O110*K110)</f>
        <v>560.35872811971046</v>
      </c>
      <c r="V110">
        <v>0.03</v>
      </c>
      <c r="W110" s="8">
        <f t="shared" si="28"/>
        <v>63938.246280579144</v>
      </c>
      <c r="X110">
        <v>3.7254333224781548E-2</v>
      </c>
      <c r="Y110">
        <f t="shared" si="29"/>
        <v>5.1809762634966674</v>
      </c>
      <c r="Z110">
        <f t="shared" si="30"/>
        <v>5.1809763082277911</v>
      </c>
      <c r="AA110">
        <f t="shared" si="31"/>
        <v>-4.4731123693964037E-8</v>
      </c>
      <c r="AB110">
        <f t="shared" si="32"/>
        <v>2.2305158130225816E-5</v>
      </c>
      <c r="AC110">
        <v>683.84791294996171</v>
      </c>
      <c r="AD110">
        <f t="shared" si="33"/>
        <v>2181.5949940127603</v>
      </c>
      <c r="AE110">
        <f>+gettm2(AD110,AC110,AK110,AL110,テーブル2[[#This Row],[Fcorr]])</f>
        <v>560.35872895818943</v>
      </c>
      <c r="AF110" s="14">
        <f t="shared" si="34"/>
        <v>8.3847896803490585E-7</v>
      </c>
      <c r="AG110">
        <v>2.2393993724544658E-5</v>
      </c>
      <c r="AH110">
        <f t="shared" si="35"/>
        <v>46.780133815839633</v>
      </c>
      <c r="AI110">
        <f t="shared" si="36"/>
        <v>0.26743789004961149</v>
      </c>
      <c r="AJ110">
        <f t="shared" si="37"/>
        <v>51.290944467632329</v>
      </c>
      <c r="AK110">
        <f t="array" ref="AK110">+S110*テーブル2[[#This Row],[F_form]]/(E110*CpFromTP((テーブル2[[#This Row],[Tin]]+テーブル2[[#This Row],[Tf]])/2,テーブル2[[#This Row],[P]])*AI110)</f>
        <v>5.5224035991992499</v>
      </c>
      <c r="AL110">
        <f t="shared" si="38"/>
        <v>1.023604738117011</v>
      </c>
      <c r="AM110">
        <f t="shared" si="39"/>
        <v>598.16775834540272</v>
      </c>
      <c r="AN110">
        <f t="shared" si="40"/>
        <v>6.6827283262682613E-8</v>
      </c>
      <c r="AO110">
        <f t="shared" si="41"/>
        <v>8.8835594318841888E-8</v>
      </c>
      <c r="AP110">
        <v>3.8196153094142069</v>
      </c>
      <c r="AQ110">
        <f t="shared" si="42"/>
        <v>5.8678300868600388E-5</v>
      </c>
      <c r="AR110">
        <f t="shared" si="43"/>
        <v>1.124141465943175E-5</v>
      </c>
      <c r="AS110">
        <f t="shared" si="44"/>
        <v>25.74720624318946</v>
      </c>
      <c r="AT110">
        <f t="shared" si="45"/>
        <v>13.191630629067872</v>
      </c>
      <c r="AU110">
        <f t="shared" si="46"/>
        <v>3.5279418617517408</v>
      </c>
      <c r="AV110">
        <f t="shared" si="47"/>
        <v>0.29167344766246606</v>
      </c>
      <c r="AW110">
        <f t="shared" si="48"/>
        <v>1.2057142809044094E-2</v>
      </c>
      <c r="AX110">
        <f t="shared" si="49"/>
        <v>0.29167344091179798</v>
      </c>
      <c r="AY110">
        <f t="shared" si="50"/>
        <v>6.7506680800910601E-9</v>
      </c>
      <c r="AZ110">
        <f t="shared" si="51"/>
        <v>1189751.8930438254</v>
      </c>
      <c r="BA110">
        <f t="shared" si="52"/>
        <v>1.5362358801939023E-5</v>
      </c>
      <c r="BB110" s="15">
        <f t="shared" si="53"/>
        <v>4499881.7127125263</v>
      </c>
      <c r="BC110" s="20">
        <f t="shared" si="54"/>
        <v>-41872.819147825241</v>
      </c>
      <c r="BD110" s="19">
        <f t="shared" si="55"/>
        <v>-0.9219524933390375</v>
      </c>
      <c r="BE110" s="15">
        <v>4605701.4000000004</v>
      </c>
      <c r="BF110" s="16">
        <f>テーブル2[[#This Row],[q_P]]/テーブル2[[#This Row],[q_M]]</f>
        <v>0.97702419716409017</v>
      </c>
      <c r="BG110">
        <v>1</v>
      </c>
      <c r="BH110">
        <v>-3.5999999999999997E-2</v>
      </c>
      <c r="BI110">
        <v>4.5999999999999999E-2</v>
      </c>
      <c r="BJ110">
        <v>5625</v>
      </c>
      <c r="BK110" s="22">
        <v>1</v>
      </c>
      <c r="BL110">
        <f>テーブル2[[#This Row],[Ts]]-テーブル2[[#This Row],[Tin]]</f>
        <v>120.60519154958303</v>
      </c>
      <c r="BM110">
        <f>テーブル2[[#This Row],[q_P]]*0.000001</f>
        <v>4.4998817127125257</v>
      </c>
      <c r="BN110">
        <f>テーブル2[[#This Row],[Tsub]]</f>
        <v>120.60519154958303</v>
      </c>
      <c r="BO110">
        <f>テーブル2[[#This Row],[Fcorr]]</f>
        <v>1</v>
      </c>
      <c r="BP110">
        <f>(テーブル2[[#This Row],[Tsub]]-40)^2</f>
        <v>6497.1969047449711</v>
      </c>
      <c r="BQ110">
        <v>1</v>
      </c>
      <c r="BR110">
        <v>0.15240000000000001</v>
      </c>
    </row>
    <row r="111" spans="1:70" x14ac:dyDescent="0.15">
      <c r="A111" s="9" t="s">
        <v>179</v>
      </c>
      <c r="B111">
        <v>12065825.263044599</v>
      </c>
      <c r="C111" s="22">
        <f t="array" ref="C111">TsatFromP(テーブル2[[#This Row],[P]])</f>
        <v>598.16775841223</v>
      </c>
      <c r="D111">
        <f t="array" ref="D111">RhoGFromP(テーブル2[[#This Row],[P]])</f>
        <v>70.719127092772837</v>
      </c>
      <c r="E111">
        <f t="array" ref="E111">RhoFFromP(テーブル2[[#This Row],[P]])</f>
        <v>654.05698086006123</v>
      </c>
      <c r="F111">
        <f t="array" ref="F111">HgFromP(テーブル2[[#This Row],[P]])</f>
        <v>2683685.0883769058</v>
      </c>
      <c r="G111">
        <f t="array" ref="G111">HfFromP(テーブル2[[#This Row],[P]])</f>
        <v>1493933.1953330804</v>
      </c>
      <c r="H111">
        <f t="array" ref="H111">MuGFromP(テーブル2[[#This Row],[P]])</f>
        <v>2.1145404359092259E-5</v>
      </c>
      <c r="I111">
        <f t="array" ref="I111">MuFFromP(テーブル2[[#This Row],[P]])</f>
        <v>7.6371158483287791E-5</v>
      </c>
      <c r="J111">
        <f t="array" ref="J111">KfFromP(テーブル2[[#This Row],[P]])</f>
        <v>0.51093471001103663</v>
      </c>
      <c r="K111">
        <f t="array" ref="K111">CpFFromP(テーブル2[[#This Row],[P]])</f>
        <v>6848.0719740579098</v>
      </c>
      <c r="L111">
        <f t="array" ref="L111">SigmaFromP(テーブル2[[#This Row],[P]])</f>
        <v>8.6953190176285583E-3</v>
      </c>
      <c r="M111">
        <v>110</v>
      </c>
      <c r="N111">
        <v>2576.83680809105</v>
      </c>
      <c r="O111" s="8">
        <f t="shared" si="56"/>
        <v>2.8502295699234246E-6</v>
      </c>
      <c r="P111" s="8">
        <f t="shared" si="57"/>
        <v>5.9847340050885557E-3</v>
      </c>
      <c r="Q111" s="8">
        <v>1.905E-3</v>
      </c>
      <c r="R111">
        <v>0.15240000000000001</v>
      </c>
      <c r="S111" s="15">
        <v>4077455.5206298828</v>
      </c>
      <c r="T111">
        <v>490.87515158354</v>
      </c>
      <c r="U111" s="12">
        <f>+T111+BG111*S111*テーブル2[[#This Row],[Pw]]*R111/(N111*O111*K111)</f>
        <v>564.81592329060516</v>
      </c>
      <c r="V111">
        <v>0.03</v>
      </c>
      <c r="W111" s="8">
        <f t="shared" si="28"/>
        <v>64276.543879947218</v>
      </c>
      <c r="X111">
        <v>3.7158742995459342E-2</v>
      </c>
      <c r="Y111">
        <f t="shared" si="29"/>
        <v>5.1876359695613941</v>
      </c>
      <c r="Z111">
        <f t="shared" si="30"/>
        <v>5.1876360006330158</v>
      </c>
      <c r="AA111">
        <f t="shared" si="31"/>
        <v>-3.107162172000244E-8</v>
      </c>
      <c r="AB111">
        <f t="shared" si="32"/>
        <v>2.212776209361495E-5</v>
      </c>
      <c r="AC111">
        <v>673.4641005837193</v>
      </c>
      <c r="AD111">
        <f t="shared" si="33"/>
        <v>2190.3223508466467</v>
      </c>
      <c r="AE111">
        <f>+gettm2(AD111,AC111,AK111,AL111,テーブル2[[#This Row],[Fcorr]])</f>
        <v>564.81592402524609</v>
      </c>
      <c r="AF111" s="14">
        <f t="shared" si="34"/>
        <v>7.3464093475195114E-7</v>
      </c>
      <c r="AG111">
        <v>2.2208173272199013E-5</v>
      </c>
      <c r="AH111">
        <f t="shared" si="35"/>
        <v>47.155165429788987</v>
      </c>
      <c r="AI111">
        <f t="shared" si="36"/>
        <v>0.26850776136109245</v>
      </c>
      <c r="AJ111">
        <f t="shared" si="37"/>
        <v>51.068827600601168</v>
      </c>
      <c r="AK111">
        <f t="array" ref="AK111">+S111*テーブル2[[#This Row],[F_form]]/(E111*CpFromTP((テーブル2[[#This Row],[Tin]]+テーブル2[[#This Row],[Tf]])/2,テーブル2[[#This Row],[P]])*AI111)</f>
        <v>4.8565246198760992</v>
      </c>
      <c r="AL111">
        <f t="shared" si="38"/>
        <v>1.023604738117011</v>
      </c>
      <c r="AM111">
        <f t="shared" si="39"/>
        <v>598.16775837544219</v>
      </c>
      <c r="AN111">
        <f t="shared" si="40"/>
        <v>3.6787810131500009E-8</v>
      </c>
      <c r="AO111">
        <f t="shared" si="41"/>
        <v>8.0411178584062888E-8</v>
      </c>
      <c r="AP111">
        <v>3.8279670836666275</v>
      </c>
      <c r="AQ111">
        <f t="shared" si="42"/>
        <v>5.8422534138128459E-5</v>
      </c>
      <c r="AR111">
        <f t="shared" si="43"/>
        <v>1.1144292225391538E-5</v>
      </c>
      <c r="AS111">
        <f t="shared" si="44"/>
        <v>25.62686860434814</v>
      </c>
      <c r="AT111">
        <f t="shared" si="45"/>
        <v>13.168206779726241</v>
      </c>
      <c r="AU111">
        <f t="shared" si="46"/>
        <v>3.535765723564253</v>
      </c>
      <c r="AV111">
        <f t="shared" si="47"/>
        <v>0.29220136010237452</v>
      </c>
      <c r="AW111">
        <f t="shared" si="48"/>
        <v>1.1961250668997921E-2</v>
      </c>
      <c r="AX111">
        <f t="shared" si="49"/>
        <v>0.29220135283926879</v>
      </c>
      <c r="AY111">
        <f t="shared" si="50"/>
        <v>7.2631057279615163E-9</v>
      </c>
      <c r="AZ111">
        <f t="shared" si="51"/>
        <v>1189751.8930438254</v>
      </c>
      <c r="BA111">
        <f t="shared" si="52"/>
        <v>1.5262026256027335E-5</v>
      </c>
      <c r="BB111" s="15">
        <f t="shared" si="53"/>
        <v>4099927.9153703908</v>
      </c>
      <c r="BC111" s="20">
        <f t="shared" si="54"/>
        <v>22472.394740507938</v>
      </c>
      <c r="BD111" s="19">
        <f t="shared" si="55"/>
        <v>0.55113770406099771</v>
      </c>
      <c r="BE111" s="15">
        <v>3974783.4</v>
      </c>
      <c r="BF111" s="16">
        <f>テーブル2[[#This Row],[q_P]]/テーブル2[[#This Row],[q_M]]</f>
        <v>1.031484612562886</v>
      </c>
      <c r="BG111">
        <v>1</v>
      </c>
      <c r="BH111">
        <v>-5.3999999999999999E-2</v>
      </c>
      <c r="BI111">
        <v>4.5999999999999999E-2</v>
      </c>
      <c r="BJ111">
        <v>5625</v>
      </c>
      <c r="BK111" s="22">
        <v>1</v>
      </c>
      <c r="BL111">
        <f>テーブル2[[#This Row],[Ts]]-テーブル2[[#This Row],[Tin]]</f>
        <v>107.29260682869</v>
      </c>
      <c r="BM111">
        <f>テーブル2[[#This Row],[q_P]]*0.000001</f>
        <v>4.0999279153703903</v>
      </c>
      <c r="BN111">
        <f>テーブル2[[#This Row],[Tsub]]</f>
        <v>107.29260682869</v>
      </c>
      <c r="BO111">
        <f>テーブル2[[#This Row],[Fcorr]]</f>
        <v>1</v>
      </c>
      <c r="BP111">
        <f>(テーブル2[[#This Row],[Tsub]]-40)^2</f>
        <v>4528.2949338006556</v>
      </c>
      <c r="BQ111">
        <v>1</v>
      </c>
      <c r="BR111">
        <v>0.15240000000000001</v>
      </c>
    </row>
    <row r="112" spans="1:70" x14ac:dyDescent="0.15">
      <c r="A112" s="9" t="s">
        <v>180</v>
      </c>
      <c r="B112">
        <v>12065825.263044599</v>
      </c>
      <c r="C112" s="22">
        <f t="array" ref="C112">TsatFromP(テーブル2[[#This Row],[P]])</f>
        <v>598.16775841223</v>
      </c>
      <c r="D112">
        <f t="array" ref="D112">RhoGFromP(テーブル2[[#This Row],[P]])</f>
        <v>70.719127092772837</v>
      </c>
      <c r="E112">
        <f t="array" ref="E112">RhoFFromP(テーブル2[[#This Row],[P]])</f>
        <v>654.05698086006123</v>
      </c>
      <c r="F112">
        <f t="array" ref="F112">HgFromP(テーブル2[[#This Row],[P]])</f>
        <v>2683685.0883769058</v>
      </c>
      <c r="G112">
        <f t="array" ref="G112">HfFromP(テーブル2[[#This Row],[P]])</f>
        <v>1493933.1953330804</v>
      </c>
      <c r="H112">
        <f t="array" ref="H112">MuGFromP(テーブル2[[#This Row],[P]])</f>
        <v>2.1145404359092259E-5</v>
      </c>
      <c r="I112">
        <f t="array" ref="I112">MuFFromP(テーブル2[[#This Row],[P]])</f>
        <v>7.6371158483287791E-5</v>
      </c>
      <c r="J112">
        <f t="array" ref="J112">KfFromP(テーブル2[[#This Row],[P]])</f>
        <v>0.51093471001103663</v>
      </c>
      <c r="K112">
        <f t="array" ref="K112">CpFFromP(テーブル2[[#This Row],[P]])</f>
        <v>6848.0719740579098</v>
      </c>
      <c r="L112">
        <f t="array" ref="L112">SigmaFromP(テーブル2[[#This Row],[P]])</f>
        <v>8.6953190176285583E-3</v>
      </c>
      <c r="M112">
        <v>111</v>
      </c>
      <c r="N112">
        <v>2590.3991070810098</v>
      </c>
      <c r="O112" s="8">
        <f t="shared" si="56"/>
        <v>2.8502295699234246E-6</v>
      </c>
      <c r="P112" s="8">
        <f t="shared" si="57"/>
        <v>5.9847340050885557E-3</v>
      </c>
      <c r="Q112" s="8">
        <v>1.905E-3</v>
      </c>
      <c r="R112">
        <v>0.15240000000000001</v>
      </c>
      <c r="S112" s="15">
        <v>4577480.3161621094</v>
      </c>
      <c r="T112">
        <v>477.56256686264697</v>
      </c>
      <c r="U112" s="12">
        <f>+T112+BG112*S112*テーブル2[[#This Row],[Pw]]*R112/(N112*O112*K112)</f>
        <v>560.13621377444088</v>
      </c>
      <c r="V112">
        <v>0.03</v>
      </c>
      <c r="W112" s="8">
        <f t="shared" si="28"/>
        <v>64614.841479315524</v>
      </c>
      <c r="X112">
        <v>3.7064000565584669E-2</v>
      </c>
      <c r="Y112">
        <f t="shared" si="29"/>
        <v>5.194262015671395</v>
      </c>
      <c r="Z112">
        <f t="shared" si="30"/>
        <v>5.1942620358384497</v>
      </c>
      <c r="AA112">
        <f t="shared" si="31"/>
        <v>-2.0167054692876718E-8</v>
      </c>
      <c r="AB112">
        <f t="shared" si="32"/>
        <v>2.195263625188634E-5</v>
      </c>
      <c r="AC112">
        <v>683.74461626823813</v>
      </c>
      <c r="AD112">
        <f t="shared" si="33"/>
        <v>2199.0415788359164</v>
      </c>
      <c r="AE112">
        <f>+gettm2(AD112,AC112,AK112,AL112,テーブル2[[#This Row],[Fcorr]])</f>
        <v>560.136214611887</v>
      </c>
      <c r="AF112" s="14">
        <f t="shared" si="34"/>
        <v>8.3744612311420497E-7</v>
      </c>
      <c r="AG112">
        <v>2.2041917195921858E-5</v>
      </c>
      <c r="AH112">
        <f t="shared" si="35"/>
        <v>47.531342939541787</v>
      </c>
      <c r="AI112">
        <f t="shared" si="36"/>
        <v>0.26957663617182098</v>
      </c>
      <c r="AJ112">
        <f t="shared" si="37"/>
        <v>50.888285974898203</v>
      </c>
      <c r="AK112">
        <f t="array" ref="AK112">+S112*テーブル2[[#This Row],[F_form]]/(E112*CpFromTP((テーブル2[[#This Row],[Tin]]+テーブル2[[#This Row],[Tf]])/2,テーブル2[[#This Row],[P]])*AI112)</f>
        <v>5.5227595034694783</v>
      </c>
      <c r="AL112">
        <f t="shared" si="38"/>
        <v>1.023604738117011</v>
      </c>
      <c r="AM112">
        <f t="shared" si="39"/>
        <v>598.16775827606534</v>
      </c>
      <c r="AN112">
        <f t="shared" si="40"/>
        <v>1.3616465821542079E-7</v>
      </c>
      <c r="AO112">
        <f t="shared" si="41"/>
        <v>8.9280944035517414E-8</v>
      </c>
      <c r="AP112">
        <v>3.8382248489922368</v>
      </c>
      <c r="AQ112">
        <f t="shared" si="42"/>
        <v>5.8110679639857072E-5</v>
      </c>
      <c r="AR112">
        <f t="shared" si="43"/>
        <v>1.1065599069978688E-5</v>
      </c>
      <c r="AS112">
        <f t="shared" si="44"/>
        <v>25.547204671507799</v>
      </c>
      <c r="AT112">
        <f t="shared" si="45"/>
        <v>13.152639522306007</v>
      </c>
      <c r="AU112">
        <f t="shared" si="46"/>
        <v>3.5456443192037996</v>
      </c>
      <c r="AV112">
        <f t="shared" si="47"/>
        <v>0.29258052978843718</v>
      </c>
      <c r="AW112">
        <f t="shared" si="48"/>
        <v>1.1866585691912887E-2</v>
      </c>
      <c r="AX112">
        <f t="shared" si="49"/>
        <v>0.29258052190591116</v>
      </c>
      <c r="AY112">
        <f t="shared" si="50"/>
        <v>7.8825260207970871E-9</v>
      </c>
      <c r="AZ112">
        <f t="shared" si="51"/>
        <v>1189751.8930438254</v>
      </c>
      <c r="BA112">
        <f t="shared" si="52"/>
        <v>1.513998838684883E-5</v>
      </c>
      <c r="BB112" s="15">
        <f t="shared" si="53"/>
        <v>4588864.3676993232</v>
      </c>
      <c r="BC112" s="20">
        <f t="shared" si="54"/>
        <v>11384.051537213847</v>
      </c>
      <c r="BD112" s="19">
        <f t="shared" si="55"/>
        <v>0.24869689765828554</v>
      </c>
      <c r="BE112" s="15">
        <v>4542609.5999999996</v>
      </c>
      <c r="BF112" s="16">
        <f>テーブル2[[#This Row],[q_P]]/テーブル2[[#This Row],[q_M]]</f>
        <v>1.0101824219495603</v>
      </c>
      <c r="BG112">
        <v>1</v>
      </c>
      <c r="BH112">
        <v>-4.7E-2</v>
      </c>
      <c r="BI112">
        <v>4.5999999999999999E-2</v>
      </c>
      <c r="BJ112">
        <v>5625</v>
      </c>
      <c r="BK112" s="22">
        <v>1</v>
      </c>
      <c r="BL112">
        <f>テーブル2[[#This Row],[Ts]]-テーブル2[[#This Row],[Tin]]</f>
        <v>120.60519154958303</v>
      </c>
      <c r="BM112">
        <f>テーブル2[[#This Row],[q_P]]*0.000001</f>
        <v>4.5888643676993226</v>
      </c>
      <c r="BN112">
        <f>テーブル2[[#This Row],[Tsub]]</f>
        <v>120.60519154958303</v>
      </c>
      <c r="BO112">
        <f>テーブル2[[#This Row],[Fcorr]]</f>
        <v>1</v>
      </c>
      <c r="BP112">
        <f>(テーブル2[[#This Row],[Tsub]]-40)^2</f>
        <v>6497.1969047449711</v>
      </c>
      <c r="BQ112">
        <v>1</v>
      </c>
      <c r="BR112">
        <v>0.15240000000000001</v>
      </c>
    </row>
    <row r="113" spans="1:70" x14ac:dyDescent="0.15">
      <c r="A113" s="9" t="s">
        <v>181</v>
      </c>
      <c r="B113">
        <v>12065825.263044599</v>
      </c>
      <c r="C113" s="22">
        <f t="array" ref="C113">TsatFromP(テーブル2[[#This Row],[P]])</f>
        <v>598.16775841223</v>
      </c>
      <c r="D113">
        <f t="array" ref="D113">RhoGFromP(テーブル2[[#This Row],[P]])</f>
        <v>70.719127092772837</v>
      </c>
      <c r="E113">
        <f t="array" ref="E113">RhoFFromP(テーブル2[[#This Row],[P]])</f>
        <v>654.05698086006123</v>
      </c>
      <c r="F113">
        <f t="array" ref="F113">HgFromP(テーブル2[[#This Row],[P]])</f>
        <v>2683685.0883769058</v>
      </c>
      <c r="G113">
        <f t="array" ref="G113">HfFromP(テーブル2[[#This Row],[P]])</f>
        <v>1493933.1953330804</v>
      </c>
      <c r="H113">
        <f t="array" ref="H113">MuGFromP(テーブル2[[#This Row],[P]])</f>
        <v>2.1145404359092259E-5</v>
      </c>
      <c r="I113">
        <f t="array" ref="I113">MuFFromP(テーブル2[[#This Row],[P]])</f>
        <v>7.6371158483287791E-5</v>
      </c>
      <c r="J113">
        <f t="array" ref="J113">KfFromP(テーブル2[[#This Row],[P]])</f>
        <v>0.51093471001103663</v>
      </c>
      <c r="K113">
        <f t="array" ref="K113">CpFFromP(テーブル2[[#This Row],[P]])</f>
        <v>6848.0719740579098</v>
      </c>
      <c r="L113">
        <f t="array" ref="L113">SigmaFromP(テーブル2[[#This Row],[P]])</f>
        <v>8.6953190176285583E-3</v>
      </c>
      <c r="M113">
        <v>112</v>
      </c>
      <c r="N113">
        <v>2590.3991070810098</v>
      </c>
      <c r="O113" s="8">
        <f t="shared" si="56"/>
        <v>2.8502295699234246E-6</v>
      </c>
      <c r="P113" s="8">
        <f t="shared" si="57"/>
        <v>5.9847340050885557E-3</v>
      </c>
      <c r="Q113" s="8">
        <v>1.905E-3</v>
      </c>
      <c r="R113">
        <v>0.15240000000000001</v>
      </c>
      <c r="S113" s="15">
        <v>4093457.2219848633</v>
      </c>
      <c r="T113">
        <v>490.87515158354</v>
      </c>
      <c r="U113" s="12">
        <f>+T113+BG113*S113*テーブル2[[#This Row],[Pw]]*R113/(N113*O113*K113)</f>
        <v>564.71745519831757</v>
      </c>
      <c r="V113">
        <v>0.03</v>
      </c>
      <c r="W113" s="8">
        <f t="shared" si="28"/>
        <v>64614.841479315524</v>
      </c>
      <c r="X113">
        <v>3.7064000565584669E-2</v>
      </c>
      <c r="Y113">
        <f t="shared" si="29"/>
        <v>5.194262015671395</v>
      </c>
      <c r="Z113">
        <f t="shared" si="30"/>
        <v>5.1942620358384497</v>
      </c>
      <c r="AA113">
        <f t="shared" si="31"/>
        <v>-2.0167054692876718E-8</v>
      </c>
      <c r="AB113">
        <f t="shared" si="32"/>
        <v>2.195263625188634E-5</v>
      </c>
      <c r="AC113">
        <v>673.41894743947591</v>
      </c>
      <c r="AD113">
        <f t="shared" si="33"/>
        <v>2199.0415788359164</v>
      </c>
      <c r="AE113">
        <f>+gettm2(AD113,AC113,AK113,AL113,テーブル2[[#This Row],[Fcorr]])</f>
        <v>564.71745519831757</v>
      </c>
      <c r="AF113" s="14">
        <f t="shared" si="34"/>
        <v>0</v>
      </c>
      <c r="AG113">
        <v>2.2032329710361479E-5</v>
      </c>
      <c r="AH113">
        <f t="shared" si="35"/>
        <v>47.531342939541787</v>
      </c>
      <c r="AI113">
        <f t="shared" si="36"/>
        <v>0.26957663617182098</v>
      </c>
      <c r="AJ113">
        <f t="shared" si="37"/>
        <v>50.866151298379812</v>
      </c>
      <c r="AK113">
        <f t="array" ref="AK113">+S113*テーブル2[[#This Row],[F_form]]/(E113*CpFromTP((テーブル2[[#This Row],[Tin]]+テーブル2[[#This Row],[Tf]])/2,テーブル2[[#This Row],[P]])*AI113)</f>
        <v>4.8567264948962015</v>
      </c>
      <c r="AL113">
        <f t="shared" si="38"/>
        <v>1.023604738117011</v>
      </c>
      <c r="AM113">
        <f t="shared" si="39"/>
        <v>598.16775829623657</v>
      </c>
      <c r="AN113">
        <f t="shared" si="40"/>
        <v>1.159934299721499E-7</v>
      </c>
      <c r="AO113">
        <f t="shared" si="41"/>
        <v>7.9693458475138941E-8</v>
      </c>
      <c r="AP113">
        <v>3.8371392804465252</v>
      </c>
      <c r="AQ113">
        <f t="shared" si="42"/>
        <v>5.8143564580865378E-5</v>
      </c>
      <c r="AR113">
        <f t="shared" si="43"/>
        <v>1.1056011584418309E-5</v>
      </c>
      <c r="AS113">
        <f t="shared" si="44"/>
        <v>25.525069994989419</v>
      </c>
      <c r="AT113">
        <f t="shared" si="45"/>
        <v>13.148305531300355</v>
      </c>
      <c r="AU113">
        <f t="shared" si="46"/>
        <v>3.5444759764872975</v>
      </c>
      <c r="AV113">
        <f t="shared" si="47"/>
        <v>0.29266330395922768</v>
      </c>
      <c r="AW113">
        <f t="shared" si="48"/>
        <v>1.1866585691912887E-2</v>
      </c>
      <c r="AX113">
        <f t="shared" si="49"/>
        <v>0.29266329612609321</v>
      </c>
      <c r="AY113">
        <f t="shared" si="50"/>
        <v>7.8331344743887144E-9</v>
      </c>
      <c r="AZ113">
        <f t="shared" si="51"/>
        <v>1189751.8930438254</v>
      </c>
      <c r="BA113">
        <f t="shared" si="52"/>
        <v>1.5152841825981165E-5</v>
      </c>
      <c r="BB113" s="15">
        <f t="shared" si="53"/>
        <v>4092612.0099863471</v>
      </c>
      <c r="BC113" s="20">
        <f t="shared" si="54"/>
        <v>-845.21199851622805</v>
      </c>
      <c r="BD113" s="19">
        <f t="shared" si="55"/>
        <v>-2.0647876664664298E-2</v>
      </c>
      <c r="BE113" s="15">
        <v>3974783.4</v>
      </c>
      <c r="BF113" s="16">
        <f>テーブル2[[#This Row],[q_P]]/テーブル2[[#This Row],[q_M]]</f>
        <v>1.029644032926762</v>
      </c>
      <c r="BG113">
        <v>1</v>
      </c>
      <c r="BH113">
        <v>-5.6000000000000001E-2</v>
      </c>
      <c r="BI113">
        <v>4.5999999999999999E-2</v>
      </c>
      <c r="BJ113">
        <v>5625</v>
      </c>
      <c r="BK113" s="22">
        <v>1</v>
      </c>
      <c r="BL113">
        <f>テーブル2[[#This Row],[Ts]]-テーブル2[[#This Row],[Tin]]</f>
        <v>107.29260682869</v>
      </c>
      <c r="BM113">
        <f>テーブル2[[#This Row],[q_P]]*0.000001</f>
        <v>4.0926120099863468</v>
      </c>
      <c r="BN113">
        <f>テーブル2[[#This Row],[Tsub]]</f>
        <v>107.29260682869</v>
      </c>
      <c r="BO113">
        <f>テーブル2[[#This Row],[Fcorr]]</f>
        <v>1</v>
      </c>
      <c r="BP113">
        <f>(テーブル2[[#This Row],[Tsub]]-40)^2</f>
        <v>4528.2949338006556</v>
      </c>
      <c r="BQ113">
        <v>1</v>
      </c>
      <c r="BR113">
        <v>0.15240000000000001</v>
      </c>
    </row>
    <row r="114" spans="1:70" x14ac:dyDescent="0.15">
      <c r="A114" s="9" t="s">
        <v>182</v>
      </c>
      <c r="B114">
        <v>12065825.263044599</v>
      </c>
      <c r="C114" s="22">
        <f t="array" ref="C114">TsatFromP(テーブル2[[#This Row],[P]])</f>
        <v>598.16775841223</v>
      </c>
      <c r="D114">
        <f t="array" ref="D114">RhoGFromP(テーブル2[[#This Row],[P]])</f>
        <v>70.719127092772837</v>
      </c>
      <c r="E114">
        <f t="array" ref="E114">RhoFFromP(テーブル2[[#This Row],[P]])</f>
        <v>654.05698086006123</v>
      </c>
      <c r="F114">
        <f t="array" ref="F114">HgFromP(テーブル2[[#This Row],[P]])</f>
        <v>2683685.0883769058</v>
      </c>
      <c r="G114">
        <f t="array" ref="G114">HfFromP(テーブル2[[#This Row],[P]])</f>
        <v>1493933.1953330804</v>
      </c>
      <c r="H114">
        <f t="array" ref="H114">MuGFromP(テーブル2[[#This Row],[P]])</f>
        <v>2.1145404359092259E-5</v>
      </c>
      <c r="I114">
        <f t="array" ref="I114">MuFFromP(テーブル2[[#This Row],[P]])</f>
        <v>7.6371158483287791E-5</v>
      </c>
      <c r="J114">
        <f t="array" ref="J114">KfFromP(テーブル2[[#This Row],[P]])</f>
        <v>0.51093471001103663</v>
      </c>
      <c r="K114">
        <f t="array" ref="K114">CpFFromP(テーブル2[[#This Row],[P]])</f>
        <v>6848.0719740579098</v>
      </c>
      <c r="L114">
        <f t="array" ref="L114">SigmaFromP(テーブル2[[#This Row],[P]])</f>
        <v>8.6953190176285583E-3</v>
      </c>
      <c r="M114">
        <v>113</v>
      </c>
      <c r="N114">
        <v>3200.7025616288902</v>
      </c>
      <c r="O114" s="8">
        <f t="shared" si="56"/>
        <v>2.8502295699234246E-6</v>
      </c>
      <c r="P114" s="8">
        <f t="shared" si="57"/>
        <v>5.9847340050885557E-3</v>
      </c>
      <c r="Q114" s="8">
        <v>1.905E-3</v>
      </c>
      <c r="R114">
        <v>0.15240000000000001</v>
      </c>
      <c r="S114" s="15">
        <v>6357323.4558105469</v>
      </c>
      <c r="T114">
        <v>453.64790590713602</v>
      </c>
      <c r="U114" s="12">
        <f>+T114+BG114*S114*テーブル2[[#This Row],[Pw]]*R114/(N114*O114*K114)</f>
        <v>546.46129970116522</v>
      </c>
      <c r="V114">
        <v>0.03</v>
      </c>
      <c r="W114" s="8">
        <f t="shared" si="28"/>
        <v>79838.233450881977</v>
      </c>
      <c r="X114">
        <v>3.3515797014276462E-2</v>
      </c>
      <c r="Y114">
        <f t="shared" si="29"/>
        <v>5.4622959187728934</v>
      </c>
      <c r="Z114">
        <f t="shared" si="30"/>
        <v>5.4622959290082331</v>
      </c>
      <c r="AA114">
        <f t="shared" si="31"/>
        <v>-1.0235339686914813E-8</v>
      </c>
      <c r="AB114">
        <f t="shared" si="32"/>
        <v>1.5901282462099238E-5</v>
      </c>
      <c r="AC114">
        <v>699.64068006205969</v>
      </c>
      <c r="AD114">
        <f t="shared" si="33"/>
        <v>2583.81077803982</v>
      </c>
      <c r="AE114">
        <f>+gettm2(AD114,AC114,AK114,AL114,テーブル2[[#This Row],[Fcorr]])</f>
        <v>546.46130069757191</v>
      </c>
      <c r="AF114" s="14">
        <f t="shared" si="34"/>
        <v>9.9640669759537559E-7</v>
      </c>
      <c r="AG114">
        <v>1.5993490459952624E-5</v>
      </c>
      <c r="AH114">
        <f t="shared" si="35"/>
        <v>65.619756431751057</v>
      </c>
      <c r="AI114">
        <f t="shared" si="36"/>
        <v>0.31674481499216933</v>
      </c>
      <c r="AJ114">
        <f t="shared" si="37"/>
        <v>43.384937563152363</v>
      </c>
      <c r="AK114">
        <f t="array" ref="AK114">+S114*テーブル2[[#This Row],[F_form]]/(E114*CpFromTP((テーブル2[[#This Row],[Tin]]+テーブル2[[#This Row],[Tf]])/2,テーブル2[[#This Row],[P]])*AI114)</f>
        <v>6.7216160780764405</v>
      </c>
      <c r="AL114">
        <f t="shared" si="38"/>
        <v>1.023604738117011</v>
      </c>
      <c r="AM114">
        <f t="shared" si="39"/>
        <v>598.16775839730542</v>
      </c>
      <c r="AN114">
        <f t="shared" si="40"/>
        <v>1.4924580682418309E-8</v>
      </c>
      <c r="AO114">
        <f t="shared" si="41"/>
        <v>9.2207997853385526E-8</v>
      </c>
      <c r="AP114">
        <v>4.2281658957094228</v>
      </c>
      <c r="AQ114">
        <f t="shared" si="42"/>
        <v>4.7886461048181636E-5</v>
      </c>
      <c r="AR114">
        <f t="shared" si="43"/>
        <v>8.0428492289030046E-6</v>
      </c>
      <c r="AS114">
        <f t="shared" si="44"/>
        <v>21.817533358308495</v>
      </c>
      <c r="AT114">
        <f t="shared" si="45"/>
        <v>12.363569645122068</v>
      </c>
      <c r="AU114">
        <f t="shared" si="46"/>
        <v>3.91609657988699</v>
      </c>
      <c r="AV114">
        <f t="shared" si="47"/>
        <v>0.3120693158224328</v>
      </c>
      <c r="AW114">
        <f t="shared" si="48"/>
        <v>8.5955020974575712E-3</v>
      </c>
      <c r="AX114">
        <f t="shared" si="49"/>
        <v>0.31206931574842706</v>
      </c>
      <c r="AY114">
        <f t="shared" si="50"/>
        <v>7.4005745975824766E-11</v>
      </c>
      <c r="AZ114">
        <f t="shared" si="51"/>
        <v>1189751.8930438254</v>
      </c>
      <c r="BA114">
        <f t="shared" si="52"/>
        <v>1.1325587081806544E-5</v>
      </c>
      <c r="BB114" s="15">
        <f t="shared" si="53"/>
        <v>6335484.8721179161</v>
      </c>
      <c r="BC114" s="20">
        <f t="shared" si="54"/>
        <v>-21838.583692630753</v>
      </c>
      <c r="BD114" s="19">
        <f t="shared" si="55"/>
        <v>-0.34351852386353643</v>
      </c>
      <c r="BE114" s="15">
        <v>6561547.1999999993</v>
      </c>
      <c r="BF114" s="16">
        <f>テーブル2[[#This Row],[q_P]]/テーブル2[[#This Row],[q_M]]</f>
        <v>0.96554740505683123</v>
      </c>
      <c r="BG114">
        <v>1</v>
      </c>
      <c r="BH114">
        <v>-5.6000000000000001E-2</v>
      </c>
      <c r="BI114">
        <v>4.5999999999999999E-2</v>
      </c>
      <c r="BJ114">
        <v>5625</v>
      </c>
      <c r="BK114" s="22">
        <v>1</v>
      </c>
      <c r="BL114">
        <f>テーブル2[[#This Row],[Ts]]-テーブル2[[#This Row],[Tin]]</f>
        <v>144.51985250509398</v>
      </c>
      <c r="BM114">
        <f>テーブル2[[#This Row],[q_P]]*0.000001</f>
        <v>6.3354848721179158</v>
      </c>
      <c r="BN114">
        <f>テーブル2[[#This Row],[Tsub]]</f>
        <v>144.51985250509398</v>
      </c>
      <c r="BO114">
        <f>テーブル2[[#This Row],[Fcorr]]</f>
        <v>1</v>
      </c>
      <c r="BP114">
        <f>(テーブル2[[#This Row],[Tsub]]-40)^2</f>
        <v>10924.3995676866</v>
      </c>
      <c r="BQ114">
        <v>1</v>
      </c>
      <c r="BR114">
        <v>0.15240000000000001</v>
      </c>
    </row>
    <row r="115" spans="1:70" x14ac:dyDescent="0.15">
      <c r="A115" s="9" t="s">
        <v>183</v>
      </c>
      <c r="B115">
        <v>12065825.263044599</v>
      </c>
      <c r="C115" s="22">
        <f t="array" ref="C115">TsatFromP(テーブル2[[#This Row],[P]])</f>
        <v>598.16775841223</v>
      </c>
      <c r="D115">
        <f t="array" ref="D115">RhoGFromP(テーブル2[[#This Row],[P]])</f>
        <v>70.719127092772837</v>
      </c>
      <c r="E115">
        <f t="array" ref="E115">RhoFFromP(テーブル2[[#This Row],[P]])</f>
        <v>654.05698086006123</v>
      </c>
      <c r="F115">
        <f t="array" ref="F115">HgFromP(テーブル2[[#This Row],[P]])</f>
        <v>2683685.0883769058</v>
      </c>
      <c r="G115">
        <f t="array" ref="G115">HfFromP(テーブル2[[#This Row],[P]])</f>
        <v>1493933.1953330804</v>
      </c>
      <c r="H115">
        <f t="array" ref="H115">MuGFromP(テーブル2[[#This Row],[P]])</f>
        <v>2.1145404359092259E-5</v>
      </c>
      <c r="I115">
        <f t="array" ref="I115">MuFFromP(テーブル2[[#This Row],[P]])</f>
        <v>7.6371158483287791E-5</v>
      </c>
      <c r="J115">
        <f t="array" ref="J115">KfFromP(テーブル2[[#This Row],[P]])</f>
        <v>0.51093471001103663</v>
      </c>
      <c r="K115">
        <f t="array" ref="K115">CpFFromP(テーブル2[[#This Row],[P]])</f>
        <v>6848.0719740579098</v>
      </c>
      <c r="L115">
        <f t="array" ref="L115">SigmaFromP(テーブル2[[#This Row],[P]])</f>
        <v>8.6953190176285583E-3</v>
      </c>
      <c r="M115">
        <v>114</v>
      </c>
      <c r="N115">
        <v>3200.7025616288902</v>
      </c>
      <c r="O115" s="8">
        <f t="shared" si="56"/>
        <v>2.8502295699234246E-6</v>
      </c>
      <c r="P115" s="8">
        <f t="shared" si="57"/>
        <v>5.9847340050885557E-3</v>
      </c>
      <c r="Q115" s="8">
        <v>1.905E-3</v>
      </c>
      <c r="R115">
        <v>0.15240000000000001</v>
      </c>
      <c r="S115" s="15">
        <v>4883532.71484375</v>
      </c>
      <c r="T115">
        <v>488.66227888857202</v>
      </c>
      <c r="U115" s="12">
        <f>+T115+BG115*S115*テーブル2[[#This Row],[Pw]]*R115/(N115*O115*K115)</f>
        <v>559.95914589862537</v>
      </c>
      <c r="V115">
        <v>0.03</v>
      </c>
      <c r="W115" s="8">
        <f t="shared" si="28"/>
        <v>79838.233450881977</v>
      </c>
      <c r="X115">
        <v>3.3515797014276462E-2</v>
      </c>
      <c r="Y115">
        <f t="shared" si="29"/>
        <v>5.4622959187728934</v>
      </c>
      <c r="Z115">
        <f t="shared" si="30"/>
        <v>5.4622959290082331</v>
      </c>
      <c r="AA115">
        <f t="shared" si="31"/>
        <v>-1.0235339686914813E-8</v>
      </c>
      <c r="AB115">
        <f t="shared" si="32"/>
        <v>1.5901282462099238E-5</v>
      </c>
      <c r="AC115">
        <v>673.10301178076327</v>
      </c>
      <c r="AD115">
        <f t="shared" si="33"/>
        <v>2583.81077803982</v>
      </c>
      <c r="AE115">
        <f>+gettm2(AD115,AC115,AK115,AL115,テーブル2[[#This Row],[Fcorr]])</f>
        <v>559.95914589862514</v>
      </c>
      <c r="AF115" s="14">
        <f t="shared" si="34"/>
        <v>0</v>
      </c>
      <c r="AG115">
        <v>1.5972448838284982E-5</v>
      </c>
      <c r="AH115">
        <f t="shared" si="35"/>
        <v>65.619756431751057</v>
      </c>
      <c r="AI115">
        <f t="shared" si="36"/>
        <v>0.31674481499216933</v>
      </c>
      <c r="AJ115">
        <f t="shared" si="37"/>
        <v>43.327858750709019</v>
      </c>
      <c r="AK115">
        <f t="array" ref="AK115">+S115*テーブル2[[#This Row],[F_form]]/(E115*CpFromTP((テーブル2[[#This Row],[Tin]]+テーブル2[[#This Row],[Tf]])/2,テーブル2[[#This Row],[P]])*AI115)</f>
        <v>4.9648303264076112</v>
      </c>
      <c r="AL115">
        <f t="shared" si="38"/>
        <v>1.023604738117011</v>
      </c>
      <c r="AM115">
        <f t="shared" si="39"/>
        <v>598.16775839063894</v>
      </c>
      <c r="AN115">
        <f t="shared" si="40"/>
        <v>2.1591063159576152E-8</v>
      </c>
      <c r="AO115">
        <f t="shared" si="41"/>
        <v>7.1166376185743583E-8</v>
      </c>
      <c r="AP115">
        <v>4.2243025472005149</v>
      </c>
      <c r="AQ115">
        <f t="shared" si="42"/>
        <v>4.7974090512655475E-5</v>
      </c>
      <c r="AR115">
        <f t="shared" si="43"/>
        <v>8.0218076072353627E-6</v>
      </c>
      <c r="AS115">
        <f t="shared" si="44"/>
        <v>21.760454545865144</v>
      </c>
      <c r="AT115">
        <f t="shared" si="45"/>
        <v>12.350471554129356</v>
      </c>
      <c r="AU115">
        <f t="shared" si="46"/>
        <v>3.9119478274787531</v>
      </c>
      <c r="AV115">
        <f t="shared" si="47"/>
        <v>0.31235471972176176</v>
      </c>
      <c r="AW115">
        <f t="shared" si="48"/>
        <v>8.5955020974575712E-3</v>
      </c>
      <c r="AX115">
        <f t="shared" si="49"/>
        <v>0.31235471967302791</v>
      </c>
      <c r="AY115">
        <f t="shared" si="50"/>
        <v>4.873385028858479E-11</v>
      </c>
      <c r="AZ115">
        <f t="shared" si="51"/>
        <v>1189751.8930438254</v>
      </c>
      <c r="BA115">
        <f t="shared" si="52"/>
        <v>1.1356689057332874E-5</v>
      </c>
      <c r="BB115" s="15">
        <f t="shared" si="53"/>
        <v>4876352.6626540739</v>
      </c>
      <c r="BC115" s="20">
        <f t="shared" si="54"/>
        <v>-7180.0521896760911</v>
      </c>
      <c r="BD115" s="19">
        <f t="shared" si="55"/>
        <v>-0.14702578254164145</v>
      </c>
      <c r="BE115" s="15">
        <v>5205073.5</v>
      </c>
      <c r="BF115" s="16">
        <f>テーブル2[[#This Row],[q_P]]/テーブル2[[#This Row],[q_M]]</f>
        <v>0.93684607194385894</v>
      </c>
      <c r="BG115">
        <v>1</v>
      </c>
      <c r="BH115">
        <v>-0.04</v>
      </c>
      <c r="BI115">
        <v>4.5999999999999999E-2</v>
      </c>
      <c r="BJ115">
        <v>5625</v>
      </c>
      <c r="BK115" s="22">
        <v>1</v>
      </c>
      <c r="BL115">
        <f>テーブル2[[#This Row],[Ts]]-テーブル2[[#This Row],[Tin]]</f>
        <v>109.50547952365798</v>
      </c>
      <c r="BM115">
        <f>テーブル2[[#This Row],[q_P]]*0.000001</f>
        <v>4.8763526626540736</v>
      </c>
      <c r="BN115">
        <f>テーブル2[[#This Row],[Tsub]]</f>
        <v>109.50547952365798</v>
      </c>
      <c r="BO115">
        <f>テーブル2[[#This Row],[Fcorr]]</f>
        <v>1</v>
      </c>
      <c r="BP115">
        <f>(テーブル2[[#This Row],[Tsub]]-40)^2</f>
        <v>4831.0116838136391</v>
      </c>
      <c r="BQ115">
        <v>1</v>
      </c>
      <c r="BR115">
        <v>0.15240000000000001</v>
      </c>
    </row>
    <row r="116" spans="1:70" x14ac:dyDescent="0.15">
      <c r="A116" s="9" t="s">
        <v>184</v>
      </c>
      <c r="B116">
        <v>12065825.263044599</v>
      </c>
      <c r="C116" s="22">
        <f t="array" ref="C116">TsatFromP(テーブル2[[#This Row],[P]])</f>
        <v>598.16775841223</v>
      </c>
      <c r="D116">
        <f t="array" ref="D116">RhoGFromP(テーブル2[[#This Row],[P]])</f>
        <v>70.719127092772837</v>
      </c>
      <c r="E116">
        <f t="array" ref="E116">RhoFFromP(テーブル2[[#This Row],[P]])</f>
        <v>654.05698086006123</v>
      </c>
      <c r="F116">
        <f t="array" ref="F116">HgFromP(テーブル2[[#This Row],[P]])</f>
        <v>2683685.0883769058</v>
      </c>
      <c r="G116">
        <f t="array" ref="G116">HfFromP(テーブル2[[#This Row],[P]])</f>
        <v>1493933.1953330804</v>
      </c>
      <c r="H116">
        <f t="array" ref="H116">MuGFromP(テーブル2[[#This Row],[P]])</f>
        <v>2.1145404359092259E-5</v>
      </c>
      <c r="I116">
        <f t="array" ref="I116">MuFFromP(テーブル2[[#This Row],[P]])</f>
        <v>7.6371158483287791E-5</v>
      </c>
      <c r="J116">
        <f t="array" ref="J116">KfFromP(テーブル2[[#This Row],[P]])</f>
        <v>0.51093471001103663</v>
      </c>
      <c r="K116">
        <f t="array" ref="K116">CpFFromP(テーブル2[[#This Row],[P]])</f>
        <v>6848.0719740579098</v>
      </c>
      <c r="L116">
        <f t="array" ref="L116">SigmaFromP(テーブル2[[#This Row],[P]])</f>
        <v>8.6953190176285583E-3</v>
      </c>
      <c r="M116">
        <v>115</v>
      </c>
      <c r="N116">
        <v>3200.7025616288902</v>
      </c>
      <c r="O116" s="8">
        <f t="shared" si="56"/>
        <v>2.8502295699234246E-6</v>
      </c>
      <c r="P116" s="8">
        <f t="shared" si="57"/>
        <v>5.9847340050885557E-3</v>
      </c>
      <c r="Q116" s="8">
        <v>1.905E-3</v>
      </c>
      <c r="R116">
        <v>0.15240000000000001</v>
      </c>
      <c r="S116" s="15">
        <v>4953486.2518310547</v>
      </c>
      <c r="T116">
        <v>487.01157338752699</v>
      </c>
      <c r="U116" s="12">
        <f>+T116+BG116*S116*テーブル2[[#This Row],[Pw]]*R116/(N116*O116*K116)</f>
        <v>559.32972320957163</v>
      </c>
      <c r="V116">
        <v>0.03</v>
      </c>
      <c r="W116" s="8">
        <f t="shared" si="28"/>
        <v>79838.233450881977</v>
      </c>
      <c r="X116">
        <v>3.3515797014276462E-2</v>
      </c>
      <c r="Y116">
        <f t="shared" si="29"/>
        <v>5.4622959187728934</v>
      </c>
      <c r="Z116">
        <f t="shared" si="30"/>
        <v>5.4622959290082331</v>
      </c>
      <c r="AA116">
        <f t="shared" si="31"/>
        <v>-1.0235339686914813E-8</v>
      </c>
      <c r="AB116">
        <f t="shared" si="32"/>
        <v>1.5901282462099238E-5</v>
      </c>
      <c r="AC116">
        <v>674.34091688447552</v>
      </c>
      <c r="AD116">
        <f t="shared" si="33"/>
        <v>2583.81077803982</v>
      </c>
      <c r="AE116">
        <f>+gettm2(AD116,AC116,AK116,AL116,テーブル2[[#This Row],[Fcorr]])</f>
        <v>559.32972395298077</v>
      </c>
      <c r="AF116" s="14">
        <f t="shared" si="34"/>
        <v>7.4340914579806849E-7</v>
      </c>
      <c r="AG116">
        <v>1.5973934158366348E-5</v>
      </c>
      <c r="AH116">
        <f t="shared" si="35"/>
        <v>65.619756431751057</v>
      </c>
      <c r="AI116">
        <f t="shared" si="36"/>
        <v>0.31674481499216933</v>
      </c>
      <c r="AJ116">
        <f t="shared" si="37"/>
        <v>43.331887922399382</v>
      </c>
      <c r="AK116">
        <f t="array" ref="AK116">+S116*テーブル2[[#This Row],[F_form]]/(E116*CpFromTP((テーブル2[[#This Row],[Tin]]+テーブル2[[#This Row],[Tf]])/2,テーブル2[[#This Row],[P]])*AI116)</f>
        <v>5.046769916253548</v>
      </c>
      <c r="AL116">
        <f t="shared" si="38"/>
        <v>1.023604738117011</v>
      </c>
      <c r="AM116">
        <f t="shared" si="39"/>
        <v>598.16775839099409</v>
      </c>
      <c r="AN116">
        <f t="shared" si="40"/>
        <v>2.1235905478533823E-8</v>
      </c>
      <c r="AO116">
        <f t="shared" si="41"/>
        <v>7.265169626710958E-8</v>
      </c>
      <c r="AP116">
        <v>4.2245755757771306</v>
      </c>
      <c r="AQ116">
        <f t="shared" si="42"/>
        <v>4.7967889712527939E-5</v>
      </c>
      <c r="AR116">
        <f t="shared" si="43"/>
        <v>8.0232929273167287E-6</v>
      </c>
      <c r="AS116">
        <f t="shared" si="44"/>
        <v>21.76448371755551</v>
      </c>
      <c r="AT116">
        <f t="shared" si="45"/>
        <v>12.351397269790914</v>
      </c>
      <c r="AU116">
        <f t="shared" si="46"/>
        <v>3.9122410431147081</v>
      </c>
      <c r="AV116">
        <f t="shared" si="47"/>
        <v>0.3123345326624225</v>
      </c>
      <c r="AW116">
        <f t="shared" si="48"/>
        <v>8.5955020974575712E-3</v>
      </c>
      <c r="AX116">
        <f t="shared" si="49"/>
        <v>0.31233453261210736</v>
      </c>
      <c r="AY116">
        <f t="shared" si="50"/>
        <v>5.0315140942558401E-11</v>
      </c>
      <c r="AZ116">
        <f t="shared" si="51"/>
        <v>1189751.8930438254</v>
      </c>
      <c r="BA116">
        <f t="shared" si="52"/>
        <v>1.1354487297508939E-5</v>
      </c>
      <c r="BB116" s="15">
        <f t="shared" si="53"/>
        <v>4979092.7879312588</v>
      </c>
      <c r="BC116" s="20">
        <f t="shared" si="54"/>
        <v>25606.536100204103</v>
      </c>
      <c r="BD116" s="19">
        <f t="shared" si="55"/>
        <v>0.51693968244564426</v>
      </c>
      <c r="BE116" s="15">
        <v>5394348.8999999994</v>
      </c>
      <c r="BF116" s="16">
        <f>テーブル2[[#This Row],[q_P]]/テーブル2[[#This Row],[q_M]]</f>
        <v>0.92302016058532277</v>
      </c>
      <c r="BG116">
        <v>1</v>
      </c>
      <c r="BH116">
        <v>-0.03</v>
      </c>
      <c r="BI116">
        <v>4.5999999999999999E-2</v>
      </c>
      <c r="BJ116">
        <v>5625</v>
      </c>
      <c r="BK116" s="22">
        <v>1</v>
      </c>
      <c r="BL116">
        <f>テーブル2[[#This Row],[Ts]]-テーブル2[[#This Row],[Tin]]</f>
        <v>111.15618502470301</v>
      </c>
      <c r="BM116">
        <f>テーブル2[[#This Row],[q_P]]*0.000001</f>
        <v>4.9790927879312585</v>
      </c>
      <c r="BN116">
        <f>テーブル2[[#This Row],[Tsub]]</f>
        <v>111.15618502470301</v>
      </c>
      <c r="BO116">
        <f>テーブル2[[#This Row],[Fcorr]]</f>
        <v>1</v>
      </c>
      <c r="BP116">
        <f>(テーブル2[[#This Row],[Tsub]]-40)^2</f>
        <v>5063.2026672697684</v>
      </c>
      <c r="BQ116">
        <v>1</v>
      </c>
      <c r="BR116">
        <v>0.15240000000000001</v>
      </c>
    </row>
    <row r="117" spans="1:70" x14ac:dyDescent="0.15">
      <c r="A117" s="9" t="s">
        <v>185</v>
      </c>
      <c r="B117">
        <v>12065825.263044599</v>
      </c>
      <c r="C117" s="22">
        <f t="array" ref="C117">TsatFromP(テーブル2[[#This Row],[P]])</f>
        <v>598.16775841223</v>
      </c>
      <c r="D117">
        <f t="array" ref="D117">RhoGFromP(テーブル2[[#This Row],[P]])</f>
        <v>70.719127092772837</v>
      </c>
      <c r="E117">
        <f t="array" ref="E117">RhoFFromP(テーブル2[[#This Row],[P]])</f>
        <v>654.05698086006123</v>
      </c>
      <c r="F117">
        <f t="array" ref="F117">HgFromP(テーブル2[[#This Row],[P]])</f>
        <v>2683685.0883769058</v>
      </c>
      <c r="G117">
        <f t="array" ref="G117">HfFromP(テーブル2[[#This Row],[P]])</f>
        <v>1493933.1953330804</v>
      </c>
      <c r="H117">
        <f t="array" ref="H117">MuGFromP(テーブル2[[#This Row],[P]])</f>
        <v>2.1145404359092259E-5</v>
      </c>
      <c r="I117">
        <f t="array" ref="I117">MuFFromP(テーブル2[[#This Row],[P]])</f>
        <v>7.6371158483287791E-5</v>
      </c>
      <c r="J117">
        <f t="array" ref="J117">KfFromP(テーブル2[[#This Row],[P]])</f>
        <v>0.51093471001103663</v>
      </c>
      <c r="K117">
        <f t="array" ref="K117">CpFFromP(テーブル2[[#This Row],[P]])</f>
        <v>6848.0719740579098</v>
      </c>
      <c r="L117">
        <f t="array" ref="L117">SigmaFromP(テーブル2[[#This Row],[P]])</f>
        <v>8.6953190176285583E-3</v>
      </c>
      <c r="M117">
        <v>116</v>
      </c>
      <c r="N117">
        <v>3200.7025616288902</v>
      </c>
      <c r="O117" s="8">
        <f t="shared" si="56"/>
        <v>2.8502295699234246E-6</v>
      </c>
      <c r="P117" s="8">
        <f t="shared" si="57"/>
        <v>5.9847340050885557E-3</v>
      </c>
      <c r="Q117" s="8">
        <v>1.905E-3</v>
      </c>
      <c r="R117">
        <v>0.15240000000000001</v>
      </c>
      <c r="S117" s="15">
        <v>3264591.7892456055</v>
      </c>
      <c r="T117">
        <v>526.45012634417299</v>
      </c>
      <c r="U117" s="12">
        <f>+T117+BG117*S117*テーブル2[[#This Row],[Pw]]*R117/(N117*O117*K117)</f>
        <v>574.11135444089177</v>
      </c>
      <c r="V117">
        <v>0.03</v>
      </c>
      <c r="W117" s="8">
        <f t="shared" si="28"/>
        <v>79838.233450881977</v>
      </c>
      <c r="X117">
        <v>3.3515797014276462E-2</v>
      </c>
      <c r="Y117">
        <f t="shared" si="29"/>
        <v>5.4622959187728934</v>
      </c>
      <c r="Z117">
        <f t="shared" si="30"/>
        <v>5.4622959290082331</v>
      </c>
      <c r="AA117">
        <f t="shared" si="31"/>
        <v>-1.0235339686914813E-8</v>
      </c>
      <c r="AB117">
        <f t="shared" si="32"/>
        <v>1.5901282462099238E-5</v>
      </c>
      <c r="AC117">
        <v>645.31389562805384</v>
      </c>
      <c r="AD117">
        <f t="shared" si="33"/>
        <v>2583.81077803982</v>
      </c>
      <c r="AE117">
        <f>+gettm2(AD117,AC117,AK117,AL117,テーブル2[[#This Row],[Fcorr]])</f>
        <v>574.11135489403057</v>
      </c>
      <c r="AF117" s="14">
        <f t="shared" si="34"/>
        <v>4.5313879581954097E-7</v>
      </c>
      <c r="AG117">
        <v>1.5949256208161131E-5</v>
      </c>
      <c r="AH117">
        <f t="shared" si="35"/>
        <v>65.619756431751057</v>
      </c>
      <c r="AI117">
        <f t="shared" si="36"/>
        <v>0.31674481499216933</v>
      </c>
      <c r="AJ117">
        <f t="shared" si="37"/>
        <v>43.264944978861152</v>
      </c>
      <c r="AK117">
        <f t="array" ref="AK117">+S117*テーブル2[[#This Row],[F_form]]/(E117*CpFromTP((テーブル2[[#This Row],[Tin]]+テーブル2[[#This Row],[Tf]])/2,テーブル2[[#This Row],[P]])*AI117)</f>
        <v>3.1244162535669506</v>
      </c>
      <c r="AL117">
        <f t="shared" si="38"/>
        <v>1.023604738117011</v>
      </c>
      <c r="AM117">
        <f t="shared" si="39"/>
        <v>598.16775839230763</v>
      </c>
      <c r="AN117">
        <f t="shared" si="40"/>
        <v>1.9922367755498271E-8</v>
      </c>
      <c r="AO117">
        <f t="shared" si="41"/>
        <v>4.7973746061893182E-8</v>
      </c>
      <c r="AP117">
        <v>4.2200330705045666</v>
      </c>
      <c r="AQ117">
        <f t="shared" si="42"/>
        <v>4.8071211966474572E-5</v>
      </c>
      <c r="AR117">
        <f t="shared" si="43"/>
        <v>7.9986149771115123E-6</v>
      </c>
      <c r="AS117">
        <f t="shared" si="44"/>
        <v>21.697540774017277</v>
      </c>
      <c r="AT117">
        <f t="shared" si="45"/>
        <v>12.335994628689832</v>
      </c>
      <c r="AU117">
        <f t="shared" si="46"/>
        <v>3.9073623364087555</v>
      </c>
      <c r="AV117">
        <f t="shared" si="47"/>
        <v>0.31267073409581103</v>
      </c>
      <c r="AW117">
        <f t="shared" si="48"/>
        <v>8.5955020974575712E-3</v>
      </c>
      <c r="AX117">
        <f t="shared" si="49"/>
        <v>0.31267073406775731</v>
      </c>
      <c r="AY117">
        <f t="shared" si="50"/>
        <v>2.8053726008891999E-11</v>
      </c>
      <c r="AZ117">
        <f t="shared" si="51"/>
        <v>1189751.8930438254</v>
      </c>
      <c r="BA117">
        <f t="shared" si="52"/>
        <v>1.139119318814413E-5</v>
      </c>
      <c r="BB117" s="15">
        <f t="shared" si="53"/>
        <v>3277226.0963608986</v>
      </c>
      <c r="BC117" s="20">
        <f t="shared" si="54"/>
        <v>12634.307115293108</v>
      </c>
      <c r="BD117" s="19">
        <f t="shared" si="55"/>
        <v>0.38701031954174864</v>
      </c>
      <c r="BE117" s="15">
        <v>3974783.4</v>
      </c>
      <c r="BF117" s="16">
        <f>テーブル2[[#This Row],[q_P]]/テーブル2[[#This Row],[q_M]]</f>
        <v>0.82450432301817977</v>
      </c>
      <c r="BG117">
        <v>1</v>
      </c>
      <c r="BH117">
        <v>4.0000000000000001E-3</v>
      </c>
      <c r="BI117">
        <v>4.5999999999999999E-2</v>
      </c>
      <c r="BJ117">
        <v>5625</v>
      </c>
      <c r="BK117" s="22">
        <v>1</v>
      </c>
      <c r="BL117">
        <f>テーブル2[[#This Row],[Ts]]-テーブル2[[#This Row],[Tin]]</f>
        <v>71.717632068057014</v>
      </c>
      <c r="BM117">
        <f>テーブル2[[#This Row],[q_P]]*0.000001</f>
        <v>3.2772260963608986</v>
      </c>
      <c r="BN117">
        <f>テーブル2[[#This Row],[Tsub]]</f>
        <v>71.717632068057014</v>
      </c>
      <c r="BO117">
        <f>テーブル2[[#This Row],[Fcorr]]</f>
        <v>1</v>
      </c>
      <c r="BP117">
        <f>(テーブル2[[#This Row],[Tsub]]-40)^2</f>
        <v>1006.0081840046387</v>
      </c>
      <c r="BQ117">
        <v>1</v>
      </c>
      <c r="BR117">
        <v>0.15240000000000001</v>
      </c>
    </row>
    <row r="118" spans="1:70" x14ac:dyDescent="0.15">
      <c r="A118" s="9" t="s">
        <v>186</v>
      </c>
      <c r="B118">
        <v>12065825.263044599</v>
      </c>
      <c r="C118" s="22">
        <f t="array" ref="C118">TsatFromP(テーブル2[[#This Row],[P]])</f>
        <v>598.16775841223</v>
      </c>
      <c r="D118">
        <f t="array" ref="D118">RhoGFromP(テーブル2[[#This Row],[P]])</f>
        <v>70.719127092772837</v>
      </c>
      <c r="E118">
        <f t="array" ref="E118">RhoFFromP(テーブル2[[#This Row],[P]])</f>
        <v>654.05698086006123</v>
      </c>
      <c r="F118">
        <f t="array" ref="F118">HgFromP(テーブル2[[#This Row],[P]])</f>
        <v>2683685.0883769058</v>
      </c>
      <c r="G118">
        <f t="array" ref="G118">HfFromP(テーブル2[[#This Row],[P]])</f>
        <v>1493933.1953330804</v>
      </c>
      <c r="H118">
        <f t="array" ref="H118">MuGFromP(テーブル2[[#This Row],[P]])</f>
        <v>2.1145404359092259E-5</v>
      </c>
      <c r="I118">
        <f t="array" ref="I118">MuFFromP(テーブル2[[#This Row],[P]])</f>
        <v>7.6371158483287791E-5</v>
      </c>
      <c r="J118">
        <f t="array" ref="J118">KfFromP(テーブル2[[#This Row],[P]])</f>
        <v>0.51093471001103663</v>
      </c>
      <c r="K118">
        <f t="array" ref="K118">CpFFromP(テーブル2[[#This Row],[P]])</f>
        <v>6848.0719740579098</v>
      </c>
      <c r="L118">
        <f t="array" ref="L118">SigmaFromP(テーブル2[[#This Row],[P]])</f>
        <v>8.6953190176285583E-3</v>
      </c>
      <c r="M118">
        <v>117</v>
      </c>
      <c r="N118">
        <v>3214.26486061884</v>
      </c>
      <c r="O118" s="8">
        <f t="shared" si="56"/>
        <v>2.8502295699234246E-6</v>
      </c>
      <c r="P118" s="8">
        <f t="shared" si="57"/>
        <v>5.9847340050885557E-3</v>
      </c>
      <c r="Q118" s="8">
        <v>1.905E-3</v>
      </c>
      <c r="R118">
        <v>0.15240000000000001</v>
      </c>
      <c r="S118" s="15">
        <v>4947040.1763916016</v>
      </c>
      <c r="T118">
        <v>487.52777357266399</v>
      </c>
      <c r="U118" s="12">
        <f>+T118+BG118*S118*テーブル2[[#This Row],[Pw]]*R118/(N118*O118*K118)</f>
        <v>559.44707148345799</v>
      </c>
      <c r="V118">
        <v>0.03</v>
      </c>
      <c r="W118" s="8">
        <f t="shared" si="28"/>
        <v>80176.531050250036</v>
      </c>
      <c r="X118">
        <v>3.3449932776735442E-2</v>
      </c>
      <c r="Y118">
        <f t="shared" si="29"/>
        <v>5.4676710122319481</v>
      </c>
      <c r="Z118">
        <f t="shared" si="30"/>
        <v>5.4676710211262467</v>
      </c>
      <c r="AA118">
        <f t="shared" si="31"/>
        <v>-8.8942986309348271E-9</v>
      </c>
      <c r="AB118">
        <f t="shared" si="32"/>
        <v>1.5798424110076485E-5</v>
      </c>
      <c r="AC118">
        <v>673.90961418906988</v>
      </c>
      <c r="AD118">
        <f t="shared" si="33"/>
        <v>2592.2083036275662</v>
      </c>
      <c r="AE118">
        <f>+gettm2(AD118,AC118,AK118,AL118,テーブル2[[#This Row],[Fcorr]])</f>
        <v>559.44707148345776</v>
      </c>
      <c r="AF118" s="14">
        <f t="shared" si="34"/>
        <v>0</v>
      </c>
      <c r="AG118">
        <v>1.5870662978126525E-5</v>
      </c>
      <c r="AH118">
        <f t="shared" si="35"/>
        <v>66.046985119857951</v>
      </c>
      <c r="AI118">
        <f t="shared" si="36"/>
        <v>0.31777425287178862</v>
      </c>
      <c r="AJ118">
        <f t="shared" si="37"/>
        <v>43.191668615195994</v>
      </c>
      <c r="AK118">
        <f t="array" ref="AK118">+S118*テーブル2[[#This Row],[F_form]]/(E118*CpFromTP((テーブル2[[#This Row],[Tin]]+テーブル2[[#This Row],[Tf]])/2,テーブル2[[#This Row],[P]])*AI118)</f>
        <v>5.020889906141174</v>
      </c>
      <c r="AL118">
        <f t="shared" si="38"/>
        <v>1.023604738117011</v>
      </c>
      <c r="AM118">
        <f t="shared" si="39"/>
        <v>598.16775836187128</v>
      </c>
      <c r="AN118">
        <f t="shared" si="40"/>
        <v>5.0358721637167037E-8</v>
      </c>
      <c r="AO118">
        <f t="shared" si="41"/>
        <v>7.2238868050040046E-8</v>
      </c>
      <c r="AP118">
        <v>4.2325696896329976</v>
      </c>
      <c r="AQ118">
        <f t="shared" si="42"/>
        <v>4.7786865570692018E-5</v>
      </c>
      <c r="AR118">
        <f t="shared" si="43"/>
        <v>7.9714509230882826E-6</v>
      </c>
      <c r="AS118">
        <f t="shared" si="44"/>
        <v>21.694132571957034</v>
      </c>
      <c r="AT118">
        <f t="shared" si="45"/>
        <v>12.33520917797903</v>
      </c>
      <c r="AU118">
        <f t="shared" si="46"/>
        <v>3.9198118805495161</v>
      </c>
      <c r="AV118">
        <f t="shared" si="47"/>
        <v>0.3127578090834815</v>
      </c>
      <c r="AW118">
        <f t="shared" si="48"/>
        <v>8.539901602172998E-3</v>
      </c>
      <c r="AX118">
        <f t="shared" si="49"/>
        <v>0.31275780897127753</v>
      </c>
      <c r="AY118">
        <f t="shared" si="50"/>
        <v>1.1220396833877544E-10</v>
      </c>
      <c r="AZ118">
        <f t="shared" si="51"/>
        <v>1189751.8930438254</v>
      </c>
      <c r="BA118">
        <f t="shared" si="52"/>
        <v>1.1290272594385936E-5</v>
      </c>
      <c r="BB118" s="15">
        <f t="shared" si="53"/>
        <v>4978958.3603882045</v>
      </c>
      <c r="BC118" s="20">
        <f t="shared" si="54"/>
        <v>31918.183996602893</v>
      </c>
      <c r="BD118" s="19">
        <f t="shared" si="55"/>
        <v>0.64519759004432009</v>
      </c>
      <c r="BE118" s="15">
        <v>5425894.7999999998</v>
      </c>
      <c r="BF118" s="16">
        <f>テーブル2[[#This Row],[q_P]]/テーブル2[[#This Row],[q_M]]</f>
        <v>0.91762898911866198</v>
      </c>
      <c r="BG118">
        <v>1</v>
      </c>
      <c r="BH118">
        <v>-2.8000000000000001E-2</v>
      </c>
      <c r="BI118">
        <v>4.5999999999999999E-2</v>
      </c>
      <c r="BJ118">
        <v>5625</v>
      </c>
      <c r="BK118" s="22">
        <v>1</v>
      </c>
      <c r="BL118">
        <f>テーブル2[[#This Row],[Ts]]-テーブル2[[#This Row],[Tin]]</f>
        <v>110.63998483956601</v>
      </c>
      <c r="BM118">
        <f>テーブル2[[#This Row],[q_P]]*0.000001</f>
        <v>4.9789583603882042</v>
      </c>
      <c r="BN118">
        <f>テーブル2[[#This Row],[Tsub]]</f>
        <v>110.63998483956601</v>
      </c>
      <c r="BO118">
        <f>テーブル2[[#This Row],[Fcorr]]</f>
        <v>1</v>
      </c>
      <c r="BP118">
        <f>(テーブル2[[#This Row],[Tsub]]-40)^2</f>
        <v>4990.007458134116</v>
      </c>
      <c r="BQ118">
        <v>1</v>
      </c>
      <c r="BR118">
        <v>0.15240000000000001</v>
      </c>
    </row>
    <row r="119" spans="1:70" x14ac:dyDescent="0.15">
      <c r="A119" s="9" t="s">
        <v>187</v>
      </c>
      <c r="B119">
        <v>12065825.263044599</v>
      </c>
      <c r="C119" s="22">
        <f t="array" ref="C119">TsatFromP(テーブル2[[#This Row],[P]])</f>
        <v>598.16775841223</v>
      </c>
      <c r="D119">
        <f t="array" ref="D119">RhoGFromP(テーブル2[[#This Row],[P]])</f>
        <v>70.719127092772837</v>
      </c>
      <c r="E119">
        <f t="array" ref="E119">RhoFFromP(テーブル2[[#This Row],[P]])</f>
        <v>654.05698086006123</v>
      </c>
      <c r="F119">
        <f t="array" ref="F119">HgFromP(テーブル2[[#This Row],[P]])</f>
        <v>2683685.0883769058</v>
      </c>
      <c r="G119">
        <f t="array" ref="G119">HfFromP(テーブル2[[#This Row],[P]])</f>
        <v>1493933.1953330804</v>
      </c>
      <c r="H119">
        <f t="array" ref="H119">MuGFromP(テーブル2[[#This Row],[P]])</f>
        <v>2.1145404359092259E-5</v>
      </c>
      <c r="I119">
        <f t="array" ref="I119">MuFFromP(テーブル2[[#This Row],[P]])</f>
        <v>7.6371158483287791E-5</v>
      </c>
      <c r="J119">
        <f t="array" ref="J119">KfFromP(テーブル2[[#This Row],[P]])</f>
        <v>0.51093471001103663</v>
      </c>
      <c r="K119">
        <f t="array" ref="K119">CpFFromP(テーブル2[[#This Row],[P]])</f>
        <v>6848.0719740579098</v>
      </c>
      <c r="L119">
        <f t="array" ref="L119">SigmaFromP(テーブル2[[#This Row],[P]])</f>
        <v>8.6953190176285583E-3</v>
      </c>
      <c r="M119">
        <v>118</v>
      </c>
      <c r="N119">
        <v>3254.9517575886998</v>
      </c>
      <c r="O119" s="8">
        <f t="shared" si="56"/>
        <v>2.8502295699234246E-6</v>
      </c>
      <c r="P119" s="8">
        <f t="shared" si="57"/>
        <v>5.9847340050885557E-3</v>
      </c>
      <c r="Q119" s="8">
        <v>1.905E-3</v>
      </c>
      <c r="R119">
        <v>0.15240000000000001</v>
      </c>
      <c r="S119" s="15">
        <v>6246469.1162109375</v>
      </c>
      <c r="T119">
        <v>458.12079612380802</v>
      </c>
      <c r="U119" s="12">
        <f>+T119+BG119*S119*テーブル2[[#This Row],[Pw]]*R119/(N119*O119*K119)</f>
        <v>547.79586172377856</v>
      </c>
      <c r="V119">
        <v>0.03</v>
      </c>
      <c r="W119" s="8">
        <f t="shared" si="28"/>
        <v>81191.42384835449</v>
      </c>
      <c r="X119">
        <v>3.3255093087555296E-2</v>
      </c>
      <c r="Y119">
        <f t="shared" si="29"/>
        <v>5.4836650054080138</v>
      </c>
      <c r="Z119">
        <f t="shared" si="30"/>
        <v>5.4836650106196787</v>
      </c>
      <c r="AA119">
        <f t="shared" si="31"/>
        <v>-5.2116648774358509E-9</v>
      </c>
      <c r="AB119">
        <f t="shared" si="32"/>
        <v>1.5496194485975497E-5</v>
      </c>
      <c r="AC119">
        <v>695.9835558533581</v>
      </c>
      <c r="AD119">
        <f t="shared" si="33"/>
        <v>2617.364769763637</v>
      </c>
      <c r="AE119">
        <f>+gettm2(AD119,AC119,AK119,AL119,テーブル2[[#This Row],[Fcorr]])</f>
        <v>547.79586172377844</v>
      </c>
      <c r="AF119" s="14">
        <f t="shared" si="34"/>
        <v>0</v>
      </c>
      <c r="AG119">
        <v>1.5585244535633303E-5</v>
      </c>
      <c r="AH119">
        <f t="shared" si="35"/>
        <v>67.335130767735834</v>
      </c>
      <c r="AI119">
        <f t="shared" si="36"/>
        <v>0.32085813977242744</v>
      </c>
      <c r="AJ119">
        <f t="shared" si="37"/>
        <v>42.82653015823395</v>
      </c>
      <c r="AK119">
        <f t="array" ref="AK119">+S119*テーブル2[[#This Row],[F_form]]/(E119*CpFromTP((テーブル2[[#This Row],[Tin]]+テーブル2[[#This Row],[Tf]])/2,テーブル2[[#This Row],[P]])*AI119)</f>
        <v>6.4932963764782228</v>
      </c>
      <c r="AL119">
        <f t="shared" si="38"/>
        <v>1.023604738117011</v>
      </c>
      <c r="AM119">
        <f t="shared" si="39"/>
        <v>598.16775834406837</v>
      </c>
      <c r="AN119">
        <f t="shared" si="40"/>
        <v>6.816162567702122E-8</v>
      </c>
      <c r="AO119">
        <f t="shared" si="41"/>
        <v>8.9050049657806726E-8</v>
      </c>
      <c r="AP119">
        <v>4.2598569308750296</v>
      </c>
      <c r="AQ119">
        <f t="shared" si="42"/>
        <v>4.717661253013591E-5</v>
      </c>
      <c r="AR119">
        <f t="shared" si="43"/>
        <v>7.8371472926455551E-6</v>
      </c>
      <c r="AS119">
        <f t="shared" si="44"/>
        <v>21.535614928313848</v>
      </c>
      <c r="AT119">
        <f t="shared" si="45"/>
        <v>12.298540364653524</v>
      </c>
      <c r="AU119">
        <f t="shared" si="46"/>
        <v>3.9460867833188411</v>
      </c>
      <c r="AV119">
        <f t="shared" si="47"/>
        <v>0.31377014755618848</v>
      </c>
      <c r="AW119">
        <f t="shared" si="48"/>
        <v>8.3765301650536479E-3</v>
      </c>
      <c r="AX119">
        <f t="shared" si="49"/>
        <v>0.31377014696636452</v>
      </c>
      <c r="AY119">
        <f t="shared" si="50"/>
        <v>5.8982396744511334E-10</v>
      </c>
      <c r="AZ119">
        <f t="shared" si="51"/>
        <v>1189751.8930438254</v>
      </c>
      <c r="BA119">
        <f t="shared" si="52"/>
        <v>1.1074694126040808E-5</v>
      </c>
      <c r="BB119" s="15">
        <f t="shared" si="53"/>
        <v>6257119.0139494678</v>
      </c>
      <c r="BC119" s="20">
        <f t="shared" si="54"/>
        <v>10649.897738530301</v>
      </c>
      <c r="BD119" s="19">
        <f t="shared" si="55"/>
        <v>0.17049468332263926</v>
      </c>
      <c r="BE119" s="15">
        <v>6624639</v>
      </c>
      <c r="BF119" s="16">
        <f>テーブル2[[#This Row],[q_P]]/テーブル2[[#This Row],[q_M]]</f>
        <v>0.9445222621111079</v>
      </c>
      <c r="BG119">
        <v>1</v>
      </c>
      <c r="BH119">
        <v>-4.3999999999999997E-2</v>
      </c>
      <c r="BI119">
        <v>4.5999999999999999E-2</v>
      </c>
      <c r="BJ119">
        <v>5625</v>
      </c>
      <c r="BK119" s="22">
        <v>1</v>
      </c>
      <c r="BL119">
        <f>テーブル2[[#This Row],[Ts]]-テーブル2[[#This Row],[Tin]]</f>
        <v>140.04696228842198</v>
      </c>
      <c r="BM119">
        <f>テーブル2[[#This Row],[q_P]]*0.000001</f>
        <v>6.2571190139494677</v>
      </c>
      <c r="BN119">
        <f>テーブル2[[#This Row],[Tsub]]</f>
        <v>140.04696228842198</v>
      </c>
      <c r="BO119">
        <f>テーブル2[[#This Row],[Fcorr]]</f>
        <v>1</v>
      </c>
      <c r="BP119">
        <f>(テーブル2[[#This Row],[Tsub]]-40)^2</f>
        <v>10009.394663140931</v>
      </c>
      <c r="BQ119">
        <v>1</v>
      </c>
      <c r="BR119">
        <v>0.15240000000000001</v>
      </c>
    </row>
    <row r="120" spans="1:70" x14ac:dyDescent="0.15">
      <c r="A120" s="9" t="s">
        <v>188</v>
      </c>
      <c r="B120">
        <v>12065825.263044599</v>
      </c>
      <c r="C120" s="22">
        <f t="array" ref="C120">TsatFromP(テーブル2[[#This Row],[P]])</f>
        <v>598.16775841223</v>
      </c>
      <c r="D120">
        <f t="array" ref="D120">RhoGFromP(テーブル2[[#This Row],[P]])</f>
        <v>70.719127092772837</v>
      </c>
      <c r="E120">
        <f t="array" ref="E120">RhoFFromP(テーブル2[[#This Row],[P]])</f>
        <v>654.05698086006123</v>
      </c>
      <c r="F120">
        <f t="array" ref="F120">HgFromP(テーブル2[[#This Row],[P]])</f>
        <v>2683685.0883769058</v>
      </c>
      <c r="G120">
        <f t="array" ref="G120">HfFromP(テーブル2[[#This Row],[P]])</f>
        <v>1493933.1953330804</v>
      </c>
      <c r="H120">
        <f t="array" ref="H120">MuGFromP(テーブル2[[#This Row],[P]])</f>
        <v>2.1145404359092259E-5</v>
      </c>
      <c r="I120">
        <f t="array" ref="I120">MuFFromP(テーブル2[[#This Row],[P]])</f>
        <v>7.6371158483287791E-5</v>
      </c>
      <c r="J120">
        <f t="array" ref="J120">KfFromP(テーブル2[[#This Row],[P]])</f>
        <v>0.51093471001103663</v>
      </c>
      <c r="K120">
        <f t="array" ref="K120">CpFFromP(テーブル2[[#This Row],[P]])</f>
        <v>6848.0719740579098</v>
      </c>
      <c r="L120">
        <f t="array" ref="L120">SigmaFromP(テーブル2[[#This Row],[P]])</f>
        <v>8.6953190176285583E-3</v>
      </c>
      <c r="M120">
        <v>119</v>
      </c>
      <c r="N120">
        <v>3295.6386545585601</v>
      </c>
      <c r="O120" s="8">
        <f t="shared" si="56"/>
        <v>2.8502295699234246E-6</v>
      </c>
      <c r="P120" s="8">
        <f t="shared" si="57"/>
        <v>5.9847340050885557E-3</v>
      </c>
      <c r="Q120" s="8">
        <v>1.905E-3</v>
      </c>
      <c r="R120">
        <v>0.15240000000000001</v>
      </c>
      <c r="S120" s="15">
        <v>3506977.8442382813</v>
      </c>
      <c r="T120">
        <v>522.60407503228396</v>
      </c>
      <c r="U120" s="12">
        <f>+T120+BG120*S120*テーブル2[[#This Row],[Pw]]*R120/(N120*O120*K120)</f>
        <v>572.32910989264201</v>
      </c>
      <c r="V120">
        <v>0.03</v>
      </c>
      <c r="W120" s="8">
        <f t="shared" si="28"/>
        <v>82206.316646458974</v>
      </c>
      <c r="X120">
        <v>3.3064274849559552E-2</v>
      </c>
      <c r="Y120">
        <f t="shared" si="29"/>
        <v>5.4994657138155487</v>
      </c>
      <c r="Z120">
        <f t="shared" si="30"/>
        <v>5.4994657451812641</v>
      </c>
      <c r="AA120">
        <f t="shared" si="31"/>
        <v>-3.1365715358333546E-8</v>
      </c>
      <c r="AB120">
        <f t="shared" si="32"/>
        <v>1.5203170290678916E-5</v>
      </c>
      <c r="AC120">
        <v>647.89614877330962</v>
      </c>
      <c r="AD120">
        <f t="shared" si="33"/>
        <v>2642.4677860547035</v>
      </c>
      <c r="AE120">
        <f>+gettm2(AD120,AC120,AK120,AL120,テーブル2[[#This Row],[Fcorr]])</f>
        <v>572.32910989264201</v>
      </c>
      <c r="AF120" s="14">
        <f t="shared" si="34"/>
        <v>0</v>
      </c>
      <c r="AG120">
        <v>1.5252873375172636E-5</v>
      </c>
      <c r="AH120">
        <f t="shared" si="35"/>
        <v>68.63294050946466</v>
      </c>
      <c r="AI120">
        <f t="shared" si="36"/>
        <v>0.32393547435065517</v>
      </c>
      <c r="AJ120">
        <f t="shared" si="37"/>
        <v>42.315198465790203</v>
      </c>
      <c r="AK120">
        <f t="array" ref="AK120">+S120*テーブル2[[#This Row],[F_form]]/(E120*CpFromTP((テーブル2[[#This Row],[Tin]]+テーブル2[[#This Row],[Tf]])/2,テーブル2[[#This Row],[P]])*AI120)</f>
        <v>3.3077083459387469</v>
      </c>
      <c r="AL120">
        <f t="shared" si="38"/>
        <v>1.023604738117011</v>
      </c>
      <c r="AM120">
        <f t="shared" si="39"/>
        <v>598.16775839962941</v>
      </c>
      <c r="AN120">
        <f t="shared" si="40"/>
        <v>1.2600594345713034E-8</v>
      </c>
      <c r="AO120">
        <f t="shared" si="41"/>
        <v>4.9703084493720568E-8</v>
      </c>
      <c r="AP120">
        <v>4.2760965110986451</v>
      </c>
      <c r="AQ120">
        <f t="shared" si="42"/>
        <v>4.6818962230740858E-5</v>
      </c>
      <c r="AR120">
        <f t="shared" si="43"/>
        <v>7.6512882298331775E-6</v>
      </c>
      <c r="AS120">
        <f t="shared" si="44"/>
        <v>21.226543484675791</v>
      </c>
      <c r="AT120">
        <f t="shared" si="45"/>
        <v>12.226262248397495</v>
      </c>
      <c r="AU120">
        <f t="shared" si="46"/>
        <v>3.9605200609701505</v>
      </c>
      <c r="AV120">
        <f t="shared" si="47"/>
        <v>0.31557645012849456</v>
      </c>
      <c r="AW120">
        <f t="shared" si="48"/>
        <v>8.2181347594452708E-3</v>
      </c>
      <c r="AX120">
        <f t="shared" si="49"/>
        <v>0.31557644903523763</v>
      </c>
      <c r="AY120">
        <f t="shared" si="50"/>
        <v>1.0932569294297423E-9</v>
      </c>
      <c r="AZ120">
        <f t="shared" si="51"/>
        <v>1189751.8930438254</v>
      </c>
      <c r="BA120">
        <f t="shared" si="52"/>
        <v>1.094899568080885E-5</v>
      </c>
      <c r="BB120" s="15">
        <f t="shared" si="53"/>
        <v>3532490.8577674595</v>
      </c>
      <c r="BC120" s="20">
        <f t="shared" si="54"/>
        <v>25513.013529178221</v>
      </c>
      <c r="BD120" s="19">
        <f t="shared" si="55"/>
        <v>0.72749286315265183</v>
      </c>
      <c r="BE120" s="15">
        <v>4037875.2</v>
      </c>
      <c r="BF120" s="16">
        <f>テーブル2[[#This Row],[q_P]]/テーブル2[[#This Row],[q_M]]</f>
        <v>0.87483903855360845</v>
      </c>
      <c r="BG120">
        <v>1</v>
      </c>
      <c r="BH120">
        <v>-1.6E-2</v>
      </c>
      <c r="BI120">
        <v>4.5999999999999999E-2</v>
      </c>
      <c r="BJ120">
        <v>5625</v>
      </c>
      <c r="BK120" s="22">
        <v>1</v>
      </c>
      <c r="BL120">
        <f>テーブル2[[#This Row],[Ts]]-テーブル2[[#This Row],[Tin]]</f>
        <v>75.563683379946042</v>
      </c>
      <c r="BM120">
        <f>テーブル2[[#This Row],[q_P]]*0.000001</f>
        <v>3.5324908577674594</v>
      </c>
      <c r="BN120">
        <f>テーブル2[[#This Row],[Tsub]]</f>
        <v>75.563683379946042</v>
      </c>
      <c r="BO120">
        <f>テーブル2[[#This Row],[Fcorr]]</f>
        <v>1</v>
      </c>
      <c r="BP120">
        <f>(テーブル2[[#This Row],[Tsub]]-40)^2</f>
        <v>1264.7755755490502</v>
      </c>
      <c r="BQ120">
        <v>1</v>
      </c>
      <c r="BR120">
        <v>0.15240000000000001</v>
      </c>
    </row>
    <row r="121" spans="1:70" x14ac:dyDescent="0.15">
      <c r="A121" s="9" t="s">
        <v>189</v>
      </c>
      <c r="B121">
        <v>12065825.263044599</v>
      </c>
      <c r="C121" s="22">
        <f t="array" ref="C121">TsatFromP(テーブル2[[#This Row],[P]])</f>
        <v>598.16775841223</v>
      </c>
      <c r="D121">
        <f t="array" ref="D121">RhoGFromP(テーブル2[[#This Row],[P]])</f>
        <v>70.719127092772837</v>
      </c>
      <c r="E121">
        <f t="array" ref="E121">RhoFFromP(テーブル2[[#This Row],[P]])</f>
        <v>654.05698086006123</v>
      </c>
      <c r="F121">
        <f t="array" ref="F121">HgFromP(テーブル2[[#This Row],[P]])</f>
        <v>2683685.0883769058</v>
      </c>
      <c r="G121">
        <f t="array" ref="G121">HfFromP(テーブル2[[#This Row],[P]])</f>
        <v>1493933.1953330804</v>
      </c>
      <c r="H121">
        <f t="array" ref="H121">MuGFromP(テーブル2[[#This Row],[P]])</f>
        <v>2.1145404359092259E-5</v>
      </c>
      <c r="I121">
        <f t="array" ref="I121">MuFFromP(テーブル2[[#This Row],[P]])</f>
        <v>7.6371158483287791E-5</v>
      </c>
      <c r="J121">
        <f t="array" ref="J121">KfFromP(テーブル2[[#This Row],[P]])</f>
        <v>0.51093471001103663</v>
      </c>
      <c r="K121">
        <f t="array" ref="K121">CpFFromP(テーブル2[[#This Row],[P]])</f>
        <v>6848.0719740579098</v>
      </c>
      <c r="L121">
        <f t="array" ref="L121">SigmaFromP(テーブル2[[#This Row],[P]])</f>
        <v>8.6953190176285583E-3</v>
      </c>
      <c r="M121">
        <v>120</v>
      </c>
      <c r="N121">
        <v>3811.0060161767701</v>
      </c>
      <c r="O121" s="8">
        <f t="shared" si="56"/>
        <v>2.8502295699234246E-6</v>
      </c>
      <c r="P121" s="8">
        <f t="shared" si="57"/>
        <v>5.9847340050885557E-3</v>
      </c>
      <c r="Q121" s="8">
        <v>1.905E-3</v>
      </c>
      <c r="R121">
        <v>0.15240000000000001</v>
      </c>
      <c r="S121" s="15">
        <v>3272263.5269165039</v>
      </c>
      <c r="T121">
        <v>535.47689091834604</v>
      </c>
      <c r="U121" s="12">
        <f>+T121+BG121*S121*テーブル2[[#This Row],[Pw]]*R121/(N121*O121*K121)</f>
        <v>575.59960467351209</v>
      </c>
      <c r="V121">
        <v>0.03</v>
      </c>
      <c r="W121" s="8">
        <f t="shared" si="28"/>
        <v>95061.6254224484</v>
      </c>
      <c r="X121">
        <v>3.0945300439482609E-2</v>
      </c>
      <c r="Y121">
        <f t="shared" si="29"/>
        <v>5.6846358323022708</v>
      </c>
      <c r="Z121">
        <f t="shared" si="30"/>
        <v>5.684635867397569</v>
      </c>
      <c r="AA121">
        <f t="shared" si="31"/>
        <v>-3.5095298223097871E-8</v>
      </c>
      <c r="AB121">
        <f t="shared" si="32"/>
        <v>1.2147820509179229E-5</v>
      </c>
      <c r="AC121">
        <v>637.92102517339811</v>
      </c>
      <c r="AD121">
        <f t="shared" si="33"/>
        <v>2956.1577007653841</v>
      </c>
      <c r="AE121">
        <f>+gettm2(AD121,AC121,AK121,AL121,テーブル2[[#This Row],[Fcorr]])</f>
        <v>575.59960467351198</v>
      </c>
      <c r="AF121" s="14">
        <f t="shared" si="34"/>
        <v>0</v>
      </c>
      <c r="AG121">
        <v>1.2185563527736078E-5</v>
      </c>
      <c r="AH121">
        <f t="shared" si="35"/>
        <v>85.89510203307465</v>
      </c>
      <c r="AI121">
        <f t="shared" si="36"/>
        <v>0.36239016880599828</v>
      </c>
      <c r="AJ121">
        <f t="shared" si="37"/>
        <v>37.818842478407142</v>
      </c>
      <c r="AK121">
        <f t="array" ref="AK121">+S121*テーブル2[[#This Row],[F_form]]/(E121*CpFromTP((テーブル2[[#This Row],[Tin]]+テーブル2[[#This Row],[Tf]])/2,テーブル2[[#This Row],[P]])*AI121)</f>
        <v>2.6945440275893167</v>
      </c>
      <c r="AL121">
        <f t="shared" si="38"/>
        <v>1.023604738117011</v>
      </c>
      <c r="AM121">
        <f t="shared" si="39"/>
        <v>598.16775840419473</v>
      </c>
      <c r="AN121">
        <f t="shared" si="40"/>
        <v>8.0352720033260994E-9</v>
      </c>
      <c r="AO121">
        <f t="shared" si="41"/>
        <v>3.7743018556849262E-8</v>
      </c>
      <c r="AP121">
        <v>4.5580350271955457</v>
      </c>
      <c r="AQ121">
        <f t="shared" si="42"/>
        <v>4.1206095409569315E-5</v>
      </c>
      <c r="AR121">
        <f t="shared" si="43"/>
        <v>6.1116532731464635E-6</v>
      </c>
      <c r="AS121">
        <f t="shared" si="44"/>
        <v>18.967990433406701</v>
      </c>
      <c r="AT121">
        <f t="shared" si="45"/>
        <v>11.66376422204314</v>
      </c>
      <c r="AU121">
        <f t="shared" si="46"/>
        <v>4.2268334853395766</v>
      </c>
      <c r="AV121">
        <f t="shared" si="47"/>
        <v>0.33120154185596906</v>
      </c>
      <c r="AW121">
        <f t="shared" si="48"/>
        <v>6.5665531641907193E-3</v>
      </c>
      <c r="AX121">
        <f t="shared" si="49"/>
        <v>0.33120152076345849</v>
      </c>
      <c r="AY121">
        <f t="shared" si="50"/>
        <v>2.1092510571474321E-8</v>
      </c>
      <c r="AZ121">
        <f t="shared" si="51"/>
        <v>1189751.8930438254</v>
      </c>
      <c r="BA121">
        <f t="shared" si="52"/>
        <v>9.0403200422359361E-6</v>
      </c>
      <c r="BB121" s="15">
        <f t="shared" si="53"/>
        <v>3248813.7526967544</v>
      </c>
      <c r="BC121" s="20">
        <f t="shared" si="54"/>
        <v>-23449.774219749495</v>
      </c>
      <c r="BD121" s="19">
        <f t="shared" si="55"/>
        <v>-0.71662242441233093</v>
      </c>
      <c r="BE121" s="15">
        <v>4053648.15</v>
      </c>
      <c r="BF121" s="16">
        <f>テーブル2[[#This Row],[q_P]]/テーブル2[[#This Row],[q_M]]</f>
        <v>0.80145430300771281</v>
      </c>
      <c r="BG121">
        <v>1</v>
      </c>
      <c r="BH121">
        <v>-7.0000000000000001E-3</v>
      </c>
      <c r="BI121">
        <v>4.5999999999999999E-2</v>
      </c>
      <c r="BJ121">
        <v>5625</v>
      </c>
      <c r="BK121" s="22">
        <v>1</v>
      </c>
      <c r="BL121">
        <f>テーブル2[[#This Row],[Ts]]-テーブル2[[#This Row],[Tin]]</f>
        <v>62.690867493883957</v>
      </c>
      <c r="BM121">
        <f>テーブル2[[#This Row],[q_P]]*0.000001</f>
        <v>3.2488137526967544</v>
      </c>
      <c r="BN121">
        <f>テーブル2[[#This Row],[Tsub]]</f>
        <v>62.690867493883957</v>
      </c>
      <c r="BO121">
        <f>テーブル2[[#This Row],[Fcorr]]</f>
        <v>1</v>
      </c>
      <c r="BP121">
        <f>(テーブル2[[#This Row],[Tsub]]-40)^2</f>
        <v>514.8754676249996</v>
      </c>
      <c r="BQ121">
        <v>1</v>
      </c>
      <c r="BR121">
        <v>0.15240000000000001</v>
      </c>
    </row>
    <row r="122" spans="1:70" x14ac:dyDescent="0.15">
      <c r="A122" s="9" t="s">
        <v>190</v>
      </c>
      <c r="B122">
        <v>12065825.263044599</v>
      </c>
      <c r="C122" s="22">
        <f t="array" ref="C122">TsatFromP(テーブル2[[#This Row],[P]])</f>
        <v>598.16775841223</v>
      </c>
      <c r="D122">
        <f t="array" ref="D122">RhoGFromP(テーブル2[[#This Row],[P]])</f>
        <v>70.719127092772837</v>
      </c>
      <c r="E122">
        <f t="array" ref="E122">RhoFFromP(テーブル2[[#This Row],[P]])</f>
        <v>654.05698086006123</v>
      </c>
      <c r="F122">
        <f t="array" ref="F122">HgFromP(テーブル2[[#This Row],[P]])</f>
        <v>2683685.0883769058</v>
      </c>
      <c r="G122">
        <f t="array" ref="G122">HfFromP(テーブル2[[#This Row],[P]])</f>
        <v>1493933.1953330804</v>
      </c>
      <c r="H122">
        <f t="array" ref="H122">MuGFromP(テーブル2[[#This Row],[P]])</f>
        <v>2.1145404359092259E-5</v>
      </c>
      <c r="I122">
        <f t="array" ref="I122">MuFFromP(テーブル2[[#This Row],[P]])</f>
        <v>7.6371158483287791E-5</v>
      </c>
      <c r="J122">
        <f t="array" ref="J122">KfFromP(テーブル2[[#This Row],[P]])</f>
        <v>0.51093471001103663</v>
      </c>
      <c r="K122">
        <f t="array" ref="K122">CpFFromP(テーブル2[[#This Row],[P]])</f>
        <v>6848.0719740579098</v>
      </c>
      <c r="L122">
        <f t="array" ref="L122">SigmaFromP(テーブル2[[#This Row],[P]])</f>
        <v>8.6953190176285583E-3</v>
      </c>
      <c r="M122">
        <v>121</v>
      </c>
      <c r="N122">
        <v>4041.5650990059698</v>
      </c>
      <c r="O122" s="8">
        <f t="shared" si="56"/>
        <v>2.8502295699234246E-6</v>
      </c>
      <c r="P122" s="8">
        <f t="shared" si="57"/>
        <v>5.9847340050885557E-3</v>
      </c>
      <c r="Q122" s="8">
        <v>1.905E-3</v>
      </c>
      <c r="R122">
        <v>0.15240000000000001</v>
      </c>
      <c r="S122" s="15">
        <v>3737515.8309936523</v>
      </c>
      <c r="T122">
        <v>529.302558596925</v>
      </c>
      <c r="U122" s="12">
        <f>+T122+BG122*S122*テーブル2[[#This Row],[Pw]]*R122/(N122*O122*K122)</f>
        <v>572.51562893048958</v>
      </c>
      <c r="V122">
        <v>0.03</v>
      </c>
      <c r="W122" s="8">
        <f t="shared" si="28"/>
        <v>100812.68461170686</v>
      </c>
      <c r="X122">
        <v>3.0144337567857837E-2</v>
      </c>
      <c r="Y122">
        <f t="shared" si="29"/>
        <v>5.7596637200681835</v>
      </c>
      <c r="Z122">
        <f t="shared" si="30"/>
        <v>5.7596637569575657</v>
      </c>
      <c r="AA122">
        <f t="shared" si="31"/>
        <v>-3.6889382215576916E-8</v>
      </c>
      <c r="AB122">
        <f t="shared" si="32"/>
        <v>1.1088363050011967E-5</v>
      </c>
      <c r="AC122">
        <v>641.82080967846366</v>
      </c>
      <c r="AD122">
        <f t="shared" si="33"/>
        <v>3094.1621066426919</v>
      </c>
      <c r="AE122">
        <f>+gettm2(AD122,AC122,AK122,AL122,テーブル2[[#This Row],[Fcorr]])</f>
        <v>572.51562893048936</v>
      </c>
      <c r="AF122" s="14">
        <f t="shared" si="34"/>
        <v>0</v>
      </c>
      <c r="AG122">
        <v>1.1128647986240226E-5</v>
      </c>
      <c r="AH122">
        <f t="shared" si="35"/>
        <v>94.102103025414621</v>
      </c>
      <c r="AI122">
        <f t="shared" si="36"/>
        <v>0.37930788599304172</v>
      </c>
      <c r="AJ122">
        <f t="shared" si="37"/>
        <v>36.151014065291349</v>
      </c>
      <c r="AK122">
        <f t="array" ref="AK122">+S122*テーブル2[[#This Row],[F_form]]/(E122*CpFromTP((テーブル2[[#This Row],[Tin]]+テーブル2[[#This Row],[Tf]])/2,テーブル2[[#This Row],[P]])*AI122)</f>
        <v>2.9816663418614189</v>
      </c>
      <c r="AL122">
        <f t="shared" si="38"/>
        <v>1.023604738117011</v>
      </c>
      <c r="AM122">
        <f t="shared" si="39"/>
        <v>598.16775840858998</v>
      </c>
      <c r="AN122">
        <f t="shared" si="40"/>
        <v>3.640025170170702E-9</v>
      </c>
      <c r="AO122">
        <f t="shared" si="41"/>
        <v>4.0284936228259126E-8</v>
      </c>
      <c r="AP122">
        <v>4.6774219077268651</v>
      </c>
      <c r="AQ122">
        <f t="shared" si="42"/>
        <v>3.9129445129108707E-5</v>
      </c>
      <c r="AR122">
        <f t="shared" si="43"/>
        <v>5.5844664612342426E-6</v>
      </c>
      <c r="AS122">
        <f t="shared" si="44"/>
        <v>18.140939118286617</v>
      </c>
      <c r="AT122">
        <f t="shared" si="45"/>
        <v>11.440856069625172</v>
      </c>
      <c r="AU122">
        <f t="shared" si="46"/>
        <v>4.3396069297201842</v>
      </c>
      <c r="AV122">
        <f t="shared" si="47"/>
        <v>0.33781497800668081</v>
      </c>
      <c r="AW122">
        <f t="shared" si="48"/>
        <v>5.993859179655522E-3</v>
      </c>
      <c r="AX122">
        <f t="shared" si="49"/>
        <v>0.33781497678106204</v>
      </c>
      <c r="AY122">
        <f t="shared" si="50"/>
        <v>1.2256187731374268E-9</v>
      </c>
      <c r="AZ122">
        <f t="shared" si="51"/>
        <v>1189751.8930438254</v>
      </c>
      <c r="BA122">
        <f t="shared" si="52"/>
        <v>8.3656009445008235E-6</v>
      </c>
      <c r="BB122" s="15">
        <f t="shared" si="53"/>
        <v>3747291.9166054497</v>
      </c>
      <c r="BC122" s="20">
        <f t="shared" si="54"/>
        <v>9776.0856117974035</v>
      </c>
      <c r="BD122" s="19">
        <f t="shared" si="55"/>
        <v>0.2615664000866143</v>
      </c>
      <c r="BE122" s="15">
        <v>4653020.25</v>
      </c>
      <c r="BF122" s="16">
        <f>テーブル2[[#This Row],[q_P]]/テーブル2[[#This Row],[q_M]]</f>
        <v>0.80534614406749028</v>
      </c>
      <c r="BG122">
        <v>1</v>
      </c>
      <c r="BH122">
        <v>-8.9999999999999993E-3</v>
      </c>
      <c r="BI122">
        <v>4.5999999999999999E-2</v>
      </c>
      <c r="BJ122">
        <v>5625</v>
      </c>
      <c r="BK122" s="22">
        <v>1</v>
      </c>
      <c r="BL122">
        <f>テーブル2[[#This Row],[Ts]]-テーブル2[[#This Row],[Tin]]</f>
        <v>68.865199815305004</v>
      </c>
      <c r="BM122">
        <f>テーブル2[[#This Row],[q_P]]*0.000001</f>
        <v>3.7472919166054495</v>
      </c>
      <c r="BN122">
        <f>テーブル2[[#This Row],[Tsub]]</f>
        <v>68.865199815305004</v>
      </c>
      <c r="BO122">
        <f>テーブル2[[#This Row],[Fcorr]]</f>
        <v>1</v>
      </c>
      <c r="BP122">
        <f>(テーブル2[[#This Row],[Tsub]]-40)^2</f>
        <v>833.19976037748404</v>
      </c>
      <c r="BQ122">
        <v>1</v>
      </c>
      <c r="BR122">
        <v>0.15240000000000001</v>
      </c>
    </row>
    <row r="123" spans="1:70" x14ac:dyDescent="0.15">
      <c r="A123" s="9" t="s">
        <v>191</v>
      </c>
      <c r="B123">
        <v>12065825.263044599</v>
      </c>
      <c r="C123" s="22">
        <f t="array" ref="C123">TsatFromP(テーブル2[[#This Row],[P]])</f>
        <v>598.16775841223</v>
      </c>
      <c r="D123">
        <f t="array" ref="D123">RhoGFromP(テーブル2[[#This Row],[P]])</f>
        <v>70.719127092772837</v>
      </c>
      <c r="E123">
        <f t="array" ref="E123">RhoFFromP(テーブル2[[#This Row],[P]])</f>
        <v>654.05698086006123</v>
      </c>
      <c r="F123">
        <f t="array" ref="F123">HgFromP(テーブル2[[#This Row],[P]])</f>
        <v>2683685.0883769058</v>
      </c>
      <c r="G123">
        <f t="array" ref="G123">HfFromP(テーブル2[[#This Row],[P]])</f>
        <v>1493933.1953330804</v>
      </c>
      <c r="H123">
        <f t="array" ref="H123">MuGFromP(テーブル2[[#This Row],[P]])</f>
        <v>2.1145404359092259E-5</v>
      </c>
      <c r="I123">
        <f t="array" ref="I123">MuFFromP(テーブル2[[#This Row],[P]])</f>
        <v>7.6371158483287791E-5</v>
      </c>
      <c r="J123">
        <f t="array" ref="J123">KfFromP(テーブル2[[#This Row],[P]])</f>
        <v>0.51093471001103663</v>
      </c>
      <c r="K123">
        <f t="array" ref="K123">CpFFromP(テーブル2[[#This Row],[P]])</f>
        <v>6848.0719740579098</v>
      </c>
      <c r="L123">
        <f t="array" ref="L123">SigmaFromP(テーブル2[[#This Row],[P]])</f>
        <v>8.6953190176285583E-3</v>
      </c>
      <c r="M123">
        <v>122</v>
      </c>
      <c r="N123">
        <v>4041.5650990059698</v>
      </c>
      <c r="O123" s="8">
        <f t="shared" si="56"/>
        <v>2.8502295699234246E-6</v>
      </c>
      <c r="P123" s="8">
        <f t="shared" si="57"/>
        <v>5.9847340050885557E-3</v>
      </c>
      <c r="Q123" s="8">
        <v>1.905E-3</v>
      </c>
      <c r="R123">
        <v>0.15240000000000001</v>
      </c>
      <c r="S123" s="15">
        <v>3911537.1704101563</v>
      </c>
      <c r="T123">
        <v>525.91640840595801</v>
      </c>
      <c r="U123" s="12">
        <f>+T123+BG123*S123*テーブル2[[#This Row],[Pw]]*R123/(N123*O123*K123)</f>
        <v>571.14150938227908</v>
      </c>
      <c r="V123">
        <v>0.03</v>
      </c>
      <c r="W123" s="8">
        <f t="shared" si="28"/>
        <v>100812.68461170686</v>
      </c>
      <c r="X123">
        <v>3.0144337567857837E-2</v>
      </c>
      <c r="Y123">
        <f t="shared" si="29"/>
        <v>5.7596637200681835</v>
      </c>
      <c r="Z123">
        <f t="shared" si="30"/>
        <v>5.7596637569575657</v>
      </c>
      <c r="AA123">
        <f t="shared" si="31"/>
        <v>-3.6889382215576916E-8</v>
      </c>
      <c r="AB123">
        <f t="shared" si="32"/>
        <v>1.1088363050011967E-5</v>
      </c>
      <c r="AC123">
        <v>644.16280400183564</v>
      </c>
      <c r="AD123">
        <f t="shared" si="33"/>
        <v>3094.1621066426919</v>
      </c>
      <c r="AE123">
        <f>+gettm2(AD123,AC123,AK123,AL123,テーブル2[[#This Row],[Fcorr]])</f>
        <v>571.14150938227908</v>
      </c>
      <c r="AF123" s="14">
        <f t="shared" si="34"/>
        <v>0</v>
      </c>
      <c r="AG123">
        <v>1.1130542008262008E-5</v>
      </c>
      <c r="AH123">
        <f t="shared" si="35"/>
        <v>94.102103025414621</v>
      </c>
      <c r="AI123">
        <f t="shared" si="36"/>
        <v>0.37930788599304172</v>
      </c>
      <c r="AJ123">
        <f t="shared" si="37"/>
        <v>36.157166727935909</v>
      </c>
      <c r="AK123">
        <f t="array" ref="AK123">+S123*テーブル2[[#This Row],[F_form]]/(E123*CpFromTP((テーブル2[[#This Row],[Tin]]+テーブル2[[#This Row],[Tf]])/2,テーブル2[[#This Row],[P]])*AI123)</f>
        <v>3.1415420038803101</v>
      </c>
      <c r="AL123">
        <f t="shared" si="38"/>
        <v>1.023604738117011</v>
      </c>
      <c r="AM123">
        <f t="shared" si="39"/>
        <v>598.16775840831258</v>
      </c>
      <c r="AN123">
        <f t="shared" si="40"/>
        <v>3.9174210542114452E-9</v>
      </c>
      <c r="AO123">
        <f t="shared" si="41"/>
        <v>4.2178958250041059E-8</v>
      </c>
      <c r="AP123">
        <v>4.678021713210156</v>
      </c>
      <c r="AQ123">
        <f t="shared" si="42"/>
        <v>3.9119411592478784E-5</v>
      </c>
      <c r="AR123">
        <f t="shared" si="43"/>
        <v>5.5863604832560245E-6</v>
      </c>
      <c r="AS123">
        <f t="shared" si="44"/>
        <v>18.147091780931181</v>
      </c>
      <c r="AT123">
        <f t="shared" si="45"/>
        <v>11.44255157708343</v>
      </c>
      <c r="AU123">
        <f t="shared" si="46"/>
        <v>4.3402500490698612</v>
      </c>
      <c r="AV123">
        <f t="shared" si="47"/>
        <v>0.3377716641402948</v>
      </c>
      <c r="AW123">
        <f t="shared" si="48"/>
        <v>5.993859179655522E-3</v>
      </c>
      <c r="AX123">
        <f t="shared" si="49"/>
        <v>0.33777166290014549</v>
      </c>
      <c r="AY123">
        <f t="shared" si="50"/>
        <v>1.2401493165725697E-9</v>
      </c>
      <c r="AZ123">
        <f t="shared" si="51"/>
        <v>1189751.8930438254</v>
      </c>
      <c r="BA123">
        <f t="shared" si="52"/>
        <v>8.3623835011304871E-6</v>
      </c>
      <c r="BB123" s="15">
        <f t="shared" si="53"/>
        <v>3924982.8048429522</v>
      </c>
      <c r="BC123" s="20">
        <f t="shared" si="54"/>
        <v>13445.634432795923</v>
      </c>
      <c r="BD123" s="19">
        <f t="shared" si="55"/>
        <v>0.34374297998518166</v>
      </c>
      <c r="BE123" s="15">
        <v>5173527.5999999996</v>
      </c>
      <c r="BF123" s="16">
        <f>テーブル2[[#This Row],[q_P]]/テーブル2[[#This Row],[q_M]]</f>
        <v>0.75866664069656309</v>
      </c>
      <c r="BG123">
        <v>1</v>
      </c>
      <c r="BH123">
        <v>-1.2E-2</v>
      </c>
      <c r="BI123">
        <v>4.5999999999999999E-2</v>
      </c>
      <c r="BJ123">
        <v>5625</v>
      </c>
      <c r="BK123" s="22">
        <v>1</v>
      </c>
      <c r="BL123">
        <f>テーブル2[[#This Row],[Ts]]-テーブル2[[#This Row],[Tin]]</f>
        <v>72.251350006271991</v>
      </c>
      <c r="BM123">
        <f>テーブル2[[#This Row],[q_P]]*0.000001</f>
        <v>3.9249828048429518</v>
      </c>
      <c r="BN123">
        <f>テーブル2[[#This Row],[Tsub]]</f>
        <v>72.251350006271991</v>
      </c>
      <c r="BO123">
        <f>テーブル2[[#This Row],[Fcorr]]</f>
        <v>1</v>
      </c>
      <c r="BP123">
        <f>(テーブル2[[#This Row],[Tsub]]-40)^2</f>
        <v>1040.1495772270603</v>
      </c>
      <c r="BQ123">
        <v>1</v>
      </c>
      <c r="BR123">
        <v>0.15240000000000001</v>
      </c>
    </row>
    <row r="124" spans="1:70" x14ac:dyDescent="0.15">
      <c r="A124" s="9" t="s">
        <v>192</v>
      </c>
      <c r="B124">
        <v>12065825.263044599</v>
      </c>
      <c r="C124" s="22">
        <f t="array" ref="C124">TsatFromP(テーブル2[[#This Row],[P]])</f>
        <v>598.16775841223</v>
      </c>
      <c r="D124">
        <f t="array" ref="D124">RhoGFromP(テーブル2[[#This Row],[P]])</f>
        <v>70.719127092772837</v>
      </c>
      <c r="E124">
        <f t="array" ref="E124">RhoFFromP(テーブル2[[#This Row],[P]])</f>
        <v>654.05698086006123</v>
      </c>
      <c r="F124">
        <f t="array" ref="F124">HgFromP(テーブル2[[#This Row],[P]])</f>
        <v>2683685.0883769058</v>
      </c>
      <c r="G124">
        <f t="array" ref="G124">HfFromP(テーブル2[[#This Row],[P]])</f>
        <v>1493933.1953330804</v>
      </c>
      <c r="H124">
        <f t="array" ref="H124">MuGFromP(テーブル2[[#This Row],[P]])</f>
        <v>2.1145404359092259E-5</v>
      </c>
      <c r="I124">
        <f t="array" ref="I124">MuFFromP(テーブル2[[#This Row],[P]])</f>
        <v>7.6371158483287791E-5</v>
      </c>
      <c r="J124">
        <f t="array" ref="J124">KfFromP(テーブル2[[#This Row],[P]])</f>
        <v>0.51093471001103663</v>
      </c>
      <c r="K124">
        <f t="array" ref="K124">CpFFromP(テーブル2[[#This Row],[P]])</f>
        <v>6848.0719740579098</v>
      </c>
      <c r="L124">
        <f t="array" ref="L124">SigmaFromP(テーブル2[[#This Row],[P]])</f>
        <v>8.6953190176285583E-3</v>
      </c>
      <c r="M124">
        <v>123</v>
      </c>
      <c r="N124">
        <v>4082.2519959758301</v>
      </c>
      <c r="O124" s="8">
        <f t="shared" si="56"/>
        <v>2.8502295699234246E-6</v>
      </c>
      <c r="P124" s="8">
        <f t="shared" si="57"/>
        <v>5.9847340050885557E-3</v>
      </c>
      <c r="Q124" s="8">
        <v>1.905E-3</v>
      </c>
      <c r="R124">
        <v>0.15240000000000001</v>
      </c>
      <c r="S124" s="15">
        <v>3913080.5969238281</v>
      </c>
      <c r="T124">
        <v>526.45012634417299</v>
      </c>
      <c r="U124" s="12">
        <f>+T124+BG124*S124*テーブル2[[#This Row],[Pw]]*R124/(N124*O124*K124)</f>
        <v>571.24214600916082</v>
      </c>
      <c r="V124">
        <v>0.03</v>
      </c>
      <c r="W124" s="8">
        <f t="shared" si="28"/>
        <v>101827.57740981132</v>
      </c>
      <c r="X124">
        <v>3.0010770469228093E-2</v>
      </c>
      <c r="Y124">
        <f t="shared" si="29"/>
        <v>5.7724665819879695</v>
      </c>
      <c r="Z124">
        <f t="shared" si="30"/>
        <v>5.7724666136455927</v>
      </c>
      <c r="AA124">
        <f t="shared" si="31"/>
        <v>-3.1657623189573769E-8</v>
      </c>
      <c r="AB124">
        <f t="shared" si="32"/>
        <v>1.0916805512103186E-5</v>
      </c>
      <c r="AC124">
        <v>643.72262839543248</v>
      </c>
      <c r="AD124">
        <f t="shared" si="33"/>
        <v>3118.3797028357458</v>
      </c>
      <c r="AE124">
        <f>+gettm2(AD124,AC124,AK124,AL124,テーブル2[[#This Row],[Fcorr]])</f>
        <v>571.2421464463871</v>
      </c>
      <c r="AF124" s="14">
        <f t="shared" si="34"/>
        <v>4.3722627651732182E-7</v>
      </c>
      <c r="AG124">
        <v>1.0958003762113506E-5</v>
      </c>
      <c r="AH124">
        <f t="shared" si="35"/>
        <v>95.580917051109239</v>
      </c>
      <c r="AI124">
        <f t="shared" si="36"/>
        <v>0.38227667848006092</v>
      </c>
      <c r="AJ124">
        <f t="shared" si="37"/>
        <v>35.875292929524932</v>
      </c>
      <c r="AK124">
        <f t="array" ref="AK124">+S124*テーブル2[[#This Row],[F_form]]/(E124*CpFromTP((テーブル2[[#This Row],[Tin]]+テーブル2[[#This Row],[Tf]])/2,テーブル2[[#This Row],[P]])*AI124)</f>
        <v>3.1156409259183988</v>
      </c>
      <c r="AL124">
        <f t="shared" si="38"/>
        <v>1.023604738117011</v>
      </c>
      <c r="AM124">
        <f t="shared" si="39"/>
        <v>598.16775840902187</v>
      </c>
      <c r="AN124">
        <f t="shared" si="40"/>
        <v>3.2081288736662827E-9</v>
      </c>
      <c r="AO124">
        <f t="shared" si="41"/>
        <v>4.1198250010319326E-8</v>
      </c>
      <c r="AP124">
        <v>4.6981608098941177</v>
      </c>
      <c r="AQ124">
        <f t="shared" si="42"/>
        <v>3.8784752523881479E-5</v>
      </c>
      <c r="AR124">
        <f t="shared" si="43"/>
        <v>5.4996010060619125E-6</v>
      </c>
      <c r="AS124">
        <f t="shared" si="44"/>
        <v>18.005085722833083</v>
      </c>
      <c r="AT124">
        <f t="shared" si="45"/>
        <v>11.403271290733024</v>
      </c>
      <c r="AU124">
        <f t="shared" si="46"/>
        <v>4.359204672828457</v>
      </c>
      <c r="AV124">
        <f t="shared" si="47"/>
        <v>0.33895613706566063</v>
      </c>
      <c r="AW124">
        <f t="shared" si="48"/>
        <v>5.9011230635312821E-3</v>
      </c>
      <c r="AX124">
        <f t="shared" si="49"/>
        <v>0.33895613527031998</v>
      </c>
      <c r="AY124">
        <f t="shared" si="50"/>
        <v>1.7953406539206185E-9</v>
      </c>
      <c r="AZ124">
        <f t="shared" si="51"/>
        <v>1189751.8930438254</v>
      </c>
      <c r="BA124">
        <f t="shared" si="52"/>
        <v>8.2553054468043137E-6</v>
      </c>
      <c r="BB124" s="15">
        <f t="shared" si="53"/>
        <v>3883449.0507672927</v>
      </c>
      <c r="BC124" s="20">
        <f t="shared" si="54"/>
        <v>-29631.546156535391</v>
      </c>
      <c r="BD124" s="19">
        <f t="shared" si="55"/>
        <v>-0.75724344087953366</v>
      </c>
      <c r="BE124" s="15">
        <v>4700339.0999999996</v>
      </c>
      <c r="BF124" s="16">
        <f>テーブル2[[#This Row],[q_P]]/テーブル2[[#This Row],[q_M]]</f>
        <v>0.82620614558794137</v>
      </c>
      <c r="BG124">
        <v>1</v>
      </c>
      <c r="BH124">
        <v>-0.02</v>
      </c>
      <c r="BI124">
        <v>4.5999999999999999E-2</v>
      </c>
      <c r="BJ124">
        <v>5625</v>
      </c>
      <c r="BK124" s="22">
        <v>1</v>
      </c>
      <c r="BL124">
        <f>テーブル2[[#This Row],[Ts]]-テーブル2[[#This Row],[Tin]]</f>
        <v>71.717632068057014</v>
      </c>
      <c r="BM124">
        <f>テーブル2[[#This Row],[q_P]]*0.000001</f>
        <v>3.8834490507672927</v>
      </c>
      <c r="BN124">
        <f>テーブル2[[#This Row],[Tsub]]</f>
        <v>71.717632068057014</v>
      </c>
      <c r="BO124">
        <f>テーブル2[[#This Row],[Fcorr]]</f>
        <v>1</v>
      </c>
      <c r="BP124">
        <f>(テーブル2[[#This Row],[Tsub]]-40)^2</f>
        <v>1006.0081840046387</v>
      </c>
      <c r="BQ124">
        <v>1</v>
      </c>
      <c r="BR124">
        <v>0.15240000000000001</v>
      </c>
    </row>
    <row r="125" spans="1:70" x14ac:dyDescent="0.15">
      <c r="A125" s="9" t="s">
        <v>193</v>
      </c>
      <c r="B125">
        <v>12065825.263044599</v>
      </c>
      <c r="C125" s="22">
        <f t="array" ref="C125">TsatFromP(テーブル2[[#This Row],[P]])</f>
        <v>598.16775841223</v>
      </c>
      <c r="D125">
        <f t="array" ref="D125">RhoGFromP(テーブル2[[#This Row],[P]])</f>
        <v>70.719127092772837</v>
      </c>
      <c r="E125">
        <f t="array" ref="E125">RhoFFromP(テーブル2[[#This Row],[P]])</f>
        <v>654.05698086006123</v>
      </c>
      <c r="F125">
        <f t="array" ref="F125">HgFromP(テーブル2[[#This Row],[P]])</f>
        <v>2683685.0883769058</v>
      </c>
      <c r="G125">
        <f t="array" ref="G125">HfFromP(テーブル2[[#This Row],[P]])</f>
        <v>1493933.1953330804</v>
      </c>
      <c r="H125">
        <f t="array" ref="H125">MuGFromP(テーブル2[[#This Row],[P]])</f>
        <v>2.1145404359092259E-5</v>
      </c>
      <c r="I125">
        <f t="array" ref="I125">MuFFromP(テーブル2[[#This Row],[P]])</f>
        <v>7.6371158483287791E-5</v>
      </c>
      <c r="J125">
        <f t="array" ref="J125">KfFromP(テーブル2[[#This Row],[P]])</f>
        <v>0.51093471001103663</v>
      </c>
      <c r="K125">
        <f t="array" ref="K125">CpFFromP(テーブル2[[#This Row],[P]])</f>
        <v>6848.0719740579098</v>
      </c>
      <c r="L125">
        <f t="array" ref="L125">SigmaFromP(テーブル2[[#This Row],[P]])</f>
        <v>8.6953190176285583E-3</v>
      </c>
      <c r="M125">
        <v>124</v>
      </c>
      <c r="N125">
        <v>2325.9342767769299</v>
      </c>
      <c r="O125" s="8">
        <f t="shared" si="56"/>
        <v>2.8502295699234246E-6</v>
      </c>
      <c r="P125" s="8">
        <f t="shared" si="57"/>
        <v>5.9847340050885557E-3</v>
      </c>
      <c r="Q125" s="8">
        <v>1.905E-3</v>
      </c>
      <c r="R125">
        <v>0.69596000000000002</v>
      </c>
      <c r="S125" s="15">
        <v>2963578.2241821289</v>
      </c>
      <c r="T125">
        <v>298.737706474898</v>
      </c>
      <c r="U125" s="12">
        <f>+T125+BG125*S125*テーブル2[[#This Row],[Pw]]*R125/(N125*O125*K125)</f>
        <v>570.63189855821747</v>
      </c>
      <c r="V125">
        <v>0.03</v>
      </c>
      <c r="W125" s="8">
        <f t="shared" si="28"/>
        <v>58018.038291636774</v>
      </c>
      <c r="X125">
        <v>3.9078656698317414E-2</v>
      </c>
      <c r="Y125">
        <f t="shared" si="29"/>
        <v>5.0585982172817454</v>
      </c>
      <c r="Z125">
        <f t="shared" si="30"/>
        <v>5.0585982262515321</v>
      </c>
      <c r="AA125">
        <f t="shared" si="31"/>
        <v>-8.9697866911819801E-9</v>
      </c>
      <c r="AB125">
        <f t="shared" si="32"/>
        <v>2.5824851576165577E-5</v>
      </c>
      <c r="AC125">
        <v>664.84616855399076</v>
      </c>
      <c r="AD125">
        <f t="shared" si="33"/>
        <v>2027.4860022981836</v>
      </c>
      <c r="AE125">
        <f>+gettm2(AD125,AC125,AK125,AL125,テーブル2[[#This Row],[Fcorr]])</f>
        <v>570.63189855821747</v>
      </c>
      <c r="AF125" s="14">
        <f t="shared" si="34"/>
        <v>0</v>
      </c>
      <c r="AG125">
        <v>2.5892240035984188E-5</v>
      </c>
      <c r="AH125">
        <f t="shared" si="35"/>
        <v>40.404425134371081</v>
      </c>
      <c r="AI125">
        <f t="shared" si="36"/>
        <v>0.24854594003371483</v>
      </c>
      <c r="AJ125">
        <f t="shared" si="37"/>
        <v>55.114072694070927</v>
      </c>
      <c r="AK125">
        <f t="array" ref="AK125">+S125*テーブル2[[#This Row],[F_form]]/(E125*CpFromTP((テーブル2[[#This Row],[Tin]]+テーブル2[[#This Row],[Tf]])/2,テーブル2[[#This Row],[P]])*AI125)</f>
        <v>4.2484562595303537</v>
      </c>
      <c r="AL125">
        <f t="shared" si="38"/>
        <v>1.023604738117011</v>
      </c>
      <c r="AM125">
        <f t="shared" si="39"/>
        <v>598.16775835235126</v>
      </c>
      <c r="AN125">
        <f t="shared" si="40"/>
        <v>5.9878743741137441E-8</v>
      </c>
      <c r="AO125">
        <f t="shared" si="41"/>
        <v>6.7388459818610907E-8</v>
      </c>
      <c r="AP125">
        <v>3.6500402077012497</v>
      </c>
      <c r="AQ125">
        <f t="shared" si="42"/>
        <v>6.4257153538363018E-5</v>
      </c>
      <c r="AR125">
        <f t="shared" si="43"/>
        <v>1.2979814247901399E-5</v>
      </c>
      <c r="AS125">
        <f t="shared" si="44"/>
        <v>27.62875769034185</v>
      </c>
      <c r="AT125">
        <f t="shared" si="45"/>
        <v>13.544285877885535</v>
      </c>
      <c r="AU125">
        <f t="shared" si="46"/>
        <v>3.3663772656044291</v>
      </c>
      <c r="AV125">
        <f t="shared" si="47"/>
        <v>0.28366294209682064</v>
      </c>
      <c r="AW125">
        <f t="shared" si="48"/>
        <v>1.3959727237004057E-2</v>
      </c>
      <c r="AX125">
        <f t="shared" si="49"/>
        <v>0.28366293889033067</v>
      </c>
      <c r="AY125">
        <f t="shared" si="50"/>
        <v>3.2064899624373311E-9</v>
      </c>
      <c r="AZ125">
        <f t="shared" si="51"/>
        <v>1189751.8930438254</v>
      </c>
      <c r="BA125">
        <f t="shared" si="52"/>
        <v>1.7604505671687211E-5</v>
      </c>
      <c r="BB125" s="15">
        <f t="shared" si="53"/>
        <v>2978747.4641549313</v>
      </c>
      <c r="BC125" s="20">
        <f t="shared" si="54"/>
        <v>15169.239972802345</v>
      </c>
      <c r="BD125" s="19">
        <f t="shared" si="55"/>
        <v>0.51185556193606685</v>
      </c>
      <c r="BE125" s="15">
        <v>2104111.5299999998</v>
      </c>
      <c r="BF125" s="16">
        <f>テーブル2[[#This Row],[q_P]]/テーブル2[[#This Row],[q_M]]</f>
        <v>1.4156794550500522</v>
      </c>
      <c r="BG125">
        <v>1</v>
      </c>
      <c r="BH125">
        <v>-4.4999999999999998E-2</v>
      </c>
      <c r="BI125">
        <v>4.5999999999999999E-2</v>
      </c>
      <c r="BJ125">
        <v>5625</v>
      </c>
      <c r="BK125" s="22">
        <v>1</v>
      </c>
      <c r="BL125">
        <f>テーブル2[[#This Row],[Ts]]-テーブル2[[#This Row],[Tin]]</f>
        <v>299.430051937332</v>
      </c>
      <c r="BM125">
        <f>テーブル2[[#This Row],[q_P]]*0.000001</f>
        <v>2.9787474641549312</v>
      </c>
      <c r="BN125">
        <f>テーブル2[[#This Row],[Tsub]]</f>
        <v>299.430051937332</v>
      </c>
      <c r="BO125">
        <f>テーブル2[[#This Row],[Fcorr]]</f>
        <v>1</v>
      </c>
      <c r="BP125">
        <f>(テーブル2[[#This Row],[Tsub]]-40)^2</f>
        <v>67303.95184820678</v>
      </c>
      <c r="BQ125">
        <v>1</v>
      </c>
      <c r="BR125">
        <v>0.69596000000000002</v>
      </c>
    </row>
    <row r="126" spans="1:70" x14ac:dyDescent="0.15">
      <c r="A126" s="9" t="s">
        <v>194</v>
      </c>
      <c r="B126">
        <v>12065825.263044599</v>
      </c>
      <c r="C126" s="22">
        <f t="array" ref="C126">TsatFromP(テーブル2[[#This Row],[P]])</f>
        <v>598.16775841223</v>
      </c>
      <c r="D126">
        <f t="array" ref="D126">RhoGFromP(テーブル2[[#This Row],[P]])</f>
        <v>70.719127092772837</v>
      </c>
      <c r="E126">
        <f t="array" ref="E126">RhoFFromP(テーブル2[[#This Row],[P]])</f>
        <v>654.05698086006123</v>
      </c>
      <c r="F126">
        <f t="array" ref="F126">HgFromP(テーブル2[[#This Row],[P]])</f>
        <v>2683685.0883769058</v>
      </c>
      <c r="G126">
        <f t="array" ref="G126">HfFromP(テーブル2[[#This Row],[P]])</f>
        <v>1493933.1953330804</v>
      </c>
      <c r="H126">
        <f t="array" ref="H126">MuGFromP(テーブル2[[#This Row],[P]])</f>
        <v>2.1145404359092259E-5</v>
      </c>
      <c r="I126">
        <f t="array" ref="I126">MuFFromP(テーブル2[[#This Row],[P]])</f>
        <v>7.6371158483287791E-5</v>
      </c>
      <c r="J126">
        <f t="array" ref="J126">KfFromP(テーブル2[[#This Row],[P]])</f>
        <v>0.51093471001103663</v>
      </c>
      <c r="K126">
        <f t="array" ref="K126">CpFFromP(テーブル2[[#This Row],[P]])</f>
        <v>6848.0719740579098</v>
      </c>
      <c r="L126">
        <f t="array" ref="L126">SigmaFromP(テーブル2[[#This Row],[P]])</f>
        <v>8.6953190176285583E-3</v>
      </c>
      <c r="M126">
        <v>125</v>
      </c>
      <c r="N126">
        <v>2454.77611718148</v>
      </c>
      <c r="O126" s="8">
        <f t="shared" si="56"/>
        <v>2.8502295699234246E-6</v>
      </c>
      <c r="P126" s="8">
        <f t="shared" si="57"/>
        <v>5.9847340050885557E-3</v>
      </c>
      <c r="Q126" s="8">
        <v>1.905E-3</v>
      </c>
      <c r="R126">
        <v>0.69596000000000002</v>
      </c>
      <c r="S126" s="15">
        <v>3126216.7930603027</v>
      </c>
      <c r="T126">
        <v>297.61642558059998</v>
      </c>
      <c r="U126" s="12">
        <f>+T126+BG126*S126*テーブル2[[#This Row],[Pw]]*R126/(N126*O126*K126)</f>
        <v>569.37807946723615</v>
      </c>
      <c r="V126">
        <v>0.03</v>
      </c>
      <c r="W126" s="8">
        <f t="shared" si="28"/>
        <v>61231.865485634073</v>
      </c>
      <c r="X126">
        <v>3.8051118795571236E-2</v>
      </c>
      <c r="Y126">
        <f t="shared" si="29"/>
        <v>5.1264447918666693</v>
      </c>
      <c r="Z126">
        <f t="shared" si="30"/>
        <v>5.1264447975649539</v>
      </c>
      <c r="AA126">
        <f t="shared" si="31"/>
        <v>-5.6982845109132541E-9</v>
      </c>
      <c r="AB126">
        <f t="shared" si="32"/>
        <v>2.3811191581321041E-5</v>
      </c>
      <c r="AC126">
        <v>665.32154606644497</v>
      </c>
      <c r="AD126">
        <f t="shared" si="33"/>
        <v>2111.4763285019526</v>
      </c>
      <c r="AE126">
        <f>+gettm2(AD126,AC126,AK126,AL126,テーブル2[[#This Row],[Fcorr]])</f>
        <v>569.37807946723603</v>
      </c>
      <c r="AF126" s="14">
        <f t="shared" si="34"/>
        <v>0</v>
      </c>
      <c r="AG126">
        <v>2.3877054432548284E-5</v>
      </c>
      <c r="AH126">
        <f t="shared" si="35"/>
        <v>43.821338321176832</v>
      </c>
      <c r="AI126">
        <f t="shared" si="36"/>
        <v>0.25884216627468098</v>
      </c>
      <c r="AJ126">
        <f t="shared" si="37"/>
        <v>52.930010738769894</v>
      </c>
      <c r="AK126">
        <f t="array" ref="AK126">+S126*テーブル2[[#This Row],[F_form]]/(E126*CpFromTP((テーブル2[[#This Row],[Tin]]+テーブル2[[#This Row],[Tf]])/2,テーブル2[[#This Row],[P]])*AI126)</f>
        <v>4.30648237768452</v>
      </c>
      <c r="AL126">
        <f t="shared" si="38"/>
        <v>1.023604738117011</v>
      </c>
      <c r="AM126">
        <f t="shared" si="39"/>
        <v>598.16775831666894</v>
      </c>
      <c r="AN126">
        <f t="shared" si="40"/>
        <v>9.5561063062632456E-8</v>
      </c>
      <c r="AO126">
        <f t="shared" si="41"/>
        <v>6.586285122724253E-8</v>
      </c>
      <c r="AP126">
        <v>3.7418668242265296</v>
      </c>
      <c r="AQ126">
        <f t="shared" si="42"/>
        <v>6.1142068487297788E-5</v>
      </c>
      <c r="AR126">
        <f t="shared" si="43"/>
        <v>1.1971458641887763E-5</v>
      </c>
      <c r="AS126">
        <f t="shared" si="44"/>
        <v>26.538006866127187</v>
      </c>
      <c r="AT126">
        <f t="shared" si="45"/>
        <v>13.342889634211721</v>
      </c>
      <c r="AU126">
        <f t="shared" si="46"/>
        <v>3.4537024572833475</v>
      </c>
      <c r="AV126">
        <f t="shared" si="47"/>
        <v>0.28816436694318215</v>
      </c>
      <c r="AW126">
        <f t="shared" si="48"/>
        <v>1.2871235239549934E-2</v>
      </c>
      <c r="AX126">
        <f t="shared" si="49"/>
        <v>0.28816436395668343</v>
      </c>
      <c r="AY126">
        <f t="shared" si="50"/>
        <v>2.986498714996344E-9</v>
      </c>
      <c r="AZ126">
        <f t="shared" si="51"/>
        <v>1189751.8930438254</v>
      </c>
      <c r="BA126">
        <f t="shared" si="52"/>
        <v>1.6339990533986011E-5</v>
      </c>
      <c r="BB126" s="15">
        <f t="shared" si="53"/>
        <v>3136611.40138542</v>
      </c>
      <c r="BC126" s="20">
        <f t="shared" si="54"/>
        <v>10394.608325117268</v>
      </c>
      <c r="BD126" s="19">
        <f t="shared" si="55"/>
        <v>0.33249800040072786</v>
      </c>
      <c r="BE126" s="15">
        <v>2161840.5269999998</v>
      </c>
      <c r="BF126" s="16">
        <f>テーブル2[[#This Row],[q_P]]/テーブル2[[#This Row],[q_M]]</f>
        <v>1.4508986033942644</v>
      </c>
      <c r="BG126">
        <v>1</v>
      </c>
      <c r="BH126">
        <v>-7.9000000000000001E-2</v>
      </c>
      <c r="BI126">
        <v>4.5999999999999999E-2</v>
      </c>
      <c r="BJ126">
        <v>5625</v>
      </c>
      <c r="BK126" s="22">
        <v>1</v>
      </c>
      <c r="BL126">
        <f>テーブル2[[#This Row],[Ts]]-テーブル2[[#This Row],[Tin]]</f>
        <v>300.55133283163002</v>
      </c>
      <c r="BM126">
        <f>テーブル2[[#This Row],[q_P]]*0.000001</f>
        <v>3.1366114013854198</v>
      </c>
      <c r="BN126">
        <f>テーブル2[[#This Row],[Tsub]]</f>
        <v>300.55133283163002</v>
      </c>
      <c r="BO126">
        <f>テーブル2[[#This Row],[Fcorr]]</f>
        <v>1</v>
      </c>
      <c r="BP126">
        <f>(テーブル2[[#This Row],[Tsub]]-40)^2</f>
        <v>67886.997040338843</v>
      </c>
      <c r="BQ126">
        <v>1</v>
      </c>
      <c r="BR126">
        <v>0.69596000000000002</v>
      </c>
    </row>
    <row r="127" spans="1:70" x14ac:dyDescent="0.15">
      <c r="A127" s="9" t="s">
        <v>195</v>
      </c>
      <c r="B127">
        <v>12065825.263044599</v>
      </c>
      <c r="C127" s="22">
        <f t="array" ref="C127">TsatFromP(テーブル2[[#This Row],[P]])</f>
        <v>598.16775841223</v>
      </c>
      <c r="D127">
        <f t="array" ref="D127">RhoGFromP(テーブル2[[#This Row],[P]])</f>
        <v>70.719127092772837</v>
      </c>
      <c r="E127">
        <f t="array" ref="E127">RhoFFromP(テーブル2[[#This Row],[P]])</f>
        <v>654.05698086006123</v>
      </c>
      <c r="F127">
        <f t="array" ref="F127">HgFromP(テーブル2[[#This Row],[P]])</f>
        <v>2683685.0883769058</v>
      </c>
      <c r="G127">
        <f t="array" ref="G127">HfFromP(テーブル2[[#This Row],[P]])</f>
        <v>1493933.1953330804</v>
      </c>
      <c r="H127">
        <f t="array" ref="H127">MuGFromP(テーブル2[[#This Row],[P]])</f>
        <v>2.1145404359092259E-5</v>
      </c>
      <c r="I127">
        <f t="array" ref="I127">MuFFromP(テーブル2[[#This Row],[P]])</f>
        <v>7.6371158483287791E-5</v>
      </c>
      <c r="J127">
        <f t="array" ref="J127">KfFromP(テーブル2[[#This Row],[P]])</f>
        <v>0.51093471001103663</v>
      </c>
      <c r="K127">
        <f t="array" ref="K127">CpFFromP(テーブル2[[#This Row],[P]])</f>
        <v>6848.0719740579098</v>
      </c>
      <c r="L127">
        <f t="array" ref="L127">SigmaFromP(テーブル2[[#This Row],[P]])</f>
        <v>8.6953190176285583E-3</v>
      </c>
      <c r="M127">
        <v>126</v>
      </c>
      <c r="N127">
        <v>2739.5843959704898</v>
      </c>
      <c r="O127" s="8">
        <f t="shared" si="56"/>
        <v>2.8502295699234246E-6</v>
      </c>
      <c r="P127" s="8">
        <f t="shared" si="57"/>
        <v>5.9847340050885557E-3</v>
      </c>
      <c r="Q127" s="8">
        <v>1.905E-3</v>
      </c>
      <c r="R127">
        <v>0.69596000000000002</v>
      </c>
      <c r="S127" s="15">
        <v>3426560.7833862305</v>
      </c>
      <c r="T127">
        <v>300.41963647945403</v>
      </c>
      <c r="U127" s="12">
        <f>+T127+BG127*S127*テーブル2[[#This Row],[Pw]]*R127/(N127*O127*K127)</f>
        <v>567.32342035651948</v>
      </c>
      <c r="V127">
        <v>0.03</v>
      </c>
      <c r="W127" s="8">
        <f t="shared" si="28"/>
        <v>68336.11507236505</v>
      </c>
      <c r="X127">
        <v>3.6074469187045377E-2</v>
      </c>
      <c r="Y127">
        <f t="shared" si="29"/>
        <v>5.2650200002155882</v>
      </c>
      <c r="Z127">
        <f t="shared" si="30"/>
        <v>5.2650200301068129</v>
      </c>
      <c r="AA127">
        <f t="shared" si="31"/>
        <v>-2.9891224606615197E-8</v>
      </c>
      <c r="AB127">
        <f t="shared" si="32"/>
        <v>2.0165222639742553E-5</v>
      </c>
      <c r="AC127">
        <v>664.98955062078448</v>
      </c>
      <c r="AD127">
        <f t="shared" si="33"/>
        <v>2294.4324221766942</v>
      </c>
      <c r="AE127">
        <f>+gettm2(AD127,AC127,AK127,AL127,テーブル2[[#This Row],[Fcorr]])</f>
        <v>567.32342100641495</v>
      </c>
      <c r="AF127" s="14">
        <f t="shared" si="34"/>
        <v>6.4989546899596462E-7</v>
      </c>
      <c r="AG127">
        <v>2.0227097193458141E-5</v>
      </c>
      <c r="AH127">
        <f t="shared" si="35"/>
        <v>51.744446404423556</v>
      </c>
      <c r="AI127">
        <f t="shared" si="36"/>
        <v>0.28127043174025795</v>
      </c>
      <c r="AJ127">
        <f t="shared" si="37"/>
        <v>48.724102474739709</v>
      </c>
      <c r="AK127">
        <f t="array" ref="AK127">+S127*テーブル2[[#This Row],[F_form]]/(E127*CpFromTP((テーブル2[[#This Row],[Tin]]+テーブル2[[#This Row],[Tf]])/2,テーブル2[[#This Row],[P]])*AI127)</f>
        <v>4.3428392213335574</v>
      </c>
      <c r="AL127">
        <f t="shared" si="38"/>
        <v>1.023604738117011</v>
      </c>
      <c r="AM127">
        <f t="shared" si="39"/>
        <v>598.16775839842603</v>
      </c>
      <c r="AN127">
        <f t="shared" si="40"/>
        <v>1.380396952299634E-8</v>
      </c>
      <c r="AO127">
        <f t="shared" si="41"/>
        <v>6.1874553715587525E-8</v>
      </c>
      <c r="AP127">
        <v>3.934725815338763</v>
      </c>
      <c r="AQ127">
        <f t="shared" si="42"/>
        <v>5.5295250644499288E-5</v>
      </c>
      <c r="AR127">
        <f t="shared" si="43"/>
        <v>1.0144485873586864E-5</v>
      </c>
      <c r="AS127">
        <f t="shared" si="44"/>
        <v>24.436574587581276</v>
      </c>
      <c r="AT127">
        <f t="shared" si="45"/>
        <v>12.9304048424484</v>
      </c>
      <c r="AU127">
        <f t="shared" si="46"/>
        <v>3.6369405526117835</v>
      </c>
      <c r="AV127">
        <f t="shared" si="47"/>
        <v>0.29778526272697947</v>
      </c>
      <c r="AW127">
        <f t="shared" si="48"/>
        <v>1.0900392085276088E-2</v>
      </c>
      <c r="AX127">
        <f t="shared" si="49"/>
        <v>0.29778524728747996</v>
      </c>
      <c r="AY127">
        <f t="shared" si="50"/>
        <v>1.5439499512215349E-8</v>
      </c>
      <c r="AZ127">
        <f t="shared" si="51"/>
        <v>1189751.8930438254</v>
      </c>
      <c r="BA127">
        <f t="shared" si="52"/>
        <v>1.4053139466272723E-5</v>
      </c>
      <c r="BB127" s="15">
        <f t="shared" si="53"/>
        <v>3426184.2395784725</v>
      </c>
      <c r="BC127" s="20">
        <f t="shared" si="54"/>
        <v>-376.54380775801837</v>
      </c>
      <c r="BD127" s="19">
        <f t="shared" si="55"/>
        <v>-1.0988972079050833E-2</v>
      </c>
      <c r="BE127" s="15">
        <v>2460580.2000000002</v>
      </c>
      <c r="BF127" s="16">
        <f>テーブル2[[#This Row],[q_P]]/テーブル2[[#This Row],[q_M]]</f>
        <v>1.392429411395927</v>
      </c>
      <c r="BG127">
        <v>1</v>
      </c>
      <c r="BH127">
        <v>-4.7E-2</v>
      </c>
      <c r="BI127">
        <v>4.5999999999999999E-2</v>
      </c>
      <c r="BJ127">
        <v>5625</v>
      </c>
      <c r="BK127" s="22">
        <v>1</v>
      </c>
      <c r="BL127">
        <f>テーブル2[[#This Row],[Ts]]-テーブル2[[#This Row],[Tin]]</f>
        <v>297.74812193277597</v>
      </c>
      <c r="BM127">
        <f>テーブル2[[#This Row],[q_P]]*0.000001</f>
        <v>3.4261842395784723</v>
      </c>
      <c r="BN127">
        <f>テーブル2[[#This Row],[Tsub]]</f>
        <v>297.74812193277597</v>
      </c>
      <c r="BO127">
        <f>テーブル2[[#This Row],[Fcorr]]</f>
        <v>1</v>
      </c>
      <c r="BP127">
        <f>(テーブル2[[#This Row],[Tsub]]-40)^2</f>
        <v>66434.094359873154</v>
      </c>
      <c r="BQ127">
        <v>1</v>
      </c>
      <c r="BR127">
        <v>0.69596000000000002</v>
      </c>
    </row>
    <row r="128" spans="1:70" x14ac:dyDescent="0.15">
      <c r="A128" s="9" t="s">
        <v>196</v>
      </c>
      <c r="B128">
        <v>12065825.263044599</v>
      </c>
      <c r="C128" s="22">
        <f t="array" ref="C128">TsatFromP(テーブル2[[#This Row],[P]])</f>
        <v>598.16775841223</v>
      </c>
      <c r="D128">
        <f t="array" ref="D128">RhoGFromP(テーブル2[[#This Row],[P]])</f>
        <v>70.719127092772837</v>
      </c>
      <c r="E128">
        <f t="array" ref="E128">RhoFFromP(テーブル2[[#This Row],[P]])</f>
        <v>654.05698086006123</v>
      </c>
      <c r="F128">
        <f t="array" ref="F128">HgFromP(テーブル2[[#This Row],[P]])</f>
        <v>2683685.0883769058</v>
      </c>
      <c r="G128">
        <f t="array" ref="G128">HfFromP(テーブル2[[#This Row],[P]])</f>
        <v>1493933.1953330804</v>
      </c>
      <c r="H128">
        <f t="array" ref="H128">MuGFromP(テーブル2[[#This Row],[P]])</f>
        <v>2.1145404359092259E-5</v>
      </c>
      <c r="I128">
        <f t="array" ref="I128">MuFFromP(テーブル2[[#This Row],[P]])</f>
        <v>7.6371158483287791E-5</v>
      </c>
      <c r="J128">
        <f t="array" ref="J128">KfFromP(テーブル2[[#This Row],[P]])</f>
        <v>0.51093471001103663</v>
      </c>
      <c r="K128">
        <f t="array" ref="K128">CpFFromP(テーブル2[[#This Row],[P]])</f>
        <v>6848.0719740579098</v>
      </c>
      <c r="L128">
        <f t="array" ref="L128">SigmaFromP(テーブル2[[#This Row],[P]])</f>
        <v>8.6953190176285583E-3</v>
      </c>
      <c r="M128">
        <v>127</v>
      </c>
      <c r="N128">
        <v>2834.5204889001602</v>
      </c>
      <c r="O128" s="8">
        <f t="shared" si="56"/>
        <v>2.8502295699234246E-6</v>
      </c>
      <c r="P128" s="8">
        <f t="shared" si="57"/>
        <v>5.9847340050885557E-3</v>
      </c>
      <c r="Q128" s="8">
        <v>1.905E-3</v>
      </c>
      <c r="R128">
        <v>0.69596000000000002</v>
      </c>
      <c r="S128" s="15">
        <v>3568391.4661407471</v>
      </c>
      <c r="T128">
        <v>297.61642558059998</v>
      </c>
      <c r="U128" s="12">
        <f>+T128+BG128*S128*テーブル2[[#This Row],[Pw]]*R128/(N128*O128*K128)</f>
        <v>566.25839713832613</v>
      </c>
      <c r="V128">
        <v>0.03</v>
      </c>
      <c r="W128" s="8">
        <f t="shared" si="28"/>
        <v>70704.198267942062</v>
      </c>
      <c r="X128">
        <v>3.5490800697075997E-2</v>
      </c>
      <c r="Y128">
        <f t="shared" si="29"/>
        <v>5.3081367316897365</v>
      </c>
      <c r="Z128">
        <f t="shared" si="30"/>
        <v>5.3081367455630755</v>
      </c>
      <c r="AA128">
        <f t="shared" si="31"/>
        <v>-1.3873338922110179E-8</v>
      </c>
      <c r="AB128">
        <f t="shared" si="32"/>
        <v>1.9146850222054113E-5</v>
      </c>
      <c r="AC128">
        <v>665.77075121878977</v>
      </c>
      <c r="AD128">
        <f t="shared" si="33"/>
        <v>2354.65948696959</v>
      </c>
      <c r="AE128">
        <f>+gettm2(AD128,AC128,AK128,AL128,テーブル2[[#This Row],[Fcorr]])</f>
        <v>566.25839713832625</v>
      </c>
      <c r="AF128" s="14">
        <f t="shared" si="34"/>
        <v>0</v>
      </c>
      <c r="AG128">
        <v>1.9208260713752263E-5</v>
      </c>
      <c r="AH128">
        <f t="shared" si="35"/>
        <v>54.496602313917549</v>
      </c>
      <c r="AI128">
        <f t="shared" si="36"/>
        <v>0.28865356159538591</v>
      </c>
      <c r="AJ128">
        <f t="shared" si="37"/>
        <v>47.48442343078429</v>
      </c>
      <c r="AK128">
        <f t="array" ref="AK128">+S128*テーブル2[[#This Row],[F_form]]/(E128*CpFromTP((テーブル2[[#This Row],[Tin]]+テーブル2[[#This Row],[Tf]])/2,テーブル2[[#This Row],[P]])*AI128)</f>
        <v>4.4120857203438701</v>
      </c>
      <c r="AL128">
        <f t="shared" si="38"/>
        <v>1.023604738117011</v>
      </c>
      <c r="AM128">
        <f t="shared" si="39"/>
        <v>598.16775836955662</v>
      </c>
      <c r="AN128">
        <f t="shared" si="40"/>
        <v>4.2673377720348071E-8</v>
      </c>
      <c r="AO128">
        <f t="shared" si="41"/>
        <v>6.1410491698149966E-8</v>
      </c>
      <c r="AP128">
        <v>3.9963030765478358</v>
      </c>
      <c r="AQ128">
        <f t="shared" si="42"/>
        <v>5.3604339069869638E-5</v>
      </c>
      <c r="AR128">
        <f t="shared" si="43"/>
        <v>9.6348356027252066E-6</v>
      </c>
      <c r="AS128">
        <f t="shared" si="44"/>
        <v>23.818117645511052</v>
      </c>
      <c r="AT128">
        <f t="shared" si="45"/>
        <v>12.802232683433301</v>
      </c>
      <c r="AU128">
        <f t="shared" si="46"/>
        <v>3.6954100604458771</v>
      </c>
      <c r="AV128">
        <f t="shared" si="47"/>
        <v>0.30089301610195873</v>
      </c>
      <c r="AW128">
        <f t="shared" si="48"/>
        <v>1.0349906784917595E-2</v>
      </c>
      <c r="AX128">
        <f t="shared" si="49"/>
        <v>0.30089299442782746</v>
      </c>
      <c r="AY128">
        <f t="shared" si="50"/>
        <v>2.1674131267523933E-8</v>
      </c>
      <c r="AZ128">
        <f t="shared" si="51"/>
        <v>1189751.8930438254</v>
      </c>
      <c r="BA128">
        <f t="shared" si="52"/>
        <v>1.3413481921440048E-5</v>
      </c>
      <c r="BB128" s="15">
        <f t="shared" si="53"/>
        <v>3562648.995208228</v>
      </c>
      <c r="BC128" s="20">
        <f t="shared" si="54"/>
        <v>-5742.4709325190634</v>
      </c>
      <c r="BD128" s="19">
        <f t="shared" si="55"/>
        <v>-0.16092603591863217</v>
      </c>
      <c r="BE128" s="15">
        <v>2523672</v>
      </c>
      <c r="BF128" s="16">
        <f>テーブル2[[#This Row],[q_P]]/テーブル2[[#This Row],[q_M]]</f>
        <v>1.4116925635376658</v>
      </c>
      <c r="BG128">
        <v>1</v>
      </c>
      <c r="BH128">
        <v>-5.6000000000000001E-2</v>
      </c>
      <c r="BI128">
        <v>4.5999999999999999E-2</v>
      </c>
      <c r="BJ128">
        <v>5625</v>
      </c>
      <c r="BK128" s="22">
        <v>1</v>
      </c>
      <c r="BL128">
        <f>テーブル2[[#This Row],[Ts]]-テーブル2[[#This Row],[Tin]]</f>
        <v>300.55133283163002</v>
      </c>
      <c r="BM128">
        <f>テーブル2[[#This Row],[q_P]]*0.000001</f>
        <v>3.5626489952082276</v>
      </c>
      <c r="BN128">
        <f>テーブル2[[#This Row],[Tsub]]</f>
        <v>300.55133283163002</v>
      </c>
      <c r="BO128">
        <f>テーブル2[[#This Row],[Fcorr]]</f>
        <v>1</v>
      </c>
      <c r="BP128">
        <f>(テーブル2[[#This Row],[Tsub]]-40)^2</f>
        <v>67886.997040338843</v>
      </c>
      <c r="BQ128">
        <v>1</v>
      </c>
      <c r="BR128">
        <v>0.69596000000000002</v>
      </c>
    </row>
    <row r="129" spans="1:70" x14ac:dyDescent="0.15">
      <c r="A129" s="9" t="s">
        <v>197</v>
      </c>
      <c r="B129">
        <v>12065825.263044599</v>
      </c>
      <c r="C129" s="22">
        <f t="array" ref="C129">TsatFromP(テーブル2[[#This Row],[P]])</f>
        <v>598.16775841223</v>
      </c>
      <c r="D129">
        <f t="array" ref="D129">RhoGFromP(テーブル2[[#This Row],[P]])</f>
        <v>70.719127092772837</v>
      </c>
      <c r="E129">
        <f t="array" ref="E129">RhoFFromP(テーブル2[[#This Row],[P]])</f>
        <v>654.05698086006123</v>
      </c>
      <c r="F129">
        <f t="array" ref="F129">HgFromP(テーブル2[[#This Row],[P]])</f>
        <v>2683685.0883769058</v>
      </c>
      <c r="G129">
        <f t="array" ref="G129">HfFromP(テーブル2[[#This Row],[P]])</f>
        <v>1493933.1953330804</v>
      </c>
      <c r="H129">
        <f t="array" ref="H129">MuGFromP(テーブル2[[#This Row],[P]])</f>
        <v>2.1145404359092259E-5</v>
      </c>
      <c r="I129">
        <f t="array" ref="I129">MuFFromP(テーブル2[[#This Row],[P]])</f>
        <v>7.6371158483287791E-5</v>
      </c>
      <c r="J129">
        <f t="array" ref="J129">KfFromP(テーブル2[[#This Row],[P]])</f>
        <v>0.51093471001103663</v>
      </c>
      <c r="K129">
        <f t="array" ref="K129">CpFFromP(テーブル2[[#This Row],[P]])</f>
        <v>6848.0719740579098</v>
      </c>
      <c r="L129">
        <f t="array" ref="L129">SigmaFromP(テーブル2[[#This Row],[P]])</f>
        <v>8.6953190176285583E-3</v>
      </c>
      <c r="M129">
        <v>128</v>
      </c>
      <c r="N129">
        <v>3295.6386545585601</v>
      </c>
      <c r="O129" s="8">
        <f t="shared" si="56"/>
        <v>2.8502295699234246E-6</v>
      </c>
      <c r="P129" s="8">
        <f t="shared" si="57"/>
        <v>5.9847340050885557E-3</v>
      </c>
      <c r="Q129" s="8">
        <v>1.905E-3</v>
      </c>
      <c r="R129">
        <v>0.69596000000000002</v>
      </c>
      <c r="S129" s="15">
        <v>4103512.1917724609</v>
      </c>
      <c r="T129">
        <v>297.11185267539003</v>
      </c>
      <c r="U129" s="12">
        <f>+T129+BG129*S129*テーブル2[[#This Row],[Pw]]*R129/(N129*O129*K129)</f>
        <v>562.81525440042515</v>
      </c>
      <c r="V129">
        <v>0.03</v>
      </c>
      <c r="W129" s="8">
        <f t="shared" si="28"/>
        <v>82206.316646458974</v>
      </c>
      <c r="X129">
        <v>3.3064274849559552E-2</v>
      </c>
      <c r="Y129">
        <f t="shared" si="29"/>
        <v>5.4994657138155487</v>
      </c>
      <c r="Z129">
        <f t="shared" si="30"/>
        <v>5.4994657451812641</v>
      </c>
      <c r="AA129">
        <f t="shared" si="31"/>
        <v>-3.1365715358333546E-8</v>
      </c>
      <c r="AB129">
        <f t="shared" si="32"/>
        <v>1.5203170290678916E-5</v>
      </c>
      <c r="AC129">
        <v>666.22399555219602</v>
      </c>
      <c r="AD129">
        <f t="shared" si="33"/>
        <v>2642.4677860547035</v>
      </c>
      <c r="AE129">
        <f>+gettm2(AD129,AC129,AK129,AL129,テーブル2[[#This Row],[Fcorr]])</f>
        <v>562.81525506266507</v>
      </c>
      <c r="AF129" s="14">
        <f t="shared" si="34"/>
        <v>6.6223992689629085E-7</v>
      </c>
      <c r="AG129">
        <v>1.5261046871445149E-5</v>
      </c>
      <c r="AH129">
        <f t="shared" si="35"/>
        <v>68.63294050946466</v>
      </c>
      <c r="AI129">
        <f t="shared" si="36"/>
        <v>0.32393547435065517</v>
      </c>
      <c r="AJ129">
        <f t="shared" si="37"/>
        <v>42.337873742010217</v>
      </c>
      <c r="AK129">
        <f t="array" ref="AK129">+S129*テーブル2[[#This Row],[F_form]]/(E129*CpFromTP((テーブル2[[#This Row],[Tin]]+テーブル2[[#This Row],[Tf]])/2,テーブル2[[#This Row],[P]])*AI129)</f>
        <v>4.5263908580615588</v>
      </c>
      <c r="AL129">
        <f t="shared" si="38"/>
        <v>1.023604738117011</v>
      </c>
      <c r="AM129">
        <f t="shared" si="39"/>
        <v>598.167758394359</v>
      </c>
      <c r="AN129">
        <f t="shared" si="40"/>
        <v>1.7871002455649432E-8</v>
      </c>
      <c r="AO129">
        <f t="shared" si="41"/>
        <v>5.7876580766233701E-8</v>
      </c>
      <c r="AP129">
        <v>4.2777070000827431</v>
      </c>
      <c r="AQ129">
        <f t="shared" si="42"/>
        <v>4.6783715670283658E-5</v>
      </c>
      <c r="AR129">
        <f t="shared" si="43"/>
        <v>7.6594617261056923E-6</v>
      </c>
      <c r="AS129">
        <f t="shared" si="44"/>
        <v>21.249218760895801</v>
      </c>
      <c r="AT129">
        <f t="shared" si="45"/>
        <v>12.231600652507337</v>
      </c>
      <c r="AU129">
        <f t="shared" si="46"/>
        <v>3.9622493594377475</v>
      </c>
      <c r="AV129">
        <f t="shared" si="47"/>
        <v>0.3154576406449956</v>
      </c>
      <c r="AW129">
        <f t="shared" si="48"/>
        <v>8.2181347594452708E-3</v>
      </c>
      <c r="AX129">
        <f t="shared" si="49"/>
        <v>0.31545763949666894</v>
      </c>
      <c r="AY129">
        <f t="shared" si="50"/>
        <v>1.1483266559864092E-9</v>
      </c>
      <c r="AZ129">
        <f t="shared" si="51"/>
        <v>1189751.8930438254</v>
      </c>
      <c r="BA129">
        <f t="shared" si="52"/>
        <v>1.0936633965201153E-5</v>
      </c>
      <c r="BB129" s="15">
        <f t="shared" si="53"/>
        <v>4118045.8590495614</v>
      </c>
      <c r="BC129" s="20">
        <f t="shared" si="54"/>
        <v>14533.667277100496</v>
      </c>
      <c r="BD129" s="19">
        <f t="shared" si="55"/>
        <v>0.35417629089150726</v>
      </c>
      <c r="BE129" s="15">
        <v>3006324.27</v>
      </c>
      <c r="BF129" s="16">
        <f>テーブル2[[#This Row],[q_P]]/テーブル2[[#This Row],[q_M]]</f>
        <v>1.3697943033435849</v>
      </c>
      <c r="BG129">
        <v>1</v>
      </c>
      <c r="BH129">
        <v>-4.2000000000000003E-2</v>
      </c>
      <c r="BI129">
        <v>4.5999999999999999E-2</v>
      </c>
      <c r="BJ129">
        <v>5625</v>
      </c>
      <c r="BK129" s="22">
        <v>1</v>
      </c>
      <c r="BL129">
        <f>テーブル2[[#This Row],[Ts]]-テーブル2[[#This Row],[Tin]]</f>
        <v>301.05590573683997</v>
      </c>
      <c r="BM129">
        <f>テーブル2[[#This Row],[q_P]]*0.000001</f>
        <v>4.1180458590495617</v>
      </c>
      <c r="BN129">
        <f>テーブル2[[#This Row],[Tsub]]</f>
        <v>301.05590573683997</v>
      </c>
      <c r="BO129">
        <f>テーブル2[[#This Row],[Fcorr]]</f>
        <v>1</v>
      </c>
      <c r="BP129">
        <f>(テーブル2[[#This Row],[Tsub]]-40)^2</f>
        <v>68150.185920081873</v>
      </c>
      <c r="BQ129">
        <v>1</v>
      </c>
      <c r="BR129">
        <v>0.69596000000000002</v>
      </c>
    </row>
    <row r="130" spans="1:70" x14ac:dyDescent="0.15">
      <c r="A130" s="9" t="s">
        <v>198</v>
      </c>
      <c r="B130">
        <v>12065825.263044599</v>
      </c>
      <c r="C130" s="22">
        <f t="array" ref="C130">TsatFromP(テーブル2[[#This Row],[P]])</f>
        <v>598.16775841223</v>
      </c>
      <c r="D130">
        <f t="array" ref="D130">RhoGFromP(テーブル2[[#This Row],[P]])</f>
        <v>70.719127092772837</v>
      </c>
      <c r="E130">
        <f t="array" ref="E130">RhoFFromP(テーブル2[[#This Row],[P]])</f>
        <v>654.05698086006123</v>
      </c>
      <c r="F130">
        <f t="array" ref="F130">HgFromP(テーブル2[[#This Row],[P]])</f>
        <v>2683685.0883769058</v>
      </c>
      <c r="G130">
        <f t="array" ref="G130">HfFromP(テーブル2[[#This Row],[P]])</f>
        <v>1493933.1953330804</v>
      </c>
      <c r="H130">
        <f t="array" ref="H130">MuGFromP(テーブル2[[#This Row],[P]])</f>
        <v>2.1145404359092259E-5</v>
      </c>
      <c r="I130">
        <f t="array" ref="I130">MuFFromP(テーブル2[[#This Row],[P]])</f>
        <v>7.6371158483287791E-5</v>
      </c>
      <c r="J130">
        <f t="array" ref="J130">KfFromP(テーブル2[[#This Row],[P]])</f>
        <v>0.51093471001103663</v>
      </c>
      <c r="K130">
        <f t="array" ref="K130">CpFFromP(テーブル2[[#This Row],[P]])</f>
        <v>6848.0719740579098</v>
      </c>
      <c r="L130">
        <f t="array" ref="L130">SigmaFromP(テーブル2[[#This Row],[P]])</f>
        <v>8.6953190176285583E-3</v>
      </c>
      <c r="M130">
        <v>129</v>
      </c>
      <c r="N130">
        <v>3471.9485414279502</v>
      </c>
      <c r="O130" s="8">
        <f t="shared" si="56"/>
        <v>2.8502295699234246E-6</v>
      </c>
      <c r="P130" s="8">
        <f t="shared" si="57"/>
        <v>5.9847340050885557E-3</v>
      </c>
      <c r="Q130" s="8">
        <v>1.905E-3</v>
      </c>
      <c r="R130">
        <v>0.69596000000000002</v>
      </c>
      <c r="S130" s="15">
        <v>4343197.2503662109</v>
      </c>
      <c r="T130">
        <v>294.30874222031798</v>
      </c>
      <c r="U130" s="12">
        <f>+T130+BG130*S130*テーブル2[[#This Row],[Pw]]*R130/(N130*O130*K130)</f>
        <v>561.25095028977012</v>
      </c>
      <c r="V130">
        <v>0.03</v>
      </c>
      <c r="W130" s="8">
        <f t="shared" ref="W130:W193" si="58">+N130*Q130/I130</f>
        <v>86604.185438244895</v>
      </c>
      <c r="X130">
        <v>3.2280713915647422E-2</v>
      </c>
      <c r="Y130">
        <f t="shared" ref="Y130:Y193" si="59">IF(X130&gt;0,1/X130^0.5,1)</f>
        <v>5.5658107404926085</v>
      </c>
      <c r="Z130">
        <f t="shared" ref="Z130:Z193" si="60">IF(X130&gt;0,1.14-2*LOG((0.72*L130*E130)/(X130*Q130*N130^2)+9.35/(W130*X130^0.5)),0)</f>
        <v>5.5658107462575783</v>
      </c>
      <c r="AA130">
        <f t="shared" ref="AA130:AA193" si="61">+Y130-Z130</f>
        <v>-5.7649698348427592E-9</v>
      </c>
      <c r="AB130">
        <f t="shared" ref="AB130:AB193" si="62">32/X130*L130*V130*E130/N130^2</f>
        <v>1.4030806913641187E-5</v>
      </c>
      <c r="AC130">
        <v>666.99382806664732</v>
      </c>
      <c r="AD130">
        <f t="shared" ref="AD130:AD193" si="63">+Q130/2*AI130/I130*E130</f>
        <v>2750.6507882578589</v>
      </c>
      <c r="AE130">
        <f>+gettm2(AD130,AC130,AK130,AL130,テーブル2[[#This Row],[Fcorr]])</f>
        <v>561.25095028977012</v>
      </c>
      <c r="AF130" s="14">
        <f t="shared" ref="AF130:AF193" si="64">+AE130-U130</f>
        <v>0</v>
      </c>
      <c r="AG130">
        <v>1.4087905817746183E-5</v>
      </c>
      <c r="AH130">
        <f t="shared" ref="AH130:AH193" si="65">+X130*N130^2/(8*E130)</f>
        <v>74.36766028766057</v>
      </c>
      <c r="AI130">
        <f t="shared" ref="AI130:AI193" si="66">+(AH130/E130)^0.5</f>
        <v>0.33719743815596592</v>
      </c>
      <c r="AJ130">
        <f t="shared" ref="AJ130:AJ193" si="67">+AG130*AI130/I130*E130</f>
        <v>40.683369283449892</v>
      </c>
      <c r="AK130">
        <f t="array" ref="AK130">+S130*テーブル2[[#This Row],[F_form]]/(E130*CpFromTP((テーブル2[[#This Row],[Tin]]+テーブル2[[#This Row],[Tf]])/2,テーブル2[[#This Row],[P]])*AI130)</f>
        <v>4.6081353569178471</v>
      </c>
      <c r="AL130">
        <f t="shared" ref="AL130:AL193" si="68">+K130*I130/J130</f>
        <v>1.023604738117011</v>
      </c>
      <c r="AM130">
        <f t="shared" ref="AM130:AM193" si="69">+gettyp(AC130,AJ130,AK130,AL130)</f>
        <v>598.16775840429239</v>
      </c>
      <c r="AN130">
        <f t="shared" ref="AN130:AN193" si="70">+C130-AM130</f>
        <v>7.9376150097232312E-9</v>
      </c>
      <c r="AO130">
        <f t="shared" ref="AO130:AO193" si="71">+AG130-AB130</f>
        <v>5.7098904104996612E-8</v>
      </c>
      <c r="AP130">
        <v>4.3785070200713214</v>
      </c>
      <c r="AQ130">
        <f t="shared" ref="AQ130:AQ193" si="72">2*PI()*L130*(D130+E130)/(D130*E130*AP130^2)</f>
        <v>4.4654443319812761E-5</v>
      </c>
      <c r="AR130">
        <f t="shared" ref="AR130:AR193" si="73">+AO130+AB130/2</f>
        <v>7.0725023609255899E-6</v>
      </c>
      <c r="AS130">
        <f t="shared" ref="AS130:AS193" si="74">+AR130*AI130/I130*E130</f>
        <v>20.424130387438893</v>
      </c>
      <c r="AT130">
        <f t="shared" ref="AT130:AT193" si="75">+getublp(AS130)</f>
        <v>12.033585319746516</v>
      </c>
      <c r="AU130">
        <f t="shared" ref="AU130:AU193" si="76">+AT130*AI130</f>
        <v>4.0576941416497654</v>
      </c>
      <c r="AV130">
        <f t="shared" ref="AV130:AV193" si="77">+AP130-AU130</f>
        <v>0.32081287842155604</v>
      </c>
      <c r="AW130">
        <f t="shared" ref="AW130:AW193" si="78">2/3*AB130/(L130/(9.8*(E130-D130)))^0.5</f>
        <v>7.5844090275535882E-3</v>
      </c>
      <c r="AX130">
        <f t="shared" ref="AX130:AX193" si="79">+(2*AQ130*9.8*(E130-D130)/(E130*AW130))^0.5</f>
        <v>0.32081287504759204</v>
      </c>
      <c r="AY130">
        <f t="shared" ref="AY130:AY193" si="80">+AV130-AX130</f>
        <v>3.373963997077567E-9</v>
      </c>
      <c r="AZ130">
        <f t="shared" ref="AZ130:AZ193" si="81">+F130-G130</f>
        <v>1189751.8930438254</v>
      </c>
      <c r="BA130">
        <f t="shared" ref="BA130:BA193" si="82">+AQ130/AP130</f>
        <v>1.0198554693441005E-5</v>
      </c>
      <c r="BB130" s="15">
        <f t="shared" ref="BB130:BB193" si="83">+E130*AO130*AZ130/BA130</f>
        <v>4356734.8880100576</v>
      </c>
      <c r="BC130" s="20">
        <f t="shared" ref="BC130:BC193" si="84">BB130-S130</f>
        <v>13537.637643846683</v>
      </c>
      <c r="BD130" s="19">
        <f t="shared" ref="BD130:BD193" si="85">+(BB130-S130)/S130*100</f>
        <v>0.3116975090805561</v>
      </c>
      <c r="BE130" s="15">
        <v>3091498.2</v>
      </c>
      <c r="BF130" s="16">
        <f>テーブル2[[#This Row],[q_P]]/テーブル2[[#This Row],[q_M]]</f>
        <v>1.4092632782416168</v>
      </c>
      <c r="BG130">
        <v>1</v>
      </c>
      <c r="BH130">
        <v>-7.8E-2</v>
      </c>
      <c r="BI130">
        <v>4.5999999999999999E-2</v>
      </c>
      <c r="BJ130">
        <v>5625</v>
      </c>
      <c r="BK130" s="22">
        <v>1</v>
      </c>
      <c r="BL130">
        <f>テーブル2[[#This Row],[Ts]]-テーブル2[[#This Row],[Tin]]</f>
        <v>303.85901619191202</v>
      </c>
      <c r="BM130">
        <f>テーブル2[[#This Row],[q_P]]*0.000001</f>
        <v>4.3567348880100578</v>
      </c>
      <c r="BN130">
        <f>テーブル2[[#This Row],[Tsub]]</f>
        <v>303.85901619191202</v>
      </c>
      <c r="BO130">
        <f>テーブル2[[#This Row],[Fcorr]]</f>
        <v>1</v>
      </c>
      <c r="BP130">
        <f>(テーブル2[[#This Row],[Tsub]]-40)^2</f>
        <v>69621.580425763692</v>
      </c>
      <c r="BQ130">
        <v>1</v>
      </c>
      <c r="BR130">
        <v>0.69596000000000002</v>
      </c>
    </row>
    <row r="131" spans="1:70" x14ac:dyDescent="0.15">
      <c r="A131" s="9" t="s">
        <v>199</v>
      </c>
      <c r="B131">
        <v>12065825.263044599</v>
      </c>
      <c r="C131" s="22">
        <f t="array" ref="C131">TsatFromP(テーブル2[[#This Row],[P]])</f>
        <v>598.16775841223</v>
      </c>
      <c r="D131">
        <f t="array" ref="D131">RhoGFromP(テーブル2[[#This Row],[P]])</f>
        <v>70.719127092772837</v>
      </c>
      <c r="E131">
        <f t="array" ref="E131">RhoFFromP(テーブル2[[#This Row],[P]])</f>
        <v>654.05698086006123</v>
      </c>
      <c r="F131">
        <f t="array" ref="F131">HgFromP(テーブル2[[#This Row],[P]])</f>
        <v>2683685.0883769058</v>
      </c>
      <c r="G131">
        <f t="array" ref="G131">HfFromP(テーブル2[[#This Row],[P]])</f>
        <v>1493933.1953330804</v>
      </c>
      <c r="H131">
        <f t="array" ref="H131">MuGFromP(テーブル2[[#This Row],[P]])</f>
        <v>2.1145404359092259E-5</v>
      </c>
      <c r="I131">
        <f t="array" ref="I131">MuFFromP(テーブル2[[#This Row],[P]])</f>
        <v>7.6371158483287791E-5</v>
      </c>
      <c r="J131">
        <f t="array" ref="J131">KfFromP(テーブル2[[#This Row],[P]])</f>
        <v>0.51093471001103663</v>
      </c>
      <c r="K131">
        <f t="array" ref="K131">CpFFromP(テーブル2[[#This Row],[P]])</f>
        <v>6848.0719740579098</v>
      </c>
      <c r="L131">
        <f t="array" ref="L131">SigmaFromP(テーブル2[[#This Row],[P]])</f>
        <v>8.6953190176285583E-3</v>
      </c>
      <c r="M131">
        <v>130</v>
      </c>
      <c r="N131">
        <v>4000.87820203611</v>
      </c>
      <c r="O131" s="8">
        <f t="shared" si="56"/>
        <v>2.8502295699234246E-6</v>
      </c>
      <c r="P131" s="8">
        <f t="shared" si="57"/>
        <v>5.9847340050885557E-3</v>
      </c>
      <c r="Q131" s="8">
        <v>1.905E-3</v>
      </c>
      <c r="R131">
        <v>0.69596000000000002</v>
      </c>
      <c r="S131" s="15">
        <v>4853050.0411987305</v>
      </c>
      <c r="T131">
        <v>299.85899298833198</v>
      </c>
      <c r="U131" s="12">
        <f>+T131+BG131*S131*テーブル2[[#This Row],[Pw]]*R131/(N131*O131*K131)</f>
        <v>558.70437044246842</v>
      </c>
      <c r="V131">
        <v>0.03</v>
      </c>
      <c r="W131" s="8">
        <f t="shared" si="58"/>
        <v>99797.791813602395</v>
      </c>
      <c r="X131">
        <v>3.0280138556132798E-2</v>
      </c>
      <c r="Y131">
        <f t="shared" si="59"/>
        <v>5.7467336773813678</v>
      </c>
      <c r="Z131">
        <f t="shared" si="60"/>
        <v>5.7467337191382422</v>
      </c>
      <c r="AA131">
        <f t="shared" si="61"/>
        <v>-4.1756874402665289E-8</v>
      </c>
      <c r="AB131">
        <f t="shared" si="62"/>
        <v>1.1264289915258989E-5</v>
      </c>
      <c r="AC131">
        <v>665.75849369294406</v>
      </c>
      <c r="AD131">
        <f t="shared" si="63"/>
        <v>3069.9045449326177</v>
      </c>
      <c r="AE131">
        <f>+gettm2(AD131,AC131,AK131,AL131,テーブル2[[#This Row],[Fcorr]])</f>
        <v>558.70437044246819</v>
      </c>
      <c r="AF131" s="14">
        <f t="shared" si="64"/>
        <v>0</v>
      </c>
      <c r="AG131">
        <v>1.1317543742437432E-5</v>
      </c>
      <c r="AH131">
        <f t="shared" si="65"/>
        <v>92.63240647792189</v>
      </c>
      <c r="AI131">
        <f t="shared" si="66"/>
        <v>0.37633419420364228</v>
      </c>
      <c r="AJ131">
        <f t="shared" si="67"/>
        <v>36.476408369955251</v>
      </c>
      <c r="AK131">
        <f t="array" ref="AK131">+S131*テーブル2[[#This Row],[F_form]]/(E131*CpFromTP((テーブル2[[#This Row],[Tin]]+テーブル2[[#This Row],[Tf]])/2,テーブル2[[#This Row],[P]])*AI131)</f>
        <v>4.6096461793606247</v>
      </c>
      <c r="AL131">
        <f t="shared" si="68"/>
        <v>1.023604738117011</v>
      </c>
      <c r="AM131">
        <f t="shared" si="69"/>
        <v>598.16775840940875</v>
      </c>
      <c r="AN131">
        <f t="shared" si="70"/>
        <v>2.8212525648996234E-9</v>
      </c>
      <c r="AO131">
        <f t="shared" si="71"/>
        <v>5.3253827178442197E-8</v>
      </c>
      <c r="AP131">
        <v>4.6608395592711531</v>
      </c>
      <c r="AQ131">
        <f t="shared" si="72"/>
        <v>3.9408370134075996E-5</v>
      </c>
      <c r="AR131">
        <f t="shared" si="73"/>
        <v>5.6853987848079369E-6</v>
      </c>
      <c r="AS131">
        <f t="shared" si="74"/>
        <v>18.324022644867469</v>
      </c>
      <c r="AT131">
        <f t="shared" si="75"/>
        <v>11.491064559137289</v>
      </c>
      <c r="AU131">
        <f t="shared" si="76"/>
        <v>4.324480521404964</v>
      </c>
      <c r="AV131">
        <f t="shared" si="77"/>
        <v>0.33635903786618915</v>
      </c>
      <c r="AW131">
        <f t="shared" si="78"/>
        <v>6.0889571532204978E-3</v>
      </c>
      <c r="AX131">
        <f t="shared" si="79"/>
        <v>0.3363590370543974</v>
      </c>
      <c r="AY131">
        <f t="shared" si="80"/>
        <v>8.1179174493684059E-10</v>
      </c>
      <c r="AZ131">
        <f t="shared" si="81"/>
        <v>1189751.8930438254</v>
      </c>
      <c r="BA131">
        <f t="shared" si="82"/>
        <v>8.4552084732645348E-6</v>
      </c>
      <c r="BB131" s="15">
        <f t="shared" si="83"/>
        <v>4901155.641805144</v>
      </c>
      <c r="BC131" s="20">
        <f t="shared" si="84"/>
        <v>48105.600606413558</v>
      </c>
      <c r="BD131" s="19">
        <f t="shared" si="85"/>
        <v>0.99124468526047194</v>
      </c>
      <c r="BE131" s="15">
        <v>3615160.14</v>
      </c>
      <c r="BF131" s="16">
        <f>テーブル2[[#This Row],[q_P]]/テーブル2[[#This Row],[q_M]]</f>
        <v>1.3557229699387934</v>
      </c>
      <c r="BG131">
        <v>1</v>
      </c>
      <c r="BH131">
        <v>-4.2999999999999997E-2</v>
      </c>
      <c r="BI131">
        <v>4.5999999999999999E-2</v>
      </c>
      <c r="BJ131">
        <v>5625</v>
      </c>
      <c r="BK131" s="22">
        <v>1</v>
      </c>
      <c r="BL131">
        <f>テーブル2[[#This Row],[Ts]]-テーブル2[[#This Row],[Tin]]</f>
        <v>298.30876542389802</v>
      </c>
      <c r="BM131">
        <f>テーブル2[[#This Row],[q_P]]*0.000001</f>
        <v>4.9011556418051434</v>
      </c>
      <c r="BN131">
        <f>テーブル2[[#This Row],[Tsub]]</f>
        <v>298.30876542389802</v>
      </c>
      <c r="BO131">
        <f>テーブル2[[#This Row],[Fcorr]]</f>
        <v>1</v>
      </c>
      <c r="BP131">
        <f>(テーブル2[[#This Row],[Tsub]]-40)^2</f>
        <v>66723.418294818373</v>
      </c>
      <c r="BQ131">
        <v>1</v>
      </c>
      <c r="BR131">
        <v>0.69596000000000002</v>
      </c>
    </row>
    <row r="132" spans="1:70" x14ac:dyDescent="0.15">
      <c r="A132" s="9" t="s">
        <v>200</v>
      </c>
      <c r="B132">
        <v>12065825.263044599</v>
      </c>
      <c r="C132" s="22">
        <f t="array" ref="C132">TsatFromP(テーブル2[[#This Row],[P]])</f>
        <v>598.16775841223</v>
      </c>
      <c r="D132">
        <f t="array" ref="D132">RhoGFromP(テーブル2[[#This Row],[P]])</f>
        <v>70.719127092772837</v>
      </c>
      <c r="E132">
        <f t="array" ref="E132">RhoFFromP(テーブル2[[#This Row],[P]])</f>
        <v>654.05698086006123</v>
      </c>
      <c r="F132">
        <f t="array" ref="F132">HgFromP(テーブル2[[#This Row],[P]])</f>
        <v>2683685.0883769058</v>
      </c>
      <c r="G132">
        <f t="array" ref="G132">HfFromP(テーブル2[[#This Row],[P]])</f>
        <v>1493933.1953330804</v>
      </c>
      <c r="H132">
        <f t="array" ref="H132">MuGFromP(テーブル2[[#This Row],[P]])</f>
        <v>2.1145404359092259E-5</v>
      </c>
      <c r="I132">
        <f t="array" ref="I132">MuFFromP(テーブル2[[#This Row],[P]])</f>
        <v>7.6371158483287791E-5</v>
      </c>
      <c r="J132">
        <f t="array" ref="J132">KfFromP(テーブル2[[#This Row],[P]])</f>
        <v>0.51093471001103663</v>
      </c>
      <c r="K132">
        <f t="array" ref="K132">CpFFromP(テーブル2[[#This Row],[P]])</f>
        <v>6848.0719740579098</v>
      </c>
      <c r="L132">
        <f t="array" ref="L132">SigmaFromP(テーブル2[[#This Row],[P]])</f>
        <v>8.6953190176285583E-3</v>
      </c>
      <c r="M132">
        <v>131</v>
      </c>
      <c r="N132">
        <v>4028.00280001602</v>
      </c>
      <c r="O132" s="8">
        <f t="shared" si="56"/>
        <v>2.8502295699234246E-6</v>
      </c>
      <c r="P132" s="8">
        <f t="shared" si="57"/>
        <v>5.9847340050885557E-3</v>
      </c>
      <c r="Q132" s="8">
        <v>1.905E-3</v>
      </c>
      <c r="R132">
        <v>0.69596000000000002</v>
      </c>
      <c r="S132" s="15">
        <v>4927338.7908935547</v>
      </c>
      <c r="T132">
        <v>297.11185267539003</v>
      </c>
      <c r="U132" s="12">
        <f>+T132+BG132*S132*テーブル2[[#This Row],[Pw]]*R132/(N132*O132*K132)</f>
        <v>558.14979359195286</v>
      </c>
      <c r="V132">
        <v>0.03</v>
      </c>
      <c r="W132" s="8">
        <f t="shared" si="58"/>
        <v>100474.38701233879</v>
      </c>
      <c r="X132">
        <v>3.0189353342588432E-2</v>
      </c>
      <c r="Y132">
        <f t="shared" si="59"/>
        <v>5.7553679598019443</v>
      </c>
      <c r="Z132">
        <f t="shared" si="60"/>
        <v>5.7553679983791914</v>
      </c>
      <c r="AA132">
        <f t="shared" si="61"/>
        <v>-3.8577247174487184E-8</v>
      </c>
      <c r="AB132">
        <f t="shared" si="62"/>
        <v>1.1146512323351707E-5</v>
      </c>
      <c r="AC132">
        <v>666.43678634534047</v>
      </c>
      <c r="AD132">
        <f t="shared" si="63"/>
        <v>3086.0807201296298</v>
      </c>
      <c r="AE132">
        <f>+gettm2(AD132,AC132,AK132,AL132,テーブル2[[#This Row],[Fcorr]])</f>
        <v>558.14979359195297</v>
      </c>
      <c r="AF132" s="14">
        <f t="shared" si="64"/>
        <v>0</v>
      </c>
      <c r="AG132">
        <v>1.1199305973398615E-5</v>
      </c>
      <c r="AH132">
        <f t="shared" si="65"/>
        <v>93.6111899261481</v>
      </c>
      <c r="AI132">
        <f t="shared" si="66"/>
        <v>0.37831720304608762</v>
      </c>
      <c r="AJ132">
        <f t="shared" si="67"/>
        <v>36.285524664921851</v>
      </c>
      <c r="AK132">
        <f t="array" ref="AK132">+S132*テーブル2[[#This Row],[F_form]]/(E132*CpFromTP((テーブル2[[#This Row],[Tin]]+テーブル2[[#This Row],[Tf]])/2,テーブル2[[#This Row],[P]])*AI132)</f>
        <v>4.6600740966585938</v>
      </c>
      <c r="AL132">
        <f t="shared" si="68"/>
        <v>1.023604738117011</v>
      </c>
      <c r="AM132">
        <f t="shared" si="69"/>
        <v>598.16775840111507</v>
      </c>
      <c r="AN132">
        <f t="shared" si="70"/>
        <v>1.1114934750366956E-8</v>
      </c>
      <c r="AO132">
        <f t="shared" si="71"/>
        <v>5.2793650046907193E-8</v>
      </c>
      <c r="AP132">
        <v>4.674501911121884</v>
      </c>
      <c r="AQ132">
        <f t="shared" si="72"/>
        <v>3.9178345968398132E-5</v>
      </c>
      <c r="AR132">
        <f t="shared" si="73"/>
        <v>5.6260498117227609E-6</v>
      </c>
      <c r="AS132">
        <f t="shared" si="74"/>
        <v>18.228287511229968</v>
      </c>
      <c r="AT132">
        <f t="shared" si="75"/>
        <v>11.464873231656668</v>
      </c>
      <c r="AU132">
        <f t="shared" si="76"/>
        <v>4.3373587742783108</v>
      </c>
      <c r="AV132">
        <f t="shared" si="77"/>
        <v>0.33714313684357311</v>
      </c>
      <c r="AW132">
        <f t="shared" si="78"/>
        <v>6.0252920028978424E-3</v>
      </c>
      <c r="AX132">
        <f t="shared" si="79"/>
        <v>0.3371431356995957</v>
      </c>
      <c r="AY132">
        <f t="shared" si="80"/>
        <v>1.1439774127985913E-9</v>
      </c>
      <c r="AZ132">
        <f t="shared" si="81"/>
        <v>1189751.8930438254</v>
      </c>
      <c r="BA132">
        <f t="shared" si="82"/>
        <v>8.3812878277324951E-6</v>
      </c>
      <c r="BB132" s="15">
        <f t="shared" si="83"/>
        <v>4901657.0691518327</v>
      </c>
      <c r="BC132" s="20">
        <f t="shared" si="84"/>
        <v>-25681.721741721965</v>
      </c>
      <c r="BD132" s="19">
        <f t="shared" si="85"/>
        <v>-0.52120876667107918</v>
      </c>
      <c r="BE132" s="15">
        <v>3671942.76</v>
      </c>
      <c r="BF132" s="16">
        <f>テーブル2[[#This Row],[q_P]]/テーブル2[[#This Row],[q_M]]</f>
        <v>1.3348947381608511</v>
      </c>
      <c r="BG132">
        <v>1</v>
      </c>
      <c r="BH132">
        <v>-4.2000000000000003E-2</v>
      </c>
      <c r="BI132">
        <v>4.5999999999999999E-2</v>
      </c>
      <c r="BJ132">
        <v>5625</v>
      </c>
      <c r="BK132" s="22">
        <v>1</v>
      </c>
      <c r="BL132">
        <f>テーブル2[[#This Row],[Ts]]-テーブル2[[#This Row],[Tin]]</f>
        <v>301.05590573683997</v>
      </c>
      <c r="BM132">
        <f>テーブル2[[#This Row],[q_P]]*0.000001</f>
        <v>4.9016570691518329</v>
      </c>
      <c r="BN132">
        <f>テーブル2[[#This Row],[Tsub]]</f>
        <v>301.05590573683997</v>
      </c>
      <c r="BO132">
        <f>テーブル2[[#This Row],[Fcorr]]</f>
        <v>1</v>
      </c>
      <c r="BP132">
        <f>(テーブル2[[#This Row],[Tsub]]-40)^2</f>
        <v>68150.185920081873</v>
      </c>
      <c r="BQ132">
        <v>1</v>
      </c>
      <c r="BR132">
        <v>0.69596000000000002</v>
      </c>
    </row>
    <row r="133" spans="1:70" x14ac:dyDescent="0.15">
      <c r="A133" s="9" t="s">
        <v>201</v>
      </c>
      <c r="B133">
        <v>12065825.263044599</v>
      </c>
      <c r="C133" s="22">
        <f t="array" ref="C133">TsatFromP(テーブル2[[#This Row],[P]])</f>
        <v>598.16775841223</v>
      </c>
      <c r="D133">
        <f t="array" ref="D133">RhoGFromP(テーブル2[[#This Row],[P]])</f>
        <v>70.719127092772837</v>
      </c>
      <c r="E133">
        <f t="array" ref="E133">RhoFFromP(テーブル2[[#This Row],[P]])</f>
        <v>654.05698086006123</v>
      </c>
      <c r="F133">
        <f t="array" ref="F133">HgFromP(テーブル2[[#This Row],[P]])</f>
        <v>2683685.0883769058</v>
      </c>
      <c r="G133">
        <f t="array" ref="G133">HfFromP(テーブル2[[#This Row],[P]])</f>
        <v>1493933.1953330804</v>
      </c>
      <c r="H133">
        <f t="array" ref="H133">MuGFromP(テーブル2[[#This Row],[P]])</f>
        <v>2.1145404359092259E-5</v>
      </c>
      <c r="I133">
        <f t="array" ref="I133">MuFFromP(テーブル2[[#This Row],[P]])</f>
        <v>7.6371158483287791E-5</v>
      </c>
      <c r="J133">
        <f t="array" ref="J133">KfFromP(テーブル2[[#This Row],[P]])</f>
        <v>0.51093471001103663</v>
      </c>
      <c r="K133">
        <f t="array" ref="K133">CpFFromP(テーブル2[[#This Row],[P]])</f>
        <v>6848.0719740579098</v>
      </c>
      <c r="L133">
        <f t="array" ref="L133">SigmaFromP(テーブル2[[#This Row],[P]])</f>
        <v>8.6953190176285583E-3</v>
      </c>
      <c r="M133">
        <v>132</v>
      </c>
      <c r="N133">
        <v>4109.3765939557297</v>
      </c>
      <c r="O133" s="8">
        <f t="shared" si="56"/>
        <v>2.8502295699234246E-6</v>
      </c>
      <c r="P133" s="8">
        <f t="shared" si="57"/>
        <v>5.9847340050885557E-3</v>
      </c>
      <c r="Q133" s="8">
        <v>1.905E-3</v>
      </c>
      <c r="R133">
        <v>0.69596000000000002</v>
      </c>
      <c r="S133" s="15">
        <v>5009458.1604003906</v>
      </c>
      <c r="T133">
        <v>297.61642558059998</v>
      </c>
      <c r="U133" s="12">
        <f>+T133+BG133*S133*テーブル2[[#This Row],[Pw]]*R133/(N133*O133*K133)</f>
        <v>557.74962671284482</v>
      </c>
      <c r="V133">
        <v>0.03</v>
      </c>
      <c r="W133" s="8">
        <f t="shared" si="58"/>
        <v>102504.17260854747</v>
      </c>
      <c r="X133">
        <v>2.9922937230895039E-2</v>
      </c>
      <c r="Y133">
        <f t="shared" si="59"/>
        <v>5.7809323771818422</v>
      </c>
      <c r="Z133">
        <f t="shared" si="60"/>
        <v>5.7809324053556983</v>
      </c>
      <c r="AA133">
        <f t="shared" si="61"/>
        <v>-2.817385613695933E-8</v>
      </c>
      <c r="AB133">
        <f t="shared" si="62"/>
        <v>1.0804787528474191E-5</v>
      </c>
      <c r="AC133">
        <v>666.32047227059354</v>
      </c>
      <c r="AD133">
        <f t="shared" si="63"/>
        <v>3134.5028285365606</v>
      </c>
      <c r="AE133">
        <f>+gettm2(AD133,AC133,AK133,AL133,テーブル2[[#This Row],[Fcorr]])</f>
        <v>557.7496267128447</v>
      </c>
      <c r="AF133" s="14">
        <f t="shared" si="64"/>
        <v>0</v>
      </c>
      <c r="AG133">
        <v>1.0857521106688838E-5</v>
      </c>
      <c r="AH133">
        <f t="shared" si="65"/>
        <v>96.571846449143194</v>
      </c>
      <c r="AI133">
        <f t="shared" si="66"/>
        <v>0.38425318407815057</v>
      </c>
      <c r="AJ133">
        <f t="shared" si="67"/>
        <v>35.730110886941283</v>
      </c>
      <c r="AK133">
        <f t="array" ref="AK133">+S133*テーブル2[[#This Row],[F_form]]/(E133*CpFromTP((テーブル2[[#This Row],[Tin]]+テーブル2[[#This Row],[Tf]])/2,テーブル2[[#This Row],[P]])*AI133)</f>
        <v>4.6644126413422597</v>
      </c>
      <c r="AL133">
        <f t="shared" si="68"/>
        <v>1.023604738117011</v>
      </c>
      <c r="AM133">
        <f t="shared" si="69"/>
        <v>598.16775840445064</v>
      </c>
      <c r="AN133">
        <f t="shared" si="70"/>
        <v>7.7793629316147417E-9</v>
      </c>
      <c r="AO133">
        <f t="shared" si="71"/>
        <v>5.2733578214646598E-8</v>
      </c>
      <c r="AP133">
        <v>4.7155068206834976</v>
      </c>
      <c r="AQ133">
        <f t="shared" si="72"/>
        <v>3.8499937599529251E-5</v>
      </c>
      <c r="AR133">
        <f t="shared" si="73"/>
        <v>5.4551273424517421E-6</v>
      </c>
      <c r="AS133">
        <f t="shared" si="74"/>
        <v>17.951823711225323</v>
      </c>
      <c r="AT133">
        <f t="shared" si="75"/>
        <v>11.388458546422836</v>
      </c>
      <c r="AU133">
        <f t="shared" si="76"/>
        <v>4.3760514582050014</v>
      </c>
      <c r="AV133">
        <f t="shared" si="77"/>
        <v>0.33945536247849617</v>
      </c>
      <c r="AW133">
        <f t="shared" si="78"/>
        <v>5.8405712925951358E-3</v>
      </c>
      <c r="AX133">
        <f t="shared" si="79"/>
        <v>0.3394553601733093</v>
      </c>
      <c r="AY133">
        <f t="shared" si="80"/>
        <v>2.3051868747181459E-9</v>
      </c>
      <c r="AZ133">
        <f t="shared" si="81"/>
        <v>1189751.8930438254</v>
      </c>
      <c r="BA133">
        <f t="shared" si="82"/>
        <v>8.1645386304305698E-6</v>
      </c>
      <c r="BB133" s="15">
        <f t="shared" si="83"/>
        <v>5026059.0043873303</v>
      </c>
      <c r="BC133" s="20">
        <f t="shared" si="84"/>
        <v>16600.843986939639</v>
      </c>
      <c r="BD133" s="19">
        <f t="shared" si="85"/>
        <v>0.33139001176152721</v>
      </c>
      <c r="BE133" s="15">
        <v>3653015.22</v>
      </c>
      <c r="BF133" s="16">
        <f>テーブル2[[#This Row],[q_P]]/テーブル2[[#This Row],[q_M]]</f>
        <v>1.3758658811137747</v>
      </c>
      <c r="BG133">
        <v>1</v>
      </c>
      <c r="BH133">
        <v>-6.8000000000000005E-2</v>
      </c>
      <c r="BI133">
        <v>4.5999999999999999E-2</v>
      </c>
      <c r="BJ133">
        <v>5625</v>
      </c>
      <c r="BK133" s="22">
        <v>1</v>
      </c>
      <c r="BL133">
        <f>テーブル2[[#This Row],[Ts]]-テーブル2[[#This Row],[Tin]]</f>
        <v>300.55133283163002</v>
      </c>
      <c r="BM133">
        <f>テーブル2[[#This Row],[q_P]]*0.000001</f>
        <v>5.0260590043873297</v>
      </c>
      <c r="BN133">
        <f>テーブル2[[#This Row],[Tsub]]</f>
        <v>300.55133283163002</v>
      </c>
      <c r="BO133">
        <f>テーブル2[[#This Row],[Fcorr]]</f>
        <v>1</v>
      </c>
      <c r="BP133">
        <f>(テーブル2[[#This Row],[Tsub]]-40)^2</f>
        <v>67886.997040338843</v>
      </c>
      <c r="BQ133">
        <v>1</v>
      </c>
      <c r="BR133">
        <v>0.69596000000000002</v>
      </c>
    </row>
    <row r="134" spans="1:70" x14ac:dyDescent="0.15">
      <c r="A134" s="9" t="s">
        <v>202</v>
      </c>
      <c r="B134">
        <v>15513203.909628799</v>
      </c>
      <c r="C134" s="22">
        <f t="array" ref="C134">TsatFromP(テーブル2[[#This Row],[P]])</f>
        <v>617.97483343502051</v>
      </c>
      <c r="D134">
        <f t="array" ref="D134">RhoGFromP(テーブル2[[#This Row],[P]])</f>
        <v>102.22394330033012</v>
      </c>
      <c r="E134">
        <f t="array" ref="E134">RhoFFromP(テーブル2[[#This Row],[P]])</f>
        <v>593.99780321429478</v>
      </c>
      <c r="F134">
        <f t="array" ref="F134">HgFromP(テーブル2[[#This Row],[P]])</f>
        <v>2595333.5493798093</v>
      </c>
      <c r="G134">
        <f t="array" ref="G134">HfFromP(テーブル2[[#This Row],[P]])</f>
        <v>1630481.3857882055</v>
      </c>
      <c r="H134">
        <f t="array" ref="H134">MuGFromP(テーブル2[[#This Row],[P]])</f>
        <v>2.3048203873610289E-5</v>
      </c>
      <c r="I134">
        <f t="array" ref="I134">MuFFromP(テーブル2[[#This Row],[P]])</f>
        <v>6.8200503236293109E-5</v>
      </c>
      <c r="J134">
        <f t="array" ref="J134">KfFromP(テーブル2[[#This Row],[P]])</f>
        <v>0.47171772328903144</v>
      </c>
      <c r="K134">
        <f t="array" ref="K134">CpFFromP(テーブル2[[#This Row],[P]])</f>
        <v>9005.0430614720299</v>
      </c>
      <c r="L134">
        <f t="array" ref="L134">SigmaFromP(テーブル2[[#This Row],[P]])</f>
        <v>4.6429387983550419E-3</v>
      </c>
      <c r="M134">
        <v>133</v>
      </c>
      <c r="N134">
        <v>2034.345</v>
      </c>
      <c r="O134" s="8">
        <f t="shared" si="56"/>
        <v>2.8502295699234246E-6</v>
      </c>
      <c r="P134" s="8">
        <f t="shared" si="57"/>
        <v>5.9847340050885557E-3</v>
      </c>
      <c r="Q134" s="8">
        <v>1.905E-3</v>
      </c>
      <c r="R134">
        <v>0.15240000000000001</v>
      </c>
      <c r="S134" s="15">
        <v>3055843.3532714844</v>
      </c>
      <c r="T134">
        <v>532.51320671869905</v>
      </c>
      <c r="U134" s="12">
        <f>+T134+BG134*S134*テーブル2[[#This Row],[Pw]]*R134/(N134*O134*K134)</f>
        <v>585.89223535734538</v>
      </c>
      <c r="V134">
        <v>0.03</v>
      </c>
      <c r="W134" s="8">
        <f t="shared" si="58"/>
        <v>56824.026819463106</v>
      </c>
      <c r="X134">
        <v>3.5196888733325861E-2</v>
      </c>
      <c r="Y134">
        <f t="shared" si="59"/>
        <v>5.3302534800051395</v>
      </c>
      <c r="Z134">
        <f t="shared" si="60"/>
        <v>5.3302535319536952</v>
      </c>
      <c r="AA134">
        <f t="shared" si="61"/>
        <v>-5.1948555679359742E-8</v>
      </c>
      <c r="AB134">
        <f t="shared" si="62"/>
        <v>1.8175884064821805E-5</v>
      </c>
      <c r="AC134">
        <v>692.46401477243899</v>
      </c>
      <c r="AD134">
        <f t="shared" si="63"/>
        <v>1884.5564685194797</v>
      </c>
      <c r="AE134">
        <f>+gettm2(AD134,AC134,AK134,AL134,テーブル2[[#This Row],[Fcorr]])</f>
        <v>585.89223535734527</v>
      </c>
      <c r="AF134" s="14">
        <f t="shared" si="64"/>
        <v>0</v>
      </c>
      <c r="AG134">
        <v>1.8253887513906933E-5</v>
      </c>
      <c r="AH134">
        <f t="shared" si="65"/>
        <v>30.653400616751092</v>
      </c>
      <c r="AI134">
        <f t="shared" si="66"/>
        <v>0.22716787271669703</v>
      </c>
      <c r="AJ134">
        <f t="shared" si="67"/>
        <v>36.115991380535725</v>
      </c>
      <c r="AK134">
        <f t="array" ref="AK134">+S134*テーブル2[[#This Row],[F_form]]/(E134*CpFromTP((テーブル2[[#This Row],[Tin]]+テーブル2[[#This Row],[Tf]])/2,テーブル2[[#This Row],[P]])*AI134)</f>
        <v>4.367706818071774</v>
      </c>
      <c r="AL134">
        <f t="shared" si="68"/>
        <v>1.3019406270656069</v>
      </c>
      <c r="AM134">
        <f t="shared" si="69"/>
        <v>617.97483342774967</v>
      </c>
      <c r="AN134">
        <f t="shared" si="70"/>
        <v>7.2708417064859532E-9</v>
      </c>
      <c r="AO134">
        <f t="shared" si="71"/>
        <v>7.8003449085128559E-8</v>
      </c>
      <c r="AP134">
        <v>2.8327087568059635</v>
      </c>
      <c r="AQ134">
        <f t="shared" si="72"/>
        <v>4.1684931558671398E-5</v>
      </c>
      <c r="AR134">
        <f t="shared" si="73"/>
        <v>9.1659454814960309E-6</v>
      </c>
      <c r="AS134">
        <f t="shared" si="74"/>
        <v>18.135162044357209</v>
      </c>
      <c r="AT134">
        <f t="shared" si="75"/>
        <v>11.439263540716855</v>
      </c>
      <c r="AU134">
        <f t="shared" si="76"/>
        <v>2.5986331639903195</v>
      </c>
      <c r="AV134">
        <f t="shared" si="77"/>
        <v>0.23407559281564394</v>
      </c>
      <c r="AW134">
        <f t="shared" si="78"/>
        <v>1.2345354442456491E-2</v>
      </c>
      <c r="AX134">
        <f t="shared" si="79"/>
        <v>0.23407557619983188</v>
      </c>
      <c r="AY134">
        <f t="shared" si="80"/>
        <v>1.6615812059583845E-8</v>
      </c>
      <c r="AZ134">
        <f t="shared" si="81"/>
        <v>964852.16359160375</v>
      </c>
      <c r="BA134">
        <f t="shared" si="82"/>
        <v>1.4715572668216508E-5</v>
      </c>
      <c r="BB134" s="15">
        <f t="shared" si="83"/>
        <v>3037961.4075944172</v>
      </c>
      <c r="BC134" s="20">
        <f t="shared" si="84"/>
        <v>-17881.945677067153</v>
      </c>
      <c r="BD134" s="19">
        <f t="shared" si="85"/>
        <v>-0.58517219666784737</v>
      </c>
      <c r="BE134" s="15">
        <v>3059952.3</v>
      </c>
      <c r="BF134" s="16">
        <f>テーブル2[[#This Row],[q_P]]/テーブル2[[#This Row],[q_M]]</f>
        <v>0.99281332182675441</v>
      </c>
      <c r="BG134">
        <v>1</v>
      </c>
      <c r="BH134">
        <v>-1.9E-2</v>
      </c>
      <c r="BI134">
        <v>4.5999999999999999E-2</v>
      </c>
      <c r="BJ134">
        <v>5625</v>
      </c>
      <c r="BK134" s="22">
        <v>1</v>
      </c>
      <c r="BL134">
        <f>テーブル2[[#This Row],[Ts]]-テーブル2[[#This Row],[Tin]]</f>
        <v>85.461626716321462</v>
      </c>
      <c r="BM134">
        <f>テーブル2[[#This Row],[q_P]]*0.000001</f>
        <v>3.037961407594417</v>
      </c>
      <c r="BN134">
        <f>テーブル2[[#This Row],[Tsub]]</f>
        <v>85.461626716321462</v>
      </c>
      <c r="BO134">
        <f>テーブル2[[#This Row],[Fcorr]]</f>
        <v>1</v>
      </c>
      <c r="BP134">
        <f>(テーブル2[[#This Row],[Tsub]]-40)^2</f>
        <v>2066.7595036941534</v>
      </c>
      <c r="BQ134">
        <v>1</v>
      </c>
      <c r="BR134">
        <v>0.15240000000000001</v>
      </c>
    </row>
    <row r="135" spans="1:70" x14ac:dyDescent="0.15">
      <c r="A135" s="9" t="s">
        <v>203</v>
      </c>
      <c r="B135">
        <v>15513203.909628799</v>
      </c>
      <c r="C135" s="22">
        <f t="array" ref="C135">TsatFromP(テーブル2[[#This Row],[P]])</f>
        <v>617.97483343502051</v>
      </c>
      <c r="D135">
        <f t="array" ref="D135">RhoGFromP(テーブル2[[#This Row],[P]])</f>
        <v>102.22394330033012</v>
      </c>
      <c r="E135">
        <f t="array" ref="E135">RhoFFromP(テーブル2[[#This Row],[P]])</f>
        <v>593.99780321429478</v>
      </c>
      <c r="F135">
        <f t="array" ref="F135">HgFromP(テーブル2[[#This Row],[P]])</f>
        <v>2595333.5493798093</v>
      </c>
      <c r="G135">
        <f t="array" ref="G135">HfFromP(テーブル2[[#This Row],[P]])</f>
        <v>1630481.3857882055</v>
      </c>
      <c r="H135">
        <f t="array" ref="H135">MuGFromP(テーブル2[[#This Row],[P]])</f>
        <v>2.3048203873610289E-5</v>
      </c>
      <c r="I135">
        <f t="array" ref="I135">MuFFromP(テーブル2[[#This Row],[P]])</f>
        <v>6.8200503236293109E-5</v>
      </c>
      <c r="J135">
        <f t="array" ref="J135">KfFromP(テーブル2[[#This Row],[P]])</f>
        <v>0.47171772328903144</v>
      </c>
      <c r="K135">
        <f t="array" ref="K135">CpFFromP(テーブル2[[#This Row],[P]])</f>
        <v>9005.0430614720299</v>
      </c>
      <c r="L135">
        <f t="array" ref="L135">SigmaFromP(テーブル2[[#This Row],[P]])</f>
        <v>4.6429387983550419E-3</v>
      </c>
      <c r="M135">
        <v>134</v>
      </c>
      <c r="N135">
        <v>2061.4695999999999</v>
      </c>
      <c r="O135" s="8">
        <f t="shared" si="56"/>
        <v>2.8502295699234246E-6</v>
      </c>
      <c r="P135" s="8">
        <f t="shared" si="57"/>
        <v>5.9847340050885557E-3</v>
      </c>
      <c r="Q135" s="8">
        <v>1.905E-3</v>
      </c>
      <c r="R135">
        <v>0.15240000000000001</v>
      </c>
      <c r="S135" s="15">
        <v>3232974.2431640625</v>
      </c>
      <c r="T135">
        <v>528.04902786314199</v>
      </c>
      <c r="U135" s="12">
        <f>+T135+BG135*S135*テーブル2[[#This Row],[Pw]]*R135/(N135*O135*K135)</f>
        <v>583.77908576612219</v>
      </c>
      <c r="V135">
        <v>0.03</v>
      </c>
      <c r="W135" s="8">
        <f t="shared" si="58"/>
        <v>57581.680510389277</v>
      </c>
      <c r="X135">
        <v>3.4978260181261399E-2</v>
      </c>
      <c r="Y135">
        <f t="shared" si="59"/>
        <v>5.3468856722663531</v>
      </c>
      <c r="Z135">
        <f t="shared" si="60"/>
        <v>5.3468857046363132</v>
      </c>
      <c r="AA135">
        <f t="shared" si="61"/>
        <v>-3.2369960045741664E-8</v>
      </c>
      <c r="AB135">
        <f t="shared" si="62"/>
        <v>1.7811354909090326E-5</v>
      </c>
      <c r="AC135">
        <v>696.71577592582241</v>
      </c>
      <c r="AD135">
        <f t="shared" si="63"/>
        <v>1903.743564791582</v>
      </c>
      <c r="AE135">
        <f>+gettm2(AD135,AC135,AK135,AL135,テーブル2[[#This Row],[Fcorr]])</f>
        <v>583.77908576612208</v>
      </c>
      <c r="AF135" s="14">
        <f t="shared" si="64"/>
        <v>0</v>
      </c>
      <c r="AG135">
        <v>1.7892806404920688E-5</v>
      </c>
      <c r="AH135">
        <f t="shared" si="65"/>
        <v>31.280756497544875</v>
      </c>
      <c r="AI135">
        <f t="shared" si="66"/>
        <v>0.22948072028404431</v>
      </c>
      <c r="AJ135">
        <f t="shared" si="67"/>
        <v>35.762010550582005</v>
      </c>
      <c r="AK135">
        <f t="array" ref="AK135">+S135*テーブル2[[#This Row],[F_form]]/(E135*CpFromTP((テーブル2[[#This Row],[Tin]]+テーブル2[[#This Row],[Tf]])/2,テーブル2[[#This Row],[P]])*AI135)</f>
        <v>4.6236865967125578</v>
      </c>
      <c r="AL135">
        <f t="shared" si="68"/>
        <v>1.3019406270656069</v>
      </c>
      <c r="AM135">
        <f t="shared" si="69"/>
        <v>617.97483340347719</v>
      </c>
      <c r="AN135">
        <f t="shared" si="70"/>
        <v>3.154332262056414E-8</v>
      </c>
      <c r="AO135">
        <f t="shared" si="71"/>
        <v>8.145149583036154E-8</v>
      </c>
      <c r="AP135">
        <v>2.8491979575838928</v>
      </c>
      <c r="AQ135">
        <f t="shared" si="72"/>
        <v>4.1203840207522452E-5</v>
      </c>
      <c r="AR135">
        <f t="shared" si="73"/>
        <v>8.9871289503755245E-6</v>
      </c>
      <c r="AS135">
        <f t="shared" si="74"/>
        <v>17.962403050109742</v>
      </c>
      <c r="AT135">
        <f t="shared" si="75"/>
        <v>11.391404270205424</v>
      </c>
      <c r="AU135">
        <f t="shared" si="76"/>
        <v>2.6141076569734789</v>
      </c>
      <c r="AV135">
        <f t="shared" si="77"/>
        <v>0.23509030061041392</v>
      </c>
      <c r="AW135">
        <f t="shared" si="78"/>
        <v>1.2097760343810998E-2</v>
      </c>
      <c r="AX135">
        <f t="shared" si="79"/>
        <v>0.23509029181468236</v>
      </c>
      <c r="AY135">
        <f t="shared" si="80"/>
        <v>8.7957315597630981E-9</v>
      </c>
      <c r="AZ135">
        <f t="shared" si="81"/>
        <v>964852.16359160375</v>
      </c>
      <c r="BA135">
        <f t="shared" si="82"/>
        <v>1.4461557540376423E-5</v>
      </c>
      <c r="BB135" s="15">
        <f t="shared" si="83"/>
        <v>3227970.8809496299</v>
      </c>
      <c r="BC135" s="20">
        <f t="shared" si="84"/>
        <v>-5003.3622144325636</v>
      </c>
      <c r="BD135" s="19">
        <f t="shared" si="85"/>
        <v>-0.15476034877209074</v>
      </c>
      <c r="BE135" s="15">
        <v>3217681.8</v>
      </c>
      <c r="BF135" s="16">
        <f>テーブル2[[#This Row],[q_P]]/テーブル2[[#This Row],[q_M]]</f>
        <v>1.0031976688775224</v>
      </c>
      <c r="BG135">
        <v>1</v>
      </c>
      <c r="BH135">
        <v>-2.1999999999999999E-2</v>
      </c>
      <c r="BI135">
        <v>4.5999999999999999E-2</v>
      </c>
      <c r="BJ135">
        <v>5625</v>
      </c>
      <c r="BK135" s="22">
        <v>1</v>
      </c>
      <c r="BL135">
        <f>テーブル2[[#This Row],[Ts]]-テーブル2[[#This Row],[Tin]]</f>
        <v>89.925805571878527</v>
      </c>
      <c r="BM135">
        <f>テーブル2[[#This Row],[q_P]]*0.000001</f>
        <v>3.2279708809496297</v>
      </c>
      <c r="BN135">
        <f>テーブル2[[#This Row],[Tsub]]</f>
        <v>89.925805571878527</v>
      </c>
      <c r="BO135">
        <f>テーブル2[[#This Row],[Fcorr]]</f>
        <v>1</v>
      </c>
      <c r="BP135">
        <f>(テーブル2[[#This Row],[Tsub]]-40)^2</f>
        <v>2492.5860620010171</v>
      </c>
      <c r="BQ135">
        <v>1</v>
      </c>
      <c r="BR135">
        <v>0.15240000000000001</v>
      </c>
    </row>
    <row r="136" spans="1:70" x14ac:dyDescent="0.15">
      <c r="A136" s="9" t="s">
        <v>204</v>
      </c>
      <c r="B136">
        <v>15513203.909628799</v>
      </c>
      <c r="C136" s="22">
        <f t="array" ref="C136">TsatFromP(テーブル2[[#This Row],[P]])</f>
        <v>617.97483343502051</v>
      </c>
      <c r="D136">
        <f t="array" ref="D136">RhoGFromP(テーブル2[[#This Row],[P]])</f>
        <v>102.22394330033012</v>
      </c>
      <c r="E136">
        <f t="array" ref="E136">RhoFFromP(テーブル2[[#This Row],[P]])</f>
        <v>593.99780321429478</v>
      </c>
      <c r="F136">
        <f t="array" ref="F136">HgFromP(テーブル2[[#This Row],[P]])</f>
        <v>2595333.5493798093</v>
      </c>
      <c r="G136">
        <f t="array" ref="G136">HfFromP(テーブル2[[#This Row],[P]])</f>
        <v>1630481.3857882055</v>
      </c>
      <c r="H136">
        <f t="array" ref="H136">MuGFromP(テーブル2[[#This Row],[P]])</f>
        <v>2.3048203873610289E-5</v>
      </c>
      <c r="I136">
        <f t="array" ref="I136">MuFFromP(テーブル2[[#This Row],[P]])</f>
        <v>6.8200503236293109E-5</v>
      </c>
      <c r="J136">
        <f t="array" ref="J136">KfFromP(テーブル2[[#This Row],[P]])</f>
        <v>0.47171772328903144</v>
      </c>
      <c r="K136">
        <f t="array" ref="K136">CpFFromP(テーブル2[[#This Row],[P]])</f>
        <v>9005.0430614720299</v>
      </c>
      <c r="L136">
        <f t="array" ref="L136">SigmaFromP(テーブル2[[#This Row],[P]])</f>
        <v>4.6429387983550419E-3</v>
      </c>
      <c r="M136">
        <v>135</v>
      </c>
      <c r="N136">
        <v>2115.7188000000001</v>
      </c>
      <c r="O136" s="8">
        <f t="shared" si="56"/>
        <v>2.8502295699234246E-6</v>
      </c>
      <c r="P136" s="8">
        <f t="shared" si="57"/>
        <v>5.9847340050885557E-3</v>
      </c>
      <c r="Q136" s="8">
        <v>1.905E-3</v>
      </c>
      <c r="R136">
        <v>0.15240000000000001</v>
      </c>
      <c r="S136" s="15">
        <v>3742032.6232910156</v>
      </c>
      <c r="T136">
        <v>514.67337606307899</v>
      </c>
      <c r="U136" s="12">
        <f>+T136+BG136*S136*テーブル2[[#This Row],[Pw]]*R136/(N136*O136*K136)</f>
        <v>577.52461002375867</v>
      </c>
      <c r="V136">
        <v>0.03</v>
      </c>
      <c r="W136" s="8">
        <f t="shared" si="58"/>
        <v>59096.987892241639</v>
      </c>
      <c r="X136">
        <v>3.4555174610075415E-2</v>
      </c>
      <c r="Y136">
        <f t="shared" si="59"/>
        <v>5.3795191032892378</v>
      </c>
      <c r="Z136">
        <f t="shared" si="60"/>
        <v>5.3795191594520233</v>
      </c>
      <c r="AA136">
        <f t="shared" si="61"/>
        <v>-5.6162785533331316E-8</v>
      </c>
      <c r="AB136">
        <f t="shared" si="62"/>
        <v>1.7116700383670196E-5</v>
      </c>
      <c r="AC136">
        <v>709.63829518885814</v>
      </c>
      <c r="AD136">
        <f t="shared" si="63"/>
        <v>1941.9896130098643</v>
      </c>
      <c r="AE136">
        <f>+gettm2(AD136,AC136,AK136,AL136,テーブル2[[#This Row],[Fcorr]])</f>
        <v>577.52461112014157</v>
      </c>
      <c r="AF136" s="14">
        <f t="shared" si="64"/>
        <v>1.0963829026877647E-6</v>
      </c>
      <c r="AG136">
        <v>1.7208549015783185E-5</v>
      </c>
      <c r="AH136">
        <f t="shared" si="65"/>
        <v>32.550237096756341</v>
      </c>
      <c r="AI136">
        <f t="shared" si="66"/>
        <v>0.23409096866805429</v>
      </c>
      <c r="AJ136">
        <f t="shared" si="67"/>
        <v>35.085378943435245</v>
      </c>
      <c r="AK136">
        <f t="array" ref="AK136">+S136*テーブル2[[#This Row],[F_form]]/(E136*CpFromTP((テーブル2[[#This Row],[Tin]]+テーブル2[[#This Row],[Tf]])/2,テーブル2[[#This Row],[P]])*AI136)</f>
        <v>5.3976356717752489</v>
      </c>
      <c r="AL136">
        <f t="shared" si="68"/>
        <v>1.3019406270656069</v>
      </c>
      <c r="AM136">
        <f t="shared" si="69"/>
        <v>617.97483341686802</v>
      </c>
      <c r="AN136">
        <f t="shared" si="70"/>
        <v>1.8152491065848153E-8</v>
      </c>
      <c r="AO136">
        <f t="shared" si="71"/>
        <v>9.1848632112989886E-8</v>
      </c>
      <c r="AP136">
        <v>2.8822452912130583</v>
      </c>
      <c r="AQ136">
        <f t="shared" si="72"/>
        <v>4.0264384652041717E-5</v>
      </c>
      <c r="AR136">
        <f t="shared" si="73"/>
        <v>8.6501988239480876E-6</v>
      </c>
      <c r="AS136">
        <f t="shared" si="74"/>
        <v>17.63632153971373</v>
      </c>
      <c r="AT136">
        <f t="shared" si="75"/>
        <v>11.299802496693303</v>
      </c>
      <c r="AU136">
        <f t="shared" si="76"/>
        <v>2.6451817122086339</v>
      </c>
      <c r="AV136">
        <f t="shared" si="77"/>
        <v>0.23706357900442443</v>
      </c>
      <c r="AW136">
        <f t="shared" si="78"/>
        <v>1.1625939754463946E-2</v>
      </c>
      <c r="AX136">
        <f t="shared" si="79"/>
        <v>0.23706357829807659</v>
      </c>
      <c r="AY136">
        <f t="shared" si="80"/>
        <v>7.0634784132828088E-10</v>
      </c>
      <c r="AZ136">
        <f t="shared" si="81"/>
        <v>964852.16359160375</v>
      </c>
      <c r="BA136">
        <f t="shared" si="82"/>
        <v>1.3969798051121297E-5</v>
      </c>
      <c r="BB136" s="15">
        <f t="shared" si="83"/>
        <v>3768149.9667519708</v>
      </c>
      <c r="BC136" s="20">
        <f t="shared" si="84"/>
        <v>26117.343460955191</v>
      </c>
      <c r="BD136" s="19">
        <f t="shared" si="85"/>
        <v>0.69794537060945505</v>
      </c>
      <c r="BE136" s="15">
        <v>3722416.2</v>
      </c>
      <c r="BF136" s="16">
        <f>テーブル2[[#This Row],[q_P]]/テーブル2[[#This Row],[q_M]]</f>
        <v>1.0122860433371128</v>
      </c>
      <c r="BG136">
        <v>1</v>
      </c>
      <c r="BH136">
        <v>-2.1999999999999999E-2</v>
      </c>
      <c r="BI136">
        <v>4.5999999999999999E-2</v>
      </c>
      <c r="BJ136">
        <v>5625</v>
      </c>
      <c r="BK136" s="22">
        <v>1</v>
      </c>
      <c r="BL136">
        <f>テーブル2[[#This Row],[Ts]]-テーブル2[[#This Row],[Tin]]</f>
        <v>103.30145737194152</v>
      </c>
      <c r="BM136">
        <f>テーブル2[[#This Row],[q_P]]*0.000001</f>
        <v>3.7681499667519707</v>
      </c>
      <c r="BN136">
        <f>テーブル2[[#This Row],[Tsub]]</f>
        <v>103.30145737194152</v>
      </c>
      <c r="BO136">
        <f>テーブル2[[#This Row],[Fcorr]]</f>
        <v>1</v>
      </c>
      <c r="BP136">
        <f>(テーブル2[[#This Row],[Tsub]]-40)^2</f>
        <v>4007.0745054117301</v>
      </c>
      <c r="BQ136">
        <v>1</v>
      </c>
      <c r="BR136">
        <v>0.15240000000000001</v>
      </c>
    </row>
    <row r="137" spans="1:70" x14ac:dyDescent="0.15">
      <c r="A137" s="9" t="s">
        <v>205</v>
      </c>
      <c r="B137">
        <v>15513203.909628799</v>
      </c>
      <c r="C137" s="22">
        <f t="array" ref="C137">TsatFromP(テーブル2[[#This Row],[P]])</f>
        <v>617.97483343502051</v>
      </c>
      <c r="D137">
        <f t="array" ref="D137">RhoGFromP(テーブル2[[#This Row],[P]])</f>
        <v>102.22394330033012</v>
      </c>
      <c r="E137">
        <f t="array" ref="E137">RhoFFromP(テーブル2[[#This Row],[P]])</f>
        <v>593.99780321429478</v>
      </c>
      <c r="F137">
        <f t="array" ref="F137">HgFromP(テーブル2[[#This Row],[P]])</f>
        <v>2595333.5493798093</v>
      </c>
      <c r="G137">
        <f t="array" ref="G137">HfFromP(テーブル2[[#This Row],[P]])</f>
        <v>1630481.3857882055</v>
      </c>
      <c r="H137">
        <f t="array" ref="H137">MuGFromP(テーブル2[[#This Row],[P]])</f>
        <v>2.3048203873610289E-5</v>
      </c>
      <c r="I137">
        <f t="array" ref="I137">MuFFromP(テーブル2[[#This Row],[P]])</f>
        <v>6.8200503236293109E-5</v>
      </c>
      <c r="J137">
        <f t="array" ref="J137">KfFromP(テーブル2[[#This Row],[P]])</f>
        <v>0.47171772328903144</v>
      </c>
      <c r="K137">
        <f t="array" ref="K137">CpFFromP(テーブル2[[#This Row],[P]])</f>
        <v>9005.0430614720299</v>
      </c>
      <c r="L137">
        <f t="array" ref="L137">SigmaFromP(テーブル2[[#This Row],[P]])</f>
        <v>4.6429387983550419E-3</v>
      </c>
      <c r="M137">
        <v>136</v>
      </c>
      <c r="N137">
        <v>2156.4056999999998</v>
      </c>
      <c r="O137" s="8">
        <f t="shared" si="56"/>
        <v>2.8502295699234246E-6</v>
      </c>
      <c r="P137" s="8">
        <f t="shared" si="57"/>
        <v>5.9847340050885557E-3</v>
      </c>
      <c r="Q137" s="8">
        <v>1.905E-3</v>
      </c>
      <c r="R137">
        <v>0.15240000000000001</v>
      </c>
      <c r="S137" s="15">
        <v>3829281.6162109375</v>
      </c>
      <c r="T137">
        <v>513.57370580890699</v>
      </c>
      <c r="U137" s="12">
        <f>+T137+BG137*S137*テーブル2[[#This Row],[Pw]]*R137/(N137*O137*K137)</f>
        <v>576.67685305182999</v>
      </c>
      <c r="V137">
        <v>0.03</v>
      </c>
      <c r="W137" s="8">
        <f t="shared" si="58"/>
        <v>60233.468428630891</v>
      </c>
      <c r="X137">
        <v>3.4249617312816845E-2</v>
      </c>
      <c r="Y137">
        <f t="shared" si="59"/>
        <v>5.403462457051651</v>
      </c>
      <c r="Z137">
        <f t="shared" si="60"/>
        <v>5.4034625052942005</v>
      </c>
      <c r="AA137">
        <f t="shared" si="61"/>
        <v>-4.8242549510746358E-8</v>
      </c>
      <c r="AB137">
        <f t="shared" si="62"/>
        <v>1.6623878854372249E-5</v>
      </c>
      <c r="AC137">
        <v>710.45488465611197</v>
      </c>
      <c r="AD137">
        <f t="shared" si="63"/>
        <v>1970.5649071683551</v>
      </c>
      <c r="AE137">
        <f>+gettm2(AD137,AC137,AK137,AL137,テーブル2[[#This Row],[Fcorr]])</f>
        <v>576.67685415637879</v>
      </c>
      <c r="AF137" s="14">
        <f t="shared" si="64"/>
        <v>1.104548800867633E-6</v>
      </c>
      <c r="AG137">
        <v>1.6715041449579708E-5</v>
      </c>
      <c r="AH137">
        <f t="shared" si="65"/>
        <v>33.515201878174665</v>
      </c>
      <c r="AI137">
        <f t="shared" si="66"/>
        <v>0.23753548672557787</v>
      </c>
      <c r="AJ137">
        <f t="shared" si="67"/>
        <v>34.580655225623353</v>
      </c>
      <c r="AK137">
        <f t="array" ref="AK137">+S137*テーブル2[[#This Row],[F_form]]/(E137*CpFromTP((テーブル2[[#This Row],[Tin]]+テーブル2[[#This Row],[Tf]])/2,テーブル2[[#This Row],[P]])*AI137)</f>
        <v>5.4573621036515307</v>
      </c>
      <c r="AL137">
        <f t="shared" si="68"/>
        <v>1.3019406270656069</v>
      </c>
      <c r="AM137">
        <f t="shared" si="69"/>
        <v>617.97483340118242</v>
      </c>
      <c r="AN137">
        <f t="shared" si="70"/>
        <v>3.383809143997496E-8</v>
      </c>
      <c r="AO137">
        <f t="shared" si="71"/>
        <v>9.1162595207459565E-8</v>
      </c>
      <c r="AP137">
        <v>2.9056467257723462</v>
      </c>
      <c r="AQ137">
        <f t="shared" si="72"/>
        <v>3.9618435479639578E-5</v>
      </c>
      <c r="AR137">
        <f t="shared" si="73"/>
        <v>8.403102022393584E-6</v>
      </c>
      <c r="AS137">
        <f t="shared" si="74"/>
        <v>17.384627776046436</v>
      </c>
      <c r="AT137">
        <f t="shared" si="75"/>
        <v>11.227931772959636</v>
      </c>
      <c r="AU137">
        <f t="shared" si="76"/>
        <v>2.6670322386115477</v>
      </c>
      <c r="AV137">
        <f t="shared" si="77"/>
        <v>0.23861448716079847</v>
      </c>
      <c r="AW137">
        <f t="shared" si="78"/>
        <v>1.1291207400628575E-2</v>
      </c>
      <c r="AX137">
        <f t="shared" si="79"/>
        <v>0.23861448548555725</v>
      </c>
      <c r="AY137">
        <f t="shared" si="80"/>
        <v>1.6752412235199188E-9</v>
      </c>
      <c r="AZ137">
        <f t="shared" si="81"/>
        <v>964852.16359160375</v>
      </c>
      <c r="BA137">
        <f t="shared" si="82"/>
        <v>1.3634980167490477E-5</v>
      </c>
      <c r="BB137" s="15">
        <f t="shared" si="83"/>
        <v>3831843.6773479381</v>
      </c>
      <c r="BC137" s="20">
        <f t="shared" si="84"/>
        <v>2562.0611370005645</v>
      </c>
      <c r="BD137" s="19">
        <f t="shared" si="85"/>
        <v>6.6907096259368776E-2</v>
      </c>
      <c r="BE137" s="15">
        <v>3785508</v>
      </c>
      <c r="BF137" s="16">
        <f>テーブル2[[#This Row],[q_P]]/テーブル2[[#This Row],[q_M]]</f>
        <v>1.0122402798641392</v>
      </c>
      <c r="BG137">
        <v>1</v>
      </c>
      <c r="BH137">
        <v>-2.8000000000000001E-2</v>
      </c>
      <c r="BI137">
        <v>4.5999999999999999E-2</v>
      </c>
      <c r="BJ137">
        <v>5625</v>
      </c>
      <c r="BK137" s="22">
        <v>1</v>
      </c>
      <c r="BL137">
        <f>テーブル2[[#This Row],[Ts]]-テーブル2[[#This Row],[Tin]]</f>
        <v>104.40112762611352</v>
      </c>
      <c r="BM137">
        <f>テーブル2[[#This Row],[q_P]]*0.000001</f>
        <v>3.8318436773479378</v>
      </c>
      <c r="BN137">
        <f>テーブル2[[#This Row],[Tsub]]</f>
        <v>104.40112762611352</v>
      </c>
      <c r="BO137">
        <f>テーブル2[[#This Row],[Fcorr]]</f>
        <v>1</v>
      </c>
      <c r="BP137">
        <f>(テーブル2[[#This Row],[Tsub]]-40)^2</f>
        <v>4147.5052395149623</v>
      </c>
      <c r="BQ137">
        <v>1</v>
      </c>
      <c r="BR137">
        <v>0.15240000000000001</v>
      </c>
    </row>
    <row r="138" spans="1:70" x14ac:dyDescent="0.15">
      <c r="A138" s="9" t="s">
        <v>206</v>
      </c>
      <c r="B138">
        <v>15513203.909628799</v>
      </c>
      <c r="C138" s="22">
        <f t="array" ref="C138">TsatFromP(テーブル2[[#This Row],[P]])</f>
        <v>617.97483343502051</v>
      </c>
      <c r="D138">
        <f t="array" ref="D138">RhoGFromP(テーブル2[[#This Row],[P]])</f>
        <v>102.22394330033012</v>
      </c>
      <c r="E138">
        <f t="array" ref="E138">RhoFFromP(テーブル2[[#This Row],[P]])</f>
        <v>593.99780321429478</v>
      </c>
      <c r="F138">
        <f t="array" ref="F138">HgFromP(テーブル2[[#This Row],[P]])</f>
        <v>2595333.5493798093</v>
      </c>
      <c r="G138">
        <f t="array" ref="G138">HfFromP(テーブル2[[#This Row],[P]])</f>
        <v>1630481.3857882055</v>
      </c>
      <c r="H138">
        <f t="array" ref="H138">MuGFromP(テーブル2[[#This Row],[P]])</f>
        <v>2.3048203873610289E-5</v>
      </c>
      <c r="I138">
        <f t="array" ref="I138">MuFFromP(テーブル2[[#This Row],[P]])</f>
        <v>6.8200503236293109E-5</v>
      </c>
      <c r="J138">
        <f t="array" ref="J138">KfFromP(テーブル2[[#This Row],[P]])</f>
        <v>0.47171772328903144</v>
      </c>
      <c r="K138">
        <f t="array" ref="K138">CpFFromP(テーブル2[[#This Row],[P]])</f>
        <v>9005.0430614720299</v>
      </c>
      <c r="L138">
        <f t="array" ref="L138">SigmaFromP(テーブル2[[#This Row],[P]])</f>
        <v>4.6429387983550419E-3</v>
      </c>
      <c r="M138">
        <v>137</v>
      </c>
      <c r="N138">
        <v>2251.3418000000001</v>
      </c>
      <c r="O138" s="8">
        <f t="shared" si="56"/>
        <v>2.8502295699234246E-6</v>
      </c>
      <c r="P138" s="8">
        <f t="shared" si="57"/>
        <v>5.9847340050885557E-3</v>
      </c>
      <c r="Q138" s="8">
        <v>1.905E-3</v>
      </c>
      <c r="R138">
        <v>0.15240000000000001</v>
      </c>
      <c r="S138" s="15">
        <v>5268572.2351074219</v>
      </c>
      <c r="T138">
        <v>475.20630857768703</v>
      </c>
      <c r="U138" s="12">
        <f>+T138+BG138*S138*テーブル2[[#This Row],[Pw]]*R138/(N138*O138*K138)</f>
        <v>558.36653984022928</v>
      </c>
      <c r="V138">
        <v>0.03</v>
      </c>
      <c r="W138" s="8">
        <f t="shared" si="58"/>
        <v>62885.256346872506</v>
      </c>
      <c r="X138">
        <v>3.357281400257757E-2</v>
      </c>
      <c r="Y138">
        <f t="shared" si="59"/>
        <v>5.4576556165522208</v>
      </c>
      <c r="Z138">
        <f t="shared" si="60"/>
        <v>5.4576556280147015</v>
      </c>
      <c r="AA138">
        <f t="shared" si="61"/>
        <v>-1.1462480742352454E-8</v>
      </c>
      <c r="AB138">
        <f t="shared" si="62"/>
        <v>1.5558883062568597E-5</v>
      </c>
      <c r="AC138">
        <v>748.06832320973967</v>
      </c>
      <c r="AD138">
        <f t="shared" si="63"/>
        <v>2036.8906689837515</v>
      </c>
      <c r="AE138">
        <f>+gettm2(AD138,AC138,AK138,AL138,テーブル2[[#This Row],[Fcorr]])</f>
        <v>558.36653984022928</v>
      </c>
      <c r="AF138" s="14">
        <f t="shared" si="64"/>
        <v>0</v>
      </c>
      <c r="AG138">
        <v>1.5676708295308385E-5</v>
      </c>
      <c r="AH138">
        <f t="shared" si="65"/>
        <v>35.809296436130261</v>
      </c>
      <c r="AI138">
        <f t="shared" si="66"/>
        <v>0.24553051498268005</v>
      </c>
      <c r="AJ138">
        <f t="shared" si="67"/>
        <v>33.524137372276975</v>
      </c>
      <c r="AK138">
        <f t="array" ref="AK138">+S138*テーブル2[[#This Row],[F_form]]/(E138*CpFromTP((テーブル2[[#This Row],[Tin]]+テーブル2[[#This Row],[Tf]])/2,テーブル2[[#This Row],[P]])*AI138)</f>
        <v>7.7122814049586923</v>
      </c>
      <c r="AL138">
        <f t="shared" si="68"/>
        <v>1.3019406270656069</v>
      </c>
      <c r="AM138">
        <f t="shared" si="69"/>
        <v>617.97483337127073</v>
      </c>
      <c r="AN138">
        <f t="shared" si="70"/>
        <v>6.3749780565558467E-8</v>
      </c>
      <c r="AO138">
        <f t="shared" si="71"/>
        <v>1.1782523273978757E-7</v>
      </c>
      <c r="AP138">
        <v>2.9630870341349684</v>
      </c>
      <c r="AQ138">
        <f t="shared" si="72"/>
        <v>3.8097293766990264E-5</v>
      </c>
      <c r="AR138">
        <f t="shared" si="73"/>
        <v>7.8972667640240861E-6</v>
      </c>
      <c r="AS138">
        <f t="shared" si="74"/>
        <v>16.888051424793876</v>
      </c>
      <c r="AT138">
        <f t="shared" si="75"/>
        <v>11.083031777953803</v>
      </c>
      <c r="AU138">
        <f t="shared" si="76"/>
        <v>2.7212225000104051</v>
      </c>
      <c r="AV138">
        <f t="shared" si="77"/>
        <v>0.24186453412456332</v>
      </c>
      <c r="AW138">
        <f t="shared" si="78"/>
        <v>1.0567845033073247E-2</v>
      </c>
      <c r="AX138">
        <f t="shared" si="79"/>
        <v>0.241864529414722</v>
      </c>
      <c r="AY138">
        <f t="shared" si="80"/>
        <v>4.7098413225032942E-9</v>
      </c>
      <c r="AZ138">
        <f t="shared" si="81"/>
        <v>964852.16359160375</v>
      </c>
      <c r="BA138">
        <f t="shared" si="82"/>
        <v>1.2857298259587651E-5</v>
      </c>
      <c r="BB138" s="15">
        <f t="shared" si="83"/>
        <v>5252114.6942207385</v>
      </c>
      <c r="BC138" s="20">
        <f t="shared" si="84"/>
        <v>-16457.54088668339</v>
      </c>
      <c r="BD138" s="19">
        <f t="shared" si="85"/>
        <v>-0.3123719321340544</v>
      </c>
      <c r="BE138" s="15">
        <v>4889614.5</v>
      </c>
      <c r="BF138" s="16">
        <f>テーブル2[[#This Row],[q_P]]/テーブル2[[#This Row],[q_M]]</f>
        <v>1.0741367635875463</v>
      </c>
      <c r="BG138">
        <v>1</v>
      </c>
      <c r="BH138">
        <v>-7.0999999999999994E-2</v>
      </c>
      <c r="BI138">
        <v>4.5999999999999999E-2</v>
      </c>
      <c r="BJ138">
        <v>5625</v>
      </c>
      <c r="BK138" s="22">
        <v>1</v>
      </c>
      <c r="BL138">
        <f>テーブル2[[#This Row],[Ts]]-テーブル2[[#This Row],[Tin]]</f>
        <v>142.76852485733349</v>
      </c>
      <c r="BM138">
        <f>テーブル2[[#This Row],[q_P]]*0.000001</f>
        <v>5.2521146942207384</v>
      </c>
      <c r="BN138">
        <f>テーブル2[[#This Row],[Tsub]]</f>
        <v>142.76852485733349</v>
      </c>
      <c r="BO138">
        <f>テーブル2[[#This Row],[Fcorr]]</f>
        <v>1</v>
      </c>
      <c r="BP138">
        <f>(テーブル2[[#This Row],[Tsub]]-40)^2</f>
        <v>10561.369701352371</v>
      </c>
      <c r="BQ138">
        <v>1</v>
      </c>
      <c r="BR138">
        <v>0.15240000000000001</v>
      </c>
    </row>
    <row r="139" spans="1:70" x14ac:dyDescent="0.15">
      <c r="A139" s="9" t="s">
        <v>207</v>
      </c>
      <c r="B139">
        <v>15513203.909628799</v>
      </c>
      <c r="C139" s="22">
        <f t="array" ref="C139">TsatFromP(テーブル2[[#This Row],[P]])</f>
        <v>617.97483343502051</v>
      </c>
      <c r="D139">
        <f t="array" ref="D139">RhoGFromP(テーブル2[[#This Row],[P]])</f>
        <v>102.22394330033012</v>
      </c>
      <c r="E139">
        <f t="array" ref="E139">RhoFFromP(テーブル2[[#This Row],[P]])</f>
        <v>593.99780321429478</v>
      </c>
      <c r="F139">
        <f t="array" ref="F139">HgFromP(テーブル2[[#This Row],[P]])</f>
        <v>2595333.5493798093</v>
      </c>
      <c r="G139">
        <f t="array" ref="G139">HfFromP(テーブル2[[#This Row],[P]])</f>
        <v>1630481.3857882055</v>
      </c>
      <c r="H139">
        <f t="array" ref="H139">MuGFromP(テーブル2[[#This Row],[P]])</f>
        <v>2.3048203873610289E-5</v>
      </c>
      <c r="I139">
        <f t="array" ref="I139">MuFFromP(テーブル2[[#This Row],[P]])</f>
        <v>6.8200503236293109E-5</v>
      </c>
      <c r="J139">
        <f t="array" ref="J139">KfFromP(テーブル2[[#This Row],[P]])</f>
        <v>0.47171772328903144</v>
      </c>
      <c r="K139">
        <f t="array" ref="K139">CpFFromP(テーブル2[[#This Row],[P]])</f>
        <v>9005.0430614720299</v>
      </c>
      <c r="L139">
        <f t="array" ref="L139">SigmaFromP(テーブル2[[#This Row],[P]])</f>
        <v>4.6429387983550419E-3</v>
      </c>
      <c r="M139">
        <v>138</v>
      </c>
      <c r="N139">
        <v>2264.9041000000002</v>
      </c>
      <c r="O139" s="8">
        <f t="shared" si="56"/>
        <v>2.8502295699234246E-6</v>
      </c>
      <c r="P139" s="8">
        <f t="shared" si="57"/>
        <v>5.9847340050885557E-3</v>
      </c>
      <c r="Q139" s="8">
        <v>1.905E-3</v>
      </c>
      <c r="R139">
        <v>0.15240000000000001</v>
      </c>
      <c r="S139" s="15">
        <v>5384147.6440429688</v>
      </c>
      <c r="T139">
        <v>472.471300672398</v>
      </c>
      <c r="U139" s="12">
        <f>+T139+BG139*S139*テーブル2[[#This Row],[Pw]]*R139/(N139*O139*K139)</f>
        <v>556.94690883133399</v>
      </c>
      <c r="V139">
        <v>0.03</v>
      </c>
      <c r="W139" s="8">
        <f t="shared" si="58"/>
        <v>63264.083192335595</v>
      </c>
      <c r="X139">
        <v>3.3480012199594754E-2</v>
      </c>
      <c r="Y139">
        <f t="shared" si="59"/>
        <v>5.4652143024798701</v>
      </c>
      <c r="Z139">
        <f t="shared" si="60"/>
        <v>5.4652143120479941</v>
      </c>
      <c r="AA139">
        <f t="shared" si="61"/>
        <v>-9.5681240708245241E-9</v>
      </c>
      <c r="AB139">
        <f t="shared" si="62"/>
        <v>1.5415719072528474E-5</v>
      </c>
      <c r="AC139">
        <v>750.68521746220858</v>
      </c>
      <c r="AD139">
        <f t="shared" si="63"/>
        <v>2046.3269944671652</v>
      </c>
      <c r="AE139">
        <f>+gettm2(AD139,AC139,AK139,AL139,テーブル2[[#This Row],[Fcorr]])</f>
        <v>556.94691033818606</v>
      </c>
      <c r="AF139" s="14">
        <f t="shared" si="64"/>
        <v>1.5068520724526024E-6</v>
      </c>
      <c r="AG139">
        <v>1.5534857073944707E-5</v>
      </c>
      <c r="AH139">
        <f t="shared" si="65"/>
        <v>36.14185320719011</v>
      </c>
      <c r="AI139">
        <f t="shared" si="66"/>
        <v>0.24666798686114993</v>
      </c>
      <c r="AJ139">
        <f t="shared" si="67"/>
        <v>33.374695417955124</v>
      </c>
      <c r="AK139">
        <f t="array" ref="AK139">+S139*テーブル2[[#This Row],[F_form]]/(E139*CpFromTP((テーブル2[[#This Row],[Tin]]+テーブル2[[#This Row],[Tf]])/2,テーブル2[[#This Row],[P]])*AI139)</f>
        <v>7.8726305345028749</v>
      </c>
      <c r="AL139">
        <f t="shared" si="68"/>
        <v>1.3019406270656069</v>
      </c>
      <c r="AM139">
        <f t="shared" si="69"/>
        <v>617.97483332928255</v>
      </c>
      <c r="AN139">
        <f t="shared" si="70"/>
        <v>1.0573796771495836E-7</v>
      </c>
      <c r="AO139">
        <f t="shared" si="71"/>
        <v>1.191380014162332E-7</v>
      </c>
      <c r="AP139">
        <v>2.9708559822859013</v>
      </c>
      <c r="AQ139">
        <f t="shared" si="72"/>
        <v>3.7898301351819782E-5</v>
      </c>
      <c r="AR139">
        <f t="shared" si="73"/>
        <v>7.8269975376804703E-6</v>
      </c>
      <c r="AS139">
        <f t="shared" si="74"/>
        <v>16.815324248801659</v>
      </c>
      <c r="AT139">
        <f t="shared" si="75"/>
        <v>11.061453141564915</v>
      </c>
      <c r="AU139">
        <f t="shared" si="76"/>
        <v>2.7285063781887602</v>
      </c>
      <c r="AV139">
        <f t="shared" si="77"/>
        <v>0.24234960409714112</v>
      </c>
      <c r="AW139">
        <f t="shared" si="78"/>
        <v>1.0470605735433671E-2</v>
      </c>
      <c r="AX139">
        <f t="shared" si="79"/>
        <v>0.24234959895397609</v>
      </c>
      <c r="AY139">
        <f t="shared" si="80"/>
        <v>5.1431650327504741E-9</v>
      </c>
      <c r="AZ139">
        <f t="shared" si="81"/>
        <v>964852.16359160375</v>
      </c>
      <c r="BA139">
        <f t="shared" si="82"/>
        <v>1.2756694224759841E-5</v>
      </c>
      <c r="BB139" s="15">
        <f t="shared" si="83"/>
        <v>5352513.588872714</v>
      </c>
      <c r="BC139" s="20">
        <f t="shared" si="84"/>
        <v>-31634.055170254782</v>
      </c>
      <c r="BD139" s="19">
        <f t="shared" si="85"/>
        <v>-0.58754063338613605</v>
      </c>
      <c r="BE139" s="15">
        <v>5015798.0999999996</v>
      </c>
      <c r="BF139" s="16">
        <f>テーブル2[[#This Row],[q_P]]/テーブル2[[#This Row],[q_M]]</f>
        <v>1.0671309893579477</v>
      </c>
      <c r="BG139">
        <v>1</v>
      </c>
      <c r="BH139">
        <v>-6.9000000000000006E-2</v>
      </c>
      <c r="BI139">
        <v>4.5999999999999999E-2</v>
      </c>
      <c r="BJ139">
        <v>5625</v>
      </c>
      <c r="BK139" s="22">
        <v>1</v>
      </c>
      <c r="BL139">
        <f>テーブル2[[#This Row],[Ts]]-テーブル2[[#This Row],[Tin]]</f>
        <v>145.50353276262251</v>
      </c>
      <c r="BM139">
        <f>テーブル2[[#This Row],[q_P]]*0.000001</f>
        <v>5.3525135888727133</v>
      </c>
      <c r="BN139">
        <f>テーブル2[[#This Row],[Tsub]]</f>
        <v>145.50353276262251</v>
      </c>
      <c r="BO139">
        <f>テーブル2[[#This Row],[Fcorr]]</f>
        <v>1</v>
      </c>
      <c r="BP139">
        <f>(テーブル2[[#This Row],[Tsub]]-40)^2</f>
        <v>11130.995425393761</v>
      </c>
      <c r="BQ139">
        <v>1</v>
      </c>
      <c r="BR139">
        <v>0.15240000000000001</v>
      </c>
    </row>
    <row r="140" spans="1:70" x14ac:dyDescent="0.15">
      <c r="A140" s="9" t="s">
        <v>208</v>
      </c>
      <c r="B140">
        <v>15513203.909628799</v>
      </c>
      <c r="C140" s="22">
        <f t="array" ref="C140">TsatFromP(テーブル2[[#This Row],[P]])</f>
        <v>617.97483343502051</v>
      </c>
      <c r="D140">
        <f t="array" ref="D140">RhoGFromP(テーブル2[[#This Row],[P]])</f>
        <v>102.22394330033012</v>
      </c>
      <c r="E140">
        <f t="array" ref="E140">RhoFFromP(テーブル2[[#This Row],[P]])</f>
        <v>593.99780321429478</v>
      </c>
      <c r="F140">
        <f t="array" ref="F140">HgFromP(テーブル2[[#This Row],[P]])</f>
        <v>2595333.5493798093</v>
      </c>
      <c r="G140">
        <f t="array" ref="G140">HfFromP(テーブル2[[#This Row],[P]])</f>
        <v>1630481.3857882055</v>
      </c>
      <c r="H140">
        <f t="array" ref="H140">MuGFromP(テーブル2[[#This Row],[P]])</f>
        <v>2.3048203873610289E-5</v>
      </c>
      <c r="I140">
        <f t="array" ref="I140">MuFFromP(テーブル2[[#This Row],[P]])</f>
        <v>6.8200503236293109E-5</v>
      </c>
      <c r="J140">
        <f t="array" ref="J140">KfFromP(テーブル2[[#This Row],[P]])</f>
        <v>0.47171772328903144</v>
      </c>
      <c r="K140">
        <f t="array" ref="K140">CpFFromP(テーブル2[[#This Row],[P]])</f>
        <v>9005.0430614720299</v>
      </c>
      <c r="L140">
        <f t="array" ref="L140">SigmaFromP(テーブル2[[#This Row],[P]])</f>
        <v>4.6429387983550419E-3</v>
      </c>
      <c r="M140">
        <v>139</v>
      </c>
      <c r="N140">
        <v>2305.5909999999999</v>
      </c>
      <c r="O140" s="8">
        <f t="shared" si="56"/>
        <v>2.8502295699234246E-6</v>
      </c>
      <c r="P140" s="8">
        <f t="shared" si="57"/>
        <v>5.9847340050885557E-3</v>
      </c>
      <c r="Q140" s="8">
        <v>1.905E-3</v>
      </c>
      <c r="R140">
        <v>0.15240000000000001</v>
      </c>
      <c r="S140" s="15">
        <v>4587694.1680908203</v>
      </c>
      <c r="T140">
        <v>497.21408100250602</v>
      </c>
      <c r="U140" s="12">
        <f>+T140+BG140*S140*テーブル2[[#This Row],[Pw]]*R140/(N140*O140*K140)</f>
        <v>567.92335445023093</v>
      </c>
      <c r="V140">
        <v>0.03</v>
      </c>
      <c r="W140" s="8">
        <f t="shared" si="58"/>
        <v>64400.563728724846</v>
      </c>
      <c r="X140">
        <v>3.3207089835678556E-2</v>
      </c>
      <c r="Y140">
        <f t="shared" si="59"/>
        <v>5.4876270913902712</v>
      </c>
      <c r="Z140">
        <f t="shared" si="60"/>
        <v>5.4876271449188483</v>
      </c>
      <c r="AA140">
        <f t="shared" si="61"/>
        <v>-5.3528577126371601E-8</v>
      </c>
      <c r="AB140">
        <f t="shared" si="62"/>
        <v>1.4998702032369335E-5</v>
      </c>
      <c r="AC140">
        <v>725.58263319206765</v>
      </c>
      <c r="AD140">
        <f t="shared" si="63"/>
        <v>2074.5795298419612</v>
      </c>
      <c r="AE140">
        <f>+gettm2(AD140,AC140,AK140,AL140,テーブル2[[#This Row],[Fcorr]])</f>
        <v>567.92335570605724</v>
      </c>
      <c r="AF140" s="14">
        <f t="shared" si="64"/>
        <v>1.2558263051687391E-6</v>
      </c>
      <c r="AG140">
        <v>1.5098833547308188E-5</v>
      </c>
      <c r="AH140">
        <f t="shared" si="65"/>
        <v>37.146724736593214</v>
      </c>
      <c r="AI140">
        <f t="shared" si="66"/>
        <v>0.25007359898641979</v>
      </c>
      <c r="AJ140">
        <f t="shared" si="67"/>
        <v>32.885806825970235</v>
      </c>
      <c r="AK140">
        <f t="array" ref="AK140">+S140*テーブル2[[#This Row],[F_form]]/(E140*CpFromTP((テーブル2[[#This Row],[Tin]]+テーブル2[[#This Row],[Tf]])/2,テーブル2[[#This Row],[P]])*AI140)</f>
        <v>6.3974988136918576</v>
      </c>
      <c r="AL140">
        <f t="shared" si="68"/>
        <v>1.3019406270656069</v>
      </c>
      <c r="AM140">
        <f t="shared" si="69"/>
        <v>617.97483339387099</v>
      </c>
      <c r="AN140">
        <f t="shared" si="70"/>
        <v>4.114951934752753E-8</v>
      </c>
      <c r="AO140">
        <f t="shared" si="71"/>
        <v>1.0013151493885288E-7</v>
      </c>
      <c r="AP140">
        <v>2.9905182627494242</v>
      </c>
      <c r="AQ140">
        <f t="shared" si="72"/>
        <v>3.7401586551650169E-5</v>
      </c>
      <c r="AR140">
        <f t="shared" si="73"/>
        <v>7.5994825311235204E-6</v>
      </c>
      <c r="AS140">
        <f t="shared" si="74"/>
        <v>16.551948447727487</v>
      </c>
      <c r="AT140">
        <f t="shared" si="75"/>
        <v>10.982519129369184</v>
      </c>
      <c r="AU140">
        <f t="shared" si="76"/>
        <v>2.7464380846185534</v>
      </c>
      <c r="AV140">
        <f t="shared" si="77"/>
        <v>0.2440801781308708</v>
      </c>
      <c r="AW140">
        <f t="shared" si="78"/>
        <v>1.0187361016720223E-2</v>
      </c>
      <c r="AX140">
        <f t="shared" si="79"/>
        <v>0.24408017190435138</v>
      </c>
      <c r="AY140">
        <f t="shared" si="80"/>
        <v>6.2265194111787991E-9</v>
      </c>
      <c r="AZ140">
        <f t="shared" si="81"/>
        <v>964852.16359160375</v>
      </c>
      <c r="BA140">
        <f t="shared" si="82"/>
        <v>1.2506724007518309E-5</v>
      </c>
      <c r="BB140" s="15">
        <f t="shared" si="83"/>
        <v>4588522.1722236779</v>
      </c>
      <c r="BC140" s="20">
        <f t="shared" si="84"/>
        <v>828.00413285754621</v>
      </c>
      <c r="BD140" s="19">
        <f t="shared" si="85"/>
        <v>1.8048372505225691E-2</v>
      </c>
      <c r="BE140" s="15">
        <v>4416426</v>
      </c>
      <c r="BF140" s="16">
        <f>テーブル2[[#This Row],[q_P]]/テーブル2[[#This Row],[q_M]]</f>
        <v>1.0389672944194419</v>
      </c>
      <c r="BG140">
        <v>1</v>
      </c>
      <c r="BH140">
        <v>-5.2999999999999999E-2</v>
      </c>
      <c r="BI140">
        <v>4.5999999999999999E-2</v>
      </c>
      <c r="BJ140">
        <v>5625</v>
      </c>
      <c r="BK140" s="22">
        <v>1</v>
      </c>
      <c r="BL140">
        <f>テーブル2[[#This Row],[Ts]]-テーブル2[[#This Row],[Tin]]</f>
        <v>120.76075243251449</v>
      </c>
      <c r="BM140">
        <f>テーブル2[[#This Row],[q_P]]*0.000001</f>
        <v>4.5885221722236773</v>
      </c>
      <c r="BN140">
        <f>テーブル2[[#This Row],[Tsub]]</f>
        <v>120.76075243251449</v>
      </c>
      <c r="BO140">
        <f>テーブル2[[#This Row],[Fcorr]]</f>
        <v>1</v>
      </c>
      <c r="BP140">
        <f>(テーブル2[[#This Row],[Tsub]]-40)^2</f>
        <v>6522.2991334658955</v>
      </c>
      <c r="BQ140">
        <v>1</v>
      </c>
      <c r="BR140">
        <v>0.15240000000000001</v>
      </c>
    </row>
    <row r="141" spans="1:70" x14ac:dyDescent="0.15">
      <c r="A141" s="9" t="s">
        <v>209</v>
      </c>
      <c r="B141">
        <v>15513203.909628799</v>
      </c>
      <c r="C141" s="22">
        <f t="array" ref="C141">TsatFromP(テーブル2[[#This Row],[P]])</f>
        <v>617.97483343502051</v>
      </c>
      <c r="D141">
        <f t="array" ref="D141">RhoGFromP(テーブル2[[#This Row],[P]])</f>
        <v>102.22394330033012</v>
      </c>
      <c r="E141">
        <f t="array" ref="E141">RhoFFromP(テーブル2[[#This Row],[P]])</f>
        <v>593.99780321429478</v>
      </c>
      <c r="F141">
        <f t="array" ref="F141">HgFromP(テーブル2[[#This Row],[P]])</f>
        <v>2595333.5493798093</v>
      </c>
      <c r="G141">
        <f t="array" ref="G141">HfFromP(テーブル2[[#This Row],[P]])</f>
        <v>1630481.3857882055</v>
      </c>
      <c r="H141">
        <f t="array" ref="H141">MuGFromP(テーブル2[[#This Row],[P]])</f>
        <v>2.3048203873610289E-5</v>
      </c>
      <c r="I141">
        <f t="array" ref="I141">MuFFromP(テーブル2[[#This Row],[P]])</f>
        <v>6.8200503236293109E-5</v>
      </c>
      <c r="J141">
        <f t="array" ref="J141">KfFromP(テーブル2[[#This Row],[P]])</f>
        <v>0.47171772328903144</v>
      </c>
      <c r="K141">
        <f t="array" ref="K141">CpFFromP(テーブル2[[#This Row],[P]])</f>
        <v>9005.0430614720299</v>
      </c>
      <c r="L141">
        <f t="array" ref="L141">SigmaFromP(テーブル2[[#This Row],[P]])</f>
        <v>4.6429387983550419E-3</v>
      </c>
      <c r="M141">
        <v>140</v>
      </c>
      <c r="N141">
        <v>2319.1532999999999</v>
      </c>
      <c r="O141" s="8">
        <f t="shared" si="56"/>
        <v>2.8502295699234246E-6</v>
      </c>
      <c r="P141" s="8">
        <f t="shared" si="57"/>
        <v>5.9847340050885557E-3</v>
      </c>
      <c r="Q141" s="8">
        <v>1.905E-3</v>
      </c>
      <c r="R141">
        <v>0.15240000000000001</v>
      </c>
      <c r="S141" s="15">
        <v>3976633.4533691406</v>
      </c>
      <c r="T141">
        <v>515.02285575524695</v>
      </c>
      <c r="U141" s="12">
        <f>+T141+BG141*S141*テーブル2[[#This Row],[Pw]]*R141/(N141*O141*K141)</f>
        <v>575.95553698764854</v>
      </c>
      <c r="V141">
        <v>0.03</v>
      </c>
      <c r="W141" s="8">
        <f t="shared" si="58"/>
        <v>64779.390574187935</v>
      </c>
      <c r="X141">
        <v>3.3117894312529754E-2</v>
      </c>
      <c r="Y141">
        <f t="shared" si="59"/>
        <v>5.4950119606918042</v>
      </c>
      <c r="Z141">
        <f t="shared" si="60"/>
        <v>5.4950120000108633</v>
      </c>
      <c r="AA141">
        <f t="shared" si="61"/>
        <v>-3.9319059119691246E-8</v>
      </c>
      <c r="AB141">
        <f t="shared" si="62"/>
        <v>1.4863716064969789E-5</v>
      </c>
      <c r="AC141">
        <v>707.95566932084512</v>
      </c>
      <c r="AD141">
        <f t="shared" si="63"/>
        <v>2083.9784646425678</v>
      </c>
      <c r="AE141">
        <f>+gettm2(AD141,AC141,AK141,AL141,テーブル2[[#This Row],[Fcorr]])</f>
        <v>575.95553806720523</v>
      </c>
      <c r="AF141" s="14">
        <f t="shared" si="64"/>
        <v>1.0795566822707769E-6</v>
      </c>
      <c r="AG141">
        <v>1.4950306827126787E-5</v>
      </c>
      <c r="AH141">
        <f t="shared" si="65"/>
        <v>37.484075541222161</v>
      </c>
      <c r="AI141">
        <f t="shared" si="66"/>
        <v>0.25120656372381189</v>
      </c>
      <c r="AJ141">
        <f t="shared" si="67"/>
        <v>32.709834611581087</v>
      </c>
      <c r="AK141">
        <f t="array" ref="AK141">+S141*テーブル2[[#This Row],[F_form]]/(E141*CpFromTP((テーブル2[[#This Row],[Tin]]+テーブル2[[#This Row],[Tf]])/2,テーブル2[[#This Row],[P]])*AI141)</f>
        <v>5.3538100006599745</v>
      </c>
      <c r="AL141">
        <f t="shared" si="68"/>
        <v>1.3019406270656069</v>
      </c>
      <c r="AM141">
        <f t="shared" si="69"/>
        <v>617.97483339716553</v>
      </c>
      <c r="AN141">
        <f t="shared" si="70"/>
        <v>3.7854988477192819E-8</v>
      </c>
      <c r="AO141">
        <f t="shared" si="71"/>
        <v>8.6590762156997869E-8</v>
      </c>
      <c r="AP141">
        <v>2.9958436099221935</v>
      </c>
      <c r="AQ141">
        <f t="shared" si="72"/>
        <v>3.726873622083268E-5</v>
      </c>
      <c r="AR141">
        <f t="shared" si="73"/>
        <v>7.5184487946418922E-6</v>
      </c>
      <c r="AS141">
        <f t="shared" si="74"/>
        <v>16.449643438899294</v>
      </c>
      <c r="AT141">
        <f t="shared" si="75"/>
        <v>10.95151900764807</v>
      </c>
      <c r="AU141">
        <f t="shared" si="76"/>
        <v>2.7510934574672823</v>
      </c>
      <c r="AV141">
        <f t="shared" si="77"/>
        <v>0.24475015245491116</v>
      </c>
      <c r="AW141">
        <f t="shared" si="78"/>
        <v>1.0095676364333461E-2</v>
      </c>
      <c r="AX141">
        <f t="shared" si="79"/>
        <v>0.2447501459385043</v>
      </c>
      <c r="AY141">
        <f t="shared" si="80"/>
        <v>6.5164068585588097E-9</v>
      </c>
      <c r="AZ141">
        <f t="shared" si="81"/>
        <v>964852.16359160375</v>
      </c>
      <c r="BA141">
        <f t="shared" si="82"/>
        <v>1.2440147442075792E-5</v>
      </c>
      <c r="BB141" s="15">
        <f t="shared" si="83"/>
        <v>3989253.6257182276</v>
      </c>
      <c r="BC141" s="20">
        <f t="shared" si="84"/>
        <v>12620.172349086963</v>
      </c>
      <c r="BD141" s="19">
        <f t="shared" si="85"/>
        <v>0.31735820002204929</v>
      </c>
      <c r="BE141" s="15">
        <v>3848599.8</v>
      </c>
      <c r="BF141" s="16">
        <f>テーブル2[[#This Row],[q_P]]/テーブル2[[#This Row],[q_M]]</f>
        <v>1.0365467528523562</v>
      </c>
      <c r="BG141">
        <v>1</v>
      </c>
      <c r="BH141">
        <v>-5.2999999999999999E-2</v>
      </c>
      <c r="BI141">
        <v>4.5999999999999999E-2</v>
      </c>
      <c r="BJ141">
        <v>5625</v>
      </c>
      <c r="BK141" s="22">
        <v>1</v>
      </c>
      <c r="BL141">
        <f>テーブル2[[#This Row],[Ts]]-テーブル2[[#This Row],[Tin]]</f>
        <v>102.95197767977356</v>
      </c>
      <c r="BM141">
        <f>テーブル2[[#This Row],[q_P]]*0.000001</f>
        <v>3.9892536257182276</v>
      </c>
      <c r="BN141">
        <f>テーブル2[[#This Row],[Tsub]]</f>
        <v>102.95197767977356</v>
      </c>
      <c r="BO141">
        <f>テーブル2[[#This Row],[Fcorr]]</f>
        <v>1</v>
      </c>
      <c r="BP141">
        <f>(テーブル2[[#This Row],[Tsub]]-40)^2</f>
        <v>3962.9514937947088</v>
      </c>
      <c r="BQ141">
        <v>1</v>
      </c>
      <c r="BR141">
        <v>0.15240000000000001</v>
      </c>
    </row>
    <row r="142" spans="1:70" x14ac:dyDescent="0.15">
      <c r="A142" s="9" t="s">
        <v>210</v>
      </c>
      <c r="B142">
        <v>15513203.909628799</v>
      </c>
      <c r="C142" s="22">
        <f t="array" ref="C142">TsatFromP(テーブル2[[#This Row],[P]])</f>
        <v>617.97483343502051</v>
      </c>
      <c r="D142">
        <f t="array" ref="D142">RhoGFromP(テーブル2[[#This Row],[P]])</f>
        <v>102.22394330033012</v>
      </c>
      <c r="E142">
        <f t="array" ref="E142">RhoFFromP(テーブル2[[#This Row],[P]])</f>
        <v>593.99780321429478</v>
      </c>
      <c r="F142">
        <f t="array" ref="F142">HgFromP(テーブル2[[#This Row],[P]])</f>
        <v>2595333.5493798093</v>
      </c>
      <c r="G142">
        <f t="array" ref="G142">HfFromP(テーブル2[[#This Row],[P]])</f>
        <v>1630481.3857882055</v>
      </c>
      <c r="H142">
        <f t="array" ref="H142">MuGFromP(テーブル2[[#This Row],[P]])</f>
        <v>2.3048203873610289E-5</v>
      </c>
      <c r="I142">
        <f t="array" ref="I142">MuFFromP(テーブル2[[#This Row],[P]])</f>
        <v>6.8200503236293109E-5</v>
      </c>
      <c r="J142">
        <f t="array" ref="J142">KfFromP(テーブル2[[#This Row],[P]])</f>
        <v>0.47171772328903144</v>
      </c>
      <c r="K142">
        <f t="array" ref="K142">CpFFromP(テーブル2[[#This Row],[P]])</f>
        <v>9005.0430614720299</v>
      </c>
      <c r="L142">
        <f t="array" ref="L142">SigmaFromP(テーブル2[[#This Row],[P]])</f>
        <v>4.6429387983550419E-3</v>
      </c>
      <c r="M142">
        <v>141</v>
      </c>
      <c r="N142">
        <v>2319.1532999999999</v>
      </c>
      <c r="O142" s="8">
        <f t="shared" si="56"/>
        <v>2.8502295699234246E-6</v>
      </c>
      <c r="P142" s="8">
        <f t="shared" si="57"/>
        <v>5.9847340050885557E-3</v>
      </c>
      <c r="Q142" s="8">
        <v>1.905E-3</v>
      </c>
      <c r="R142">
        <v>0.15240000000000001</v>
      </c>
      <c r="S142" s="15">
        <v>4040549.4689941406</v>
      </c>
      <c r="T142">
        <v>513.223397961415</v>
      </c>
      <c r="U142" s="12">
        <f>+T142+BG142*S142*テーブル2[[#This Row],[Pw]]*R142/(N142*O142*K142)</f>
        <v>575.13544383765213</v>
      </c>
      <c r="V142">
        <v>0.03</v>
      </c>
      <c r="W142" s="8">
        <f t="shared" si="58"/>
        <v>64779.390574187935</v>
      </c>
      <c r="X142">
        <v>3.3117894312529754E-2</v>
      </c>
      <c r="Y142">
        <f t="shared" si="59"/>
        <v>5.4950119606918042</v>
      </c>
      <c r="Z142">
        <f t="shared" si="60"/>
        <v>5.4950120000108633</v>
      </c>
      <c r="AA142">
        <f t="shared" si="61"/>
        <v>-3.9319059119691246E-8</v>
      </c>
      <c r="AB142">
        <f t="shared" si="62"/>
        <v>1.4863716064969789E-5</v>
      </c>
      <c r="AC142">
        <v>709.7149179835518</v>
      </c>
      <c r="AD142">
        <f t="shared" si="63"/>
        <v>2083.9784646425678</v>
      </c>
      <c r="AE142">
        <f>+gettm2(AD142,AC142,AK142,AL142,テーブル2[[#This Row],[Fcorr]])</f>
        <v>575.13544493480128</v>
      </c>
      <c r="AF142" s="14">
        <f t="shared" si="64"/>
        <v>1.0971491519740084E-6</v>
      </c>
      <c r="AG142">
        <v>1.4951383547855563E-5</v>
      </c>
      <c r="AH142">
        <f t="shared" si="65"/>
        <v>37.484075541222161</v>
      </c>
      <c r="AI142">
        <f t="shared" si="66"/>
        <v>0.25120656372381189</v>
      </c>
      <c r="AJ142">
        <f t="shared" si="67"/>
        <v>32.712190373062661</v>
      </c>
      <c r="AK142">
        <f t="array" ref="AK142">+S142*テーブル2[[#This Row],[F_form]]/(E142*CpFromTP((テーブル2[[#This Row],[Tin]]+テーブル2[[#This Row],[Tf]])/2,テーブル2[[#This Row],[P]])*AI142)</f>
        <v>5.4584258504067344</v>
      </c>
      <c r="AL142">
        <f t="shared" si="68"/>
        <v>1.3019406270656069</v>
      </c>
      <c r="AM142">
        <f t="shared" si="69"/>
        <v>617.97483339634027</v>
      </c>
      <c r="AN142">
        <f t="shared" si="70"/>
        <v>3.868024123221403E-8</v>
      </c>
      <c r="AO142">
        <f t="shared" si="71"/>
        <v>8.7667482885774131E-8</v>
      </c>
      <c r="AP142">
        <v>2.9960098903373749</v>
      </c>
      <c r="AQ142">
        <f t="shared" si="72"/>
        <v>3.7264599459481058E-5</v>
      </c>
      <c r="AR142">
        <f t="shared" si="73"/>
        <v>7.5195255153706685E-6</v>
      </c>
      <c r="AS142">
        <f t="shared" si="74"/>
        <v>16.451999200380872</v>
      </c>
      <c r="AT142">
        <f t="shared" si="75"/>
        <v>10.952235008825102</v>
      </c>
      <c r="AU142">
        <f t="shared" si="76"/>
        <v>2.7512733216625866</v>
      </c>
      <c r="AV142">
        <f t="shared" si="77"/>
        <v>0.24473656867478821</v>
      </c>
      <c r="AW142">
        <f t="shared" si="78"/>
        <v>1.0095676364333461E-2</v>
      </c>
      <c r="AX142">
        <f t="shared" si="79"/>
        <v>0.24473656215294551</v>
      </c>
      <c r="AY142">
        <f t="shared" si="80"/>
        <v>6.5218427047764038E-9</v>
      </c>
      <c r="AZ142">
        <f t="shared" si="81"/>
        <v>964852.16359160375</v>
      </c>
      <c r="BA142">
        <f t="shared" si="82"/>
        <v>1.2438076249235868E-5</v>
      </c>
      <c r="BB142" s="15">
        <f t="shared" si="83"/>
        <v>4039530.9158493076</v>
      </c>
      <c r="BC142" s="20">
        <f t="shared" si="84"/>
        <v>-1018.553144833073</v>
      </c>
      <c r="BD142" s="19">
        <f t="shared" si="85"/>
        <v>-2.520828299836737E-2</v>
      </c>
      <c r="BE142" s="15">
        <v>3911691.6</v>
      </c>
      <c r="BF142" s="16">
        <f>テーブル2[[#This Row],[q_P]]/テーブル2[[#This Row],[q_M]]</f>
        <v>1.0326813381324098</v>
      </c>
      <c r="BG142">
        <v>1</v>
      </c>
      <c r="BH142">
        <v>-5.2999999999999999E-2</v>
      </c>
      <c r="BI142">
        <v>4.5999999999999999E-2</v>
      </c>
      <c r="BJ142">
        <v>5625</v>
      </c>
      <c r="BK142" s="22">
        <v>1</v>
      </c>
      <c r="BL142">
        <f>テーブル2[[#This Row],[Ts]]-テーブル2[[#This Row],[Tin]]</f>
        <v>104.75143547360551</v>
      </c>
      <c r="BM142">
        <f>テーブル2[[#This Row],[q_P]]*0.000001</f>
        <v>4.0395309158493076</v>
      </c>
      <c r="BN142">
        <f>テーブル2[[#This Row],[Tsub]]</f>
        <v>104.75143547360551</v>
      </c>
      <c r="BO142">
        <f>テーブル2[[#This Row],[Fcorr]]</f>
        <v>1</v>
      </c>
      <c r="BP142">
        <f>(テーブル2[[#This Row],[Tsub]]-40)^2</f>
        <v>4192.7483958924986</v>
      </c>
      <c r="BQ142">
        <v>1</v>
      </c>
      <c r="BR142">
        <v>0.15240000000000001</v>
      </c>
    </row>
    <row r="143" spans="1:70" x14ac:dyDescent="0.15">
      <c r="A143" s="9" t="s">
        <v>211</v>
      </c>
      <c r="B143">
        <v>15513203.909628799</v>
      </c>
      <c r="C143" s="22">
        <f t="array" ref="C143">TsatFromP(テーブル2[[#This Row],[P]])</f>
        <v>617.97483343502051</v>
      </c>
      <c r="D143">
        <f t="array" ref="D143">RhoGFromP(テーブル2[[#This Row],[P]])</f>
        <v>102.22394330033012</v>
      </c>
      <c r="E143">
        <f t="array" ref="E143">RhoFFromP(テーブル2[[#This Row],[P]])</f>
        <v>593.99780321429478</v>
      </c>
      <c r="F143">
        <f t="array" ref="F143">HgFromP(テーブル2[[#This Row],[P]])</f>
        <v>2595333.5493798093</v>
      </c>
      <c r="G143">
        <f t="array" ref="G143">HfFromP(テーブル2[[#This Row],[P]])</f>
        <v>1630481.3857882055</v>
      </c>
      <c r="H143">
        <f t="array" ref="H143">MuGFromP(テーブル2[[#This Row],[P]])</f>
        <v>2.3048203873610289E-5</v>
      </c>
      <c r="I143">
        <f t="array" ref="I143">MuFFromP(テーブル2[[#This Row],[P]])</f>
        <v>6.8200503236293109E-5</v>
      </c>
      <c r="J143">
        <f t="array" ref="J143">KfFromP(テーブル2[[#This Row],[P]])</f>
        <v>0.47171772328903144</v>
      </c>
      <c r="K143">
        <f t="array" ref="K143">CpFFromP(テーブル2[[#This Row],[P]])</f>
        <v>9005.0430614720299</v>
      </c>
      <c r="L143">
        <f t="array" ref="L143">SigmaFromP(テーブル2[[#This Row],[P]])</f>
        <v>4.6429387983550419E-3</v>
      </c>
      <c r="M143">
        <v>142</v>
      </c>
      <c r="N143">
        <v>2319.1532999999999</v>
      </c>
      <c r="O143" s="8">
        <f t="shared" si="56"/>
        <v>2.8502295699234246E-6</v>
      </c>
      <c r="P143" s="8">
        <f t="shared" si="57"/>
        <v>5.9847340050885557E-3</v>
      </c>
      <c r="Q143" s="8">
        <v>1.905E-3</v>
      </c>
      <c r="R143">
        <v>0.15240000000000001</v>
      </c>
      <c r="S143" s="15">
        <v>4476703.6437988281</v>
      </c>
      <c r="T143">
        <v>500.89394004301198</v>
      </c>
      <c r="U143" s="12">
        <f>+T143+BG143*S143*テーブル2[[#This Row],[Pw]]*R143/(N143*O143*K143)</f>
        <v>569.4890366990586</v>
      </c>
      <c r="V143">
        <v>0.03</v>
      </c>
      <c r="W143" s="8">
        <f t="shared" si="58"/>
        <v>64779.390574187935</v>
      </c>
      <c r="X143">
        <v>3.3117894312529754E-2</v>
      </c>
      <c r="Y143">
        <f t="shared" si="59"/>
        <v>5.4950119606918042</v>
      </c>
      <c r="Z143">
        <f t="shared" si="60"/>
        <v>5.4950120000108633</v>
      </c>
      <c r="AA143">
        <f t="shared" si="61"/>
        <v>-3.9319059119691246E-8</v>
      </c>
      <c r="AB143">
        <f t="shared" si="62"/>
        <v>1.4863716064969789E-5</v>
      </c>
      <c r="AC143">
        <v>721.83684872325341</v>
      </c>
      <c r="AD143">
        <f t="shared" si="63"/>
        <v>2083.9784646425678</v>
      </c>
      <c r="AE143">
        <f>+gettm2(AD143,AC143,AK143,AL143,テーブル2[[#This Row],[Fcorr]])</f>
        <v>569.48903669905849</v>
      </c>
      <c r="AF143" s="14">
        <f t="shared" si="64"/>
        <v>0</v>
      </c>
      <c r="AG143">
        <v>1.4960693583062109E-5</v>
      </c>
      <c r="AH143">
        <f t="shared" si="65"/>
        <v>37.484075541222161</v>
      </c>
      <c r="AI143">
        <f t="shared" si="66"/>
        <v>0.25120656372381189</v>
      </c>
      <c r="AJ143">
        <f t="shared" si="67"/>
        <v>32.732559835399151</v>
      </c>
      <c r="AK143">
        <f t="array" ref="AK143">+S143*テーブル2[[#This Row],[F_form]]/(E143*CpFromTP((テーブル2[[#This Row],[Tin]]+テーブル2[[#This Row],[Tf]])/2,テーブル2[[#This Row],[P]])*AI143)</f>
        <v>6.1790941557969763</v>
      </c>
      <c r="AL143">
        <f t="shared" si="68"/>
        <v>1.3019406270656069</v>
      </c>
      <c r="AM143">
        <f t="shared" si="69"/>
        <v>617.97483339045334</v>
      </c>
      <c r="AN143">
        <f t="shared" si="70"/>
        <v>4.4567173063114751E-8</v>
      </c>
      <c r="AO143">
        <f t="shared" si="71"/>
        <v>9.6977518092319876E-8</v>
      </c>
      <c r="AP143">
        <v>2.9974467259432829</v>
      </c>
      <c r="AQ143">
        <f t="shared" si="72"/>
        <v>3.7228882213965621E-5</v>
      </c>
      <c r="AR143">
        <f t="shared" si="73"/>
        <v>7.5288355505772142E-6</v>
      </c>
      <c r="AS143">
        <f t="shared" si="74"/>
        <v>16.472368662717361</v>
      </c>
      <c r="AT143">
        <f t="shared" si="75"/>
        <v>10.958421753251006</v>
      </c>
      <c r="AU143">
        <f t="shared" si="76"/>
        <v>2.7528274724704551</v>
      </c>
      <c r="AV143">
        <f t="shared" si="77"/>
        <v>0.24461925347282776</v>
      </c>
      <c r="AW143">
        <f t="shared" si="78"/>
        <v>1.0095676364333461E-2</v>
      </c>
      <c r="AX143">
        <f t="shared" si="79"/>
        <v>0.24461924690476267</v>
      </c>
      <c r="AY143">
        <f t="shared" si="80"/>
        <v>6.5680650918054084E-9</v>
      </c>
      <c r="AZ143">
        <f t="shared" si="81"/>
        <v>964852.16359160375</v>
      </c>
      <c r="BA143">
        <f t="shared" si="82"/>
        <v>1.2420198127874937E-5</v>
      </c>
      <c r="BB143" s="15">
        <f t="shared" si="83"/>
        <v>4474949.6713787438</v>
      </c>
      <c r="BC143" s="20">
        <f t="shared" si="84"/>
        <v>-1753.9724200842902</v>
      </c>
      <c r="BD143" s="19">
        <f t="shared" si="85"/>
        <v>-3.9179998490941191E-2</v>
      </c>
      <c r="BE143" s="15">
        <v>4447971.8999999994</v>
      </c>
      <c r="BF143" s="16">
        <f>テーブル2[[#This Row],[q_P]]/テーブル2[[#This Row],[q_M]]</f>
        <v>1.0060651847595405</v>
      </c>
      <c r="BG143">
        <v>1</v>
      </c>
      <c r="BH143">
        <v>-3.5000000000000003E-2</v>
      </c>
      <c r="BI143">
        <v>4.5999999999999999E-2</v>
      </c>
      <c r="BJ143">
        <v>5625</v>
      </c>
      <c r="BK143" s="22">
        <v>1</v>
      </c>
      <c r="BL143">
        <f>テーブル2[[#This Row],[Ts]]-テーブル2[[#This Row],[Tin]]</f>
        <v>117.08089339200853</v>
      </c>
      <c r="BM143">
        <f>テーブル2[[#This Row],[q_P]]*0.000001</f>
        <v>4.4749496713787433</v>
      </c>
      <c r="BN143">
        <f>テーブル2[[#This Row],[Tsub]]</f>
        <v>117.08089339200853</v>
      </c>
      <c r="BO143">
        <f>テーブル2[[#This Row],[Fcorr]]</f>
        <v>1</v>
      </c>
      <c r="BP143">
        <f>(テーブル2[[#This Row],[Tsub]]-40)^2</f>
        <v>5941.4641261101851</v>
      </c>
      <c r="BQ143">
        <v>1</v>
      </c>
      <c r="BR143">
        <v>0.15240000000000001</v>
      </c>
    </row>
    <row r="144" spans="1:70" x14ac:dyDescent="0.15">
      <c r="A144" s="9" t="s">
        <v>212</v>
      </c>
      <c r="B144">
        <v>15513203.909628799</v>
      </c>
      <c r="C144" s="22">
        <f t="array" ref="C144">TsatFromP(テーブル2[[#This Row],[P]])</f>
        <v>617.97483343502051</v>
      </c>
      <c r="D144">
        <f t="array" ref="D144">RhoGFromP(テーブル2[[#This Row],[P]])</f>
        <v>102.22394330033012</v>
      </c>
      <c r="E144">
        <f t="array" ref="E144">RhoFFromP(テーブル2[[#This Row],[P]])</f>
        <v>593.99780321429478</v>
      </c>
      <c r="F144">
        <f t="array" ref="F144">HgFromP(テーブル2[[#This Row],[P]])</f>
        <v>2595333.5493798093</v>
      </c>
      <c r="G144">
        <f t="array" ref="G144">HfFromP(テーブル2[[#This Row],[P]])</f>
        <v>1630481.3857882055</v>
      </c>
      <c r="H144">
        <f t="array" ref="H144">MuGFromP(テーブル2[[#This Row],[P]])</f>
        <v>2.3048203873610289E-5</v>
      </c>
      <c r="I144">
        <f t="array" ref="I144">MuFFromP(テーブル2[[#This Row],[P]])</f>
        <v>6.8200503236293109E-5</v>
      </c>
      <c r="J144">
        <f t="array" ref="J144">KfFromP(テーブル2[[#This Row],[P]])</f>
        <v>0.47171772328903144</v>
      </c>
      <c r="K144">
        <f t="array" ref="K144">CpFFromP(テーブル2[[#This Row],[P]])</f>
        <v>9005.0430614720299</v>
      </c>
      <c r="L144">
        <f t="array" ref="L144">SigmaFromP(テーブル2[[#This Row],[P]])</f>
        <v>4.6429387983550419E-3</v>
      </c>
      <c r="M144">
        <v>143</v>
      </c>
      <c r="N144">
        <v>2875.2076000000002</v>
      </c>
      <c r="O144" s="8">
        <f t="shared" si="56"/>
        <v>2.8502295699234246E-6</v>
      </c>
      <c r="P144" s="8">
        <f t="shared" si="57"/>
        <v>5.9847340050885557E-3</v>
      </c>
      <c r="Q144" s="8">
        <v>1.905E-3</v>
      </c>
      <c r="R144">
        <v>0.15240000000000001</v>
      </c>
      <c r="S144" s="15">
        <v>4713392.6391601563</v>
      </c>
      <c r="T144">
        <v>511.31829053055202</v>
      </c>
      <c r="U144" s="12">
        <f>+T144+BG144*S144*テーブル2[[#This Row],[Pw]]*R144/(N144*O144*K144)</f>
        <v>569.5726720697985</v>
      </c>
      <c r="V144">
        <v>0.03</v>
      </c>
      <c r="W144" s="8">
        <f t="shared" si="58"/>
        <v>80311.291238174526</v>
      </c>
      <c r="X144">
        <v>3.0077052509272503E-2</v>
      </c>
      <c r="Y144">
        <f t="shared" si="59"/>
        <v>5.7661025626505928</v>
      </c>
      <c r="Z144">
        <f t="shared" si="60"/>
        <v>5.7661025972645295</v>
      </c>
      <c r="AA144">
        <f t="shared" si="61"/>
        <v>-3.4613936605865092E-8</v>
      </c>
      <c r="AB144">
        <f t="shared" si="62"/>
        <v>1.0648178955476382E-5</v>
      </c>
      <c r="AC144">
        <v>705.99034663650241</v>
      </c>
      <c r="AD144">
        <f t="shared" si="63"/>
        <v>2462.1769220775036</v>
      </c>
      <c r="AE144">
        <f>+gettm2(AD144,AC144,AK144,AL144,テーブル2[[#This Row],[Fcorr]])</f>
        <v>569.57267206979839</v>
      </c>
      <c r="AF144" s="14">
        <f t="shared" si="64"/>
        <v>0</v>
      </c>
      <c r="AG144">
        <v>1.0726075090278768E-5</v>
      </c>
      <c r="AH144">
        <f t="shared" si="65"/>
        <v>52.323750204823533</v>
      </c>
      <c r="AI144">
        <f t="shared" si="66"/>
        <v>0.29679529533010102</v>
      </c>
      <c r="AJ144">
        <f t="shared" si="67"/>
        <v>27.726503466409195</v>
      </c>
      <c r="AK144">
        <f t="array" ref="AK144">+S144*テーブル2[[#This Row],[F_form]]/(E144*CpFromTP((テーブル2[[#This Row],[Tin]]+テーブル2[[#This Row],[Tf]])/2,テーブル2[[#This Row],[P]])*AI144)</f>
        <v>5.4397290159426426</v>
      </c>
      <c r="AL144">
        <f t="shared" si="68"/>
        <v>1.3019406270656069</v>
      </c>
      <c r="AM144">
        <f t="shared" si="69"/>
        <v>617.9748334209695</v>
      </c>
      <c r="AN144">
        <f t="shared" si="70"/>
        <v>1.4051011021365412E-8</v>
      </c>
      <c r="AO144">
        <f t="shared" si="71"/>
        <v>7.7896134802385293E-8</v>
      </c>
      <c r="AP144">
        <v>3.2720061681424011</v>
      </c>
      <c r="AQ144">
        <f t="shared" si="72"/>
        <v>3.1243142926824753E-5</v>
      </c>
      <c r="AR144">
        <f t="shared" si="73"/>
        <v>5.4019856125405764E-6</v>
      </c>
      <c r="AS144">
        <f t="shared" si="74"/>
        <v>13.963931032642641</v>
      </c>
      <c r="AT144">
        <f t="shared" si="75"/>
        <v>10.132388251453252</v>
      </c>
      <c r="AU144">
        <f t="shared" si="76"/>
        <v>3.0072451634893138</v>
      </c>
      <c r="AV144">
        <f t="shared" si="77"/>
        <v>0.26476100465308727</v>
      </c>
      <c r="AW144">
        <f t="shared" si="78"/>
        <v>7.2324153754086372E-3</v>
      </c>
      <c r="AX144">
        <f t="shared" si="79"/>
        <v>0.26476100062584457</v>
      </c>
      <c r="AY144">
        <f t="shared" si="80"/>
        <v>4.0272427059839799E-9</v>
      </c>
      <c r="AZ144">
        <f t="shared" si="81"/>
        <v>964852.16359160375</v>
      </c>
      <c r="BA144">
        <f t="shared" si="82"/>
        <v>9.5486198134407122E-6</v>
      </c>
      <c r="BB144" s="15">
        <f t="shared" si="83"/>
        <v>4675423.1250349199</v>
      </c>
      <c r="BC144" s="20">
        <f t="shared" si="84"/>
        <v>-37969.51412523631</v>
      </c>
      <c r="BD144" s="19">
        <f t="shared" si="85"/>
        <v>-0.80556654265921313</v>
      </c>
      <c r="BE144" s="15">
        <v>5394348.8999999994</v>
      </c>
      <c r="BF144" s="16">
        <f>テーブル2[[#This Row],[q_P]]/テーブル2[[#This Row],[q_M]]</f>
        <v>0.86672612611967326</v>
      </c>
      <c r="BG144">
        <v>1</v>
      </c>
      <c r="BH144">
        <v>1E-3</v>
      </c>
      <c r="BI144">
        <v>4.5999999999999999E-2</v>
      </c>
      <c r="BJ144">
        <v>5625</v>
      </c>
      <c r="BK144" s="22">
        <v>1</v>
      </c>
      <c r="BL144">
        <f>テーブル2[[#This Row],[Ts]]-テーブル2[[#This Row],[Tin]]</f>
        <v>106.65654290446849</v>
      </c>
      <c r="BM144">
        <f>テーブル2[[#This Row],[q_P]]*0.000001</f>
        <v>4.6754231250349196</v>
      </c>
      <c r="BN144">
        <f>テーブル2[[#This Row],[Tsub]]</f>
        <v>106.65654290446849</v>
      </c>
      <c r="BO144">
        <f>テーブル2[[#This Row],[Fcorr]]</f>
        <v>1</v>
      </c>
      <c r="BP144">
        <f>(テーブル2[[#This Row],[Tsub]]-40)^2</f>
        <v>4443.0947119752491</v>
      </c>
      <c r="BQ144">
        <v>1</v>
      </c>
      <c r="BR144">
        <v>0.15240000000000001</v>
      </c>
    </row>
    <row r="145" spans="1:70" x14ac:dyDescent="0.15">
      <c r="A145" s="9" t="s">
        <v>213</v>
      </c>
      <c r="B145">
        <v>15513203.909628799</v>
      </c>
      <c r="C145" s="22">
        <f t="array" ref="C145">TsatFromP(テーブル2[[#This Row],[P]])</f>
        <v>617.97483343502051</v>
      </c>
      <c r="D145">
        <f t="array" ref="D145">RhoGFromP(テーブル2[[#This Row],[P]])</f>
        <v>102.22394330033012</v>
      </c>
      <c r="E145">
        <f t="array" ref="E145">RhoFFromP(テーブル2[[#This Row],[P]])</f>
        <v>593.99780321429478</v>
      </c>
      <c r="F145">
        <f t="array" ref="F145">HgFromP(テーブル2[[#This Row],[P]])</f>
        <v>2595333.5493798093</v>
      </c>
      <c r="G145">
        <f t="array" ref="G145">HfFromP(テーブル2[[#This Row],[P]])</f>
        <v>1630481.3857882055</v>
      </c>
      <c r="H145">
        <f t="array" ref="H145">MuGFromP(テーブル2[[#This Row],[P]])</f>
        <v>2.3048203873610289E-5</v>
      </c>
      <c r="I145">
        <f t="array" ref="I145">MuFFromP(テーブル2[[#This Row],[P]])</f>
        <v>6.8200503236293109E-5</v>
      </c>
      <c r="J145">
        <f t="array" ref="J145">KfFromP(テーブル2[[#This Row],[P]])</f>
        <v>0.47171772328903144</v>
      </c>
      <c r="K145">
        <f t="array" ref="K145">CpFFromP(テーブル2[[#This Row],[P]])</f>
        <v>9005.0430614720299</v>
      </c>
      <c r="L145">
        <f t="array" ref="L145">SigmaFromP(テーブル2[[#This Row],[P]])</f>
        <v>4.6429387983550419E-3</v>
      </c>
      <c r="M145">
        <v>144</v>
      </c>
      <c r="N145">
        <v>2929.4567999999999</v>
      </c>
      <c r="O145" s="8">
        <f t="shared" si="56"/>
        <v>2.8502295699234246E-6</v>
      </c>
      <c r="P145" s="8">
        <f t="shared" si="57"/>
        <v>5.9847340050885557E-3</v>
      </c>
      <c r="Q145" s="8">
        <v>1.905E-3</v>
      </c>
      <c r="R145">
        <v>0.15240000000000001</v>
      </c>
      <c r="S145" s="15">
        <v>3544564.8193359375</v>
      </c>
      <c r="T145">
        <v>540.88707296318796</v>
      </c>
      <c r="U145" s="12">
        <f>+T145+BG145*S145*テーブル2[[#This Row],[Pw]]*R145/(N145*O145*K145)</f>
        <v>583.88425653943978</v>
      </c>
      <c r="V145">
        <v>0.03</v>
      </c>
      <c r="W145" s="8">
        <f t="shared" si="58"/>
        <v>81826.598620026867</v>
      </c>
      <c r="X145">
        <v>2.9832242040537481E-2</v>
      </c>
      <c r="Y145">
        <f t="shared" si="59"/>
        <v>5.7897132269993108</v>
      </c>
      <c r="Z145">
        <f t="shared" si="60"/>
        <v>5.7897132518930503</v>
      </c>
      <c r="AA145">
        <f t="shared" si="61"/>
        <v>-2.4893739514197932E-8</v>
      </c>
      <c r="AB145">
        <f t="shared" si="62"/>
        <v>1.0341628698207303E-5</v>
      </c>
      <c r="AC145">
        <v>678.80407478949144</v>
      </c>
      <c r="AD145">
        <f t="shared" si="63"/>
        <v>2498.4027920342492</v>
      </c>
      <c r="AE145">
        <f>+gettm2(AD145,AC145,AK145,AL145,テーブル2[[#This Row],[Fcorr]])</f>
        <v>583.88425732748044</v>
      </c>
      <c r="AF145" s="14">
        <f t="shared" si="64"/>
        <v>7.8804066561133368E-7</v>
      </c>
      <c r="AG145">
        <v>1.039939930402972E-5</v>
      </c>
      <c r="AH145">
        <f t="shared" si="65"/>
        <v>53.874749525593217</v>
      </c>
      <c r="AI145">
        <f t="shared" si="66"/>
        <v>0.30116202774319267</v>
      </c>
      <c r="AJ145">
        <f t="shared" si="67"/>
        <v>27.277572972878609</v>
      </c>
      <c r="AK145">
        <f t="array" ref="AK145">+S145*テーブル2[[#This Row],[F_form]]/(E145*CpFromTP((テーブル2[[#This Row],[Tin]]+テーブル2[[#This Row],[Tf]])/2,テーブル2[[#This Row],[P]])*AI145)</f>
        <v>3.7794072510461527</v>
      </c>
      <c r="AL145">
        <f t="shared" si="68"/>
        <v>1.3019406270656069</v>
      </c>
      <c r="AM145">
        <f t="shared" si="69"/>
        <v>617.97483343461988</v>
      </c>
      <c r="AN145">
        <f t="shared" si="70"/>
        <v>4.0063241613097489E-10</v>
      </c>
      <c r="AO145">
        <f t="shared" si="71"/>
        <v>5.7770605822416997E-8</v>
      </c>
      <c r="AP145">
        <v>3.2914268982596213</v>
      </c>
      <c r="AQ145">
        <f t="shared" si="72"/>
        <v>3.0875536664307122E-5</v>
      </c>
      <c r="AR145">
        <f t="shared" si="73"/>
        <v>5.2285849549260684E-6</v>
      </c>
      <c r="AS145">
        <f t="shared" si="74"/>
        <v>13.714552493202685</v>
      </c>
      <c r="AT145">
        <f t="shared" si="75"/>
        <v>10.042287474263427</v>
      </c>
      <c r="AU145">
        <f t="shared" si="76"/>
        <v>3.0243556589292382</v>
      </c>
      <c r="AV145">
        <f t="shared" si="77"/>
        <v>0.26707123933038313</v>
      </c>
      <c r="AW145">
        <f t="shared" si="78"/>
        <v>7.0242014823778389E-3</v>
      </c>
      <c r="AX145">
        <f t="shared" si="79"/>
        <v>0.26707123438455527</v>
      </c>
      <c r="AY145">
        <f t="shared" si="80"/>
        <v>4.9458278583713877E-9</v>
      </c>
      <c r="AZ145">
        <f t="shared" si="81"/>
        <v>964852.16359160375</v>
      </c>
      <c r="BA145">
        <f t="shared" si="82"/>
        <v>9.3805931648164218E-6</v>
      </c>
      <c r="BB145" s="15">
        <f t="shared" si="83"/>
        <v>3529573.5372979166</v>
      </c>
      <c r="BC145" s="20">
        <f t="shared" si="84"/>
        <v>-14991.282038020901</v>
      </c>
      <c r="BD145" s="19">
        <f t="shared" si="85"/>
        <v>-0.42293716724383301</v>
      </c>
      <c r="BE145" s="15">
        <v>4164058.8</v>
      </c>
      <c r="BF145" s="16">
        <f>テーブル2[[#This Row],[q_P]]/テーブル2[[#This Row],[q_M]]</f>
        <v>0.8476281692510963</v>
      </c>
      <c r="BG145">
        <v>1</v>
      </c>
      <c r="BH145">
        <v>-4.0000000000000001E-3</v>
      </c>
      <c r="BI145">
        <v>4.5999999999999999E-2</v>
      </c>
      <c r="BJ145">
        <v>5625</v>
      </c>
      <c r="BK145" s="22">
        <v>1</v>
      </c>
      <c r="BL145">
        <f>テーブル2[[#This Row],[Ts]]-テーブル2[[#This Row],[Tin]]</f>
        <v>77.087760471832553</v>
      </c>
      <c r="BM145">
        <f>テーブル2[[#This Row],[q_P]]*0.000001</f>
        <v>3.5295735372979165</v>
      </c>
      <c r="BN145">
        <f>テーブル2[[#This Row],[Tsub]]</f>
        <v>77.087760471832553</v>
      </c>
      <c r="BO145">
        <f>テーブル2[[#This Row],[Fcorr]]</f>
        <v>1</v>
      </c>
      <c r="BP145">
        <f>(テーブル2[[#This Row],[Tsub]]-40)^2</f>
        <v>1375.5019768160253</v>
      </c>
      <c r="BQ145">
        <v>1</v>
      </c>
      <c r="BR145">
        <v>0.15240000000000001</v>
      </c>
    </row>
    <row r="146" spans="1:70" x14ac:dyDescent="0.15">
      <c r="A146" s="9" t="s">
        <v>214</v>
      </c>
      <c r="B146">
        <v>15513203.909628799</v>
      </c>
      <c r="C146" s="22">
        <f t="array" ref="C146">TsatFromP(テーブル2[[#This Row],[P]])</f>
        <v>617.97483343502051</v>
      </c>
      <c r="D146">
        <f t="array" ref="D146">RhoGFromP(テーブル2[[#This Row],[P]])</f>
        <v>102.22394330033012</v>
      </c>
      <c r="E146">
        <f t="array" ref="E146">RhoFFromP(テーブル2[[#This Row],[P]])</f>
        <v>593.99780321429478</v>
      </c>
      <c r="F146">
        <f t="array" ref="F146">HgFromP(テーブル2[[#This Row],[P]])</f>
        <v>2595333.5493798093</v>
      </c>
      <c r="G146">
        <f t="array" ref="G146">HfFromP(テーブル2[[#This Row],[P]])</f>
        <v>1630481.3857882055</v>
      </c>
      <c r="H146">
        <f t="array" ref="H146">MuGFromP(テーブル2[[#This Row],[P]])</f>
        <v>2.3048203873610289E-5</v>
      </c>
      <c r="I146">
        <f t="array" ref="I146">MuFFromP(テーブル2[[#This Row],[P]])</f>
        <v>6.8200503236293109E-5</v>
      </c>
      <c r="J146">
        <f t="array" ref="J146">KfFromP(テーブル2[[#This Row],[P]])</f>
        <v>0.47171772328903144</v>
      </c>
      <c r="K146">
        <f t="array" ref="K146">CpFFromP(テーブル2[[#This Row],[P]])</f>
        <v>9005.0430614720299</v>
      </c>
      <c r="L146">
        <f t="array" ref="L146">SigmaFromP(テーブル2[[#This Row],[P]])</f>
        <v>4.6429387983550419E-3</v>
      </c>
      <c r="M146">
        <v>145</v>
      </c>
      <c r="N146">
        <v>2956.5814</v>
      </c>
      <c r="O146" s="8">
        <f t="shared" si="56"/>
        <v>2.8502295699234246E-6</v>
      </c>
      <c r="P146" s="8">
        <f t="shared" si="57"/>
        <v>5.9847340050885557E-3</v>
      </c>
      <c r="Q146" s="8">
        <v>1.905E-3</v>
      </c>
      <c r="R146">
        <v>0.15240000000000001</v>
      </c>
      <c r="S146" s="15">
        <v>3399028.7780761719</v>
      </c>
      <c r="T146">
        <v>544.80126491492899</v>
      </c>
      <c r="U146" s="12">
        <f>+T146+BG146*S146*テーブル2[[#This Row],[Pw]]*R146/(N146*O146*K146)</f>
        <v>585.65475703546872</v>
      </c>
      <c r="V146">
        <v>0.03</v>
      </c>
      <c r="W146" s="8">
        <f t="shared" si="58"/>
        <v>82584.252310953045</v>
      </c>
      <c r="X146">
        <v>2.9712616755100302E-2</v>
      </c>
      <c r="Y146">
        <f t="shared" si="59"/>
        <v>5.8013564355317948</v>
      </c>
      <c r="Z146">
        <f t="shared" si="60"/>
        <v>5.8013564559704935</v>
      </c>
      <c r="AA146">
        <f t="shared" si="61"/>
        <v>-2.0438698733471483E-8</v>
      </c>
      <c r="AB146">
        <f t="shared" si="62"/>
        <v>1.0193620209276479E-5</v>
      </c>
      <c r="AC146">
        <v>675.14403705629991</v>
      </c>
      <c r="AD146">
        <f t="shared" si="63"/>
        <v>2516.4754776415803</v>
      </c>
      <c r="AE146">
        <f>+gettm2(AD146,AC146,AK146,AL146,テーブル2[[#This Row],[Fcorr]])</f>
        <v>585.65475778690893</v>
      </c>
      <c r="AF146" s="14">
        <f t="shared" si="64"/>
        <v>7.5144021138839889E-7</v>
      </c>
      <c r="AG146">
        <v>1.0248238163291779E-5</v>
      </c>
      <c r="AH146">
        <f t="shared" si="65"/>
        <v>54.656995685946825</v>
      </c>
      <c r="AI146">
        <f t="shared" si="66"/>
        <v>0.30334054221716883</v>
      </c>
      <c r="AJ146">
        <f t="shared" si="67"/>
        <v>27.075527587353651</v>
      </c>
      <c r="AK146">
        <f t="array" ref="AK146">+S146*テーブル2[[#This Row],[F_form]]/(E146*CpFromTP((テーブル2[[#This Row],[Tin]]+テーブル2[[#This Row],[Tf]])/2,テーブル2[[#This Row],[P]])*AI146)</f>
        <v>3.5605940013701116</v>
      </c>
      <c r="AL146">
        <f t="shared" si="68"/>
        <v>1.3019406270656069</v>
      </c>
      <c r="AM146">
        <f t="shared" si="69"/>
        <v>617.97483343263411</v>
      </c>
      <c r="AN146">
        <f t="shared" si="70"/>
        <v>2.3864004106144421E-9</v>
      </c>
      <c r="AO146">
        <f t="shared" si="71"/>
        <v>5.4617954015299941E-8</v>
      </c>
      <c r="AP146">
        <v>3.3027012835595588</v>
      </c>
      <c r="AQ146">
        <f t="shared" si="72"/>
        <v>3.0665097687118532E-5</v>
      </c>
      <c r="AR146">
        <f t="shared" si="73"/>
        <v>5.1514280586535396E-6</v>
      </c>
      <c r="AS146">
        <f t="shared" si="74"/>
        <v>13.609913264500161</v>
      </c>
      <c r="AT146">
        <f t="shared" si="75"/>
        <v>10.003992218593796</v>
      </c>
      <c r="AU146">
        <f t="shared" si="76"/>
        <v>3.0346164239245796</v>
      </c>
      <c r="AV146">
        <f t="shared" si="77"/>
        <v>0.26808485963497919</v>
      </c>
      <c r="AW146">
        <f t="shared" si="78"/>
        <v>6.9236717227344072E-3</v>
      </c>
      <c r="AX146">
        <f t="shared" si="79"/>
        <v>0.26808485414373984</v>
      </c>
      <c r="AY146">
        <f t="shared" si="80"/>
        <v>5.491239352117816E-9</v>
      </c>
      <c r="AZ146">
        <f t="shared" si="81"/>
        <v>964852.16359160375</v>
      </c>
      <c r="BA146">
        <f t="shared" si="82"/>
        <v>9.2848535348218202E-6</v>
      </c>
      <c r="BB146" s="15">
        <f t="shared" si="83"/>
        <v>3371366.6317716087</v>
      </c>
      <c r="BC146" s="20">
        <f t="shared" si="84"/>
        <v>-27662.146304563154</v>
      </c>
      <c r="BD146" s="19">
        <f t="shared" si="85"/>
        <v>-0.81382501033779864</v>
      </c>
      <c r="BE146" s="15">
        <v>4164058.8</v>
      </c>
      <c r="BF146" s="16">
        <f>テーブル2[[#This Row],[q_P]]/テーブル2[[#This Row],[q_M]]</f>
        <v>0.80963473228850869</v>
      </c>
      <c r="BG146">
        <v>1</v>
      </c>
      <c r="BH146">
        <v>1.0999999999999999E-2</v>
      </c>
      <c r="BI146">
        <v>4.5999999999999999E-2</v>
      </c>
      <c r="BJ146">
        <v>5625</v>
      </c>
      <c r="BK146" s="22">
        <v>1</v>
      </c>
      <c r="BL146">
        <f>テーブル2[[#This Row],[Ts]]-テーブル2[[#This Row],[Tin]]</f>
        <v>73.173568520091521</v>
      </c>
      <c r="BM146">
        <f>テーブル2[[#This Row],[q_P]]*0.000001</f>
        <v>3.3713666317716084</v>
      </c>
      <c r="BN146">
        <f>テーブル2[[#This Row],[Tsub]]</f>
        <v>73.173568520091521</v>
      </c>
      <c r="BO146">
        <f>テーブル2[[#This Row],[Fcorr]]</f>
        <v>1</v>
      </c>
      <c r="BP146">
        <f>(テーブル2[[#This Row],[Tsub]]-40)^2</f>
        <v>1100.4856483572071</v>
      </c>
      <c r="BQ146">
        <v>1</v>
      </c>
      <c r="BR146">
        <v>0.15240000000000001</v>
      </c>
    </row>
    <row r="147" spans="1:70" x14ac:dyDescent="0.15">
      <c r="A147" s="9" t="s">
        <v>215</v>
      </c>
      <c r="B147">
        <v>15513203.909628799</v>
      </c>
      <c r="C147" s="22">
        <f t="array" ref="C147">TsatFromP(テーブル2[[#This Row],[P]])</f>
        <v>617.97483343502051</v>
      </c>
      <c r="D147">
        <f t="array" ref="D147">RhoGFromP(テーブル2[[#This Row],[P]])</f>
        <v>102.22394330033012</v>
      </c>
      <c r="E147">
        <f t="array" ref="E147">RhoFFromP(テーブル2[[#This Row],[P]])</f>
        <v>593.99780321429478</v>
      </c>
      <c r="F147">
        <f t="array" ref="F147">HgFromP(テーブル2[[#This Row],[P]])</f>
        <v>2595333.5493798093</v>
      </c>
      <c r="G147">
        <f t="array" ref="G147">HfFromP(テーブル2[[#This Row],[P]])</f>
        <v>1630481.3857882055</v>
      </c>
      <c r="H147">
        <f t="array" ref="H147">MuGFromP(テーブル2[[#This Row],[P]])</f>
        <v>2.3048203873610289E-5</v>
      </c>
      <c r="I147">
        <f t="array" ref="I147">MuFFromP(テーブル2[[#This Row],[P]])</f>
        <v>6.8200503236293109E-5</v>
      </c>
      <c r="J147">
        <f t="array" ref="J147">KfFromP(テーブル2[[#This Row],[P]])</f>
        <v>0.47171772328903144</v>
      </c>
      <c r="K147">
        <f t="array" ref="K147">CpFFromP(テーブル2[[#This Row],[P]])</f>
        <v>9005.0430614720299</v>
      </c>
      <c r="L147">
        <f t="array" ref="L147">SigmaFromP(テーブル2[[#This Row],[P]])</f>
        <v>4.6429387983550419E-3</v>
      </c>
      <c r="M147">
        <v>146</v>
      </c>
      <c r="N147">
        <v>2983.7060000000001</v>
      </c>
      <c r="O147" s="8">
        <f t="shared" si="56"/>
        <v>2.8502295699234246E-6</v>
      </c>
      <c r="P147" s="8">
        <f t="shared" si="57"/>
        <v>5.9847340050885557E-3</v>
      </c>
      <c r="Q147" s="8">
        <v>1.905E-3</v>
      </c>
      <c r="R147">
        <v>0.15240000000000001</v>
      </c>
      <c r="S147" s="15">
        <v>5002467.3461914063</v>
      </c>
      <c r="T147">
        <v>506.78358716530897</v>
      </c>
      <c r="U147" s="12">
        <f>+T147+BG147*S147*テーブル2[[#This Row],[Pw]]*R147/(N147*O147*K147)</f>
        <v>566.36247874208277</v>
      </c>
      <c r="V147">
        <v>0.03</v>
      </c>
      <c r="W147" s="8">
        <f t="shared" si="58"/>
        <v>83341.906001879222</v>
      </c>
      <c r="X147">
        <v>2.9594784018131648E-2</v>
      </c>
      <c r="Y147">
        <f t="shared" si="59"/>
        <v>5.8128941210789371</v>
      </c>
      <c r="Z147">
        <f t="shared" si="60"/>
        <v>5.8128941374986907</v>
      </c>
      <c r="AA147">
        <f t="shared" si="61"/>
        <v>-1.6419753556817795E-8</v>
      </c>
      <c r="AB147">
        <f t="shared" si="62"/>
        <v>1.0048975809118473E-5</v>
      </c>
      <c r="AC147">
        <v>708.71246490455826</v>
      </c>
      <c r="AD147">
        <f t="shared" si="63"/>
        <v>2534.5217744995789</v>
      </c>
      <c r="AE147">
        <f>+gettm2(AD147,AC147,AK147,AL147,テーブル2[[#This Row],[Fcorr]])</f>
        <v>566.36247874208277</v>
      </c>
      <c r="AF147" s="14">
        <f t="shared" si="64"/>
        <v>0</v>
      </c>
      <c r="AG147">
        <v>1.0128696691540301E-5</v>
      </c>
      <c r="AH147">
        <f t="shared" si="65"/>
        <v>55.443725448820651</v>
      </c>
      <c r="AI147">
        <f t="shared" si="66"/>
        <v>0.30551587574318739</v>
      </c>
      <c r="AJ147">
        <f t="shared" si="67"/>
        <v>26.951603477176629</v>
      </c>
      <c r="AK147">
        <f t="array" ref="AK147">+S147*テーブル2[[#This Row],[F_form]]/(E147*CpFromTP((テーブル2[[#This Row],[Tin]]+テーブル2[[#This Row],[Tf]])/2,テーブル2[[#This Row],[P]])*AI147)</f>
        <v>5.6597400957967103</v>
      </c>
      <c r="AL147">
        <f t="shared" si="68"/>
        <v>1.3019406270656069</v>
      </c>
      <c r="AM147">
        <f t="shared" si="69"/>
        <v>617.97483343479564</v>
      </c>
      <c r="AN147">
        <f t="shared" si="70"/>
        <v>2.2487256501335651E-10</v>
      </c>
      <c r="AO147">
        <f t="shared" si="71"/>
        <v>7.9720882421827912E-8</v>
      </c>
      <c r="AP147">
        <v>3.3216910395261423</v>
      </c>
      <c r="AQ147">
        <f t="shared" si="72"/>
        <v>3.0315481677568681E-5</v>
      </c>
      <c r="AR147">
        <f t="shared" si="73"/>
        <v>5.1042087869810646E-6</v>
      </c>
      <c r="AS147">
        <f t="shared" si="74"/>
        <v>13.581866994431067</v>
      </c>
      <c r="AT147">
        <f t="shared" si="75"/>
        <v>9.993677969306848</v>
      </c>
      <c r="AU147">
        <f t="shared" si="76"/>
        <v>3.0532272766881805</v>
      </c>
      <c r="AV147">
        <f t="shared" si="77"/>
        <v>0.26846376283796181</v>
      </c>
      <c r="AW147">
        <f t="shared" si="78"/>
        <v>6.8254269065978887E-3</v>
      </c>
      <c r="AX147">
        <f t="shared" si="79"/>
        <v>0.26846375651888132</v>
      </c>
      <c r="AY147">
        <f t="shared" si="80"/>
        <v>6.3190804810986378E-9</v>
      </c>
      <c r="AZ147">
        <f t="shared" si="81"/>
        <v>964852.16359160375</v>
      </c>
      <c r="BA147">
        <f t="shared" si="82"/>
        <v>9.12652059352677E-6</v>
      </c>
      <c r="BB147" s="15">
        <f t="shared" si="83"/>
        <v>5006249.3033426423</v>
      </c>
      <c r="BC147" s="20">
        <f t="shared" si="84"/>
        <v>3781.9571512360126</v>
      </c>
      <c r="BD147" s="19">
        <f t="shared" si="85"/>
        <v>7.5601835844373466E-2</v>
      </c>
      <c r="BE147" s="15">
        <v>5520532.5</v>
      </c>
      <c r="BF147" s="16">
        <f>テーブル2[[#This Row],[q_P]]/テーブル2[[#This Row],[q_M]]</f>
        <v>0.90684174096296732</v>
      </c>
      <c r="BG147">
        <v>1</v>
      </c>
      <c r="BH147">
        <v>-0.03</v>
      </c>
      <c r="BI147">
        <v>4.5999999999999999E-2</v>
      </c>
      <c r="BJ147">
        <v>5625</v>
      </c>
      <c r="BK147" s="22">
        <v>1</v>
      </c>
      <c r="BL147">
        <f>テーブル2[[#This Row],[Ts]]-テーブル2[[#This Row],[Tin]]</f>
        <v>111.19124626971154</v>
      </c>
      <c r="BM147">
        <f>テーブル2[[#This Row],[q_P]]*0.000001</f>
        <v>5.0062493033426421</v>
      </c>
      <c r="BN147">
        <f>テーブル2[[#This Row],[Tsub]]</f>
        <v>111.19124626971154</v>
      </c>
      <c r="BO147">
        <f>テーブル2[[#This Row],[Fcorr]]</f>
        <v>1</v>
      </c>
      <c r="BP147">
        <f>(テーブル2[[#This Row],[Tsub]]-40)^2</f>
        <v>5068.1935454347176</v>
      </c>
      <c r="BQ147">
        <v>1</v>
      </c>
      <c r="BR147">
        <v>0.15240000000000001</v>
      </c>
    </row>
    <row r="148" spans="1:70" x14ac:dyDescent="0.15">
      <c r="A148" s="9" t="s">
        <v>216</v>
      </c>
      <c r="B148">
        <v>15513203.909628799</v>
      </c>
      <c r="C148" s="22">
        <f t="array" ref="C148">TsatFromP(テーブル2[[#This Row],[P]])</f>
        <v>617.97483343502051</v>
      </c>
      <c r="D148">
        <f t="array" ref="D148">RhoGFromP(テーブル2[[#This Row],[P]])</f>
        <v>102.22394330033012</v>
      </c>
      <c r="E148">
        <f t="array" ref="E148">RhoFFromP(テーブル2[[#This Row],[P]])</f>
        <v>593.99780321429478</v>
      </c>
      <c r="F148">
        <f t="array" ref="F148">HgFromP(テーブル2[[#This Row],[P]])</f>
        <v>2595333.5493798093</v>
      </c>
      <c r="G148">
        <f t="array" ref="G148">HfFromP(テーブル2[[#This Row],[P]])</f>
        <v>1630481.3857882055</v>
      </c>
      <c r="H148">
        <f t="array" ref="H148">MuGFromP(テーブル2[[#This Row],[P]])</f>
        <v>2.3048203873610289E-5</v>
      </c>
      <c r="I148">
        <f t="array" ref="I148">MuFFromP(テーブル2[[#This Row],[P]])</f>
        <v>6.8200503236293109E-5</v>
      </c>
      <c r="J148">
        <f t="array" ref="J148">KfFromP(テーブル2[[#This Row],[P]])</f>
        <v>0.47171772328903144</v>
      </c>
      <c r="K148">
        <f t="array" ref="K148">CpFFromP(テーブル2[[#This Row],[P]])</f>
        <v>9005.0430614720299</v>
      </c>
      <c r="L148">
        <f t="array" ref="L148">SigmaFromP(テーブル2[[#This Row],[P]])</f>
        <v>4.6429387983550419E-3</v>
      </c>
      <c r="M148">
        <v>147</v>
      </c>
      <c r="N148">
        <v>2997.2683000000002</v>
      </c>
      <c r="O148" s="8">
        <f t="shared" si="56"/>
        <v>2.8502295699234246E-6</v>
      </c>
      <c r="P148" s="8">
        <f t="shared" si="57"/>
        <v>5.9847340050885557E-3</v>
      </c>
      <c r="Q148" s="8">
        <v>1.905E-3</v>
      </c>
      <c r="R148">
        <v>0.15240000000000001</v>
      </c>
      <c r="S148" s="15">
        <v>5076007.080078125</v>
      </c>
      <c r="T148">
        <v>505.31581815094103</v>
      </c>
      <c r="U148" s="12">
        <f>+T148+BG148*S148*テーブル2[[#This Row],[Pw]]*R148/(N148*O148*K148)</f>
        <v>565.49700981736169</v>
      </c>
      <c r="V148">
        <v>0.03</v>
      </c>
      <c r="W148" s="8">
        <f t="shared" si="58"/>
        <v>83720.732847342311</v>
      </c>
      <c r="X148">
        <v>2.9536526159325543E-2</v>
      </c>
      <c r="Y148">
        <f t="shared" si="59"/>
        <v>5.8186239746990402</v>
      </c>
      <c r="Z148">
        <f t="shared" si="60"/>
        <v>5.8186239892910878</v>
      </c>
      <c r="AA148">
        <f t="shared" si="61"/>
        <v>-1.4592047570261002E-8</v>
      </c>
      <c r="AB148">
        <f t="shared" si="62"/>
        <v>9.977882239028314E-6</v>
      </c>
      <c r="AC148">
        <v>709.85846218658776</v>
      </c>
      <c r="AD148">
        <f t="shared" si="63"/>
        <v>2543.5351287382805</v>
      </c>
      <c r="AE148">
        <f>+gettm2(AD148,AC148,AK148,AL148,テーブル2[[#This Row],[Fcorr]])</f>
        <v>565.49700981736169</v>
      </c>
      <c r="AF148" s="14">
        <f t="shared" si="64"/>
        <v>0</v>
      </c>
      <c r="AG148">
        <v>1.0058086114558905E-5</v>
      </c>
      <c r="AH148">
        <f t="shared" si="65"/>
        <v>55.838768433577215</v>
      </c>
      <c r="AI148">
        <f t="shared" si="66"/>
        <v>0.30660236189664103</v>
      </c>
      <c r="AJ148">
        <f t="shared" si="67"/>
        <v>26.858892766672231</v>
      </c>
      <c r="AK148">
        <f t="array" ref="AK148">+S148*テーブル2[[#This Row],[F_form]]/(E148*CpFromTP((テーブル2[[#This Row],[Tin]]+テーブル2[[#This Row],[Tf]])/2,テーブル2[[#This Row],[P]])*AI148)</f>
        <v>5.7376652041944949</v>
      </c>
      <c r="AL148">
        <f t="shared" si="68"/>
        <v>1.3019406270656069</v>
      </c>
      <c r="AM148">
        <f t="shared" si="69"/>
        <v>617.97483343414206</v>
      </c>
      <c r="AN148">
        <f t="shared" si="70"/>
        <v>8.7845819507492706E-10</v>
      </c>
      <c r="AO148">
        <f t="shared" si="71"/>
        <v>8.0203875530591038E-8</v>
      </c>
      <c r="AP148">
        <v>3.3278774955887651</v>
      </c>
      <c r="AQ148">
        <f t="shared" si="72"/>
        <v>3.0202874723652479E-5</v>
      </c>
      <c r="AR148">
        <f t="shared" si="73"/>
        <v>5.0691449950447481E-6</v>
      </c>
      <c r="AS148">
        <f t="shared" si="74"/>
        <v>13.536533719227457</v>
      </c>
      <c r="AT148">
        <f t="shared" si="75"/>
        <v>9.9769611584924913</v>
      </c>
      <c r="AU148">
        <f t="shared" si="76"/>
        <v>3.0589598557448459</v>
      </c>
      <c r="AV148">
        <f t="shared" si="77"/>
        <v>0.26891763984391925</v>
      </c>
      <c r="AW148">
        <f t="shared" si="78"/>
        <v>6.7771390038905135E-3</v>
      </c>
      <c r="AX148">
        <f t="shared" si="79"/>
        <v>0.26891763321427897</v>
      </c>
      <c r="AY148">
        <f t="shared" si="80"/>
        <v>6.6296402811971689E-9</v>
      </c>
      <c r="AZ148">
        <f t="shared" si="81"/>
        <v>964852.16359160375</v>
      </c>
      <c r="BA148">
        <f t="shared" si="82"/>
        <v>9.075717109084574E-6</v>
      </c>
      <c r="BB148" s="15">
        <f t="shared" si="83"/>
        <v>5064773.3785634441</v>
      </c>
      <c r="BC148" s="20">
        <f t="shared" si="84"/>
        <v>-11233.70151468087</v>
      </c>
      <c r="BD148" s="19">
        <f t="shared" si="85"/>
        <v>-0.22130980783635887</v>
      </c>
      <c r="BE148" s="15">
        <v>5520532.5</v>
      </c>
      <c r="BF148" s="16">
        <f>テーブル2[[#This Row],[q_P]]/テーブル2[[#This Row],[q_M]]</f>
        <v>0.91744290583624755</v>
      </c>
      <c r="BG148">
        <v>1</v>
      </c>
      <c r="BH148">
        <v>-3.9E-2</v>
      </c>
      <c r="BI148">
        <v>4.5999999999999999E-2</v>
      </c>
      <c r="BJ148">
        <v>5625</v>
      </c>
      <c r="BK148" s="22">
        <v>1</v>
      </c>
      <c r="BL148">
        <f>テーブル2[[#This Row],[Ts]]-テーブル2[[#This Row],[Tin]]</f>
        <v>112.65901528407949</v>
      </c>
      <c r="BM148">
        <f>テーブル2[[#This Row],[q_P]]*0.000001</f>
        <v>5.0647733785634443</v>
      </c>
      <c r="BN148">
        <f>テーブル2[[#This Row],[Tsub]]</f>
        <v>112.65901528407949</v>
      </c>
      <c r="BO148">
        <f>テーブル2[[#This Row],[Fcorr]]</f>
        <v>1</v>
      </c>
      <c r="BP148">
        <f>(テーブル2[[#This Row],[Tsub]]-40)^2</f>
        <v>5279.332502052097</v>
      </c>
      <c r="BQ148">
        <v>1</v>
      </c>
      <c r="BR148">
        <v>0.15240000000000001</v>
      </c>
    </row>
    <row r="149" spans="1:70" x14ac:dyDescent="0.15">
      <c r="A149" s="9" t="s">
        <v>217</v>
      </c>
      <c r="B149">
        <v>15513203.909628799</v>
      </c>
      <c r="C149" s="22">
        <f t="array" ref="C149">TsatFromP(テーブル2[[#This Row],[P]])</f>
        <v>617.97483343502051</v>
      </c>
      <c r="D149">
        <f t="array" ref="D149">RhoGFromP(テーブル2[[#This Row],[P]])</f>
        <v>102.22394330033012</v>
      </c>
      <c r="E149">
        <f t="array" ref="E149">RhoFFromP(テーブル2[[#This Row],[P]])</f>
        <v>593.99780321429478</v>
      </c>
      <c r="F149">
        <f t="array" ref="F149">HgFromP(テーブル2[[#This Row],[P]])</f>
        <v>2595333.5493798093</v>
      </c>
      <c r="G149">
        <f t="array" ref="G149">HfFromP(テーブル2[[#This Row],[P]])</f>
        <v>1630481.3857882055</v>
      </c>
      <c r="H149">
        <f t="array" ref="H149">MuGFromP(テーブル2[[#This Row],[P]])</f>
        <v>2.3048203873610289E-5</v>
      </c>
      <c r="I149">
        <f t="array" ref="I149">MuFFromP(テーブル2[[#This Row],[P]])</f>
        <v>6.8200503236293109E-5</v>
      </c>
      <c r="J149">
        <f t="array" ref="J149">KfFromP(テーブル2[[#This Row],[P]])</f>
        <v>0.47171772328903144</v>
      </c>
      <c r="K149">
        <f t="array" ref="K149">CpFFromP(テーブル2[[#This Row],[P]])</f>
        <v>9005.0430614720299</v>
      </c>
      <c r="L149">
        <f t="array" ref="L149">SigmaFromP(テーブル2[[#This Row],[P]])</f>
        <v>4.6429387983550419E-3</v>
      </c>
      <c r="M149">
        <v>148</v>
      </c>
      <c r="N149">
        <v>3024.3928999999998</v>
      </c>
      <c r="O149" s="8">
        <f t="shared" si="56"/>
        <v>2.8502295699234246E-6</v>
      </c>
      <c r="P149" s="8">
        <f t="shared" si="57"/>
        <v>5.9847340050885557E-3</v>
      </c>
      <c r="Q149" s="8">
        <v>1.905E-3</v>
      </c>
      <c r="R149">
        <v>0.15240000000000001</v>
      </c>
      <c r="S149" s="15">
        <v>6789755.2490234375</v>
      </c>
      <c r="T149">
        <v>464.11830000844998</v>
      </c>
      <c r="U149" s="12">
        <f>+T149+BG149*S149*テーブル2[[#This Row],[Pw]]*R149/(N149*O149*K149)</f>
        <v>543.89573964959175</v>
      </c>
      <c r="V149">
        <v>0.03</v>
      </c>
      <c r="W149" s="8">
        <f t="shared" si="58"/>
        <v>84478.386538268489</v>
      </c>
      <c r="X149">
        <v>2.9421300873239079E-2</v>
      </c>
      <c r="Y149">
        <f t="shared" si="59"/>
        <v>5.8300068407870205</v>
      </c>
      <c r="Z149">
        <f t="shared" si="60"/>
        <v>5.8300068521006256</v>
      </c>
      <c r="AA149">
        <f t="shared" si="61"/>
        <v>-1.1313605163820739E-8</v>
      </c>
      <c r="AB149">
        <f t="shared" si="62"/>
        <v>9.8380888363249655E-6</v>
      </c>
      <c r="AC149">
        <v>746.92553619450541</v>
      </c>
      <c r="AD149">
        <f t="shared" si="63"/>
        <v>2561.542448243682</v>
      </c>
      <c r="AE149">
        <f>+gettm2(AD149,AC149,AK149,AL149,テーブル2[[#This Row],[Fcorr]])</f>
        <v>543.89574111884701</v>
      </c>
      <c r="AF149" s="14">
        <f t="shared" si="64"/>
        <v>1.4692552667838754E-6</v>
      </c>
      <c r="AG149">
        <v>9.9441714147481642E-6</v>
      </c>
      <c r="AH149">
        <f t="shared" si="65"/>
        <v>56.632204188423465</v>
      </c>
      <c r="AI149">
        <f t="shared" si="66"/>
        <v>0.3087729970215124</v>
      </c>
      <c r="AJ149">
        <f t="shared" si="67"/>
        <v>26.742695214161525</v>
      </c>
      <c r="AK149">
        <f t="array" ref="AK149">+S149*テーブル2[[#This Row],[F_form]]/(E149*CpFromTP((テーブル2[[#This Row],[Tin]]+テーブル2[[#This Row],[Tf]])/2,テーブル2[[#This Row],[P]])*AI149)</f>
        <v>8.0637247918879602</v>
      </c>
      <c r="AL149">
        <f t="shared" si="68"/>
        <v>1.3019406270656069</v>
      </c>
      <c r="AM149">
        <f t="shared" si="69"/>
        <v>617.97483343613158</v>
      </c>
      <c r="AN149">
        <f t="shared" si="70"/>
        <v>-1.1110614650533535E-9</v>
      </c>
      <c r="AO149">
        <f t="shared" si="71"/>
        <v>1.0608257842319867E-7</v>
      </c>
      <c r="AP149">
        <v>3.3472935554998031</v>
      </c>
      <c r="AQ149">
        <f t="shared" si="72"/>
        <v>2.9853505873206436E-5</v>
      </c>
      <c r="AR149">
        <f t="shared" si="73"/>
        <v>5.0251269965856814E-6</v>
      </c>
      <c r="AS149">
        <f t="shared" si="74"/>
        <v>13.513990666214704</v>
      </c>
      <c r="AT149">
        <f t="shared" si="75"/>
        <v>9.9686274722724839</v>
      </c>
      <c r="AU149">
        <f t="shared" si="76"/>
        <v>3.0780429808045584</v>
      </c>
      <c r="AV149">
        <f t="shared" si="77"/>
        <v>0.26925057469524472</v>
      </c>
      <c r="AW149">
        <f t="shared" si="78"/>
        <v>6.682189063687601E-3</v>
      </c>
      <c r="AX149">
        <f t="shared" si="79"/>
        <v>0.26925056720393564</v>
      </c>
      <c r="AY149">
        <f t="shared" si="80"/>
        <v>7.4913090730710508E-9</v>
      </c>
      <c r="AZ149">
        <f t="shared" si="81"/>
        <v>964852.16359160375</v>
      </c>
      <c r="BA149">
        <f t="shared" si="82"/>
        <v>8.9186996533827591E-6</v>
      </c>
      <c r="BB149" s="15">
        <f t="shared" si="83"/>
        <v>6816919.1325842887</v>
      </c>
      <c r="BC149" s="20">
        <f t="shared" si="84"/>
        <v>27163.883560851216</v>
      </c>
      <c r="BD149" s="19">
        <f t="shared" si="85"/>
        <v>0.40007161620086623</v>
      </c>
      <c r="BE149" s="15">
        <v>6561547.1999999993</v>
      </c>
      <c r="BF149" s="16">
        <f>テーブル2[[#This Row],[q_P]]/テーブル2[[#This Row],[q_M]]</f>
        <v>1.0389194689606576</v>
      </c>
      <c r="BG149">
        <v>1</v>
      </c>
      <c r="BH149">
        <v>-0.122</v>
      </c>
      <c r="BI149">
        <v>4.5999999999999999E-2</v>
      </c>
      <c r="BJ149">
        <v>5625</v>
      </c>
      <c r="BK149" s="22">
        <v>1</v>
      </c>
      <c r="BL149">
        <f>テーブル2[[#This Row],[Ts]]-テーブル2[[#This Row],[Tin]]</f>
        <v>153.85653342657054</v>
      </c>
      <c r="BM149">
        <f>テーブル2[[#This Row],[q_P]]*0.000001</f>
        <v>6.8169191325842888</v>
      </c>
      <c r="BN149">
        <f>テーブル2[[#This Row],[Tsub]]</f>
        <v>153.85653342657054</v>
      </c>
      <c r="BO149">
        <f>テーブル2[[#This Row],[Fcorr]]</f>
        <v>1</v>
      </c>
      <c r="BP149">
        <f>(テーブル2[[#This Row],[Tsub]]-40)^2</f>
        <v>12963.310203915773</v>
      </c>
      <c r="BQ149">
        <v>1</v>
      </c>
      <c r="BR149">
        <v>0.15240000000000001</v>
      </c>
    </row>
    <row r="150" spans="1:70" x14ac:dyDescent="0.15">
      <c r="A150" s="9" t="s">
        <v>218</v>
      </c>
      <c r="B150">
        <v>15513203.909628799</v>
      </c>
      <c r="C150" s="22">
        <f t="array" ref="C150">TsatFromP(テーブル2[[#This Row],[P]])</f>
        <v>617.97483343502051</v>
      </c>
      <c r="D150">
        <f t="array" ref="D150">RhoGFromP(テーブル2[[#This Row],[P]])</f>
        <v>102.22394330033012</v>
      </c>
      <c r="E150">
        <f t="array" ref="E150">RhoFFromP(テーブル2[[#This Row],[P]])</f>
        <v>593.99780321429478</v>
      </c>
      <c r="F150">
        <f t="array" ref="F150">HgFromP(テーブル2[[#This Row],[P]])</f>
        <v>2595333.5493798093</v>
      </c>
      <c r="G150">
        <f t="array" ref="G150">HfFromP(テーブル2[[#This Row],[P]])</f>
        <v>1630481.3857882055</v>
      </c>
      <c r="H150">
        <f t="array" ref="H150">MuGFromP(テーブル2[[#This Row],[P]])</f>
        <v>2.3048203873610289E-5</v>
      </c>
      <c r="I150">
        <f t="array" ref="I150">MuFFromP(テーブル2[[#This Row],[P]])</f>
        <v>6.8200503236293109E-5</v>
      </c>
      <c r="J150">
        <f t="array" ref="J150">KfFromP(テーブル2[[#This Row],[P]])</f>
        <v>0.47171772328903144</v>
      </c>
      <c r="K150">
        <f t="array" ref="K150">CpFFromP(テーブル2[[#This Row],[P]])</f>
        <v>9005.0430614720299</v>
      </c>
      <c r="L150">
        <f t="array" ref="L150">SigmaFromP(テーブル2[[#This Row],[P]])</f>
        <v>4.6429387983550419E-3</v>
      </c>
      <c r="M150">
        <v>149</v>
      </c>
      <c r="N150">
        <v>3024.3928999999998</v>
      </c>
      <c r="O150" s="8">
        <f t="shared" si="56"/>
        <v>2.8502295699234246E-6</v>
      </c>
      <c r="P150" s="8">
        <f t="shared" si="57"/>
        <v>5.9847340050885557E-3</v>
      </c>
      <c r="Q150" s="8">
        <v>1.905E-3</v>
      </c>
      <c r="R150">
        <v>0.15240000000000001</v>
      </c>
      <c r="S150" s="15">
        <v>6744360.3515625</v>
      </c>
      <c r="T150">
        <v>465.232089236273</v>
      </c>
      <c r="U150" s="12">
        <f>+T150+BG150*S150*テーブル2[[#This Row],[Pw]]*R150/(N150*O150*K150)</f>
        <v>544.47615343759662</v>
      </c>
      <c r="V150">
        <v>0.03</v>
      </c>
      <c r="W150" s="8">
        <f t="shared" si="58"/>
        <v>84478.386538268489</v>
      </c>
      <c r="X150">
        <v>2.9421300873239079E-2</v>
      </c>
      <c r="Y150">
        <f t="shared" si="59"/>
        <v>5.8300068407870205</v>
      </c>
      <c r="Z150">
        <f t="shared" si="60"/>
        <v>5.8300068521006256</v>
      </c>
      <c r="AA150">
        <f t="shared" si="61"/>
        <v>-1.1313605163820739E-8</v>
      </c>
      <c r="AB150">
        <f t="shared" si="62"/>
        <v>9.8380888363249655E-6</v>
      </c>
      <c r="AC150">
        <v>745.90025500633055</v>
      </c>
      <c r="AD150">
        <f t="shared" si="63"/>
        <v>2561.542448243682</v>
      </c>
      <c r="AE150">
        <f>+gettm2(AD150,AC150,AK150,AL150,テーブル2[[#This Row],[Fcorr]])</f>
        <v>544.47615343759674</v>
      </c>
      <c r="AF150" s="14">
        <f t="shared" si="64"/>
        <v>0</v>
      </c>
      <c r="AG150">
        <v>9.9428744009127979E-6</v>
      </c>
      <c r="AH150">
        <f t="shared" si="65"/>
        <v>56.632204188423465</v>
      </c>
      <c r="AI150">
        <f t="shared" si="66"/>
        <v>0.3087729970215124</v>
      </c>
      <c r="AJ150">
        <f t="shared" si="67"/>
        <v>26.739207176371238</v>
      </c>
      <c r="AK150">
        <f t="array" ref="AK150">+S150*テーブル2[[#This Row],[F_form]]/(E150*CpFromTP((テーブル2[[#This Row],[Tin]]+テーブル2[[#This Row],[Tf]])/2,テーブル2[[#This Row],[P]])*AI150)</f>
        <v>7.9999515386315334</v>
      </c>
      <c r="AL150">
        <f t="shared" si="68"/>
        <v>1.3019406270656069</v>
      </c>
      <c r="AM150">
        <f t="shared" si="69"/>
        <v>617.97483343622616</v>
      </c>
      <c r="AN150">
        <f t="shared" si="70"/>
        <v>-1.205648914037738E-9</v>
      </c>
      <c r="AO150">
        <f t="shared" si="71"/>
        <v>1.0478556458783237E-7</v>
      </c>
      <c r="AP150">
        <v>3.3469246973187352</v>
      </c>
      <c r="AQ150">
        <f t="shared" si="72"/>
        <v>2.986008643157602E-5</v>
      </c>
      <c r="AR150">
        <f t="shared" si="73"/>
        <v>5.0238299827503151E-6</v>
      </c>
      <c r="AS150">
        <f t="shared" si="74"/>
        <v>13.510502628424417</v>
      </c>
      <c r="AT150">
        <f t="shared" si="75"/>
        <v>9.9673367772827106</v>
      </c>
      <c r="AU150">
        <f t="shared" si="76"/>
        <v>3.0776444490443255</v>
      </c>
      <c r="AV150">
        <f t="shared" si="77"/>
        <v>0.26928024827440966</v>
      </c>
      <c r="AW150">
        <f t="shared" si="78"/>
        <v>6.682189063687601E-3</v>
      </c>
      <c r="AX150">
        <f t="shared" si="79"/>
        <v>0.26928024079490409</v>
      </c>
      <c r="AY150">
        <f t="shared" si="80"/>
        <v>7.4795055704512947E-9</v>
      </c>
      <c r="AZ150">
        <f t="shared" si="81"/>
        <v>964852.16359160375</v>
      </c>
      <c r="BA150">
        <f t="shared" si="82"/>
        <v>8.9216487169541999E-6</v>
      </c>
      <c r="BB150" s="15">
        <f t="shared" si="83"/>
        <v>6731346.5880341148</v>
      </c>
      <c r="BC150" s="20">
        <f t="shared" si="84"/>
        <v>-13013.7635283852</v>
      </c>
      <c r="BD150" s="19">
        <f t="shared" si="85"/>
        <v>-0.19295771355648628</v>
      </c>
      <c r="BE150" s="15">
        <v>6593093.0999999996</v>
      </c>
      <c r="BF150" s="16">
        <f>テーブル2[[#This Row],[q_P]]/テーブル2[[#This Row],[q_M]]</f>
        <v>1.0209694427087819</v>
      </c>
      <c r="BG150">
        <v>1</v>
      </c>
      <c r="BH150">
        <v>-0.113</v>
      </c>
      <c r="BI150">
        <v>4.5999999999999999E-2</v>
      </c>
      <c r="BJ150">
        <v>5625</v>
      </c>
      <c r="BK150" s="22">
        <v>1</v>
      </c>
      <c r="BL150">
        <f>テーブル2[[#This Row],[Ts]]-テーブル2[[#This Row],[Tin]]</f>
        <v>152.74274419874752</v>
      </c>
      <c r="BM150">
        <f>テーブル2[[#This Row],[q_P]]*0.000001</f>
        <v>6.7313465880341141</v>
      </c>
      <c r="BN150">
        <f>テーブル2[[#This Row],[Tsub]]</f>
        <v>152.74274419874752</v>
      </c>
      <c r="BO150">
        <f>テーブル2[[#This Row],[Fcorr]]</f>
        <v>1</v>
      </c>
      <c r="BP150">
        <f>(テーブル2[[#This Row],[Tsub]]-40)^2</f>
        <v>12710.926369464216</v>
      </c>
      <c r="BQ150">
        <v>1</v>
      </c>
      <c r="BR150">
        <v>0.15240000000000001</v>
      </c>
    </row>
    <row r="151" spans="1:70" x14ac:dyDescent="0.15">
      <c r="A151" s="9" t="s">
        <v>219</v>
      </c>
      <c r="B151">
        <v>15513203.909628799</v>
      </c>
      <c r="C151" s="22">
        <f t="array" ref="C151">TsatFromP(テーブル2[[#This Row],[P]])</f>
        <v>617.97483343502051</v>
      </c>
      <c r="D151">
        <f t="array" ref="D151">RhoGFromP(テーブル2[[#This Row],[P]])</f>
        <v>102.22394330033012</v>
      </c>
      <c r="E151">
        <f t="array" ref="E151">RhoFFromP(テーブル2[[#This Row],[P]])</f>
        <v>593.99780321429478</v>
      </c>
      <c r="F151">
        <f t="array" ref="F151">HgFromP(テーブル2[[#This Row],[P]])</f>
        <v>2595333.5493798093</v>
      </c>
      <c r="G151">
        <f t="array" ref="G151">HfFromP(テーブル2[[#This Row],[P]])</f>
        <v>1630481.3857882055</v>
      </c>
      <c r="H151">
        <f t="array" ref="H151">MuGFromP(テーブル2[[#This Row],[P]])</f>
        <v>2.3048203873610289E-5</v>
      </c>
      <c r="I151">
        <f t="array" ref="I151">MuFFromP(テーブル2[[#This Row],[P]])</f>
        <v>6.8200503236293109E-5</v>
      </c>
      <c r="J151">
        <f t="array" ref="J151">KfFromP(テーブル2[[#This Row],[P]])</f>
        <v>0.47171772328903144</v>
      </c>
      <c r="K151">
        <f t="array" ref="K151">CpFFromP(テーブル2[[#This Row],[P]])</f>
        <v>9005.0430614720299</v>
      </c>
      <c r="L151">
        <f t="array" ref="L151">SigmaFromP(テーブル2[[#This Row],[P]])</f>
        <v>4.6429387983550419E-3</v>
      </c>
      <c r="M151">
        <v>150</v>
      </c>
      <c r="N151">
        <v>3553.3226</v>
      </c>
      <c r="O151" s="8">
        <f t="shared" si="56"/>
        <v>2.8502295699234246E-6</v>
      </c>
      <c r="P151" s="8">
        <f t="shared" si="57"/>
        <v>5.9847340050885557E-3</v>
      </c>
      <c r="Q151" s="8">
        <v>1.905E-3</v>
      </c>
      <c r="R151">
        <v>0.15240000000000001</v>
      </c>
      <c r="S151" s="15">
        <v>3613383.4838867188</v>
      </c>
      <c r="T151">
        <v>548.629770529251</v>
      </c>
      <c r="U151" s="12">
        <f>+T151+BG151*S151*テーブル2[[#This Row],[Pw]]*R151/(N151*O151*K151)</f>
        <v>584.76606373787263</v>
      </c>
      <c r="V151">
        <v>0.03</v>
      </c>
      <c r="W151" s="8">
        <f t="shared" si="58"/>
        <v>99252.633511328895</v>
      </c>
      <c r="X151">
        <v>2.7468199435430087E-2</v>
      </c>
      <c r="Y151">
        <f t="shared" si="59"/>
        <v>6.0337165478324719</v>
      </c>
      <c r="Z151">
        <f t="shared" si="60"/>
        <v>6.0337165682810809</v>
      </c>
      <c r="AA151">
        <f t="shared" si="61"/>
        <v>-2.0448609028278497E-8</v>
      </c>
      <c r="AB151">
        <f t="shared" si="62"/>
        <v>7.6339544209671019E-6</v>
      </c>
      <c r="AC151">
        <v>667.81664441713679</v>
      </c>
      <c r="AD151">
        <f t="shared" si="63"/>
        <v>2907.9179329237713</v>
      </c>
      <c r="AE151">
        <f>+gettm2(AD151,AC151,AK151,AL151,テーブル2[[#This Row],[Fcorr]])</f>
        <v>584.76606441603906</v>
      </c>
      <c r="AF151" s="14">
        <f t="shared" si="64"/>
        <v>6.7816642967954976E-7</v>
      </c>
      <c r="AG151">
        <v>7.6815154200792921E-6</v>
      </c>
      <c r="AH151">
        <f t="shared" si="65"/>
        <v>72.983492575270404</v>
      </c>
      <c r="AI151">
        <f t="shared" si="66"/>
        <v>0.35052572947097121</v>
      </c>
      <c r="AJ151">
        <f t="shared" si="67"/>
        <v>23.451145870949137</v>
      </c>
      <c r="AK151">
        <f t="array" ref="AK151">+S151*テーブル2[[#This Row],[F_form]]/(E151*CpFromTP((テーブル2[[#This Row],[Tin]]+テーブル2[[#This Row],[Tf]])/2,テーブル2[[#This Row],[P]])*AI151)</f>
        <v>3.2570311007280832</v>
      </c>
      <c r="AL151">
        <f t="shared" si="68"/>
        <v>1.3019406270656069</v>
      </c>
      <c r="AM151">
        <f t="shared" si="69"/>
        <v>617.97483340335384</v>
      </c>
      <c r="AN151">
        <f t="shared" si="70"/>
        <v>3.1666672839492094E-8</v>
      </c>
      <c r="AO151">
        <f t="shared" si="71"/>
        <v>4.756099911219021E-8</v>
      </c>
      <c r="AP151">
        <v>3.5449069646935603</v>
      </c>
      <c r="AQ151">
        <f t="shared" si="72"/>
        <v>2.6617867542223518E-5</v>
      </c>
      <c r="AR151">
        <f t="shared" si="73"/>
        <v>3.8645382095957412E-6</v>
      </c>
      <c r="AS151">
        <f t="shared" si="74"/>
        <v>11.798173188611633</v>
      </c>
      <c r="AT151">
        <f t="shared" si="75"/>
        <v>9.2897235248108796</v>
      </c>
      <c r="AU151">
        <f t="shared" si="76"/>
        <v>3.2562871151179755</v>
      </c>
      <c r="AV151">
        <f t="shared" si="77"/>
        <v>0.28861984957558473</v>
      </c>
      <c r="AW151">
        <f t="shared" si="78"/>
        <v>5.1851053180295764E-3</v>
      </c>
      <c r="AX151">
        <f t="shared" si="79"/>
        <v>0.28861983570528194</v>
      </c>
      <c r="AY151">
        <f t="shared" si="80"/>
        <v>1.3870302795204736E-8</v>
      </c>
      <c r="AZ151">
        <f t="shared" si="81"/>
        <v>964852.16359160375</v>
      </c>
      <c r="BA151">
        <f t="shared" si="82"/>
        <v>7.5087633631379378E-6</v>
      </c>
      <c r="BB151" s="15">
        <f t="shared" si="83"/>
        <v>3630180.0460239016</v>
      </c>
      <c r="BC151" s="20">
        <f t="shared" si="84"/>
        <v>16796.562137182802</v>
      </c>
      <c r="BD151" s="19">
        <f t="shared" si="85"/>
        <v>0.46484305394332681</v>
      </c>
      <c r="BE151" s="15">
        <v>4700339.0999999996</v>
      </c>
      <c r="BF151" s="16">
        <f>テーブル2[[#This Row],[q_P]]/テーブル2[[#This Row],[q_M]]</f>
        <v>0.77232301091295774</v>
      </c>
      <c r="BG151">
        <v>1</v>
      </c>
      <c r="BH151">
        <v>3.0000000000000001E-3</v>
      </c>
      <c r="BI151">
        <v>4.5999999999999999E-2</v>
      </c>
      <c r="BJ151">
        <v>5625</v>
      </c>
      <c r="BK151" s="22">
        <v>1</v>
      </c>
      <c r="BL151">
        <f>テーブル2[[#This Row],[Ts]]-テーブル2[[#This Row],[Tin]]</f>
        <v>69.34506290576951</v>
      </c>
      <c r="BM151">
        <f>テーブル2[[#This Row],[q_P]]*0.000001</f>
        <v>3.6301800460239013</v>
      </c>
      <c r="BN151">
        <f>テーブル2[[#This Row],[Tsub]]</f>
        <v>69.34506290576951</v>
      </c>
      <c r="BO151">
        <f>テーブル2[[#This Row],[Fcorr]]</f>
        <v>1</v>
      </c>
      <c r="BP151">
        <f>(テーブル2[[#This Row],[Tsub]]-40)^2</f>
        <v>861.13271694356968</v>
      </c>
      <c r="BQ151">
        <v>1</v>
      </c>
      <c r="BR151">
        <v>0.15240000000000001</v>
      </c>
    </row>
    <row r="152" spans="1:70" x14ac:dyDescent="0.15">
      <c r="A152" s="9" t="s">
        <v>220</v>
      </c>
      <c r="B152">
        <v>15513203.909628799</v>
      </c>
      <c r="C152" s="22">
        <f t="array" ref="C152">TsatFromP(テーブル2[[#This Row],[P]])</f>
        <v>617.97483343502051</v>
      </c>
      <c r="D152">
        <f t="array" ref="D152">RhoGFromP(テーブル2[[#This Row],[P]])</f>
        <v>102.22394330033012</v>
      </c>
      <c r="E152">
        <f t="array" ref="E152">RhoFFromP(テーブル2[[#This Row],[P]])</f>
        <v>593.99780321429478</v>
      </c>
      <c r="F152">
        <f t="array" ref="F152">HgFromP(テーブル2[[#This Row],[P]])</f>
        <v>2595333.5493798093</v>
      </c>
      <c r="G152">
        <f t="array" ref="G152">HfFromP(テーブル2[[#This Row],[P]])</f>
        <v>1630481.3857882055</v>
      </c>
      <c r="H152">
        <f t="array" ref="H152">MuGFromP(テーブル2[[#This Row],[P]])</f>
        <v>2.3048203873610289E-5</v>
      </c>
      <c r="I152">
        <f t="array" ref="I152">MuFFromP(テーブル2[[#This Row],[P]])</f>
        <v>6.8200503236293109E-5</v>
      </c>
      <c r="J152">
        <f t="array" ref="J152">KfFromP(テーブル2[[#This Row],[P]])</f>
        <v>0.47171772328903144</v>
      </c>
      <c r="K152">
        <f t="array" ref="K152">CpFFromP(テーブル2[[#This Row],[P]])</f>
        <v>9005.0430614720299</v>
      </c>
      <c r="L152">
        <f t="array" ref="L152">SigmaFromP(テーブル2[[#This Row],[P]])</f>
        <v>4.6429387983550419E-3</v>
      </c>
      <c r="M152">
        <v>151</v>
      </c>
      <c r="N152">
        <v>3675.3833</v>
      </c>
      <c r="O152" s="8">
        <f t="shared" ref="O152:O215" si="86">PI()*Q152^2/4</f>
        <v>2.8502295699234246E-6</v>
      </c>
      <c r="P152" s="8">
        <f t="shared" ref="P152:P215" si="87">PI()*Q152</f>
        <v>5.9847340050885557E-3</v>
      </c>
      <c r="Q152" s="8">
        <v>1.905E-3</v>
      </c>
      <c r="R152">
        <v>0.15240000000000001</v>
      </c>
      <c r="S152" s="15">
        <v>4028837.5854492188</v>
      </c>
      <c r="T152">
        <v>541.45534065612401</v>
      </c>
      <c r="U152" s="12">
        <f>+T152+BG152*S152*テーブル2[[#This Row],[Pw]]*R152/(N152*O152*K152)</f>
        <v>580.40837616269982</v>
      </c>
      <c r="V152">
        <v>0.03</v>
      </c>
      <c r="W152" s="8">
        <f t="shared" si="58"/>
        <v>102662.07512049668</v>
      </c>
      <c r="X152">
        <v>2.7083591457044344E-2</v>
      </c>
      <c r="Y152">
        <f t="shared" si="59"/>
        <v>6.0764072462979826</v>
      </c>
      <c r="Z152">
        <f t="shared" si="60"/>
        <v>6.0764072546537502</v>
      </c>
      <c r="AA152">
        <f t="shared" si="61"/>
        <v>-8.3557676333612108E-9</v>
      </c>
      <c r="AB152">
        <f t="shared" si="62"/>
        <v>7.2366488824017142E-6</v>
      </c>
      <c r="AC152">
        <v>672.75493078281841</v>
      </c>
      <c r="AD152">
        <f t="shared" si="63"/>
        <v>2986.6764416017722</v>
      </c>
      <c r="AE152">
        <f>+gettm2(AD152,AC152,AK152,AL152,テーブル2[[#This Row],[Fcorr]])</f>
        <v>580.40837689024909</v>
      </c>
      <c r="AF152" s="14">
        <f t="shared" si="64"/>
        <v>7.2754926350171445E-7</v>
      </c>
      <c r="AG152">
        <v>7.2870471984293002E-6</v>
      </c>
      <c r="AH152">
        <f t="shared" si="65"/>
        <v>76.990422619163468</v>
      </c>
      <c r="AI152">
        <f t="shared" si="66"/>
        <v>0.36001942370279044</v>
      </c>
      <c r="AJ152">
        <f t="shared" si="67"/>
        <v>22.849398631379511</v>
      </c>
      <c r="AK152">
        <f t="array" ref="AK152">+S152*テーブル2[[#This Row],[F_form]]/(E152*CpFromTP((テーブル2[[#This Row],[Tin]]+テーブル2[[#This Row],[Tf]])/2,テーブル2[[#This Row],[P]])*AI152)</f>
        <v>3.6120313444248433</v>
      </c>
      <c r="AL152">
        <f t="shared" si="68"/>
        <v>1.3019406270656069</v>
      </c>
      <c r="AM152">
        <f t="shared" si="69"/>
        <v>617.97483342120552</v>
      </c>
      <c r="AN152">
        <f t="shared" si="70"/>
        <v>1.3814997146255337E-8</v>
      </c>
      <c r="AO152">
        <f t="shared" si="71"/>
        <v>5.0398316027585964E-8</v>
      </c>
      <c r="AP152">
        <v>3.5915694164398104</v>
      </c>
      <c r="AQ152">
        <f t="shared" si="72"/>
        <v>2.5930710317912735E-5</v>
      </c>
      <c r="AR152">
        <f t="shared" si="73"/>
        <v>3.6687227572284431E-6</v>
      </c>
      <c r="AS152">
        <f t="shared" si="74"/>
        <v>11.503714256989491</v>
      </c>
      <c r="AT152">
        <f t="shared" si="75"/>
        <v>9.1633498104570439</v>
      </c>
      <c r="AU152">
        <f t="shared" si="76"/>
        <v>3.2989839179478189</v>
      </c>
      <c r="AV152">
        <f t="shared" si="77"/>
        <v>0.29258549849199156</v>
      </c>
      <c r="AW152">
        <f t="shared" si="78"/>
        <v>4.9152489700220623E-3</v>
      </c>
      <c r="AX152">
        <f t="shared" si="79"/>
        <v>0.29258548869889472</v>
      </c>
      <c r="AY152">
        <f t="shared" si="80"/>
        <v>9.793096833465853E-9</v>
      </c>
      <c r="AZ152">
        <f t="shared" si="81"/>
        <v>964852.16359160375</v>
      </c>
      <c r="BA152">
        <f t="shared" si="82"/>
        <v>7.2198828175836531E-6</v>
      </c>
      <c r="BB152" s="15">
        <f t="shared" si="83"/>
        <v>4000658.5865233154</v>
      </c>
      <c r="BC152" s="20">
        <f t="shared" si="84"/>
        <v>-28178.998925903346</v>
      </c>
      <c r="BD152" s="19">
        <f t="shared" si="85"/>
        <v>-0.69943248711926831</v>
      </c>
      <c r="BE152" s="15">
        <v>5078889.9000000004</v>
      </c>
      <c r="BF152" s="16">
        <f>テーブル2[[#This Row],[q_P]]/テーブル2[[#This Row],[q_M]]</f>
        <v>0.78770334960860544</v>
      </c>
      <c r="BG152">
        <v>1</v>
      </c>
      <c r="BH152">
        <v>-1.4E-2</v>
      </c>
      <c r="BI152">
        <v>4.5999999999999999E-2</v>
      </c>
      <c r="BJ152">
        <v>5625</v>
      </c>
      <c r="BK152" s="22">
        <v>1</v>
      </c>
      <c r="BL152">
        <f>テーブル2[[#This Row],[Ts]]-テーブル2[[#This Row],[Tin]]</f>
        <v>76.519492778896506</v>
      </c>
      <c r="BM152">
        <f>テーブル2[[#This Row],[q_P]]*0.000001</f>
        <v>4.0006585865233149</v>
      </c>
      <c r="BN152">
        <f>テーブル2[[#This Row],[Tsub]]</f>
        <v>76.519492778896506</v>
      </c>
      <c r="BO152">
        <f>テーブル2[[#This Row],[Fcorr]]</f>
        <v>1</v>
      </c>
      <c r="BP152">
        <f>(テーブル2[[#This Row],[Tsub]]-40)^2</f>
        <v>1333.6733528278739</v>
      </c>
      <c r="BQ152">
        <v>1</v>
      </c>
      <c r="BR152">
        <v>0.15240000000000001</v>
      </c>
    </row>
    <row r="153" spans="1:70" x14ac:dyDescent="0.15">
      <c r="A153" s="9" t="s">
        <v>221</v>
      </c>
      <c r="B153">
        <v>15513203.909628799</v>
      </c>
      <c r="C153" s="22">
        <f t="array" ref="C153">TsatFromP(テーブル2[[#This Row],[P]])</f>
        <v>617.97483343502051</v>
      </c>
      <c r="D153">
        <f t="array" ref="D153">RhoGFromP(テーブル2[[#This Row],[P]])</f>
        <v>102.22394330033012</v>
      </c>
      <c r="E153">
        <f t="array" ref="E153">RhoFFromP(テーブル2[[#This Row],[P]])</f>
        <v>593.99780321429478</v>
      </c>
      <c r="F153">
        <f t="array" ref="F153">HgFromP(テーブル2[[#This Row],[P]])</f>
        <v>2595333.5493798093</v>
      </c>
      <c r="G153">
        <f t="array" ref="G153">HfFromP(テーブル2[[#This Row],[P]])</f>
        <v>1630481.3857882055</v>
      </c>
      <c r="H153">
        <f t="array" ref="H153">MuGFromP(テーブル2[[#This Row],[P]])</f>
        <v>2.3048203873610289E-5</v>
      </c>
      <c r="I153">
        <f t="array" ref="I153">MuFFromP(テーブル2[[#This Row],[P]])</f>
        <v>6.8200503236293109E-5</v>
      </c>
      <c r="J153">
        <f t="array" ref="J153">KfFromP(テーブル2[[#This Row],[P]])</f>
        <v>0.47171772328903144</v>
      </c>
      <c r="K153">
        <f t="array" ref="K153">CpFFromP(テーブル2[[#This Row],[P]])</f>
        <v>9005.0430614720299</v>
      </c>
      <c r="L153">
        <f t="array" ref="L153">SigmaFromP(テーブル2[[#This Row],[P]])</f>
        <v>4.6429387983550419E-3</v>
      </c>
      <c r="M153">
        <v>152</v>
      </c>
      <c r="N153">
        <v>3743.1948000000002</v>
      </c>
      <c r="O153" s="8">
        <f t="shared" si="86"/>
        <v>2.8502295699234246E-6</v>
      </c>
      <c r="P153" s="8">
        <f t="shared" si="87"/>
        <v>5.9847340050885557E-3</v>
      </c>
      <c r="Q153" s="8">
        <v>1.905E-3</v>
      </c>
      <c r="R153">
        <v>0.15240000000000001</v>
      </c>
      <c r="S153" s="15">
        <v>4286680.6030273438</v>
      </c>
      <c r="T153">
        <v>536.98317199257201</v>
      </c>
      <c r="U153" s="12">
        <f>+T153+BG153*S153*テーブル2[[#This Row],[Pw]]*R153/(N153*O153*K153)</f>
        <v>577.67834333088126</v>
      </c>
      <c r="V153">
        <v>0.03</v>
      </c>
      <c r="W153" s="8">
        <f t="shared" si="58"/>
        <v>104556.20934781212</v>
      </c>
      <c r="X153">
        <v>2.6878779410128457E-2</v>
      </c>
      <c r="Y153">
        <f t="shared" si="59"/>
        <v>6.0995139434554888</v>
      </c>
      <c r="Z153">
        <f t="shared" si="60"/>
        <v>6.0995139494937103</v>
      </c>
      <c r="AA153">
        <f t="shared" si="61"/>
        <v>-6.0382214783771815E-9</v>
      </c>
      <c r="AB153">
        <f t="shared" si="62"/>
        <v>7.0299887495018664E-6</v>
      </c>
      <c r="AC153">
        <v>675.84228260917075</v>
      </c>
      <c r="AD153">
        <f t="shared" si="63"/>
        <v>3030.2580390165544</v>
      </c>
      <c r="AE153">
        <f>+gettm2(AD153,AC153,AK153,AL153,テーブル2[[#This Row],[Fcorr]])</f>
        <v>577.67834333088115</v>
      </c>
      <c r="AF153" s="14">
        <f t="shared" si="64"/>
        <v>0</v>
      </c>
      <c r="AG153">
        <v>7.0832817036430054E-6</v>
      </c>
      <c r="AH153">
        <f t="shared" si="65"/>
        <v>79.253705184390782</v>
      </c>
      <c r="AI153">
        <f t="shared" si="66"/>
        <v>0.36527282891494062</v>
      </c>
      <c r="AJ153">
        <f t="shared" si="67"/>
        <v>22.534563070953379</v>
      </c>
      <c r="AK153">
        <f t="array" ref="AK153">+S153*テーブル2[[#This Row],[F_form]]/(E153*CpFromTP((テーブル2[[#This Row],[Tin]]+テーブル2[[#This Row],[Tf]])/2,テーブル2[[#This Row],[P]])*AI153)</f>
        <v>3.8340842868258029</v>
      </c>
      <c r="AL153">
        <f t="shared" si="68"/>
        <v>1.3019406270656069</v>
      </c>
      <c r="AM153">
        <f t="shared" si="69"/>
        <v>617.97483338792244</v>
      </c>
      <c r="AN153">
        <f t="shared" si="70"/>
        <v>4.7098069444473367E-8</v>
      </c>
      <c r="AO153">
        <f t="shared" si="71"/>
        <v>5.3292954141139027E-8</v>
      </c>
      <c r="AP153">
        <v>3.617603147767448</v>
      </c>
      <c r="AQ153">
        <f t="shared" si="72"/>
        <v>2.5558837523269017E-5</v>
      </c>
      <c r="AR153">
        <f t="shared" si="73"/>
        <v>3.5682873288920722E-6</v>
      </c>
      <c r="AS153">
        <f t="shared" si="74"/>
        <v>11.352053925350248</v>
      </c>
      <c r="AT153">
        <f t="shared" si="75"/>
        <v>9.0969934507079149</v>
      </c>
      <c r="AU153">
        <f t="shared" si="76"/>
        <v>3.3228845323607676</v>
      </c>
      <c r="AV153">
        <f t="shared" si="77"/>
        <v>0.29471861540668032</v>
      </c>
      <c r="AW153">
        <f t="shared" si="78"/>
        <v>4.774882065134523E-3</v>
      </c>
      <c r="AX153">
        <f t="shared" si="79"/>
        <v>0.29471861002513589</v>
      </c>
      <c r="AY153">
        <f t="shared" si="80"/>
        <v>5.3815444323035422E-9</v>
      </c>
      <c r="AZ153">
        <f t="shared" si="81"/>
        <v>964852.16359160375</v>
      </c>
      <c r="BA153">
        <f t="shared" si="82"/>
        <v>7.0651302752880142E-6</v>
      </c>
      <c r="BB153" s="15">
        <f t="shared" si="83"/>
        <v>4323099.5301273176</v>
      </c>
      <c r="BC153" s="20">
        <f t="shared" si="84"/>
        <v>36418.927099973895</v>
      </c>
      <c r="BD153" s="19">
        <f t="shared" si="85"/>
        <v>0.84958340666328358</v>
      </c>
      <c r="BE153" s="15">
        <v>5552078.4000000004</v>
      </c>
      <c r="BF153" s="16">
        <f>テーブル2[[#This Row],[q_P]]/テーブル2[[#This Row],[q_M]]</f>
        <v>0.77864526014750035</v>
      </c>
      <c r="BG153">
        <v>1</v>
      </c>
      <c r="BH153">
        <v>-3.0000000000000001E-3</v>
      </c>
      <c r="BI153">
        <v>4.5999999999999999E-2</v>
      </c>
      <c r="BJ153">
        <v>5625</v>
      </c>
      <c r="BK153" s="22">
        <v>1</v>
      </c>
      <c r="BL153">
        <f>テーブル2[[#This Row],[Ts]]-テーブル2[[#This Row],[Tin]]</f>
        <v>80.991661442448503</v>
      </c>
      <c r="BM153">
        <f>テーブル2[[#This Row],[q_P]]*0.000001</f>
        <v>4.3230995301273172</v>
      </c>
      <c r="BN153">
        <f>テーブル2[[#This Row],[Tsub]]</f>
        <v>80.991661442448503</v>
      </c>
      <c r="BO153">
        <f>テーブル2[[#This Row],[Fcorr]]</f>
        <v>1</v>
      </c>
      <c r="BP153">
        <f>(テーブル2[[#This Row],[Tsub]]-40)^2</f>
        <v>1680.3163078123193</v>
      </c>
      <c r="BQ153">
        <v>1</v>
      </c>
      <c r="BR153">
        <v>0.15240000000000001</v>
      </c>
    </row>
    <row r="154" spans="1:70" x14ac:dyDescent="0.15">
      <c r="A154" s="9" t="s">
        <v>222</v>
      </c>
      <c r="B154">
        <v>15513203.909628799</v>
      </c>
      <c r="C154" s="22">
        <f t="array" ref="C154">TsatFromP(テーブル2[[#This Row],[P]])</f>
        <v>617.97483343502051</v>
      </c>
      <c r="D154">
        <f t="array" ref="D154">RhoGFromP(テーブル2[[#This Row],[P]])</f>
        <v>102.22394330033012</v>
      </c>
      <c r="E154">
        <f t="array" ref="E154">RhoFFromP(テーブル2[[#This Row],[P]])</f>
        <v>593.99780321429478</v>
      </c>
      <c r="F154">
        <f t="array" ref="F154">HgFromP(テーブル2[[#This Row],[P]])</f>
        <v>2595333.5493798093</v>
      </c>
      <c r="G154">
        <f t="array" ref="G154">HfFromP(テーブル2[[#This Row],[P]])</f>
        <v>1630481.3857882055</v>
      </c>
      <c r="H154">
        <f t="array" ref="H154">MuGFromP(テーブル2[[#This Row],[P]])</f>
        <v>2.3048203873610289E-5</v>
      </c>
      <c r="I154">
        <f t="array" ref="I154">MuFFromP(テーブル2[[#This Row],[P]])</f>
        <v>6.8200503236293109E-5</v>
      </c>
      <c r="J154">
        <f t="array" ref="J154">KfFromP(テーブル2[[#This Row],[P]])</f>
        <v>0.47171772328903144</v>
      </c>
      <c r="K154">
        <f t="array" ref="K154">CpFFromP(テーブル2[[#This Row],[P]])</f>
        <v>9005.0430614720299</v>
      </c>
      <c r="L154">
        <f t="array" ref="L154">SigmaFromP(テーブル2[[#This Row],[P]])</f>
        <v>4.6429387983550419E-3</v>
      </c>
      <c r="M154">
        <v>153</v>
      </c>
      <c r="N154">
        <v>3811.0063</v>
      </c>
      <c r="O154" s="8">
        <f t="shared" si="86"/>
        <v>2.8502295699234246E-6</v>
      </c>
      <c r="P154" s="8">
        <f t="shared" si="87"/>
        <v>5.9847340050885557E-3</v>
      </c>
      <c r="Q154" s="8">
        <v>1.905E-3</v>
      </c>
      <c r="R154">
        <v>0.15240000000000001</v>
      </c>
      <c r="S154" s="15">
        <v>4116722.1069335938</v>
      </c>
      <c r="T154">
        <v>541.45534065612401</v>
      </c>
      <c r="U154" s="12">
        <f>+T154+BG154*S154*テーブル2[[#This Row],[Pw]]*R154/(N154*O154*K154)</f>
        <v>579.8416244075969</v>
      </c>
      <c r="V154">
        <v>0.03</v>
      </c>
      <c r="W154" s="8">
        <f t="shared" si="58"/>
        <v>106450.34357512755</v>
      </c>
      <c r="X154">
        <v>2.6679912245648287E-2</v>
      </c>
      <c r="Y154">
        <f t="shared" si="59"/>
        <v>6.1222040681412571</v>
      </c>
      <c r="Z154">
        <f t="shared" si="60"/>
        <v>6.1222040707463092</v>
      </c>
      <c r="AA154">
        <f t="shared" si="61"/>
        <v>-2.6050521739762189E-9</v>
      </c>
      <c r="AB154">
        <f t="shared" si="62"/>
        <v>6.8325890505261323E-6</v>
      </c>
      <c r="AC154">
        <v>671.88066089114307</v>
      </c>
      <c r="AD154">
        <f t="shared" si="63"/>
        <v>3073.7198141315603</v>
      </c>
      <c r="AE154">
        <f>+gettm2(AD154,AC154,AK154,AL154,テーブル2[[#This Row],[Fcorr]])</f>
        <v>579.84162440759678</v>
      </c>
      <c r="AF154" s="14">
        <f t="shared" si="64"/>
        <v>0</v>
      </c>
      <c r="AG154">
        <v>6.8824537806684388E-6</v>
      </c>
      <c r="AH154">
        <f t="shared" si="65"/>
        <v>81.543416658389901</v>
      </c>
      <c r="AI154">
        <f t="shared" si="66"/>
        <v>0.37051179052861077</v>
      </c>
      <c r="AJ154">
        <f t="shared" si="67"/>
        <v>22.209695071375588</v>
      </c>
      <c r="AK154">
        <f t="array" ref="AK154">+S154*テーブル2[[#This Row],[F_form]]/(E154*CpFromTP((テーブル2[[#This Row],[Tin]]+テーブル2[[#This Row],[Tf]])/2,テーブル2[[#This Row],[P]])*AI154)</f>
        <v>3.5898152441714135</v>
      </c>
      <c r="AL154">
        <f t="shared" si="68"/>
        <v>1.3019406270656069</v>
      </c>
      <c r="AM154">
        <f t="shared" si="69"/>
        <v>617.97483341849966</v>
      </c>
      <c r="AN154">
        <f t="shared" si="70"/>
        <v>1.652085757086752E-8</v>
      </c>
      <c r="AO154">
        <f t="shared" si="71"/>
        <v>4.9864730142306515E-8</v>
      </c>
      <c r="AP154">
        <v>3.6402178476413898</v>
      </c>
      <c r="AQ154">
        <f t="shared" si="72"/>
        <v>2.5242257556562483E-5</v>
      </c>
      <c r="AR154">
        <f t="shared" si="73"/>
        <v>3.4661592554053727E-6</v>
      </c>
      <c r="AS154">
        <f t="shared" si="74"/>
        <v>11.185304338346445</v>
      </c>
      <c r="AT154">
        <f t="shared" si="75"/>
        <v>9.023004020399366</v>
      </c>
      <c r="AU154">
        <f t="shared" si="76"/>
        <v>3.3431293755450229</v>
      </c>
      <c r="AV154">
        <f t="shared" si="77"/>
        <v>0.29708847209636691</v>
      </c>
      <c r="AW154">
        <f t="shared" si="78"/>
        <v>4.6408049967510247E-3</v>
      </c>
      <c r="AX154">
        <f t="shared" si="79"/>
        <v>0.2970884536011143</v>
      </c>
      <c r="AY154">
        <f t="shared" si="80"/>
        <v>1.8495252607220181E-8</v>
      </c>
      <c r="AZ154">
        <f t="shared" si="81"/>
        <v>964852.16359160375</v>
      </c>
      <c r="BA154">
        <f t="shared" si="82"/>
        <v>6.9342711378984432E-6</v>
      </c>
      <c r="BB154" s="15">
        <f t="shared" si="83"/>
        <v>4121338.3269787799</v>
      </c>
      <c r="BC154" s="20">
        <f t="shared" si="84"/>
        <v>4616.2200451861136</v>
      </c>
      <c r="BD154" s="19">
        <f t="shared" si="85"/>
        <v>0.11213338975227985</v>
      </c>
      <c r="BE154" s="15">
        <v>5236619.4000000004</v>
      </c>
      <c r="BF154" s="16">
        <f>テーブル2[[#This Row],[q_P]]/テーブル2[[#This Row],[q_M]]</f>
        <v>0.78702269769286259</v>
      </c>
      <c r="BG154">
        <v>1</v>
      </c>
      <c r="BH154">
        <v>-1.7000000000000001E-2</v>
      </c>
      <c r="BI154">
        <v>4.5999999999999999E-2</v>
      </c>
      <c r="BJ154">
        <v>5625</v>
      </c>
      <c r="BK154" s="22">
        <v>1</v>
      </c>
      <c r="BL154">
        <f>テーブル2[[#This Row],[Ts]]-テーブル2[[#This Row],[Tin]]</f>
        <v>76.519492778896506</v>
      </c>
      <c r="BM154">
        <f>テーブル2[[#This Row],[q_P]]*0.000001</f>
        <v>4.1213383269787798</v>
      </c>
      <c r="BN154">
        <f>テーブル2[[#This Row],[Tsub]]</f>
        <v>76.519492778896506</v>
      </c>
      <c r="BO154">
        <f>テーブル2[[#This Row],[Fcorr]]</f>
        <v>1</v>
      </c>
      <c r="BP154">
        <f>(テーブル2[[#This Row],[Tsub]]-40)^2</f>
        <v>1333.6733528278739</v>
      </c>
      <c r="BQ154">
        <v>1</v>
      </c>
      <c r="BR154">
        <v>0.15240000000000001</v>
      </c>
    </row>
    <row r="155" spans="1:70" x14ac:dyDescent="0.15">
      <c r="A155" s="9" t="s">
        <v>223</v>
      </c>
      <c r="B155">
        <v>15513203.909628799</v>
      </c>
      <c r="C155" s="22">
        <f t="array" ref="C155">TsatFromP(テーブル2[[#This Row],[P]])</f>
        <v>617.97483343502051</v>
      </c>
      <c r="D155">
        <f t="array" ref="D155">RhoGFromP(テーブル2[[#This Row],[P]])</f>
        <v>102.22394330033012</v>
      </c>
      <c r="E155">
        <f t="array" ref="E155">RhoFFromP(テーブル2[[#This Row],[P]])</f>
        <v>593.99780321429478</v>
      </c>
      <c r="F155">
        <f t="array" ref="F155">HgFromP(テーブル2[[#This Row],[P]])</f>
        <v>2595333.5493798093</v>
      </c>
      <c r="G155">
        <f t="array" ref="G155">HfFromP(テーブル2[[#This Row],[P]])</f>
        <v>1630481.3857882055</v>
      </c>
      <c r="H155">
        <f t="array" ref="H155">MuGFromP(テーブル2[[#This Row],[P]])</f>
        <v>2.3048203873610289E-5</v>
      </c>
      <c r="I155">
        <f t="array" ref="I155">MuFFromP(テーブル2[[#This Row],[P]])</f>
        <v>6.8200503236293109E-5</v>
      </c>
      <c r="J155">
        <f t="array" ref="J155">KfFromP(テーブル2[[#This Row],[P]])</f>
        <v>0.47171772328903144</v>
      </c>
      <c r="K155">
        <f t="array" ref="K155">CpFFromP(テーブル2[[#This Row],[P]])</f>
        <v>9005.0430614720299</v>
      </c>
      <c r="L155">
        <f t="array" ref="L155">SigmaFromP(テーブル2[[#This Row],[P]])</f>
        <v>4.6429387983550419E-3</v>
      </c>
      <c r="M155">
        <v>154</v>
      </c>
      <c r="N155">
        <v>2102.1565000000001</v>
      </c>
      <c r="O155" s="8">
        <f t="shared" si="86"/>
        <v>2.8502295699234246E-6</v>
      </c>
      <c r="P155" s="8">
        <f t="shared" si="87"/>
        <v>5.9847340050885557E-3</v>
      </c>
      <c r="Q155" s="8">
        <v>1.905E-3</v>
      </c>
      <c r="R155">
        <v>0.69596000000000002</v>
      </c>
      <c r="S155" s="15">
        <v>3550239.1815185547</v>
      </c>
      <c r="T155">
        <v>299.28719429629098</v>
      </c>
      <c r="U155" s="12">
        <f>+T155+BG155*S155*テーブル2[[#This Row],[Pw]]*R155/(N155*O155*K155)</f>
        <v>573.35376430084568</v>
      </c>
      <c r="V155">
        <v>0.03</v>
      </c>
      <c r="W155" s="8">
        <f t="shared" si="58"/>
        <v>58718.16104677855</v>
      </c>
      <c r="X155">
        <v>3.4659226492567419E-2</v>
      </c>
      <c r="Y155">
        <f t="shared" si="59"/>
        <v>5.3714379963301013</v>
      </c>
      <c r="Z155">
        <f t="shared" si="60"/>
        <v>5.3714380084148781</v>
      </c>
      <c r="AA155">
        <f t="shared" si="61"/>
        <v>-1.2084776734866409E-8</v>
      </c>
      <c r="AB155">
        <f t="shared" si="62"/>
        <v>1.7286221546981502E-5</v>
      </c>
      <c r="AC155">
        <v>719.48475676020803</v>
      </c>
      <c r="AD155">
        <f t="shared" si="63"/>
        <v>1932.4438764511658</v>
      </c>
      <c r="AE155">
        <f>+gettm2(AD155,AC155,AK155,AL155,テーブル2[[#This Row],[Fcorr]])</f>
        <v>573.3537654956931</v>
      </c>
      <c r="AF155" s="14">
        <f t="shared" si="64"/>
        <v>1.1948474138989695E-6</v>
      </c>
      <c r="AG155">
        <v>1.7373713574244989E-5</v>
      </c>
      <c r="AH155">
        <f t="shared" si="65"/>
        <v>32.231025981493005</v>
      </c>
      <c r="AI155">
        <f t="shared" si="66"/>
        <v>0.23294030817908676</v>
      </c>
      <c r="AJ155">
        <f t="shared" si="67"/>
        <v>35.248006727313623</v>
      </c>
      <c r="AK155">
        <f t="array" ref="AK155">+S155*テーブル2[[#This Row],[F_form]]/(E155*CpFromTP((テーブル2[[#This Row],[Tin]]+テーブル2[[#This Row],[Tf]])/2,テーブル2[[#This Row],[P]])*AI155)</f>
        <v>5.9733814752549401</v>
      </c>
      <c r="AL155">
        <f t="shared" si="68"/>
        <v>1.3019406270656069</v>
      </c>
      <c r="AM155">
        <f t="shared" si="69"/>
        <v>617.97483342548219</v>
      </c>
      <c r="AN155">
        <f t="shared" si="70"/>
        <v>9.5383256848435849E-9</v>
      </c>
      <c r="AO155">
        <f t="shared" si="71"/>
        <v>8.7492027263486955E-8</v>
      </c>
      <c r="AP155">
        <v>2.8738072341721281</v>
      </c>
      <c r="AQ155">
        <f t="shared" si="72"/>
        <v>4.0501179911702653E-5</v>
      </c>
      <c r="AR155">
        <f t="shared" si="73"/>
        <v>8.7306028007542378E-6</v>
      </c>
      <c r="AS155">
        <f t="shared" si="74"/>
        <v>17.712755821569473</v>
      </c>
      <c r="AT155">
        <f t="shared" si="75"/>
        <v>11.321425239543297</v>
      </c>
      <c r="AU155">
        <f t="shared" si="76"/>
        <v>2.6372162843257065</v>
      </c>
      <c r="AV155">
        <f t="shared" si="77"/>
        <v>0.23659094984642159</v>
      </c>
      <c r="AW155">
        <f t="shared" si="78"/>
        <v>1.1741081270503106E-2</v>
      </c>
      <c r="AX155">
        <f t="shared" si="79"/>
        <v>0.23659094943278625</v>
      </c>
      <c r="AY155">
        <f t="shared" si="80"/>
        <v>4.1363534819538472E-10</v>
      </c>
      <c r="AZ155">
        <f t="shared" si="81"/>
        <v>964852.16359160375</v>
      </c>
      <c r="BA155">
        <f t="shared" si="82"/>
        <v>1.4093213848899655E-5</v>
      </c>
      <c r="BB155" s="15">
        <f t="shared" si="83"/>
        <v>3557984.4982370147</v>
      </c>
      <c r="BC155" s="20">
        <f t="shared" si="84"/>
        <v>7745.3167184600607</v>
      </c>
      <c r="BD155" s="19">
        <f t="shared" si="85"/>
        <v>0.21816323696667478</v>
      </c>
      <c r="BE155" s="15">
        <v>2082029.4</v>
      </c>
      <c r="BF155" s="16">
        <f>テーブル2[[#This Row],[q_P]]/テーブル2[[#This Row],[q_M]]</f>
        <v>1.7089021404966784</v>
      </c>
      <c r="BG155">
        <v>1</v>
      </c>
      <c r="BH155">
        <v>-6.0999999999999999E-2</v>
      </c>
      <c r="BI155">
        <v>4.5999999999999999E-2</v>
      </c>
      <c r="BJ155">
        <v>5625</v>
      </c>
      <c r="BK155" s="22">
        <v>1</v>
      </c>
      <c r="BL155">
        <f>テーブル2[[#This Row],[Ts]]-テーブル2[[#This Row],[Tin]]</f>
        <v>318.68763913872954</v>
      </c>
      <c r="BM155">
        <f>テーブル2[[#This Row],[q_P]]*0.000001</f>
        <v>3.5579844982370146</v>
      </c>
      <c r="BN155">
        <f>テーブル2[[#This Row],[Tsub]]</f>
        <v>318.68763913872954</v>
      </c>
      <c r="BO155">
        <f>テーブル2[[#This Row],[Fcorr]]</f>
        <v>1</v>
      </c>
      <c r="BP155">
        <f>(テーブル2[[#This Row],[Tsub]]-40)^2</f>
        <v>77666.800208718734</v>
      </c>
      <c r="BQ155">
        <v>1</v>
      </c>
      <c r="BR155">
        <v>0.69596000000000002</v>
      </c>
    </row>
    <row r="156" spans="1:70" x14ac:dyDescent="0.15">
      <c r="A156" s="9" t="s">
        <v>224</v>
      </c>
      <c r="B156">
        <v>15513203.909628799</v>
      </c>
      <c r="C156" s="22">
        <f t="array" ref="C156">TsatFromP(テーブル2[[#This Row],[P]])</f>
        <v>617.97483343502051</v>
      </c>
      <c r="D156">
        <f t="array" ref="D156">RhoGFromP(テーブル2[[#This Row],[P]])</f>
        <v>102.22394330033012</v>
      </c>
      <c r="E156">
        <f t="array" ref="E156">RhoFFromP(テーブル2[[#This Row],[P]])</f>
        <v>593.99780321429478</v>
      </c>
      <c r="F156">
        <f t="array" ref="F156">HgFromP(テーブル2[[#This Row],[P]])</f>
        <v>2595333.5493798093</v>
      </c>
      <c r="G156">
        <f t="array" ref="G156">HfFromP(テーブル2[[#This Row],[P]])</f>
        <v>1630481.3857882055</v>
      </c>
      <c r="H156">
        <f t="array" ref="H156">MuGFromP(テーブル2[[#This Row],[P]])</f>
        <v>2.3048203873610289E-5</v>
      </c>
      <c r="I156">
        <f t="array" ref="I156">MuFFromP(テーブル2[[#This Row],[P]])</f>
        <v>6.8200503236293109E-5</v>
      </c>
      <c r="J156">
        <f t="array" ref="J156">KfFromP(テーブル2[[#This Row],[P]])</f>
        <v>0.47171772328903144</v>
      </c>
      <c r="K156">
        <f t="array" ref="K156">CpFFromP(テーブル2[[#This Row],[P]])</f>
        <v>9005.0430614720299</v>
      </c>
      <c r="L156">
        <f t="array" ref="L156">SigmaFromP(テーブル2[[#This Row],[P]])</f>
        <v>4.6429387983550419E-3</v>
      </c>
      <c r="M156">
        <v>155</v>
      </c>
      <c r="N156">
        <v>2197.0925999999999</v>
      </c>
      <c r="O156" s="8">
        <f t="shared" si="86"/>
        <v>2.8502295699234246E-6</v>
      </c>
      <c r="P156" s="8">
        <f t="shared" si="87"/>
        <v>5.9847340050885557E-3</v>
      </c>
      <c r="Q156" s="8">
        <v>1.905E-3</v>
      </c>
      <c r="R156">
        <v>0.69596000000000002</v>
      </c>
      <c r="S156" s="15">
        <v>3712321.662902832</v>
      </c>
      <c r="T156">
        <v>297.60162944706502</v>
      </c>
      <c r="U156" s="12">
        <f>+T156+BG156*S156*テーブル2[[#This Row],[Pw]]*R156/(N156*O156*K156)</f>
        <v>571.79738963814361</v>
      </c>
      <c r="V156">
        <v>0.03</v>
      </c>
      <c r="W156" s="8">
        <f t="shared" si="58"/>
        <v>61369.94896502015</v>
      </c>
      <c r="X156">
        <v>3.395356844651478E-2</v>
      </c>
      <c r="Y156">
        <f t="shared" si="59"/>
        <v>5.426968337501763</v>
      </c>
      <c r="Z156">
        <f t="shared" si="60"/>
        <v>5.4269683533117252</v>
      </c>
      <c r="AA156">
        <f t="shared" si="61"/>
        <v>-1.5809962228274799E-8</v>
      </c>
      <c r="AB156">
        <f t="shared" si="62"/>
        <v>1.6153509213842976E-5</v>
      </c>
      <c r="AC156">
        <v>720.17889394495023</v>
      </c>
      <c r="AD156">
        <f t="shared" si="63"/>
        <v>1999.0492101440236</v>
      </c>
      <c r="AE156">
        <f>+gettm2(AD156,AC156,AK156,AL156,テーブル2[[#This Row],[Fcorr]])</f>
        <v>571.79738963814361</v>
      </c>
      <c r="AF156" s="14">
        <f t="shared" si="64"/>
        <v>0</v>
      </c>
      <c r="AG156">
        <v>1.6239753371391924E-5</v>
      </c>
      <c r="AH156">
        <f t="shared" si="65"/>
        <v>34.491121924463648</v>
      </c>
      <c r="AI156">
        <f t="shared" si="66"/>
        <v>0.24096903654002516</v>
      </c>
      <c r="AJ156">
        <f t="shared" si="67"/>
        <v>34.083009081380339</v>
      </c>
      <c r="AK156">
        <f t="array" ref="AK156">+S156*テーブル2[[#This Row],[F_form]]/(E156*CpFromTP((テーブル2[[#This Row],[Tin]]+テーブル2[[#This Row],[Tf]])/2,テーブル2[[#This Row],[P]])*AI156)</f>
        <v>6.0441131456158566</v>
      </c>
      <c r="AL156">
        <f t="shared" si="68"/>
        <v>1.3019406270656069</v>
      </c>
      <c r="AM156">
        <f t="shared" si="69"/>
        <v>617.97483341705322</v>
      </c>
      <c r="AN156">
        <f t="shared" si="70"/>
        <v>1.7967295207199641E-8</v>
      </c>
      <c r="AO156">
        <f t="shared" si="71"/>
        <v>8.6244157548947761E-8</v>
      </c>
      <c r="AP156">
        <v>2.9281507598876204</v>
      </c>
      <c r="AQ156">
        <f t="shared" si="72"/>
        <v>3.901180785766476E-5</v>
      </c>
      <c r="AR156">
        <f t="shared" si="73"/>
        <v>8.1629987644704359E-6</v>
      </c>
      <c r="AS156">
        <f t="shared" si="74"/>
        <v>17.13200654332941</v>
      </c>
      <c r="AT156">
        <f t="shared" si="75"/>
        <v>11.1547422084458</v>
      </c>
      <c r="AU156">
        <f t="shared" si="76"/>
        <v>2.6879474828215368</v>
      </c>
      <c r="AV156">
        <f t="shared" si="77"/>
        <v>0.24020327706608358</v>
      </c>
      <c r="AW156">
        <f t="shared" si="78"/>
        <v>1.0971724732792707E-2</v>
      </c>
      <c r="AX156">
        <f t="shared" si="79"/>
        <v>0.24020327426640803</v>
      </c>
      <c r="AY156">
        <f t="shared" si="80"/>
        <v>2.7996755469494872E-9</v>
      </c>
      <c r="AZ156">
        <f t="shared" si="81"/>
        <v>964852.16359160375</v>
      </c>
      <c r="BA156">
        <f t="shared" si="82"/>
        <v>1.3323018880066816E-5</v>
      </c>
      <c r="BB156" s="15">
        <f t="shared" si="83"/>
        <v>3709989.2807342005</v>
      </c>
      <c r="BC156" s="20">
        <f t="shared" si="84"/>
        <v>-2332.382168631535</v>
      </c>
      <c r="BD156" s="19">
        <f t="shared" si="85"/>
        <v>-6.2828126989613833E-2</v>
      </c>
      <c r="BE156" s="15">
        <v>2145121.2000000002</v>
      </c>
      <c r="BF156" s="16">
        <f>テーブル2[[#This Row],[q_P]]/テーブル2[[#This Row],[q_M]]</f>
        <v>1.7295010094227776</v>
      </c>
      <c r="BG156">
        <v>1</v>
      </c>
      <c r="BH156">
        <v>-0.09</v>
      </c>
      <c r="BI156">
        <v>4.5999999999999999E-2</v>
      </c>
      <c r="BJ156">
        <v>5625</v>
      </c>
      <c r="BK156" s="22">
        <v>1</v>
      </c>
      <c r="BL156">
        <f>テーブル2[[#This Row],[Ts]]-テーブル2[[#This Row],[Tin]]</f>
        <v>320.37320398795549</v>
      </c>
      <c r="BM156">
        <f>テーブル2[[#This Row],[q_P]]*0.000001</f>
        <v>3.7099892807342005</v>
      </c>
      <c r="BN156">
        <f>テーブル2[[#This Row],[Tsub]]</f>
        <v>320.37320398795549</v>
      </c>
      <c r="BO156">
        <f>テーブル2[[#This Row],[Fcorr]]</f>
        <v>1</v>
      </c>
      <c r="BP156">
        <f>(テーブル2[[#This Row],[Tsub]]-40)^2</f>
        <v>78609.133514471701</v>
      </c>
      <c r="BQ156">
        <v>1</v>
      </c>
      <c r="BR156">
        <v>0.69596000000000002</v>
      </c>
    </row>
    <row r="157" spans="1:70" x14ac:dyDescent="0.15">
      <c r="A157" s="9" t="s">
        <v>225</v>
      </c>
      <c r="B157">
        <v>15513203.909628799</v>
      </c>
      <c r="C157" s="22">
        <f t="array" ref="C157">TsatFromP(テーブル2[[#This Row],[P]])</f>
        <v>617.97483343502051</v>
      </c>
      <c r="D157">
        <f t="array" ref="D157">RhoGFromP(テーブル2[[#This Row],[P]])</f>
        <v>102.22394330033012</v>
      </c>
      <c r="E157">
        <f t="array" ref="E157">RhoFFromP(テーブル2[[#This Row],[P]])</f>
        <v>593.99780321429478</v>
      </c>
      <c r="F157">
        <f t="array" ref="F157">HgFromP(テーブル2[[#This Row],[P]])</f>
        <v>2595333.5493798093</v>
      </c>
      <c r="G157">
        <f t="array" ref="G157">HfFromP(テーブル2[[#This Row],[P]])</f>
        <v>1630481.3857882055</v>
      </c>
      <c r="H157">
        <f t="array" ref="H157">MuGFromP(テーブル2[[#This Row],[P]])</f>
        <v>2.3048203873610289E-5</v>
      </c>
      <c r="I157">
        <f t="array" ref="I157">MuFFromP(テーブル2[[#This Row],[P]])</f>
        <v>6.8200503236293109E-5</v>
      </c>
      <c r="J157">
        <f t="array" ref="J157">KfFromP(テーブル2[[#This Row],[P]])</f>
        <v>0.47171772328903144</v>
      </c>
      <c r="K157">
        <f t="array" ref="K157">CpFFromP(テーブル2[[#This Row],[P]])</f>
        <v>9005.0430614720299</v>
      </c>
      <c r="L157">
        <f t="array" ref="L157">SigmaFromP(テーブル2[[#This Row],[P]])</f>
        <v>4.6429387983550419E-3</v>
      </c>
      <c r="M157">
        <v>156</v>
      </c>
      <c r="N157">
        <v>2454.7763</v>
      </c>
      <c r="O157" s="8">
        <f t="shared" si="86"/>
        <v>2.8502295699234246E-6</v>
      </c>
      <c r="P157" s="8">
        <f t="shared" si="87"/>
        <v>5.9847340050885557E-3</v>
      </c>
      <c r="Q157" s="8">
        <v>1.905E-3</v>
      </c>
      <c r="R157">
        <v>0.69596000000000002</v>
      </c>
      <c r="S157" s="15">
        <v>4097860.5270385742</v>
      </c>
      <c r="T157">
        <v>297.60162944706502</v>
      </c>
      <c r="U157" s="12">
        <f>+T157+BG157*S157*テーブル2[[#This Row],[Pw]]*R157/(N157*O157*K157)</f>
        <v>568.50146913090248</v>
      </c>
      <c r="V157">
        <v>0.03</v>
      </c>
      <c r="W157" s="8">
        <f t="shared" si="58"/>
        <v>68567.659028818816</v>
      </c>
      <c r="X157">
        <v>3.2271405788035661E-2</v>
      </c>
      <c r="Y157">
        <f t="shared" si="59"/>
        <v>5.5666133634366863</v>
      </c>
      <c r="Z157">
        <f t="shared" si="60"/>
        <v>5.5666133691073609</v>
      </c>
      <c r="AA157">
        <f t="shared" si="61"/>
        <v>-5.670674596558456E-9</v>
      </c>
      <c r="AB157">
        <f t="shared" si="62"/>
        <v>1.3614675770691891E-5</v>
      </c>
      <c r="AC157">
        <v>720.35385358435644</v>
      </c>
      <c r="AD157">
        <f t="shared" si="63"/>
        <v>2177.4754911050431</v>
      </c>
      <c r="AE157">
        <f>+gettm2(AD157,AC157,AK157,AL157,テーブル2[[#This Row],[Fcorr]])</f>
        <v>568.50146913090236</v>
      </c>
      <c r="AF157" s="14">
        <f t="shared" si="64"/>
        <v>0</v>
      </c>
      <c r="AG157">
        <v>1.369708036039297E-5</v>
      </c>
      <c r="AH157">
        <f t="shared" si="65"/>
        <v>40.922947059964443</v>
      </c>
      <c r="AI157">
        <f t="shared" si="66"/>
        <v>0.26247686576124729</v>
      </c>
      <c r="AJ157">
        <f t="shared" si="67"/>
        <v>31.31239557422774</v>
      </c>
      <c r="AK157">
        <f t="array" ref="AK157">+S157*テーブル2[[#This Row],[F_form]]/(E157*CpFromTP((テーブル2[[#This Row],[Tin]]+テーブル2[[#This Row],[Tf]])/2,テーブル2[[#This Row],[P]])*AI157)</f>
        <v>6.1313156981014574</v>
      </c>
      <c r="AL157">
        <f t="shared" si="68"/>
        <v>1.3019406270656069</v>
      </c>
      <c r="AM157">
        <f t="shared" si="69"/>
        <v>617.9748334212934</v>
      </c>
      <c r="AN157">
        <f t="shared" si="70"/>
        <v>1.3727117220696528E-8</v>
      </c>
      <c r="AO157">
        <f t="shared" si="71"/>
        <v>8.2404589701078867E-8</v>
      </c>
      <c r="AP157">
        <v>3.0672863985575738</v>
      </c>
      <c r="AQ157">
        <f t="shared" si="72"/>
        <v>3.5552838935031471E-5</v>
      </c>
      <c r="AR157">
        <f t="shared" si="73"/>
        <v>6.8897424750470242E-6</v>
      </c>
      <c r="AS157">
        <f t="shared" si="74"/>
        <v>15.750388849806082</v>
      </c>
      <c r="AT157">
        <f t="shared" si="75"/>
        <v>10.734325269217269</v>
      </c>
      <c r="AU157">
        <f t="shared" si="76"/>
        <v>2.8175120527259057</v>
      </c>
      <c r="AV157">
        <f t="shared" si="77"/>
        <v>0.24977434583166813</v>
      </c>
      <c r="AW157">
        <f t="shared" si="78"/>
        <v>9.2473079938719168E-3</v>
      </c>
      <c r="AX157">
        <f t="shared" si="79"/>
        <v>0.24977433866314139</v>
      </c>
      <c r="AY157">
        <f t="shared" si="80"/>
        <v>7.1685267444276946E-9</v>
      </c>
      <c r="AZ157">
        <f t="shared" si="81"/>
        <v>964852.16359160375</v>
      </c>
      <c r="BA157">
        <f t="shared" si="82"/>
        <v>1.1590974664690783E-5</v>
      </c>
      <c r="BB157" s="15">
        <f t="shared" si="83"/>
        <v>4074525.6737631741</v>
      </c>
      <c r="BC157" s="20">
        <f t="shared" si="84"/>
        <v>-23334.853275400121</v>
      </c>
      <c r="BD157" s="19">
        <f t="shared" si="85"/>
        <v>-0.56943990947060508</v>
      </c>
      <c r="BE157" s="15">
        <v>2492126.1</v>
      </c>
      <c r="BF157" s="16">
        <f>テーブル2[[#This Row],[q_P]]/テーブル2[[#This Row],[q_M]]</f>
        <v>1.6349596730932572</v>
      </c>
      <c r="BG157">
        <v>1</v>
      </c>
      <c r="BH157">
        <v>-3.1E-2</v>
      </c>
      <c r="BI157">
        <v>4.5999999999999999E-2</v>
      </c>
      <c r="BJ157">
        <v>5625</v>
      </c>
      <c r="BK157" s="22">
        <v>1</v>
      </c>
      <c r="BL157">
        <f>テーブル2[[#This Row],[Ts]]-テーブル2[[#This Row],[Tin]]</f>
        <v>320.37320398795549</v>
      </c>
      <c r="BM157">
        <f>テーブル2[[#This Row],[q_P]]*0.000001</f>
        <v>4.0745256737631736</v>
      </c>
      <c r="BN157">
        <f>テーブル2[[#This Row],[Tsub]]</f>
        <v>320.37320398795549</v>
      </c>
      <c r="BO157">
        <f>テーブル2[[#This Row],[Fcorr]]</f>
        <v>1</v>
      </c>
      <c r="BP157">
        <f>(テーブル2[[#This Row],[Tsub]]-40)^2</f>
        <v>78609.133514471701</v>
      </c>
      <c r="BQ157">
        <v>1</v>
      </c>
      <c r="BR157">
        <v>0.69596000000000002</v>
      </c>
    </row>
    <row r="158" spans="1:70" x14ac:dyDescent="0.15">
      <c r="A158" s="9" t="s">
        <v>226</v>
      </c>
      <c r="B158">
        <v>15513203.909628799</v>
      </c>
      <c r="C158" s="22">
        <f t="array" ref="C158">TsatFromP(テーブル2[[#This Row],[P]])</f>
        <v>617.97483343502051</v>
      </c>
      <c r="D158">
        <f t="array" ref="D158">RhoGFromP(テーブル2[[#This Row],[P]])</f>
        <v>102.22394330033012</v>
      </c>
      <c r="E158">
        <f t="array" ref="E158">RhoFFromP(テーブル2[[#This Row],[P]])</f>
        <v>593.99780321429478</v>
      </c>
      <c r="F158">
        <f t="array" ref="F158">HgFromP(テーブル2[[#This Row],[P]])</f>
        <v>2595333.5493798093</v>
      </c>
      <c r="G158">
        <f t="array" ref="G158">HfFromP(テーブル2[[#This Row],[P]])</f>
        <v>1630481.3857882055</v>
      </c>
      <c r="H158">
        <f t="array" ref="H158">MuGFromP(テーブル2[[#This Row],[P]])</f>
        <v>2.3048203873610289E-5</v>
      </c>
      <c r="I158">
        <f t="array" ref="I158">MuFFromP(テーブル2[[#This Row],[P]])</f>
        <v>6.8200503236293109E-5</v>
      </c>
      <c r="J158">
        <f t="array" ref="J158">KfFromP(テーブル2[[#This Row],[P]])</f>
        <v>0.47171772328903144</v>
      </c>
      <c r="K158">
        <f t="array" ref="K158">CpFFromP(テーブル2[[#This Row],[P]])</f>
        <v>9005.0430614720299</v>
      </c>
      <c r="L158">
        <f t="array" ref="L158">SigmaFromP(テーブル2[[#This Row],[P]])</f>
        <v>4.6429387983550419E-3</v>
      </c>
      <c r="M158">
        <v>157</v>
      </c>
      <c r="N158">
        <v>2495.4632000000001</v>
      </c>
      <c r="O158" s="8">
        <f t="shared" si="86"/>
        <v>2.8502295699234246E-6</v>
      </c>
      <c r="P158" s="8">
        <f t="shared" si="87"/>
        <v>5.9847340050885557E-3</v>
      </c>
      <c r="Q158" s="8">
        <v>1.905E-3</v>
      </c>
      <c r="R158">
        <v>0.69596000000000002</v>
      </c>
      <c r="S158" s="15">
        <v>4136718.5592651367</v>
      </c>
      <c r="T158">
        <v>299.28719429629098</v>
      </c>
      <c r="U158" s="12">
        <f>+T158+BG158*S158*テーブル2[[#This Row],[Pw]]*R158/(N158*O158*K158)</f>
        <v>568.29711830067686</v>
      </c>
      <c r="V158">
        <v>0.03</v>
      </c>
      <c r="W158" s="8">
        <f t="shared" si="58"/>
        <v>69704.139565208083</v>
      </c>
      <c r="X158">
        <v>3.2032461781834096E-2</v>
      </c>
      <c r="Y158">
        <f t="shared" si="59"/>
        <v>5.5873366792250403</v>
      </c>
      <c r="Z158">
        <f t="shared" si="60"/>
        <v>5.5873367167956172</v>
      </c>
      <c r="AA158">
        <f t="shared" si="61"/>
        <v>-3.7570576871814865E-8</v>
      </c>
      <c r="AB158">
        <f t="shared" si="62"/>
        <v>1.3272611259668664E-5</v>
      </c>
      <c r="AC158">
        <v>719.78012530611591</v>
      </c>
      <c r="AD158">
        <f t="shared" si="63"/>
        <v>2205.3561738366739</v>
      </c>
      <c r="AE158">
        <f>+gettm2(AD158,AC158,AK158,AL158,テーブル2[[#This Row],[Fcorr]])</f>
        <v>568.29711949847808</v>
      </c>
      <c r="AF158" s="14">
        <f t="shared" si="64"/>
        <v>1.1978012253166526E-6</v>
      </c>
      <c r="AG158">
        <v>1.3355092543614185E-5</v>
      </c>
      <c r="AH158">
        <f t="shared" si="65"/>
        <v>41.97762180345164</v>
      </c>
      <c r="AI158">
        <f t="shared" si="66"/>
        <v>0.26583765409093285</v>
      </c>
      <c r="AJ158">
        <f t="shared" si="67"/>
        <v>30.921507394456345</v>
      </c>
      <c r="AK158">
        <f t="array" ref="AK158">+S158*テーブル2[[#This Row],[F_form]]/(E158*CpFromTP((テーブル2[[#This Row],[Tin]]+テーブル2[[#This Row],[Tf]])/2,テーブル2[[#This Row],[P]])*AI158)</f>
        <v>6.1084448265425282</v>
      </c>
      <c r="AL158">
        <f t="shared" si="68"/>
        <v>1.3019406270656069</v>
      </c>
      <c r="AM158">
        <f t="shared" si="69"/>
        <v>617.97483343219665</v>
      </c>
      <c r="AN158">
        <f t="shared" si="70"/>
        <v>2.8238673621672206E-9</v>
      </c>
      <c r="AO158">
        <f t="shared" si="71"/>
        <v>8.248128394552131E-8</v>
      </c>
      <c r="AP158">
        <v>3.0883488350863653</v>
      </c>
      <c r="AQ158">
        <f t="shared" si="72"/>
        <v>3.5069554204278991E-5</v>
      </c>
      <c r="AR158">
        <f t="shared" si="73"/>
        <v>6.7187869137798533E-6</v>
      </c>
      <c r="AS158">
        <f t="shared" si="74"/>
        <v>15.556239581099685</v>
      </c>
      <c r="AT158">
        <f t="shared" si="75"/>
        <v>10.672309086884958</v>
      </c>
      <c r="AU158">
        <f t="shared" si="76"/>
        <v>2.8371016113908429</v>
      </c>
      <c r="AV158">
        <f t="shared" si="77"/>
        <v>0.25124722369552233</v>
      </c>
      <c r="AW158">
        <f t="shared" si="78"/>
        <v>9.0149722452664092E-3</v>
      </c>
      <c r="AX158">
        <f t="shared" si="79"/>
        <v>0.25124721823406015</v>
      </c>
      <c r="AY158">
        <f t="shared" si="80"/>
        <v>5.4614621713966471E-9</v>
      </c>
      <c r="AZ158">
        <f t="shared" si="81"/>
        <v>964852.16359160375</v>
      </c>
      <c r="BA158">
        <f t="shared" si="82"/>
        <v>1.1355438157068898E-5</v>
      </c>
      <c r="BB158" s="15">
        <f t="shared" si="83"/>
        <v>4162911.0397822824</v>
      </c>
      <c r="BC158" s="20">
        <f t="shared" si="84"/>
        <v>26192.480517145712</v>
      </c>
      <c r="BD158" s="19">
        <f t="shared" si="85"/>
        <v>0.63317047417890204</v>
      </c>
      <c r="BE158" s="15">
        <v>2429034.2999999998</v>
      </c>
      <c r="BF158" s="16">
        <f>テーブル2[[#This Row],[q_P]]/テーブル2[[#This Row],[q_M]]</f>
        <v>1.7138131971962203</v>
      </c>
      <c r="BG158">
        <v>1</v>
      </c>
      <c r="BH158">
        <v>-8.6999999999999994E-2</v>
      </c>
      <c r="BI158">
        <v>4.5999999999999999E-2</v>
      </c>
      <c r="BJ158">
        <v>5625</v>
      </c>
      <c r="BK158" s="22">
        <v>1</v>
      </c>
      <c r="BL158">
        <f>テーブル2[[#This Row],[Ts]]-テーブル2[[#This Row],[Tin]]</f>
        <v>318.68763913872954</v>
      </c>
      <c r="BM158">
        <f>テーブル2[[#This Row],[q_P]]*0.000001</f>
        <v>4.1629110397822826</v>
      </c>
      <c r="BN158">
        <f>テーブル2[[#This Row],[Tsub]]</f>
        <v>318.68763913872954</v>
      </c>
      <c r="BO158">
        <f>テーブル2[[#This Row],[Fcorr]]</f>
        <v>1</v>
      </c>
      <c r="BP158">
        <f>(テーブル2[[#This Row],[Tsub]]-40)^2</f>
        <v>77666.800208718734</v>
      </c>
      <c r="BQ158">
        <v>1</v>
      </c>
      <c r="BR158">
        <v>0.69596000000000002</v>
      </c>
    </row>
    <row r="159" spans="1:70" x14ac:dyDescent="0.15">
      <c r="A159" s="9" t="s">
        <v>227</v>
      </c>
      <c r="B159">
        <v>15513203.909628799</v>
      </c>
      <c r="C159" s="22">
        <f t="array" ref="C159">TsatFromP(テーブル2[[#This Row],[P]])</f>
        <v>617.97483343502051</v>
      </c>
      <c r="D159">
        <f t="array" ref="D159">RhoGFromP(テーブル2[[#This Row],[P]])</f>
        <v>102.22394330033012</v>
      </c>
      <c r="E159">
        <f t="array" ref="E159">RhoFFromP(テーブル2[[#This Row],[P]])</f>
        <v>593.99780321429478</v>
      </c>
      <c r="F159">
        <f t="array" ref="F159">HgFromP(テーブル2[[#This Row],[P]])</f>
        <v>2595333.5493798093</v>
      </c>
      <c r="G159">
        <f t="array" ref="G159">HfFromP(テーブル2[[#This Row],[P]])</f>
        <v>1630481.3857882055</v>
      </c>
      <c r="H159">
        <f t="array" ref="H159">MuGFromP(テーブル2[[#This Row],[P]])</f>
        <v>2.3048203873610289E-5</v>
      </c>
      <c r="I159">
        <f t="array" ref="I159">MuFFromP(テーブル2[[#This Row],[P]])</f>
        <v>6.8200503236293109E-5</v>
      </c>
      <c r="J159">
        <f t="array" ref="J159">KfFromP(テーブル2[[#This Row],[P]])</f>
        <v>0.47171772328903144</v>
      </c>
      <c r="K159">
        <f t="array" ref="K159">CpFFromP(テーブル2[[#This Row],[P]])</f>
        <v>9005.0430614720299</v>
      </c>
      <c r="L159">
        <f t="array" ref="L159">SigmaFromP(テーブル2[[#This Row],[P]])</f>
        <v>4.6429387983550419E-3</v>
      </c>
      <c r="M159">
        <v>158</v>
      </c>
      <c r="N159">
        <v>3065.0798</v>
      </c>
      <c r="O159" s="8">
        <f t="shared" si="86"/>
        <v>2.8502295699234246E-6</v>
      </c>
      <c r="P159" s="8">
        <f t="shared" si="87"/>
        <v>5.9847340050885557E-3</v>
      </c>
      <c r="Q159" s="8">
        <v>1.905E-3</v>
      </c>
      <c r="R159">
        <v>0.69596000000000002</v>
      </c>
      <c r="S159" s="15">
        <v>4954893.4936523438</v>
      </c>
      <c r="T159">
        <v>297.60162944706502</v>
      </c>
      <c r="U159" s="12">
        <f>+T159+BG159*S159*テーブル2[[#This Row],[Pw]]*R159/(N159*O159*K159)</f>
        <v>559.93650728115153</v>
      </c>
      <c r="V159">
        <v>0.03</v>
      </c>
      <c r="W159" s="8">
        <f t="shared" si="58"/>
        <v>85614.867074657741</v>
      </c>
      <c r="X159">
        <v>2.9251612220244624E-2</v>
      </c>
      <c r="Y159">
        <f t="shared" si="59"/>
        <v>5.8468923278880736</v>
      </c>
      <c r="Z159">
        <f t="shared" si="60"/>
        <v>5.8468923760100653</v>
      </c>
      <c r="AA159">
        <f t="shared" si="61"/>
        <v>-4.8121991724769941E-8</v>
      </c>
      <c r="AB159">
        <f t="shared" si="62"/>
        <v>9.6341998605828018E-6</v>
      </c>
      <c r="AC159">
        <v>717.52114429483288</v>
      </c>
      <c r="AD159">
        <f t="shared" si="63"/>
        <v>2588.505554913404</v>
      </c>
      <c r="AE159">
        <f>+gettm2(AD159,AC159,AK159,AL159,テーブル2[[#This Row],[Fcorr]])</f>
        <v>559.93650845636284</v>
      </c>
      <c r="AF159" s="14">
        <f t="shared" si="64"/>
        <v>1.1752113096008543E-6</v>
      </c>
      <c r="AG159">
        <v>9.7103484778244269E-6</v>
      </c>
      <c r="AH159">
        <f t="shared" si="65"/>
        <v>57.830713901019401</v>
      </c>
      <c r="AI159">
        <f t="shared" si="66"/>
        <v>0.31202317905973281</v>
      </c>
      <c r="AJ159">
        <f t="shared" si="67"/>
        <v>26.388756929126977</v>
      </c>
      <c r="AK159">
        <f t="array" ref="AK159">+S159*テーブル2[[#This Row],[F_form]]/(E159*CpFromTP((テーブル2[[#This Row],[Tin]]+テーブル2[[#This Row],[Tf]])/2,テーブル2[[#This Row],[P]])*AI159)</f>
        <v>6.2522023975562977</v>
      </c>
      <c r="AL159">
        <f t="shared" si="68"/>
        <v>1.3019406270656069</v>
      </c>
      <c r="AM159">
        <f t="shared" si="69"/>
        <v>617.97483343534498</v>
      </c>
      <c r="AN159">
        <f t="shared" si="70"/>
        <v>-3.2446223485749215E-10</v>
      </c>
      <c r="AO159">
        <f t="shared" si="71"/>
        <v>7.6148617241625111E-8</v>
      </c>
      <c r="AP159">
        <v>3.3566176888938957</v>
      </c>
      <c r="AQ159">
        <f t="shared" si="72"/>
        <v>2.9687879948377397E-5</v>
      </c>
      <c r="AR159">
        <f t="shared" si="73"/>
        <v>4.893248547533026E-6</v>
      </c>
      <c r="AS159">
        <f t="shared" si="74"/>
        <v>13.297848868095731</v>
      </c>
      <c r="AT159">
        <f t="shared" si="75"/>
        <v>9.8880114145279201</v>
      </c>
      <c r="AU159">
        <f t="shared" si="76"/>
        <v>3.0852887561399274</v>
      </c>
      <c r="AV159">
        <f t="shared" si="77"/>
        <v>0.2713289327539683</v>
      </c>
      <c r="AW159">
        <f t="shared" si="78"/>
        <v>6.5437043735636106E-3</v>
      </c>
      <c r="AX159">
        <f t="shared" si="79"/>
        <v>0.27132892459269631</v>
      </c>
      <c r="AY159">
        <f t="shared" si="80"/>
        <v>8.1612719915469256E-9</v>
      </c>
      <c r="AZ159">
        <f t="shared" si="81"/>
        <v>964852.16359160375</v>
      </c>
      <c r="BA159">
        <f t="shared" si="82"/>
        <v>8.8445818678148088E-6</v>
      </c>
      <c r="BB159" s="15">
        <f t="shared" si="83"/>
        <v>4934354.2929576449</v>
      </c>
      <c r="BC159" s="20">
        <f t="shared" si="84"/>
        <v>-20539.20069469884</v>
      </c>
      <c r="BD159" s="19">
        <f t="shared" si="85"/>
        <v>-0.41452355577393074</v>
      </c>
      <c r="BE159" s="15">
        <v>2996860.5</v>
      </c>
      <c r="BF159" s="16">
        <f>テーブル2[[#This Row],[q_P]]/テーブル2[[#This Row],[q_M]]</f>
        <v>1.6465078347683</v>
      </c>
      <c r="BG159">
        <v>1</v>
      </c>
      <c r="BH159">
        <v>-8.7999999999999995E-2</v>
      </c>
      <c r="BI159">
        <v>4.5999999999999999E-2</v>
      </c>
      <c r="BJ159">
        <v>5625</v>
      </c>
      <c r="BK159" s="22">
        <v>1</v>
      </c>
      <c r="BL159">
        <f>テーブル2[[#This Row],[Ts]]-テーブル2[[#This Row],[Tin]]</f>
        <v>320.37320398795549</v>
      </c>
      <c r="BM159">
        <f>テーブル2[[#This Row],[q_P]]*0.000001</f>
        <v>4.9343542929576447</v>
      </c>
      <c r="BN159">
        <f>テーブル2[[#This Row],[Tsub]]</f>
        <v>320.37320398795549</v>
      </c>
      <c r="BO159">
        <f>テーブル2[[#This Row],[Fcorr]]</f>
        <v>1</v>
      </c>
      <c r="BP159">
        <f>(テーブル2[[#This Row],[Tsub]]-40)^2</f>
        <v>78609.133514471701</v>
      </c>
      <c r="BQ159">
        <v>1</v>
      </c>
      <c r="BR159">
        <v>0.69596000000000002</v>
      </c>
    </row>
    <row r="160" spans="1:70" x14ac:dyDescent="0.15">
      <c r="A160" s="9" t="s">
        <v>228</v>
      </c>
      <c r="B160">
        <v>15513203.909628799</v>
      </c>
      <c r="C160" s="22">
        <f t="array" ref="C160">TsatFromP(テーブル2[[#This Row],[P]])</f>
        <v>617.97483343502051</v>
      </c>
      <c r="D160">
        <f t="array" ref="D160">RhoGFromP(テーブル2[[#This Row],[P]])</f>
        <v>102.22394330033012</v>
      </c>
      <c r="E160">
        <f t="array" ref="E160">RhoFFromP(テーブル2[[#This Row],[P]])</f>
        <v>593.99780321429478</v>
      </c>
      <c r="F160">
        <f t="array" ref="F160">HgFromP(テーブル2[[#This Row],[P]])</f>
        <v>2595333.5493798093</v>
      </c>
      <c r="G160">
        <f t="array" ref="G160">HfFromP(テーブル2[[#This Row],[P]])</f>
        <v>1630481.3857882055</v>
      </c>
      <c r="H160">
        <f t="array" ref="H160">MuGFromP(テーブル2[[#This Row],[P]])</f>
        <v>2.3048203873610289E-5</v>
      </c>
      <c r="I160">
        <f t="array" ref="I160">MuFFromP(テーブル2[[#This Row],[P]])</f>
        <v>6.8200503236293109E-5</v>
      </c>
      <c r="J160">
        <f t="array" ref="J160">KfFromP(テーブル2[[#This Row],[P]])</f>
        <v>0.47171772328903144</v>
      </c>
      <c r="K160">
        <f t="array" ref="K160">CpFFromP(テーブル2[[#This Row],[P]])</f>
        <v>9005.0430614720299</v>
      </c>
      <c r="L160">
        <f t="array" ref="L160">SigmaFromP(テーブル2[[#This Row],[P]])</f>
        <v>4.6429387983550419E-3</v>
      </c>
      <c r="M160">
        <v>159</v>
      </c>
      <c r="N160">
        <v>3173.5781999999999</v>
      </c>
      <c r="O160" s="8">
        <f t="shared" si="86"/>
        <v>2.8502295699234246E-6</v>
      </c>
      <c r="P160" s="8">
        <f t="shared" si="87"/>
        <v>5.9847340050885557E-3</v>
      </c>
      <c r="Q160" s="8">
        <v>1.905E-3</v>
      </c>
      <c r="R160">
        <v>0.69596000000000002</v>
      </c>
      <c r="S160" s="15">
        <v>5110688.7817382813</v>
      </c>
      <c r="T160">
        <v>297.03976193416099</v>
      </c>
      <c r="U160" s="12">
        <f>+T160+BG160*S160*テーブル2[[#This Row],[Pw]]*R160/(N160*O160*K160)</f>
        <v>558.37244527084158</v>
      </c>
      <c r="V160">
        <v>0.03</v>
      </c>
      <c r="W160" s="8">
        <f t="shared" si="58"/>
        <v>88645.481838362437</v>
      </c>
      <c r="X160">
        <v>2.8816656506257143E-2</v>
      </c>
      <c r="Y160">
        <f t="shared" si="59"/>
        <v>5.8908532659419279</v>
      </c>
      <c r="Z160">
        <f t="shared" si="60"/>
        <v>5.8908532754526926</v>
      </c>
      <c r="AA160">
        <f t="shared" si="61"/>
        <v>-9.5107646203018703E-9</v>
      </c>
      <c r="AB160">
        <f t="shared" si="62"/>
        <v>9.1223563377912478E-6</v>
      </c>
      <c r="AC160">
        <v>717.06481175270835</v>
      </c>
      <c r="AD160">
        <f t="shared" si="63"/>
        <v>2660.1333669203359</v>
      </c>
      <c r="AE160">
        <f>+gettm2(AD160,AC160,AK160,AL160,テーブル2[[#This Row],[Fcorr]])</f>
        <v>558.37244527084147</v>
      </c>
      <c r="AF160" s="14">
        <f t="shared" si="64"/>
        <v>0</v>
      </c>
      <c r="AG160">
        <v>9.1985669634636455E-6</v>
      </c>
      <c r="AH160">
        <f t="shared" si="65"/>
        <v>61.07551987357531</v>
      </c>
      <c r="AI160">
        <f t="shared" si="66"/>
        <v>0.32065732611384001</v>
      </c>
      <c r="AJ160">
        <f t="shared" si="67"/>
        <v>25.689674443423321</v>
      </c>
      <c r="AK160">
        <f t="array" ref="AK160">+S160*テーブル2[[#This Row],[F_form]]/(E160*CpFromTP((テーブル2[[#This Row],[Tin]]+テーブル2[[#This Row],[Tf]])/2,テーブル2[[#This Row],[P]])*AI160)</f>
        <v>6.278950220911911</v>
      </c>
      <c r="AL160">
        <f t="shared" si="68"/>
        <v>1.3019406270656069</v>
      </c>
      <c r="AM160">
        <f t="shared" si="69"/>
        <v>617.97483342802002</v>
      </c>
      <c r="AN160">
        <f t="shared" si="70"/>
        <v>7.0004944063839503E-9</v>
      </c>
      <c r="AO160">
        <f t="shared" si="71"/>
        <v>7.6210625672397739E-8</v>
      </c>
      <c r="AP160">
        <v>3.4033312022760116</v>
      </c>
      <c r="AQ160">
        <f t="shared" si="72"/>
        <v>2.8878492064195044E-5</v>
      </c>
      <c r="AR160">
        <f t="shared" si="73"/>
        <v>4.6373887945680216E-6</v>
      </c>
      <c r="AS160">
        <f t="shared" si="74"/>
        <v>12.951257394029257</v>
      </c>
      <c r="AT160">
        <f t="shared" si="75"/>
        <v>9.755964397480323</v>
      </c>
      <c r="AU160">
        <f t="shared" si="76"/>
        <v>3.1283214573578606</v>
      </c>
      <c r="AV160">
        <f t="shared" si="77"/>
        <v>0.275009744918151</v>
      </c>
      <c r="AW160">
        <f t="shared" si="78"/>
        <v>6.1960519740763657E-3</v>
      </c>
      <c r="AX160">
        <f t="shared" si="79"/>
        <v>0.27500973425101838</v>
      </c>
      <c r="AY160">
        <f t="shared" si="80"/>
        <v>1.0667132621655639E-8</v>
      </c>
      <c r="AZ160">
        <f t="shared" si="81"/>
        <v>964852.16359160375</v>
      </c>
      <c r="BA160">
        <f t="shared" si="82"/>
        <v>8.4853604741384752E-6</v>
      </c>
      <c r="BB160" s="15">
        <f t="shared" si="83"/>
        <v>5147434.6809307644</v>
      </c>
      <c r="BC160" s="20">
        <f t="shared" si="84"/>
        <v>36745.899192483164</v>
      </c>
      <c r="BD160" s="19">
        <f t="shared" si="85"/>
        <v>0.71900091674110722</v>
      </c>
      <c r="BE160" s="15">
        <v>3091498.2</v>
      </c>
      <c r="BF160" s="16">
        <f>テーブル2[[#This Row],[q_P]]/テーブル2[[#This Row],[q_M]]</f>
        <v>1.6650291696533299</v>
      </c>
      <c r="BG160">
        <v>1</v>
      </c>
      <c r="BH160">
        <v>-9.6000000000000002E-2</v>
      </c>
      <c r="BI160">
        <v>4.5999999999999999E-2</v>
      </c>
      <c r="BJ160">
        <v>5625</v>
      </c>
      <c r="BK160" s="22">
        <v>1</v>
      </c>
      <c r="BL160">
        <f>テーブル2[[#This Row],[Ts]]-テーブル2[[#This Row],[Tin]]</f>
        <v>320.93507150085952</v>
      </c>
      <c r="BM160">
        <f>テーブル2[[#This Row],[q_P]]*0.000001</f>
        <v>5.1474346809307638</v>
      </c>
      <c r="BN160">
        <f>テーブル2[[#This Row],[Tsub]]</f>
        <v>320.93507150085952</v>
      </c>
      <c r="BO160">
        <f>テーブル2[[#This Row],[Fcorr]]</f>
        <v>1</v>
      </c>
      <c r="BP160">
        <f>(テーブル2[[#This Row],[Tsub]]-40)^2</f>
        <v>78924.514399193053</v>
      </c>
      <c r="BQ160">
        <v>1</v>
      </c>
      <c r="BR160">
        <v>0.69596000000000002</v>
      </c>
    </row>
    <row r="161" spans="1:70" x14ac:dyDescent="0.15">
      <c r="A161" s="9" t="s">
        <v>229</v>
      </c>
      <c r="B161">
        <v>15513203.909628799</v>
      </c>
      <c r="C161" s="22">
        <f t="array" ref="C161">TsatFromP(テーブル2[[#This Row],[P]])</f>
        <v>617.97483343502051</v>
      </c>
      <c r="D161">
        <f t="array" ref="D161">RhoGFromP(テーブル2[[#This Row],[P]])</f>
        <v>102.22394330033012</v>
      </c>
      <c r="E161">
        <f t="array" ref="E161">RhoFFromP(テーブル2[[#This Row],[P]])</f>
        <v>593.99780321429478</v>
      </c>
      <c r="F161">
        <f t="array" ref="F161">HgFromP(テーブル2[[#This Row],[P]])</f>
        <v>2595333.5493798093</v>
      </c>
      <c r="G161">
        <f t="array" ref="G161">HfFromP(テーブル2[[#This Row],[P]])</f>
        <v>1630481.3857882055</v>
      </c>
      <c r="H161">
        <f t="array" ref="H161">MuGFromP(テーブル2[[#This Row],[P]])</f>
        <v>2.3048203873610289E-5</v>
      </c>
      <c r="I161">
        <f t="array" ref="I161">MuFFromP(テーブル2[[#This Row],[P]])</f>
        <v>6.8200503236293109E-5</v>
      </c>
      <c r="J161">
        <f t="array" ref="J161">KfFromP(テーブル2[[#This Row],[P]])</f>
        <v>0.47171772328903144</v>
      </c>
      <c r="K161">
        <f t="array" ref="K161">CpFFromP(テーブル2[[#This Row],[P]])</f>
        <v>9005.0430614720299</v>
      </c>
      <c r="L161">
        <f t="array" ref="L161">SigmaFromP(テーブル2[[#This Row],[P]])</f>
        <v>4.6429387983550419E-3</v>
      </c>
      <c r="M161">
        <v>160</v>
      </c>
      <c r="N161">
        <v>3688.9456</v>
      </c>
      <c r="O161" s="8">
        <f t="shared" si="86"/>
        <v>2.8502295699234246E-6</v>
      </c>
      <c r="P161" s="8">
        <f t="shared" si="87"/>
        <v>5.9847340050885557E-3</v>
      </c>
      <c r="Q161" s="8">
        <v>1.905E-3</v>
      </c>
      <c r="R161">
        <v>0.69596000000000002</v>
      </c>
      <c r="S161" s="15">
        <v>5747942.3522949219</v>
      </c>
      <c r="T161">
        <v>299.79285116759797</v>
      </c>
      <c r="U161" s="12">
        <f>+T161+BG161*S161*テーブル2[[#This Row],[Pw]]*R161/(N161*O161*K161)</f>
        <v>552.64907613159903</v>
      </c>
      <c r="V161">
        <v>0.03</v>
      </c>
      <c r="W161" s="8">
        <f t="shared" si="58"/>
        <v>103040.90196595977</v>
      </c>
      <c r="X161">
        <v>2.7042139441522308E-2</v>
      </c>
      <c r="Y161">
        <f t="shared" si="59"/>
        <v>6.0810626264231198</v>
      </c>
      <c r="Z161">
        <f t="shared" si="60"/>
        <v>6.0810626347094354</v>
      </c>
      <c r="AA161">
        <f t="shared" si="61"/>
        <v>-8.2863156336543398E-9</v>
      </c>
      <c r="AB161">
        <f t="shared" si="62"/>
        <v>7.1945474511830249E-6</v>
      </c>
      <c r="AC161">
        <v>713.16730640217281</v>
      </c>
      <c r="AD161">
        <f t="shared" si="63"/>
        <v>2995.4024894891272</v>
      </c>
      <c r="AE161">
        <f>+gettm2(AD161,AC161,AK161,AL161,テーブル2[[#This Row],[Fcorr]])</f>
        <v>552.64907613159926</v>
      </c>
      <c r="AF161" s="14">
        <f t="shared" si="64"/>
        <v>0</v>
      </c>
      <c r="AG161">
        <v>7.2658819699434536E-6</v>
      </c>
      <c r="AH161">
        <f t="shared" si="65"/>
        <v>77.440959224056613</v>
      </c>
      <c r="AI161">
        <f t="shared" si="66"/>
        <v>0.36107127742482387</v>
      </c>
      <c r="AJ161">
        <f t="shared" si="67"/>
        <v>22.849596788559353</v>
      </c>
      <c r="AK161">
        <f t="array" ref="AK161">+S161*テーブル2[[#This Row],[F_form]]/(E161*CpFromTP((テーブル2[[#This Row],[Tin]]+テーブル2[[#This Row],[Tf]])/2,テーブル2[[#This Row],[P]])*AI161)</f>
        <v>6.2766803483650264</v>
      </c>
      <c r="AL161">
        <f t="shared" si="68"/>
        <v>1.3019406270656069</v>
      </c>
      <c r="AM161">
        <f t="shared" si="69"/>
        <v>617.97483340522706</v>
      </c>
      <c r="AN161">
        <f t="shared" si="70"/>
        <v>2.9793454814353026E-8</v>
      </c>
      <c r="AO161">
        <f t="shared" si="71"/>
        <v>7.1334518760428615E-8</v>
      </c>
      <c r="AP161">
        <v>3.6060916217178107</v>
      </c>
      <c r="AQ161">
        <f t="shared" si="72"/>
        <v>2.5722278094335383E-5</v>
      </c>
      <c r="AR161">
        <f t="shared" si="73"/>
        <v>3.6686082443519411E-6</v>
      </c>
      <c r="AS161">
        <f t="shared" si="74"/>
        <v>11.536964060989124</v>
      </c>
      <c r="AT161">
        <f t="shared" si="75"/>
        <v>9.1777807341572206</v>
      </c>
      <c r="AU161">
        <f t="shared" si="76"/>
        <v>3.3138330136070855</v>
      </c>
      <c r="AV161">
        <f t="shared" si="77"/>
        <v>0.29225860811072524</v>
      </c>
      <c r="AW161">
        <f t="shared" si="78"/>
        <v>4.8866529969692095E-3</v>
      </c>
      <c r="AX161">
        <f t="shared" si="79"/>
        <v>0.29225860072827264</v>
      </c>
      <c r="AY161">
        <f t="shared" si="80"/>
        <v>7.3824525936849739E-9</v>
      </c>
      <c r="AZ161">
        <f t="shared" si="81"/>
        <v>964852.16359160375</v>
      </c>
      <c r="BA161">
        <f t="shared" si="82"/>
        <v>7.1330073643781208E-6</v>
      </c>
      <c r="BB161" s="15">
        <f t="shared" si="83"/>
        <v>5731557.8104809122</v>
      </c>
      <c r="BC161" s="20">
        <f t="shared" si="84"/>
        <v>-16384.541814009659</v>
      </c>
      <c r="BD161" s="19">
        <f t="shared" si="85"/>
        <v>-0.28505055913561783</v>
      </c>
      <c r="BE161" s="15">
        <v>3523677.03</v>
      </c>
      <c r="BF161" s="16">
        <f>テーブル2[[#This Row],[q_P]]/テーブル2[[#This Row],[q_M]]</f>
        <v>1.626584321344829</v>
      </c>
      <c r="BG161">
        <v>1</v>
      </c>
      <c r="BH161">
        <v>-4.3999999999999997E-2</v>
      </c>
      <c r="BI161">
        <v>4.5999999999999999E-2</v>
      </c>
      <c r="BJ161">
        <v>5625</v>
      </c>
      <c r="BK161" s="22">
        <v>1</v>
      </c>
      <c r="BL161">
        <f>テーブル2[[#This Row],[Ts]]-テーブル2[[#This Row],[Tin]]</f>
        <v>318.18198226742254</v>
      </c>
      <c r="BM161">
        <f>テーブル2[[#This Row],[q_P]]*0.000001</f>
        <v>5.7315578104809122</v>
      </c>
      <c r="BN161">
        <f>テーブル2[[#This Row],[Tsub]]</f>
        <v>318.18198226742254</v>
      </c>
      <c r="BO161">
        <f>テーブル2[[#This Row],[Fcorr]]</f>
        <v>1</v>
      </c>
      <c r="BP161">
        <f>(テーブル2[[#This Row],[Tsub]]-40)^2</f>
        <v>77385.215258232594</v>
      </c>
      <c r="BQ161">
        <v>1</v>
      </c>
      <c r="BR161">
        <v>0.69596000000000002</v>
      </c>
    </row>
    <row r="162" spans="1:70" x14ac:dyDescent="0.15">
      <c r="A162" s="9" t="s">
        <v>230</v>
      </c>
      <c r="B162">
        <v>15513203.909628799</v>
      </c>
      <c r="C162" s="22">
        <f t="array" ref="C162">TsatFromP(テーブル2[[#This Row],[P]])</f>
        <v>617.97483343502051</v>
      </c>
      <c r="D162">
        <f t="array" ref="D162">RhoGFromP(テーブル2[[#This Row],[P]])</f>
        <v>102.22394330033012</v>
      </c>
      <c r="E162">
        <f t="array" ref="E162">RhoFFromP(テーブル2[[#This Row],[P]])</f>
        <v>593.99780321429478</v>
      </c>
      <c r="F162">
        <f t="array" ref="F162">HgFromP(テーブル2[[#This Row],[P]])</f>
        <v>2595333.5493798093</v>
      </c>
      <c r="G162">
        <f t="array" ref="G162">HfFromP(テーブル2[[#This Row],[P]])</f>
        <v>1630481.3857882055</v>
      </c>
      <c r="H162">
        <f t="array" ref="H162">MuGFromP(テーブル2[[#This Row],[P]])</f>
        <v>2.3048203873610289E-5</v>
      </c>
      <c r="I162">
        <f t="array" ref="I162">MuFFromP(テーブル2[[#This Row],[P]])</f>
        <v>6.8200503236293109E-5</v>
      </c>
      <c r="J162">
        <f t="array" ref="J162">KfFromP(テーブル2[[#This Row],[P]])</f>
        <v>0.47171772328903144</v>
      </c>
      <c r="K162">
        <f t="array" ref="K162">CpFFromP(テーブル2[[#This Row],[P]])</f>
        <v>9005.0430614720299</v>
      </c>
      <c r="L162">
        <f t="array" ref="L162">SigmaFromP(テーブル2[[#This Row],[P]])</f>
        <v>4.6429387983550419E-3</v>
      </c>
      <c r="M162">
        <v>161</v>
      </c>
      <c r="N162">
        <v>3743.1948000000002</v>
      </c>
      <c r="O162" s="8">
        <f t="shared" si="86"/>
        <v>2.8502295699234246E-6</v>
      </c>
      <c r="P162" s="8">
        <f t="shared" si="87"/>
        <v>5.9847340050885557E-3</v>
      </c>
      <c r="Q162" s="8">
        <v>1.905E-3</v>
      </c>
      <c r="R162">
        <v>0.69596000000000002</v>
      </c>
      <c r="S162" s="15">
        <v>5818395.2331542969</v>
      </c>
      <c r="T162">
        <v>299.79285116759797</v>
      </c>
      <c r="U162" s="12">
        <f>+T162+BG162*S162*テーブル2[[#This Row],[Pw]]*R162/(N162*O162*K162)</f>
        <v>552.03885035338226</v>
      </c>
      <c r="V162">
        <v>0.03</v>
      </c>
      <c r="W162" s="8">
        <f t="shared" si="58"/>
        <v>104556.20934781212</v>
      </c>
      <c r="X162">
        <v>2.6878779410128457E-2</v>
      </c>
      <c r="Y162">
        <f t="shared" si="59"/>
        <v>6.0995139434554888</v>
      </c>
      <c r="Z162">
        <f t="shared" si="60"/>
        <v>6.0995139494937103</v>
      </c>
      <c r="AA162">
        <f t="shared" si="61"/>
        <v>-6.0382214783771815E-9</v>
      </c>
      <c r="AB162">
        <f t="shared" si="62"/>
        <v>7.0299887495018664E-6</v>
      </c>
      <c r="AC162">
        <v>712.86635552251107</v>
      </c>
      <c r="AD162">
        <f t="shared" si="63"/>
        <v>3030.2580390165544</v>
      </c>
      <c r="AE162">
        <f>+gettm2(AD162,AC162,AK162,AL162,テーブル2[[#This Row],[Fcorr]])</f>
        <v>552.03885148204574</v>
      </c>
      <c r="AF162" s="14">
        <f t="shared" si="64"/>
        <v>1.1286634844509535E-6</v>
      </c>
      <c r="AG162">
        <v>7.1012803249644134E-6</v>
      </c>
      <c r="AH162">
        <f t="shared" si="65"/>
        <v>79.253705184390782</v>
      </c>
      <c r="AI162">
        <f t="shared" si="66"/>
        <v>0.36527282891494062</v>
      </c>
      <c r="AJ162">
        <f t="shared" si="67"/>
        <v>22.591823403709714</v>
      </c>
      <c r="AK162">
        <f t="array" ref="AK162">+S162*テーブル2[[#This Row],[F_form]]/(E162*CpFromTP((テーブル2[[#This Row],[Tin]]+テーブル2[[#This Row],[Tf]])/2,テーブル2[[#This Row],[P]])*AI162)</f>
        <v>6.2815959777536907</v>
      </c>
      <c r="AL162">
        <f t="shared" si="68"/>
        <v>1.3019406270656069</v>
      </c>
      <c r="AM162">
        <f t="shared" si="69"/>
        <v>617.97483335694335</v>
      </c>
      <c r="AN162">
        <f t="shared" si="70"/>
        <v>7.8077164289425127E-8</v>
      </c>
      <c r="AO162">
        <f t="shared" si="71"/>
        <v>7.1291575462547005E-8</v>
      </c>
      <c r="AP162">
        <v>3.6261015393179035</v>
      </c>
      <c r="AQ162">
        <f t="shared" si="72"/>
        <v>2.5439174864520208E-5</v>
      </c>
      <c r="AR162">
        <f t="shared" si="73"/>
        <v>3.5862859502134802E-6</v>
      </c>
      <c r="AS162">
        <f t="shared" si="74"/>
        <v>11.409314258106585</v>
      </c>
      <c r="AT162">
        <f t="shared" si="75"/>
        <v>9.1221503099480064</v>
      </c>
      <c r="AU162">
        <f t="shared" si="76"/>
        <v>3.3320736495020107</v>
      </c>
      <c r="AV162">
        <f t="shared" si="77"/>
        <v>0.29402788981589278</v>
      </c>
      <c r="AW162">
        <f t="shared" si="78"/>
        <v>4.774882065134523E-3</v>
      </c>
      <c r="AX162">
        <f t="shared" si="79"/>
        <v>0.29402788636005323</v>
      </c>
      <c r="AY162">
        <f t="shared" si="80"/>
        <v>3.4558395589634472E-9</v>
      </c>
      <c r="AZ162">
        <f t="shared" si="81"/>
        <v>964852.16359160375</v>
      </c>
      <c r="BA162">
        <f t="shared" si="82"/>
        <v>7.0155715687171587E-6</v>
      </c>
      <c r="BB162" s="15">
        <f t="shared" si="83"/>
        <v>5823991.9592597857</v>
      </c>
      <c r="BC162" s="20">
        <f t="shared" si="84"/>
        <v>5596.7261054888368</v>
      </c>
      <c r="BD162" s="19">
        <f t="shared" si="85"/>
        <v>9.6190201614315435E-2</v>
      </c>
      <c r="BE162" s="15">
        <v>3722416.2</v>
      </c>
      <c r="BF162" s="16">
        <f>テーブル2[[#This Row],[q_P]]/テーブル2[[#This Row],[q_M]]</f>
        <v>1.5645730209480029</v>
      </c>
      <c r="BG162">
        <v>1</v>
      </c>
      <c r="BH162">
        <v>-0.06</v>
      </c>
      <c r="BI162">
        <v>4.5999999999999999E-2</v>
      </c>
      <c r="BJ162">
        <v>5625</v>
      </c>
      <c r="BK162" s="22">
        <v>1</v>
      </c>
      <c r="BL162">
        <f>テーブル2[[#This Row],[Ts]]-テーブル2[[#This Row],[Tin]]</f>
        <v>318.18198226742254</v>
      </c>
      <c r="BM162">
        <f>テーブル2[[#This Row],[q_P]]*0.000001</f>
        <v>5.8239919592597857</v>
      </c>
      <c r="BN162">
        <f>テーブル2[[#This Row],[Tsub]]</f>
        <v>318.18198226742254</v>
      </c>
      <c r="BO162">
        <f>テーブル2[[#This Row],[Fcorr]]</f>
        <v>1</v>
      </c>
      <c r="BP162">
        <f>(テーブル2[[#This Row],[Tsub]]-40)^2</f>
        <v>77385.215258232594</v>
      </c>
      <c r="BQ162">
        <v>1</v>
      </c>
      <c r="BR162">
        <v>0.69596000000000002</v>
      </c>
    </row>
    <row r="163" spans="1:70" x14ac:dyDescent="0.15">
      <c r="A163" s="9" t="s">
        <v>231</v>
      </c>
      <c r="B163">
        <v>15513203.909628799</v>
      </c>
      <c r="C163" s="22">
        <f t="array" ref="C163">TsatFromP(テーブル2[[#This Row],[P]])</f>
        <v>617.97483343502051</v>
      </c>
      <c r="D163">
        <f t="array" ref="D163">RhoGFromP(テーブル2[[#This Row],[P]])</f>
        <v>102.22394330033012</v>
      </c>
      <c r="E163">
        <f t="array" ref="E163">RhoFFromP(テーブル2[[#This Row],[P]])</f>
        <v>593.99780321429478</v>
      </c>
      <c r="F163">
        <f t="array" ref="F163">HgFromP(テーブル2[[#This Row],[P]])</f>
        <v>2595333.5493798093</v>
      </c>
      <c r="G163">
        <f t="array" ref="G163">HfFromP(テーブル2[[#This Row],[P]])</f>
        <v>1630481.3857882055</v>
      </c>
      <c r="H163">
        <f t="array" ref="H163">MuGFromP(テーブル2[[#This Row],[P]])</f>
        <v>2.3048203873610289E-5</v>
      </c>
      <c r="I163">
        <f t="array" ref="I163">MuFFromP(テーブル2[[#This Row],[P]])</f>
        <v>6.8200503236293109E-5</v>
      </c>
      <c r="J163">
        <f t="array" ref="J163">KfFromP(テーブル2[[#This Row],[P]])</f>
        <v>0.47171772328903144</v>
      </c>
      <c r="K163">
        <f t="array" ref="K163">CpFFromP(テーブル2[[#This Row],[P]])</f>
        <v>9005.0430614720299</v>
      </c>
      <c r="L163">
        <f t="array" ref="L163">SigmaFromP(テーブル2[[#This Row],[P]])</f>
        <v>4.6429387983550419E-3</v>
      </c>
      <c r="M163">
        <v>162</v>
      </c>
      <c r="N163">
        <v>3878.8177999999998</v>
      </c>
      <c r="O163" s="8">
        <f t="shared" si="86"/>
        <v>2.8502295699234246E-6</v>
      </c>
      <c r="P163" s="8">
        <f t="shared" si="87"/>
        <v>5.9847340050885557E-3</v>
      </c>
      <c r="Q163" s="8">
        <v>1.905E-3</v>
      </c>
      <c r="R163">
        <v>0.69596000000000002</v>
      </c>
      <c r="S163" s="15">
        <v>5983178.7109375</v>
      </c>
      <c r="T163">
        <v>300.35468451217503</v>
      </c>
      <c r="U163" s="12">
        <f>+T163+BG163*S163*テーブル2[[#This Row],[Pw]]*R163/(N163*O163*K163)</f>
        <v>550.67499673512839</v>
      </c>
      <c r="V163">
        <v>0.03</v>
      </c>
      <c r="W163" s="8">
        <f t="shared" si="58"/>
        <v>108344.477802443</v>
      </c>
      <c r="X163">
        <v>2.6486711415857057E-2</v>
      </c>
      <c r="Y163">
        <f t="shared" si="59"/>
        <v>6.1444919577194019</v>
      </c>
      <c r="Z163">
        <f t="shared" si="60"/>
        <v>6.1444919840770256</v>
      </c>
      <c r="AA163">
        <f t="shared" si="61"/>
        <v>-2.6357623639228223E-8</v>
      </c>
      <c r="AB163">
        <f t="shared" si="62"/>
        <v>6.6438869072487288E-6</v>
      </c>
      <c r="AC163">
        <v>711.93507758821079</v>
      </c>
      <c r="AD163">
        <f t="shared" si="63"/>
        <v>3117.064660731442</v>
      </c>
      <c r="AE163">
        <f>+gettm2(AD163,AC163,AK163,AL163,テーブル2[[#This Row],[Fcorr]])</f>
        <v>550.6749978544791</v>
      </c>
      <c r="AF163" s="14">
        <f t="shared" si="64"/>
        <v>1.1193507134521496E-6</v>
      </c>
      <c r="AG163">
        <v>6.7140036290279308E-6</v>
      </c>
      <c r="AH163">
        <f t="shared" si="65"/>
        <v>83.859443061068745</v>
      </c>
      <c r="AI163">
        <f t="shared" si="66"/>
        <v>0.37573665736587891</v>
      </c>
      <c r="AJ163">
        <f t="shared" si="67"/>
        <v>21.971636161748677</v>
      </c>
      <c r="AK163">
        <f t="array" ref="AK163">+S163*テーブル2[[#This Row],[F_form]]/(E163*CpFromTP((テーブル2[[#This Row],[Tin]]+テーブル2[[#This Row],[Tf]])/2,テーブル2[[#This Row],[P]])*AI163)</f>
        <v>6.2809935031933817</v>
      </c>
      <c r="AL163">
        <f t="shared" si="68"/>
        <v>1.3019406270656069</v>
      </c>
      <c r="AM163">
        <f t="shared" si="69"/>
        <v>617.97483348010792</v>
      </c>
      <c r="AN163">
        <f t="shared" si="70"/>
        <v>-4.5087404032528866E-8</v>
      </c>
      <c r="AO163">
        <f t="shared" si="71"/>
        <v>7.0116721779202084E-8</v>
      </c>
      <c r="AP163">
        <v>3.6744541167703852</v>
      </c>
      <c r="AQ163">
        <f t="shared" si="72"/>
        <v>2.4774065735721042E-5</v>
      </c>
      <c r="AR163">
        <f t="shared" si="73"/>
        <v>3.3920601754035665E-6</v>
      </c>
      <c r="AS163">
        <f t="shared" si="74"/>
        <v>11.100546876456642</v>
      </c>
      <c r="AT163">
        <f t="shared" si="75"/>
        <v>8.9849718762695012</v>
      </c>
      <c r="AU163">
        <f t="shared" si="76"/>
        <v>3.3759832993159318</v>
      </c>
      <c r="AV163">
        <f t="shared" si="77"/>
        <v>0.29847081745445347</v>
      </c>
      <c r="AW163">
        <f t="shared" si="78"/>
        <v>4.5126354488763485E-3</v>
      </c>
      <c r="AX163">
        <f t="shared" si="79"/>
        <v>0.29847080289844458</v>
      </c>
      <c r="AY163">
        <f t="shared" si="80"/>
        <v>1.4556008898214401E-8</v>
      </c>
      <c r="AZ163">
        <f t="shared" si="81"/>
        <v>964852.16359160375</v>
      </c>
      <c r="BA163">
        <f t="shared" si="82"/>
        <v>6.74224386764037E-6</v>
      </c>
      <c r="BB163" s="15">
        <f t="shared" si="83"/>
        <v>5960226.4431018289</v>
      </c>
      <c r="BC163" s="20">
        <f t="shared" si="84"/>
        <v>-22952.267835671082</v>
      </c>
      <c r="BD163" s="19">
        <f t="shared" si="85"/>
        <v>-0.38361327556058755</v>
      </c>
      <c r="BE163" s="15">
        <v>3753962.1</v>
      </c>
      <c r="BF163" s="16">
        <f>テーブル2[[#This Row],[q_P]]/テーブル2[[#This Row],[q_M]]</f>
        <v>1.5877162007314429</v>
      </c>
      <c r="BG163">
        <v>1</v>
      </c>
      <c r="BH163">
        <v>-0.105</v>
      </c>
      <c r="BI163">
        <v>4.5999999999999999E-2</v>
      </c>
      <c r="BJ163">
        <v>5625</v>
      </c>
      <c r="BK163" s="22">
        <v>1</v>
      </c>
      <c r="BL163">
        <f>テーブル2[[#This Row],[Ts]]-テーブル2[[#This Row],[Tin]]</f>
        <v>317.62014892284549</v>
      </c>
      <c r="BM163">
        <f>テーブル2[[#This Row],[q_P]]*0.000001</f>
        <v>5.9602264431018286</v>
      </c>
      <c r="BN163">
        <f>テーブル2[[#This Row],[Tsub]]</f>
        <v>317.62014892284549</v>
      </c>
      <c r="BO163">
        <f>テーブル2[[#This Row],[Fcorr]]</f>
        <v>1</v>
      </c>
      <c r="BP163">
        <f>(テーブル2[[#This Row],[Tsub]]-40)^2</f>
        <v>77072.947087942914</v>
      </c>
      <c r="BQ163">
        <v>1</v>
      </c>
      <c r="BR163">
        <v>0.69596000000000002</v>
      </c>
    </row>
    <row r="164" spans="1:70" x14ac:dyDescent="0.15">
      <c r="A164" s="9" t="s">
        <v>232</v>
      </c>
      <c r="B164">
        <v>17236893.2329209</v>
      </c>
      <c r="C164" s="22">
        <f t="array" ref="C164">TsatFromP(テーブル2[[#This Row],[P]])</f>
        <v>626.57723583796803</v>
      </c>
      <c r="D164">
        <f t="array" ref="D164">RhoGFromP(テーブル2[[#This Row],[P]])</f>
        <v>122.583590976701</v>
      </c>
      <c r="E164">
        <f t="array" ref="E164">RhoFFromP(テーブル2[[#This Row],[P]])</f>
        <v>560.26337686439001</v>
      </c>
      <c r="F164">
        <f t="array" ref="F164">HgFromP(テーブル2[[#This Row],[P]])</f>
        <v>2538890.6454807199</v>
      </c>
      <c r="G164">
        <f t="array" ref="G164">HfFromP(テーブル2[[#This Row],[P]])</f>
        <v>1699798.64659754</v>
      </c>
      <c r="H164">
        <f t="array" ref="H164">MuGFromP(テーブル2[[#This Row],[P]])</f>
        <v>2.4290890628326198E-5</v>
      </c>
      <c r="I164">
        <f t="array" ref="I164">MuFFromP(テーブル2[[#This Row],[P]])</f>
        <v>6.4066005508525405E-5</v>
      </c>
      <c r="J164">
        <f t="array" ref="J164">KfFromP(テーブル2[[#This Row],[P]])</f>
        <v>0.452884810527584</v>
      </c>
      <c r="K164">
        <f t="array" ref="K164">CpFFromP(テーブル2[[#This Row],[P]])</f>
        <v>11219.515372648901</v>
      </c>
      <c r="L164">
        <f t="array" ref="L164">SigmaFromP(テーブル2[[#This Row],[P]])</f>
        <v>3.02925386118211E-3</v>
      </c>
      <c r="M164">
        <v>163</v>
      </c>
      <c r="N164">
        <v>1939.4088999999999</v>
      </c>
      <c r="O164" s="8">
        <f t="shared" si="86"/>
        <v>2.8502295699234246E-6</v>
      </c>
      <c r="P164" s="8">
        <f t="shared" si="87"/>
        <v>5.9847340050885557E-3</v>
      </c>
      <c r="Q164" s="8">
        <v>1.905E-3</v>
      </c>
      <c r="R164">
        <v>0.15240000000000001</v>
      </c>
      <c r="S164" s="15">
        <v>2969139.0991210938</v>
      </c>
      <c r="T164">
        <v>544.38778847281696</v>
      </c>
      <c r="U164" s="12">
        <f>+T164+BG164*S164*テーブル2[[#This Row],[Pw]]*R164/(N164*O164*K164)</f>
        <v>588.05314797647907</v>
      </c>
      <c r="V164">
        <v>0.03</v>
      </c>
      <c r="W164" s="8">
        <f t="shared" si="58"/>
        <v>57668.242700231327</v>
      </c>
      <c r="X164">
        <v>3.2357785104266165E-2</v>
      </c>
      <c r="Y164">
        <f t="shared" si="59"/>
        <v>5.5591783430067494</v>
      </c>
      <c r="Z164">
        <f t="shared" si="60"/>
        <v>5.5591783497804945</v>
      </c>
      <c r="AA164">
        <f t="shared" si="61"/>
        <v>-6.7737451203697674E-9</v>
      </c>
      <c r="AB164">
        <f t="shared" si="62"/>
        <v>1.3386948195257647E-5</v>
      </c>
      <c r="AC164">
        <v>708.53882404984108</v>
      </c>
      <c r="AD164">
        <f t="shared" si="63"/>
        <v>1833.7964244186362</v>
      </c>
      <c r="AE164">
        <f>+gettm2(AD164,AC164,AK164,AL164,テーブル2[[#This Row],[Fcorr]])</f>
        <v>588.05314797647907</v>
      </c>
      <c r="AF164" s="14">
        <f t="shared" si="64"/>
        <v>0</v>
      </c>
      <c r="AG164">
        <v>1.3475520491480037E-5</v>
      </c>
      <c r="AH164">
        <f t="shared" si="65"/>
        <v>27.154095021494705</v>
      </c>
      <c r="AI164">
        <f t="shared" si="66"/>
        <v>0.2201514495927295</v>
      </c>
      <c r="AJ164">
        <f t="shared" si="67"/>
        <v>25.943686398379164</v>
      </c>
      <c r="AK164">
        <f t="array" ref="AK164">+S164*テーブル2[[#This Row],[F_form]]/(E164*CpFromTP((テーブル2[[#This Row],[Tin]]+テーブル2[[#This Row],[Tf]])/2,テーブル2[[#This Row],[P]])*AI164)</f>
        <v>4.5262741992885358</v>
      </c>
      <c r="AL164">
        <f t="shared" si="68"/>
        <v>1.5871354414155836</v>
      </c>
      <c r="AM164">
        <f t="shared" si="69"/>
        <v>626.57723578584205</v>
      </c>
      <c r="AN164">
        <f t="shared" si="70"/>
        <v>5.2125983529549558E-8</v>
      </c>
      <c r="AO164">
        <f t="shared" si="71"/>
        <v>8.8572296222389952E-8</v>
      </c>
      <c r="AP164">
        <v>2.3765428594255358</v>
      </c>
      <c r="AQ164">
        <f t="shared" si="72"/>
        <v>3.3506035776951342E-5</v>
      </c>
      <c r="AR164">
        <f t="shared" si="73"/>
        <v>6.7820463938512136E-6</v>
      </c>
      <c r="AS164">
        <f t="shared" si="74"/>
        <v>13.057104910536129</v>
      </c>
      <c r="AT164">
        <f t="shared" si="75"/>
        <v>9.7966621160265213</v>
      </c>
      <c r="AU164">
        <f t="shared" si="76"/>
        <v>2.1567493660134156</v>
      </c>
      <c r="AV164">
        <f t="shared" si="77"/>
        <v>0.21979349341212018</v>
      </c>
      <c r="AW164">
        <f t="shared" si="78"/>
        <v>1.0619737236195364E-2</v>
      </c>
      <c r="AX164">
        <f t="shared" si="79"/>
        <v>0.21979347805236885</v>
      </c>
      <c r="AY164">
        <f t="shared" si="80"/>
        <v>1.535975133193368E-8</v>
      </c>
      <c r="AZ164">
        <f t="shared" si="81"/>
        <v>839091.99888317985</v>
      </c>
      <c r="BA164">
        <f t="shared" si="82"/>
        <v>1.4098645704647846E-5</v>
      </c>
      <c r="BB164" s="15">
        <f t="shared" si="83"/>
        <v>2953400.345511239</v>
      </c>
      <c r="BC164" s="20">
        <f t="shared" si="84"/>
        <v>-15738.753609854728</v>
      </c>
      <c r="BD164" s="19">
        <f t="shared" si="85"/>
        <v>-0.53007801535851307</v>
      </c>
      <c r="BE164" s="15">
        <v>2839131</v>
      </c>
      <c r="BF164" s="16">
        <f>テーブル2[[#This Row],[q_P]]/テーブル2[[#This Row],[q_M]]</f>
        <v>1.0402480003604058</v>
      </c>
      <c r="BG164">
        <v>1</v>
      </c>
      <c r="BH164">
        <v>-5.0999999999999997E-2</v>
      </c>
      <c r="BI164">
        <v>4.5999999999999999E-2</v>
      </c>
      <c r="BJ164">
        <v>5625</v>
      </c>
      <c r="BK164" s="22">
        <v>1</v>
      </c>
      <c r="BL164">
        <f>テーブル2[[#This Row],[Ts]]-テーブル2[[#This Row],[Tin]]</f>
        <v>82.189447365151068</v>
      </c>
      <c r="BM164">
        <f>テーブル2[[#This Row],[q_P]]*0.000001</f>
        <v>2.953400345511239</v>
      </c>
      <c r="BN164">
        <f>テーブル2[[#This Row],[Tsub]]</f>
        <v>82.189447365151068</v>
      </c>
      <c r="BO164">
        <f>テーブル2[[#This Row],[Fcorr]]</f>
        <v>1</v>
      </c>
      <c r="BP164">
        <f>(テーブル2[[#This Row],[Tsub]]-40)^2</f>
        <v>1779.9494689768524</v>
      </c>
      <c r="BQ164">
        <v>1</v>
      </c>
      <c r="BR164">
        <v>0.15240000000000001</v>
      </c>
    </row>
    <row r="165" spans="1:70" x14ac:dyDescent="0.15">
      <c r="A165" s="9" t="s">
        <v>233</v>
      </c>
      <c r="B165">
        <v>17236893.2329209</v>
      </c>
      <c r="C165" s="22">
        <f t="array" ref="C165">TsatFromP(テーブル2[[#This Row],[P]])</f>
        <v>626.57723583796803</v>
      </c>
      <c r="D165">
        <f t="array" ref="D165">RhoGFromP(テーブル2[[#This Row],[P]])</f>
        <v>122.583590976701</v>
      </c>
      <c r="E165">
        <f t="array" ref="E165">RhoFFromP(テーブル2[[#This Row],[P]])</f>
        <v>560.26337686439001</v>
      </c>
      <c r="F165">
        <f t="array" ref="F165">HgFromP(テーブル2[[#This Row],[P]])</f>
        <v>2538890.6454807199</v>
      </c>
      <c r="G165">
        <f t="array" ref="G165">HfFromP(テーブル2[[#This Row],[P]])</f>
        <v>1699798.64659754</v>
      </c>
      <c r="H165">
        <f t="array" ref="H165">MuGFromP(テーブル2[[#This Row],[P]])</f>
        <v>2.4290890628326198E-5</v>
      </c>
      <c r="I165">
        <f t="array" ref="I165">MuFFromP(テーブル2[[#This Row],[P]])</f>
        <v>6.4066005508525405E-5</v>
      </c>
      <c r="J165">
        <f t="array" ref="J165">KfFromP(テーブル2[[#This Row],[P]])</f>
        <v>0.452884810527584</v>
      </c>
      <c r="K165">
        <f t="array" ref="K165">CpFFromP(テーブル2[[#This Row],[P]])</f>
        <v>11219.515372648901</v>
      </c>
      <c r="L165">
        <f t="array" ref="L165">SigmaFromP(テーブル2[[#This Row],[P]])</f>
        <v>3.02925386118211E-3</v>
      </c>
      <c r="M165">
        <v>164</v>
      </c>
      <c r="N165">
        <v>1952.9712</v>
      </c>
      <c r="O165" s="8">
        <f t="shared" si="86"/>
        <v>2.8502295699234246E-6</v>
      </c>
      <c r="P165" s="8">
        <f t="shared" si="87"/>
        <v>5.9847340050885557E-3</v>
      </c>
      <c r="Q165" s="8">
        <v>1.905E-3</v>
      </c>
      <c r="R165">
        <v>0.15240000000000001</v>
      </c>
      <c r="S165" s="15">
        <v>3088436.8896484375</v>
      </c>
      <c r="T165">
        <v>541.02055212223797</v>
      </c>
      <c r="U165" s="12">
        <f>+T165+BG165*S165*テーブル2[[#This Row],[Pw]]*R165/(N165*O165*K165)</f>
        <v>586.12493786008224</v>
      </c>
      <c r="V165">
        <v>0.03</v>
      </c>
      <c r="W165" s="8">
        <f t="shared" si="58"/>
        <v>58071.517124708465</v>
      </c>
      <c r="X165">
        <v>3.2256724925706214E-2</v>
      </c>
      <c r="Y165">
        <f t="shared" si="59"/>
        <v>5.5678799735499478</v>
      </c>
      <c r="Z165">
        <f t="shared" si="60"/>
        <v>5.5678799790447524</v>
      </c>
      <c r="AA165">
        <f t="shared" si="61"/>
        <v>-5.4948046113167948E-9</v>
      </c>
      <c r="AB165">
        <f t="shared" si="62"/>
        <v>1.3243024704516482E-5</v>
      </c>
      <c r="AC165">
        <v>712.09554468505974</v>
      </c>
      <c r="AD165">
        <f t="shared" si="63"/>
        <v>1843.7342286354742</v>
      </c>
      <c r="AE165">
        <f>+gettm2(AD165,AC165,AK165,AL165,テーブル2[[#This Row],[Fcorr]])</f>
        <v>586.12493898103764</v>
      </c>
      <c r="AF165" s="14">
        <f t="shared" si="64"/>
        <v>1.1209554031665903E-6</v>
      </c>
      <c r="AG165">
        <v>1.3334583136436899E-5</v>
      </c>
      <c r="AH165">
        <f t="shared" si="65"/>
        <v>27.449202236848453</v>
      </c>
      <c r="AI165">
        <f t="shared" si="66"/>
        <v>0.22134450568934569</v>
      </c>
      <c r="AJ165">
        <f t="shared" si="67"/>
        <v>25.811472286859935</v>
      </c>
      <c r="AK165">
        <f t="array" ref="AK165">+S165*テーブル2[[#This Row],[F_form]]/(E165*CpFromTP((テーブル2[[#This Row],[Tin]]+テーブル2[[#This Row],[Tf]])/2,テーブル2[[#This Row],[P]])*AI165)</f>
        <v>4.7298781623592667</v>
      </c>
      <c r="AL165">
        <f t="shared" si="68"/>
        <v>1.5871354414155836</v>
      </c>
      <c r="AM165">
        <f t="shared" si="69"/>
        <v>626.57723581120706</v>
      </c>
      <c r="AN165">
        <f t="shared" si="70"/>
        <v>2.676097210496664E-8</v>
      </c>
      <c r="AO165">
        <f t="shared" si="71"/>
        <v>9.1558431920417109E-8</v>
      </c>
      <c r="AP165">
        <v>2.3834496331873267</v>
      </c>
      <c r="AQ165">
        <f t="shared" si="72"/>
        <v>3.3312129178318198E-5</v>
      </c>
      <c r="AR165">
        <f t="shared" si="73"/>
        <v>6.7130707841786579E-6</v>
      </c>
      <c r="AS165">
        <f t="shared" si="74"/>
        <v>12.994350009493939</v>
      </c>
      <c r="AT165">
        <f t="shared" si="75"/>
        <v>9.7725732416745092</v>
      </c>
      <c r="AU165">
        <f t="shared" si="76"/>
        <v>2.1631053934913709</v>
      </c>
      <c r="AV165">
        <f t="shared" si="77"/>
        <v>0.22034423969595585</v>
      </c>
      <c r="AW165">
        <f t="shared" si="78"/>
        <v>1.0505564115369468E-2</v>
      </c>
      <c r="AX165">
        <f t="shared" si="79"/>
        <v>0.22034422381027036</v>
      </c>
      <c r="AY165">
        <f t="shared" si="80"/>
        <v>1.5885685489269719E-8</v>
      </c>
      <c r="AZ165">
        <f t="shared" si="81"/>
        <v>839091.99888317985</v>
      </c>
      <c r="BA165">
        <f t="shared" si="82"/>
        <v>1.3976435127672798E-5</v>
      </c>
      <c r="BB165" s="15">
        <f t="shared" si="83"/>
        <v>3079666.9158226904</v>
      </c>
      <c r="BC165" s="20">
        <f t="shared" si="84"/>
        <v>-8769.9738257471472</v>
      </c>
      <c r="BD165" s="19">
        <f t="shared" si="85"/>
        <v>-0.28396156823348428</v>
      </c>
      <c r="BE165" s="15">
        <v>3059952.3</v>
      </c>
      <c r="BF165" s="16">
        <f>テーブル2[[#This Row],[q_P]]/テーブル2[[#This Row],[q_M]]</f>
        <v>1.0064427853410298</v>
      </c>
      <c r="BG165">
        <v>1</v>
      </c>
      <c r="BH165">
        <v>-3.1E-2</v>
      </c>
      <c r="BI165">
        <v>4.5999999999999999E-2</v>
      </c>
      <c r="BJ165">
        <v>5625</v>
      </c>
      <c r="BK165" s="22">
        <v>1</v>
      </c>
      <c r="BL165">
        <f>テーブル2[[#This Row],[Ts]]-テーブル2[[#This Row],[Tin]]</f>
        <v>85.55668371573006</v>
      </c>
      <c r="BM165">
        <f>テーブル2[[#This Row],[q_P]]*0.000001</f>
        <v>3.0796669158226901</v>
      </c>
      <c r="BN165">
        <f>テーブル2[[#This Row],[Tsub]]</f>
        <v>85.55668371573006</v>
      </c>
      <c r="BO165">
        <f>テーブル2[[#This Row],[Fcorr]]</f>
        <v>1</v>
      </c>
      <c r="BP165">
        <f>(テーブル2[[#This Row],[Tsub]]-40)^2</f>
        <v>2075.4114311750645</v>
      </c>
      <c r="BQ165">
        <v>1</v>
      </c>
      <c r="BR165">
        <v>0.15240000000000001</v>
      </c>
    </row>
    <row r="166" spans="1:70" x14ac:dyDescent="0.15">
      <c r="A166" s="9" t="s">
        <v>234</v>
      </c>
      <c r="B166">
        <v>17236893.2329209</v>
      </c>
      <c r="C166" s="22">
        <f t="array" ref="C166">TsatFromP(テーブル2[[#This Row],[P]])</f>
        <v>626.57723583796803</v>
      </c>
      <c r="D166">
        <f t="array" ref="D166">RhoGFromP(テーブル2[[#This Row],[P]])</f>
        <v>122.583590976701</v>
      </c>
      <c r="E166">
        <f t="array" ref="E166">RhoFFromP(テーブル2[[#This Row],[P]])</f>
        <v>560.26337686439001</v>
      </c>
      <c r="F166">
        <f t="array" ref="F166">HgFromP(テーブル2[[#This Row],[P]])</f>
        <v>2538890.6454807199</v>
      </c>
      <c r="G166">
        <f t="array" ref="G166">HfFromP(テーブル2[[#This Row],[P]])</f>
        <v>1699798.64659754</v>
      </c>
      <c r="H166">
        <f t="array" ref="H166">MuGFromP(テーブル2[[#This Row],[P]])</f>
        <v>2.4290890628326198E-5</v>
      </c>
      <c r="I166">
        <f t="array" ref="I166">MuFFromP(テーブル2[[#This Row],[P]])</f>
        <v>6.4066005508525405E-5</v>
      </c>
      <c r="J166">
        <f t="array" ref="J166">KfFromP(テーブル2[[#This Row],[P]])</f>
        <v>0.452884810527584</v>
      </c>
      <c r="K166">
        <f t="array" ref="K166">CpFFromP(テーブル2[[#This Row],[P]])</f>
        <v>11219.515372648901</v>
      </c>
      <c r="L166">
        <f t="array" ref="L166">SigmaFromP(テーブル2[[#This Row],[P]])</f>
        <v>3.02925386118211E-3</v>
      </c>
      <c r="M166">
        <v>165</v>
      </c>
      <c r="N166">
        <v>2007.2203999999999</v>
      </c>
      <c r="O166" s="8">
        <f t="shared" si="86"/>
        <v>2.8502295699234246E-6</v>
      </c>
      <c r="P166" s="8">
        <f t="shared" si="87"/>
        <v>5.9847340050885557E-3</v>
      </c>
      <c r="Q166" s="8">
        <v>1.905E-3</v>
      </c>
      <c r="R166">
        <v>0.15240000000000001</v>
      </c>
      <c r="S166" s="15">
        <v>3690736.3891601563</v>
      </c>
      <c r="T166">
        <v>523.75355252526197</v>
      </c>
      <c r="U166" s="12">
        <f>+T166+BG166*S166*テーブル2[[#This Row],[Pw]]*R166/(N166*O166*K166)</f>
        <v>576.19731539152826</v>
      </c>
      <c r="V166">
        <v>0.03</v>
      </c>
      <c r="W166" s="8">
        <f t="shared" si="58"/>
        <v>59684.614822617033</v>
      </c>
      <c r="X166">
        <v>3.1863876118458416E-2</v>
      </c>
      <c r="Y166">
        <f t="shared" si="59"/>
        <v>5.6020979441400769</v>
      </c>
      <c r="Z166">
        <f t="shared" si="60"/>
        <v>5.6020979701971116</v>
      </c>
      <c r="AA166">
        <f t="shared" si="61"/>
        <v>-2.605703475211385E-8</v>
      </c>
      <c r="AB166">
        <f t="shared" si="62"/>
        <v>1.2691425606134013E-5</v>
      </c>
      <c r="AC166">
        <v>730.49548425773219</v>
      </c>
      <c r="AD166">
        <f t="shared" si="63"/>
        <v>1883.3745988735059</v>
      </c>
      <c r="AE166">
        <f>+gettm2(AD166,AC166,AK166,AL166,テーブル2[[#This Row],[Fcorr]])</f>
        <v>576.19731669648309</v>
      </c>
      <c r="AF166" s="14">
        <f t="shared" si="64"/>
        <v>1.3049548215349205E-6</v>
      </c>
      <c r="AG166">
        <v>1.2797541437125646E-5</v>
      </c>
      <c r="AH166">
        <f t="shared" si="65"/>
        <v>28.642208891502424</v>
      </c>
      <c r="AI166">
        <f t="shared" si="66"/>
        <v>0.22610342268475964</v>
      </c>
      <c r="AJ166">
        <f t="shared" si="67"/>
        <v>25.30452962804576</v>
      </c>
      <c r="AK166">
        <f t="array" ref="AK166">+S166*テーブル2[[#This Row],[F_form]]/(E166*CpFromTP((テーブル2[[#This Row],[Tin]]+テーブル2[[#This Row],[Tf]])/2,テーブル2[[#This Row],[P]])*AI166)</f>
        <v>5.7817383822092783</v>
      </c>
      <c r="AL166">
        <f t="shared" si="68"/>
        <v>1.5871354414155836</v>
      </c>
      <c r="AM166">
        <f t="shared" si="69"/>
        <v>626.57723577311776</v>
      </c>
      <c r="AN166">
        <f t="shared" si="70"/>
        <v>6.485026915470371E-8</v>
      </c>
      <c r="AO166">
        <f t="shared" si="71"/>
        <v>1.0611583099163393E-7</v>
      </c>
      <c r="AP166">
        <v>2.4112718822446788</v>
      </c>
      <c r="AQ166">
        <f t="shared" si="72"/>
        <v>3.2547826027536727E-5</v>
      </c>
      <c r="AR166">
        <f t="shared" si="73"/>
        <v>6.4518286340586402E-6</v>
      </c>
      <c r="AS166">
        <f t="shared" si="74"/>
        <v>12.757176026950964</v>
      </c>
      <c r="AT166">
        <f t="shared" si="75"/>
        <v>9.6804696946034987</v>
      </c>
      <c r="AU166">
        <f t="shared" si="76"/>
        <v>2.1887873311459409</v>
      </c>
      <c r="AV166">
        <f t="shared" si="77"/>
        <v>0.22248455109873788</v>
      </c>
      <c r="AW166">
        <f t="shared" si="78"/>
        <v>1.0067985856373944E-2</v>
      </c>
      <c r="AX166">
        <f t="shared" si="79"/>
        <v>0.2224845500053724</v>
      </c>
      <c r="AY166">
        <f t="shared" si="80"/>
        <v>1.093365481485975E-9</v>
      </c>
      <c r="AZ166">
        <f t="shared" si="81"/>
        <v>839091.99888317985</v>
      </c>
      <c r="BA166">
        <f t="shared" si="82"/>
        <v>1.3498198302398653E-5</v>
      </c>
      <c r="BB166" s="15">
        <f t="shared" si="83"/>
        <v>3695780.6709891139</v>
      </c>
      <c r="BC166" s="20">
        <f t="shared" si="84"/>
        <v>5044.2818289576098</v>
      </c>
      <c r="BD166" s="19">
        <f t="shared" si="85"/>
        <v>0.1366741294169064</v>
      </c>
      <c r="BE166" s="15">
        <v>3533140.8</v>
      </c>
      <c r="BF166" s="16">
        <f>テーブル2[[#This Row],[q_P]]/テーブル2[[#This Row],[q_M]]</f>
        <v>1.0460326605124579</v>
      </c>
      <c r="BG166">
        <v>1</v>
      </c>
      <c r="BH166">
        <v>-5.6000000000000001E-2</v>
      </c>
      <c r="BI166">
        <v>4.5999999999999999E-2</v>
      </c>
      <c r="BJ166">
        <v>5625</v>
      </c>
      <c r="BK166" s="22">
        <v>1</v>
      </c>
      <c r="BL166">
        <f>テーブル2[[#This Row],[Ts]]-テーブル2[[#This Row],[Tin]]</f>
        <v>102.82368331270607</v>
      </c>
      <c r="BM166">
        <f>テーブル2[[#This Row],[q_P]]*0.000001</f>
        <v>3.6957806709891137</v>
      </c>
      <c r="BN166">
        <f>テーブル2[[#This Row],[Tsub]]</f>
        <v>102.82368331270607</v>
      </c>
      <c r="BO166">
        <f>テーブル2[[#This Row],[Fcorr]]</f>
        <v>1</v>
      </c>
      <c r="BP166">
        <f>(テーブル2[[#This Row],[Tsub]]-40)^2</f>
        <v>3946.8151849751825</v>
      </c>
      <c r="BQ166">
        <v>1</v>
      </c>
      <c r="BR166">
        <v>0.15240000000000001</v>
      </c>
    </row>
    <row r="167" spans="1:70" x14ac:dyDescent="0.15">
      <c r="A167" s="9" t="s">
        <v>235</v>
      </c>
      <c r="B167">
        <v>17236893.2329209</v>
      </c>
      <c r="C167" s="22">
        <f t="array" ref="C167">TsatFromP(テーブル2[[#This Row],[P]])</f>
        <v>626.57723583796803</v>
      </c>
      <c r="D167">
        <f t="array" ref="D167">RhoGFromP(テーブル2[[#This Row],[P]])</f>
        <v>122.583590976701</v>
      </c>
      <c r="E167">
        <f t="array" ref="E167">RhoFFromP(テーブル2[[#This Row],[P]])</f>
        <v>560.26337686439001</v>
      </c>
      <c r="F167">
        <f t="array" ref="F167">HgFromP(テーブル2[[#This Row],[P]])</f>
        <v>2538890.6454807199</v>
      </c>
      <c r="G167">
        <f t="array" ref="G167">HfFromP(テーブル2[[#This Row],[P]])</f>
        <v>1699798.64659754</v>
      </c>
      <c r="H167">
        <f t="array" ref="H167">MuGFromP(テーブル2[[#This Row],[P]])</f>
        <v>2.4290890628326198E-5</v>
      </c>
      <c r="I167">
        <f t="array" ref="I167">MuFFromP(テーブル2[[#This Row],[P]])</f>
        <v>6.4066005508525405E-5</v>
      </c>
      <c r="J167">
        <f t="array" ref="J167">KfFromP(テーブル2[[#This Row],[P]])</f>
        <v>0.452884810527584</v>
      </c>
      <c r="K167">
        <f t="array" ref="K167">CpFFromP(テーブル2[[#This Row],[P]])</f>
        <v>11219.515372648901</v>
      </c>
      <c r="L167">
        <f t="array" ref="L167">SigmaFromP(テーブル2[[#This Row],[P]])</f>
        <v>3.02925386118211E-3</v>
      </c>
      <c r="M167">
        <v>166</v>
      </c>
      <c r="N167">
        <v>2007.2203999999999</v>
      </c>
      <c r="O167" s="8">
        <f t="shared" si="86"/>
        <v>2.8502295699234246E-6</v>
      </c>
      <c r="P167" s="8">
        <f t="shared" si="87"/>
        <v>5.9847340050885557E-3</v>
      </c>
      <c r="Q167" s="8">
        <v>1.905E-3</v>
      </c>
      <c r="R167">
        <v>0.15240000000000001</v>
      </c>
      <c r="S167" s="15">
        <v>3654420.4711914063</v>
      </c>
      <c r="T167">
        <v>524.88712944744998</v>
      </c>
      <c r="U167" s="12">
        <f>+T167+BG167*S167*テーブル2[[#This Row],[Pw]]*R167/(N167*O167*K167)</f>
        <v>576.8148588750189</v>
      </c>
      <c r="V167">
        <v>0.03</v>
      </c>
      <c r="W167" s="8">
        <f t="shared" si="58"/>
        <v>59684.614822617033</v>
      </c>
      <c r="X167">
        <v>3.1863876118458416E-2</v>
      </c>
      <c r="Y167">
        <f t="shared" si="59"/>
        <v>5.6020979441400769</v>
      </c>
      <c r="Z167">
        <f t="shared" si="60"/>
        <v>5.6020979701971116</v>
      </c>
      <c r="AA167">
        <f t="shared" si="61"/>
        <v>-2.605703475211385E-8</v>
      </c>
      <c r="AB167">
        <f t="shared" si="62"/>
        <v>1.2691425606134013E-5</v>
      </c>
      <c r="AC167">
        <v>729.21211568012268</v>
      </c>
      <c r="AD167">
        <f t="shared" si="63"/>
        <v>1883.3745988735059</v>
      </c>
      <c r="AE167">
        <f>+gettm2(AD167,AC167,AK167,AL167,テーブル2[[#This Row],[Fcorr]])</f>
        <v>576.81485887501879</v>
      </c>
      <c r="AF167" s="14">
        <f t="shared" si="64"/>
        <v>0</v>
      </c>
      <c r="AG167">
        <v>1.2796243444693372E-5</v>
      </c>
      <c r="AH167">
        <f t="shared" si="65"/>
        <v>28.642208891502424</v>
      </c>
      <c r="AI167">
        <f t="shared" si="66"/>
        <v>0.22610342268475964</v>
      </c>
      <c r="AJ167">
        <f t="shared" si="67"/>
        <v>25.30196311258489</v>
      </c>
      <c r="AK167">
        <f t="array" ref="AK167">+S167*テーブル2[[#This Row],[F_form]]/(E167*CpFromTP((テーブル2[[#This Row],[Tin]]+テーブル2[[#This Row],[Tf]])/2,テーブル2[[#This Row],[P]])*AI167)</f>
        <v>5.7105089641697093</v>
      </c>
      <c r="AL167">
        <f t="shared" si="68"/>
        <v>1.5871354414155836</v>
      </c>
      <c r="AM167">
        <f t="shared" si="69"/>
        <v>626.57723577380398</v>
      </c>
      <c r="AN167">
        <f t="shared" si="70"/>
        <v>6.4164055402216036E-8</v>
      </c>
      <c r="AO167">
        <f t="shared" si="71"/>
        <v>1.0481783855935933E-7</v>
      </c>
      <c r="AP167">
        <v>2.4110636358116726</v>
      </c>
      <c r="AQ167">
        <f t="shared" si="72"/>
        <v>3.2553448659210375E-5</v>
      </c>
      <c r="AR167">
        <f t="shared" si="73"/>
        <v>6.4505306416263656E-6</v>
      </c>
      <c r="AS167">
        <f t="shared" si="74"/>
        <v>12.754609511490095</v>
      </c>
      <c r="AT167">
        <f t="shared" si="75"/>
        <v>9.6794636829052365</v>
      </c>
      <c r="AU167">
        <f t="shared" si="76"/>
        <v>2.1885598684577028</v>
      </c>
      <c r="AV167">
        <f t="shared" si="77"/>
        <v>0.22250376735396982</v>
      </c>
      <c r="AW167">
        <f t="shared" si="78"/>
        <v>1.0067985856373944E-2</v>
      </c>
      <c r="AX167">
        <f t="shared" si="79"/>
        <v>0.22250376626049295</v>
      </c>
      <c r="AY167">
        <f t="shared" si="80"/>
        <v>1.0934768646109205E-9</v>
      </c>
      <c r="AZ167">
        <f t="shared" si="81"/>
        <v>839091.99888317985</v>
      </c>
      <c r="BA167">
        <f t="shared" si="82"/>
        <v>1.3501696170806962E-5</v>
      </c>
      <c r="BB167" s="15">
        <f t="shared" si="83"/>
        <v>3649628.7034373018</v>
      </c>
      <c r="BC167" s="20">
        <f t="shared" si="84"/>
        <v>-4791.7677541044541</v>
      </c>
      <c r="BD167" s="19">
        <f t="shared" si="85"/>
        <v>-0.13112250743665116</v>
      </c>
      <c r="BE167" s="15">
        <v>3501594.9</v>
      </c>
      <c r="BF167" s="16">
        <f>テーブル2[[#This Row],[q_P]]/テーブル2[[#This Row],[q_M]]</f>
        <v>1.0422761077922811</v>
      </c>
      <c r="BG167">
        <v>1</v>
      </c>
      <c r="BH167">
        <v>-5.6000000000000001E-2</v>
      </c>
      <c r="BI167">
        <v>4.5999999999999999E-2</v>
      </c>
      <c r="BJ167">
        <v>5625</v>
      </c>
      <c r="BK167" s="22">
        <v>1</v>
      </c>
      <c r="BL167">
        <f>テーブル2[[#This Row],[Ts]]-テーブル2[[#This Row],[Tin]]</f>
        <v>101.69010639051805</v>
      </c>
      <c r="BM167">
        <f>テーブル2[[#This Row],[q_P]]*0.000001</f>
        <v>3.6496287034373016</v>
      </c>
      <c r="BN167">
        <f>テーブル2[[#This Row],[Tsub]]</f>
        <v>101.69010639051805</v>
      </c>
      <c r="BO167">
        <f>テーブル2[[#This Row],[Fcorr]]</f>
        <v>1</v>
      </c>
      <c r="BP167">
        <f>(テーブル2[[#This Row],[Tsub]]-40)^2</f>
        <v>3805.6692264734365</v>
      </c>
      <c r="BQ167">
        <v>1</v>
      </c>
      <c r="BR167">
        <v>0.15240000000000001</v>
      </c>
    </row>
    <row r="168" spans="1:70" x14ac:dyDescent="0.15">
      <c r="A168" s="9" t="s">
        <v>236</v>
      </c>
      <c r="B168">
        <v>17236893.2329209</v>
      </c>
      <c r="C168" s="22">
        <f t="array" ref="C168">TsatFromP(テーブル2[[#This Row],[P]])</f>
        <v>626.57723583796803</v>
      </c>
      <c r="D168">
        <f t="array" ref="D168">RhoGFromP(テーブル2[[#This Row],[P]])</f>
        <v>122.583590976701</v>
      </c>
      <c r="E168">
        <f t="array" ref="E168">RhoFFromP(テーブル2[[#This Row],[P]])</f>
        <v>560.26337686439001</v>
      </c>
      <c r="F168">
        <f t="array" ref="F168">HgFromP(テーブル2[[#This Row],[P]])</f>
        <v>2538890.6454807199</v>
      </c>
      <c r="G168">
        <f t="array" ref="G168">HfFromP(テーブル2[[#This Row],[P]])</f>
        <v>1699798.64659754</v>
      </c>
      <c r="H168">
        <f t="array" ref="H168">MuGFromP(テーブル2[[#This Row],[P]])</f>
        <v>2.4290890628326198E-5</v>
      </c>
      <c r="I168">
        <f t="array" ref="I168">MuFFromP(テーブル2[[#This Row],[P]])</f>
        <v>6.4066005508525405E-5</v>
      </c>
      <c r="J168">
        <f t="array" ref="J168">KfFromP(テーブル2[[#This Row],[P]])</f>
        <v>0.452884810527584</v>
      </c>
      <c r="K168">
        <f t="array" ref="K168">CpFFromP(テーブル2[[#This Row],[P]])</f>
        <v>11219.515372648901</v>
      </c>
      <c r="L168">
        <f t="array" ref="L168">SigmaFromP(テーブル2[[#This Row],[P]])</f>
        <v>3.02925386118211E-3</v>
      </c>
      <c r="M168">
        <v>167</v>
      </c>
      <c r="N168">
        <v>2183.5302999999999</v>
      </c>
      <c r="O168" s="8">
        <f t="shared" si="86"/>
        <v>2.8502295699234246E-6</v>
      </c>
      <c r="P168" s="8">
        <f t="shared" si="87"/>
        <v>5.9847340050885557E-3</v>
      </c>
      <c r="Q168" s="8">
        <v>1.905E-3</v>
      </c>
      <c r="R168">
        <v>0.15240000000000001</v>
      </c>
      <c r="S168" s="15">
        <v>5398129.2724609375</v>
      </c>
      <c r="T168">
        <v>476.97673003740402</v>
      </c>
      <c r="U168" s="12">
        <f>+T168+BG168*S168*テーブル2[[#This Row],[Pw]]*R168/(N168*O168*K168)</f>
        <v>547.4882275406361</v>
      </c>
      <c r="V168">
        <v>0.03</v>
      </c>
      <c r="W168" s="8">
        <f t="shared" si="58"/>
        <v>64927.182340819876</v>
      </c>
      <c r="X168">
        <v>3.0700163138612246E-2</v>
      </c>
      <c r="Y168">
        <f t="shared" si="59"/>
        <v>5.7072862912243698</v>
      </c>
      <c r="Z168">
        <f t="shared" si="60"/>
        <v>5.7072863391106621</v>
      </c>
      <c r="AA168">
        <f t="shared" si="61"/>
        <v>-4.788629226482044E-8</v>
      </c>
      <c r="AB168">
        <f t="shared" si="62"/>
        <v>1.1131149322071774E-5</v>
      </c>
      <c r="AC168">
        <v>778.01927832898207</v>
      </c>
      <c r="AD168">
        <f t="shared" si="63"/>
        <v>2011.0455553597324</v>
      </c>
      <c r="AE168">
        <f>+gettm2(AD168,AC168,AK168,AL168,テーブル2[[#This Row],[Fcorr]])</f>
        <v>547.48822932082885</v>
      </c>
      <c r="AF168" s="14">
        <f t="shared" si="64"/>
        <v>1.7801927469918155E-6</v>
      </c>
      <c r="AG168">
        <v>1.1270775469073853E-5</v>
      </c>
      <c r="AH168">
        <f t="shared" si="65"/>
        <v>32.657046709548155</v>
      </c>
      <c r="AI168">
        <f t="shared" si="66"/>
        <v>0.24143061264274182</v>
      </c>
      <c r="AJ168">
        <f t="shared" si="67"/>
        <v>23.796370511851414</v>
      </c>
      <c r="AK168">
        <f t="array" ref="AK168">+S168*テーブル2[[#This Row],[F_form]]/(E168*CpFromTP((テーブル2[[#This Row],[Tin]]+テーブル2[[#This Row],[Tf]])/2,テーブル2[[#This Row],[P]])*AI168)</f>
        <v>8.5845533855067</v>
      </c>
      <c r="AL168">
        <f t="shared" si="68"/>
        <v>1.5871354414155836</v>
      </c>
      <c r="AM168">
        <f t="shared" si="69"/>
        <v>626.57723582201288</v>
      </c>
      <c r="AN168">
        <f t="shared" si="70"/>
        <v>1.5955151866364758E-8</v>
      </c>
      <c r="AO168">
        <f t="shared" si="71"/>
        <v>1.3962614700207903E-7</v>
      </c>
      <c r="AP168">
        <v>2.4972622864680352</v>
      </c>
      <c r="AQ168">
        <f t="shared" si="72"/>
        <v>3.0344922502358976E-5</v>
      </c>
      <c r="AR168">
        <f t="shared" si="73"/>
        <v>5.7052008080379661E-6</v>
      </c>
      <c r="AS168">
        <f t="shared" si="74"/>
        <v>12.045583965815752</v>
      </c>
      <c r="AT168">
        <f t="shared" si="75"/>
        <v>9.3934905845103014</v>
      </c>
      <c r="AU168">
        <f t="shared" si="76"/>
        <v>2.2678761866721491</v>
      </c>
      <c r="AV168">
        <f t="shared" si="77"/>
        <v>0.22938609979588609</v>
      </c>
      <c r="AW168">
        <f t="shared" si="78"/>
        <v>8.8302336882974189E-3</v>
      </c>
      <c r="AX168">
        <f t="shared" si="79"/>
        <v>0.22938609112643679</v>
      </c>
      <c r="AY168">
        <f t="shared" si="80"/>
        <v>8.6694492973382609E-9</v>
      </c>
      <c r="AZ168">
        <f t="shared" si="81"/>
        <v>839091.99888317985</v>
      </c>
      <c r="BA168">
        <f t="shared" si="82"/>
        <v>1.2151275685693733E-5</v>
      </c>
      <c r="BB168" s="15">
        <f t="shared" si="83"/>
        <v>5401901.9134511743</v>
      </c>
      <c r="BC168" s="20">
        <f t="shared" si="84"/>
        <v>3772.6409902367741</v>
      </c>
      <c r="BD168" s="19">
        <f t="shared" si="85"/>
        <v>6.9887933389873702E-2</v>
      </c>
      <c r="BE168" s="15">
        <v>4763430.9000000004</v>
      </c>
      <c r="BF168" s="16">
        <f>テーブル2[[#This Row],[q_P]]/テーブル2[[#This Row],[q_M]]</f>
        <v>1.1340359557753161</v>
      </c>
      <c r="BG168">
        <v>1</v>
      </c>
      <c r="BH168">
        <v>-0.15</v>
      </c>
      <c r="BI168">
        <v>4.5999999999999999E-2</v>
      </c>
      <c r="BJ168">
        <v>5625</v>
      </c>
      <c r="BK168" s="22">
        <v>1</v>
      </c>
      <c r="BL168">
        <f>テーブル2[[#This Row],[Ts]]-テーブル2[[#This Row],[Tin]]</f>
        <v>149.60050580056401</v>
      </c>
      <c r="BM168">
        <f>テーブル2[[#This Row],[q_P]]*0.000001</f>
        <v>5.4019019134511739</v>
      </c>
      <c r="BN168">
        <f>テーブル2[[#This Row],[Tsub]]</f>
        <v>149.60050580056401</v>
      </c>
      <c r="BO168">
        <f>テーブル2[[#This Row],[Fcorr]]</f>
        <v>1</v>
      </c>
      <c r="BP168">
        <f>(テーブル2[[#This Row],[Tsub]]-40)^2</f>
        <v>12012.270871739465</v>
      </c>
      <c r="BQ168">
        <v>1</v>
      </c>
      <c r="BR168">
        <v>0.15240000000000001</v>
      </c>
    </row>
    <row r="169" spans="1:70" x14ac:dyDescent="0.15">
      <c r="A169" s="9" t="s">
        <v>237</v>
      </c>
      <c r="B169">
        <v>17236893.2329209</v>
      </c>
      <c r="C169" s="22">
        <f t="array" ref="C169">TsatFromP(テーブル2[[#This Row],[P]])</f>
        <v>626.57723583796803</v>
      </c>
      <c r="D169">
        <f t="array" ref="D169">RhoGFromP(テーブル2[[#This Row],[P]])</f>
        <v>122.583590976701</v>
      </c>
      <c r="E169">
        <f t="array" ref="E169">RhoFFromP(テーブル2[[#This Row],[P]])</f>
        <v>560.26337686439001</v>
      </c>
      <c r="F169">
        <f t="array" ref="F169">HgFromP(テーブル2[[#This Row],[P]])</f>
        <v>2538890.6454807199</v>
      </c>
      <c r="G169">
        <f t="array" ref="G169">HfFromP(テーブル2[[#This Row],[P]])</f>
        <v>1699798.64659754</v>
      </c>
      <c r="H169">
        <f t="array" ref="H169">MuGFromP(テーブル2[[#This Row],[P]])</f>
        <v>2.4290890628326198E-5</v>
      </c>
      <c r="I169">
        <f t="array" ref="I169">MuFFromP(テーブル2[[#This Row],[P]])</f>
        <v>6.4066005508525405E-5</v>
      </c>
      <c r="J169">
        <f t="array" ref="J169">KfFromP(テーブル2[[#This Row],[P]])</f>
        <v>0.452884810527584</v>
      </c>
      <c r="K169">
        <f t="array" ref="K169">CpFFromP(テーブル2[[#This Row],[P]])</f>
        <v>11219.515372648901</v>
      </c>
      <c r="L169">
        <f t="array" ref="L169">SigmaFromP(テーブル2[[#This Row],[P]])</f>
        <v>3.02925386118211E-3</v>
      </c>
      <c r="M169">
        <v>168</v>
      </c>
      <c r="N169">
        <v>2183.5302999999999</v>
      </c>
      <c r="O169" s="8">
        <f t="shared" si="86"/>
        <v>2.8502295699234246E-6</v>
      </c>
      <c r="P169" s="8">
        <f t="shared" si="87"/>
        <v>5.9847340050885557E-3</v>
      </c>
      <c r="Q169" s="8">
        <v>1.905E-3</v>
      </c>
      <c r="R169">
        <v>0.15240000000000001</v>
      </c>
      <c r="S169" s="15">
        <v>5340023.8037109375</v>
      </c>
      <c r="T169">
        <v>478.76143589818798</v>
      </c>
      <c r="U169" s="12">
        <f>+T169+BG169*S169*テーブル2[[#This Row],[Pw]]*R169/(N169*O169*K169)</f>
        <v>548.51394757357195</v>
      </c>
      <c r="V169">
        <v>0.03</v>
      </c>
      <c r="W169" s="8">
        <f t="shared" si="58"/>
        <v>64927.182340819876</v>
      </c>
      <c r="X169">
        <v>3.0700163138612246E-2</v>
      </c>
      <c r="Y169">
        <f t="shared" si="59"/>
        <v>5.7072862912243698</v>
      </c>
      <c r="Z169">
        <f t="shared" si="60"/>
        <v>5.7072863391106621</v>
      </c>
      <c r="AA169">
        <f t="shared" si="61"/>
        <v>-4.788629226482044E-8</v>
      </c>
      <c r="AB169">
        <f t="shared" si="62"/>
        <v>1.1131149322071774E-5</v>
      </c>
      <c r="AC169">
        <v>776.04388353076286</v>
      </c>
      <c r="AD169">
        <f t="shared" si="63"/>
        <v>2011.0455553597324</v>
      </c>
      <c r="AE169">
        <f>+gettm2(AD169,AC169,AK169,AL169,テーブル2[[#This Row],[Fcorr]])</f>
        <v>548.51394757357184</v>
      </c>
      <c r="AF169" s="14">
        <f t="shared" si="64"/>
        <v>0</v>
      </c>
      <c r="AG169">
        <v>1.1269822761798421E-5</v>
      </c>
      <c r="AH169">
        <f t="shared" si="65"/>
        <v>32.657046709548155</v>
      </c>
      <c r="AI169">
        <f t="shared" si="66"/>
        <v>0.24143061264274182</v>
      </c>
      <c r="AJ169">
        <f t="shared" si="67"/>
        <v>23.794359028668403</v>
      </c>
      <c r="AK169">
        <f t="array" ref="AK169">+S169*テーブル2[[#This Row],[F_form]]/(E169*CpFromTP((テーブル2[[#This Row],[Tin]]+テーブル2[[#This Row],[Tf]])/2,テーブル2[[#This Row],[P]])*AI169)</f>
        <v>8.4727974406447437</v>
      </c>
      <c r="AL169">
        <f t="shared" si="68"/>
        <v>1.5871354414155836</v>
      </c>
      <c r="AM169">
        <f t="shared" si="69"/>
        <v>626.57723582232541</v>
      </c>
      <c r="AN169">
        <f t="shared" si="70"/>
        <v>1.5642626749468036E-8</v>
      </c>
      <c r="AO169">
        <f t="shared" si="71"/>
        <v>1.3867343972664663E-7</v>
      </c>
      <c r="AP169">
        <v>2.4970776492102695</v>
      </c>
      <c r="AQ169">
        <f t="shared" si="72"/>
        <v>3.034941015649268E-5</v>
      </c>
      <c r="AR169">
        <f t="shared" si="73"/>
        <v>5.7042481007625337E-6</v>
      </c>
      <c r="AS169">
        <f t="shared" si="74"/>
        <v>12.043572482632744</v>
      </c>
      <c r="AT169">
        <f t="shared" si="75"/>
        <v>9.3926555684764335</v>
      </c>
      <c r="AU169">
        <f t="shared" si="76"/>
        <v>2.2676745882395259</v>
      </c>
      <c r="AV169">
        <f t="shared" si="77"/>
        <v>0.22940306097074359</v>
      </c>
      <c r="AW169">
        <f t="shared" si="78"/>
        <v>8.8302336882974189E-3</v>
      </c>
      <c r="AX169">
        <f t="shared" si="79"/>
        <v>0.22940305224050089</v>
      </c>
      <c r="AY169">
        <f t="shared" si="80"/>
        <v>8.7302426954316559E-9</v>
      </c>
      <c r="AZ169">
        <f t="shared" si="81"/>
        <v>839091.99888317985</v>
      </c>
      <c r="BA169">
        <f t="shared" si="82"/>
        <v>1.2153971329682536E-5</v>
      </c>
      <c r="BB169" s="15">
        <f t="shared" si="83"/>
        <v>5363853.3442305634</v>
      </c>
      <c r="BC169" s="20">
        <f t="shared" si="84"/>
        <v>23829.54051962588</v>
      </c>
      <c r="BD169" s="19">
        <f t="shared" si="85"/>
        <v>0.4462440879582979</v>
      </c>
      <c r="BE169" s="15">
        <v>4763430.9000000004</v>
      </c>
      <c r="BF169" s="16">
        <f>テーブル2[[#This Row],[q_P]]/テーブル2[[#This Row],[q_M]]</f>
        <v>1.1260483161896109</v>
      </c>
      <c r="BG169">
        <v>1</v>
      </c>
      <c r="BH169">
        <v>-0.14000000000000001</v>
      </c>
      <c r="BI169">
        <v>4.5999999999999999E-2</v>
      </c>
      <c r="BJ169">
        <v>5625</v>
      </c>
      <c r="BK169" s="22">
        <v>1</v>
      </c>
      <c r="BL169">
        <f>テーブル2[[#This Row],[Ts]]-テーブル2[[#This Row],[Tin]]</f>
        <v>147.81579993978005</v>
      </c>
      <c r="BM169">
        <f>テーブル2[[#This Row],[q_P]]*0.000001</f>
        <v>5.3638533442305629</v>
      </c>
      <c r="BN169">
        <f>テーブル2[[#This Row],[Tsub]]</f>
        <v>147.81579993978005</v>
      </c>
      <c r="BO169">
        <f>テーブル2[[#This Row],[Fcorr]]</f>
        <v>1</v>
      </c>
      <c r="BP169">
        <f>(テーブル2[[#This Row],[Tsub]]-40)^2</f>
        <v>11624.246716654676</v>
      </c>
      <c r="BQ169">
        <v>1</v>
      </c>
      <c r="BR169">
        <v>0.15240000000000001</v>
      </c>
    </row>
    <row r="170" spans="1:70" x14ac:dyDescent="0.15">
      <c r="A170" s="9" t="s">
        <v>238</v>
      </c>
      <c r="B170">
        <v>17236893.2329209</v>
      </c>
      <c r="C170" s="22">
        <f t="array" ref="C170">TsatFromP(テーブル2[[#This Row],[P]])</f>
        <v>626.57723583796803</v>
      </c>
      <c r="D170">
        <f t="array" ref="D170">RhoGFromP(テーブル2[[#This Row],[P]])</f>
        <v>122.583590976701</v>
      </c>
      <c r="E170">
        <f t="array" ref="E170">RhoFFromP(テーブル2[[#This Row],[P]])</f>
        <v>560.26337686439001</v>
      </c>
      <c r="F170">
        <f t="array" ref="F170">HgFromP(テーブル2[[#This Row],[P]])</f>
        <v>2538890.6454807199</v>
      </c>
      <c r="G170">
        <f t="array" ref="G170">HfFromP(テーブル2[[#This Row],[P]])</f>
        <v>1699798.64659754</v>
      </c>
      <c r="H170">
        <f t="array" ref="H170">MuGFromP(テーブル2[[#This Row],[P]])</f>
        <v>2.4290890628326198E-5</v>
      </c>
      <c r="I170">
        <f t="array" ref="I170">MuFFromP(テーブル2[[#This Row],[P]])</f>
        <v>6.4066005508525405E-5</v>
      </c>
      <c r="J170">
        <f t="array" ref="J170">KfFromP(テーブル2[[#This Row],[P]])</f>
        <v>0.452884810527584</v>
      </c>
      <c r="K170">
        <f t="array" ref="K170">CpFFromP(テーブル2[[#This Row],[P]])</f>
        <v>11219.515372648901</v>
      </c>
      <c r="L170">
        <f t="array" ref="L170">SigmaFromP(テーブル2[[#This Row],[P]])</f>
        <v>3.02925386118211E-3</v>
      </c>
      <c r="M170">
        <v>169</v>
      </c>
      <c r="N170">
        <v>2183.5302999999999</v>
      </c>
      <c r="O170" s="8">
        <f t="shared" si="86"/>
        <v>2.8502295699234246E-6</v>
      </c>
      <c r="P170" s="8">
        <f t="shared" si="87"/>
        <v>5.9847340050885557E-3</v>
      </c>
      <c r="Q170" s="8">
        <v>1.905E-3</v>
      </c>
      <c r="R170">
        <v>0.15240000000000001</v>
      </c>
      <c r="S170" s="15">
        <v>4505120.849609375</v>
      </c>
      <c r="T170">
        <v>504.24977393984398</v>
      </c>
      <c r="U170" s="12">
        <f>+T170+BG170*S170*テーブル2[[#This Row],[Pw]]*R170/(N170*O170*K170)</f>
        <v>563.09660800133577</v>
      </c>
      <c r="V170">
        <v>0.03</v>
      </c>
      <c r="W170" s="8">
        <f t="shared" si="58"/>
        <v>64927.182340819876</v>
      </c>
      <c r="X170">
        <v>3.0700163138612246E-2</v>
      </c>
      <c r="Y170">
        <f t="shared" si="59"/>
        <v>5.7072862912243698</v>
      </c>
      <c r="Z170">
        <f t="shared" si="60"/>
        <v>5.7072863391106621</v>
      </c>
      <c r="AA170">
        <f t="shared" si="61"/>
        <v>-4.788629226482044E-8</v>
      </c>
      <c r="AB170">
        <f t="shared" si="62"/>
        <v>1.1131149322071774E-5</v>
      </c>
      <c r="AC170">
        <v>747.92430315372326</v>
      </c>
      <c r="AD170">
        <f t="shared" si="63"/>
        <v>2011.0455553597324</v>
      </c>
      <c r="AE170">
        <f>+gettm2(AD170,AC170,AK170,AL170,テーブル2[[#This Row],[Fcorr]])</f>
        <v>563.09660800133554</v>
      </c>
      <c r="AF170" s="14">
        <f t="shared" si="64"/>
        <v>0</v>
      </c>
      <c r="AG170">
        <v>1.1249287246009751E-5</v>
      </c>
      <c r="AH170">
        <f t="shared" si="65"/>
        <v>32.657046709548155</v>
      </c>
      <c r="AI170">
        <f t="shared" si="66"/>
        <v>0.24143061264274182</v>
      </c>
      <c r="AJ170">
        <f t="shared" si="67"/>
        <v>23.751001697693258</v>
      </c>
      <c r="AK170">
        <f t="array" ref="AK170">+S170*テーブル2[[#This Row],[F_form]]/(E170*CpFromTP((テーブル2[[#This Row],[Tin]]+テーブル2[[#This Row],[Tf]])/2,テーブル2[[#This Row],[P]])*AI170)</f>
        <v>6.8826443248419693</v>
      </c>
      <c r="AL170">
        <f t="shared" si="68"/>
        <v>1.5871354414155836</v>
      </c>
      <c r="AM170">
        <f t="shared" si="69"/>
        <v>626.5772358270151</v>
      </c>
      <c r="AN170">
        <f t="shared" si="70"/>
        <v>1.0952931006613653E-8</v>
      </c>
      <c r="AO170">
        <f t="shared" si="71"/>
        <v>1.1813792393797655E-7</v>
      </c>
      <c r="AP170">
        <v>2.4930908576950346</v>
      </c>
      <c r="AQ170">
        <f t="shared" si="72"/>
        <v>3.0446553440044386E-5</v>
      </c>
      <c r="AR170">
        <f t="shared" si="73"/>
        <v>5.6837125849738637E-6</v>
      </c>
      <c r="AS170">
        <f t="shared" si="74"/>
        <v>12.000215151657597</v>
      </c>
      <c r="AT170">
        <f t="shared" si="75"/>
        <v>9.3746228946603605</v>
      </c>
      <c r="AU170">
        <f t="shared" si="76"/>
        <v>2.2633209487525248</v>
      </c>
      <c r="AV170">
        <f t="shared" si="77"/>
        <v>0.22976990894250982</v>
      </c>
      <c r="AW170">
        <f t="shared" si="78"/>
        <v>8.8302336882974189E-3</v>
      </c>
      <c r="AX170">
        <f t="shared" si="79"/>
        <v>0.22976989893580624</v>
      </c>
      <c r="AY170">
        <f t="shared" si="80"/>
        <v>1.0006703576870279E-8</v>
      </c>
      <c r="AZ170">
        <f t="shared" si="81"/>
        <v>839091.99888317985</v>
      </c>
      <c r="BA170">
        <f t="shared" si="82"/>
        <v>1.2212372182934993E-5</v>
      </c>
      <c r="BB170" s="15">
        <f t="shared" si="83"/>
        <v>4547692.7757678498</v>
      </c>
      <c r="BC170" s="20">
        <f t="shared" si="84"/>
        <v>42571.926158474758</v>
      </c>
      <c r="BD170" s="19">
        <f t="shared" si="85"/>
        <v>0.94496746213070038</v>
      </c>
      <c r="BE170" s="15">
        <v>4321788.3</v>
      </c>
      <c r="BF170" s="16">
        <f>テーブル2[[#This Row],[q_P]]/テーブル2[[#This Row],[q_M]]</f>
        <v>1.0522710646812223</v>
      </c>
      <c r="BG170">
        <v>1</v>
      </c>
      <c r="BH170">
        <v>-8.1000000000000003E-2</v>
      </c>
      <c r="BI170">
        <v>4.5999999999999999E-2</v>
      </c>
      <c r="BJ170">
        <v>5625</v>
      </c>
      <c r="BK170" s="22">
        <v>1</v>
      </c>
      <c r="BL170">
        <f>テーブル2[[#This Row],[Ts]]-テーブル2[[#This Row],[Tin]]</f>
        <v>122.32746189812406</v>
      </c>
      <c r="BM170">
        <f>テーブル2[[#This Row],[q_P]]*0.000001</f>
        <v>4.5476927757678496</v>
      </c>
      <c r="BN170">
        <f>テーブル2[[#This Row],[Tsub]]</f>
        <v>122.32746189812406</v>
      </c>
      <c r="BO170">
        <f>テーブル2[[#This Row],[Fcorr]]</f>
        <v>1</v>
      </c>
      <c r="BP170">
        <f>(テーブル2[[#This Row],[Tsub]]-40)^2</f>
        <v>6777.8109825870679</v>
      </c>
      <c r="BQ170">
        <v>1</v>
      </c>
      <c r="BR170">
        <v>0.15240000000000001</v>
      </c>
    </row>
    <row r="171" spans="1:70" x14ac:dyDescent="0.15">
      <c r="A171" s="9" t="s">
        <v>239</v>
      </c>
      <c r="B171">
        <v>17236893.2329209</v>
      </c>
      <c r="C171" s="22">
        <f t="array" ref="C171">TsatFromP(テーブル2[[#This Row],[P]])</f>
        <v>626.57723583796803</v>
      </c>
      <c r="D171">
        <f t="array" ref="D171">RhoGFromP(テーブル2[[#This Row],[P]])</f>
        <v>122.583590976701</v>
      </c>
      <c r="E171">
        <f t="array" ref="E171">RhoFFromP(テーブル2[[#This Row],[P]])</f>
        <v>560.26337686439001</v>
      </c>
      <c r="F171">
        <f t="array" ref="F171">HgFromP(テーブル2[[#This Row],[P]])</f>
        <v>2538890.6454807199</v>
      </c>
      <c r="G171">
        <f t="array" ref="G171">HfFromP(テーブル2[[#This Row],[P]])</f>
        <v>1699798.64659754</v>
      </c>
      <c r="H171">
        <f t="array" ref="H171">MuGFromP(テーブル2[[#This Row],[P]])</f>
        <v>2.4290890628326198E-5</v>
      </c>
      <c r="I171">
        <f t="array" ref="I171">MuFFromP(テーブル2[[#This Row],[P]])</f>
        <v>6.4066005508525405E-5</v>
      </c>
      <c r="J171">
        <f t="array" ref="J171">KfFromP(テーブル2[[#This Row],[P]])</f>
        <v>0.452884810527584</v>
      </c>
      <c r="K171">
        <f t="array" ref="K171">CpFFromP(テーブル2[[#This Row],[P]])</f>
        <v>11219.515372648901</v>
      </c>
      <c r="L171">
        <f t="array" ref="L171">SigmaFromP(テーブル2[[#This Row],[P]])</f>
        <v>3.02925386118211E-3</v>
      </c>
      <c r="M171">
        <v>170</v>
      </c>
      <c r="N171">
        <v>2197.0925999999999</v>
      </c>
      <c r="O171" s="8">
        <f t="shared" si="86"/>
        <v>2.8502295699234246E-6</v>
      </c>
      <c r="P171" s="8">
        <f t="shared" si="87"/>
        <v>5.9847340050885557E-3</v>
      </c>
      <c r="Q171" s="8">
        <v>1.905E-3</v>
      </c>
      <c r="R171">
        <v>0.15240000000000001</v>
      </c>
      <c r="S171" s="15">
        <v>3889929.19921875</v>
      </c>
      <c r="T171">
        <v>523.21058206421105</v>
      </c>
      <c r="U171" s="12">
        <f>+T171+BG171*S171*テーブル2[[#This Row],[Pw]]*R171/(N171*O171*K171)</f>
        <v>573.70800508318132</v>
      </c>
      <c r="V171">
        <v>0.03</v>
      </c>
      <c r="W171" s="8">
        <f t="shared" si="58"/>
        <v>65330.456765297022</v>
      </c>
      <c r="X171">
        <v>3.0617085003356883E-2</v>
      </c>
      <c r="Y171">
        <f t="shared" si="59"/>
        <v>5.7150242827932436</v>
      </c>
      <c r="Z171">
        <f t="shared" si="60"/>
        <v>5.7150243315446012</v>
      </c>
      <c r="AA171">
        <f t="shared" si="61"/>
        <v>-4.8751357617504709E-8</v>
      </c>
      <c r="AB171">
        <f t="shared" si="62"/>
        <v>1.1023984021569309E-5</v>
      </c>
      <c r="AC171">
        <v>726.94150230071614</v>
      </c>
      <c r="AD171">
        <f t="shared" si="63"/>
        <v>2020.7967066667379</v>
      </c>
      <c r="AE171">
        <f>+gettm2(AD171,AC171,AK171,AL171,テーブル2[[#This Row],[Fcorr]])</f>
        <v>573.70800508318121</v>
      </c>
      <c r="AF171" s="14">
        <f t="shared" si="64"/>
        <v>0</v>
      </c>
      <c r="AG171">
        <v>1.1125087009633059E-5</v>
      </c>
      <c r="AH171">
        <f t="shared" si="65"/>
        <v>32.974509272747113</v>
      </c>
      <c r="AI171">
        <f t="shared" si="66"/>
        <v>0.24260126063117157</v>
      </c>
      <c r="AJ171">
        <f t="shared" si="67"/>
        <v>23.602665816742668</v>
      </c>
      <c r="AK171">
        <f t="array" ref="AK171">+S171*テーブル2[[#This Row],[F_form]]/(E171*CpFromTP((テーブル2[[#This Row],[Tin]]+テーブル2[[#This Row],[Tf]])/2,テーブル2[[#This Row],[P]])*AI171)</f>
        <v>5.7035200846190053</v>
      </c>
      <c r="AL171">
        <f t="shared" si="68"/>
        <v>1.5871354414155836</v>
      </c>
      <c r="AM171">
        <f t="shared" si="69"/>
        <v>626.57723581229743</v>
      </c>
      <c r="AN171">
        <f t="shared" si="70"/>
        <v>2.5670601644378621E-8</v>
      </c>
      <c r="AO171">
        <f t="shared" si="71"/>
        <v>1.0110298806375025E-7</v>
      </c>
      <c r="AP171">
        <v>2.4956449915818406</v>
      </c>
      <c r="AQ171">
        <f t="shared" si="72"/>
        <v>3.0384265109298076E-5</v>
      </c>
      <c r="AR171">
        <f t="shared" si="73"/>
        <v>5.6130949988484047E-6</v>
      </c>
      <c r="AS171">
        <f t="shared" si="74"/>
        <v>11.908581509585714</v>
      </c>
      <c r="AT171">
        <f t="shared" si="75"/>
        <v>9.3362963774184706</v>
      </c>
      <c r="AU171">
        <f t="shared" si="76"/>
        <v>2.2649972707879615</v>
      </c>
      <c r="AV171">
        <f t="shared" si="77"/>
        <v>0.23064772079387907</v>
      </c>
      <c r="AW171">
        <f t="shared" si="78"/>
        <v>8.7452204862162094E-3</v>
      </c>
      <c r="AX171">
        <f t="shared" si="79"/>
        <v>0.23064771139980869</v>
      </c>
      <c r="AY171">
        <f t="shared" si="80"/>
        <v>9.394070382695574E-9</v>
      </c>
      <c r="AZ171">
        <f t="shared" si="81"/>
        <v>839091.99888317985</v>
      </c>
      <c r="BA171">
        <f t="shared" si="82"/>
        <v>1.2174914786273067E-5</v>
      </c>
      <c r="BB171" s="15">
        <f t="shared" si="83"/>
        <v>3903910.70561335</v>
      </c>
      <c r="BC171" s="20">
        <f t="shared" si="84"/>
        <v>13981.50639460003</v>
      </c>
      <c r="BD171" s="19">
        <f t="shared" si="85"/>
        <v>0.35942830006798232</v>
      </c>
      <c r="BE171" s="15">
        <v>3817053.9</v>
      </c>
      <c r="BF171" s="16">
        <f>テーブル2[[#This Row],[q_P]]/テーブル2[[#This Row],[q_M]]</f>
        <v>1.0227549329637053</v>
      </c>
      <c r="BG171">
        <v>1</v>
      </c>
      <c r="BH171">
        <v>-6.8000000000000005E-2</v>
      </c>
      <c r="BI171">
        <v>4.5999999999999999E-2</v>
      </c>
      <c r="BJ171">
        <v>5625</v>
      </c>
      <c r="BK171" s="22">
        <v>1</v>
      </c>
      <c r="BL171">
        <f>テーブル2[[#This Row],[Ts]]-テーブル2[[#This Row],[Tin]]</f>
        <v>103.36665377375698</v>
      </c>
      <c r="BM171">
        <f>テーブル2[[#This Row],[q_P]]*0.000001</f>
        <v>3.9039107056133497</v>
      </c>
      <c r="BN171">
        <f>テーブル2[[#This Row],[Tsub]]</f>
        <v>103.36665377375698</v>
      </c>
      <c r="BO171">
        <f>テーブル2[[#This Row],[Fcorr]]</f>
        <v>1</v>
      </c>
      <c r="BP171">
        <f>(テーブル2[[#This Row],[Tsub]]-40)^2</f>
        <v>4015.3328104831899</v>
      </c>
      <c r="BQ171">
        <v>1</v>
      </c>
      <c r="BR171">
        <v>0.15240000000000001</v>
      </c>
    </row>
    <row r="172" spans="1:70" x14ac:dyDescent="0.15">
      <c r="A172" s="9" t="s">
        <v>240</v>
      </c>
      <c r="B172">
        <v>17236893.2329209</v>
      </c>
      <c r="C172" s="22">
        <f t="array" ref="C172">TsatFromP(テーブル2[[#This Row],[P]])</f>
        <v>626.57723583796803</v>
      </c>
      <c r="D172">
        <f t="array" ref="D172">RhoGFromP(テーブル2[[#This Row],[P]])</f>
        <v>122.583590976701</v>
      </c>
      <c r="E172">
        <f t="array" ref="E172">RhoFFromP(テーブル2[[#This Row],[P]])</f>
        <v>560.26337686439001</v>
      </c>
      <c r="F172">
        <f t="array" ref="F172">HgFromP(テーブル2[[#This Row],[P]])</f>
        <v>2538890.6454807199</v>
      </c>
      <c r="G172">
        <f t="array" ref="G172">HfFromP(テーブル2[[#This Row],[P]])</f>
        <v>1699798.64659754</v>
      </c>
      <c r="H172">
        <f t="array" ref="H172">MuGFromP(テーブル2[[#This Row],[P]])</f>
        <v>2.4290890628326198E-5</v>
      </c>
      <c r="I172">
        <f t="array" ref="I172">MuFFromP(テーブル2[[#This Row],[P]])</f>
        <v>6.4066005508525405E-5</v>
      </c>
      <c r="J172">
        <f t="array" ref="J172">KfFromP(テーブル2[[#This Row],[P]])</f>
        <v>0.452884810527584</v>
      </c>
      <c r="K172">
        <f t="array" ref="K172">CpFFromP(テーブル2[[#This Row],[P]])</f>
        <v>11219.515372648901</v>
      </c>
      <c r="L172">
        <f t="array" ref="L172">SigmaFromP(テーブル2[[#This Row],[P]])</f>
        <v>3.02925386118211E-3</v>
      </c>
      <c r="M172">
        <v>171</v>
      </c>
      <c r="N172">
        <v>2210.6549</v>
      </c>
      <c r="O172" s="8">
        <f t="shared" si="86"/>
        <v>2.8502295699234246E-6</v>
      </c>
      <c r="P172" s="8">
        <f t="shared" si="87"/>
        <v>5.9847340050885557E-3</v>
      </c>
      <c r="Q172" s="8">
        <v>1.905E-3</v>
      </c>
      <c r="R172">
        <v>0.15240000000000001</v>
      </c>
      <c r="S172" s="15">
        <v>4404525.7568359375</v>
      </c>
      <c r="T172">
        <v>508.15729880951102</v>
      </c>
      <c r="U172" s="12">
        <f>+T172+BG172*S172*テーブル2[[#This Row],[Pw]]*R172/(N172*O172*K172)</f>
        <v>564.98421424123978</v>
      </c>
      <c r="V172">
        <v>0.03</v>
      </c>
      <c r="W172" s="8">
        <f t="shared" si="58"/>
        <v>65733.73118977416</v>
      </c>
      <c r="X172">
        <v>3.0534849970872347E-2</v>
      </c>
      <c r="Y172">
        <f t="shared" si="59"/>
        <v>5.7227148266235055</v>
      </c>
      <c r="Z172">
        <f t="shared" si="60"/>
        <v>5.7227148750663428</v>
      </c>
      <c r="AA172">
        <f t="shared" si="61"/>
        <v>-4.8442837297102415E-8</v>
      </c>
      <c r="AB172">
        <f t="shared" si="62"/>
        <v>1.091846144392627E-5</v>
      </c>
      <c r="AC172">
        <v>742.96244932451532</v>
      </c>
      <c r="AD172">
        <f t="shared" si="63"/>
        <v>2030.5383233820594</v>
      </c>
      <c r="AE172">
        <f>+gettm2(AD172,AC172,AK172,AL172,テーブル2[[#This Row],[Fcorr]])</f>
        <v>564.98421567086416</v>
      </c>
      <c r="AF172" s="14">
        <f t="shared" si="64"/>
        <v>1.4296243762146332E-6</v>
      </c>
      <c r="AG172">
        <v>1.1030745245220012E-5</v>
      </c>
      <c r="AH172">
        <f t="shared" si="65"/>
        <v>33.2931947608852</v>
      </c>
      <c r="AI172">
        <f t="shared" si="66"/>
        <v>0.24377076397009029</v>
      </c>
      <c r="AJ172">
        <f t="shared" si="67"/>
        <v>23.515329087541904</v>
      </c>
      <c r="AK172">
        <f t="array" ref="AK172">+S172*テーブル2[[#This Row],[F_form]]/(E172*CpFromTP((テーブル2[[#This Row],[Tin]]+テーブル2[[#This Row],[Tf]])/2,テーブル2[[#This Row],[P]])*AI172)</f>
        <v>6.6215306668063949</v>
      </c>
      <c r="AL172">
        <f t="shared" si="68"/>
        <v>1.5871354414155836</v>
      </c>
      <c r="AM172">
        <f t="shared" si="69"/>
        <v>626.57723583284292</v>
      </c>
      <c r="AN172">
        <f t="shared" si="70"/>
        <v>5.1251163313281722E-9</v>
      </c>
      <c r="AO172">
        <f t="shared" si="71"/>
        <v>1.1228380129374146E-7</v>
      </c>
      <c r="AP172">
        <v>2.5037266157818903</v>
      </c>
      <c r="AQ172">
        <f t="shared" si="72"/>
        <v>3.0188430703065409E-5</v>
      </c>
      <c r="AR172">
        <f t="shared" si="73"/>
        <v>5.5715145232568765E-6</v>
      </c>
      <c r="AS172">
        <f t="shared" si="74"/>
        <v>11.877347778218176</v>
      </c>
      <c r="AT172">
        <f t="shared" si="75"/>
        <v>9.3231651900927517</v>
      </c>
      <c r="AU172">
        <f t="shared" si="76"/>
        <v>2.272715101008262</v>
      </c>
      <c r="AV172">
        <f t="shared" si="77"/>
        <v>0.23101151477362825</v>
      </c>
      <c r="AW172">
        <f t="shared" si="78"/>
        <v>8.6615104403782745E-3</v>
      </c>
      <c r="AX172">
        <f t="shared" si="79"/>
        <v>0.23101150804883766</v>
      </c>
      <c r="AY172">
        <f t="shared" si="80"/>
        <v>6.7247905854994627E-9</v>
      </c>
      <c r="AZ172">
        <f t="shared" si="81"/>
        <v>839091.99888317985</v>
      </c>
      <c r="BA172">
        <f t="shared" si="82"/>
        <v>1.2057398963919168E-5</v>
      </c>
      <c r="BB172" s="15">
        <f t="shared" si="83"/>
        <v>4377894.4844884565</v>
      </c>
      <c r="BC172" s="20">
        <f t="shared" si="84"/>
        <v>-26631.27234748099</v>
      </c>
      <c r="BD172" s="19">
        <f t="shared" si="85"/>
        <v>-0.60463427432904826</v>
      </c>
      <c r="BE172" s="15">
        <v>4353334.2</v>
      </c>
      <c r="BF172" s="16">
        <f>テーブル2[[#This Row],[q_P]]/テーブル2[[#This Row],[q_M]]</f>
        <v>1.0056417181314625</v>
      </c>
      <c r="BG172">
        <v>1</v>
      </c>
      <c r="BH172">
        <v>-6.3E-2</v>
      </c>
      <c r="BI172">
        <v>4.5999999999999999E-2</v>
      </c>
      <c r="BJ172">
        <v>5625</v>
      </c>
      <c r="BK172" s="22">
        <v>1</v>
      </c>
      <c r="BL172">
        <f>テーブル2[[#This Row],[Ts]]-テーブル2[[#This Row],[Tin]]</f>
        <v>118.41993702845701</v>
      </c>
      <c r="BM172">
        <f>テーブル2[[#This Row],[q_P]]*0.000001</f>
        <v>4.377894484488456</v>
      </c>
      <c r="BN172">
        <f>テーブル2[[#This Row],[Tsub]]</f>
        <v>118.41993702845701</v>
      </c>
      <c r="BO172">
        <f>テーブル2[[#This Row],[Fcorr]]</f>
        <v>1</v>
      </c>
      <c r="BP172">
        <f>(テーブル2[[#This Row],[Tsub]]-40)^2</f>
        <v>6149.6865235471632</v>
      </c>
      <c r="BQ172">
        <v>1</v>
      </c>
      <c r="BR172">
        <v>0.15240000000000001</v>
      </c>
    </row>
    <row r="173" spans="1:70" x14ac:dyDescent="0.15">
      <c r="A173" s="9" t="s">
        <v>241</v>
      </c>
      <c r="B173">
        <v>17236893.2329209</v>
      </c>
      <c r="C173" s="22">
        <f t="array" ref="C173">TsatFromP(テーブル2[[#This Row],[P]])</f>
        <v>626.57723583796803</v>
      </c>
      <c r="D173">
        <f t="array" ref="D173">RhoGFromP(テーブル2[[#This Row],[P]])</f>
        <v>122.583590976701</v>
      </c>
      <c r="E173">
        <f t="array" ref="E173">RhoFFromP(テーブル2[[#This Row],[P]])</f>
        <v>560.26337686439001</v>
      </c>
      <c r="F173">
        <f t="array" ref="F173">HgFromP(テーブル2[[#This Row],[P]])</f>
        <v>2538890.6454807199</v>
      </c>
      <c r="G173">
        <f t="array" ref="G173">HfFromP(テーブル2[[#This Row],[P]])</f>
        <v>1699798.64659754</v>
      </c>
      <c r="H173">
        <f t="array" ref="H173">MuGFromP(テーブル2[[#This Row],[P]])</f>
        <v>2.4290890628326198E-5</v>
      </c>
      <c r="I173">
        <f t="array" ref="I173">MuFFromP(テーブル2[[#This Row],[P]])</f>
        <v>6.4066005508525405E-5</v>
      </c>
      <c r="J173">
        <f t="array" ref="J173">KfFromP(テーブル2[[#This Row],[P]])</f>
        <v>0.452884810527584</v>
      </c>
      <c r="K173">
        <f t="array" ref="K173">CpFFromP(テーブル2[[#This Row],[P]])</f>
        <v>11219.515372648901</v>
      </c>
      <c r="L173">
        <f t="array" ref="L173">SigmaFromP(テーブル2[[#This Row],[P]])</f>
        <v>3.02925386118211E-3</v>
      </c>
      <c r="M173">
        <v>172</v>
      </c>
      <c r="N173">
        <v>2210.6549</v>
      </c>
      <c r="O173" s="8">
        <f t="shared" si="86"/>
        <v>2.8502295699234246E-6</v>
      </c>
      <c r="P173" s="8">
        <f t="shared" si="87"/>
        <v>5.9847340050885557E-3</v>
      </c>
      <c r="Q173" s="8">
        <v>1.905E-3</v>
      </c>
      <c r="R173">
        <v>0.15240000000000001</v>
      </c>
      <c r="S173" s="15">
        <v>3902639.7705078125</v>
      </c>
      <c r="T173">
        <v>523.21058206421105</v>
      </c>
      <c r="U173" s="12">
        <f>+T173+BG173*S173*テーブル2[[#This Row],[Pw]]*R173/(N173*O173*K173)</f>
        <v>573.56219593658955</v>
      </c>
      <c r="V173">
        <v>0.03</v>
      </c>
      <c r="W173" s="8">
        <f t="shared" si="58"/>
        <v>65733.73118977416</v>
      </c>
      <c r="X173">
        <v>3.0534849970872347E-2</v>
      </c>
      <c r="Y173">
        <f t="shared" si="59"/>
        <v>5.7227148266235055</v>
      </c>
      <c r="Z173">
        <f t="shared" si="60"/>
        <v>5.7227148750663428</v>
      </c>
      <c r="AA173">
        <f t="shared" si="61"/>
        <v>-4.8442837297102415E-8</v>
      </c>
      <c r="AB173">
        <f t="shared" si="62"/>
        <v>1.091846144392627E-5</v>
      </c>
      <c r="AC173">
        <v>726.65940923576761</v>
      </c>
      <c r="AD173">
        <f t="shared" si="63"/>
        <v>2030.5383233820594</v>
      </c>
      <c r="AE173">
        <f>+gettm2(AD173,AC173,AK173,AL173,テーブル2[[#This Row],[Fcorr]])</f>
        <v>573.56219593658966</v>
      </c>
      <c r="AF173" s="14">
        <f t="shared" si="64"/>
        <v>0</v>
      </c>
      <c r="AG173">
        <v>1.1019115651054218E-5</v>
      </c>
      <c r="AH173">
        <f t="shared" si="65"/>
        <v>33.2931947608852</v>
      </c>
      <c r="AI173">
        <f t="shared" si="66"/>
        <v>0.24377076397009029</v>
      </c>
      <c r="AJ173">
        <f t="shared" si="67"/>
        <v>23.490537133065242</v>
      </c>
      <c r="AK173">
        <f t="array" ref="AK173">+S173*テーブル2[[#This Row],[F_form]]/(E173*CpFromTP((テーブル2[[#This Row],[Tin]]+テーブル2[[#This Row],[Tf]])/2,テーブル2[[#This Row],[P]])*AI173)</f>
        <v>5.6958532066109857</v>
      </c>
      <c r="AL173">
        <f t="shared" si="68"/>
        <v>1.5871354414155836</v>
      </c>
      <c r="AM173">
        <f t="shared" si="69"/>
        <v>626.57723581193443</v>
      </c>
      <c r="AN173">
        <f t="shared" si="70"/>
        <v>2.6033603717223741E-8</v>
      </c>
      <c r="AO173">
        <f t="shared" si="71"/>
        <v>1.0065420712794788E-7</v>
      </c>
      <c r="AP173">
        <v>2.5013951266790628</v>
      </c>
      <c r="AQ173">
        <f t="shared" si="72"/>
        <v>3.0244732722737682E-5</v>
      </c>
      <c r="AR173">
        <f t="shared" si="73"/>
        <v>5.5598849290910829E-6</v>
      </c>
      <c r="AS173">
        <f t="shared" si="74"/>
        <v>11.852555823741509</v>
      </c>
      <c r="AT173">
        <f t="shared" si="75"/>
        <v>9.3127176282683184</v>
      </c>
      <c r="AU173">
        <f t="shared" si="76"/>
        <v>2.2701682908806951</v>
      </c>
      <c r="AV173">
        <f t="shared" si="77"/>
        <v>0.23122683579836778</v>
      </c>
      <c r="AW173">
        <f t="shared" si="78"/>
        <v>8.6615104403782745E-3</v>
      </c>
      <c r="AX173">
        <f t="shared" si="79"/>
        <v>0.23122682821473189</v>
      </c>
      <c r="AY173">
        <f t="shared" si="80"/>
        <v>7.5836358859326936E-9</v>
      </c>
      <c r="AZ173">
        <f t="shared" si="81"/>
        <v>839091.99888317985</v>
      </c>
      <c r="BA173">
        <f t="shared" si="82"/>
        <v>1.2091145617162698E-5</v>
      </c>
      <c r="BB173" s="15">
        <f t="shared" si="83"/>
        <v>3913508.623341368</v>
      </c>
      <c r="BC173" s="20">
        <f t="shared" si="84"/>
        <v>10868.852833555546</v>
      </c>
      <c r="BD173" s="19">
        <f t="shared" si="85"/>
        <v>0.27850002748630032</v>
      </c>
      <c r="BE173" s="15">
        <v>3785508</v>
      </c>
      <c r="BF173" s="16">
        <f>テーブル2[[#This Row],[q_P]]/テーブル2[[#This Row],[q_M]]</f>
        <v>1.0338133279183053</v>
      </c>
      <c r="BG173">
        <v>1</v>
      </c>
      <c r="BH173">
        <v>-7.8E-2</v>
      </c>
      <c r="BI173">
        <v>4.5999999999999999E-2</v>
      </c>
      <c r="BJ173">
        <v>5625</v>
      </c>
      <c r="BK173" s="22">
        <v>1</v>
      </c>
      <c r="BL173">
        <f>テーブル2[[#This Row],[Ts]]-テーブル2[[#This Row],[Tin]]</f>
        <v>103.36665377375698</v>
      </c>
      <c r="BM173">
        <f>テーブル2[[#This Row],[q_P]]*0.000001</f>
        <v>3.9135086233413681</v>
      </c>
      <c r="BN173">
        <f>テーブル2[[#This Row],[Tsub]]</f>
        <v>103.36665377375698</v>
      </c>
      <c r="BO173">
        <f>テーブル2[[#This Row],[Fcorr]]</f>
        <v>1</v>
      </c>
      <c r="BP173">
        <f>(テーブル2[[#This Row],[Tsub]]-40)^2</f>
        <v>4015.3328104831899</v>
      </c>
      <c r="BQ173">
        <v>1</v>
      </c>
      <c r="BR173">
        <v>0.15240000000000001</v>
      </c>
    </row>
    <row r="174" spans="1:70" x14ac:dyDescent="0.15">
      <c r="A174" s="9" t="s">
        <v>242</v>
      </c>
      <c r="B174">
        <v>17236893.2329209</v>
      </c>
      <c r="C174" s="22">
        <f t="array" ref="C174">TsatFromP(テーブル2[[#This Row],[P]])</f>
        <v>626.57723583796803</v>
      </c>
      <c r="D174">
        <f t="array" ref="D174">RhoGFromP(テーブル2[[#This Row],[P]])</f>
        <v>122.583590976701</v>
      </c>
      <c r="E174">
        <f t="array" ref="E174">RhoFFromP(テーブル2[[#This Row],[P]])</f>
        <v>560.26337686439001</v>
      </c>
      <c r="F174">
        <f t="array" ref="F174">HgFromP(テーブル2[[#This Row],[P]])</f>
        <v>2538890.6454807199</v>
      </c>
      <c r="G174">
        <f t="array" ref="G174">HfFromP(テーブル2[[#This Row],[P]])</f>
        <v>1699798.64659754</v>
      </c>
      <c r="H174">
        <f t="array" ref="H174">MuGFromP(テーブル2[[#This Row],[P]])</f>
        <v>2.4290890628326198E-5</v>
      </c>
      <c r="I174">
        <f t="array" ref="I174">MuFFromP(テーブル2[[#This Row],[P]])</f>
        <v>6.4066005508525405E-5</v>
      </c>
      <c r="J174">
        <f t="array" ref="J174">KfFromP(テーブル2[[#This Row],[P]])</f>
        <v>0.452884810527584</v>
      </c>
      <c r="K174">
        <f t="array" ref="K174">CpFFromP(テーブル2[[#This Row],[P]])</f>
        <v>11219.515372648901</v>
      </c>
      <c r="L174">
        <f t="array" ref="L174">SigmaFromP(テーブル2[[#This Row],[P]])</f>
        <v>3.02925386118211E-3</v>
      </c>
      <c r="M174">
        <v>173</v>
      </c>
      <c r="N174">
        <v>2766.7091999999998</v>
      </c>
      <c r="O174" s="8">
        <f t="shared" si="86"/>
        <v>2.8502295699234246E-6</v>
      </c>
      <c r="P174" s="8">
        <f t="shared" si="87"/>
        <v>5.9847340050885557E-3</v>
      </c>
      <c r="Q174" s="8">
        <v>1.905E-3</v>
      </c>
      <c r="R174">
        <v>0.15240000000000001</v>
      </c>
      <c r="S174" s="15">
        <v>4545068.359375</v>
      </c>
      <c r="T174">
        <v>519.29568547134102</v>
      </c>
      <c r="U174" s="12">
        <f>+T174+BG174*S174*テーブル2[[#This Row],[Pw]]*R174/(N174*O174*K174)</f>
        <v>566.15034492094946</v>
      </c>
      <c r="V174">
        <v>0.03</v>
      </c>
      <c r="W174" s="8">
        <f t="shared" si="58"/>
        <v>82267.982593336987</v>
      </c>
      <c r="X174">
        <v>2.7749153624474176E-2</v>
      </c>
      <c r="Y174">
        <f t="shared" si="59"/>
        <v>6.0030937998120235</v>
      </c>
      <c r="Z174">
        <f t="shared" si="60"/>
        <v>6.0030938065793782</v>
      </c>
      <c r="AA174">
        <f t="shared" si="61"/>
        <v>-6.767354676640025E-9</v>
      </c>
      <c r="AB174">
        <f t="shared" si="62"/>
        <v>7.6704769287397069E-6</v>
      </c>
      <c r="AC174">
        <v>720.37071138322631</v>
      </c>
      <c r="AD174">
        <f t="shared" si="63"/>
        <v>2422.5945115211684</v>
      </c>
      <c r="AE174">
        <f>+gettm2(AD174,AC174,AK174,AL174,テーブル2[[#This Row],[Fcorr]])</f>
        <v>566.15034492094946</v>
      </c>
      <c r="AF174" s="14">
        <f t="shared" si="64"/>
        <v>0</v>
      </c>
      <c r="AG174">
        <v>7.7617947172481563E-6</v>
      </c>
      <c r="AH174">
        <f t="shared" si="65"/>
        <v>47.390855447313044</v>
      </c>
      <c r="AI174">
        <f t="shared" si="66"/>
        <v>0.29083800490878275</v>
      </c>
      <c r="AJ174">
        <f t="shared" si="67"/>
        <v>19.741397670928482</v>
      </c>
      <c r="AK174">
        <f t="array" ref="AK174">+S174*テーブル2[[#This Row],[F_form]]/(E174*CpFromTP((テーブル2[[#This Row],[Tin]]+テーブル2[[#This Row],[Tf]])/2,テーブル2[[#This Row],[P]])*AI174)</f>
        <v>5.6434665135834363</v>
      </c>
      <c r="AL174">
        <f t="shared" si="68"/>
        <v>1.5871354414155836</v>
      </c>
      <c r="AM174">
        <f t="shared" si="69"/>
        <v>626.57723581479127</v>
      </c>
      <c r="AN174">
        <f t="shared" si="70"/>
        <v>2.3176767172117252E-8</v>
      </c>
      <c r="AO174">
        <f t="shared" si="71"/>
        <v>9.1317788508449337E-8</v>
      </c>
      <c r="AP174">
        <v>2.7137118997028788</v>
      </c>
      <c r="AQ174">
        <f t="shared" si="72"/>
        <v>2.5697263135685243E-5</v>
      </c>
      <c r="AR174">
        <f t="shared" si="73"/>
        <v>3.9265562528783028E-6</v>
      </c>
      <c r="AS174">
        <f t="shared" si="74"/>
        <v>9.9868279552777963</v>
      </c>
      <c r="AT174">
        <f t="shared" si="75"/>
        <v>8.4563351012273298</v>
      </c>
      <c r="AU174">
        <f t="shared" si="76"/>
        <v>2.4594236296810661</v>
      </c>
      <c r="AV174">
        <f t="shared" si="77"/>
        <v>0.25428827002181276</v>
      </c>
      <c r="AW174">
        <f t="shared" si="78"/>
        <v>6.0849155663701858E-3</v>
      </c>
      <c r="AX174">
        <f t="shared" si="79"/>
        <v>0.25428826619946304</v>
      </c>
      <c r="AY174">
        <f t="shared" si="80"/>
        <v>3.8223497145217777E-9</v>
      </c>
      <c r="AZ174">
        <f t="shared" si="81"/>
        <v>839091.99888317985</v>
      </c>
      <c r="BA174">
        <f t="shared" si="82"/>
        <v>9.4694146193259519E-6</v>
      </c>
      <c r="BB174" s="15">
        <f t="shared" si="83"/>
        <v>4533504.668405964</v>
      </c>
      <c r="BC174" s="20">
        <f t="shared" si="84"/>
        <v>-11563.690969035961</v>
      </c>
      <c r="BD174" s="19">
        <f t="shared" si="85"/>
        <v>-0.25442281731987199</v>
      </c>
      <c r="BE174" s="15">
        <v>4952706.3</v>
      </c>
      <c r="BF174" s="16">
        <f>テーブル2[[#This Row],[q_P]]/テーブル2[[#This Row],[q_M]]</f>
        <v>0.91535907719905862</v>
      </c>
      <c r="BG174">
        <v>1</v>
      </c>
      <c r="BH174">
        <v>-7.0000000000000007E-2</v>
      </c>
      <c r="BI174">
        <v>4.5999999999999999E-2</v>
      </c>
      <c r="BJ174">
        <v>5625</v>
      </c>
      <c r="BK174" s="22">
        <v>1</v>
      </c>
      <c r="BL174">
        <f>テーブル2[[#This Row],[Ts]]-テーブル2[[#This Row],[Tin]]</f>
        <v>107.28155036662702</v>
      </c>
      <c r="BM174">
        <f>テーブル2[[#This Row],[q_P]]*0.000001</f>
        <v>4.5335046684059641</v>
      </c>
      <c r="BN174">
        <f>テーブル2[[#This Row],[Tsub]]</f>
        <v>107.28155036662702</v>
      </c>
      <c r="BO174">
        <f>テーブル2[[#This Row],[Fcorr]]</f>
        <v>1</v>
      </c>
      <c r="BP174">
        <f>(テーブル2[[#This Row],[Tsub]]-40)^2</f>
        <v>4526.807019736968</v>
      </c>
      <c r="BQ174">
        <v>1</v>
      </c>
      <c r="BR174">
        <v>0.15240000000000001</v>
      </c>
    </row>
    <row r="175" spans="1:70" x14ac:dyDescent="0.15">
      <c r="A175" s="9" t="s">
        <v>243</v>
      </c>
      <c r="B175">
        <v>17236893.2329209</v>
      </c>
      <c r="C175" s="22">
        <f t="array" ref="C175">TsatFromP(テーブル2[[#This Row],[P]])</f>
        <v>626.57723583796803</v>
      </c>
      <c r="D175">
        <f t="array" ref="D175">RhoGFromP(テーブル2[[#This Row],[P]])</f>
        <v>122.583590976701</v>
      </c>
      <c r="E175">
        <f t="array" ref="E175">RhoFFromP(テーブル2[[#This Row],[P]])</f>
        <v>560.26337686439001</v>
      </c>
      <c r="F175">
        <f t="array" ref="F175">HgFromP(テーブル2[[#This Row],[P]])</f>
        <v>2538890.6454807199</v>
      </c>
      <c r="G175">
        <f t="array" ref="G175">HfFromP(テーブル2[[#This Row],[P]])</f>
        <v>1699798.64659754</v>
      </c>
      <c r="H175">
        <f t="array" ref="H175">MuGFromP(テーブル2[[#This Row],[P]])</f>
        <v>2.4290890628326198E-5</v>
      </c>
      <c r="I175">
        <f t="array" ref="I175">MuFFromP(テーブル2[[#This Row],[P]])</f>
        <v>6.4066005508525405E-5</v>
      </c>
      <c r="J175">
        <f t="array" ref="J175">KfFromP(テーブル2[[#This Row],[P]])</f>
        <v>0.452884810527584</v>
      </c>
      <c r="K175">
        <f t="array" ref="K175">CpFFromP(テーブル2[[#This Row],[P]])</f>
        <v>11219.515372648901</v>
      </c>
      <c r="L175">
        <f t="array" ref="L175">SigmaFromP(テーブル2[[#This Row],[P]])</f>
        <v>3.02925386118211E-3</v>
      </c>
      <c r="M175">
        <v>174</v>
      </c>
      <c r="N175">
        <v>2820.9584</v>
      </c>
      <c r="O175" s="8">
        <f t="shared" si="86"/>
        <v>2.8502295699234246E-6</v>
      </c>
      <c r="P175" s="8">
        <f t="shared" si="87"/>
        <v>5.9847340050885557E-3</v>
      </c>
      <c r="Q175" s="8">
        <v>1.905E-3</v>
      </c>
      <c r="R175">
        <v>0.15240000000000001</v>
      </c>
      <c r="S175" s="15">
        <v>3380780.029296875</v>
      </c>
      <c r="T175">
        <v>551.03814075669595</v>
      </c>
      <c r="U175" s="12">
        <f>+T175+BG175*S175*テーブル2[[#This Row],[Pw]]*R175/(N175*O175*K175)</f>
        <v>585.22003395435763</v>
      </c>
      <c r="V175">
        <v>0.03</v>
      </c>
      <c r="W175" s="8">
        <f t="shared" si="58"/>
        <v>83881.080291245555</v>
      </c>
      <c r="X175">
        <v>2.7526308797267515E-2</v>
      </c>
      <c r="Y175">
        <f t="shared" si="59"/>
        <v>6.0273444501828592</v>
      </c>
      <c r="Z175">
        <f t="shared" si="60"/>
        <v>6.0273444803686127</v>
      </c>
      <c r="AA175">
        <f t="shared" si="61"/>
        <v>-3.0185753452371955E-8</v>
      </c>
      <c r="AB175">
        <f t="shared" si="62"/>
        <v>7.4380277893052763E-6</v>
      </c>
      <c r="AC175">
        <v>689.557564875548</v>
      </c>
      <c r="AD175">
        <f t="shared" si="63"/>
        <v>2460.1580836065191</v>
      </c>
      <c r="AE175">
        <f>+gettm2(AD175,AC175,AK175,AL175,テーブル2[[#This Row],[Fcorr]])</f>
        <v>585.2200348499332</v>
      </c>
      <c r="AF175" s="14">
        <f t="shared" si="64"/>
        <v>8.955755674833199E-7</v>
      </c>
      <c r="AG175">
        <v>7.5047918370958109E-6</v>
      </c>
      <c r="AH175">
        <f t="shared" si="65"/>
        <v>48.871888306806881</v>
      </c>
      <c r="AI175">
        <f t="shared" si="66"/>
        <v>0.29534759754205048</v>
      </c>
      <c r="AJ175">
        <f t="shared" si="67"/>
        <v>19.383700056499187</v>
      </c>
      <c r="AK175">
        <f t="array" ref="AK175">+S175*テーブル2[[#This Row],[F_form]]/(E175*CpFromTP((テーブル2[[#This Row],[Tin]]+テーブル2[[#This Row],[Tf]])/2,テーブル2[[#This Row],[P]])*AI175)</f>
        <v>3.8126318424761823</v>
      </c>
      <c r="AL175">
        <f t="shared" si="68"/>
        <v>1.5871354414155836</v>
      </c>
      <c r="AM175">
        <f t="shared" si="69"/>
        <v>626.57723582423728</v>
      </c>
      <c r="AN175">
        <f t="shared" si="70"/>
        <v>1.3730755199503619E-8</v>
      </c>
      <c r="AO175">
        <f t="shared" si="71"/>
        <v>6.6764047790534645E-8</v>
      </c>
      <c r="AP175">
        <v>2.7236511902323777</v>
      </c>
      <c r="AQ175">
        <f t="shared" si="72"/>
        <v>2.5510053751031395E-5</v>
      </c>
      <c r="AR175">
        <f t="shared" si="73"/>
        <v>3.7857779424431728E-6</v>
      </c>
      <c r="AS175">
        <f t="shared" si="74"/>
        <v>9.7780705594129422</v>
      </c>
      <c r="AT175">
        <f t="shared" si="75"/>
        <v>8.3507109013500536</v>
      </c>
      <c r="AU175">
        <f t="shared" si="76"/>
        <v>2.4663624024819493</v>
      </c>
      <c r="AV175">
        <f t="shared" si="77"/>
        <v>0.2572887877504284</v>
      </c>
      <c r="AW175">
        <f t="shared" si="78"/>
        <v>5.9005158999512267E-3</v>
      </c>
      <c r="AX175">
        <f t="shared" si="79"/>
        <v>0.25728878577961412</v>
      </c>
      <c r="AY175">
        <f t="shared" si="80"/>
        <v>1.9708142895424885E-9</v>
      </c>
      <c r="AZ175">
        <f t="shared" si="81"/>
        <v>839091.99888317985</v>
      </c>
      <c r="BA175">
        <f t="shared" si="82"/>
        <v>9.3661236220394712E-6</v>
      </c>
      <c r="BB175" s="15">
        <f t="shared" si="83"/>
        <v>3351078.3975047315</v>
      </c>
      <c r="BC175" s="20">
        <f t="shared" si="84"/>
        <v>-29701.631792143453</v>
      </c>
      <c r="BD175" s="19">
        <f t="shared" si="85"/>
        <v>-0.87854375424480713</v>
      </c>
      <c r="BE175" s="15">
        <v>4132512.9</v>
      </c>
      <c r="BF175" s="16">
        <f>テーブル2[[#This Row],[q_P]]/テーブル2[[#This Row],[q_M]]</f>
        <v>0.81090573183806192</v>
      </c>
      <c r="BG175">
        <v>1</v>
      </c>
      <c r="BH175">
        <v>-1.0999999999999999E-2</v>
      </c>
      <c r="BI175">
        <v>4.5999999999999999E-2</v>
      </c>
      <c r="BJ175">
        <v>5625</v>
      </c>
      <c r="BK175" s="22">
        <v>1</v>
      </c>
      <c r="BL175">
        <f>テーブル2[[#This Row],[Ts]]-テーブル2[[#This Row],[Tin]]</f>
        <v>75.53909508127208</v>
      </c>
      <c r="BM175">
        <f>テーブル2[[#This Row],[q_P]]*0.000001</f>
        <v>3.3510783975047316</v>
      </c>
      <c r="BN175">
        <f>テーブル2[[#This Row],[Tsub]]</f>
        <v>75.53909508127208</v>
      </c>
      <c r="BO175">
        <f>テーブル2[[#This Row],[Fcorr]]</f>
        <v>1</v>
      </c>
      <c r="BP175">
        <f>(テーブル2[[#This Row],[Tsub]]-40)^2</f>
        <v>1263.0272791956975</v>
      </c>
      <c r="BQ175">
        <v>1</v>
      </c>
      <c r="BR175">
        <v>0.15240000000000001</v>
      </c>
    </row>
    <row r="176" spans="1:70" x14ac:dyDescent="0.15">
      <c r="A176" s="9" t="s">
        <v>244</v>
      </c>
      <c r="B176">
        <v>17236893.2329209</v>
      </c>
      <c r="C176" s="22">
        <f t="array" ref="C176">TsatFromP(テーブル2[[#This Row],[P]])</f>
        <v>626.57723583796803</v>
      </c>
      <c r="D176">
        <f t="array" ref="D176">RhoGFromP(テーブル2[[#This Row],[P]])</f>
        <v>122.583590976701</v>
      </c>
      <c r="E176">
        <f t="array" ref="E176">RhoFFromP(テーブル2[[#This Row],[P]])</f>
        <v>560.26337686439001</v>
      </c>
      <c r="F176">
        <f t="array" ref="F176">HgFromP(テーブル2[[#This Row],[P]])</f>
        <v>2538890.6454807199</v>
      </c>
      <c r="G176">
        <f t="array" ref="G176">HfFromP(テーブル2[[#This Row],[P]])</f>
        <v>1699798.64659754</v>
      </c>
      <c r="H176">
        <f t="array" ref="H176">MuGFromP(テーブル2[[#This Row],[P]])</f>
        <v>2.4290890628326198E-5</v>
      </c>
      <c r="I176">
        <f t="array" ref="I176">MuFFromP(テーブル2[[#This Row],[P]])</f>
        <v>6.4066005508525405E-5</v>
      </c>
      <c r="J176">
        <f t="array" ref="J176">KfFromP(テーブル2[[#This Row],[P]])</f>
        <v>0.452884810527584</v>
      </c>
      <c r="K176">
        <f t="array" ref="K176">CpFFromP(テーブル2[[#This Row],[P]])</f>
        <v>11219.515372648901</v>
      </c>
      <c r="L176">
        <f t="array" ref="L176">SigmaFromP(テーブル2[[#This Row],[P]])</f>
        <v>3.02925386118211E-3</v>
      </c>
      <c r="M176">
        <v>175</v>
      </c>
      <c r="N176">
        <v>2848.0830000000001</v>
      </c>
      <c r="O176" s="8">
        <f t="shared" si="86"/>
        <v>2.8502295699234246E-6</v>
      </c>
      <c r="P176" s="8">
        <f t="shared" si="87"/>
        <v>5.9847340050885557E-3</v>
      </c>
      <c r="Q176" s="8">
        <v>1.905E-3</v>
      </c>
      <c r="R176">
        <v>0.15240000000000001</v>
      </c>
      <c r="S176" s="15">
        <v>6278063.96484375</v>
      </c>
      <c r="T176">
        <v>474.87307781161599</v>
      </c>
      <c r="U176" s="12">
        <f>+T176+BG176*S176*テーブル2[[#This Row],[Pw]]*R176/(N176*O176*K176)</f>
        <v>537.74387614745763</v>
      </c>
      <c r="V176">
        <v>0.03</v>
      </c>
      <c r="W176" s="8">
        <f t="shared" si="58"/>
        <v>84687.629140199861</v>
      </c>
      <c r="X176">
        <v>2.7417489253573679E-2</v>
      </c>
      <c r="Y176">
        <f t="shared" si="59"/>
        <v>6.0392938184881579</v>
      </c>
      <c r="Z176">
        <f t="shared" si="60"/>
        <v>6.0392938316842111</v>
      </c>
      <c r="AA176">
        <f t="shared" si="61"/>
        <v>-1.319605313909733E-8</v>
      </c>
      <c r="AB176">
        <f t="shared" si="62"/>
        <v>7.3259874902453786E-6</v>
      </c>
      <c r="AC176">
        <v>761.59762223365487</v>
      </c>
      <c r="AD176">
        <f t="shared" si="63"/>
        <v>2478.8989676378092</v>
      </c>
      <c r="AE176">
        <f>+gettm2(AD176,AC176,AK176,AL176,テーブル2[[#This Row],[Fcorr]])</f>
        <v>537.74387614745763</v>
      </c>
      <c r="AF176" s="14">
        <f t="shared" si="64"/>
        <v>0</v>
      </c>
      <c r="AG176">
        <v>7.4468232207589715E-6</v>
      </c>
      <c r="AH176">
        <f t="shared" si="65"/>
        <v>49.619312594496073</v>
      </c>
      <c r="AI176">
        <f t="shared" si="66"/>
        <v>0.29759748347878728</v>
      </c>
      <c r="AJ176">
        <f t="shared" si="67"/>
        <v>19.380495951832732</v>
      </c>
      <c r="AK176">
        <f t="array" ref="AK176">+S176*テーブル2[[#This Row],[F_form]]/(E176*CpFromTP((テーブル2[[#This Row],[Tin]]+テーブル2[[#This Row],[Tf]])/2,テーブル2[[#This Row],[P]])*AI176)</f>
        <v>8.1741634208679059</v>
      </c>
      <c r="AL176">
        <f t="shared" si="68"/>
        <v>1.5871354414155836</v>
      </c>
      <c r="AM176">
        <f t="shared" si="69"/>
        <v>626.57723587827422</v>
      </c>
      <c r="AN176">
        <f t="shared" si="70"/>
        <v>-4.0306190385308582E-8</v>
      </c>
      <c r="AO176">
        <f t="shared" si="71"/>
        <v>1.2083573051359291E-7</v>
      </c>
      <c r="AP176">
        <v>2.7522331409495866</v>
      </c>
      <c r="AQ176">
        <f t="shared" si="72"/>
        <v>2.4982960973471011E-5</v>
      </c>
      <c r="AR176">
        <f t="shared" si="73"/>
        <v>3.7838294756362822E-6</v>
      </c>
      <c r="AS176">
        <f t="shared" si="74"/>
        <v>9.8474865940916452</v>
      </c>
      <c r="AT176">
        <f t="shared" si="75"/>
        <v>8.3860812725527616</v>
      </c>
      <c r="AU176">
        <f t="shared" si="76"/>
        <v>2.4956766829602879</v>
      </c>
      <c r="AV176">
        <f t="shared" si="77"/>
        <v>0.25655645798929871</v>
      </c>
      <c r="AW176">
        <f t="shared" si="78"/>
        <v>5.8116354084063087E-3</v>
      </c>
      <c r="AX176">
        <f t="shared" si="79"/>
        <v>0.25655644981672587</v>
      </c>
      <c r="AY176">
        <f t="shared" si="80"/>
        <v>8.1725728406922826E-9</v>
      </c>
      <c r="AZ176">
        <f t="shared" si="81"/>
        <v>839091.99888317985</v>
      </c>
      <c r="BA176">
        <f t="shared" si="82"/>
        <v>9.0773418144551834E-6</v>
      </c>
      <c r="BB176" s="15">
        <f t="shared" si="83"/>
        <v>6258042.3378953803</v>
      </c>
      <c r="BC176" s="20">
        <f t="shared" si="84"/>
        <v>-20021.626948369667</v>
      </c>
      <c r="BD176" s="19">
        <f t="shared" si="85"/>
        <v>-0.31891403242285965</v>
      </c>
      <c r="BE176" s="15">
        <v>6056812.8000000007</v>
      </c>
      <c r="BF176" s="16">
        <f>テーブル2[[#This Row],[q_P]]/テーブル2[[#This Row],[q_M]]</f>
        <v>1.0332236680478848</v>
      </c>
      <c r="BG176">
        <v>1</v>
      </c>
      <c r="BH176">
        <v>-0.182</v>
      </c>
      <c r="BI176">
        <v>4.5999999999999999E-2</v>
      </c>
      <c r="BJ176">
        <v>5625</v>
      </c>
      <c r="BK176" s="22">
        <v>1</v>
      </c>
      <c r="BL176">
        <f>テーブル2[[#This Row],[Ts]]-テーブル2[[#This Row],[Tin]]</f>
        <v>151.70415802635205</v>
      </c>
      <c r="BM176">
        <f>テーブル2[[#This Row],[q_P]]*0.000001</f>
        <v>6.2580423378953798</v>
      </c>
      <c r="BN176">
        <f>テーブル2[[#This Row],[Tsub]]</f>
        <v>151.70415802635205</v>
      </c>
      <c r="BO176">
        <f>テーブル2[[#This Row],[Fcorr]]</f>
        <v>1</v>
      </c>
      <c r="BP176">
        <f>(テーブル2[[#This Row],[Tsub]]-40)^2</f>
        <v>12477.81892037623</v>
      </c>
      <c r="BQ176">
        <v>1</v>
      </c>
      <c r="BR176">
        <v>0.15240000000000001</v>
      </c>
    </row>
    <row r="177" spans="1:70" x14ac:dyDescent="0.15">
      <c r="A177" s="9" t="s">
        <v>245</v>
      </c>
      <c r="B177">
        <v>17236893.2329209</v>
      </c>
      <c r="C177" s="22">
        <f t="array" ref="C177">TsatFromP(テーブル2[[#This Row],[P]])</f>
        <v>626.57723583796803</v>
      </c>
      <c r="D177">
        <f t="array" ref="D177">RhoGFromP(テーブル2[[#This Row],[P]])</f>
        <v>122.583590976701</v>
      </c>
      <c r="E177">
        <f t="array" ref="E177">RhoFFromP(テーブル2[[#This Row],[P]])</f>
        <v>560.26337686439001</v>
      </c>
      <c r="F177">
        <f t="array" ref="F177">HgFromP(テーブル2[[#This Row],[P]])</f>
        <v>2538890.6454807199</v>
      </c>
      <c r="G177">
        <f t="array" ref="G177">HfFromP(テーブル2[[#This Row],[P]])</f>
        <v>1699798.64659754</v>
      </c>
      <c r="H177">
        <f t="array" ref="H177">MuGFromP(テーブル2[[#This Row],[P]])</f>
        <v>2.4290890628326198E-5</v>
      </c>
      <c r="I177">
        <f t="array" ref="I177">MuFFromP(テーブル2[[#This Row],[P]])</f>
        <v>6.4066005508525405E-5</v>
      </c>
      <c r="J177">
        <f t="array" ref="J177">KfFromP(テーブル2[[#This Row],[P]])</f>
        <v>0.452884810527584</v>
      </c>
      <c r="K177">
        <f t="array" ref="K177">CpFFromP(テーブル2[[#This Row],[P]])</f>
        <v>11219.515372648901</v>
      </c>
      <c r="L177">
        <f t="array" ref="L177">SigmaFromP(テーブル2[[#This Row],[P]])</f>
        <v>3.02925386118211E-3</v>
      </c>
      <c r="M177">
        <v>176</v>
      </c>
      <c r="N177">
        <v>2848.0830000000001</v>
      </c>
      <c r="O177" s="8">
        <f t="shared" si="86"/>
        <v>2.8502295699234246E-6</v>
      </c>
      <c r="P177" s="8">
        <f t="shared" si="87"/>
        <v>5.9847340050885557E-3</v>
      </c>
      <c r="Q177" s="8">
        <v>1.905E-3</v>
      </c>
      <c r="R177">
        <v>0.15240000000000001</v>
      </c>
      <c r="S177" s="15">
        <v>3378782.6538085938</v>
      </c>
      <c r="T177">
        <v>551.548441132118</v>
      </c>
      <c r="U177" s="12">
        <f>+T177+BG177*S177*テーブル2[[#This Row],[Pw]]*R177/(N177*O177*K177)</f>
        <v>585.38479005079728</v>
      </c>
      <c r="V177">
        <v>0.03</v>
      </c>
      <c r="W177" s="8">
        <f t="shared" si="58"/>
        <v>84687.629140199861</v>
      </c>
      <c r="X177">
        <v>2.7417489253573679E-2</v>
      </c>
      <c r="Y177">
        <f t="shared" si="59"/>
        <v>6.0392938184881579</v>
      </c>
      <c r="Z177">
        <f t="shared" si="60"/>
        <v>6.0392938316842111</v>
      </c>
      <c r="AA177">
        <f t="shared" si="61"/>
        <v>-1.319605313909733E-8</v>
      </c>
      <c r="AB177">
        <f t="shared" si="62"/>
        <v>7.3259874902453786E-6</v>
      </c>
      <c r="AC177">
        <v>688.80221424478907</v>
      </c>
      <c r="AD177">
        <f t="shared" si="63"/>
        <v>2478.8989676378092</v>
      </c>
      <c r="AE177">
        <f>+gettm2(AD177,AC177,AK177,AL177,テーブル2[[#This Row],[Fcorr]])</f>
        <v>585.38479093881938</v>
      </c>
      <c r="AF177" s="14">
        <f t="shared" si="64"/>
        <v>8.8802210029825801E-7</v>
      </c>
      <c r="AG177">
        <v>7.3925930615650958E-6</v>
      </c>
      <c r="AH177">
        <f t="shared" si="65"/>
        <v>49.619312594496073</v>
      </c>
      <c r="AI177">
        <f t="shared" si="66"/>
        <v>0.29759748347878728</v>
      </c>
      <c r="AJ177">
        <f t="shared" si="67"/>
        <v>19.239360953784931</v>
      </c>
      <c r="AK177">
        <f t="array" ref="AK177">+S177*テーブル2[[#This Row],[F_form]]/(E177*CpFromTP((テーブル2[[#This Row],[Tin]]+テーブル2[[#This Row],[Tf]])/2,テーブル2[[#This Row],[P]])*AI177)</f>
        <v>3.7763536838135301</v>
      </c>
      <c r="AL177">
        <f t="shared" si="68"/>
        <v>1.5871354414155836</v>
      </c>
      <c r="AM177">
        <f t="shared" si="69"/>
        <v>626.57723589358091</v>
      </c>
      <c r="AN177">
        <f t="shared" si="70"/>
        <v>-5.5612872529309243E-8</v>
      </c>
      <c r="AO177">
        <f t="shared" si="71"/>
        <v>6.6605571319717152E-8</v>
      </c>
      <c r="AP177">
        <v>2.732596508178438</v>
      </c>
      <c r="AQ177">
        <f t="shared" si="72"/>
        <v>2.5343309751270028E-5</v>
      </c>
      <c r="AR177">
        <f t="shared" si="73"/>
        <v>3.7295993164424065E-6</v>
      </c>
      <c r="AS177">
        <f t="shared" si="74"/>
        <v>9.7063515960438433</v>
      </c>
      <c r="AT177">
        <f t="shared" si="75"/>
        <v>8.3139023746739227</v>
      </c>
      <c r="AU177">
        <f t="shared" si="76"/>
        <v>2.4741964245912729</v>
      </c>
      <c r="AV177">
        <f t="shared" si="77"/>
        <v>0.25840008358716515</v>
      </c>
      <c r="AW177">
        <f t="shared" si="78"/>
        <v>5.8116354084063087E-3</v>
      </c>
      <c r="AX177">
        <f t="shared" si="79"/>
        <v>0.25840008270399728</v>
      </c>
      <c r="AY177">
        <f t="shared" si="80"/>
        <v>8.8316787216768944E-10</v>
      </c>
      <c r="AZ177">
        <f t="shared" si="81"/>
        <v>839091.99888317985</v>
      </c>
      <c r="BA177">
        <f t="shared" si="82"/>
        <v>9.2744427051046779E-6</v>
      </c>
      <c r="BB177" s="15">
        <f t="shared" si="83"/>
        <v>3376171.8909959197</v>
      </c>
      <c r="BC177" s="20">
        <f t="shared" si="84"/>
        <v>-2610.7628126740456</v>
      </c>
      <c r="BD177" s="19">
        <f t="shared" si="85"/>
        <v>-7.7269332779697178E-2</v>
      </c>
      <c r="BE177" s="15">
        <v>4195604.6999999993</v>
      </c>
      <c r="BF177" s="16">
        <f>テーブル2[[#This Row],[q_P]]/テーブル2[[#This Row],[q_M]]</f>
        <v>0.80469256100221265</v>
      </c>
      <c r="BG177">
        <v>1</v>
      </c>
      <c r="BH177">
        <v>-5.0000000000000001E-3</v>
      </c>
      <c r="BI177">
        <v>4.5999999999999999E-2</v>
      </c>
      <c r="BJ177">
        <v>5625</v>
      </c>
      <c r="BK177" s="22">
        <v>1</v>
      </c>
      <c r="BL177">
        <f>テーブル2[[#This Row],[Ts]]-テーブル2[[#This Row],[Tin]]</f>
        <v>75.028794705850032</v>
      </c>
      <c r="BM177">
        <f>テーブル2[[#This Row],[q_P]]*0.000001</f>
        <v>3.3761718909959195</v>
      </c>
      <c r="BN177">
        <f>テーブル2[[#This Row],[Tsub]]</f>
        <v>75.028794705850032</v>
      </c>
      <c r="BO177">
        <f>テーブル2[[#This Row],[Fcorr]]</f>
        <v>1</v>
      </c>
      <c r="BP177">
        <f>(テーブル2[[#This Row],[Tsub]]-40)^2</f>
        <v>1227.0164585445873</v>
      </c>
      <c r="BQ177">
        <v>1</v>
      </c>
      <c r="BR177">
        <v>0.15240000000000001</v>
      </c>
    </row>
    <row r="178" spans="1:70" x14ac:dyDescent="0.15">
      <c r="A178" s="9" t="s">
        <v>246</v>
      </c>
      <c r="B178">
        <v>17236893.2329209</v>
      </c>
      <c r="C178" s="22">
        <f t="array" ref="C178">TsatFromP(テーブル2[[#This Row],[P]])</f>
        <v>626.57723583796803</v>
      </c>
      <c r="D178">
        <f t="array" ref="D178">RhoGFromP(テーブル2[[#This Row],[P]])</f>
        <v>122.583590976701</v>
      </c>
      <c r="E178">
        <f t="array" ref="E178">RhoFFromP(テーブル2[[#This Row],[P]])</f>
        <v>560.26337686439001</v>
      </c>
      <c r="F178">
        <f t="array" ref="F178">HgFromP(テーブル2[[#This Row],[P]])</f>
        <v>2538890.6454807199</v>
      </c>
      <c r="G178">
        <f t="array" ref="G178">HfFromP(テーブル2[[#This Row],[P]])</f>
        <v>1699798.64659754</v>
      </c>
      <c r="H178">
        <f t="array" ref="H178">MuGFromP(テーブル2[[#This Row],[P]])</f>
        <v>2.4290890628326198E-5</v>
      </c>
      <c r="I178">
        <f t="array" ref="I178">MuFFromP(テーブル2[[#This Row],[P]])</f>
        <v>6.4066005508525405E-5</v>
      </c>
      <c r="J178">
        <f t="array" ref="J178">KfFromP(テーブル2[[#This Row],[P]])</f>
        <v>0.452884810527584</v>
      </c>
      <c r="K178">
        <f t="array" ref="K178">CpFFromP(テーブル2[[#This Row],[P]])</f>
        <v>11219.515372648901</v>
      </c>
      <c r="L178">
        <f t="array" ref="L178">SigmaFromP(テーブル2[[#This Row],[P]])</f>
        <v>3.02925386118211E-3</v>
      </c>
      <c r="M178">
        <v>177</v>
      </c>
      <c r="N178">
        <v>2875.2076000000002</v>
      </c>
      <c r="O178" s="8">
        <f t="shared" si="86"/>
        <v>2.8502295699234246E-6</v>
      </c>
      <c r="P178" s="8">
        <f t="shared" si="87"/>
        <v>5.9847340050885557E-3</v>
      </c>
      <c r="Q178" s="8">
        <v>1.905E-3</v>
      </c>
      <c r="R178">
        <v>0.15240000000000001</v>
      </c>
      <c r="S178" s="15">
        <v>4998654.1748046875</v>
      </c>
      <c r="T178">
        <v>509.82521111723401</v>
      </c>
      <c r="U178" s="12">
        <f>+T178+BG178*S178*テーブル2[[#This Row],[Pw]]*R178/(N178*O178*K178)</f>
        <v>559.41128970129535</v>
      </c>
      <c r="V178">
        <v>0.03</v>
      </c>
      <c r="W178" s="8">
        <f t="shared" si="58"/>
        <v>85494.177989154137</v>
      </c>
      <c r="X178">
        <v>2.7310346611720538E-2</v>
      </c>
      <c r="Y178">
        <f t="shared" si="59"/>
        <v>6.051128756198767</v>
      </c>
      <c r="Z178">
        <f t="shared" si="60"/>
        <v>6.0511287704394805</v>
      </c>
      <c r="AA178">
        <f t="shared" si="61"/>
        <v>-1.4240713497315483E-8</v>
      </c>
      <c r="AB178">
        <f t="shared" si="62"/>
        <v>7.2166145598045191E-6</v>
      </c>
      <c r="AC178">
        <v>727.57116738163052</v>
      </c>
      <c r="AD178">
        <f t="shared" si="63"/>
        <v>2497.613067073316</v>
      </c>
      <c r="AE178">
        <f>+gettm2(AD178,AC178,AK178,AL178,テーブル2[[#This Row],[Fcorr]])</f>
        <v>559.41128970129523</v>
      </c>
      <c r="AF178" s="14">
        <f t="shared" si="64"/>
        <v>0</v>
      </c>
      <c r="AG178">
        <v>7.3123150765798689E-6</v>
      </c>
      <c r="AH178">
        <f t="shared" si="65"/>
        <v>50.371328595897722</v>
      </c>
      <c r="AI178">
        <f t="shared" si="66"/>
        <v>0.29984415386361774</v>
      </c>
      <c r="AJ178">
        <f t="shared" si="67"/>
        <v>19.174103607163353</v>
      </c>
      <c r="AK178">
        <f t="array" ref="AK178">+S178*テーブル2[[#This Row],[F_form]]/(E178*CpFromTP((テーブル2[[#This Row],[Tin]]+テーブル2[[#This Row],[Tf]])/2,テーブル2[[#This Row],[P]])*AI178)</f>
        <v>6.1361919780123886</v>
      </c>
      <c r="AL178">
        <f t="shared" si="68"/>
        <v>1.5871354414155836</v>
      </c>
      <c r="AM178">
        <f t="shared" si="69"/>
        <v>626.57723581176981</v>
      </c>
      <c r="AN178">
        <f t="shared" si="70"/>
        <v>2.6198222258244641E-8</v>
      </c>
      <c r="AO178">
        <f t="shared" si="71"/>
        <v>9.5700516775349775E-8</v>
      </c>
      <c r="AP178">
        <v>2.7523136896598053</v>
      </c>
      <c r="AQ178">
        <f t="shared" si="72"/>
        <v>2.4981498701314352E-5</v>
      </c>
      <c r="AR178">
        <f t="shared" si="73"/>
        <v>3.7040077966776093E-6</v>
      </c>
      <c r="AS178">
        <f t="shared" si="74"/>
        <v>9.7125231218093848</v>
      </c>
      <c r="AT178">
        <f t="shared" si="75"/>
        <v>8.3170804815740347</v>
      </c>
      <c r="AU178">
        <f t="shared" si="76"/>
        <v>2.4938279596131769</v>
      </c>
      <c r="AV178">
        <f t="shared" si="77"/>
        <v>0.25848573004662834</v>
      </c>
      <c r="AW178">
        <f t="shared" si="78"/>
        <v>5.724870914729843E-3</v>
      </c>
      <c r="AX178">
        <f t="shared" si="79"/>
        <v>0.25848572166741535</v>
      </c>
      <c r="AY178">
        <f t="shared" si="80"/>
        <v>8.3792129901283374E-9</v>
      </c>
      <c r="AZ178">
        <f t="shared" si="81"/>
        <v>839091.99888317985</v>
      </c>
      <c r="BA178">
        <f t="shared" si="82"/>
        <v>9.0765448702913461E-6</v>
      </c>
      <c r="BB178" s="15">
        <f t="shared" si="83"/>
        <v>4956733.1449020123</v>
      </c>
      <c r="BC178" s="20">
        <f t="shared" si="84"/>
        <v>-41921.029902675189</v>
      </c>
      <c r="BD178" s="19">
        <f t="shared" si="85"/>
        <v>-0.83864633232630403</v>
      </c>
      <c r="BE178" s="15">
        <v>5078889.9000000004</v>
      </c>
      <c r="BF178" s="16">
        <f>テーブル2[[#This Row],[q_P]]/テーブル2[[#This Row],[q_M]]</f>
        <v>0.97594813876591657</v>
      </c>
      <c r="BG178">
        <v>1</v>
      </c>
      <c r="BH178">
        <v>-0.13100000000000001</v>
      </c>
      <c r="BI178">
        <v>4.5999999999999999E-2</v>
      </c>
      <c r="BJ178">
        <v>5625</v>
      </c>
      <c r="BK178" s="22">
        <v>1</v>
      </c>
      <c r="BL178">
        <f>テーブル2[[#This Row],[Ts]]-テーブル2[[#This Row],[Tin]]</f>
        <v>116.75202472073403</v>
      </c>
      <c r="BM178">
        <f>テーブル2[[#This Row],[q_P]]*0.000001</f>
        <v>4.956733144902012</v>
      </c>
      <c r="BN178">
        <f>テーブル2[[#This Row],[Tsub]]</f>
        <v>116.75202472073403</v>
      </c>
      <c r="BO178">
        <f>テーブル2[[#This Row],[Fcorr]]</f>
        <v>1</v>
      </c>
      <c r="BP178">
        <f>(テーブル2[[#This Row],[Tsub]]-40)^2</f>
        <v>5890.8732987321673</v>
      </c>
      <c r="BQ178">
        <v>1</v>
      </c>
      <c r="BR178">
        <v>0.15240000000000001</v>
      </c>
    </row>
    <row r="179" spans="1:70" x14ac:dyDescent="0.15">
      <c r="A179" s="9" t="s">
        <v>247</v>
      </c>
      <c r="B179">
        <v>17236893.2329209</v>
      </c>
      <c r="C179" s="22">
        <f t="array" ref="C179">TsatFromP(テーブル2[[#This Row],[P]])</f>
        <v>626.57723583796803</v>
      </c>
      <c r="D179">
        <f t="array" ref="D179">RhoGFromP(テーブル2[[#This Row],[P]])</f>
        <v>122.583590976701</v>
      </c>
      <c r="E179">
        <f t="array" ref="E179">RhoFFromP(テーブル2[[#This Row],[P]])</f>
        <v>560.26337686439001</v>
      </c>
      <c r="F179">
        <f t="array" ref="F179">HgFromP(テーブル2[[#This Row],[P]])</f>
        <v>2538890.6454807199</v>
      </c>
      <c r="G179">
        <f t="array" ref="G179">HfFromP(テーブル2[[#This Row],[P]])</f>
        <v>1699798.64659754</v>
      </c>
      <c r="H179">
        <f t="array" ref="H179">MuGFromP(テーブル2[[#This Row],[P]])</f>
        <v>2.4290890628326198E-5</v>
      </c>
      <c r="I179">
        <f t="array" ref="I179">MuFFromP(テーブル2[[#This Row],[P]])</f>
        <v>6.4066005508525405E-5</v>
      </c>
      <c r="J179">
        <f t="array" ref="J179">KfFromP(テーブル2[[#This Row],[P]])</f>
        <v>0.452884810527584</v>
      </c>
      <c r="K179">
        <f t="array" ref="K179">CpFFromP(テーブル2[[#This Row],[P]])</f>
        <v>11219.515372648901</v>
      </c>
      <c r="L179">
        <f t="array" ref="L179">SigmaFromP(テーブル2[[#This Row],[P]])</f>
        <v>3.02925386118211E-3</v>
      </c>
      <c r="M179">
        <v>178</v>
      </c>
      <c r="N179">
        <v>2888.7698999999998</v>
      </c>
      <c r="O179" s="8">
        <f t="shared" si="86"/>
        <v>2.8502295699234246E-6</v>
      </c>
      <c r="P179" s="8">
        <f t="shared" si="87"/>
        <v>5.9847340050885557E-3</v>
      </c>
      <c r="Q179" s="8">
        <v>1.905E-3</v>
      </c>
      <c r="R179">
        <v>0.15240000000000001</v>
      </c>
      <c r="S179" s="15">
        <v>6305664.0625</v>
      </c>
      <c r="T179">
        <v>475.39939134230099</v>
      </c>
      <c r="U179" s="12">
        <f>+T179+BG179*S179*テーブル2[[#This Row],[Pw]]*R179/(N179*O179*K179)</f>
        <v>537.65718989493678</v>
      </c>
      <c r="V179">
        <v>0.03</v>
      </c>
      <c r="W179" s="8">
        <f t="shared" si="58"/>
        <v>85897.452413631268</v>
      </c>
      <c r="X179">
        <v>2.725739080054396E-2</v>
      </c>
      <c r="Y179">
        <f t="shared" si="59"/>
        <v>6.0570039873577297</v>
      </c>
      <c r="Z179">
        <f t="shared" si="60"/>
        <v>6.0570039906741773</v>
      </c>
      <c r="AA179">
        <f t="shared" si="61"/>
        <v>-3.3164475610192312E-9</v>
      </c>
      <c r="AB179">
        <f t="shared" si="62"/>
        <v>7.1629011260640252E-6</v>
      </c>
      <c r="AC179">
        <v>760.13715317234971</v>
      </c>
      <c r="AD179">
        <f t="shared" si="63"/>
        <v>2506.9601743329754</v>
      </c>
      <c r="AE179">
        <f>+gettm2(AD179,AC179,AK179,AL179,テーブル2[[#This Row],[Fcorr]])</f>
        <v>537.65718989493678</v>
      </c>
      <c r="AF179" s="14">
        <f t="shared" si="64"/>
        <v>0</v>
      </c>
      <c r="AG179">
        <v>7.2831778316785654E-6</v>
      </c>
      <c r="AH179">
        <f t="shared" si="65"/>
        <v>50.749055018940382</v>
      </c>
      <c r="AI179">
        <f t="shared" si="66"/>
        <v>0.30096629544122777</v>
      </c>
      <c r="AJ179">
        <f t="shared" si="67"/>
        <v>19.169172458375808</v>
      </c>
      <c r="AK179">
        <f t="array" ref="AK179">+S179*テーブル2[[#This Row],[F_form]]/(E179*CpFromTP((テーブル2[[#This Row],[Tin]]+テーブル2[[#This Row],[Tf]])/2,テーブル2[[#This Row],[P]])*AI179)</f>
        <v>8.1155388555069994</v>
      </c>
      <c r="AL179">
        <f t="shared" si="68"/>
        <v>1.5871354414155836</v>
      </c>
      <c r="AM179">
        <f t="shared" si="69"/>
        <v>626.57723578996365</v>
      </c>
      <c r="AN179">
        <f t="shared" si="70"/>
        <v>4.800438091479009E-8</v>
      </c>
      <c r="AO179">
        <f t="shared" si="71"/>
        <v>1.2027670561454022E-7</v>
      </c>
      <c r="AP179">
        <v>2.7660225058356875</v>
      </c>
      <c r="AQ179">
        <f t="shared" si="72"/>
        <v>2.4734488335482678E-5</v>
      </c>
      <c r="AR179">
        <f t="shared" si="73"/>
        <v>3.7017272686465528E-6</v>
      </c>
      <c r="AS179">
        <f t="shared" si="74"/>
        <v>9.7428691220360015</v>
      </c>
      <c r="AT179">
        <f t="shared" si="75"/>
        <v>8.332678226639171</v>
      </c>
      <c r="AU179">
        <f t="shared" si="76"/>
        <v>2.5078552969753707</v>
      </c>
      <c r="AV179">
        <f t="shared" si="77"/>
        <v>0.25816720886031685</v>
      </c>
      <c r="AW179">
        <f t="shared" si="78"/>
        <v>5.6822605644051951E-3</v>
      </c>
      <c r="AX179">
        <f t="shared" si="79"/>
        <v>0.25816719497561219</v>
      </c>
      <c r="AY179">
        <f t="shared" si="80"/>
        <v>1.3884704663791325E-8</v>
      </c>
      <c r="AZ179">
        <f t="shared" si="81"/>
        <v>839091.99888317985</v>
      </c>
      <c r="BA179">
        <f t="shared" si="82"/>
        <v>8.9422585258429572E-6</v>
      </c>
      <c r="BB179" s="15">
        <f t="shared" si="83"/>
        <v>6323188.33376987</v>
      </c>
      <c r="BC179" s="20">
        <f t="shared" si="84"/>
        <v>17524.271269869991</v>
      </c>
      <c r="BD179" s="19">
        <f t="shared" si="85"/>
        <v>0.27791317609333854</v>
      </c>
      <c r="BE179" s="15">
        <v>5993721</v>
      </c>
      <c r="BF179" s="16">
        <f>テーブル2[[#This Row],[q_P]]/テーブル2[[#This Row],[q_M]]</f>
        <v>1.0549687470888067</v>
      </c>
      <c r="BG179">
        <v>1</v>
      </c>
      <c r="BH179">
        <v>-0.19900000000000001</v>
      </c>
      <c r="BI179">
        <v>4.5999999999999999E-2</v>
      </c>
      <c r="BJ179">
        <v>5625</v>
      </c>
      <c r="BK179" s="22">
        <v>1</v>
      </c>
      <c r="BL179">
        <f>テーブル2[[#This Row],[Ts]]-テーブル2[[#This Row],[Tin]]</f>
        <v>151.17784449566705</v>
      </c>
      <c r="BM179">
        <f>テーブル2[[#This Row],[q_P]]*0.000001</f>
        <v>6.3231883337698696</v>
      </c>
      <c r="BN179">
        <f>テーブル2[[#This Row],[Tsub]]</f>
        <v>151.17784449566705</v>
      </c>
      <c r="BO179">
        <f>テーブル2[[#This Row],[Fcorr]]</f>
        <v>1</v>
      </c>
      <c r="BP179">
        <f>(テーブル2[[#This Row],[Tsub]]-40)^2</f>
        <v>12360.513106702723</v>
      </c>
      <c r="BQ179">
        <v>1</v>
      </c>
      <c r="BR179">
        <v>0.15240000000000001</v>
      </c>
    </row>
    <row r="180" spans="1:70" x14ac:dyDescent="0.15">
      <c r="A180" s="9" t="s">
        <v>248</v>
      </c>
      <c r="B180">
        <v>17236893.2329209</v>
      </c>
      <c r="C180" s="22">
        <f t="array" ref="C180">TsatFromP(テーブル2[[#This Row],[P]])</f>
        <v>626.57723583796803</v>
      </c>
      <c r="D180">
        <f t="array" ref="D180">RhoGFromP(テーブル2[[#This Row],[P]])</f>
        <v>122.583590976701</v>
      </c>
      <c r="E180">
        <f t="array" ref="E180">RhoFFromP(テーブル2[[#This Row],[P]])</f>
        <v>560.26337686439001</v>
      </c>
      <c r="F180">
        <f t="array" ref="F180">HgFromP(テーブル2[[#This Row],[P]])</f>
        <v>2538890.6454807199</v>
      </c>
      <c r="G180">
        <f t="array" ref="G180">HfFromP(テーブル2[[#This Row],[P]])</f>
        <v>1699798.64659754</v>
      </c>
      <c r="H180">
        <f t="array" ref="H180">MuGFromP(テーブル2[[#This Row],[P]])</f>
        <v>2.4290890628326198E-5</v>
      </c>
      <c r="I180">
        <f t="array" ref="I180">MuFFromP(テーブル2[[#This Row],[P]])</f>
        <v>6.4066005508525405E-5</v>
      </c>
      <c r="J180">
        <f t="array" ref="J180">KfFromP(テーブル2[[#This Row],[P]])</f>
        <v>0.452884810527584</v>
      </c>
      <c r="K180">
        <f t="array" ref="K180">CpFFromP(テーブル2[[#This Row],[P]])</f>
        <v>11219.515372648901</v>
      </c>
      <c r="L180">
        <f t="array" ref="L180">SigmaFromP(テーブル2[[#This Row],[P]])</f>
        <v>3.02925386118211E-3</v>
      </c>
      <c r="M180">
        <v>179</v>
      </c>
      <c r="N180">
        <v>2888.7698999999998</v>
      </c>
      <c r="O180" s="8">
        <f t="shared" si="86"/>
        <v>2.8502295699234246E-6</v>
      </c>
      <c r="P180" s="8">
        <f t="shared" si="87"/>
        <v>5.9847340050885557E-3</v>
      </c>
      <c r="Q180" s="8">
        <v>1.905E-3</v>
      </c>
      <c r="R180">
        <v>0.15240000000000001</v>
      </c>
      <c r="S180" s="15">
        <v>5011364.74609375</v>
      </c>
      <c r="T180">
        <v>509.82521111723401</v>
      </c>
      <c r="U180" s="12">
        <f>+T180+BG180*S180*テーブル2[[#This Row],[Pw]]*R180/(N180*O180*K180)</f>
        <v>559.30398666627411</v>
      </c>
      <c r="V180">
        <v>0.03</v>
      </c>
      <c r="W180" s="8">
        <f t="shared" si="58"/>
        <v>85897.452413631268</v>
      </c>
      <c r="X180">
        <v>2.725739080054396E-2</v>
      </c>
      <c r="Y180">
        <f t="shared" si="59"/>
        <v>6.0570039873577297</v>
      </c>
      <c r="Z180">
        <f t="shared" si="60"/>
        <v>6.0570039906741773</v>
      </c>
      <c r="AA180">
        <f t="shared" si="61"/>
        <v>-3.3164475610192312E-9</v>
      </c>
      <c r="AB180">
        <f t="shared" si="62"/>
        <v>7.1629011260640252E-6</v>
      </c>
      <c r="AC180">
        <v>727.34081168522437</v>
      </c>
      <c r="AD180">
        <f t="shared" si="63"/>
        <v>2506.9601743329754</v>
      </c>
      <c r="AE180">
        <f>+gettm2(AD180,AC180,AK180,AL180,テーブル2[[#This Row],[Fcorr]])</f>
        <v>559.3039879396822</v>
      </c>
      <c r="AF180" s="14">
        <f t="shared" si="64"/>
        <v>1.2734080883092247E-6</v>
      </c>
      <c r="AG180">
        <v>7.2589916374258428E-6</v>
      </c>
      <c r="AH180">
        <f t="shared" si="65"/>
        <v>50.749055018940382</v>
      </c>
      <c r="AI180">
        <f t="shared" si="66"/>
        <v>0.30096629544122777</v>
      </c>
      <c r="AJ180">
        <f t="shared" si="67"/>
        <v>19.105514898522522</v>
      </c>
      <c r="AK180">
        <f t="array" ref="AK180">+S180*テーブル2[[#This Row],[F_form]]/(E180*CpFromTP((テーブル2[[#This Row],[Tin]]+テーブル2[[#This Row],[Tf]])/2,テーブル2[[#This Row],[P]])*AI180)</f>
        <v>6.1295828719753143</v>
      </c>
      <c r="AL180">
        <f t="shared" si="68"/>
        <v>1.5871354414155836</v>
      </c>
      <c r="AM180">
        <f t="shared" si="69"/>
        <v>626.57723579169783</v>
      </c>
      <c r="AN180">
        <f t="shared" si="70"/>
        <v>4.6270201892184559E-8</v>
      </c>
      <c r="AO180">
        <f t="shared" si="71"/>
        <v>9.6090511361817544E-8</v>
      </c>
      <c r="AP180">
        <v>2.757002658031952</v>
      </c>
      <c r="AQ180">
        <f t="shared" si="72"/>
        <v>2.4896596464259274E-5</v>
      </c>
      <c r="AR180">
        <f t="shared" si="73"/>
        <v>3.6775410743938302E-6</v>
      </c>
      <c r="AS180">
        <f t="shared" si="74"/>
        <v>9.6792115621827133</v>
      </c>
      <c r="AT180">
        <f t="shared" si="75"/>
        <v>8.2999022389175128</v>
      </c>
      <c r="AU180">
        <f t="shared" si="76"/>
        <v>2.4979908293713562</v>
      </c>
      <c r="AV180">
        <f t="shared" si="77"/>
        <v>0.2590118286605958</v>
      </c>
      <c r="AW180">
        <f t="shared" si="78"/>
        <v>5.6822605644051951E-3</v>
      </c>
      <c r="AX180">
        <f t="shared" si="79"/>
        <v>0.25901181832039327</v>
      </c>
      <c r="AY180">
        <f t="shared" si="80"/>
        <v>1.0340202527547859E-8</v>
      </c>
      <c r="AZ180">
        <f t="shared" si="81"/>
        <v>839091.99888317985</v>
      </c>
      <c r="BA180">
        <f t="shared" si="82"/>
        <v>9.0303128260425273E-6</v>
      </c>
      <c r="BB180" s="15">
        <f t="shared" si="83"/>
        <v>5002412.7631623624</v>
      </c>
      <c r="BC180" s="20">
        <f t="shared" si="84"/>
        <v>-8951.9829313876107</v>
      </c>
      <c r="BD180" s="19">
        <f t="shared" si="85"/>
        <v>-0.1786336334501592</v>
      </c>
      <c r="BE180" s="15">
        <v>5078889.9000000004</v>
      </c>
      <c r="BF180" s="16">
        <f>テーブル2[[#This Row],[q_P]]/テーブル2[[#This Row],[q_M]]</f>
        <v>0.98494215500957449</v>
      </c>
      <c r="BG180">
        <v>1</v>
      </c>
      <c r="BH180">
        <v>-0.13500000000000001</v>
      </c>
      <c r="BI180">
        <v>4.5999999999999999E-2</v>
      </c>
      <c r="BJ180">
        <v>5625</v>
      </c>
      <c r="BK180" s="22">
        <v>1</v>
      </c>
      <c r="BL180">
        <f>テーブル2[[#This Row],[Ts]]-テーブル2[[#This Row],[Tin]]</f>
        <v>116.75202472073403</v>
      </c>
      <c r="BM180">
        <f>テーブル2[[#This Row],[q_P]]*0.000001</f>
        <v>5.0024127631623623</v>
      </c>
      <c r="BN180">
        <f>テーブル2[[#This Row],[Tsub]]</f>
        <v>116.75202472073403</v>
      </c>
      <c r="BO180">
        <f>テーブル2[[#This Row],[Fcorr]]</f>
        <v>1</v>
      </c>
      <c r="BP180">
        <f>(テーブル2[[#This Row],[Tsub]]-40)^2</f>
        <v>5890.8732987321673</v>
      </c>
      <c r="BQ180">
        <v>1</v>
      </c>
      <c r="BR180">
        <v>0.15240000000000001</v>
      </c>
    </row>
    <row r="181" spans="1:70" x14ac:dyDescent="0.15">
      <c r="A181" s="9" t="s">
        <v>249</v>
      </c>
      <c r="B181">
        <v>17236893.2329209</v>
      </c>
      <c r="C181" s="22">
        <f t="array" ref="C181">TsatFromP(テーブル2[[#This Row],[P]])</f>
        <v>626.57723583796803</v>
      </c>
      <c r="D181">
        <f t="array" ref="D181">RhoGFromP(テーブル2[[#This Row],[P]])</f>
        <v>122.583590976701</v>
      </c>
      <c r="E181">
        <f t="array" ref="E181">RhoFFromP(テーブル2[[#This Row],[P]])</f>
        <v>560.26337686439001</v>
      </c>
      <c r="F181">
        <f t="array" ref="F181">HgFromP(テーブル2[[#This Row],[P]])</f>
        <v>2538890.6454807199</v>
      </c>
      <c r="G181">
        <f t="array" ref="G181">HfFromP(テーブル2[[#This Row],[P]])</f>
        <v>1699798.64659754</v>
      </c>
      <c r="H181">
        <f t="array" ref="H181">MuGFromP(テーブル2[[#This Row],[P]])</f>
        <v>2.4290890628326198E-5</v>
      </c>
      <c r="I181">
        <f t="array" ref="I181">MuFFromP(テーブル2[[#This Row],[P]])</f>
        <v>6.4066005508525405E-5</v>
      </c>
      <c r="J181">
        <f t="array" ref="J181">KfFromP(テーブル2[[#This Row],[P]])</f>
        <v>0.452884810527584</v>
      </c>
      <c r="K181">
        <f t="array" ref="K181">CpFFromP(テーブル2[[#This Row],[P]])</f>
        <v>11219.515372648901</v>
      </c>
      <c r="L181">
        <f t="array" ref="L181">SigmaFromP(テーブル2[[#This Row],[P]])</f>
        <v>3.02925386118211E-3</v>
      </c>
      <c r="M181">
        <v>180</v>
      </c>
      <c r="N181">
        <v>3444.8242</v>
      </c>
      <c r="O181" s="8">
        <f t="shared" si="86"/>
        <v>2.8502295699234246E-6</v>
      </c>
      <c r="P181" s="8">
        <f t="shared" si="87"/>
        <v>5.9847340050885557E-3</v>
      </c>
      <c r="Q181" s="8">
        <v>1.905E-3</v>
      </c>
      <c r="R181">
        <v>0.15240000000000001</v>
      </c>
      <c r="S181" s="15">
        <v>3632086.181640625</v>
      </c>
      <c r="T181">
        <v>554.36509768241604</v>
      </c>
      <c r="U181" s="12">
        <f>+T181+BG181*S181*テーブル2[[#This Row],[Pw]]*R181/(N181*O181*K181)</f>
        <v>584.43728111426628</v>
      </c>
      <c r="V181">
        <v>0.03</v>
      </c>
      <c r="W181" s="8">
        <f t="shared" si="58"/>
        <v>102431.70381719411</v>
      </c>
      <c r="X181">
        <v>2.5384208624571455E-2</v>
      </c>
      <c r="Y181">
        <f t="shared" si="59"/>
        <v>6.2765094318285328</v>
      </c>
      <c r="Z181">
        <f t="shared" si="60"/>
        <v>6.2765094327444357</v>
      </c>
      <c r="AA181">
        <f t="shared" si="61"/>
        <v>-9.1590290907106464E-10</v>
      </c>
      <c r="AB181">
        <f t="shared" si="62"/>
        <v>5.4088057229598891E-6</v>
      </c>
      <c r="AC181">
        <v>680.92787060207502</v>
      </c>
      <c r="AD181">
        <f t="shared" si="63"/>
        <v>2884.969470862759</v>
      </c>
      <c r="AE181">
        <f>+gettm2(AD181,AC181,AK181,AL181,テーブル2[[#This Row],[Fcorr]])</f>
        <v>584.4372811142664</v>
      </c>
      <c r="AF181" s="14">
        <f t="shared" si="64"/>
        <v>0</v>
      </c>
      <c r="AG181">
        <v>5.4685711054947631E-6</v>
      </c>
      <c r="AH181">
        <f t="shared" si="65"/>
        <v>67.207158467309014</v>
      </c>
      <c r="AI181">
        <f t="shared" si="66"/>
        <v>0.34634717495567147</v>
      </c>
      <c r="AJ181">
        <f t="shared" si="67"/>
        <v>16.56342329511244</v>
      </c>
      <c r="AK181">
        <f t="array" ref="AK181">+S181*テーブル2[[#This Row],[F_form]]/(E181*CpFromTP((テーブル2[[#This Row],[Tin]]+テーブル2[[#This Row],[Tf]])/2,テーブル2[[#This Row],[P]])*AI181)</f>
        <v>3.4746480283215182</v>
      </c>
      <c r="AL181">
        <f t="shared" si="68"/>
        <v>1.5871354414155836</v>
      </c>
      <c r="AM181">
        <f t="shared" si="69"/>
        <v>626.57723592411344</v>
      </c>
      <c r="AN181">
        <f t="shared" si="70"/>
        <v>-8.6145405475690495E-8</v>
      </c>
      <c r="AO181">
        <f t="shared" si="71"/>
        <v>5.9765382534874031E-8</v>
      </c>
      <c r="AP181">
        <v>2.9062042375642347</v>
      </c>
      <c r="AQ181">
        <f t="shared" si="72"/>
        <v>2.2405884162786635E-5</v>
      </c>
      <c r="AR181">
        <f t="shared" si="73"/>
        <v>2.7641682440148186E-6</v>
      </c>
      <c r="AS181">
        <f t="shared" si="74"/>
        <v>8.3722215184368221</v>
      </c>
      <c r="AT181">
        <f t="shared" si="75"/>
        <v>7.5745963183716132</v>
      </c>
      <c r="AU181">
        <f t="shared" si="76"/>
        <v>2.6234400362976382</v>
      </c>
      <c r="AV181">
        <f t="shared" si="77"/>
        <v>0.28276420126659652</v>
      </c>
      <c r="AW181">
        <f t="shared" si="78"/>
        <v>4.2907535535105738E-3</v>
      </c>
      <c r="AX181">
        <f t="shared" si="79"/>
        <v>0.28276419807921932</v>
      </c>
      <c r="AY181">
        <f t="shared" si="80"/>
        <v>3.1873771955126529E-9</v>
      </c>
      <c r="AZ181">
        <f t="shared" si="81"/>
        <v>839091.99888317985</v>
      </c>
      <c r="BA181">
        <f t="shared" si="82"/>
        <v>7.7096729380470475E-6</v>
      </c>
      <c r="BB181" s="15">
        <f t="shared" si="83"/>
        <v>3644312.1033035424</v>
      </c>
      <c r="BC181" s="20">
        <f t="shared" si="84"/>
        <v>12225.921662917361</v>
      </c>
      <c r="BD181" s="19">
        <f t="shared" si="85"/>
        <v>0.33660879867654658</v>
      </c>
      <c r="BE181" s="15">
        <v>4921160.3999999994</v>
      </c>
      <c r="BF181" s="16">
        <f>テーブル2[[#This Row],[q_P]]/テーブル2[[#This Row],[q_M]]</f>
        <v>0.74053918325920509</v>
      </c>
      <c r="BG181">
        <v>1</v>
      </c>
      <c r="BH181">
        <v>-5.0000000000000001E-3</v>
      </c>
      <c r="BI181">
        <v>4.5999999999999999E-2</v>
      </c>
      <c r="BJ181">
        <v>5625</v>
      </c>
      <c r="BK181" s="22">
        <v>1</v>
      </c>
      <c r="BL181">
        <f>テーブル2[[#This Row],[Ts]]-テーブル2[[#This Row],[Tin]]</f>
        <v>72.212138155551997</v>
      </c>
      <c r="BM181">
        <f>テーブル2[[#This Row],[q_P]]*0.000001</f>
        <v>3.6443121033035424</v>
      </c>
      <c r="BN181">
        <f>テーブル2[[#This Row],[Tsub]]</f>
        <v>72.212138155551997</v>
      </c>
      <c r="BO181">
        <f>テーブル2[[#This Row],[Fcorr]]</f>
        <v>1</v>
      </c>
      <c r="BP181">
        <f>(テーブル2[[#This Row],[Tsub]]-40)^2</f>
        <v>1037.6218445523689</v>
      </c>
      <c r="BQ181">
        <v>1</v>
      </c>
      <c r="BR181">
        <v>0.15240000000000001</v>
      </c>
    </row>
    <row r="182" spans="1:70" x14ac:dyDescent="0.15">
      <c r="A182" s="9" t="s">
        <v>250</v>
      </c>
      <c r="B182">
        <v>17236893.2329209</v>
      </c>
      <c r="C182" s="22">
        <f t="array" ref="C182">TsatFromP(テーブル2[[#This Row],[P]])</f>
        <v>626.57723583796803</v>
      </c>
      <c r="D182">
        <f t="array" ref="D182">RhoGFromP(テーブル2[[#This Row],[P]])</f>
        <v>122.583590976701</v>
      </c>
      <c r="E182">
        <f t="array" ref="E182">RhoFFromP(テーブル2[[#This Row],[P]])</f>
        <v>560.26337686439001</v>
      </c>
      <c r="F182">
        <f t="array" ref="F182">HgFromP(テーブル2[[#This Row],[P]])</f>
        <v>2538890.6454807199</v>
      </c>
      <c r="G182">
        <f t="array" ref="G182">HfFromP(テーブル2[[#This Row],[P]])</f>
        <v>1699798.64659754</v>
      </c>
      <c r="H182">
        <f t="array" ref="H182">MuGFromP(テーブル2[[#This Row],[P]])</f>
        <v>2.4290890628326198E-5</v>
      </c>
      <c r="I182">
        <f t="array" ref="I182">MuFFromP(テーブル2[[#This Row],[P]])</f>
        <v>6.4066005508525405E-5</v>
      </c>
      <c r="J182">
        <f t="array" ref="J182">KfFromP(テーブル2[[#This Row],[P]])</f>
        <v>0.452884810527584</v>
      </c>
      <c r="K182">
        <f t="array" ref="K182">CpFFromP(テーブル2[[#This Row],[P]])</f>
        <v>11219.515372648901</v>
      </c>
      <c r="L182">
        <f t="array" ref="L182">SigmaFromP(テーブル2[[#This Row],[P]])</f>
        <v>3.02925386118211E-3</v>
      </c>
      <c r="M182">
        <v>181</v>
      </c>
      <c r="N182">
        <v>3580.4472000000001</v>
      </c>
      <c r="O182" s="8">
        <f t="shared" si="86"/>
        <v>2.8502295699234246E-6</v>
      </c>
      <c r="P182" s="8">
        <f t="shared" si="87"/>
        <v>5.9847340050885557E-3</v>
      </c>
      <c r="Q182" s="8">
        <v>1.905E-3</v>
      </c>
      <c r="R182">
        <v>0.15240000000000001</v>
      </c>
      <c r="S182" s="15">
        <v>4221493.5302734375</v>
      </c>
      <c r="T182">
        <v>542.68385368854695</v>
      </c>
      <c r="U182" s="12">
        <f>+T182+BG182*S182*テーブル2[[#This Row],[Pw]]*R182/(N182*O182*K182)</f>
        <v>576.31213987331455</v>
      </c>
      <c r="V182">
        <v>0.03</v>
      </c>
      <c r="W182" s="8">
        <f t="shared" si="58"/>
        <v>106464.44806196552</v>
      </c>
      <c r="X182">
        <v>2.4999929916971465E-2</v>
      </c>
      <c r="Y182">
        <f t="shared" si="59"/>
        <v>6.324564185235217</v>
      </c>
      <c r="Z182">
        <f t="shared" si="60"/>
        <v>6.324564225480195</v>
      </c>
      <c r="AA182">
        <f t="shared" si="61"/>
        <v>-4.0244978016801269E-8</v>
      </c>
      <c r="AB182">
        <f t="shared" si="62"/>
        <v>5.0837688903806489E-6</v>
      </c>
      <c r="AC182">
        <v>689.47990234867177</v>
      </c>
      <c r="AD182">
        <f t="shared" si="63"/>
        <v>2975.7676171444768</v>
      </c>
      <c r="AE182">
        <f>+gettm2(AD182,AC182,AK182,AL182,テーブル2[[#This Row],[Fcorr]])</f>
        <v>576.31214076811352</v>
      </c>
      <c r="AF182" s="14">
        <f t="shared" si="64"/>
        <v>8.9479897269484354E-7</v>
      </c>
      <c r="AG182">
        <v>5.1506765422990368E-6</v>
      </c>
      <c r="AH182">
        <f t="shared" si="65"/>
        <v>71.504128370130374</v>
      </c>
      <c r="AI182">
        <f t="shared" si="66"/>
        <v>0.35724769982205085</v>
      </c>
      <c r="AJ182">
        <f t="shared" si="67"/>
        <v>16.091565838277333</v>
      </c>
      <c r="AK182">
        <f t="array" ref="AK182">+S182*テーブル2[[#This Row],[F_form]]/(E182*CpFromTP((テーブル2[[#This Row],[Tin]]+テーブル2[[#This Row],[Tf]])/2,テーブル2[[#This Row],[P]])*AI182)</f>
        <v>4.0637208369697166</v>
      </c>
      <c r="AL182">
        <f t="shared" si="68"/>
        <v>1.5871354414155836</v>
      </c>
      <c r="AM182">
        <f t="shared" si="69"/>
        <v>626.57723580098582</v>
      </c>
      <c r="AN182">
        <f t="shared" si="70"/>
        <v>3.6982214624003973E-8</v>
      </c>
      <c r="AO182">
        <f t="shared" si="71"/>
        <v>6.6907651918387913E-8</v>
      </c>
      <c r="AP182">
        <v>2.9457667340720897</v>
      </c>
      <c r="AQ182">
        <f t="shared" si="72"/>
        <v>2.1808090603434174E-5</v>
      </c>
      <c r="AR182">
        <f t="shared" si="73"/>
        <v>2.6087920971087124E-6</v>
      </c>
      <c r="AS182">
        <f t="shared" si="74"/>
        <v>8.1502982072845516</v>
      </c>
      <c r="AT182">
        <f t="shared" si="75"/>
        <v>7.4402725821712208</v>
      </c>
      <c r="AU182">
        <f t="shared" si="76"/>
        <v>2.6580202660297396</v>
      </c>
      <c r="AV182">
        <f t="shared" si="77"/>
        <v>0.28774646804235005</v>
      </c>
      <c r="AW182">
        <f t="shared" si="78"/>
        <v>4.0329049607073569E-3</v>
      </c>
      <c r="AX182">
        <f t="shared" si="79"/>
        <v>0.2877464608282489</v>
      </c>
      <c r="AY182">
        <f t="shared" si="80"/>
        <v>7.2141011497883767E-9</v>
      </c>
      <c r="AZ182">
        <f t="shared" si="81"/>
        <v>839091.99888317985</v>
      </c>
      <c r="BA182">
        <f t="shared" si="82"/>
        <v>7.4031967131653001E-6</v>
      </c>
      <c r="BB182" s="15">
        <f t="shared" si="83"/>
        <v>4248721.9852211513</v>
      </c>
      <c r="BC182" s="20">
        <f t="shared" si="84"/>
        <v>27228.454947713763</v>
      </c>
      <c r="BD182" s="19">
        <f t="shared" si="85"/>
        <v>0.64499577584216039</v>
      </c>
      <c r="BE182" s="15">
        <v>5394348.8999999994</v>
      </c>
      <c r="BF182" s="16">
        <f>テーブル2[[#This Row],[q_P]]/テーブル2[[#This Row],[q_M]]</f>
        <v>0.7876246167950226</v>
      </c>
      <c r="BG182">
        <v>1</v>
      </c>
      <c r="BH182">
        <v>-4.4999999999999998E-2</v>
      </c>
      <c r="BI182">
        <v>4.5999999999999999E-2</v>
      </c>
      <c r="BJ182">
        <v>5625</v>
      </c>
      <c r="BK182" s="22">
        <v>1</v>
      </c>
      <c r="BL182">
        <f>テーブル2[[#This Row],[Ts]]-テーブル2[[#This Row],[Tin]]</f>
        <v>83.893382149421086</v>
      </c>
      <c r="BM182">
        <f>テーブル2[[#This Row],[q_P]]*0.000001</f>
        <v>4.2487219852211506</v>
      </c>
      <c r="BN182">
        <f>テーブル2[[#This Row],[Tsub]]</f>
        <v>83.893382149421086</v>
      </c>
      <c r="BO182">
        <f>テーブル2[[#This Row],[Fcorr]]</f>
        <v>1</v>
      </c>
      <c r="BP182">
        <f>(テーブル2[[#This Row],[Tsub]]-40)^2</f>
        <v>1926.6289965151177</v>
      </c>
      <c r="BQ182">
        <v>1</v>
      </c>
      <c r="BR182">
        <v>0.15240000000000001</v>
      </c>
    </row>
    <row r="183" spans="1:70" x14ac:dyDescent="0.15">
      <c r="A183" s="9" t="s">
        <v>251</v>
      </c>
      <c r="B183">
        <v>17236893.2329209</v>
      </c>
      <c r="C183" s="22">
        <f t="array" ref="C183">TsatFromP(テーブル2[[#This Row],[P]])</f>
        <v>626.57723583796803</v>
      </c>
      <c r="D183">
        <f t="array" ref="D183">RhoGFromP(テーブル2[[#This Row],[P]])</f>
        <v>122.583590976701</v>
      </c>
      <c r="E183">
        <f t="array" ref="E183">RhoFFromP(テーブル2[[#This Row],[P]])</f>
        <v>560.26337686439001</v>
      </c>
      <c r="F183">
        <f t="array" ref="F183">HgFromP(テーブル2[[#This Row],[P]])</f>
        <v>2538890.6454807199</v>
      </c>
      <c r="G183">
        <f t="array" ref="G183">HfFromP(テーブル2[[#This Row],[P]])</f>
        <v>1699798.64659754</v>
      </c>
      <c r="H183">
        <f t="array" ref="H183">MuGFromP(テーブル2[[#This Row],[P]])</f>
        <v>2.4290890628326198E-5</v>
      </c>
      <c r="I183">
        <f t="array" ref="I183">MuFFromP(テーブル2[[#This Row],[P]])</f>
        <v>6.4066005508525405E-5</v>
      </c>
      <c r="J183">
        <f t="array" ref="J183">KfFromP(テーブル2[[#This Row],[P]])</f>
        <v>0.452884810527584</v>
      </c>
      <c r="K183">
        <f t="array" ref="K183">CpFFromP(テーブル2[[#This Row],[P]])</f>
        <v>11219.515372648901</v>
      </c>
      <c r="L183">
        <f t="array" ref="L183">SigmaFromP(テーブル2[[#This Row],[P]])</f>
        <v>3.02925386118211E-3</v>
      </c>
      <c r="M183">
        <v>182</v>
      </c>
      <c r="N183">
        <v>3607.5718000000002</v>
      </c>
      <c r="O183" s="8">
        <f t="shared" si="86"/>
        <v>2.8502295699234246E-6</v>
      </c>
      <c r="P183" s="8">
        <f t="shared" si="87"/>
        <v>5.9847340050885557E-3</v>
      </c>
      <c r="Q183" s="8">
        <v>1.905E-3</v>
      </c>
      <c r="R183">
        <v>0.15240000000000001</v>
      </c>
      <c r="S183" s="15">
        <v>4115451.0498046875</v>
      </c>
      <c r="T183">
        <v>545.51979880609497</v>
      </c>
      <c r="U183" s="12">
        <f>+T183+BG183*S183*テーブル2[[#This Row],[Pw]]*R183/(N183*O183*K183)</f>
        <v>578.05686099373099</v>
      </c>
      <c r="V183">
        <v>0.03</v>
      </c>
      <c r="W183" s="8">
        <f t="shared" si="58"/>
        <v>107270.99691091981</v>
      </c>
      <c r="X183">
        <v>2.4925881209394145E-2</v>
      </c>
      <c r="Y183">
        <f t="shared" si="59"/>
        <v>6.3339515865322156</v>
      </c>
      <c r="Z183">
        <f t="shared" si="60"/>
        <v>6.3339516227231965</v>
      </c>
      <c r="AA183">
        <f t="shared" si="61"/>
        <v>-3.6190980878814116E-8</v>
      </c>
      <c r="AB183">
        <f t="shared" si="62"/>
        <v>5.0224850177624702E-6</v>
      </c>
      <c r="AC183">
        <v>686.90802572922291</v>
      </c>
      <c r="AD183">
        <f t="shared" si="63"/>
        <v>2993.8675842437619</v>
      </c>
      <c r="AE183">
        <f>+gettm2(AD183,AC183,AK183,AL183,テーブル2[[#This Row],[Fcorr]])</f>
        <v>578.05686186281116</v>
      </c>
      <c r="AF183" s="14">
        <f t="shared" si="64"/>
        <v>8.6908016783127096E-7</v>
      </c>
      <c r="AG183">
        <v>5.0873518502369238E-6</v>
      </c>
      <c r="AH183">
        <f t="shared" si="65"/>
        <v>72.376614774611696</v>
      </c>
      <c r="AI183">
        <f t="shared" si="66"/>
        <v>0.3594206422170888</v>
      </c>
      <c r="AJ183">
        <f t="shared" si="67"/>
        <v>15.990401883534751</v>
      </c>
      <c r="AK183">
        <f t="array" ref="AK183">+S183*テーブル2[[#This Row],[F_form]]/(E183*CpFromTP((テーブル2[[#This Row],[Tin]]+テーブル2[[#This Row],[Tf]])/2,テーブル2[[#This Row],[P]])*AI183)</f>
        <v>3.9065645708430825</v>
      </c>
      <c r="AL183">
        <f t="shared" si="68"/>
        <v>1.5871354414155836</v>
      </c>
      <c r="AM183">
        <f t="shared" si="69"/>
        <v>626.57723578875698</v>
      </c>
      <c r="AN183">
        <f t="shared" si="70"/>
        <v>4.9211053010367323E-8</v>
      </c>
      <c r="AO183">
        <f t="shared" si="71"/>
        <v>6.4866832474453614E-8</v>
      </c>
      <c r="AP183">
        <v>2.9513755552014453</v>
      </c>
      <c r="AQ183">
        <f t="shared" si="72"/>
        <v>2.1725280774415195E-5</v>
      </c>
      <c r="AR183">
        <f t="shared" si="73"/>
        <v>2.5761093413556887E-6</v>
      </c>
      <c r="AS183">
        <f t="shared" si="74"/>
        <v>8.0971446200024619</v>
      </c>
      <c r="AT183">
        <f t="shared" si="75"/>
        <v>7.4075574174046306</v>
      </c>
      <c r="AU183">
        <f t="shared" si="76"/>
        <v>2.6624290442235319</v>
      </c>
      <c r="AV183">
        <f t="shared" si="77"/>
        <v>0.28894651097791346</v>
      </c>
      <c r="AW183">
        <f t="shared" si="78"/>
        <v>3.9842890540399897E-3</v>
      </c>
      <c r="AX183">
        <f t="shared" si="79"/>
        <v>0.28894650308033543</v>
      </c>
      <c r="AY183">
        <f t="shared" si="80"/>
        <v>7.8975780359868963E-9</v>
      </c>
      <c r="AZ183">
        <f t="shared" si="81"/>
        <v>839091.99888317985</v>
      </c>
      <c r="BA183">
        <f t="shared" si="82"/>
        <v>7.361069565046371E-6</v>
      </c>
      <c r="BB183" s="15">
        <f t="shared" si="83"/>
        <v>4142700.948763527</v>
      </c>
      <c r="BC183" s="20">
        <f t="shared" si="84"/>
        <v>27249.898958839476</v>
      </c>
      <c r="BD183" s="19">
        <f t="shared" si="85"/>
        <v>0.66213638867440083</v>
      </c>
      <c r="BE183" s="15">
        <v>4984252.2</v>
      </c>
      <c r="BF183" s="16">
        <f>テーブル2[[#This Row],[q_P]]/テーブル2[[#This Row],[q_M]]</f>
        <v>0.83115797165390759</v>
      </c>
      <c r="BG183">
        <v>1</v>
      </c>
      <c r="BH183">
        <v>-7.5999999999999998E-2</v>
      </c>
      <c r="BI183">
        <v>4.5999999999999999E-2</v>
      </c>
      <c r="BJ183">
        <v>5625</v>
      </c>
      <c r="BK183" s="22">
        <v>1</v>
      </c>
      <c r="BL183">
        <f>テーブル2[[#This Row],[Ts]]-テーブル2[[#This Row],[Tin]]</f>
        <v>81.057437031873064</v>
      </c>
      <c r="BM183">
        <f>テーブル2[[#This Row],[q_P]]*0.000001</f>
        <v>4.1427009487635269</v>
      </c>
      <c r="BN183">
        <f>テーブル2[[#This Row],[Tsub]]</f>
        <v>81.057437031873064</v>
      </c>
      <c r="BO183">
        <f>テーブル2[[#This Row],[Fcorr]]</f>
        <v>1</v>
      </c>
      <c r="BP183">
        <f>(テーブル2[[#This Row],[Tsub]]-40)^2</f>
        <v>1685.7131356262216</v>
      </c>
      <c r="BQ183">
        <v>1</v>
      </c>
      <c r="BR183">
        <v>0.15240000000000001</v>
      </c>
    </row>
    <row r="184" spans="1:70" x14ac:dyDescent="0.15">
      <c r="A184" s="9" t="s">
        <v>252</v>
      </c>
      <c r="B184">
        <v>17236893.2329209</v>
      </c>
      <c r="C184" s="22">
        <f t="array" ref="C184">TsatFromP(テーブル2[[#This Row],[P]])</f>
        <v>626.57723583796803</v>
      </c>
      <c r="D184">
        <f t="array" ref="D184">RhoGFromP(テーブル2[[#This Row],[P]])</f>
        <v>122.583590976701</v>
      </c>
      <c r="E184">
        <f t="array" ref="E184">RhoFFromP(テーブル2[[#This Row],[P]])</f>
        <v>560.26337686439001</v>
      </c>
      <c r="F184">
        <f t="array" ref="F184">HgFromP(テーブル2[[#This Row],[P]])</f>
        <v>2538890.6454807199</v>
      </c>
      <c r="G184">
        <f t="array" ref="G184">HfFromP(テーブル2[[#This Row],[P]])</f>
        <v>1699798.64659754</v>
      </c>
      <c r="H184">
        <f t="array" ref="H184">MuGFromP(テーブル2[[#This Row],[P]])</f>
        <v>2.4290890628326198E-5</v>
      </c>
      <c r="I184">
        <f t="array" ref="I184">MuFFromP(テーブル2[[#This Row],[P]])</f>
        <v>6.4066005508525405E-5</v>
      </c>
      <c r="J184">
        <f t="array" ref="J184">KfFromP(テーブル2[[#This Row],[P]])</f>
        <v>0.452884810527584</v>
      </c>
      <c r="K184">
        <f t="array" ref="K184">CpFFromP(テーブル2[[#This Row],[P]])</f>
        <v>11219.515372648901</v>
      </c>
      <c r="L184">
        <f t="array" ref="L184">SigmaFromP(テーブル2[[#This Row],[P]])</f>
        <v>3.02925386118211E-3</v>
      </c>
      <c r="M184">
        <v>183</v>
      </c>
      <c r="N184">
        <v>3621.1341000000002</v>
      </c>
      <c r="O184" s="8">
        <f t="shared" si="86"/>
        <v>2.8502295699234246E-6</v>
      </c>
      <c r="P184" s="8">
        <f t="shared" si="87"/>
        <v>5.9847340050885557E-3</v>
      </c>
      <c r="Q184" s="8">
        <v>1.905E-3</v>
      </c>
      <c r="R184">
        <v>0.15240000000000001</v>
      </c>
      <c r="S184" s="15">
        <v>3801863.0981445313</v>
      </c>
      <c r="T184">
        <v>552.84412708824402</v>
      </c>
      <c r="U184" s="12">
        <f>+T184+BG184*S184*テーブル2[[#This Row],[Pw]]*R184/(N184*O184*K184)</f>
        <v>582.78936352241885</v>
      </c>
      <c r="V184">
        <v>0.03</v>
      </c>
      <c r="W184" s="8">
        <f t="shared" si="58"/>
        <v>107674.27133539696</v>
      </c>
      <c r="X184">
        <v>2.4889192575288505E-2</v>
      </c>
      <c r="Y184">
        <f t="shared" si="59"/>
        <v>6.3386182396680733</v>
      </c>
      <c r="Z184">
        <f t="shared" si="60"/>
        <v>6.3386182738389287</v>
      </c>
      <c r="AA184">
        <f t="shared" si="61"/>
        <v>-3.4170855478521389E-8</v>
      </c>
      <c r="AB184">
        <f t="shared" si="62"/>
        <v>4.992282045515813E-6</v>
      </c>
      <c r="AC184">
        <v>680.81268175429477</v>
      </c>
      <c r="AD184">
        <f t="shared" si="63"/>
        <v>3002.9102771997223</v>
      </c>
      <c r="AE184">
        <f>+gettm2(AD184,AC184,AK184,AL184,テーブル2[[#This Row],[Fcorr]])</f>
        <v>582.78936352241885</v>
      </c>
      <c r="AF184" s="14">
        <f t="shared" si="64"/>
        <v>0</v>
      </c>
      <c r="AG184">
        <v>5.0518933157792138E-6</v>
      </c>
      <c r="AH184">
        <f t="shared" si="65"/>
        <v>72.81448844989977</v>
      </c>
      <c r="AI184">
        <f t="shared" si="66"/>
        <v>0.36050623816218275</v>
      </c>
      <c r="AJ184">
        <f t="shared" si="67"/>
        <v>15.92691061130707</v>
      </c>
      <c r="AK184">
        <f t="array" ref="AK184">+S184*テーブル2[[#This Row],[F_form]]/(E184*CpFromTP((テーブル2[[#This Row],[Tin]]+テーブル2[[#This Row],[Tf]])/2,テーブル2[[#This Row],[P]])*AI184)</f>
        <v>3.5170004025757957</v>
      </c>
      <c r="AL184">
        <f t="shared" si="68"/>
        <v>1.5871354414155836</v>
      </c>
      <c r="AM184">
        <f t="shared" si="69"/>
        <v>626.57723579624746</v>
      </c>
      <c r="AN184">
        <f t="shared" si="70"/>
        <v>4.1720568333403207E-8</v>
      </c>
      <c r="AO184">
        <f t="shared" si="71"/>
        <v>5.961127026340082E-8</v>
      </c>
      <c r="AP184">
        <v>2.951420990220992</v>
      </c>
      <c r="AQ184">
        <f t="shared" si="72"/>
        <v>2.1724611889181848E-5</v>
      </c>
      <c r="AR184">
        <f t="shared" si="73"/>
        <v>2.5557522930213073E-6</v>
      </c>
      <c r="AS184">
        <f t="shared" si="74"/>
        <v>8.0574223902261846</v>
      </c>
      <c r="AT184">
        <f t="shared" si="75"/>
        <v>7.3829685133464107</v>
      </c>
      <c r="AU184">
        <f t="shared" si="76"/>
        <v>2.6616062052163576</v>
      </c>
      <c r="AV184">
        <f t="shared" si="77"/>
        <v>0.28981478500463442</v>
      </c>
      <c r="AW184">
        <f t="shared" si="78"/>
        <v>3.9603293266747023E-3</v>
      </c>
      <c r="AX184">
        <f t="shared" si="79"/>
        <v>0.28981477701500291</v>
      </c>
      <c r="AY184">
        <f t="shared" si="80"/>
        <v>7.9896315119398764E-9</v>
      </c>
      <c r="AZ184">
        <f t="shared" si="81"/>
        <v>839091.99888317985</v>
      </c>
      <c r="BA184">
        <f t="shared" si="82"/>
        <v>7.3607296150438992E-6</v>
      </c>
      <c r="BB184" s="15">
        <f t="shared" si="83"/>
        <v>3807231.8585850359</v>
      </c>
      <c r="BC184" s="20">
        <f t="shared" si="84"/>
        <v>5368.7604405046441</v>
      </c>
      <c r="BD184" s="19">
        <f t="shared" si="85"/>
        <v>0.14121393385061193</v>
      </c>
      <c r="BE184" s="15">
        <v>5110435.8000000007</v>
      </c>
      <c r="BF184" s="16">
        <f>テーブル2[[#This Row],[q_P]]/テーブル2[[#This Row],[q_M]]</f>
        <v>0.7449916225510621</v>
      </c>
      <c r="BG184">
        <v>1</v>
      </c>
      <c r="BH184">
        <v>-2.1000000000000001E-2</v>
      </c>
      <c r="BI184">
        <v>4.5999999999999999E-2</v>
      </c>
      <c r="BJ184">
        <v>5625</v>
      </c>
      <c r="BK184" s="22">
        <v>1</v>
      </c>
      <c r="BL184">
        <f>テーブル2[[#This Row],[Ts]]-テーブル2[[#This Row],[Tin]]</f>
        <v>73.733108749724011</v>
      </c>
      <c r="BM184">
        <f>テーブル2[[#This Row],[q_P]]*0.000001</f>
        <v>3.8072318585850358</v>
      </c>
      <c r="BN184">
        <f>テーブル2[[#This Row],[Tsub]]</f>
        <v>73.733108749724011</v>
      </c>
      <c r="BO184">
        <f>テーブル2[[#This Row],[Fcorr]]</f>
        <v>1</v>
      </c>
      <c r="BP184">
        <f>(テーブル2[[#This Row],[Tsub]]-40)^2</f>
        <v>1137.9226259207067</v>
      </c>
      <c r="BQ184">
        <v>1</v>
      </c>
      <c r="BR184">
        <v>0.15240000000000001</v>
      </c>
    </row>
    <row r="185" spans="1:70" x14ac:dyDescent="0.15">
      <c r="A185" s="9" t="s">
        <v>253</v>
      </c>
      <c r="B185">
        <v>17236893.2329209</v>
      </c>
      <c r="C185" s="22">
        <f t="array" ref="C185">TsatFromP(テーブル2[[#This Row],[P]])</f>
        <v>626.57723583796803</v>
      </c>
      <c r="D185">
        <f t="array" ref="D185">RhoGFromP(テーブル2[[#This Row],[P]])</f>
        <v>122.583590976701</v>
      </c>
      <c r="E185">
        <f t="array" ref="E185">RhoFFromP(テーブル2[[#This Row],[P]])</f>
        <v>560.26337686439001</v>
      </c>
      <c r="F185">
        <f t="array" ref="F185">HgFromP(テーブル2[[#This Row],[P]])</f>
        <v>2538890.6454807199</v>
      </c>
      <c r="G185">
        <f t="array" ref="G185">HfFromP(テーブル2[[#This Row],[P]])</f>
        <v>1699798.64659754</v>
      </c>
      <c r="H185">
        <f t="array" ref="H185">MuGFromP(テーブル2[[#This Row],[P]])</f>
        <v>2.4290890628326198E-5</v>
      </c>
      <c r="I185">
        <f t="array" ref="I185">MuFFromP(テーブル2[[#This Row],[P]])</f>
        <v>6.4066005508525405E-5</v>
      </c>
      <c r="J185">
        <f t="array" ref="J185">KfFromP(テーブル2[[#This Row],[P]])</f>
        <v>0.452884810527584</v>
      </c>
      <c r="K185">
        <f t="array" ref="K185">CpFFromP(テーブル2[[#This Row],[P]])</f>
        <v>11219.515372648901</v>
      </c>
      <c r="L185">
        <f t="array" ref="L185">SigmaFromP(テーブル2[[#This Row],[P]])</f>
        <v>3.02925386118211E-3</v>
      </c>
      <c r="M185">
        <v>184</v>
      </c>
      <c r="N185">
        <v>2088.5942</v>
      </c>
      <c r="O185" s="8">
        <f t="shared" si="86"/>
        <v>2.8502295699234246E-6</v>
      </c>
      <c r="P185" s="8">
        <f t="shared" si="87"/>
        <v>5.9847340050885557E-3</v>
      </c>
      <c r="Q185" s="8">
        <v>1.905E-3</v>
      </c>
      <c r="R185">
        <v>0.69596000000000002</v>
      </c>
      <c r="S185" s="15">
        <v>4209146.1181640625</v>
      </c>
      <c r="T185">
        <v>296.59800912860601</v>
      </c>
      <c r="U185" s="12">
        <f>+T185+BG185*S185*テーブル2[[#This Row],[Pw]]*R185/(N185*O185*K185)</f>
        <v>559.08943829952455</v>
      </c>
      <c r="V185">
        <v>0.03</v>
      </c>
      <c r="W185" s="8">
        <f t="shared" si="58"/>
        <v>62104.261369479893</v>
      </c>
      <c r="X185">
        <v>3.1306557834014405E-2</v>
      </c>
      <c r="Y185">
        <f t="shared" si="59"/>
        <v>5.6517421567611938</v>
      </c>
      <c r="Z185">
        <f t="shared" si="60"/>
        <v>5.6517422024560648</v>
      </c>
      <c r="AA185">
        <f t="shared" si="61"/>
        <v>-4.5694870998147508E-8</v>
      </c>
      <c r="AB185">
        <f t="shared" si="62"/>
        <v>1.1930418629880724E-5</v>
      </c>
      <c r="AC185">
        <v>760.85596868041955</v>
      </c>
      <c r="AD185">
        <f t="shared" si="63"/>
        <v>1942.5136151339689</v>
      </c>
      <c r="AE185">
        <f>+gettm2(AD185,AC185,AK185,AL185,テーブル2[[#This Row],[Fcorr]])</f>
        <v>559.08943990808416</v>
      </c>
      <c r="AF185" s="14">
        <f t="shared" si="64"/>
        <v>1.6085596143966541E-6</v>
      </c>
      <c r="AG185">
        <v>1.2044818183714451E-5</v>
      </c>
      <c r="AH185">
        <f t="shared" si="65"/>
        <v>30.469212742578119</v>
      </c>
      <c r="AI185">
        <f t="shared" si="66"/>
        <v>0.23320319667486133</v>
      </c>
      <c r="AJ185">
        <f t="shared" si="67"/>
        <v>24.564013977615247</v>
      </c>
      <c r="AK185">
        <f t="array" ref="AK185">+S185*テーブル2[[#This Row],[F_form]]/(E185*CpFromTP((テーブル2[[#This Row],[Tin]]+テーブル2[[#This Row],[Tf]])/2,テーブル2[[#This Row],[P]])*AI185)</f>
        <v>7.5381908527063555</v>
      </c>
      <c r="AL185">
        <f t="shared" si="68"/>
        <v>1.5871354414155836</v>
      </c>
      <c r="AM185">
        <f t="shared" si="69"/>
        <v>626.57723582122162</v>
      </c>
      <c r="AN185">
        <f t="shared" si="70"/>
        <v>1.6746412256907206E-8</v>
      </c>
      <c r="AO185">
        <f t="shared" si="71"/>
        <v>1.1439955383372657E-7</v>
      </c>
      <c r="AP185">
        <v>2.4501115893267666</v>
      </c>
      <c r="AQ185">
        <f t="shared" si="72"/>
        <v>3.1524094489415917E-5</v>
      </c>
      <c r="AR185">
        <f t="shared" si="73"/>
        <v>6.0796088687740888E-6</v>
      </c>
      <c r="AS185">
        <f t="shared" si="74"/>
        <v>12.398659319982041</v>
      </c>
      <c r="AT185">
        <f t="shared" si="75"/>
        <v>9.5379417370469266</v>
      </c>
      <c r="AU185">
        <f t="shared" si="76"/>
        <v>2.2242785027779228</v>
      </c>
      <c r="AV185">
        <f t="shared" si="77"/>
        <v>0.22583308654884382</v>
      </c>
      <c r="AW185">
        <f t="shared" si="78"/>
        <v>9.4642863421273409E-3</v>
      </c>
      <c r="AX185">
        <f t="shared" si="79"/>
        <v>0.22583306959717053</v>
      </c>
      <c r="AY185">
        <f t="shared" si="80"/>
        <v>1.6951673287302071E-8</v>
      </c>
      <c r="AZ185">
        <f t="shared" si="81"/>
        <v>839091.99888317985</v>
      </c>
      <c r="BA185">
        <f t="shared" si="82"/>
        <v>1.2866391321416508E-5</v>
      </c>
      <c r="BB185" s="15">
        <f t="shared" si="83"/>
        <v>4179933.6604495351</v>
      </c>
      <c r="BC185" s="20">
        <f t="shared" si="84"/>
        <v>-29212.45771452738</v>
      </c>
      <c r="BD185" s="19">
        <f t="shared" si="85"/>
        <v>-0.69402336945406906</v>
      </c>
      <c r="BE185" s="15">
        <v>2113575.2999999998</v>
      </c>
      <c r="BF185" s="16">
        <f>テーブル2[[#This Row],[q_P]]/テーブル2[[#This Row],[q_M]]</f>
        <v>1.9776601573880692</v>
      </c>
      <c r="BG185">
        <v>1</v>
      </c>
      <c r="BH185">
        <v>-0.127</v>
      </c>
      <c r="BI185">
        <v>4.5999999999999999E-2</v>
      </c>
      <c r="BJ185">
        <v>5625</v>
      </c>
      <c r="BK185" s="22">
        <v>1</v>
      </c>
      <c r="BL185">
        <f>テーブル2[[#This Row],[Ts]]-テーブル2[[#This Row],[Tin]]</f>
        <v>329.97922670936202</v>
      </c>
      <c r="BM185">
        <f>テーブル2[[#This Row],[q_P]]*0.000001</f>
        <v>4.1799336604495352</v>
      </c>
      <c r="BN185">
        <f>テーブル2[[#This Row],[Tsub]]</f>
        <v>329.97922670936202</v>
      </c>
      <c r="BO185">
        <f>テーブル2[[#This Row],[Fcorr]]</f>
        <v>1</v>
      </c>
      <c r="BP185">
        <f>(テーブル2[[#This Row],[Tsub]]-40)^2</f>
        <v>84087.951922959575</v>
      </c>
      <c r="BQ185">
        <v>1</v>
      </c>
      <c r="BR185">
        <v>0.69596000000000002</v>
      </c>
    </row>
    <row r="186" spans="1:70" x14ac:dyDescent="0.15">
      <c r="A186" s="9" t="s">
        <v>254</v>
      </c>
      <c r="B186">
        <v>17236893.2329209</v>
      </c>
      <c r="C186" s="22">
        <f t="array" ref="C186">TsatFromP(テーブル2[[#This Row],[P]])</f>
        <v>626.57723583796803</v>
      </c>
      <c r="D186">
        <f t="array" ref="D186">RhoGFromP(テーブル2[[#This Row],[P]])</f>
        <v>122.583590976701</v>
      </c>
      <c r="E186">
        <f t="array" ref="E186">RhoFFromP(テーブル2[[#This Row],[P]])</f>
        <v>560.26337686439001</v>
      </c>
      <c r="F186">
        <f t="array" ref="F186">HgFromP(テーブル2[[#This Row],[P]])</f>
        <v>2538890.6454807199</v>
      </c>
      <c r="G186">
        <f t="array" ref="G186">HfFromP(テーブル2[[#This Row],[P]])</f>
        <v>1699798.64659754</v>
      </c>
      <c r="H186">
        <f t="array" ref="H186">MuGFromP(テーブル2[[#This Row],[P]])</f>
        <v>2.4290890628326198E-5</v>
      </c>
      <c r="I186">
        <f t="array" ref="I186">MuFFromP(テーブル2[[#This Row],[P]])</f>
        <v>6.4066005508525405E-5</v>
      </c>
      <c r="J186">
        <f t="array" ref="J186">KfFromP(テーブル2[[#This Row],[P]])</f>
        <v>0.452884810527584</v>
      </c>
      <c r="K186">
        <f t="array" ref="K186">CpFFromP(テーブル2[[#This Row],[P]])</f>
        <v>11219.515372648901</v>
      </c>
      <c r="L186">
        <f t="array" ref="L186">SigmaFromP(テーブル2[[#This Row],[P]])</f>
        <v>3.02925386118211E-3</v>
      </c>
      <c r="M186">
        <v>185</v>
      </c>
      <c r="N186">
        <v>2088.5942</v>
      </c>
      <c r="O186" s="8">
        <f t="shared" si="86"/>
        <v>2.8502295699234246E-6</v>
      </c>
      <c r="P186" s="8">
        <f t="shared" si="87"/>
        <v>5.9847340050885557E-3</v>
      </c>
      <c r="Q186" s="8">
        <v>1.905E-3</v>
      </c>
      <c r="R186">
        <v>0.69596000000000002</v>
      </c>
      <c r="S186" s="15">
        <v>4174827.5756835938</v>
      </c>
      <c r="T186">
        <v>299.35406737670502</v>
      </c>
      <c r="U186" s="12">
        <f>+T186+BG186*S186*テーブル2[[#This Row],[Pw]]*R186/(N186*O186*K186)</f>
        <v>559.70531822882231</v>
      </c>
      <c r="V186">
        <v>0.03</v>
      </c>
      <c r="W186" s="8">
        <f t="shared" si="58"/>
        <v>62104.261369479893</v>
      </c>
      <c r="X186">
        <v>3.1306557834014405E-2</v>
      </c>
      <c r="Y186">
        <f t="shared" si="59"/>
        <v>5.6517421567611938</v>
      </c>
      <c r="Z186">
        <f t="shared" si="60"/>
        <v>5.6517422024560648</v>
      </c>
      <c r="AA186">
        <f t="shared" si="61"/>
        <v>-4.5694870998147508E-8</v>
      </c>
      <c r="AB186">
        <f t="shared" si="62"/>
        <v>1.1930418629880724E-5</v>
      </c>
      <c r="AC186">
        <v>759.63323672329295</v>
      </c>
      <c r="AD186">
        <f t="shared" si="63"/>
        <v>1942.5136151339689</v>
      </c>
      <c r="AE186">
        <f>+gettm2(AD186,AC186,AK186,AL186,テーブル2[[#This Row],[Fcorr]])</f>
        <v>559.70531822882231</v>
      </c>
      <c r="AF186" s="14">
        <f t="shared" si="64"/>
        <v>0</v>
      </c>
      <c r="AG186">
        <v>1.2045084053049347E-5</v>
      </c>
      <c r="AH186">
        <f t="shared" si="65"/>
        <v>30.469212742578119</v>
      </c>
      <c r="AI186">
        <f t="shared" si="66"/>
        <v>0.23320319667486133</v>
      </c>
      <c r="AJ186">
        <f t="shared" si="67"/>
        <v>24.564556187382056</v>
      </c>
      <c r="AK186">
        <f t="array" ref="AK186">+S186*テーブル2[[#This Row],[F_form]]/(E186*CpFromTP((テーブル2[[#This Row],[Tin]]+テーブル2[[#This Row],[Tf]])/2,テーブル2[[#This Row],[P]])*AI186)</f>
        <v>7.469498610922634</v>
      </c>
      <c r="AL186">
        <f t="shared" si="68"/>
        <v>1.5871354414155836</v>
      </c>
      <c r="AM186">
        <f t="shared" si="69"/>
        <v>626.57723582126448</v>
      </c>
      <c r="AN186">
        <f t="shared" si="70"/>
        <v>1.6703552319086157E-8</v>
      </c>
      <c r="AO186">
        <f t="shared" si="71"/>
        <v>1.1466542316862263E-7</v>
      </c>
      <c r="AP186">
        <v>2.4501582764378762</v>
      </c>
      <c r="AQ186">
        <f t="shared" si="72"/>
        <v>3.1522893134471526E-5</v>
      </c>
      <c r="AR186">
        <f t="shared" si="73"/>
        <v>6.0798747381089848E-6</v>
      </c>
      <c r="AS186">
        <f t="shared" si="74"/>
        <v>12.399201529748845</v>
      </c>
      <c r="AT186">
        <f t="shared" si="75"/>
        <v>9.5381603888774915</v>
      </c>
      <c r="AU186">
        <f t="shared" si="76"/>
        <v>2.2243294930837694</v>
      </c>
      <c r="AV186">
        <f t="shared" si="77"/>
        <v>0.22582878335410683</v>
      </c>
      <c r="AW186">
        <f t="shared" si="78"/>
        <v>9.4642863421273409E-3</v>
      </c>
      <c r="AX186">
        <f t="shared" si="79"/>
        <v>0.22582876640838723</v>
      </c>
      <c r="AY186">
        <f t="shared" si="80"/>
        <v>1.6945719605310217E-8</v>
      </c>
      <c r="AZ186">
        <f t="shared" si="81"/>
        <v>839091.99888317985</v>
      </c>
      <c r="BA186">
        <f t="shared" si="82"/>
        <v>1.2865655838487538E-5</v>
      </c>
      <c r="BB186" s="15">
        <f t="shared" si="83"/>
        <v>4189887.5076241787</v>
      </c>
      <c r="BC186" s="20">
        <f t="shared" si="84"/>
        <v>15059.931940584909</v>
      </c>
      <c r="BD186" s="19">
        <f t="shared" si="85"/>
        <v>0.36073183065815523</v>
      </c>
      <c r="BE186" s="15">
        <v>2082029.4</v>
      </c>
      <c r="BF186" s="16">
        <f>テーブル2[[#This Row],[q_P]]/テーブル2[[#This Row],[q_M]]</f>
        <v>2.0124055441408171</v>
      </c>
      <c r="BG186">
        <v>1</v>
      </c>
      <c r="BH186">
        <v>-0.14000000000000001</v>
      </c>
      <c r="BI186">
        <v>4.5999999999999999E-2</v>
      </c>
      <c r="BJ186">
        <v>5625</v>
      </c>
      <c r="BK186" s="22">
        <v>1</v>
      </c>
      <c r="BL186">
        <f>テーブル2[[#This Row],[Ts]]-テーブル2[[#This Row],[Tin]]</f>
        <v>327.22316846126301</v>
      </c>
      <c r="BM186">
        <f>テーブル2[[#This Row],[q_P]]*0.000001</f>
        <v>4.1898875076241788</v>
      </c>
      <c r="BN186">
        <f>テーブル2[[#This Row],[Tsub]]</f>
        <v>327.22316846126301</v>
      </c>
      <c r="BO186">
        <f>テーブル2[[#This Row],[Fcorr]]</f>
        <v>1</v>
      </c>
      <c r="BP186">
        <f>(テーブル2[[#This Row],[Tsub]]-40)^2</f>
        <v>82497.148500927069</v>
      </c>
      <c r="BQ186">
        <v>1</v>
      </c>
      <c r="BR186">
        <v>0.69596000000000002</v>
      </c>
    </row>
    <row r="187" spans="1:70" x14ac:dyDescent="0.15">
      <c r="A187" s="9" t="s">
        <v>255</v>
      </c>
      <c r="B187">
        <v>17236893.2329209</v>
      </c>
      <c r="C187" s="22">
        <f t="array" ref="C187">TsatFromP(テーブル2[[#This Row],[P]])</f>
        <v>626.57723583796803</v>
      </c>
      <c r="D187">
        <f t="array" ref="D187">RhoGFromP(テーブル2[[#This Row],[P]])</f>
        <v>122.583590976701</v>
      </c>
      <c r="E187">
        <f t="array" ref="E187">RhoFFromP(テーブル2[[#This Row],[P]])</f>
        <v>560.26337686439001</v>
      </c>
      <c r="F187">
        <f t="array" ref="F187">HgFromP(テーブル2[[#This Row],[P]])</f>
        <v>2538890.6454807199</v>
      </c>
      <c r="G187">
        <f t="array" ref="G187">HfFromP(テーブル2[[#This Row],[P]])</f>
        <v>1699798.64659754</v>
      </c>
      <c r="H187">
        <f t="array" ref="H187">MuGFromP(テーブル2[[#This Row],[P]])</f>
        <v>2.4290890628326198E-5</v>
      </c>
      <c r="I187">
        <f t="array" ref="I187">MuFFromP(テーブル2[[#This Row],[P]])</f>
        <v>6.4066005508525405E-5</v>
      </c>
      <c r="J187">
        <f t="array" ref="J187">KfFromP(テーブル2[[#This Row],[P]])</f>
        <v>0.452884810527584</v>
      </c>
      <c r="K187">
        <f t="array" ref="K187">CpFFromP(テーブル2[[#This Row],[P]])</f>
        <v>11219.515372648901</v>
      </c>
      <c r="L187">
        <f t="array" ref="L187">SigmaFromP(テーブル2[[#This Row],[P]])</f>
        <v>3.02925386118211E-3</v>
      </c>
      <c r="M187">
        <v>186</v>
      </c>
      <c r="N187">
        <v>2197.0925999999999</v>
      </c>
      <c r="O187" s="8">
        <f t="shared" si="86"/>
        <v>2.8502295699234246E-6</v>
      </c>
      <c r="P187" s="8">
        <f t="shared" si="87"/>
        <v>5.9847340050885557E-3</v>
      </c>
      <c r="Q187" s="8">
        <v>1.905E-3</v>
      </c>
      <c r="R187">
        <v>0.69596000000000002</v>
      </c>
      <c r="S187" s="15">
        <v>4356407.1655273438</v>
      </c>
      <c r="T187">
        <v>298.84787197440301</v>
      </c>
      <c r="U187" s="12">
        <f>+T187+BG187*S187*テーブル2[[#This Row],[Pw]]*R187/(N187*O187*K187)</f>
        <v>557.10677093570416</v>
      </c>
      <c r="V187">
        <v>0.03</v>
      </c>
      <c r="W187" s="8">
        <f t="shared" si="58"/>
        <v>65330.456765297022</v>
      </c>
      <c r="X187">
        <v>3.0617085003356883E-2</v>
      </c>
      <c r="Y187">
        <f t="shared" si="59"/>
        <v>5.7150242827932436</v>
      </c>
      <c r="Z187">
        <f t="shared" si="60"/>
        <v>5.7150243315446012</v>
      </c>
      <c r="AA187">
        <f t="shared" si="61"/>
        <v>-4.8751357617504709E-8</v>
      </c>
      <c r="AB187">
        <f t="shared" si="62"/>
        <v>1.1023984021569309E-5</v>
      </c>
      <c r="AC187">
        <v>758.58170082349454</v>
      </c>
      <c r="AD187">
        <f t="shared" si="63"/>
        <v>2020.7967066667379</v>
      </c>
      <c r="AE187">
        <f>+gettm2(AD187,AC187,AK187,AL187,テーブル2[[#This Row],[Fcorr]])</f>
        <v>557.10677093570393</v>
      </c>
      <c r="AF187" s="14">
        <f t="shared" si="64"/>
        <v>0</v>
      </c>
      <c r="AG187">
        <v>1.1136911559665468E-5</v>
      </c>
      <c r="AH187">
        <f t="shared" si="65"/>
        <v>32.974509272747113</v>
      </c>
      <c r="AI187">
        <f t="shared" si="66"/>
        <v>0.24260126063117157</v>
      </c>
      <c r="AJ187">
        <f t="shared" si="67"/>
        <v>23.627752443265827</v>
      </c>
      <c r="AK187">
        <f t="array" ref="AK187">+S187*テーブル2[[#This Row],[F_form]]/(E187*CpFromTP((テーブル2[[#This Row],[Tin]]+テーブル2[[#This Row],[Tf]])/2,テーブル2[[#This Row],[P]])*AI187)</f>
        <v>7.4991195138677744</v>
      </c>
      <c r="AL187">
        <f t="shared" si="68"/>
        <v>1.5871354414155836</v>
      </c>
      <c r="AM187">
        <f t="shared" si="69"/>
        <v>626.57723579950016</v>
      </c>
      <c r="AN187">
        <f t="shared" si="70"/>
        <v>3.8467874219350051E-8</v>
      </c>
      <c r="AO187">
        <f t="shared" si="71"/>
        <v>1.1292753809615937E-7</v>
      </c>
      <c r="AP187">
        <v>2.4979818522145232</v>
      </c>
      <c r="AQ187">
        <f t="shared" si="72"/>
        <v>3.0327442774164155E-5</v>
      </c>
      <c r="AR187">
        <f t="shared" si="73"/>
        <v>5.6249195488808138E-6</v>
      </c>
      <c r="AS187">
        <f t="shared" si="74"/>
        <v>11.933668136108873</v>
      </c>
      <c r="AT187">
        <f t="shared" si="75"/>
        <v>9.3468183022174447</v>
      </c>
      <c r="AU187">
        <f t="shared" si="76"/>
        <v>2.2675499030084589</v>
      </c>
      <c r="AV187">
        <f t="shared" si="77"/>
        <v>0.23043194920606425</v>
      </c>
      <c r="AW187">
        <f t="shared" si="78"/>
        <v>8.7452204862162094E-3</v>
      </c>
      <c r="AX187">
        <f t="shared" si="79"/>
        <v>0.23043194059414385</v>
      </c>
      <c r="AY187">
        <f t="shared" si="80"/>
        <v>8.6119203990264737E-9</v>
      </c>
      <c r="AZ187">
        <f t="shared" si="81"/>
        <v>839091.99888317985</v>
      </c>
      <c r="BA187">
        <f t="shared" si="82"/>
        <v>1.2140777863249135E-5</v>
      </c>
      <c r="BB187" s="15">
        <f t="shared" si="83"/>
        <v>4372755.1683866</v>
      </c>
      <c r="BC187" s="20">
        <f t="shared" si="84"/>
        <v>16348.00285925623</v>
      </c>
      <c r="BD187" s="19">
        <f t="shared" si="85"/>
        <v>0.3752634278223464</v>
      </c>
      <c r="BE187" s="15">
        <v>2429034.2999999998</v>
      </c>
      <c r="BF187" s="16">
        <f>テーブル2[[#This Row],[q_P]]/テーブル2[[#This Row],[q_M]]</f>
        <v>1.800203137677636</v>
      </c>
      <c r="BG187">
        <v>1</v>
      </c>
      <c r="BH187">
        <v>-4.7E-2</v>
      </c>
      <c r="BI187">
        <v>4.5999999999999999E-2</v>
      </c>
      <c r="BJ187">
        <v>5625</v>
      </c>
      <c r="BK187" s="22">
        <v>1</v>
      </c>
      <c r="BL187">
        <f>テーブル2[[#This Row],[Ts]]-テーブル2[[#This Row],[Tin]]</f>
        <v>327.72936386356503</v>
      </c>
      <c r="BM187">
        <f>テーブル2[[#This Row],[q_P]]*0.000001</f>
        <v>4.3727551683865995</v>
      </c>
      <c r="BN187">
        <f>テーブル2[[#This Row],[Tsub]]</f>
        <v>327.72936386356503</v>
      </c>
      <c r="BO187">
        <f>テーブル2[[#This Row],[Fcorr]]</f>
        <v>1</v>
      </c>
      <c r="BP187">
        <f>(テーブル2[[#This Row],[Tsub]]-40)^2</f>
        <v>82788.186829331797</v>
      </c>
      <c r="BQ187">
        <v>1</v>
      </c>
      <c r="BR187">
        <v>0.69596000000000002</v>
      </c>
    </row>
    <row r="188" spans="1:70" x14ac:dyDescent="0.15">
      <c r="A188" s="9" t="s">
        <v>256</v>
      </c>
      <c r="B188">
        <v>17236893.2329209</v>
      </c>
      <c r="C188" s="22">
        <f t="array" ref="C188">TsatFromP(テーブル2[[#This Row],[P]])</f>
        <v>626.57723583796803</v>
      </c>
      <c r="D188">
        <f t="array" ref="D188">RhoGFromP(テーブル2[[#This Row],[P]])</f>
        <v>122.583590976701</v>
      </c>
      <c r="E188">
        <f t="array" ref="E188">RhoFFromP(テーブル2[[#This Row],[P]])</f>
        <v>560.26337686439001</v>
      </c>
      <c r="F188">
        <f t="array" ref="F188">HgFromP(テーブル2[[#This Row],[P]])</f>
        <v>2538890.6454807199</v>
      </c>
      <c r="G188">
        <f t="array" ref="G188">HfFromP(テーブル2[[#This Row],[P]])</f>
        <v>1699798.64659754</v>
      </c>
      <c r="H188">
        <f t="array" ref="H188">MuGFromP(テーブル2[[#This Row],[P]])</f>
        <v>2.4290890628326198E-5</v>
      </c>
      <c r="I188">
        <f t="array" ref="I188">MuFFromP(テーブル2[[#This Row],[P]])</f>
        <v>6.4066005508525405E-5</v>
      </c>
      <c r="J188">
        <f t="array" ref="J188">KfFromP(テーブル2[[#This Row],[P]])</f>
        <v>0.452884810527584</v>
      </c>
      <c r="K188">
        <f t="array" ref="K188">CpFFromP(テーブル2[[#This Row],[P]])</f>
        <v>11219.515372648901</v>
      </c>
      <c r="L188">
        <f t="array" ref="L188">SigmaFromP(テーブル2[[#This Row],[P]])</f>
        <v>3.02925386118211E-3</v>
      </c>
      <c r="M188">
        <v>187</v>
      </c>
      <c r="N188">
        <v>2414.0893999999998</v>
      </c>
      <c r="O188" s="8">
        <f t="shared" si="86"/>
        <v>2.8502295699234246E-6</v>
      </c>
      <c r="P188" s="8">
        <f t="shared" si="87"/>
        <v>5.9847340050885557E-3</v>
      </c>
      <c r="Q188" s="8">
        <v>1.905E-3</v>
      </c>
      <c r="R188">
        <v>0.69596000000000002</v>
      </c>
      <c r="S188" s="15">
        <v>4716479.4921875</v>
      </c>
      <c r="T188">
        <v>297.72296123936098</v>
      </c>
      <c r="U188" s="12">
        <f>+T188+BG188*S188*テーブル2[[#This Row],[Pw]]*R188/(N188*O188*K188)</f>
        <v>552.19483876594313</v>
      </c>
      <c r="V188">
        <v>0.03</v>
      </c>
      <c r="W188" s="8">
        <f t="shared" si="58"/>
        <v>71782.847556931287</v>
      </c>
      <c r="X188">
        <v>2.9393729578222751E-2</v>
      </c>
      <c r="Y188">
        <f t="shared" si="59"/>
        <v>5.832740470796443</v>
      </c>
      <c r="Z188">
        <f t="shared" si="60"/>
        <v>5.8327404814836816</v>
      </c>
      <c r="AA188">
        <f t="shared" si="61"/>
        <v>-1.0687238649609299E-8</v>
      </c>
      <c r="AB188">
        <f t="shared" si="62"/>
        <v>9.511253242064767E-6</v>
      </c>
      <c r="AC188">
        <v>756.56315202428323</v>
      </c>
      <c r="AD188">
        <f t="shared" si="63"/>
        <v>2175.5698943971465</v>
      </c>
      <c r="AE188">
        <f>+gettm2(AD188,AC188,AK188,AL188,テーブル2[[#This Row],[Fcorr]])</f>
        <v>552.19483876594302</v>
      </c>
      <c r="AF188" s="14">
        <f t="shared" si="64"/>
        <v>0</v>
      </c>
      <c r="AG188">
        <v>9.6199826835191831E-6</v>
      </c>
      <c r="AH188">
        <f t="shared" si="65"/>
        <v>38.218986929522636</v>
      </c>
      <c r="AI188">
        <f t="shared" si="66"/>
        <v>0.26118213535816825</v>
      </c>
      <c r="AJ188">
        <f t="shared" si="67"/>
        <v>21.972645365759799</v>
      </c>
      <c r="AK188">
        <f t="array" ref="AK188">+S188*テーブル2[[#This Row],[F_form]]/(E188*CpFromTP((テーブル2[[#This Row],[Tin]]+テーブル2[[#This Row],[Tf]])/2,テーブル2[[#This Row],[P]])*AI188)</f>
        <v>7.5540476227608595</v>
      </c>
      <c r="AL188">
        <f t="shared" si="68"/>
        <v>1.5871354414155836</v>
      </c>
      <c r="AM188">
        <f t="shared" si="69"/>
        <v>626.57723583961092</v>
      </c>
      <c r="AN188">
        <f t="shared" si="70"/>
        <v>-1.6428884919150732E-9</v>
      </c>
      <c r="AO188">
        <f t="shared" si="71"/>
        <v>1.0872944145441611E-7</v>
      </c>
      <c r="AP188">
        <v>2.5873920324436632</v>
      </c>
      <c r="AQ188">
        <f t="shared" si="72"/>
        <v>2.8267661157676291E-5</v>
      </c>
      <c r="AR188">
        <f t="shared" si="73"/>
        <v>4.8643560624867996E-6</v>
      </c>
      <c r="AS188">
        <f t="shared" si="74"/>
        <v>11.110495123542808</v>
      </c>
      <c r="AT188">
        <f t="shared" si="75"/>
        <v>8.9894508411696652</v>
      </c>
      <c r="AU188">
        <f t="shared" si="76"/>
        <v>2.347883966393975</v>
      </c>
      <c r="AV188">
        <f t="shared" si="77"/>
        <v>0.23950806604968822</v>
      </c>
      <c r="AW188">
        <f t="shared" si="78"/>
        <v>7.5451857095720307E-3</v>
      </c>
      <c r="AX188">
        <f t="shared" si="79"/>
        <v>0.23950806093247398</v>
      </c>
      <c r="AY188">
        <f t="shared" si="80"/>
        <v>5.1172142356836758E-9</v>
      </c>
      <c r="AZ188">
        <f t="shared" si="81"/>
        <v>839091.99888317985</v>
      </c>
      <c r="BA188">
        <f t="shared" si="82"/>
        <v>1.0925155833837399E-5</v>
      </c>
      <c r="BB188" s="15">
        <f t="shared" si="83"/>
        <v>4678658.3321262579</v>
      </c>
      <c r="BC188" s="20">
        <f t="shared" si="84"/>
        <v>-37821.160061242059</v>
      </c>
      <c r="BD188" s="19">
        <f t="shared" si="85"/>
        <v>-0.80189387283226865</v>
      </c>
      <c r="BE188" s="15">
        <v>2492126.1</v>
      </c>
      <c r="BF188" s="16">
        <f>テーブル2[[#This Row],[q_P]]/テーブル2[[#This Row],[q_M]]</f>
        <v>1.8773762419671531</v>
      </c>
      <c r="BG188">
        <v>1</v>
      </c>
      <c r="BH188">
        <v>-8.5999999999999993E-2</v>
      </c>
      <c r="BI188">
        <v>4.5999999999999999E-2</v>
      </c>
      <c r="BJ188">
        <v>5625</v>
      </c>
      <c r="BK188" s="22">
        <v>1</v>
      </c>
      <c r="BL188">
        <f>テーブル2[[#This Row],[Ts]]-テーブル2[[#This Row],[Tin]]</f>
        <v>328.85427459860705</v>
      </c>
      <c r="BM188">
        <f>テーブル2[[#This Row],[q_P]]*0.000001</f>
        <v>4.6786583321262576</v>
      </c>
      <c r="BN188">
        <f>テーブル2[[#This Row],[Tsub]]</f>
        <v>328.85427459860705</v>
      </c>
      <c r="BO188">
        <f>テーブル2[[#This Row],[Fcorr]]</f>
        <v>1</v>
      </c>
      <c r="BP188">
        <f>(テーブル2[[#This Row],[Tsub]]-40)^2</f>
        <v>83436.791953887485</v>
      </c>
      <c r="BQ188">
        <v>1</v>
      </c>
      <c r="BR188">
        <v>0.69596000000000002</v>
      </c>
    </row>
    <row r="189" spans="1:70" x14ac:dyDescent="0.15">
      <c r="A189" s="9" t="s">
        <v>257</v>
      </c>
      <c r="B189">
        <v>17236893.2329209</v>
      </c>
      <c r="C189" s="22">
        <f t="array" ref="C189">TsatFromP(テーブル2[[#This Row],[P]])</f>
        <v>626.57723583796803</v>
      </c>
      <c r="D189">
        <f t="array" ref="D189">RhoGFromP(テーブル2[[#This Row],[P]])</f>
        <v>122.583590976701</v>
      </c>
      <c r="E189">
        <f t="array" ref="E189">RhoFFromP(テーブル2[[#This Row],[P]])</f>
        <v>560.26337686439001</v>
      </c>
      <c r="F189">
        <f t="array" ref="F189">HgFromP(テーブル2[[#This Row],[P]])</f>
        <v>2538890.6454807199</v>
      </c>
      <c r="G189">
        <f t="array" ref="G189">HfFromP(テーブル2[[#This Row],[P]])</f>
        <v>1699798.64659754</v>
      </c>
      <c r="H189">
        <f t="array" ref="H189">MuGFromP(テーブル2[[#This Row],[P]])</f>
        <v>2.4290890628326198E-5</v>
      </c>
      <c r="I189">
        <f t="array" ref="I189">MuFFromP(テーブル2[[#This Row],[P]])</f>
        <v>6.4066005508525405E-5</v>
      </c>
      <c r="J189">
        <f t="array" ref="J189">KfFromP(テーブル2[[#This Row],[P]])</f>
        <v>0.452884810527584</v>
      </c>
      <c r="K189">
        <f t="array" ref="K189">CpFFromP(テーブル2[[#This Row],[P]])</f>
        <v>11219.515372648901</v>
      </c>
      <c r="L189">
        <f t="array" ref="L189">SigmaFromP(テーブル2[[#This Row],[P]])</f>
        <v>3.02925386118211E-3</v>
      </c>
      <c r="M189">
        <v>188</v>
      </c>
      <c r="N189">
        <v>2983.7060000000001</v>
      </c>
      <c r="O189" s="8">
        <f t="shared" si="86"/>
        <v>2.8502295699234246E-6</v>
      </c>
      <c r="P189" s="8">
        <f t="shared" si="87"/>
        <v>5.9847340050885557E-3</v>
      </c>
      <c r="Q189" s="8">
        <v>1.905E-3</v>
      </c>
      <c r="R189">
        <v>0.69596000000000002</v>
      </c>
      <c r="S189" s="15">
        <v>5580435.1806640625</v>
      </c>
      <c r="T189">
        <v>298.28542199983798</v>
      </c>
      <c r="U189" s="12">
        <f>+T189+BG189*S189*テーブル2[[#This Row],[Pw]]*R189/(N189*O189*K189)</f>
        <v>541.89100265498826</v>
      </c>
      <c r="V189">
        <v>0.03</v>
      </c>
      <c r="W189" s="8">
        <f t="shared" si="58"/>
        <v>88720.373384971273</v>
      </c>
      <c r="X189">
        <v>2.6897724040771204E-2</v>
      </c>
      <c r="Y189">
        <f t="shared" si="59"/>
        <v>6.0973655573623216</v>
      </c>
      <c r="Z189">
        <f t="shared" si="60"/>
        <v>6.0973655637760196</v>
      </c>
      <c r="AA189">
        <f t="shared" si="61"/>
        <v>-6.4136980171269897E-9</v>
      </c>
      <c r="AB189">
        <f t="shared" si="62"/>
        <v>6.8041134902182188E-6</v>
      </c>
      <c r="AC189">
        <v>750.15751433256594</v>
      </c>
      <c r="AD189">
        <f t="shared" si="63"/>
        <v>2572.2083193029971</v>
      </c>
      <c r="AE189">
        <f>+gettm2(AD189,AC189,AK189,AL189,テーブル2[[#This Row],[Fcorr]])</f>
        <v>541.89100265498814</v>
      </c>
      <c r="AF189" s="14">
        <f t="shared" si="64"/>
        <v>0</v>
      </c>
      <c r="AG189">
        <v>6.9066306498187689E-6</v>
      </c>
      <c r="AH189">
        <f t="shared" si="65"/>
        <v>53.425102897599494</v>
      </c>
      <c r="AI189">
        <f t="shared" si="66"/>
        <v>0.30879948428766191</v>
      </c>
      <c r="AJ189">
        <f t="shared" si="67"/>
        <v>18.651226053351078</v>
      </c>
      <c r="AK189">
        <f t="array" ref="AK189">+S189*テーブル2[[#This Row],[F_form]]/(E189*CpFromTP((テーブル2[[#This Row],[Tin]]+テーブル2[[#This Row],[Tf]])/2,テーブル2[[#This Row],[P]])*AI189)</f>
        <v>7.5790552933044637</v>
      </c>
      <c r="AL189">
        <f t="shared" si="68"/>
        <v>1.5871354414155836</v>
      </c>
      <c r="AM189">
        <f t="shared" si="69"/>
        <v>626.57723579950436</v>
      </c>
      <c r="AN189">
        <f t="shared" si="70"/>
        <v>3.8463667806354351E-8</v>
      </c>
      <c r="AO189">
        <f t="shared" si="71"/>
        <v>1.0251715960055013E-7</v>
      </c>
      <c r="AP189">
        <v>2.7908263496091323</v>
      </c>
      <c r="AQ189">
        <f t="shared" si="72"/>
        <v>2.4296779943750978E-5</v>
      </c>
      <c r="AR189">
        <f t="shared" si="73"/>
        <v>3.5045739047096595E-6</v>
      </c>
      <c r="AS189">
        <f t="shared" si="74"/>
        <v>9.4640358564896339</v>
      </c>
      <c r="AT189">
        <f t="shared" si="75"/>
        <v>8.187494576967552</v>
      </c>
      <c r="AU189">
        <f t="shared" si="76"/>
        <v>2.5282941029756087</v>
      </c>
      <c r="AV189">
        <f t="shared" si="77"/>
        <v>0.26253224663352359</v>
      </c>
      <c r="AW189">
        <f t="shared" si="78"/>
        <v>5.3976377840146651E-3</v>
      </c>
      <c r="AX189">
        <f t="shared" si="79"/>
        <v>0.26253224632852279</v>
      </c>
      <c r="AY189">
        <f t="shared" si="80"/>
        <v>3.0500080239193039E-10</v>
      </c>
      <c r="AZ189">
        <f t="shared" si="81"/>
        <v>839091.99888317985</v>
      </c>
      <c r="BA189">
        <f t="shared" si="82"/>
        <v>8.7059447275011751E-6</v>
      </c>
      <c r="BB189" s="15">
        <f t="shared" si="83"/>
        <v>5535826.5441501895</v>
      </c>
      <c r="BC189" s="20">
        <f t="shared" si="84"/>
        <v>-44608.636513873003</v>
      </c>
      <c r="BD189" s="19">
        <f t="shared" si="85"/>
        <v>-0.79937558756062199</v>
      </c>
      <c r="BE189" s="15">
        <v>3028406.4</v>
      </c>
      <c r="BF189" s="16">
        <f>テーブル2[[#This Row],[q_P]]/テーブル2[[#This Row],[q_M]]</f>
        <v>1.8279668620929441</v>
      </c>
      <c r="BG189">
        <v>1</v>
      </c>
      <c r="BH189">
        <v>-0.114</v>
      </c>
      <c r="BI189">
        <v>4.5999999999999999E-2</v>
      </c>
      <c r="BJ189">
        <v>5625</v>
      </c>
      <c r="BK189" s="22">
        <v>1</v>
      </c>
      <c r="BL189">
        <f>テーブル2[[#This Row],[Ts]]-テーブル2[[#This Row],[Tin]]</f>
        <v>328.29181383813005</v>
      </c>
      <c r="BM189">
        <f>テーブル2[[#This Row],[q_P]]*0.000001</f>
        <v>5.535826544150189</v>
      </c>
      <c r="BN189">
        <f>テーブル2[[#This Row],[Tsub]]</f>
        <v>328.29181383813005</v>
      </c>
      <c r="BO189">
        <f>テーブル2[[#This Row],[Fcorr]]</f>
        <v>1</v>
      </c>
      <c r="BP189">
        <f>(テーブル2[[#This Row],[Tsub]]-40)^2</f>
        <v>83112.169926079034</v>
      </c>
      <c r="BQ189">
        <v>1</v>
      </c>
      <c r="BR189">
        <v>0.69596000000000002</v>
      </c>
    </row>
    <row r="190" spans="1:70" x14ac:dyDescent="0.15">
      <c r="A190" s="9" t="s">
        <v>258</v>
      </c>
      <c r="B190">
        <v>17236893.2329209</v>
      </c>
      <c r="C190" s="22">
        <f t="array" ref="C190">TsatFromP(テーブル2[[#This Row],[P]])</f>
        <v>626.57723583796803</v>
      </c>
      <c r="D190">
        <f t="array" ref="D190">RhoGFromP(テーブル2[[#This Row],[P]])</f>
        <v>122.583590976701</v>
      </c>
      <c r="E190">
        <f t="array" ref="E190">RhoFFromP(テーブル2[[#This Row],[P]])</f>
        <v>560.26337686439001</v>
      </c>
      <c r="F190">
        <f t="array" ref="F190">HgFromP(テーブル2[[#This Row],[P]])</f>
        <v>2538890.6454807199</v>
      </c>
      <c r="G190">
        <f t="array" ref="G190">HfFromP(テーブル2[[#This Row],[P]])</f>
        <v>1699798.64659754</v>
      </c>
      <c r="H190">
        <f t="array" ref="H190">MuGFromP(テーブル2[[#This Row],[P]])</f>
        <v>2.4290890628326198E-5</v>
      </c>
      <c r="I190">
        <f t="array" ref="I190">MuFFromP(テーブル2[[#This Row],[P]])</f>
        <v>6.4066005508525405E-5</v>
      </c>
      <c r="J190">
        <f t="array" ref="J190">KfFromP(テーブル2[[#This Row],[P]])</f>
        <v>0.452884810527584</v>
      </c>
      <c r="K190">
        <f t="array" ref="K190">CpFFromP(テーブル2[[#This Row],[P]])</f>
        <v>11219.515372648901</v>
      </c>
      <c r="L190">
        <f t="array" ref="L190">SigmaFromP(テーブル2[[#This Row],[P]])</f>
        <v>3.02925386118211E-3</v>
      </c>
      <c r="M190">
        <v>189</v>
      </c>
      <c r="N190">
        <v>3051.5174999999999</v>
      </c>
      <c r="O190" s="8">
        <f t="shared" si="86"/>
        <v>2.8502295699234246E-6</v>
      </c>
      <c r="P190" s="8">
        <f t="shared" si="87"/>
        <v>5.9847340050885557E-3</v>
      </c>
      <c r="Q190" s="8">
        <v>1.905E-3</v>
      </c>
      <c r="R190">
        <v>0.69596000000000002</v>
      </c>
      <c r="S190" s="15">
        <v>5690835.5712890625</v>
      </c>
      <c r="T190">
        <v>297.72296123936098</v>
      </c>
      <c r="U190" s="12">
        <f>+T190+BG190*S190*テーブル2[[#This Row],[Pw]]*R190/(N190*O190*K190)</f>
        <v>540.62735206798277</v>
      </c>
      <c r="V190">
        <v>0.03</v>
      </c>
      <c r="W190" s="8">
        <f t="shared" si="58"/>
        <v>90736.745507356973</v>
      </c>
      <c r="X190">
        <v>2.6652018899410636E-2</v>
      </c>
      <c r="Y190">
        <f t="shared" si="59"/>
        <v>6.1254069043171322</v>
      </c>
      <c r="Z190">
        <f t="shared" si="60"/>
        <v>6.1254069065535965</v>
      </c>
      <c r="AA190">
        <f t="shared" si="61"/>
        <v>-2.2364643470496048E-9</v>
      </c>
      <c r="AB190">
        <f t="shared" si="62"/>
        <v>6.5650387724955883E-6</v>
      </c>
      <c r="AC190">
        <v>749.69057033783179</v>
      </c>
      <c r="AD190">
        <f t="shared" si="63"/>
        <v>2618.6247319272093</v>
      </c>
      <c r="AE190">
        <f>+gettm2(AD190,AC190,AK190,AL190,テーブル2[[#This Row],[Fcorr]])</f>
        <v>540.627352067983</v>
      </c>
      <c r="AF190" s="14">
        <f t="shared" si="64"/>
        <v>0</v>
      </c>
      <c r="AG190">
        <v>6.6670073229684847E-6</v>
      </c>
      <c r="AH190">
        <f t="shared" si="65"/>
        <v>55.370649883255872</v>
      </c>
      <c r="AI190">
        <f t="shared" si="66"/>
        <v>0.3143718806496813</v>
      </c>
      <c r="AJ190">
        <f t="shared" si="67"/>
        <v>18.329018649727129</v>
      </c>
      <c r="AK190">
        <f t="array" ref="AK190">+S190*テーブル2[[#This Row],[F_form]]/(E190*CpFromTP((テーブル2[[#This Row],[Tin]]+テーブル2[[#This Row],[Tf]])/2,テーブル2[[#This Row],[P]])*AI190)</f>
        <v>7.595518148174718</v>
      </c>
      <c r="AL190">
        <f t="shared" si="68"/>
        <v>1.5871354414155836</v>
      </c>
      <c r="AM190">
        <f t="shared" si="69"/>
        <v>626.57723599464248</v>
      </c>
      <c r="AN190">
        <f t="shared" si="70"/>
        <v>-1.5667444586142665E-7</v>
      </c>
      <c r="AO190">
        <f t="shared" si="71"/>
        <v>1.0196855047289647E-7</v>
      </c>
      <c r="AP190">
        <v>2.8124406784998728</v>
      </c>
      <c r="AQ190">
        <f t="shared" si="72"/>
        <v>2.39247610013692E-5</v>
      </c>
      <c r="AR190">
        <f t="shared" si="73"/>
        <v>3.3844879367206906E-6</v>
      </c>
      <c r="AS190">
        <f t="shared" si="74"/>
        <v>9.3046759223161075</v>
      </c>
      <c r="AT190">
        <f t="shared" si="75"/>
        <v>8.1025853057491091</v>
      </c>
      <c r="AU190">
        <f t="shared" si="76"/>
        <v>2.5472249806928202</v>
      </c>
      <c r="AV190">
        <f t="shared" si="77"/>
        <v>0.26521569780705256</v>
      </c>
      <c r="AW190">
        <f t="shared" si="78"/>
        <v>5.2079821100701491E-3</v>
      </c>
      <c r="AX190">
        <f t="shared" si="79"/>
        <v>0.26521569740583589</v>
      </c>
      <c r="AY190">
        <f t="shared" si="80"/>
        <v>4.0121667099768388E-10</v>
      </c>
      <c r="AZ190">
        <f t="shared" si="81"/>
        <v>839091.99888317985</v>
      </c>
      <c r="BA190">
        <f t="shared" si="82"/>
        <v>8.5067611147376884E-6</v>
      </c>
      <c r="BB190" s="15">
        <f t="shared" si="83"/>
        <v>5635128.4878117833</v>
      </c>
      <c r="BC190" s="20">
        <f t="shared" si="84"/>
        <v>-55707.083477279171</v>
      </c>
      <c r="BD190" s="19">
        <f t="shared" si="85"/>
        <v>-0.97889110974015803</v>
      </c>
      <c r="BE190" s="15">
        <v>3028406.4</v>
      </c>
      <c r="BF190" s="16">
        <f>テーブル2[[#This Row],[q_P]]/テーブル2[[#This Row],[q_M]]</f>
        <v>1.8607570264716728</v>
      </c>
      <c r="BG190">
        <v>1</v>
      </c>
      <c r="BH190">
        <v>-0.156</v>
      </c>
      <c r="BI190">
        <v>4.5999999999999999E-2</v>
      </c>
      <c r="BJ190">
        <v>5625</v>
      </c>
      <c r="BK190" s="22">
        <v>1</v>
      </c>
      <c r="BL190">
        <f>テーブル2[[#This Row],[Ts]]-テーブル2[[#This Row],[Tin]]</f>
        <v>328.85427459860705</v>
      </c>
      <c r="BM190">
        <f>テーブル2[[#This Row],[q_P]]*0.000001</f>
        <v>5.6351284878117829</v>
      </c>
      <c r="BN190">
        <f>テーブル2[[#This Row],[Tsub]]</f>
        <v>328.85427459860705</v>
      </c>
      <c r="BO190">
        <f>テーブル2[[#This Row],[Fcorr]]</f>
        <v>1</v>
      </c>
      <c r="BP190">
        <f>(テーブル2[[#This Row],[Tsub]]-40)^2</f>
        <v>83436.791953887485</v>
      </c>
      <c r="BQ190">
        <v>1</v>
      </c>
      <c r="BR190">
        <v>0.69596000000000002</v>
      </c>
    </row>
    <row r="191" spans="1:70" x14ac:dyDescent="0.15">
      <c r="A191" s="9" t="s">
        <v>259</v>
      </c>
      <c r="B191">
        <v>17236893.2329209</v>
      </c>
      <c r="C191" s="22">
        <f t="array" ref="C191">TsatFromP(テーブル2[[#This Row],[P]])</f>
        <v>626.57723583796803</v>
      </c>
      <c r="D191">
        <f t="array" ref="D191">RhoGFromP(テーブル2[[#This Row],[P]])</f>
        <v>122.583590976701</v>
      </c>
      <c r="E191">
        <f t="array" ref="E191">RhoFFromP(テーブル2[[#This Row],[P]])</f>
        <v>560.26337686439001</v>
      </c>
      <c r="F191">
        <f t="array" ref="F191">HgFromP(テーブル2[[#This Row],[P]])</f>
        <v>2538890.6454807199</v>
      </c>
      <c r="G191">
        <f t="array" ref="G191">HfFromP(テーブル2[[#This Row],[P]])</f>
        <v>1699798.64659754</v>
      </c>
      <c r="H191">
        <f t="array" ref="H191">MuGFromP(テーブル2[[#This Row],[P]])</f>
        <v>2.4290890628326198E-5</v>
      </c>
      <c r="I191">
        <f t="array" ref="I191">MuFFromP(テーブル2[[#This Row],[P]])</f>
        <v>6.4066005508525405E-5</v>
      </c>
      <c r="J191">
        <f t="array" ref="J191">KfFromP(テーブル2[[#This Row],[P]])</f>
        <v>0.452884810527584</v>
      </c>
      <c r="K191">
        <f t="array" ref="K191">CpFFromP(テーブル2[[#This Row],[P]])</f>
        <v>11219.515372648901</v>
      </c>
      <c r="L191">
        <f t="array" ref="L191">SigmaFromP(テーブル2[[#This Row],[P]])</f>
        <v>3.02925386118211E-3</v>
      </c>
      <c r="M191">
        <v>190</v>
      </c>
      <c r="N191">
        <v>3607.5718000000002</v>
      </c>
      <c r="O191" s="8">
        <f t="shared" si="86"/>
        <v>2.8502295699234246E-6</v>
      </c>
      <c r="P191" s="8">
        <f t="shared" si="87"/>
        <v>5.9847340050885557E-3</v>
      </c>
      <c r="Q191" s="8">
        <v>1.905E-3</v>
      </c>
      <c r="R191">
        <v>0.69596000000000002</v>
      </c>
      <c r="S191" s="15">
        <v>6458554.0771484375</v>
      </c>
      <c r="T191">
        <v>299.91649569119198</v>
      </c>
      <c r="U191" s="12">
        <f>+T191+BG191*S191*テーブル2[[#This Row],[Pw]]*R191/(N191*O191*K191)</f>
        <v>533.09875700913881</v>
      </c>
      <c r="V191">
        <v>0.03</v>
      </c>
      <c r="W191" s="8">
        <f t="shared" si="58"/>
        <v>107270.99691091981</v>
      </c>
      <c r="X191">
        <v>2.4925881209394145E-2</v>
      </c>
      <c r="Y191">
        <f t="shared" si="59"/>
        <v>6.3339515865322156</v>
      </c>
      <c r="Z191">
        <f t="shared" si="60"/>
        <v>6.3339516227231965</v>
      </c>
      <c r="AA191">
        <f t="shared" si="61"/>
        <v>-3.6190980878814116E-8</v>
      </c>
      <c r="AB191">
        <f t="shared" si="62"/>
        <v>5.0224850177624702E-6</v>
      </c>
      <c r="AC191">
        <v>743.46205113399697</v>
      </c>
      <c r="AD191">
        <f t="shared" si="63"/>
        <v>2993.8675842437619</v>
      </c>
      <c r="AE191">
        <f>+gettm2(AD191,AC191,AK191,AL191,テーブル2[[#This Row],[Fcorr]])</f>
        <v>533.09875844375927</v>
      </c>
      <c r="AF191" s="14">
        <f t="shared" si="64"/>
        <v>1.4346204579851474E-6</v>
      </c>
      <c r="AG191">
        <v>5.1221549034611597E-6</v>
      </c>
      <c r="AH191">
        <f t="shared" si="65"/>
        <v>72.376614774611696</v>
      </c>
      <c r="AI191">
        <f t="shared" si="66"/>
        <v>0.3594206422170888</v>
      </c>
      <c r="AJ191">
        <f t="shared" si="67"/>
        <v>16.099793729078847</v>
      </c>
      <c r="AK191">
        <f t="array" ref="AK191">+S191*テーブル2[[#This Row],[F_form]]/(E191*CpFromTP((テーブル2[[#This Row],[Tin]]+テーブル2[[#This Row],[Tf]])/2,テーブル2[[#This Row],[P]])*AI191)</f>
        <v>7.5497381657593641</v>
      </c>
      <c r="AL191">
        <f t="shared" si="68"/>
        <v>1.5871354414155836</v>
      </c>
      <c r="AM191">
        <f t="shared" si="69"/>
        <v>626.5772357552039</v>
      </c>
      <c r="AN191">
        <f t="shared" si="70"/>
        <v>8.2764131548174191E-8</v>
      </c>
      <c r="AO191">
        <f t="shared" si="71"/>
        <v>9.9669885698689524E-8</v>
      </c>
      <c r="AP191">
        <v>2.973355749300171</v>
      </c>
      <c r="AQ191">
        <f t="shared" si="72"/>
        <v>2.1405264671073096E-5</v>
      </c>
      <c r="AR191">
        <f t="shared" si="73"/>
        <v>2.6109123945799246E-6</v>
      </c>
      <c r="AS191">
        <f t="shared" si="74"/>
        <v>8.2065364655465558</v>
      </c>
      <c r="AT191">
        <f t="shared" si="75"/>
        <v>7.4746548333778531</v>
      </c>
      <c r="AU191">
        <f t="shared" si="76"/>
        <v>2.6865452405637349</v>
      </c>
      <c r="AV191">
        <f t="shared" si="77"/>
        <v>0.2868105087364361</v>
      </c>
      <c r="AW191">
        <f t="shared" si="78"/>
        <v>3.9842890540399897E-3</v>
      </c>
      <c r="AX191">
        <f t="shared" si="79"/>
        <v>0.28681049892968896</v>
      </c>
      <c r="AY191">
        <f t="shared" si="80"/>
        <v>9.8067471365759218E-9</v>
      </c>
      <c r="AZ191">
        <f t="shared" si="81"/>
        <v>839091.99888317985</v>
      </c>
      <c r="BA191">
        <f t="shared" si="82"/>
        <v>7.1990257728531755E-6</v>
      </c>
      <c r="BB191" s="15">
        <f t="shared" si="83"/>
        <v>6508666.9075542074</v>
      </c>
      <c r="BC191" s="20">
        <f t="shared" si="84"/>
        <v>50112.83040576987</v>
      </c>
      <c r="BD191" s="19">
        <f t="shared" si="85"/>
        <v>0.77591407933051704</v>
      </c>
      <c r="BE191" s="15">
        <v>3722416.2</v>
      </c>
      <c r="BF191" s="16">
        <f>テーブル2[[#This Row],[q_P]]/テーブル2[[#This Row],[q_M]]</f>
        <v>1.7485059589935716</v>
      </c>
      <c r="BG191">
        <v>1</v>
      </c>
      <c r="BH191">
        <v>-7.5999999999999998E-2</v>
      </c>
      <c r="BI191">
        <v>4.5999999999999999E-2</v>
      </c>
      <c r="BJ191">
        <v>5625</v>
      </c>
      <c r="BK191" s="22">
        <v>1</v>
      </c>
      <c r="BL191">
        <f>テーブル2[[#This Row],[Ts]]-テーブル2[[#This Row],[Tin]]</f>
        <v>326.66074014677605</v>
      </c>
      <c r="BM191">
        <f>テーブル2[[#This Row],[q_P]]*0.000001</f>
        <v>6.5086669075542067</v>
      </c>
      <c r="BN191">
        <f>テーブル2[[#This Row],[Tsub]]</f>
        <v>326.66074014677605</v>
      </c>
      <c r="BO191">
        <f>テーブル2[[#This Row],[Fcorr]]</f>
        <v>1</v>
      </c>
      <c r="BP191">
        <f>(テーブル2[[#This Row],[Tsub]]-40)^2</f>
        <v>82174.379941497464</v>
      </c>
      <c r="BQ191">
        <v>1</v>
      </c>
      <c r="BR191">
        <v>0.69596000000000002</v>
      </c>
    </row>
    <row r="192" spans="1:70" x14ac:dyDescent="0.15">
      <c r="A192" s="9" t="s">
        <v>260</v>
      </c>
      <c r="B192">
        <v>17236893.2329209</v>
      </c>
      <c r="C192" s="22">
        <f t="array" ref="C192">TsatFromP(テーブル2[[#This Row],[P]])</f>
        <v>626.57723583796803</v>
      </c>
      <c r="D192">
        <f t="array" ref="D192">RhoGFromP(テーブル2[[#This Row],[P]])</f>
        <v>122.583590976701</v>
      </c>
      <c r="E192">
        <f t="array" ref="E192">RhoFFromP(テーブル2[[#This Row],[P]])</f>
        <v>560.26337686439001</v>
      </c>
      <c r="F192">
        <f t="array" ref="F192">HgFromP(テーブル2[[#This Row],[P]])</f>
        <v>2538890.6454807199</v>
      </c>
      <c r="G192">
        <f t="array" ref="G192">HfFromP(テーブル2[[#This Row],[P]])</f>
        <v>1699798.64659754</v>
      </c>
      <c r="H192">
        <f t="array" ref="H192">MuGFromP(テーブル2[[#This Row],[P]])</f>
        <v>2.4290890628326198E-5</v>
      </c>
      <c r="I192">
        <f t="array" ref="I192">MuFFromP(テーブル2[[#This Row],[P]])</f>
        <v>6.4066005508525405E-5</v>
      </c>
      <c r="J192">
        <f t="array" ref="J192">KfFromP(テーブル2[[#This Row],[P]])</f>
        <v>0.452884810527584</v>
      </c>
      <c r="K192">
        <f t="array" ref="K192">CpFFromP(テーブル2[[#This Row],[P]])</f>
        <v>11219.515372648901</v>
      </c>
      <c r="L192">
        <f t="array" ref="L192">SigmaFromP(テーブル2[[#This Row],[P]])</f>
        <v>3.02925386118211E-3</v>
      </c>
      <c r="M192">
        <v>191</v>
      </c>
      <c r="N192">
        <v>3648.2586999999999</v>
      </c>
      <c r="O192" s="8">
        <f t="shared" si="86"/>
        <v>2.8502295699234246E-6</v>
      </c>
      <c r="P192" s="8">
        <f t="shared" si="87"/>
        <v>5.9847340050885557E-3</v>
      </c>
      <c r="Q192" s="8">
        <v>1.905E-3</v>
      </c>
      <c r="R192">
        <v>0.69596000000000002</v>
      </c>
      <c r="S192" s="15">
        <v>6580575.5615234375</v>
      </c>
      <c r="T192">
        <v>296.59800912860601</v>
      </c>
      <c r="U192" s="12">
        <f>+T192+BG192*S192*テーブル2[[#This Row],[Pw]]*R192/(N192*O192*K192)</f>
        <v>531.5361059275391</v>
      </c>
      <c r="V192">
        <v>0.03</v>
      </c>
      <c r="W192" s="8">
        <f t="shared" si="58"/>
        <v>108480.82018435124</v>
      </c>
      <c r="X192">
        <v>2.4816475679600623E-2</v>
      </c>
      <c r="Y192">
        <f t="shared" si="59"/>
        <v>6.3478981126908902</v>
      </c>
      <c r="Z192">
        <f t="shared" si="60"/>
        <v>6.3478981428997647</v>
      </c>
      <c r="AA192">
        <f t="shared" si="61"/>
        <v>-3.0208874512993589E-8</v>
      </c>
      <c r="AB192">
        <f t="shared" si="62"/>
        <v>4.9327349369830426E-6</v>
      </c>
      <c r="AC192">
        <v>744.37269299609852</v>
      </c>
      <c r="AD192">
        <f t="shared" si="63"/>
        <v>3020.9812058765365</v>
      </c>
      <c r="AE192">
        <f>+gettm2(AD192,AC192,AK192,AL192,テーブル2[[#This Row],[Fcorr]])</f>
        <v>531.53610737126587</v>
      </c>
      <c r="AF192" s="14">
        <f t="shared" si="64"/>
        <v>1.4437267736866488E-6</v>
      </c>
      <c r="AG192">
        <v>5.0331953573298977E-6</v>
      </c>
      <c r="AH192">
        <f t="shared" si="65"/>
        <v>73.693492147012321</v>
      </c>
      <c r="AI192">
        <f t="shared" si="66"/>
        <v>0.36267569442827219</v>
      </c>
      <c r="AJ192">
        <f t="shared" si="67"/>
        <v>15.963452577426413</v>
      </c>
      <c r="AK192">
        <f t="array" ref="AK192">+S192*テーブル2[[#This Row],[F_form]]/(E192*CpFromTP((テーブル2[[#This Row],[Tin]]+テーブル2[[#This Row],[Tf]])/2,テーブル2[[#This Row],[P]])*AI192)</f>
        <v>7.6322545414063923</v>
      </c>
      <c r="AL192">
        <f t="shared" si="68"/>
        <v>1.5871354414155836</v>
      </c>
      <c r="AM192">
        <f t="shared" si="69"/>
        <v>626.57723576505794</v>
      </c>
      <c r="AN192">
        <f t="shared" si="70"/>
        <v>7.2910097514977679E-8</v>
      </c>
      <c r="AO192">
        <f t="shared" si="71"/>
        <v>1.0046042034685504E-7</v>
      </c>
      <c r="AP192">
        <v>2.9846567307867526</v>
      </c>
      <c r="AQ192">
        <f t="shared" si="72"/>
        <v>2.1243475520433945E-5</v>
      </c>
      <c r="AR192">
        <f t="shared" si="73"/>
        <v>2.5668278888383764E-6</v>
      </c>
      <c r="AS192">
        <f t="shared" si="74"/>
        <v>8.1410381216802961</v>
      </c>
      <c r="AT192">
        <f t="shared" si="75"/>
        <v>7.4345885262935862</v>
      </c>
      <c r="AU192">
        <f t="shared" si="76"/>
        <v>2.696344556561991</v>
      </c>
      <c r="AV192">
        <f t="shared" si="77"/>
        <v>0.28831217422476163</v>
      </c>
      <c r="AW192">
        <f t="shared" si="78"/>
        <v>3.9130911782506083E-3</v>
      </c>
      <c r="AX192">
        <f t="shared" si="79"/>
        <v>0.28831216320997721</v>
      </c>
      <c r="AY192">
        <f t="shared" si="80"/>
        <v>1.1014784417895385E-8</v>
      </c>
      <c r="AZ192">
        <f t="shared" si="81"/>
        <v>839091.99888317985</v>
      </c>
      <c r="BA192">
        <f t="shared" si="82"/>
        <v>7.1175607235858531E-6</v>
      </c>
      <c r="BB192" s="15">
        <f t="shared" si="83"/>
        <v>6635377.3268080978</v>
      </c>
      <c r="BC192" s="20">
        <f t="shared" si="84"/>
        <v>54801.765284660272</v>
      </c>
      <c r="BD192" s="19">
        <f t="shared" si="85"/>
        <v>0.83278073129477714</v>
      </c>
      <c r="BE192" s="15">
        <v>3753962.1</v>
      </c>
      <c r="BF192" s="16">
        <f>テーブル2[[#This Row],[q_P]]/テーブル2[[#This Row],[q_M]]</f>
        <v>1.7675664138452802</v>
      </c>
      <c r="BG192">
        <v>1</v>
      </c>
      <c r="BH192">
        <v>-9.7000000000000003E-2</v>
      </c>
      <c r="BI192">
        <v>4.5999999999999999E-2</v>
      </c>
      <c r="BJ192">
        <v>5625</v>
      </c>
      <c r="BK192" s="22">
        <v>1</v>
      </c>
      <c r="BL192">
        <f>テーブル2[[#This Row],[Ts]]-テーブル2[[#This Row],[Tin]]</f>
        <v>329.97922670936202</v>
      </c>
      <c r="BM192">
        <f>テーブル2[[#This Row],[q_P]]*0.000001</f>
        <v>6.6353773268080971</v>
      </c>
      <c r="BN192">
        <f>テーブル2[[#This Row],[Tsub]]</f>
        <v>329.97922670936202</v>
      </c>
      <c r="BO192">
        <f>テーブル2[[#This Row],[Fcorr]]</f>
        <v>1</v>
      </c>
      <c r="BP192">
        <f>(テーブル2[[#This Row],[Tsub]]-40)^2</f>
        <v>84087.951922959575</v>
      </c>
      <c r="BQ192">
        <v>1</v>
      </c>
      <c r="BR192">
        <v>0.69596000000000002</v>
      </c>
    </row>
    <row r="193" spans="1:70" x14ac:dyDescent="0.15">
      <c r="A193" s="9" t="s">
        <v>261</v>
      </c>
      <c r="B193">
        <v>17236893.2329209</v>
      </c>
      <c r="C193" s="22">
        <f t="array" ref="C193">TsatFromP(テーブル2[[#This Row],[P]])</f>
        <v>626.57723583796803</v>
      </c>
      <c r="D193">
        <f t="array" ref="D193">RhoGFromP(テーブル2[[#This Row],[P]])</f>
        <v>122.583590976701</v>
      </c>
      <c r="E193">
        <f t="array" ref="E193">RhoFFromP(テーブル2[[#This Row],[P]])</f>
        <v>560.26337686439001</v>
      </c>
      <c r="F193">
        <f t="array" ref="F193">HgFromP(テーブル2[[#This Row],[P]])</f>
        <v>2538890.6454807199</v>
      </c>
      <c r="G193">
        <f t="array" ref="G193">HfFromP(テーブル2[[#This Row],[P]])</f>
        <v>1699798.64659754</v>
      </c>
      <c r="H193">
        <f t="array" ref="H193">MuGFromP(テーブル2[[#This Row],[P]])</f>
        <v>2.4290890628326198E-5</v>
      </c>
      <c r="I193">
        <f t="array" ref="I193">MuFFromP(テーブル2[[#This Row],[P]])</f>
        <v>6.4066005508525405E-5</v>
      </c>
      <c r="J193">
        <f t="array" ref="J193">KfFromP(テーブル2[[#This Row],[P]])</f>
        <v>0.452884810527584</v>
      </c>
      <c r="K193">
        <f t="array" ref="K193">CpFFromP(テーブル2[[#This Row],[P]])</f>
        <v>11219.515372648901</v>
      </c>
      <c r="L193">
        <f t="array" ref="L193">SigmaFromP(テーブル2[[#This Row],[P]])</f>
        <v>3.02925386118211E-3</v>
      </c>
      <c r="M193">
        <v>192</v>
      </c>
      <c r="N193">
        <v>3661.8209999999999</v>
      </c>
      <c r="O193" s="8">
        <f t="shared" si="86"/>
        <v>2.8502295699234246E-6</v>
      </c>
      <c r="P193" s="8">
        <f t="shared" si="87"/>
        <v>5.9847340050885557E-3</v>
      </c>
      <c r="Q193" s="8">
        <v>1.905E-3</v>
      </c>
      <c r="R193">
        <v>0.69596000000000002</v>
      </c>
      <c r="S193" s="15">
        <v>6555880.7373046875</v>
      </c>
      <c r="T193">
        <v>298.84787197440301</v>
      </c>
      <c r="U193" s="12">
        <f>+T193+BG193*S193*テーブル2[[#This Row],[Pw]]*R193/(N193*O193*K193)</f>
        <v>532.03744447382655</v>
      </c>
      <c r="V193">
        <v>0.03</v>
      </c>
      <c r="W193" s="8">
        <f t="shared" si="58"/>
        <v>108884.09460882838</v>
      </c>
      <c r="X193">
        <v>2.4780443082083242E-2</v>
      </c>
      <c r="Y193">
        <f t="shared" si="59"/>
        <v>6.3525115929537872</v>
      </c>
      <c r="Z193">
        <f t="shared" si="60"/>
        <v>6.35251162124099</v>
      </c>
      <c r="AA193">
        <f t="shared" si="61"/>
        <v>-2.8287202802346201E-8</v>
      </c>
      <c r="AB193">
        <f t="shared" si="62"/>
        <v>4.9033833539040124E-6</v>
      </c>
      <c r="AC193">
        <v>743.36241555468234</v>
      </c>
      <c r="AD193">
        <f t="shared" si="63"/>
        <v>3030.0094905242086</v>
      </c>
      <c r="AE193">
        <f>+gettm2(AD193,AC193,AK193,AL193,テーブル2[[#This Row],[Fcorr]])</f>
        <v>532.03744447382655</v>
      </c>
      <c r="AF193" s="14">
        <f t="shared" si="64"/>
        <v>0</v>
      </c>
      <c r="AG193">
        <v>5.0015958972987895E-6</v>
      </c>
      <c r="AH193">
        <f t="shared" si="65"/>
        <v>74.13462034381439</v>
      </c>
      <c r="AI193">
        <f t="shared" si="66"/>
        <v>0.36375956062304404</v>
      </c>
      <c r="AJ193">
        <f t="shared" si="67"/>
        <v>15.910638358616566</v>
      </c>
      <c r="AK193">
        <f t="array" ref="AK193">+S193*テーブル2[[#This Row],[F_form]]/(E193*CpFromTP((テーブル2[[#This Row],[Tin]]+テーブル2[[#This Row],[Tf]])/2,テーブル2[[#This Row],[P]])*AI193)</f>
        <v>7.5759976395354771</v>
      </c>
      <c r="AL193">
        <f t="shared" si="68"/>
        <v>1.5871354414155836</v>
      </c>
      <c r="AM193">
        <f t="shared" si="69"/>
        <v>626.5772357374251</v>
      </c>
      <c r="AN193">
        <f t="shared" si="70"/>
        <v>1.0054293397843139E-7</v>
      </c>
      <c r="AO193">
        <f t="shared" si="71"/>
        <v>9.8212543394777113E-8</v>
      </c>
      <c r="AP193">
        <v>2.9867680220815656</v>
      </c>
      <c r="AQ193">
        <f t="shared" si="72"/>
        <v>2.1213452892378966E-5</v>
      </c>
      <c r="AR193">
        <f t="shared" si="73"/>
        <v>2.5499042203467833E-6</v>
      </c>
      <c r="AS193">
        <f t="shared" si="74"/>
        <v>8.1115317454892253</v>
      </c>
      <c r="AT193">
        <f t="shared" si="75"/>
        <v>7.4164336075022836</v>
      </c>
      <c r="AU193">
        <f t="shared" si="76"/>
        <v>2.6977986304550083</v>
      </c>
      <c r="AV193">
        <f t="shared" si="77"/>
        <v>0.28896939162655721</v>
      </c>
      <c r="AW193">
        <f t="shared" si="78"/>
        <v>3.8898068497226117E-3</v>
      </c>
      <c r="AX193">
        <f t="shared" si="79"/>
        <v>0.28896938033889147</v>
      </c>
      <c r="AY193">
        <f t="shared" si="80"/>
        <v>1.1287665746539943E-8</v>
      </c>
      <c r="AZ193">
        <f t="shared" si="81"/>
        <v>839091.99888317985</v>
      </c>
      <c r="BA193">
        <f t="shared" si="82"/>
        <v>7.1024775729300504E-6</v>
      </c>
      <c r="BB193" s="15">
        <f t="shared" si="83"/>
        <v>6500681.6962083122</v>
      </c>
      <c r="BC193" s="20">
        <f t="shared" si="84"/>
        <v>-55199.041096375324</v>
      </c>
      <c r="BD193" s="19">
        <f t="shared" si="85"/>
        <v>-0.8419775055131532</v>
      </c>
      <c r="BE193" s="15">
        <v>3659324.4</v>
      </c>
      <c r="BF193" s="16">
        <f>テーブル2[[#This Row],[q_P]]/テーブル2[[#This Row],[q_M]]</f>
        <v>1.7764704589208631</v>
      </c>
      <c r="BG193">
        <v>1</v>
      </c>
      <c r="BH193">
        <v>-0.13800000000000001</v>
      </c>
      <c r="BI193">
        <v>4.5999999999999999E-2</v>
      </c>
      <c r="BJ193">
        <v>5625</v>
      </c>
      <c r="BK193" s="22">
        <v>1</v>
      </c>
      <c r="BL193">
        <f>テーブル2[[#This Row],[Ts]]-テーブル2[[#This Row],[Tin]]</f>
        <v>327.72936386356503</v>
      </c>
      <c r="BM193">
        <f>テーブル2[[#This Row],[q_P]]*0.000001</f>
        <v>6.5006816962083116</v>
      </c>
      <c r="BN193">
        <f>テーブル2[[#This Row],[Tsub]]</f>
        <v>327.72936386356503</v>
      </c>
      <c r="BO193">
        <f>テーブル2[[#This Row],[Fcorr]]</f>
        <v>1</v>
      </c>
      <c r="BP193">
        <f>(テーブル2[[#This Row],[Tsub]]-40)^2</f>
        <v>82788.186829331797</v>
      </c>
      <c r="BQ193">
        <v>1</v>
      </c>
      <c r="BR193">
        <v>0.69596000000000002</v>
      </c>
    </row>
    <row r="194" spans="1:70" x14ac:dyDescent="0.15">
      <c r="A194" s="9" t="s">
        <v>262</v>
      </c>
      <c r="B194">
        <v>18271106.826896202</v>
      </c>
      <c r="C194" s="22">
        <f t="array" ref="C194">TsatFromP(テーブル2[[#This Row],[P]])</f>
        <v>631.29983468618298</v>
      </c>
      <c r="D194">
        <f t="array" ref="D194">RhoGFromP(テーブル2[[#This Row],[P]])</f>
        <v>138.52318499804184</v>
      </c>
      <c r="E194">
        <f t="array" ref="E194">RhoFFromP(テーブル2[[#This Row],[P]])</f>
        <v>536.33561616438169</v>
      </c>
      <c r="F194">
        <f t="array" ref="F194">HgFromP(テーブル2[[#This Row],[P]])</f>
        <v>2495937.2378505482</v>
      </c>
      <c r="G194">
        <f t="array" ref="G194">HfFromP(テーブル2[[#This Row],[P]])</f>
        <v>1744945.8746917357</v>
      </c>
      <c r="H194">
        <f t="array" ref="H194">MuGFromP(テーブル2[[#This Row],[P]])</f>
        <v>2.5300042817668121E-5</v>
      </c>
      <c r="I194">
        <f t="array" ref="I194">MuFFromP(テーブル2[[#This Row],[P]])</f>
        <v>6.1314866074765293E-5</v>
      </c>
      <c r="J194">
        <f t="array" ref="J194">KfFromP(テーブル2[[#This Row],[P]])</f>
        <v>0.44312471558937161</v>
      </c>
      <c r="K194">
        <f t="array" ref="K194">CpFFromP(テーブル2[[#This Row],[P]])</f>
        <v>14125.954358631279</v>
      </c>
      <c r="L194">
        <f t="array" ref="L194">SigmaFromP(テーブル2[[#This Row],[P]])</f>
        <v>2.2091942860543502E-3</v>
      </c>
      <c r="M194">
        <v>193</v>
      </c>
      <c r="N194">
        <v>2739.5846000000001</v>
      </c>
      <c r="O194" s="8">
        <f t="shared" si="86"/>
        <v>7.0553949389535604E-6</v>
      </c>
      <c r="P194" s="8">
        <f t="shared" si="87"/>
        <v>9.415981501339328E-3</v>
      </c>
      <c r="Q194" s="8">
        <v>2.9972000000000002E-3</v>
      </c>
      <c r="R194">
        <v>0.150114</v>
      </c>
      <c r="S194" s="15">
        <v>1151164.2456054688</v>
      </c>
      <c r="T194">
        <v>612.68304621214202</v>
      </c>
      <c r="U194" s="12">
        <f>+T194+BG194*S194*テーブル2[[#This Row],[Pw]]*R194/(N194*O194*K194)</f>
        <v>618.64241472809022</v>
      </c>
      <c r="V194">
        <v>0.03</v>
      </c>
      <c r="W194" s="8">
        <f t="shared" ref="W194:W257" si="88">+N194*Q194/I194</f>
        <v>133916.67451589441</v>
      </c>
      <c r="X194">
        <v>2.358706090902573E-2</v>
      </c>
      <c r="Y194">
        <f t="shared" ref="Y194:Y257" si="89">IF(X194&gt;0,1/X194^0.5,1)</f>
        <v>6.511230738825815</v>
      </c>
      <c r="Z194">
        <f t="shared" ref="Z194:Z257" si="90">IF(X194&gt;0,1.14-2*LOG((0.72*L194*E194)/(X194*Q194*N194^2)+9.35/(W194*X194^0.5)),0)</f>
        <v>6.5112307565456247</v>
      </c>
      <c r="AA194">
        <f t="shared" ref="AA194:AA257" si="91">+Y194-Z194</f>
        <v>-1.7719809619620719E-8</v>
      </c>
      <c r="AB194">
        <f t="shared" ref="AB194:AB257" si="92">32/X194*L194*V194*E194/N194^2</f>
        <v>6.425375621253804E-6</v>
      </c>
      <c r="AC194">
        <v>648.62959634448191</v>
      </c>
      <c r="AD194">
        <f t="shared" ref="AD194:AD257" si="93">+Q194/2*AI194/I194*E194</f>
        <v>3635.7715024401423</v>
      </c>
      <c r="AE194">
        <f>+gettm2(AD194,AC194,AK194,AL194,テーブル2[[#This Row],[Fcorr]])</f>
        <v>618.64241521438601</v>
      </c>
      <c r="AF194" s="14">
        <f t="shared" ref="AF194:AF257" si="94">+AE194-U194</f>
        <v>4.8629578941472573E-7</v>
      </c>
      <c r="AG194">
        <v>6.4565375266190887E-6</v>
      </c>
      <c r="AH194">
        <f t="shared" ref="AH194:AH257" si="95">+X194*N194^2/(8*E194)</f>
        <v>41.258804146735869</v>
      </c>
      <c r="AI194">
        <f t="shared" ref="AI194:AI257" si="96">+(AH194/E194)^0.5</f>
        <v>0.27735755430529702</v>
      </c>
      <c r="AJ194">
        <f t="shared" ref="AJ194:AJ257" si="97">+AG194*AI194/I194*E194</f>
        <v>15.664283427009904</v>
      </c>
      <c r="AK194">
        <f t="array" ref="AK194">+S194*テーブル2[[#This Row],[F_form]]/(E194*CpFromTP((テーブル2[[#This Row],[Tin]]+テーブル2[[#This Row],[Tf]])/2,テーブル2[[#This Row],[P]])*AI194)</f>
        <v>0.96349932706051211</v>
      </c>
      <c r="AL194">
        <f t="shared" ref="AL194:AL257" si="98">+K194*I194/J194</f>
        <v>1.9545987150045083</v>
      </c>
      <c r="AM194">
        <f t="shared" ref="AM194:AM257" si="99">+gettyp(AC194,AJ194,AK194,AL194)</f>
        <v>631.29983470223101</v>
      </c>
      <c r="AN194">
        <f t="shared" ref="AN194:AN257" si="100">+C194-AM194</f>
        <v>-1.6048034012783319E-8</v>
      </c>
      <c r="AO194">
        <f t="shared" ref="AO194:AO257" si="101">+AG194-AB194</f>
        <v>3.116190536528465E-8</v>
      </c>
      <c r="AP194">
        <v>2.2655863989635536</v>
      </c>
      <c r="AQ194">
        <f t="shared" ref="AQ194:AQ257" si="102">2*PI()*L194*(D194+E194)/(D194*E194*AP194^2)</f>
        <v>2.4564409672494656E-5</v>
      </c>
      <c r="AR194">
        <f t="shared" ref="AR194:AR257" si="103">+AO194+AB194/2</f>
        <v>3.2438497159921867E-6</v>
      </c>
      <c r="AS194">
        <f t="shared" ref="AS194:AS257" si="104">+AR194*AI194/I194*E194</f>
        <v>7.8699428503956623</v>
      </c>
      <c r="AT194">
        <f t="shared" ref="AT194:AT257" si="105">+getublp(AS194)</f>
        <v>7.2652540034986313</v>
      </c>
      <c r="AU194">
        <f t="shared" ref="AU194:AU257" si="106">+AT194*AI194</f>
        <v>2.0150730818171483</v>
      </c>
      <c r="AV194">
        <f t="shared" ref="AV194:AV257" si="107">+AP194-AU194</f>
        <v>0.25051331714640535</v>
      </c>
      <c r="AW194">
        <f t="shared" ref="AW194:AW257" si="108">2/3*AB194/(L194/(9.8*(E194-D194)))^0.5</f>
        <v>5.6903963802360158E-3</v>
      </c>
      <c r="AX194">
        <f t="shared" ref="AX194:AX257" si="109">+(2*AQ194*9.8*(E194-D194)/(E194*AW194))^0.5</f>
        <v>0.25051330578328795</v>
      </c>
      <c r="AY194">
        <f t="shared" ref="AY194:AY257" si="110">+AV194-AX194</f>
        <v>1.1363117391471889E-8</v>
      </c>
      <c r="AZ194">
        <f t="shared" ref="AZ194:AZ257" si="111">+F194-G194</f>
        <v>750991.36315881251</v>
      </c>
      <c r="BA194">
        <f t="shared" ref="BA194:BA257" si="112">+AQ194/AP194</f>
        <v>1.0842406929937533E-5</v>
      </c>
      <c r="BB194" s="15">
        <f t="shared" ref="BB194:BB257" si="113">+E194*AO194*AZ194/BA194</f>
        <v>1157630.2897902473</v>
      </c>
      <c r="BC194" s="20">
        <f t="shared" ref="BC194:BC257" si="114">BB194-S194</f>
        <v>6466.0441847785842</v>
      </c>
      <c r="BD194" s="19">
        <f t="shared" ref="BD194:BD257" si="115">+(BB194-S194)/S194*100</f>
        <v>0.56169605766184039</v>
      </c>
      <c r="BE194" s="15">
        <v>1722406.14</v>
      </c>
      <c r="BF194" s="16">
        <f>テーブル2[[#This Row],[q_P]]/テーブル2[[#This Row],[q_M]]</f>
        <v>0.67210065205076863</v>
      </c>
      <c r="BG194">
        <v>1</v>
      </c>
      <c r="BH194">
        <v>-5.7000000000000002E-2</v>
      </c>
      <c r="BI194">
        <v>4.5999999999999999E-2</v>
      </c>
      <c r="BJ194">
        <v>5625</v>
      </c>
      <c r="BK194" s="22">
        <v>1</v>
      </c>
      <c r="BL194">
        <f>テーブル2[[#This Row],[Ts]]-テーブル2[[#This Row],[Tin]]</f>
        <v>18.616788474040959</v>
      </c>
      <c r="BM194">
        <f>テーブル2[[#This Row],[q_P]]*0.000001</f>
        <v>1.1576302897902473</v>
      </c>
      <c r="BN194">
        <f>テーブル2[[#This Row],[Tsub]]</f>
        <v>18.616788474040959</v>
      </c>
      <c r="BO194">
        <f>テーブル2[[#This Row],[Fcorr]]</f>
        <v>1</v>
      </c>
      <c r="BP194">
        <f>(テーブル2[[#This Row],[Tsub]]-40)^2</f>
        <v>457.24173516390755</v>
      </c>
      <c r="BQ194">
        <v>1</v>
      </c>
      <c r="BR194">
        <v>0.150114</v>
      </c>
    </row>
    <row r="195" spans="1:70" x14ac:dyDescent="0.15">
      <c r="A195" s="9" t="s">
        <v>263</v>
      </c>
      <c r="B195">
        <v>18271106.826896202</v>
      </c>
      <c r="C195" s="22">
        <f t="array" ref="C195">TsatFromP(テーブル2[[#This Row],[P]])</f>
        <v>631.29983468618298</v>
      </c>
      <c r="D195">
        <f t="array" ref="D195">RhoGFromP(テーブル2[[#This Row],[P]])</f>
        <v>138.52318499804184</v>
      </c>
      <c r="E195">
        <f t="array" ref="E195">RhoFFromP(テーブル2[[#This Row],[P]])</f>
        <v>536.33561616438169</v>
      </c>
      <c r="F195">
        <f t="array" ref="F195">HgFromP(テーブル2[[#This Row],[P]])</f>
        <v>2495937.2378505482</v>
      </c>
      <c r="G195">
        <f t="array" ref="G195">HfFromP(テーブル2[[#This Row],[P]])</f>
        <v>1744945.8746917357</v>
      </c>
      <c r="H195">
        <f t="array" ref="H195">MuGFromP(テーブル2[[#This Row],[P]])</f>
        <v>2.5300042817668121E-5</v>
      </c>
      <c r="I195">
        <f t="array" ref="I195">MuFFromP(テーブル2[[#This Row],[P]])</f>
        <v>6.1314866074765293E-5</v>
      </c>
      <c r="J195">
        <f t="array" ref="J195">KfFromP(テーブル2[[#This Row],[P]])</f>
        <v>0.44312471558937161</v>
      </c>
      <c r="K195">
        <f t="array" ref="K195">CpFFromP(テーブル2[[#This Row],[P]])</f>
        <v>14125.954358631279</v>
      </c>
      <c r="L195">
        <f t="array" ref="L195">SigmaFromP(テーブル2[[#This Row],[P]])</f>
        <v>2.2091942860543502E-3</v>
      </c>
      <c r="M195">
        <v>194</v>
      </c>
      <c r="N195">
        <v>2753.1469000000002</v>
      </c>
      <c r="O195" s="8">
        <f t="shared" si="86"/>
        <v>7.0553949389535604E-6</v>
      </c>
      <c r="P195" s="8">
        <f t="shared" si="87"/>
        <v>9.415981501339328E-3</v>
      </c>
      <c r="Q195" s="8">
        <v>2.9972000000000002E-3</v>
      </c>
      <c r="R195">
        <v>0.150114</v>
      </c>
      <c r="S195" s="15">
        <v>1154114.9139404297</v>
      </c>
      <c r="T195">
        <v>612.68304621214202</v>
      </c>
      <c r="U195" s="12">
        <f>+T195+BG195*S195*テーブル2[[#This Row],[Pw]]*R195/(N195*O195*K195)</f>
        <v>618.62825806107912</v>
      </c>
      <c r="V195">
        <v>0.03</v>
      </c>
      <c r="W195" s="8">
        <f t="shared" si="88"/>
        <v>134579.62835013153</v>
      </c>
      <c r="X195">
        <v>2.3542434183711523E-2</v>
      </c>
      <c r="Y195">
        <f t="shared" si="89"/>
        <v>6.5173991182561126</v>
      </c>
      <c r="Z195">
        <f t="shared" si="90"/>
        <v>6.5173991374830242</v>
      </c>
      <c r="AA195">
        <f t="shared" si="91"/>
        <v>-1.9226911618375198E-8</v>
      </c>
      <c r="AB195">
        <f t="shared" si="92"/>
        <v>6.3742875031969726E-6</v>
      </c>
      <c r="AC195">
        <v>648.58225444187258</v>
      </c>
      <c r="AD195">
        <f t="shared" si="93"/>
        <v>3650.3122675647296</v>
      </c>
      <c r="AE195">
        <f>+gettm2(AD195,AC195,AK195,AL195,テーブル2[[#This Row],[Fcorr]])</f>
        <v>618.62825854690163</v>
      </c>
      <c r="AF195" s="14">
        <f t="shared" si="94"/>
        <v>4.8582251110929064E-7</v>
      </c>
      <c r="AG195">
        <v>6.4054293047379378E-6</v>
      </c>
      <c r="AH195">
        <f t="shared" si="95"/>
        <v>41.589481835195159</v>
      </c>
      <c r="AI195">
        <f t="shared" si="96"/>
        <v>0.2784668074720531</v>
      </c>
      <c r="AJ195">
        <f t="shared" si="97"/>
        <v>15.602440391100698</v>
      </c>
      <c r="AK195">
        <f t="array" ref="AK195">+S195*テーブル2[[#This Row],[F_form]]/(E195*CpFromTP((テーブル2[[#This Row],[Tin]]+テーブル2[[#This Row],[Tf]])/2,テーブル2[[#This Row],[P]])*AI195)</f>
        <v>0.96212110176167376</v>
      </c>
      <c r="AL195">
        <f t="shared" si="98"/>
        <v>1.9545987150045083</v>
      </c>
      <c r="AM195">
        <f t="shared" si="99"/>
        <v>631.2998346805324</v>
      </c>
      <c r="AN195">
        <f t="shared" si="100"/>
        <v>5.6505768952774815E-9</v>
      </c>
      <c r="AO195">
        <f t="shared" si="101"/>
        <v>3.114180154096513E-8</v>
      </c>
      <c r="AP195">
        <v>2.2688289918621711</v>
      </c>
      <c r="AQ195">
        <f t="shared" si="102"/>
        <v>2.4494245317786233E-5</v>
      </c>
      <c r="AR195">
        <f t="shared" si="103"/>
        <v>3.2182855531394514E-6</v>
      </c>
      <c r="AS195">
        <f t="shared" si="104"/>
        <v>7.8391480282605634</v>
      </c>
      <c r="AT195">
        <f t="shared" si="105"/>
        <v>7.2456507929629739</v>
      </c>
      <c r="AU195">
        <f t="shared" si="106"/>
        <v>2.0176732443737495</v>
      </c>
      <c r="AV195">
        <f t="shared" si="107"/>
        <v>0.25115574748842162</v>
      </c>
      <c r="AW195">
        <f t="shared" si="108"/>
        <v>5.6451520771477965E-3</v>
      </c>
      <c r="AX195">
        <f t="shared" si="109"/>
        <v>0.25115573550898163</v>
      </c>
      <c r="AY195">
        <f t="shared" si="110"/>
        <v>1.1979439995535301E-8</v>
      </c>
      <c r="AZ195">
        <f t="shared" si="111"/>
        <v>750991.36315881251</v>
      </c>
      <c r="BA195">
        <f t="shared" si="112"/>
        <v>1.0795985684968817E-5</v>
      </c>
      <c r="BB195" s="15">
        <f t="shared" si="113"/>
        <v>1161857.8937880183</v>
      </c>
      <c r="BC195" s="20">
        <f t="shared" si="114"/>
        <v>7742.9798475885764</v>
      </c>
      <c r="BD195" s="19">
        <f t="shared" si="115"/>
        <v>0.67090198333475781</v>
      </c>
      <c r="BE195" s="15">
        <v>1747642.86</v>
      </c>
      <c r="BF195" s="16">
        <f>テーブル2[[#This Row],[q_P]]/テーブル2[[#This Row],[q_M]]</f>
        <v>0.66481425946947659</v>
      </c>
      <c r="BG195">
        <v>1</v>
      </c>
      <c r="BH195">
        <v>-5.5E-2</v>
      </c>
      <c r="BI195">
        <v>4.5999999999999999E-2</v>
      </c>
      <c r="BJ195">
        <v>5625</v>
      </c>
      <c r="BK195" s="22">
        <v>1</v>
      </c>
      <c r="BL195">
        <f>テーブル2[[#This Row],[Ts]]-テーブル2[[#This Row],[Tin]]</f>
        <v>18.616788474040959</v>
      </c>
      <c r="BM195">
        <f>テーブル2[[#This Row],[q_P]]*0.000001</f>
        <v>1.1618578937880182</v>
      </c>
      <c r="BN195">
        <f>テーブル2[[#This Row],[Tsub]]</f>
        <v>18.616788474040959</v>
      </c>
      <c r="BO195">
        <f>テーブル2[[#This Row],[Fcorr]]</f>
        <v>1</v>
      </c>
      <c r="BP195">
        <f>(テーブル2[[#This Row],[Tsub]]-40)^2</f>
        <v>457.24173516390755</v>
      </c>
      <c r="BQ195">
        <v>1</v>
      </c>
      <c r="BR195">
        <v>0.150114</v>
      </c>
    </row>
    <row r="196" spans="1:70" x14ac:dyDescent="0.15">
      <c r="A196" s="9" t="s">
        <v>264</v>
      </c>
      <c r="B196">
        <v>18960582.556212999</v>
      </c>
      <c r="C196" s="22">
        <f t="array" ref="C196">TsatFromP(テーブル2[[#This Row],[P]])</f>
        <v>634.44823391832597</v>
      </c>
      <c r="D196">
        <f t="array" ref="D196">RhoGFromP(テーブル2[[#This Row],[P]])</f>
        <v>149.14958101226799</v>
      </c>
      <c r="E196">
        <f t="array" ref="E196">RhoFFromP(テーブル2[[#This Row],[P]])</f>
        <v>520.38377569771103</v>
      </c>
      <c r="F196">
        <f t="array" ref="F196">HgFromP(テーブル2[[#This Row],[P]])</f>
        <v>2467301.6327637699</v>
      </c>
      <c r="G196">
        <f t="array" ref="G196">HfFromP(テーブル2[[#This Row],[P]])</f>
        <v>1775044.0267545299</v>
      </c>
      <c r="H196">
        <f t="array" ref="H196">MuGFromP(テーブル2[[#This Row],[P]])</f>
        <v>2.5972810943896E-5</v>
      </c>
      <c r="I196">
        <f t="array" ref="I196">MuFFromP(テーブル2[[#This Row],[P]])</f>
        <v>5.9480773118925399E-5</v>
      </c>
      <c r="J196">
        <f t="array" ref="J196">KfFromP(テーブル2[[#This Row],[P]])</f>
        <v>0.43661798563056398</v>
      </c>
      <c r="K196">
        <f t="array" ref="K196">CpFFromP(テーブル2[[#This Row],[P]])</f>
        <v>16063.580349286</v>
      </c>
      <c r="L196">
        <f t="array" ref="L196">SigmaFromP(テーブル2[[#This Row],[P]])</f>
        <v>1.6624879026359001E-3</v>
      </c>
      <c r="M196">
        <v>195</v>
      </c>
      <c r="N196">
        <v>1844.4728</v>
      </c>
      <c r="O196" s="8">
        <f t="shared" si="86"/>
        <v>2.8502295699234246E-6</v>
      </c>
      <c r="P196" s="8">
        <f t="shared" si="87"/>
        <v>5.9847340050885557E-3</v>
      </c>
      <c r="Q196" s="8">
        <v>1.905E-3</v>
      </c>
      <c r="R196">
        <v>0.15240000000000001</v>
      </c>
      <c r="S196" s="15">
        <v>2584190.3686523438</v>
      </c>
      <c r="T196">
        <v>558.46565244536998</v>
      </c>
      <c r="U196" s="12">
        <f>+T196+BG196*S196*テーブル2[[#This Row],[Pw]]*R196/(N196*O196*K196)</f>
        <v>586.37565503084295</v>
      </c>
      <c r="V196">
        <v>0.03</v>
      </c>
      <c r="W196" s="8">
        <f t="shared" si="88"/>
        <v>59073.218113266514</v>
      </c>
      <c r="X196">
        <v>2.8903890083005344E-2</v>
      </c>
      <c r="Y196">
        <f t="shared" si="89"/>
        <v>5.8819570842325382</v>
      </c>
      <c r="Z196">
        <f t="shared" si="90"/>
        <v>5.8819570995297781</v>
      </c>
      <c r="AA196">
        <f t="shared" si="91"/>
        <v>-1.5297239919220829E-8</v>
      </c>
      <c r="AB196">
        <f t="shared" si="92"/>
        <v>8.4460309260993839E-6</v>
      </c>
      <c r="AC196">
        <v>718.69037740711212</v>
      </c>
      <c r="AD196">
        <f t="shared" si="93"/>
        <v>1775.3900834458789</v>
      </c>
      <c r="AE196">
        <f>+gettm2(AD196,AC196,AK196,AL196,テーブル2[[#This Row],[Fcorr]])</f>
        <v>586.37565621774661</v>
      </c>
      <c r="AF196" s="14">
        <f t="shared" si="94"/>
        <v>1.1869036598000093E-6</v>
      </c>
      <c r="AG196">
        <v>8.5576771757345285E-6</v>
      </c>
      <c r="AH196">
        <f t="shared" si="95"/>
        <v>23.620390460545249</v>
      </c>
      <c r="AI196">
        <f t="shared" si="96"/>
        <v>0.21305006072789628</v>
      </c>
      <c r="AJ196">
        <f t="shared" si="97"/>
        <v>15.9508820946249</v>
      </c>
      <c r="AK196">
        <f t="array" ref="AK196">+S196*テーブル2[[#This Row],[F_form]]/(E196*CpFromTP((テーブル2[[#This Row],[Tin]]+テーブル2[[#This Row],[Tf]])/2,テーブル2[[#This Row],[P]])*AI196)</f>
        <v>4.270850467007949</v>
      </c>
      <c r="AL196">
        <f t="shared" si="98"/>
        <v>2.1883527698787133</v>
      </c>
      <c r="AM196">
        <f t="shared" si="99"/>
        <v>634.44823394898401</v>
      </c>
      <c r="AN196">
        <f t="shared" si="100"/>
        <v>-3.0658043215225916E-8</v>
      </c>
      <c r="AO196">
        <f t="shared" si="101"/>
        <v>1.1164624963514455E-7</v>
      </c>
      <c r="AP196">
        <v>1.7927922485858838</v>
      </c>
      <c r="AQ196">
        <f t="shared" si="102"/>
        <v>2.8035277796673897E-5</v>
      </c>
      <c r="AR196">
        <f t="shared" si="103"/>
        <v>4.3346617126848365E-6</v>
      </c>
      <c r="AS196">
        <f t="shared" si="104"/>
        <v>8.07949125437605</v>
      </c>
      <c r="AT196">
        <f t="shared" si="105"/>
        <v>7.3966445349169732</v>
      </c>
      <c r="AU196">
        <f t="shared" si="106"/>
        <v>1.5758555673467234</v>
      </c>
      <c r="AV196">
        <f t="shared" si="107"/>
        <v>0.21693668123916043</v>
      </c>
      <c r="AW196">
        <f t="shared" si="108"/>
        <v>8.3295048522171993E-3</v>
      </c>
      <c r="AX196">
        <f t="shared" si="109"/>
        <v>0.21693667888693696</v>
      </c>
      <c r="AY196">
        <f t="shared" si="110"/>
        <v>2.352223471557835E-9</v>
      </c>
      <c r="AZ196">
        <f t="shared" si="111"/>
        <v>692257.60600924003</v>
      </c>
      <c r="BA196">
        <f t="shared" si="112"/>
        <v>1.5637772764126756E-5</v>
      </c>
      <c r="BB196" s="15">
        <f t="shared" si="113"/>
        <v>2571939.3615412791</v>
      </c>
      <c r="BC196" s="20">
        <f t="shared" si="114"/>
        <v>-12251.007111064624</v>
      </c>
      <c r="BD196" s="19">
        <f t="shared" si="115"/>
        <v>-0.4740752562069771</v>
      </c>
      <c r="BE196" s="15">
        <v>2555217.9</v>
      </c>
      <c r="BF196" s="16">
        <f>テーブル2[[#This Row],[q_P]]/テーブル2[[#This Row],[q_M]]</f>
        <v>1.0065440452421999</v>
      </c>
      <c r="BG196">
        <v>1</v>
      </c>
      <c r="BH196">
        <v>-0.10299999999999999</v>
      </c>
      <c r="BI196">
        <v>4.5999999999999999E-2</v>
      </c>
      <c r="BJ196">
        <v>5625</v>
      </c>
      <c r="BK196" s="22">
        <v>1</v>
      </c>
      <c r="BL196">
        <f>テーブル2[[#This Row],[Ts]]-テーブル2[[#This Row],[Tin]]</f>
        <v>75.982581472955985</v>
      </c>
      <c r="BM196">
        <f>テーブル2[[#This Row],[q_P]]*0.000001</f>
        <v>2.5719393615412791</v>
      </c>
      <c r="BN196">
        <f>テーブル2[[#This Row],[Tsub]]</f>
        <v>75.982581472955985</v>
      </c>
      <c r="BO196">
        <f>テーブル2[[#This Row],[Fcorr]]</f>
        <v>1</v>
      </c>
      <c r="BP196">
        <f>(テーブル2[[#This Row],[Tsub]]-40)^2</f>
        <v>1294.7461694579154</v>
      </c>
      <c r="BQ196">
        <v>1</v>
      </c>
      <c r="BR196">
        <v>0.15240000000000001</v>
      </c>
    </row>
    <row r="197" spans="1:70" x14ac:dyDescent="0.15">
      <c r="A197" s="9" t="s">
        <v>265</v>
      </c>
      <c r="B197">
        <v>18960582.556212999</v>
      </c>
      <c r="C197" s="22">
        <f t="array" ref="C197">TsatFromP(テーブル2[[#This Row],[P]])</f>
        <v>634.44823391832597</v>
      </c>
      <c r="D197">
        <f t="array" ref="D197">RhoGFromP(テーブル2[[#This Row],[P]])</f>
        <v>149.14958101226799</v>
      </c>
      <c r="E197">
        <f t="array" ref="E197">RhoFFromP(テーブル2[[#This Row],[P]])</f>
        <v>520.38377569771103</v>
      </c>
      <c r="F197">
        <f t="array" ref="F197">HgFromP(テーブル2[[#This Row],[P]])</f>
        <v>2467301.6327637699</v>
      </c>
      <c r="G197">
        <f t="array" ref="G197">HfFromP(テーブル2[[#This Row],[P]])</f>
        <v>1775044.0267545299</v>
      </c>
      <c r="H197">
        <f t="array" ref="H197">MuGFromP(テーブル2[[#This Row],[P]])</f>
        <v>2.5972810943896E-5</v>
      </c>
      <c r="I197">
        <f t="array" ref="I197">MuFFromP(テーブル2[[#This Row],[P]])</f>
        <v>5.9480773118925399E-5</v>
      </c>
      <c r="J197">
        <f t="array" ref="J197">KfFromP(テーブル2[[#This Row],[P]])</f>
        <v>0.43661798563056398</v>
      </c>
      <c r="K197">
        <f t="array" ref="K197">CpFFromP(テーブル2[[#This Row],[P]])</f>
        <v>16063.580349286</v>
      </c>
      <c r="L197">
        <f t="array" ref="L197">SigmaFromP(テーブル2[[#This Row],[P]])</f>
        <v>1.6624879026359001E-3</v>
      </c>
      <c r="M197">
        <v>196</v>
      </c>
      <c r="N197">
        <v>1858.0351000000001</v>
      </c>
      <c r="O197" s="8">
        <f t="shared" si="86"/>
        <v>2.8502295699234246E-6</v>
      </c>
      <c r="P197" s="8">
        <f t="shared" si="87"/>
        <v>5.9847340050885557E-3</v>
      </c>
      <c r="Q197" s="8">
        <v>1.905E-3</v>
      </c>
      <c r="R197">
        <v>0.15240000000000001</v>
      </c>
      <c r="S197" s="15">
        <v>2654824.8291015625</v>
      </c>
      <c r="T197">
        <v>556.26295808654595</v>
      </c>
      <c r="U197" s="12">
        <f>+T197+BG197*S197*テーブル2[[#This Row],[Pw]]*R197/(N197*O197*K197)</f>
        <v>584.72654219242315</v>
      </c>
      <c r="V197">
        <v>0.03</v>
      </c>
      <c r="W197" s="8">
        <f t="shared" si="88"/>
        <v>59507.580011158185</v>
      </c>
      <c r="X197">
        <v>2.8815898793205754E-2</v>
      </c>
      <c r="Y197">
        <f t="shared" si="89"/>
        <v>5.8909307153231438</v>
      </c>
      <c r="Z197">
        <f t="shared" si="90"/>
        <v>5.8909307249756404</v>
      </c>
      <c r="AA197">
        <f t="shared" si="91"/>
        <v>-9.6524965798039375E-9</v>
      </c>
      <c r="AB197">
        <f t="shared" si="92"/>
        <v>8.3485965985073589E-6</v>
      </c>
      <c r="AC197">
        <v>721.07979323108077</v>
      </c>
      <c r="AD197">
        <f t="shared" si="93"/>
        <v>1785.7200920917137</v>
      </c>
      <c r="AE197">
        <f>+gettm2(AD197,AC197,AK197,AL197,テーブル2[[#This Row],[Fcorr]])</f>
        <v>584.72654340322106</v>
      </c>
      <c r="AF197" s="14">
        <f t="shared" si="94"/>
        <v>1.2107979046049877E-6</v>
      </c>
      <c r="AG197">
        <v>8.4633162938586276E-6</v>
      </c>
      <c r="AH197">
        <f t="shared" si="95"/>
        <v>23.896057973621133</v>
      </c>
      <c r="AI197">
        <f t="shared" si="96"/>
        <v>0.21428968067949769</v>
      </c>
      <c r="AJ197">
        <f t="shared" si="97"/>
        <v>15.866786300966435</v>
      </c>
      <c r="AK197">
        <f t="array" ref="AK197">+S197*テーブル2[[#This Row],[F_form]]/(E197*CpFromTP((テーブル2[[#This Row],[Tin]]+テーブル2[[#This Row],[Tf]])/2,テーブル2[[#This Row],[P]])*AI197)</f>
        <v>4.3990951302893606</v>
      </c>
      <c r="AL197">
        <f t="shared" si="98"/>
        <v>2.1883527698787133</v>
      </c>
      <c r="AM197">
        <f t="shared" si="99"/>
        <v>634.44823392837395</v>
      </c>
      <c r="AN197">
        <f t="shared" si="100"/>
        <v>-1.004798377834959E-8</v>
      </c>
      <c r="AO197">
        <f t="shared" si="101"/>
        <v>1.1471969535126871E-7</v>
      </c>
      <c r="AP197">
        <v>1.7975232172634406</v>
      </c>
      <c r="AQ197">
        <f t="shared" si="102"/>
        <v>2.7887897804441606E-5</v>
      </c>
      <c r="AR197">
        <f t="shared" si="103"/>
        <v>4.2890179946049482E-6</v>
      </c>
      <c r="AS197">
        <f t="shared" si="104"/>
        <v>8.0409297725028495</v>
      </c>
      <c r="AT197">
        <f t="shared" si="105"/>
        <v>7.3727235992541225</v>
      </c>
      <c r="AU197">
        <f t="shared" si="106"/>
        <v>1.5798985858223629</v>
      </c>
      <c r="AV197">
        <f t="shared" si="107"/>
        <v>0.21762463144107769</v>
      </c>
      <c r="AW197">
        <f t="shared" si="108"/>
        <v>8.2334147820349556E-3</v>
      </c>
      <c r="AX197">
        <f t="shared" si="109"/>
        <v>0.21762462701952362</v>
      </c>
      <c r="AY197">
        <f t="shared" si="110"/>
        <v>4.4215540673242515E-9</v>
      </c>
      <c r="AZ197">
        <f t="shared" si="111"/>
        <v>692257.60600924003</v>
      </c>
      <c r="BA197">
        <f t="shared" si="112"/>
        <v>1.5514624532582284E-5</v>
      </c>
      <c r="BB197" s="15">
        <f t="shared" si="113"/>
        <v>2663717.7167763142</v>
      </c>
      <c r="BC197" s="20">
        <f t="shared" si="114"/>
        <v>8892.8876747516915</v>
      </c>
      <c r="BD197" s="19">
        <f t="shared" si="115"/>
        <v>0.33497078893002497</v>
      </c>
      <c r="BE197" s="15">
        <v>2744493.3</v>
      </c>
      <c r="BF197" s="16">
        <f>テーブル2[[#This Row],[q_P]]/テーブル2[[#This Row],[q_M]]</f>
        <v>0.97056812518956204</v>
      </c>
      <c r="BG197">
        <v>1</v>
      </c>
      <c r="BH197">
        <v>-7.6999999999999999E-2</v>
      </c>
      <c r="BI197">
        <v>4.5999999999999999E-2</v>
      </c>
      <c r="BJ197">
        <v>5625</v>
      </c>
      <c r="BK197" s="22">
        <v>1</v>
      </c>
      <c r="BL197">
        <f>テーブル2[[#This Row],[Ts]]-テーブル2[[#This Row],[Tin]]</f>
        <v>78.185275831780018</v>
      </c>
      <c r="BM197">
        <f>テーブル2[[#This Row],[q_P]]*0.000001</f>
        <v>2.663717716776314</v>
      </c>
      <c r="BN197">
        <f>テーブル2[[#This Row],[Tsub]]</f>
        <v>78.185275831780018</v>
      </c>
      <c r="BO197">
        <f>テーブル2[[#This Row],[Fcorr]]</f>
        <v>1</v>
      </c>
      <c r="BP197">
        <f>(テーブル2[[#This Row],[Tsub]]-40)^2</f>
        <v>1458.1152903491231</v>
      </c>
      <c r="BQ197">
        <v>1</v>
      </c>
      <c r="BR197">
        <v>0.15240000000000001</v>
      </c>
    </row>
    <row r="198" spans="1:70" x14ac:dyDescent="0.15">
      <c r="A198" s="9" t="s">
        <v>266</v>
      </c>
      <c r="B198">
        <v>18960582.556212999</v>
      </c>
      <c r="C198" s="22">
        <f t="array" ref="C198">TsatFromP(テーブル2[[#This Row],[P]])</f>
        <v>634.44823391832597</v>
      </c>
      <c r="D198">
        <f t="array" ref="D198">RhoGFromP(テーブル2[[#This Row],[P]])</f>
        <v>149.14958101226799</v>
      </c>
      <c r="E198">
        <f t="array" ref="E198">RhoFFromP(テーブル2[[#This Row],[P]])</f>
        <v>520.38377569771103</v>
      </c>
      <c r="F198">
        <f t="array" ref="F198">HgFromP(テーブル2[[#This Row],[P]])</f>
        <v>2467301.6327637699</v>
      </c>
      <c r="G198">
        <f t="array" ref="G198">HfFromP(テーブル2[[#This Row],[P]])</f>
        <v>1775044.0267545299</v>
      </c>
      <c r="H198">
        <f t="array" ref="H198">MuGFromP(テーブル2[[#This Row],[P]])</f>
        <v>2.5972810943896E-5</v>
      </c>
      <c r="I198">
        <f t="array" ref="I198">MuFFromP(テーブル2[[#This Row],[P]])</f>
        <v>5.9480773118925399E-5</v>
      </c>
      <c r="J198">
        <f t="array" ref="J198">KfFromP(テーブル2[[#This Row],[P]])</f>
        <v>0.43661798563056398</v>
      </c>
      <c r="K198">
        <f t="array" ref="K198">CpFFromP(テーブル2[[#This Row],[P]])</f>
        <v>16063.580349286</v>
      </c>
      <c r="L198">
        <f t="array" ref="L198">SigmaFromP(テーブル2[[#This Row],[P]])</f>
        <v>1.6624879026359001E-3</v>
      </c>
      <c r="M198">
        <v>197</v>
      </c>
      <c r="N198">
        <v>1871.5974000000001</v>
      </c>
      <c r="O198" s="8">
        <f t="shared" si="86"/>
        <v>2.8502295699234246E-6</v>
      </c>
      <c r="P198" s="8">
        <f t="shared" si="87"/>
        <v>5.9847340050885557E-3</v>
      </c>
      <c r="Q198" s="8">
        <v>1.905E-3</v>
      </c>
      <c r="R198">
        <v>0.15240000000000001</v>
      </c>
      <c r="S198" s="15">
        <v>3157437.1337890625</v>
      </c>
      <c r="T198">
        <v>538.50245457174299</v>
      </c>
      <c r="U198" s="12">
        <f>+T198+BG198*S198*テーブル2[[#This Row],[Pw]]*R198/(N198*O198*K198)</f>
        <v>572.10946706667085</v>
      </c>
      <c r="V198">
        <v>0.03</v>
      </c>
      <c r="W198" s="8">
        <f t="shared" si="88"/>
        <v>59941.941909049849</v>
      </c>
      <c r="X198">
        <v>2.8728955433497273E-2</v>
      </c>
      <c r="Y198">
        <f t="shared" si="89"/>
        <v>5.8998379376894627</v>
      </c>
      <c r="Z198">
        <f t="shared" si="90"/>
        <v>5.8998379765319902</v>
      </c>
      <c r="AA198">
        <f t="shared" si="91"/>
        <v>-3.8842527416704797E-8</v>
      </c>
      <c r="AB198">
        <f t="shared" si="92"/>
        <v>8.252941613511316E-6</v>
      </c>
      <c r="AC198">
        <v>742.62421248876387</v>
      </c>
      <c r="AD198">
        <f t="shared" si="93"/>
        <v>1796.0388933148606</v>
      </c>
      <c r="AE198">
        <f>+gettm2(AD198,AC198,AK198,AL198,テーブル2[[#This Row],[Fcorr]])</f>
        <v>572.10946706667073</v>
      </c>
      <c r="AF198" s="14">
        <f t="shared" si="94"/>
        <v>0</v>
      </c>
      <c r="AG198">
        <v>8.3872469149025522E-6</v>
      </c>
      <c r="AH198">
        <f t="shared" si="95"/>
        <v>24.173023106052106</v>
      </c>
      <c r="AI198">
        <f t="shared" si="96"/>
        <v>0.21552795571985592</v>
      </c>
      <c r="AJ198">
        <f t="shared" si="97"/>
        <v>15.815035870866204</v>
      </c>
      <c r="AK198">
        <f t="array" ref="AK198">+S198*テーブル2[[#This Row],[F_form]]/(E198*CpFromTP((テーブル2[[#This Row],[Tin]]+テーブル2[[#This Row],[Tf]])/2,テーブル2[[#This Row],[P]])*AI198)</f>
        <v>5.4986112388342008</v>
      </c>
      <c r="AL198">
        <f t="shared" si="98"/>
        <v>2.1883527698787133</v>
      </c>
      <c r="AM198">
        <f t="shared" si="99"/>
        <v>634.44823391244631</v>
      </c>
      <c r="AN198">
        <f t="shared" si="100"/>
        <v>5.8796558732865378E-9</v>
      </c>
      <c r="AO198">
        <f t="shared" si="101"/>
        <v>1.3430530139123625E-7</v>
      </c>
      <c r="AP198">
        <v>1.8059756301930323</v>
      </c>
      <c r="AQ198">
        <f t="shared" si="102"/>
        <v>2.7627464152941734E-5</v>
      </c>
      <c r="AR198">
        <f t="shared" si="103"/>
        <v>4.2607761081468942E-6</v>
      </c>
      <c r="AS198">
        <f t="shared" si="104"/>
        <v>8.0341413185706525</v>
      </c>
      <c r="AT198">
        <f t="shared" si="105"/>
        <v>7.368500629229743</v>
      </c>
      <c r="AU198">
        <f t="shared" si="106"/>
        <v>1.5881178773383586</v>
      </c>
      <c r="AV198">
        <f t="shared" si="107"/>
        <v>0.21785775285467368</v>
      </c>
      <c r="AW198">
        <f t="shared" si="108"/>
        <v>8.1390795056625696E-3</v>
      </c>
      <c r="AX198">
        <f t="shared" si="109"/>
        <v>0.2178577503367958</v>
      </c>
      <c r="AY198">
        <f t="shared" si="110"/>
        <v>2.5178778784162859E-9</v>
      </c>
      <c r="AZ198">
        <f t="shared" si="111"/>
        <v>692257.60600924003</v>
      </c>
      <c r="BA198">
        <f t="shared" si="112"/>
        <v>1.5297805624314411E-5</v>
      </c>
      <c r="BB198" s="15">
        <f t="shared" si="113"/>
        <v>3162681.8142849193</v>
      </c>
      <c r="BC198" s="20">
        <f t="shared" si="114"/>
        <v>5244.6804958567955</v>
      </c>
      <c r="BD198" s="19">
        <f t="shared" si="115"/>
        <v>0.16610561900762058</v>
      </c>
      <c r="BE198" s="15">
        <v>3186135.9</v>
      </c>
      <c r="BF198" s="16">
        <f>テーブル2[[#This Row],[q_P]]/テーブル2[[#This Row],[q_M]]</f>
        <v>0.99263870517416386</v>
      </c>
      <c r="BG198">
        <v>1</v>
      </c>
      <c r="BH198">
        <v>-0.1</v>
      </c>
      <c r="BI198">
        <v>4.5999999999999999E-2</v>
      </c>
      <c r="BJ198">
        <v>5625</v>
      </c>
      <c r="BK198" s="22">
        <v>1</v>
      </c>
      <c r="BL198">
        <f>テーブル2[[#This Row],[Ts]]-テーブル2[[#This Row],[Tin]]</f>
        <v>95.945779346582981</v>
      </c>
      <c r="BM198">
        <f>テーブル2[[#This Row],[q_P]]*0.000001</f>
        <v>3.1626818142849191</v>
      </c>
      <c r="BN198">
        <f>テーブル2[[#This Row],[Tsub]]</f>
        <v>95.945779346582981</v>
      </c>
      <c r="BO198">
        <f>テーブル2[[#This Row],[Fcorr]]</f>
        <v>1</v>
      </c>
      <c r="BP198">
        <f>(テーブル2[[#This Row],[Tsub]]-40)^2</f>
        <v>3129.930226696551</v>
      </c>
      <c r="BQ198">
        <v>1</v>
      </c>
      <c r="BR198">
        <v>0.15240000000000001</v>
      </c>
    </row>
    <row r="199" spans="1:70" x14ac:dyDescent="0.15">
      <c r="A199" s="9" t="s">
        <v>267</v>
      </c>
      <c r="B199">
        <v>18960582.556212999</v>
      </c>
      <c r="C199" s="22">
        <f t="array" ref="C199">TsatFromP(テーブル2[[#This Row],[P]])</f>
        <v>634.44823391832597</v>
      </c>
      <c r="D199">
        <f t="array" ref="D199">RhoGFromP(テーブル2[[#This Row],[P]])</f>
        <v>149.14958101226799</v>
      </c>
      <c r="E199">
        <f t="array" ref="E199">RhoFFromP(テーブル2[[#This Row],[P]])</f>
        <v>520.38377569771103</v>
      </c>
      <c r="F199">
        <f t="array" ref="F199">HgFromP(テーブル2[[#This Row],[P]])</f>
        <v>2467301.6327637699</v>
      </c>
      <c r="G199">
        <f t="array" ref="G199">HfFromP(テーブル2[[#This Row],[P]])</f>
        <v>1775044.0267545299</v>
      </c>
      <c r="H199">
        <f t="array" ref="H199">MuGFromP(テーブル2[[#This Row],[P]])</f>
        <v>2.5972810943896E-5</v>
      </c>
      <c r="I199">
        <f t="array" ref="I199">MuFFromP(テーブル2[[#This Row],[P]])</f>
        <v>5.9480773118925399E-5</v>
      </c>
      <c r="J199">
        <f t="array" ref="J199">KfFromP(テーブル2[[#This Row],[P]])</f>
        <v>0.43661798563056398</v>
      </c>
      <c r="K199">
        <f t="array" ref="K199">CpFFromP(テーブル2[[#This Row],[P]])</f>
        <v>16063.580349286</v>
      </c>
      <c r="L199">
        <f t="array" ref="L199">SigmaFromP(テーブル2[[#This Row],[P]])</f>
        <v>1.6624879026359001E-3</v>
      </c>
      <c r="M199">
        <v>198</v>
      </c>
      <c r="N199">
        <v>1885.1596999999999</v>
      </c>
      <c r="O199" s="8">
        <f t="shared" si="86"/>
        <v>2.8502295699234246E-6</v>
      </c>
      <c r="P199" s="8">
        <f t="shared" si="87"/>
        <v>5.9847340050885557E-3</v>
      </c>
      <c r="Q199" s="8">
        <v>1.905E-3</v>
      </c>
      <c r="R199">
        <v>0.15240000000000001</v>
      </c>
      <c r="S199" s="15">
        <v>3199926.7578125</v>
      </c>
      <c r="T199">
        <v>537.34621978095004</v>
      </c>
      <c r="U199" s="12">
        <f>+T199+BG199*S199*テーブル2[[#This Row],[Pw]]*R199/(N199*O199*K199)</f>
        <v>571.16045110159951</v>
      </c>
      <c r="V199">
        <v>0.03</v>
      </c>
      <c r="W199" s="8">
        <f t="shared" si="88"/>
        <v>60376.303806941512</v>
      </c>
      <c r="X199">
        <v>2.8643038996504239E-2</v>
      </c>
      <c r="Y199">
        <f t="shared" si="89"/>
        <v>5.9086797632693653</v>
      </c>
      <c r="Z199">
        <f t="shared" si="90"/>
        <v>5.9086797749799116</v>
      </c>
      <c r="AA199">
        <f t="shared" si="91"/>
        <v>-1.171054631043944E-8</v>
      </c>
      <c r="AB199">
        <f t="shared" si="92"/>
        <v>8.1590216640322346E-6</v>
      </c>
      <c r="AC199">
        <v>743.62628600811388</v>
      </c>
      <c r="AD199">
        <f t="shared" si="93"/>
        <v>1806.3465763646784</v>
      </c>
      <c r="AE199">
        <f>+gettm2(AD199,AC199,AK199,AL199,テーブル2[[#This Row],[Fcorr]])</f>
        <v>571.16045253786228</v>
      </c>
      <c r="AF199" s="14">
        <f t="shared" si="94"/>
        <v>1.4362627780428738E-6</v>
      </c>
      <c r="AG199">
        <v>8.2938048507331152E-6</v>
      </c>
      <c r="AH199">
        <f t="shared" si="95"/>
        <v>24.45128307426441</v>
      </c>
      <c r="AI199">
        <f t="shared" si="96"/>
        <v>0.21676489655905742</v>
      </c>
      <c r="AJ199">
        <f t="shared" si="97"/>
        <v>15.728594222738607</v>
      </c>
      <c r="AK199">
        <f t="array" ref="AK199">+S199*テーブル2[[#This Row],[F_form]]/(E199*CpFromTP((テーブル2[[#This Row],[Tin]]+テーブル2[[#This Row],[Tf]])/2,テーブル2[[#This Row],[P]])*AI199)</f>
        <v>5.5589003833866952</v>
      </c>
      <c r="AL199">
        <f t="shared" si="98"/>
        <v>2.1883527698787133</v>
      </c>
      <c r="AM199">
        <f t="shared" si="99"/>
        <v>634.44823389710189</v>
      </c>
      <c r="AN199">
        <f t="shared" si="100"/>
        <v>2.1224082047410775E-8</v>
      </c>
      <c r="AO199">
        <f t="shared" si="101"/>
        <v>1.3478318670088055E-7</v>
      </c>
      <c r="AP199">
        <v>1.8101488783749784</v>
      </c>
      <c r="AQ199">
        <f t="shared" si="102"/>
        <v>2.750022228930381E-5</v>
      </c>
      <c r="AR199">
        <f t="shared" si="103"/>
        <v>4.2142940187169979E-6</v>
      </c>
      <c r="AS199">
        <f t="shared" si="104"/>
        <v>7.9921003385864466</v>
      </c>
      <c r="AT199">
        <f t="shared" si="105"/>
        <v>7.3422679807281224</v>
      </c>
      <c r="AU199">
        <f t="shared" si="106"/>
        <v>1.591545959351411</v>
      </c>
      <c r="AV199">
        <f t="shared" si="107"/>
        <v>0.21860291902356743</v>
      </c>
      <c r="AW199">
        <f t="shared" si="108"/>
        <v>8.0464553273057789E-3</v>
      </c>
      <c r="AX199">
        <f t="shared" si="109"/>
        <v>0.21860291456913758</v>
      </c>
      <c r="AY199">
        <f t="shared" si="110"/>
        <v>4.4544298527515735E-9</v>
      </c>
      <c r="AZ199">
        <f t="shared" si="111"/>
        <v>692257.60600924003</v>
      </c>
      <c r="BA199">
        <f t="shared" si="112"/>
        <v>1.5192243366187389E-5</v>
      </c>
      <c r="BB199" s="15">
        <f t="shared" si="113"/>
        <v>3195989.1440479993</v>
      </c>
      <c r="BC199" s="20">
        <f t="shared" si="114"/>
        <v>-3937.6137645007111</v>
      </c>
      <c r="BD199" s="19">
        <f t="shared" si="115"/>
        <v>-0.12305324660594735</v>
      </c>
      <c r="BE199" s="15">
        <v>3091498.2</v>
      </c>
      <c r="BF199" s="16">
        <f>テーブル2[[#This Row],[q_P]]/テーブル2[[#This Row],[q_M]]</f>
        <v>1.0337994516859168</v>
      </c>
      <c r="BG199">
        <v>1</v>
      </c>
      <c r="BH199">
        <v>-0.13600000000000001</v>
      </c>
      <c r="BI199">
        <v>4.5999999999999999E-2</v>
      </c>
      <c r="BJ199">
        <v>5625</v>
      </c>
      <c r="BK199" s="22">
        <v>1</v>
      </c>
      <c r="BL199">
        <f>テーブル2[[#This Row],[Ts]]-テーブル2[[#This Row],[Tin]]</f>
        <v>97.102014137375932</v>
      </c>
      <c r="BM199">
        <f>テーブル2[[#This Row],[q_P]]*0.000001</f>
        <v>3.1959891440479993</v>
      </c>
      <c r="BN199">
        <f>テーブル2[[#This Row],[Tsub]]</f>
        <v>97.102014137375932</v>
      </c>
      <c r="BO199">
        <f>テーブル2[[#This Row],[Fcorr]]</f>
        <v>1</v>
      </c>
      <c r="BP199">
        <f>(テーブル2[[#This Row],[Tsub]]-40)^2</f>
        <v>3260.6400185450807</v>
      </c>
      <c r="BQ199">
        <v>1</v>
      </c>
      <c r="BR199">
        <v>0.15240000000000001</v>
      </c>
    </row>
    <row r="200" spans="1:70" x14ac:dyDescent="0.15">
      <c r="A200" s="9" t="s">
        <v>268</v>
      </c>
      <c r="B200">
        <v>18960582.556212999</v>
      </c>
      <c r="C200" s="22">
        <f t="array" ref="C200">TsatFromP(テーブル2[[#This Row],[P]])</f>
        <v>634.44823391832597</v>
      </c>
      <c r="D200">
        <f t="array" ref="D200">RhoGFromP(テーブル2[[#This Row],[P]])</f>
        <v>149.14958101226799</v>
      </c>
      <c r="E200">
        <f t="array" ref="E200">RhoFFromP(テーブル2[[#This Row],[P]])</f>
        <v>520.38377569771103</v>
      </c>
      <c r="F200">
        <f t="array" ref="F200">HgFromP(テーブル2[[#This Row],[P]])</f>
        <v>2467301.6327637699</v>
      </c>
      <c r="G200">
        <f t="array" ref="G200">HfFromP(テーブル2[[#This Row],[P]])</f>
        <v>1775044.0267545299</v>
      </c>
      <c r="H200">
        <f t="array" ref="H200">MuGFromP(テーブル2[[#This Row],[P]])</f>
        <v>2.5972810943896E-5</v>
      </c>
      <c r="I200">
        <f t="array" ref="I200">MuFFromP(テーブル2[[#This Row],[P]])</f>
        <v>5.9480773118925399E-5</v>
      </c>
      <c r="J200">
        <f t="array" ref="J200">KfFromP(テーブル2[[#This Row],[P]])</f>
        <v>0.43661798563056398</v>
      </c>
      <c r="K200">
        <f t="array" ref="K200">CpFFromP(テーブル2[[#This Row],[P]])</f>
        <v>16063.580349286</v>
      </c>
      <c r="L200">
        <f t="array" ref="L200">SigmaFromP(テーブル2[[#This Row],[P]])</f>
        <v>1.6624879026359001E-3</v>
      </c>
      <c r="M200">
        <v>199</v>
      </c>
      <c r="N200">
        <v>2034.345</v>
      </c>
      <c r="O200" s="8">
        <f t="shared" si="86"/>
        <v>2.8502295699234246E-6</v>
      </c>
      <c r="P200" s="8">
        <f t="shared" si="87"/>
        <v>5.9847340050885557E-3</v>
      </c>
      <c r="Q200" s="8">
        <v>1.905E-3</v>
      </c>
      <c r="R200">
        <v>0.15240000000000001</v>
      </c>
      <c r="S200" s="15">
        <v>4617700.1953125</v>
      </c>
      <c r="T200">
        <v>491.16937847279701</v>
      </c>
      <c r="U200" s="12">
        <f>+T200+BG200*S200*テーブル2[[#This Row],[Pw]]*R200/(N200*O200*K200)</f>
        <v>536.38710837813619</v>
      </c>
      <c r="V200">
        <v>0.03</v>
      </c>
      <c r="W200" s="8">
        <f t="shared" si="88"/>
        <v>65154.284683749836</v>
      </c>
      <c r="X200">
        <v>2.7760466389436762E-2</v>
      </c>
      <c r="Y200">
        <f t="shared" si="89"/>
        <v>6.0018705042739482</v>
      </c>
      <c r="Z200">
        <f t="shared" si="90"/>
        <v>6.0018705113914557</v>
      </c>
      <c r="AA200">
        <f t="shared" si="91"/>
        <v>-7.1175074722873433E-9</v>
      </c>
      <c r="AB200">
        <f t="shared" si="92"/>
        <v>7.2289880152804128E-6</v>
      </c>
      <c r="AC200">
        <v>794.18426714127156</v>
      </c>
      <c r="AD200">
        <f t="shared" si="93"/>
        <v>1919.0282633735189</v>
      </c>
      <c r="AE200">
        <f>+gettm2(AD200,AC200,AK200,AL200,テーブル2[[#This Row],[Fcorr]])</f>
        <v>536.38711031997877</v>
      </c>
      <c r="AF200" s="14">
        <f t="shared" si="94"/>
        <v>1.941842583619291E-6</v>
      </c>
      <c r="AG200">
        <v>7.4058112623645883E-6</v>
      </c>
      <c r="AH200">
        <f t="shared" si="95"/>
        <v>27.59702297121175</v>
      </c>
      <c r="AI200">
        <f t="shared" si="96"/>
        <v>0.23028690531870988</v>
      </c>
      <c r="AJ200">
        <f t="shared" si="97"/>
        <v>14.920694095210042</v>
      </c>
      <c r="AK200">
        <f t="array" ref="AK200">+S200*テーブル2[[#This Row],[F_form]]/(E200*CpFromTP((テーブル2[[#This Row],[Tin]]+テーブル2[[#This Row],[Tf]])/2,テーブル2[[#This Row],[P]])*AI200)</f>
        <v>8.2680131689867338</v>
      </c>
      <c r="AL200">
        <f t="shared" si="98"/>
        <v>2.1883527698787133</v>
      </c>
      <c r="AM200">
        <f t="shared" si="99"/>
        <v>634.44823389904138</v>
      </c>
      <c r="AN200">
        <f t="shared" si="100"/>
        <v>1.9284584595880006E-8</v>
      </c>
      <c r="AO200">
        <f t="shared" si="101"/>
        <v>1.7682324708417548E-7</v>
      </c>
      <c r="AP200">
        <v>1.864222185365962</v>
      </c>
      <c r="AQ200">
        <f t="shared" si="102"/>
        <v>2.5928025868244111E-5</v>
      </c>
      <c r="AR200">
        <f t="shared" si="103"/>
        <v>3.7913172547243819E-6</v>
      </c>
      <c r="AS200">
        <f t="shared" si="104"/>
        <v>7.6384724065425589</v>
      </c>
      <c r="AT200">
        <f t="shared" si="105"/>
        <v>7.1159881819939104</v>
      </c>
      <c r="AU200">
        <f t="shared" si="106"/>
        <v>1.6387188967158901</v>
      </c>
      <c r="AV200">
        <f t="shared" si="107"/>
        <v>0.22550328865007185</v>
      </c>
      <c r="AW200">
        <f t="shared" si="108"/>
        <v>7.1292529327389824E-3</v>
      </c>
      <c r="AX200">
        <f t="shared" si="109"/>
        <v>0.22550327951176352</v>
      </c>
      <c r="AY200">
        <f t="shared" si="110"/>
        <v>9.1383083322682523E-9</v>
      </c>
      <c r="AZ200">
        <f t="shared" si="111"/>
        <v>692257.60600924003</v>
      </c>
      <c r="BA200">
        <f t="shared" si="112"/>
        <v>1.3908227287378961E-5</v>
      </c>
      <c r="BB200" s="15">
        <f t="shared" si="113"/>
        <v>4579932.3823074885</v>
      </c>
      <c r="BC200" s="20">
        <f t="shared" si="114"/>
        <v>-37767.813005011529</v>
      </c>
      <c r="BD200" s="19">
        <f t="shared" si="115"/>
        <v>-0.81789227120786723</v>
      </c>
      <c r="BE200" s="15">
        <v>4164058.8</v>
      </c>
      <c r="BF200" s="16">
        <f>テーブル2[[#This Row],[q_P]]/テーブル2[[#This Row],[q_M]]</f>
        <v>1.0998721685456239</v>
      </c>
      <c r="BG200">
        <v>1</v>
      </c>
      <c r="BH200">
        <v>-0.25700000000000001</v>
      </c>
      <c r="BI200">
        <v>4.5999999999999999E-2</v>
      </c>
      <c r="BJ200">
        <v>5625</v>
      </c>
      <c r="BK200" s="22">
        <v>1</v>
      </c>
      <c r="BL200">
        <f>テーブル2[[#This Row],[Ts]]-テーブル2[[#This Row],[Tin]]</f>
        <v>143.27885544552896</v>
      </c>
      <c r="BM200">
        <f>テーブル2[[#This Row],[q_P]]*0.000001</f>
        <v>4.5799323823074882</v>
      </c>
      <c r="BN200">
        <f>テーブル2[[#This Row],[Tsub]]</f>
        <v>143.27885544552896</v>
      </c>
      <c r="BO200">
        <f>テーブル2[[#This Row],[Fcorr]]</f>
        <v>1</v>
      </c>
      <c r="BP200">
        <f>(テーブル2[[#This Row],[Tsub]]-40)^2</f>
        <v>10666.521982138467</v>
      </c>
      <c r="BQ200">
        <v>1</v>
      </c>
      <c r="BR200">
        <v>0.15240000000000001</v>
      </c>
    </row>
    <row r="201" spans="1:70" x14ac:dyDescent="0.15">
      <c r="A201" s="9" t="s">
        <v>269</v>
      </c>
      <c r="B201">
        <v>18960582.556212999</v>
      </c>
      <c r="C201" s="22">
        <f t="array" ref="C201">TsatFromP(テーブル2[[#This Row],[P]])</f>
        <v>634.44823391832597</v>
      </c>
      <c r="D201">
        <f t="array" ref="D201">RhoGFromP(テーブル2[[#This Row],[P]])</f>
        <v>149.14958101226799</v>
      </c>
      <c r="E201">
        <f t="array" ref="E201">RhoFFromP(テーブル2[[#This Row],[P]])</f>
        <v>520.38377569771103</v>
      </c>
      <c r="F201">
        <f t="array" ref="F201">HgFromP(テーブル2[[#This Row],[P]])</f>
        <v>2467301.6327637699</v>
      </c>
      <c r="G201">
        <f t="array" ref="G201">HfFromP(テーブル2[[#This Row],[P]])</f>
        <v>1775044.0267545299</v>
      </c>
      <c r="H201">
        <f t="array" ref="H201">MuGFromP(テーブル2[[#This Row],[P]])</f>
        <v>2.5972810943896E-5</v>
      </c>
      <c r="I201">
        <f t="array" ref="I201">MuFFromP(テーブル2[[#This Row],[P]])</f>
        <v>5.9480773118925399E-5</v>
      </c>
      <c r="J201">
        <f t="array" ref="J201">KfFromP(テーブル2[[#This Row],[P]])</f>
        <v>0.43661798563056398</v>
      </c>
      <c r="K201">
        <f t="array" ref="K201">CpFFromP(テーブル2[[#This Row],[P]])</f>
        <v>16063.580349286</v>
      </c>
      <c r="L201">
        <f t="array" ref="L201">SigmaFromP(テーブル2[[#This Row],[P]])</f>
        <v>1.6624879026359001E-3</v>
      </c>
      <c r="M201">
        <v>200</v>
      </c>
      <c r="N201">
        <v>2034.345</v>
      </c>
      <c r="O201" s="8">
        <f t="shared" si="86"/>
        <v>2.8502295699234246E-6</v>
      </c>
      <c r="P201" s="8">
        <f t="shared" si="87"/>
        <v>5.9847340050885557E-3</v>
      </c>
      <c r="Q201" s="8">
        <v>1.905E-3</v>
      </c>
      <c r="R201">
        <v>0.15240000000000001</v>
      </c>
      <c r="S201" s="15">
        <v>3898645.01953125</v>
      </c>
      <c r="T201">
        <v>516.78076663997103</v>
      </c>
      <c r="U201" s="12">
        <f>+T201+BG201*S201*テーブル2[[#This Row],[Pw]]*R201/(N201*O201*K201)</f>
        <v>554.95731990969443</v>
      </c>
      <c r="V201">
        <v>0.03</v>
      </c>
      <c r="W201" s="8">
        <f t="shared" si="88"/>
        <v>65154.284683749836</v>
      </c>
      <c r="X201">
        <v>2.7760466389436762E-2</v>
      </c>
      <c r="Y201">
        <f t="shared" si="89"/>
        <v>6.0018705042739482</v>
      </c>
      <c r="Z201">
        <f t="shared" si="90"/>
        <v>6.0018705113914557</v>
      </c>
      <c r="AA201">
        <f t="shared" si="91"/>
        <v>-7.1175074722873433E-9</v>
      </c>
      <c r="AB201">
        <f t="shared" si="92"/>
        <v>7.2289880152804128E-6</v>
      </c>
      <c r="AC201">
        <v>763.56078518722359</v>
      </c>
      <c r="AD201">
        <f t="shared" si="93"/>
        <v>1919.0282633735189</v>
      </c>
      <c r="AE201">
        <f>+gettm2(AD201,AC201,AK201,AL201,テーブル2[[#This Row],[Fcorr]])</f>
        <v>554.95732154530219</v>
      </c>
      <c r="AF201" s="14">
        <f t="shared" si="94"/>
        <v>1.6356077594537055E-6</v>
      </c>
      <c r="AG201">
        <v>7.3801253999512326E-6</v>
      </c>
      <c r="AH201">
        <f t="shared" si="95"/>
        <v>27.59702297121175</v>
      </c>
      <c r="AI201">
        <f t="shared" si="96"/>
        <v>0.23028690531870988</v>
      </c>
      <c r="AJ201">
        <f t="shared" si="97"/>
        <v>14.868944073225418</v>
      </c>
      <c r="AK201">
        <f t="array" ref="AK201">+S201*テーブル2[[#This Row],[F_form]]/(E201*CpFromTP((テーブル2[[#This Row],[Tin]]+テーブル2[[#This Row],[Tf]])/2,テーブル2[[#This Row],[P]])*AI201)</f>
        <v>6.6902839649362518</v>
      </c>
      <c r="AL201">
        <f t="shared" si="98"/>
        <v>2.1883527698787133</v>
      </c>
      <c r="AM201">
        <f t="shared" si="99"/>
        <v>634.44823389356088</v>
      </c>
      <c r="AN201">
        <f t="shared" si="100"/>
        <v>2.4765085981925949E-8</v>
      </c>
      <c r="AO201">
        <f t="shared" si="101"/>
        <v>1.5113738467081981E-7</v>
      </c>
      <c r="AP201">
        <v>1.8572422564335285</v>
      </c>
      <c r="AQ201">
        <f t="shared" si="102"/>
        <v>2.6123278642486716E-5</v>
      </c>
      <c r="AR201">
        <f t="shared" si="103"/>
        <v>3.7656313923110262E-6</v>
      </c>
      <c r="AS201">
        <f t="shared" si="104"/>
        <v>7.5867223845579366</v>
      </c>
      <c r="AT201">
        <f t="shared" si="105"/>
        <v>7.0819983237453599</v>
      </c>
      <c r="AU201">
        <f t="shared" si="106"/>
        <v>1.6308914774476098</v>
      </c>
      <c r="AV201">
        <f t="shared" si="107"/>
        <v>0.22635077898591871</v>
      </c>
      <c r="AW201">
        <f t="shared" si="108"/>
        <v>7.1292529327389824E-3</v>
      </c>
      <c r="AX201">
        <f t="shared" si="109"/>
        <v>0.22635077092521294</v>
      </c>
      <c r="AY201">
        <f t="shared" si="110"/>
        <v>8.0607057695303297E-9</v>
      </c>
      <c r="AZ201">
        <f t="shared" si="111"/>
        <v>692257.60600924003</v>
      </c>
      <c r="BA201">
        <f t="shared" si="112"/>
        <v>1.4065627977176966E-5</v>
      </c>
      <c r="BB201" s="15">
        <f t="shared" si="113"/>
        <v>3870831.4433764922</v>
      </c>
      <c r="BC201" s="20">
        <f t="shared" si="114"/>
        <v>-27813.576154757757</v>
      </c>
      <c r="BD201" s="19">
        <f t="shared" si="115"/>
        <v>-0.71341648227572918</v>
      </c>
      <c r="BE201" s="15">
        <v>3722416.2</v>
      </c>
      <c r="BF201" s="16">
        <f>テーブル2[[#This Row],[q_P]]/テーブル2[[#This Row],[q_M]]</f>
        <v>1.0398706741541937</v>
      </c>
      <c r="BG201">
        <v>1</v>
      </c>
      <c r="BH201">
        <v>-0.189</v>
      </c>
      <c r="BI201">
        <v>4.5999999999999999E-2</v>
      </c>
      <c r="BJ201">
        <v>5625</v>
      </c>
      <c r="BK201" s="22">
        <v>1</v>
      </c>
      <c r="BL201">
        <f>テーブル2[[#This Row],[Ts]]-テーブル2[[#This Row],[Tin]]</f>
        <v>117.66746727835493</v>
      </c>
      <c r="BM201">
        <f>テーブル2[[#This Row],[q_P]]*0.000001</f>
        <v>3.8708314433764919</v>
      </c>
      <c r="BN201">
        <f>テーブル2[[#This Row],[Tsub]]</f>
        <v>117.66746727835493</v>
      </c>
      <c r="BO201">
        <f>テーブル2[[#This Row],[Fcorr]]</f>
        <v>1</v>
      </c>
      <c r="BP201">
        <f>(テーブル2[[#This Row],[Tsub]]-40)^2</f>
        <v>6032.2354734343344</v>
      </c>
      <c r="BQ201">
        <v>1</v>
      </c>
      <c r="BR201">
        <v>0.15240000000000001</v>
      </c>
    </row>
    <row r="202" spans="1:70" x14ac:dyDescent="0.15">
      <c r="A202" s="9" t="s">
        <v>270</v>
      </c>
      <c r="B202">
        <v>18960582.556212999</v>
      </c>
      <c r="C202" s="22">
        <f t="array" ref="C202">TsatFromP(テーブル2[[#This Row],[P]])</f>
        <v>634.44823391832597</v>
      </c>
      <c r="D202">
        <f t="array" ref="D202">RhoGFromP(テーブル2[[#This Row],[P]])</f>
        <v>149.14958101226799</v>
      </c>
      <c r="E202">
        <f t="array" ref="E202">RhoFFromP(テーブル2[[#This Row],[P]])</f>
        <v>520.38377569771103</v>
      </c>
      <c r="F202">
        <f t="array" ref="F202">HgFromP(テーブル2[[#This Row],[P]])</f>
        <v>2467301.6327637699</v>
      </c>
      <c r="G202">
        <f t="array" ref="G202">HfFromP(テーブル2[[#This Row],[P]])</f>
        <v>1775044.0267545299</v>
      </c>
      <c r="H202">
        <f t="array" ref="H202">MuGFromP(テーブル2[[#This Row],[P]])</f>
        <v>2.5972810943896E-5</v>
      </c>
      <c r="I202">
        <f t="array" ref="I202">MuFFromP(テーブル2[[#This Row],[P]])</f>
        <v>5.9480773118925399E-5</v>
      </c>
      <c r="J202">
        <f t="array" ref="J202">KfFromP(テーブル2[[#This Row],[P]])</f>
        <v>0.43661798563056398</v>
      </c>
      <c r="K202">
        <f t="array" ref="K202">CpFFromP(テーブル2[[#This Row],[P]])</f>
        <v>16063.580349286</v>
      </c>
      <c r="L202">
        <f t="array" ref="L202">SigmaFromP(テーブル2[[#This Row],[P]])</f>
        <v>1.6624879026359001E-3</v>
      </c>
      <c r="M202">
        <v>201</v>
      </c>
      <c r="N202">
        <v>2047.9073000000001</v>
      </c>
      <c r="O202" s="8">
        <f t="shared" si="86"/>
        <v>2.8502295699234246E-6</v>
      </c>
      <c r="P202" s="8">
        <f t="shared" si="87"/>
        <v>5.9847340050885557E-3</v>
      </c>
      <c r="Q202" s="8">
        <v>1.905E-3</v>
      </c>
      <c r="R202">
        <v>0.15240000000000001</v>
      </c>
      <c r="S202" s="15">
        <v>4632226.5625</v>
      </c>
      <c r="T202">
        <v>491.16937847279701</v>
      </c>
      <c r="U202" s="12">
        <f>+T202+BG202*S202*テーブル2[[#This Row],[Pw]]*R202/(N202*O202*K202)</f>
        <v>536.22895717939764</v>
      </c>
      <c r="V202">
        <v>0.03</v>
      </c>
      <c r="W202" s="8">
        <f t="shared" si="88"/>
        <v>65588.6465816415</v>
      </c>
      <c r="X202">
        <v>2.7685474811265764E-2</v>
      </c>
      <c r="Y202">
        <f t="shared" si="89"/>
        <v>6.0099936332252639</v>
      </c>
      <c r="Z202">
        <f t="shared" si="90"/>
        <v>6.0099936385649277</v>
      </c>
      <c r="AA202">
        <f t="shared" si="91"/>
        <v>-5.3396638222125148E-9</v>
      </c>
      <c r="AB202">
        <f t="shared" si="92"/>
        <v>7.1528795247520293E-6</v>
      </c>
      <c r="AC202">
        <v>793.61708673720534</v>
      </c>
      <c r="AD202">
        <f t="shared" si="93"/>
        <v>1929.210727875502</v>
      </c>
      <c r="AE202">
        <f>+gettm2(AD202,AC202,AK202,AL202,テーブル2[[#This Row],[Fcorr]])</f>
        <v>536.22895911556839</v>
      </c>
      <c r="AF202" s="14">
        <f t="shared" si="94"/>
        <v>1.9361707472853595E-6</v>
      </c>
      <c r="AG202">
        <v>7.3311103597214196E-6</v>
      </c>
      <c r="AH202">
        <f t="shared" si="95"/>
        <v>27.890662442441187</v>
      </c>
      <c r="AI202">
        <f t="shared" si="96"/>
        <v>0.23150881970289783</v>
      </c>
      <c r="AJ202">
        <f t="shared" si="97"/>
        <v>14.848563520434428</v>
      </c>
      <c r="AK202">
        <f t="array" ref="AK202">+S202*テーブル2[[#This Row],[F_form]]/(E202*CpFromTP((テーブル2[[#This Row],[Tin]]+テーブル2[[#This Row],[Tf]])/2,テーブル2[[#This Row],[P]])*AI202)</f>
        <v>8.2513129398966534</v>
      </c>
      <c r="AL202">
        <f t="shared" si="98"/>
        <v>2.1883527698787133</v>
      </c>
      <c r="AM202">
        <f t="shared" si="99"/>
        <v>634.44823385595294</v>
      </c>
      <c r="AN202">
        <f t="shared" si="100"/>
        <v>6.2373032960749697E-8</v>
      </c>
      <c r="AO202">
        <f t="shared" si="101"/>
        <v>1.7823083496939033E-7</v>
      </c>
      <c r="AP202">
        <v>1.8684798425493168</v>
      </c>
      <c r="AQ202">
        <f t="shared" si="102"/>
        <v>2.5809997438255809E-5</v>
      </c>
      <c r="AR202">
        <f t="shared" si="103"/>
        <v>3.754670597345405E-6</v>
      </c>
      <c r="AS202">
        <f t="shared" si="104"/>
        <v>7.6047777386220208</v>
      </c>
      <c r="AT202">
        <f t="shared" si="105"/>
        <v>7.0938834979672523</v>
      </c>
      <c r="AU202">
        <f t="shared" si="106"/>
        <v>1.6422965957242628</v>
      </c>
      <c r="AV202">
        <f t="shared" si="107"/>
        <v>0.22618324682505397</v>
      </c>
      <c r="AW202">
        <f t="shared" si="108"/>
        <v>7.0541944766786191E-3</v>
      </c>
      <c r="AX202">
        <f t="shared" si="109"/>
        <v>0.22618323666943682</v>
      </c>
      <c r="AY202">
        <f t="shared" si="110"/>
        <v>1.0155617152785013E-8</v>
      </c>
      <c r="AZ202">
        <f t="shared" si="111"/>
        <v>692257.60600924003</v>
      </c>
      <c r="BA202">
        <f t="shared" si="112"/>
        <v>1.3813366807875842E-5</v>
      </c>
      <c r="BB202" s="15">
        <f t="shared" si="113"/>
        <v>4648092.7033493705</v>
      </c>
      <c r="BC202" s="20">
        <f t="shared" si="114"/>
        <v>15866.140849370509</v>
      </c>
      <c r="BD202" s="19">
        <f t="shared" si="115"/>
        <v>0.34251651199045835</v>
      </c>
      <c r="BE202" s="15">
        <v>4164058.8</v>
      </c>
      <c r="BF202" s="16">
        <f>テーブル2[[#This Row],[q_P]]/テーブル2[[#This Row],[q_M]]</f>
        <v>1.1162408905823737</v>
      </c>
      <c r="BG202">
        <v>1</v>
      </c>
      <c r="BH202">
        <v>-0.26300000000000001</v>
      </c>
      <c r="BI202">
        <v>4.5999999999999999E-2</v>
      </c>
      <c r="BJ202">
        <v>5625</v>
      </c>
      <c r="BK202" s="22">
        <v>1</v>
      </c>
      <c r="BL202">
        <f>テーブル2[[#This Row],[Ts]]-テーブル2[[#This Row],[Tin]]</f>
        <v>143.27885544552896</v>
      </c>
      <c r="BM202">
        <f>テーブル2[[#This Row],[q_P]]*0.000001</f>
        <v>4.64809270334937</v>
      </c>
      <c r="BN202">
        <f>テーブル2[[#This Row],[Tsub]]</f>
        <v>143.27885544552896</v>
      </c>
      <c r="BO202">
        <f>テーブル2[[#This Row],[Fcorr]]</f>
        <v>1</v>
      </c>
      <c r="BP202">
        <f>(テーブル2[[#This Row],[Tsub]]-40)^2</f>
        <v>10666.521982138467</v>
      </c>
      <c r="BQ202">
        <v>1</v>
      </c>
      <c r="BR202">
        <v>0.15240000000000001</v>
      </c>
    </row>
    <row r="203" spans="1:70" x14ac:dyDescent="0.15">
      <c r="A203" s="9" t="s">
        <v>271</v>
      </c>
      <c r="B203">
        <v>18960582.556212999</v>
      </c>
      <c r="C203" s="22">
        <f t="array" ref="C203">TsatFromP(テーブル2[[#This Row],[P]])</f>
        <v>634.44823391832597</v>
      </c>
      <c r="D203">
        <f t="array" ref="D203">RhoGFromP(テーブル2[[#This Row],[P]])</f>
        <v>149.14958101226799</v>
      </c>
      <c r="E203">
        <f t="array" ref="E203">RhoFFromP(テーブル2[[#This Row],[P]])</f>
        <v>520.38377569771103</v>
      </c>
      <c r="F203">
        <f t="array" ref="F203">HgFromP(テーブル2[[#This Row],[P]])</f>
        <v>2467301.6327637699</v>
      </c>
      <c r="G203">
        <f t="array" ref="G203">HfFromP(テーブル2[[#This Row],[P]])</f>
        <v>1775044.0267545299</v>
      </c>
      <c r="H203">
        <f t="array" ref="H203">MuGFromP(テーブル2[[#This Row],[P]])</f>
        <v>2.5972810943896E-5</v>
      </c>
      <c r="I203">
        <f t="array" ref="I203">MuFFromP(テーブル2[[#This Row],[P]])</f>
        <v>5.9480773118925399E-5</v>
      </c>
      <c r="J203">
        <f t="array" ref="J203">KfFromP(テーブル2[[#This Row],[P]])</f>
        <v>0.43661798563056398</v>
      </c>
      <c r="K203">
        <f t="array" ref="K203">CpFFromP(テーブル2[[#This Row],[P]])</f>
        <v>16063.580349286</v>
      </c>
      <c r="L203">
        <f t="array" ref="L203">SigmaFromP(テーブル2[[#This Row],[P]])</f>
        <v>1.6624879026359001E-3</v>
      </c>
      <c r="M203">
        <v>202</v>
      </c>
      <c r="N203">
        <v>2047.9073000000001</v>
      </c>
      <c r="O203" s="8">
        <f t="shared" si="86"/>
        <v>2.8502295699234246E-6</v>
      </c>
      <c r="P203" s="8">
        <f t="shared" si="87"/>
        <v>5.9847340050885557E-3</v>
      </c>
      <c r="Q203" s="8">
        <v>1.905E-3</v>
      </c>
      <c r="R203">
        <v>0.15240000000000001</v>
      </c>
      <c r="S203" s="15">
        <v>3879760.7421875</v>
      </c>
      <c r="T203">
        <v>517.88193873595401</v>
      </c>
      <c r="U203" s="12">
        <f>+T203+BG203*S203*テーブル2[[#This Row],[Pw]]*R203/(N203*O203*K203)</f>
        <v>555.62197199353</v>
      </c>
      <c r="V203">
        <v>0.03</v>
      </c>
      <c r="W203" s="8">
        <f t="shared" si="88"/>
        <v>65588.6465816415</v>
      </c>
      <c r="X203">
        <v>2.7685474811265764E-2</v>
      </c>
      <c r="Y203">
        <f t="shared" si="89"/>
        <v>6.0099936332252639</v>
      </c>
      <c r="Z203">
        <f t="shared" si="90"/>
        <v>6.0099936385649277</v>
      </c>
      <c r="AA203">
        <f t="shared" si="91"/>
        <v>-5.3396638222125148E-9</v>
      </c>
      <c r="AB203">
        <f t="shared" si="92"/>
        <v>7.1528795247520293E-6</v>
      </c>
      <c r="AC203">
        <v>761.79574948842162</v>
      </c>
      <c r="AD203">
        <f t="shared" si="93"/>
        <v>1929.210727875502</v>
      </c>
      <c r="AE203">
        <f>+gettm2(AD203,AC203,AK203,AL203,テーブル2[[#This Row],[Fcorr]])</f>
        <v>555.62197361148742</v>
      </c>
      <c r="AF203" s="14">
        <f t="shared" si="94"/>
        <v>1.6179574231500737E-6</v>
      </c>
      <c r="AG203">
        <v>7.3039135526401753E-6</v>
      </c>
      <c r="AH203">
        <f t="shared" si="95"/>
        <v>27.890662442441187</v>
      </c>
      <c r="AI203">
        <f t="shared" si="96"/>
        <v>0.23150881970289783</v>
      </c>
      <c r="AJ203">
        <f t="shared" si="97"/>
        <v>14.793478615463197</v>
      </c>
      <c r="AK203">
        <f t="array" ref="AK203">+S203*テーブル2[[#This Row],[F_form]]/(E203*CpFromTP((テーブル2[[#This Row],[Tin]]+テーブル2[[#This Row],[Tf]])/2,テーブル2[[#This Row],[P]])*AI203)</f>
        <v>6.6094903462738035</v>
      </c>
      <c r="AL203">
        <f t="shared" si="98"/>
        <v>2.1883527698787133</v>
      </c>
      <c r="AM203">
        <f t="shared" si="99"/>
        <v>634.44823384830488</v>
      </c>
      <c r="AN203">
        <f t="shared" si="100"/>
        <v>7.0021087594795972E-8</v>
      </c>
      <c r="AO203">
        <f t="shared" si="101"/>
        <v>1.5103402788814601E-7</v>
      </c>
      <c r="AP203">
        <v>1.8609766419723817</v>
      </c>
      <c r="AQ203">
        <f t="shared" si="102"/>
        <v>2.6018541687124847E-5</v>
      </c>
      <c r="AR203">
        <f t="shared" si="103"/>
        <v>3.7274737902641607E-6</v>
      </c>
      <c r="AS203">
        <f t="shared" si="104"/>
        <v>7.5496928336507896</v>
      </c>
      <c r="AT203">
        <f t="shared" si="105"/>
        <v>7.0575343907432089</v>
      </c>
      <c r="AU203">
        <f t="shared" si="106"/>
        <v>1.6338814568135704</v>
      </c>
      <c r="AV203">
        <f t="shared" si="107"/>
        <v>0.22709518515881122</v>
      </c>
      <c r="AW203">
        <f t="shared" si="108"/>
        <v>7.0541944766786191E-3</v>
      </c>
      <c r="AX203">
        <f t="shared" si="109"/>
        <v>0.22709517621429456</v>
      </c>
      <c r="AY203">
        <f t="shared" si="110"/>
        <v>8.9445166551183064E-9</v>
      </c>
      <c r="AZ203">
        <f t="shared" si="111"/>
        <v>692257.60600924003</v>
      </c>
      <c r="BA203">
        <f t="shared" si="112"/>
        <v>1.3981122116368284E-5</v>
      </c>
      <c r="BB203" s="15">
        <f t="shared" si="113"/>
        <v>3891564.7387400931</v>
      </c>
      <c r="BC203" s="20">
        <f t="shared" si="114"/>
        <v>11803.996552593075</v>
      </c>
      <c r="BD203" s="19">
        <f t="shared" si="115"/>
        <v>0.30424547638310567</v>
      </c>
      <c r="BE203" s="15">
        <v>3722416.2</v>
      </c>
      <c r="BF203" s="16">
        <f>テーブル2[[#This Row],[q_P]]/テーブル2[[#This Row],[q_M]]</f>
        <v>1.0454405229431607</v>
      </c>
      <c r="BG203">
        <v>1</v>
      </c>
      <c r="BH203">
        <v>-0.187</v>
      </c>
      <c r="BI203">
        <v>4.5999999999999999E-2</v>
      </c>
      <c r="BJ203">
        <v>5625</v>
      </c>
      <c r="BK203" s="22">
        <v>1</v>
      </c>
      <c r="BL203">
        <f>テーブル2[[#This Row],[Ts]]-テーブル2[[#This Row],[Tin]]</f>
        <v>116.56629518237196</v>
      </c>
      <c r="BM203">
        <f>テーブル2[[#This Row],[q_P]]*0.000001</f>
        <v>3.8915647387400929</v>
      </c>
      <c r="BN203">
        <f>テーブル2[[#This Row],[Tsub]]</f>
        <v>116.56629518237196</v>
      </c>
      <c r="BO203">
        <f>テーブル2[[#This Row],[Fcorr]]</f>
        <v>1</v>
      </c>
      <c r="BP203">
        <f>(テーブル2[[#This Row],[Tsub]]-40)^2</f>
        <v>5862.3975579541157</v>
      </c>
      <c r="BQ203">
        <v>1</v>
      </c>
      <c r="BR203">
        <v>0.15240000000000001</v>
      </c>
    </row>
    <row r="204" spans="1:70" x14ac:dyDescent="0.15">
      <c r="A204" s="9" t="s">
        <v>272</v>
      </c>
      <c r="B204">
        <v>18960582.556212999</v>
      </c>
      <c r="C204" s="22">
        <f t="array" ref="C204">TsatFromP(テーブル2[[#This Row],[P]])</f>
        <v>634.44823391832597</v>
      </c>
      <c r="D204">
        <f t="array" ref="D204">RhoGFromP(テーブル2[[#This Row],[P]])</f>
        <v>149.14958101226799</v>
      </c>
      <c r="E204">
        <f t="array" ref="E204">RhoFFromP(テーブル2[[#This Row],[P]])</f>
        <v>520.38377569771103</v>
      </c>
      <c r="F204">
        <f t="array" ref="F204">HgFromP(テーブル2[[#This Row],[P]])</f>
        <v>2467301.6327637699</v>
      </c>
      <c r="G204">
        <f t="array" ref="G204">HfFromP(テーブル2[[#This Row],[P]])</f>
        <v>1775044.0267545299</v>
      </c>
      <c r="H204">
        <f t="array" ref="H204">MuGFromP(テーブル2[[#This Row],[P]])</f>
        <v>2.5972810943896E-5</v>
      </c>
      <c r="I204">
        <f t="array" ref="I204">MuFFromP(テーブル2[[#This Row],[P]])</f>
        <v>5.9480773118925399E-5</v>
      </c>
      <c r="J204">
        <f t="array" ref="J204">KfFromP(テーブル2[[#This Row],[P]])</f>
        <v>0.43661798563056398</v>
      </c>
      <c r="K204">
        <f t="array" ref="K204">CpFFromP(テーブル2[[#This Row],[P]])</f>
        <v>16063.580349286</v>
      </c>
      <c r="L204">
        <f t="array" ref="L204">SigmaFromP(テーブル2[[#This Row],[P]])</f>
        <v>1.6624879026359001E-3</v>
      </c>
      <c r="M204">
        <v>203</v>
      </c>
      <c r="N204">
        <v>2061.4695999999999</v>
      </c>
      <c r="O204" s="8">
        <f t="shared" si="86"/>
        <v>2.8502295699234246E-6</v>
      </c>
      <c r="P204" s="8">
        <f t="shared" si="87"/>
        <v>5.9847340050885557E-3</v>
      </c>
      <c r="Q204" s="8">
        <v>1.905E-3</v>
      </c>
      <c r="R204">
        <v>0.15240000000000001</v>
      </c>
      <c r="S204" s="15">
        <v>3430169.677734375</v>
      </c>
      <c r="T204">
        <v>534.05487488333199</v>
      </c>
      <c r="U204" s="12">
        <f>+T204+BG204*S204*テーブル2[[#This Row],[Pw]]*R204/(N204*O204*K204)</f>
        <v>567.20203278510041</v>
      </c>
      <c r="V204">
        <v>0.03</v>
      </c>
      <c r="W204" s="8">
        <f t="shared" si="88"/>
        <v>66023.008479533164</v>
      </c>
      <c r="X204">
        <v>2.7611290226907767E-2</v>
      </c>
      <c r="Y204">
        <f t="shared" si="89"/>
        <v>6.0180618873112151</v>
      </c>
      <c r="Z204">
        <f t="shared" si="90"/>
        <v>6.018061934142847</v>
      </c>
      <c r="AA204">
        <f t="shared" si="91"/>
        <v>-4.6831631905774884E-8</v>
      </c>
      <c r="AB204">
        <f t="shared" si="92"/>
        <v>7.0780382335173812E-6</v>
      </c>
      <c r="AC204">
        <v>742.27752917409055</v>
      </c>
      <c r="AD204">
        <f t="shared" si="93"/>
        <v>1939.3833880575612</v>
      </c>
      <c r="AE204">
        <f>+gettm2(AD204,AC204,AK204,AL204,テーブル2[[#This Row],[Fcorr]])</f>
        <v>567.20203278510019</v>
      </c>
      <c r="AF204" s="14">
        <f t="shared" si="94"/>
        <v>0</v>
      </c>
      <c r="AG204">
        <v>7.2102192399538515E-6</v>
      </c>
      <c r="AH204">
        <f t="shared" si="95"/>
        <v>28.18557087917404</v>
      </c>
      <c r="AI204">
        <f t="shared" si="96"/>
        <v>0.23272955755074332</v>
      </c>
      <c r="AJ204">
        <f t="shared" si="97"/>
        <v>14.680713299967993</v>
      </c>
      <c r="AK204">
        <f t="array" ref="AK204">+S204*テーブル2[[#This Row],[F_form]]/(E204*CpFromTP((テーブル2[[#This Row],[Tin]]+テーブル2[[#This Row],[Tf]])/2,テーブル2[[#This Row],[P]])*AI204)</f>
        <v>5.6101271108377038</v>
      </c>
      <c r="AL204">
        <f t="shared" si="98"/>
        <v>2.1883527698787133</v>
      </c>
      <c r="AM204">
        <f t="shared" si="99"/>
        <v>634.44823393781201</v>
      </c>
      <c r="AN204">
        <f t="shared" si="100"/>
        <v>-1.9486037672322709E-8</v>
      </c>
      <c r="AO204">
        <f t="shared" si="101"/>
        <v>1.3218100643647026E-7</v>
      </c>
      <c r="AP204">
        <v>1.8594011468328229</v>
      </c>
      <c r="AQ204">
        <f t="shared" si="102"/>
        <v>2.6062652074605394E-5</v>
      </c>
      <c r="AR204">
        <f t="shared" si="103"/>
        <v>3.6712001231951609E-6</v>
      </c>
      <c r="AS204">
        <f t="shared" si="104"/>
        <v>7.4749233943932465</v>
      </c>
      <c r="AT204">
        <f t="shared" si="105"/>
        <v>7.0077693549126518</v>
      </c>
      <c r="AU204">
        <f t="shared" si="106"/>
        <v>1.6309150613864793</v>
      </c>
      <c r="AV204">
        <f t="shared" si="107"/>
        <v>0.22848608544634352</v>
      </c>
      <c r="AW204">
        <f t="shared" si="108"/>
        <v>6.9803857369356908E-3</v>
      </c>
      <c r="AX204">
        <f t="shared" si="109"/>
        <v>0.2284860764442698</v>
      </c>
      <c r="AY204">
        <f t="shared" si="110"/>
        <v>9.0020737253393435E-9</v>
      </c>
      <c r="AZ204">
        <f t="shared" si="111"/>
        <v>692257.60600924003</v>
      </c>
      <c r="BA204">
        <f t="shared" si="112"/>
        <v>1.4016691405724224E-5</v>
      </c>
      <c r="BB204" s="15">
        <f t="shared" si="113"/>
        <v>3397152.369737071</v>
      </c>
      <c r="BC204" s="20">
        <f t="shared" si="114"/>
        <v>-33017.307997304015</v>
      </c>
      <c r="BD204" s="19">
        <f t="shared" si="115"/>
        <v>-0.96255611527392215</v>
      </c>
      <c r="BE204" s="15">
        <v>3438503.1</v>
      </c>
      <c r="BF204" s="16">
        <f>テーブル2[[#This Row],[q_P]]/テーブル2[[#This Row],[q_M]]</f>
        <v>0.98797420590869056</v>
      </c>
      <c r="BG204">
        <v>1</v>
      </c>
      <c r="BH204">
        <v>-0.14599999999999999</v>
      </c>
      <c r="BI204">
        <v>4.5999999999999999E-2</v>
      </c>
      <c r="BJ204">
        <v>5625</v>
      </c>
      <c r="BK204" s="22">
        <v>1</v>
      </c>
      <c r="BL204">
        <f>テーブル2[[#This Row],[Ts]]-テーブル2[[#This Row],[Tin]]</f>
        <v>100.39335903499398</v>
      </c>
      <c r="BM204">
        <f>テーブル2[[#This Row],[q_P]]*0.000001</f>
        <v>3.3971523697370709</v>
      </c>
      <c r="BN204">
        <f>テーブル2[[#This Row],[Tsub]]</f>
        <v>100.39335903499398</v>
      </c>
      <c r="BO204">
        <f>テーブル2[[#This Row],[Fcorr]]</f>
        <v>1</v>
      </c>
      <c r="BP204">
        <f>(テーブル2[[#This Row],[Tsub]]-40)^2</f>
        <v>3647.3578155296887</v>
      </c>
      <c r="BQ204">
        <v>1</v>
      </c>
      <c r="BR204">
        <v>0.15240000000000001</v>
      </c>
    </row>
    <row r="205" spans="1:70" x14ac:dyDescent="0.15">
      <c r="A205" s="9" t="s">
        <v>273</v>
      </c>
      <c r="B205">
        <v>18960582.556212999</v>
      </c>
      <c r="C205" s="22">
        <f t="array" ref="C205">TsatFromP(テーブル2[[#This Row],[P]])</f>
        <v>634.44823391832597</v>
      </c>
      <c r="D205">
        <f t="array" ref="D205">RhoGFromP(テーブル2[[#This Row],[P]])</f>
        <v>149.14958101226799</v>
      </c>
      <c r="E205">
        <f t="array" ref="E205">RhoFFromP(テーブル2[[#This Row],[P]])</f>
        <v>520.38377569771103</v>
      </c>
      <c r="F205">
        <f t="array" ref="F205">HgFromP(テーブル2[[#This Row],[P]])</f>
        <v>2467301.6327637699</v>
      </c>
      <c r="G205">
        <f t="array" ref="G205">HfFromP(テーブル2[[#This Row],[P]])</f>
        <v>1775044.0267545299</v>
      </c>
      <c r="H205">
        <f t="array" ref="H205">MuGFromP(テーブル2[[#This Row],[P]])</f>
        <v>2.5972810943896E-5</v>
      </c>
      <c r="I205">
        <f t="array" ref="I205">MuFFromP(テーブル2[[#This Row],[P]])</f>
        <v>5.9480773118925399E-5</v>
      </c>
      <c r="J205">
        <f t="array" ref="J205">KfFromP(テーブル2[[#This Row],[P]])</f>
        <v>0.43661798563056398</v>
      </c>
      <c r="K205">
        <f t="array" ref="K205">CpFFromP(テーブル2[[#This Row],[P]])</f>
        <v>16063.580349286</v>
      </c>
      <c r="L205">
        <f t="array" ref="L205">SigmaFromP(テーブル2[[#This Row],[P]])</f>
        <v>1.6624879026359001E-3</v>
      </c>
      <c r="M205">
        <v>204</v>
      </c>
      <c r="N205">
        <v>2075.0319</v>
      </c>
      <c r="O205" s="8">
        <f t="shared" si="86"/>
        <v>2.8502295699234246E-6</v>
      </c>
      <c r="P205" s="8">
        <f t="shared" si="87"/>
        <v>5.9847340050885557E-3</v>
      </c>
      <c r="Q205" s="8">
        <v>1.905E-3</v>
      </c>
      <c r="R205">
        <v>0.15240000000000001</v>
      </c>
      <c r="S205" s="15">
        <v>3329574.5849609375</v>
      </c>
      <c r="T205">
        <v>537.92469521286102</v>
      </c>
      <c r="U205" s="12">
        <f>+T205+BG205*S205*テーブル2[[#This Row],[Pw]]*R205/(N205*O205*K205)</f>
        <v>569.88946629923578</v>
      </c>
      <c r="V205">
        <v>0.03</v>
      </c>
      <c r="W205" s="8">
        <f t="shared" si="88"/>
        <v>66457.370377424828</v>
      </c>
      <c r="X205">
        <v>2.7537897758732419E-2</v>
      </c>
      <c r="Y205">
        <f t="shared" si="89"/>
        <v>6.0260760524703603</v>
      </c>
      <c r="Z205">
        <f t="shared" si="90"/>
        <v>6.0260760849766344</v>
      </c>
      <c r="AA205">
        <f t="shared" si="91"/>
        <v>-3.250627411688356E-8</v>
      </c>
      <c r="AB205">
        <f t="shared" si="92"/>
        <v>7.0044354320592796E-6</v>
      </c>
      <c r="AC205">
        <v>737.38564488951306</v>
      </c>
      <c r="AD205">
        <f t="shared" si="93"/>
        <v>1949.5463069387731</v>
      </c>
      <c r="AE205">
        <f>+gettm2(AD205,AC205,AK205,AL205,テーブル2[[#This Row],[Fcorr]])</f>
        <v>569.8894676730921</v>
      </c>
      <c r="AF205" s="14">
        <f t="shared" si="94"/>
        <v>1.373856321151834E-6</v>
      </c>
      <c r="AG205">
        <v>7.1336206311208925E-6</v>
      </c>
      <c r="AH205">
        <f t="shared" si="95"/>
        <v>28.481745638371329</v>
      </c>
      <c r="AI205">
        <f t="shared" si="96"/>
        <v>0.23394912642465096</v>
      </c>
      <c r="AJ205">
        <f t="shared" si="97"/>
        <v>14.600864836224648</v>
      </c>
      <c r="AK205">
        <f t="array" ref="AK205">+S205*テーブル2[[#This Row],[F_form]]/(E205*CpFromTP((テーブル2[[#This Row],[Tin]]+テーブル2[[#This Row],[Tf]])/2,テーブル2[[#This Row],[P]])*AI205)</f>
        <v>5.364957434405552</v>
      </c>
      <c r="AL205">
        <f t="shared" si="98"/>
        <v>2.1883527698787133</v>
      </c>
      <c r="AM205">
        <f t="shared" si="99"/>
        <v>634.4482339500845</v>
      </c>
      <c r="AN205">
        <f t="shared" si="100"/>
        <v>-3.175853180437116E-8</v>
      </c>
      <c r="AO205">
        <f t="shared" si="101"/>
        <v>1.2918519906161292E-7</v>
      </c>
      <c r="AP205">
        <v>1.8621677700870367</v>
      </c>
      <c r="AQ205">
        <f t="shared" si="102"/>
        <v>2.5985267021720205E-5</v>
      </c>
      <c r="AR205">
        <f t="shared" si="103"/>
        <v>3.6314029150912527E-6</v>
      </c>
      <c r="AS205">
        <f t="shared" si="104"/>
        <v>7.4326384694203123</v>
      </c>
      <c r="AT205">
        <f t="shared" si="105"/>
        <v>6.9794045298915259</v>
      </c>
      <c r="AU205">
        <f t="shared" si="106"/>
        <v>1.6328255927323743</v>
      </c>
      <c r="AV205">
        <f t="shared" si="107"/>
        <v>0.22934217735466245</v>
      </c>
      <c r="AW205">
        <f t="shared" si="108"/>
        <v>6.9077984000852476E-3</v>
      </c>
      <c r="AX205">
        <f t="shared" si="109"/>
        <v>0.22934216756045109</v>
      </c>
      <c r="AY205">
        <f t="shared" si="110"/>
        <v>9.7942113586046986E-9</v>
      </c>
      <c r="AZ205">
        <f t="shared" si="111"/>
        <v>692257.60600924003</v>
      </c>
      <c r="BA205">
        <f t="shared" si="112"/>
        <v>1.395431036834327E-5</v>
      </c>
      <c r="BB205" s="15">
        <f t="shared" si="113"/>
        <v>3335000.201787788</v>
      </c>
      <c r="BC205" s="20">
        <f t="shared" si="114"/>
        <v>5425.6168268504553</v>
      </c>
      <c r="BD205" s="19">
        <f t="shared" si="115"/>
        <v>0.16295225376109448</v>
      </c>
      <c r="BE205" s="15">
        <v>3375411.3</v>
      </c>
      <c r="BF205" s="16">
        <f>テーブル2[[#This Row],[q_P]]/テーブル2[[#This Row],[q_M]]</f>
        <v>0.98802780028252801</v>
      </c>
      <c r="BG205">
        <v>1</v>
      </c>
      <c r="BH205">
        <v>-0.13800000000000001</v>
      </c>
      <c r="BI205">
        <v>4.5999999999999999E-2</v>
      </c>
      <c r="BJ205">
        <v>5625</v>
      </c>
      <c r="BK205" s="22">
        <v>1</v>
      </c>
      <c r="BL205">
        <f>テーブル2[[#This Row],[Ts]]-テーブル2[[#This Row],[Tin]]</f>
        <v>96.523538705464944</v>
      </c>
      <c r="BM205">
        <f>テーブル2[[#This Row],[q_P]]*0.000001</f>
        <v>3.3350002017877878</v>
      </c>
      <c r="BN205">
        <f>テーブル2[[#This Row],[Tsub]]</f>
        <v>96.523538705464944</v>
      </c>
      <c r="BO205">
        <f>テーブル2[[#This Row],[Fcorr]]</f>
        <v>1</v>
      </c>
      <c r="BP205">
        <f>(テーブル2[[#This Row],[Tsub]]-40)^2</f>
        <v>3194.9104277881934</v>
      </c>
      <c r="BQ205">
        <v>1</v>
      </c>
      <c r="BR205">
        <v>0.15240000000000001</v>
      </c>
    </row>
    <row r="206" spans="1:70" x14ac:dyDescent="0.15">
      <c r="A206" s="9" t="s">
        <v>274</v>
      </c>
      <c r="B206">
        <v>18960582.556212999</v>
      </c>
      <c r="C206" s="22">
        <f t="array" ref="C206">TsatFromP(テーブル2[[#This Row],[P]])</f>
        <v>634.44823391832597</v>
      </c>
      <c r="D206">
        <f t="array" ref="D206">RhoGFromP(テーブル2[[#This Row],[P]])</f>
        <v>149.14958101226799</v>
      </c>
      <c r="E206">
        <f t="array" ref="E206">RhoFFromP(テーブル2[[#This Row],[P]])</f>
        <v>520.38377569771103</v>
      </c>
      <c r="F206">
        <f t="array" ref="F206">HgFromP(テーブル2[[#This Row],[P]])</f>
        <v>2467301.6327637699</v>
      </c>
      <c r="G206">
        <f t="array" ref="G206">HfFromP(テーブル2[[#This Row],[P]])</f>
        <v>1775044.0267545299</v>
      </c>
      <c r="H206">
        <f t="array" ref="H206">MuGFromP(テーブル2[[#This Row],[P]])</f>
        <v>2.5972810943896E-5</v>
      </c>
      <c r="I206">
        <f t="array" ref="I206">MuFFromP(テーブル2[[#This Row],[P]])</f>
        <v>5.9480773118925399E-5</v>
      </c>
      <c r="J206">
        <f t="array" ref="J206">KfFromP(テーブル2[[#This Row],[P]])</f>
        <v>0.43661798563056398</v>
      </c>
      <c r="K206">
        <f t="array" ref="K206">CpFFromP(テーブル2[[#This Row],[P]])</f>
        <v>16063.580349286</v>
      </c>
      <c r="L206">
        <f t="array" ref="L206">SigmaFromP(テーブル2[[#This Row],[P]])</f>
        <v>1.6624879026359001E-3</v>
      </c>
      <c r="M206">
        <v>205</v>
      </c>
      <c r="N206">
        <v>2685.3353999999999</v>
      </c>
      <c r="O206" s="8">
        <f t="shared" si="86"/>
        <v>2.8502295699234246E-6</v>
      </c>
      <c r="P206" s="8">
        <f t="shared" si="87"/>
        <v>5.9847340050885557E-3</v>
      </c>
      <c r="Q206" s="8">
        <v>1.905E-3</v>
      </c>
      <c r="R206">
        <v>0.15240000000000001</v>
      </c>
      <c r="S206" s="15">
        <v>3002368.1640625</v>
      </c>
      <c r="T206">
        <v>561.28950888079305</v>
      </c>
      <c r="U206" s="12">
        <f>+T206+BG206*S206*テーブル2[[#This Row],[Pw]]*R206/(N206*O206*K206)</f>
        <v>583.56221761103211</v>
      </c>
      <c r="V206">
        <v>0.03</v>
      </c>
      <c r="W206" s="8">
        <f t="shared" si="88"/>
        <v>86003.655782549788</v>
      </c>
      <c r="X206">
        <v>2.4878380745810669E-2</v>
      </c>
      <c r="Y206">
        <f t="shared" si="89"/>
        <v>6.3399954316979432</v>
      </c>
      <c r="Z206">
        <f t="shared" si="90"/>
        <v>6.3399954657620112</v>
      </c>
      <c r="AA206">
        <f t="shared" si="91"/>
        <v>-3.4064068010764004E-8</v>
      </c>
      <c r="AB206">
        <f t="shared" si="92"/>
        <v>4.6295021533103351E-6</v>
      </c>
      <c r="AC206">
        <v>700.19218316204831</v>
      </c>
      <c r="AD206">
        <f t="shared" si="93"/>
        <v>2398.0209791092771</v>
      </c>
      <c r="AE206">
        <f>+gettm2(AD206,AC206,AK206,AL206,テーブル2[[#This Row],[Fcorr]])</f>
        <v>583.56221761103211</v>
      </c>
      <c r="AF206" s="14">
        <f t="shared" si="94"/>
        <v>0</v>
      </c>
      <c r="AG206">
        <v>4.7256519565741301E-6</v>
      </c>
      <c r="AH206">
        <f t="shared" si="95"/>
        <v>43.092872993623338</v>
      </c>
      <c r="AI206">
        <f t="shared" si="96"/>
        <v>0.28776690823595841</v>
      </c>
      <c r="AJ206">
        <f t="shared" si="97"/>
        <v>11.897335991426317</v>
      </c>
      <c r="AK206">
        <f t="array" ref="AK206">+S206*テーブル2[[#This Row],[F_form]]/(E206*CpFromTP((テーブル2[[#This Row],[Tin]]+テーブル2[[#This Row],[Tf]])/2,テーブル2[[#This Row],[P]])*AI206)</f>
        <v>3.6735375386752014</v>
      </c>
      <c r="AL206">
        <f t="shared" si="98"/>
        <v>2.1883527698787133</v>
      </c>
      <c r="AM206">
        <f t="shared" si="99"/>
        <v>634.44823401952613</v>
      </c>
      <c r="AN206">
        <f t="shared" si="100"/>
        <v>-1.0120015758730005E-7</v>
      </c>
      <c r="AO206">
        <f t="shared" si="101"/>
        <v>9.6149803263795015E-8</v>
      </c>
      <c r="AP206">
        <v>1.9820169256284352</v>
      </c>
      <c r="AQ206">
        <f t="shared" si="102"/>
        <v>2.2937711055083856E-5</v>
      </c>
      <c r="AR206">
        <f t="shared" si="103"/>
        <v>2.4109008799189625E-6</v>
      </c>
      <c r="AS206">
        <f t="shared" si="104"/>
        <v>6.0697017203135832</v>
      </c>
      <c r="AT206">
        <f t="shared" si="105"/>
        <v>5.9665473194135537</v>
      </c>
      <c r="AU206">
        <f t="shared" si="106"/>
        <v>1.7169748749511837</v>
      </c>
      <c r="AV206">
        <f t="shared" si="107"/>
        <v>0.26504205067725151</v>
      </c>
      <c r="AW206">
        <f t="shared" si="108"/>
        <v>4.5656310031009064E-3</v>
      </c>
      <c r="AX206">
        <f t="shared" si="109"/>
        <v>0.26504205034881939</v>
      </c>
      <c r="AY206">
        <f t="shared" si="110"/>
        <v>3.2843211483779555E-10</v>
      </c>
      <c r="AZ206">
        <f t="shared" si="111"/>
        <v>692257.60600924003</v>
      </c>
      <c r="BA206">
        <f t="shared" si="112"/>
        <v>1.1572913812434285E-5</v>
      </c>
      <c r="BB206" s="15">
        <f t="shared" si="113"/>
        <v>2992934.1739844307</v>
      </c>
      <c r="BC206" s="20">
        <f t="shared" si="114"/>
        <v>-9433.9900780692697</v>
      </c>
      <c r="BD206" s="19">
        <f t="shared" si="115"/>
        <v>-0.31421829577702926</v>
      </c>
      <c r="BE206" s="15">
        <v>3596232.6</v>
      </c>
      <c r="BF206" s="16">
        <f>テーブル2[[#This Row],[q_P]]/テーブル2[[#This Row],[q_M]]</f>
        <v>0.83224154466105182</v>
      </c>
      <c r="BG206">
        <v>1</v>
      </c>
      <c r="BH206">
        <v>-0.104</v>
      </c>
      <c r="BI206">
        <v>4.5999999999999999E-2</v>
      </c>
      <c r="BJ206">
        <v>5625</v>
      </c>
      <c r="BK206" s="22">
        <v>1</v>
      </c>
      <c r="BL206">
        <f>テーブル2[[#This Row],[Ts]]-テーブル2[[#This Row],[Tin]]</f>
        <v>73.158725037532918</v>
      </c>
      <c r="BM206">
        <f>テーブル2[[#This Row],[q_P]]*0.000001</f>
        <v>2.9929341739844304</v>
      </c>
      <c r="BN206">
        <f>テーブル2[[#This Row],[Tsub]]</f>
        <v>73.158725037532918</v>
      </c>
      <c r="BO206">
        <f>テーブル2[[#This Row],[Fcorr]]</f>
        <v>1</v>
      </c>
      <c r="BP206">
        <f>(テーブル2[[#This Row],[Tsub]]-40)^2</f>
        <v>1099.5010461147124</v>
      </c>
      <c r="BQ206">
        <v>1</v>
      </c>
      <c r="BR206">
        <v>0.15240000000000001</v>
      </c>
    </row>
    <row r="207" spans="1:70" x14ac:dyDescent="0.15">
      <c r="A207" s="9" t="s">
        <v>275</v>
      </c>
      <c r="B207">
        <v>18960582.556212999</v>
      </c>
      <c r="C207" s="22">
        <f t="array" ref="C207">TsatFromP(テーブル2[[#This Row],[P]])</f>
        <v>634.44823391832597</v>
      </c>
      <c r="D207">
        <f t="array" ref="D207">RhoGFromP(テーブル2[[#This Row],[P]])</f>
        <v>149.14958101226799</v>
      </c>
      <c r="E207">
        <f t="array" ref="E207">RhoFFromP(テーブル2[[#This Row],[P]])</f>
        <v>520.38377569771103</v>
      </c>
      <c r="F207">
        <f t="array" ref="F207">HgFromP(テーブル2[[#This Row],[P]])</f>
        <v>2467301.6327637699</v>
      </c>
      <c r="G207">
        <f t="array" ref="G207">HfFromP(テーブル2[[#This Row],[P]])</f>
        <v>1775044.0267545299</v>
      </c>
      <c r="H207">
        <f t="array" ref="H207">MuGFromP(テーブル2[[#This Row],[P]])</f>
        <v>2.5972810943896E-5</v>
      </c>
      <c r="I207">
        <f t="array" ref="I207">MuFFromP(テーブル2[[#This Row],[P]])</f>
        <v>5.9480773118925399E-5</v>
      </c>
      <c r="J207">
        <f t="array" ref="J207">KfFromP(テーブル2[[#This Row],[P]])</f>
        <v>0.43661798563056398</v>
      </c>
      <c r="K207">
        <f t="array" ref="K207">CpFFromP(テーブル2[[#This Row],[P]])</f>
        <v>16063.580349286</v>
      </c>
      <c r="L207">
        <f t="array" ref="L207">SigmaFromP(テーブル2[[#This Row],[P]])</f>
        <v>1.6624879026359001E-3</v>
      </c>
      <c r="M207">
        <v>206</v>
      </c>
      <c r="N207">
        <v>2698.8977</v>
      </c>
      <c r="O207" s="8">
        <f t="shared" si="86"/>
        <v>2.8502295699234246E-6</v>
      </c>
      <c r="P207" s="8">
        <f t="shared" si="87"/>
        <v>5.9847340050885557E-3</v>
      </c>
      <c r="Q207" s="8">
        <v>1.905E-3</v>
      </c>
      <c r="R207">
        <v>0.15240000000000001</v>
      </c>
      <c r="S207" s="15">
        <v>4171740.72265625</v>
      </c>
      <c r="T207">
        <v>525.63284033909497</v>
      </c>
      <c r="U207" s="12">
        <f>+T207+BG207*S207*テーブル2[[#This Row],[Pw]]*R207/(N207*O207*K207)</f>
        <v>556.42488400592742</v>
      </c>
      <c r="V207">
        <v>0.03</v>
      </c>
      <c r="W207" s="8">
        <f t="shared" si="88"/>
        <v>86438.017680441451</v>
      </c>
      <c r="X207">
        <v>2.4830525859102275E-2</v>
      </c>
      <c r="Y207">
        <f t="shared" si="89"/>
        <v>6.3461019016727098</v>
      </c>
      <c r="Z207">
        <f t="shared" si="90"/>
        <v>6.346101933090341</v>
      </c>
      <c r="AA207">
        <f t="shared" si="91"/>
        <v>-3.1417631163321857E-8</v>
      </c>
      <c r="AB207">
        <f t="shared" si="92"/>
        <v>4.5919242072455085E-6</v>
      </c>
      <c r="AC207">
        <v>735.4534969647093</v>
      </c>
      <c r="AD207">
        <f t="shared" si="93"/>
        <v>2407.8130717556137</v>
      </c>
      <c r="AE207">
        <f>+gettm2(AD207,AC207,AK207,AL207,テーブル2[[#This Row],[Fcorr]])</f>
        <v>556.42488400592731</v>
      </c>
      <c r="AF207" s="14">
        <f t="shared" si="94"/>
        <v>0</v>
      </c>
      <c r="AG207">
        <v>4.7219781386298901E-6</v>
      </c>
      <c r="AH207">
        <f t="shared" si="95"/>
        <v>43.445522903344767</v>
      </c>
      <c r="AI207">
        <f t="shared" si="96"/>
        <v>0.28894197728270338</v>
      </c>
      <c r="AJ207">
        <f t="shared" si="97"/>
        <v>11.936630642243873</v>
      </c>
      <c r="AK207">
        <f t="array" ref="AK207">+S207*テーブル2[[#This Row],[F_form]]/(E207*CpFromTP((テーブル2[[#This Row],[Tin]]+テーブル2[[#This Row],[Tf]])/2,テーブル2[[#This Row],[P]])*AI207)</f>
        <v>5.6370887193823682</v>
      </c>
      <c r="AL207">
        <f t="shared" si="98"/>
        <v>2.1883527698787133</v>
      </c>
      <c r="AM207">
        <f t="shared" si="99"/>
        <v>634.4482340835458</v>
      </c>
      <c r="AN207">
        <f t="shared" si="100"/>
        <v>-1.6521983070560964E-7</v>
      </c>
      <c r="AO207">
        <f t="shared" si="101"/>
        <v>1.3005393138438154E-7</v>
      </c>
      <c r="AP207">
        <v>2.0023275411607098</v>
      </c>
      <c r="AQ207">
        <f t="shared" si="102"/>
        <v>2.247473364682512E-5</v>
      </c>
      <c r="AR207">
        <f t="shared" si="103"/>
        <v>2.4260160350071358E-6</v>
      </c>
      <c r="AS207">
        <f t="shared" si="104"/>
        <v>6.1326961904240491</v>
      </c>
      <c r="AT207">
        <f t="shared" si="105"/>
        <v>6.0181724427732153</v>
      </c>
      <c r="AU207">
        <f t="shared" si="106"/>
        <v>1.73890264524317</v>
      </c>
      <c r="AV207">
        <f t="shared" si="107"/>
        <v>0.26342489591753981</v>
      </c>
      <c r="AW207">
        <f t="shared" si="108"/>
        <v>4.528571502985166E-3</v>
      </c>
      <c r="AX207">
        <f t="shared" si="109"/>
        <v>0.26342489168070354</v>
      </c>
      <c r="AY207">
        <f t="shared" si="110"/>
        <v>4.2368362707101426E-9</v>
      </c>
      <c r="AZ207">
        <f t="shared" si="111"/>
        <v>692257.60600924003</v>
      </c>
      <c r="BA207">
        <f t="shared" si="112"/>
        <v>1.1224304308273641E-5</v>
      </c>
      <c r="BB207" s="15">
        <f t="shared" si="113"/>
        <v>4174029.7140213391</v>
      </c>
      <c r="BC207" s="20">
        <f t="shared" si="114"/>
        <v>2288.9913650890812</v>
      </c>
      <c r="BD207" s="19">
        <f t="shared" si="115"/>
        <v>5.4868974782105444E-2</v>
      </c>
      <c r="BE207" s="15">
        <v>4511063.7</v>
      </c>
      <c r="BF207" s="16">
        <f>テーブル2[[#This Row],[q_P]]/テーブル2[[#This Row],[q_M]]</f>
        <v>0.92528724744484081</v>
      </c>
      <c r="BG207">
        <v>1</v>
      </c>
      <c r="BH207">
        <v>-0.20200000000000001</v>
      </c>
      <c r="BI207">
        <v>4.5999999999999999E-2</v>
      </c>
      <c r="BJ207">
        <v>5625</v>
      </c>
      <c r="BK207" s="22">
        <v>1</v>
      </c>
      <c r="BL207">
        <f>テーブル2[[#This Row],[Ts]]-テーブル2[[#This Row],[Tin]]</f>
        <v>108.815393579231</v>
      </c>
      <c r="BM207">
        <f>テーブル2[[#This Row],[q_P]]*0.000001</f>
        <v>4.1740297140213389</v>
      </c>
      <c r="BN207">
        <f>テーブル2[[#This Row],[Tsub]]</f>
        <v>108.815393579231</v>
      </c>
      <c r="BO207">
        <f>テーブル2[[#This Row],[Fcorr]]</f>
        <v>1</v>
      </c>
      <c r="BP207">
        <f>(テーブル2[[#This Row],[Tsub]]-40)^2</f>
        <v>4735.5583934644674</v>
      </c>
      <c r="BQ207">
        <v>1</v>
      </c>
      <c r="BR207">
        <v>0.15240000000000001</v>
      </c>
    </row>
    <row r="208" spans="1:70" x14ac:dyDescent="0.15">
      <c r="A208" s="9" t="s">
        <v>276</v>
      </c>
      <c r="B208">
        <v>18960582.556212999</v>
      </c>
      <c r="C208" s="22">
        <f t="array" ref="C208">TsatFromP(テーブル2[[#This Row],[P]])</f>
        <v>634.44823391832597</v>
      </c>
      <c r="D208">
        <f t="array" ref="D208">RhoGFromP(テーブル2[[#This Row],[P]])</f>
        <v>149.14958101226799</v>
      </c>
      <c r="E208">
        <f t="array" ref="E208">RhoFFromP(テーブル2[[#This Row],[P]])</f>
        <v>520.38377569771103</v>
      </c>
      <c r="F208">
        <f t="array" ref="F208">HgFromP(テーブル2[[#This Row],[P]])</f>
        <v>2467301.6327637699</v>
      </c>
      <c r="G208">
        <f t="array" ref="G208">HfFromP(テーブル2[[#This Row],[P]])</f>
        <v>1775044.0267545299</v>
      </c>
      <c r="H208">
        <f t="array" ref="H208">MuGFromP(テーブル2[[#This Row],[P]])</f>
        <v>2.5972810943896E-5</v>
      </c>
      <c r="I208">
        <f t="array" ref="I208">MuFFromP(テーブル2[[#This Row],[P]])</f>
        <v>5.9480773118925399E-5</v>
      </c>
      <c r="J208">
        <f t="array" ref="J208">KfFromP(テーブル2[[#This Row],[P]])</f>
        <v>0.43661798563056398</v>
      </c>
      <c r="K208">
        <f t="array" ref="K208">CpFFromP(テーブル2[[#This Row],[P]])</f>
        <v>16063.580349286</v>
      </c>
      <c r="L208">
        <f t="array" ref="L208">SigmaFromP(テーブル2[[#This Row],[P]])</f>
        <v>1.6624879026359001E-3</v>
      </c>
      <c r="M208">
        <v>207</v>
      </c>
      <c r="N208">
        <v>2726.0223000000001</v>
      </c>
      <c r="O208" s="8">
        <f t="shared" si="86"/>
        <v>2.8502295699234246E-6</v>
      </c>
      <c r="P208" s="8">
        <f t="shared" si="87"/>
        <v>5.9847340050885557E-3</v>
      </c>
      <c r="Q208" s="8">
        <v>1.905E-3</v>
      </c>
      <c r="R208">
        <v>0.15240000000000001</v>
      </c>
      <c r="S208" s="15">
        <v>5599682.6171875</v>
      </c>
      <c r="T208">
        <v>481.73347125662798</v>
      </c>
      <c r="U208" s="12">
        <f>+T208+BG208*S208*テーブル2[[#This Row],[Pw]]*R208/(N208*O208*K208)</f>
        <v>522.65403768029626</v>
      </c>
      <c r="V208">
        <v>0.03</v>
      </c>
      <c r="W208" s="8">
        <f t="shared" si="88"/>
        <v>87306.741476224779</v>
      </c>
      <c r="X208">
        <v>2.4735969360292955E-2</v>
      </c>
      <c r="Y208">
        <f t="shared" si="89"/>
        <v>6.3582197371331342</v>
      </c>
      <c r="Z208">
        <f t="shared" si="90"/>
        <v>6.3582197634838256</v>
      </c>
      <c r="AA208">
        <f t="shared" si="91"/>
        <v>-2.6350691406662463E-8</v>
      </c>
      <c r="AB208">
        <f t="shared" si="92"/>
        <v>4.518202920192045E-6</v>
      </c>
      <c r="AC208">
        <v>779.03964791992109</v>
      </c>
      <c r="AD208">
        <f t="shared" si="93"/>
        <v>2427.3771390989714</v>
      </c>
      <c r="AE208">
        <f>+gettm2(AD208,AC208,AK208,AL208,テーブル2[[#This Row],[Fcorr]])</f>
        <v>522.65403768029614</v>
      </c>
      <c r="AF208" s="14">
        <f t="shared" si="94"/>
        <v>0</v>
      </c>
      <c r="AG208">
        <v>4.6871749131914834E-6</v>
      </c>
      <c r="AH208">
        <f t="shared" si="95"/>
        <v>44.154402057672158</v>
      </c>
      <c r="AI208">
        <f t="shared" si="96"/>
        <v>0.29128970118543973</v>
      </c>
      <c r="AJ208">
        <f t="shared" si="97"/>
        <v>11.944925177154028</v>
      </c>
      <c r="AK208">
        <f t="array" ref="AK208">+S208*テーブル2[[#This Row],[F_form]]/(E208*CpFromTP((テーブル2[[#This Row],[Tin]]+テーブル2[[#This Row],[Tf]])/2,テーブル2[[#This Row],[P]])*AI208)</f>
        <v>8.06760128503395</v>
      </c>
      <c r="AL208">
        <f t="shared" si="98"/>
        <v>2.1883527698787133</v>
      </c>
      <c r="AM208">
        <f t="shared" si="99"/>
        <v>634.44823388160489</v>
      </c>
      <c r="AN208">
        <f t="shared" si="100"/>
        <v>3.6721075957757421E-8</v>
      </c>
      <c r="AO208">
        <f t="shared" si="101"/>
        <v>1.6897199299943835E-7</v>
      </c>
      <c r="AP208">
        <v>2.0282266702596647</v>
      </c>
      <c r="AQ208">
        <f t="shared" si="102"/>
        <v>2.1904422969598899E-5</v>
      </c>
      <c r="AR208">
        <f t="shared" si="103"/>
        <v>2.4280734530954609E-6</v>
      </c>
      <c r="AS208">
        <f t="shared" si="104"/>
        <v>6.187769020574299</v>
      </c>
      <c r="AT208">
        <f t="shared" si="105"/>
        <v>6.0628730251113936</v>
      </c>
      <c r="AU208">
        <f t="shared" si="106"/>
        <v>1.7660524718099608</v>
      </c>
      <c r="AV208">
        <f t="shared" si="107"/>
        <v>0.26217419844970391</v>
      </c>
      <c r="AW208">
        <f t="shared" si="108"/>
        <v>4.4558673152316035E-3</v>
      </c>
      <c r="AX208">
        <f t="shared" si="109"/>
        <v>0.26217418793810121</v>
      </c>
      <c r="AY208">
        <f t="shared" si="110"/>
        <v>1.0511602699381228E-8</v>
      </c>
      <c r="AZ208">
        <f t="shared" si="111"/>
        <v>692257.60600924003</v>
      </c>
      <c r="BA208">
        <f t="shared" si="112"/>
        <v>1.0799790423224527E-5</v>
      </c>
      <c r="BB208" s="15">
        <f t="shared" si="113"/>
        <v>5636258.2334832801</v>
      </c>
      <c r="BC208" s="20">
        <f t="shared" si="114"/>
        <v>36575.616295780055</v>
      </c>
      <c r="BD208" s="19">
        <f t="shared" si="115"/>
        <v>0.65317302419097722</v>
      </c>
      <c r="BE208" s="15">
        <v>5236619.4000000004</v>
      </c>
      <c r="BF208" s="16">
        <f>テーブル2[[#This Row],[q_P]]/テーブル2[[#This Row],[q_M]]</f>
        <v>1.0763161885477641</v>
      </c>
      <c r="BG208">
        <v>1</v>
      </c>
      <c r="BH208">
        <v>-0.376</v>
      </c>
      <c r="BI208">
        <v>4.5999999999999999E-2</v>
      </c>
      <c r="BJ208">
        <v>5625</v>
      </c>
      <c r="BK208" s="22">
        <v>1</v>
      </c>
      <c r="BL208">
        <f>テーブル2[[#This Row],[Ts]]-テーブル2[[#This Row],[Tin]]</f>
        <v>152.71476266169799</v>
      </c>
      <c r="BM208">
        <f>テーブル2[[#This Row],[q_P]]*0.000001</f>
        <v>5.6362582334832796</v>
      </c>
      <c r="BN208">
        <f>テーブル2[[#This Row],[Tsub]]</f>
        <v>152.71476266169799</v>
      </c>
      <c r="BO208">
        <f>テーブル2[[#This Row],[Fcorr]]</f>
        <v>1</v>
      </c>
      <c r="BP208">
        <f>(テーブル2[[#This Row],[Tsub]]-40)^2</f>
        <v>12704.617721882907</v>
      </c>
      <c r="BQ208">
        <v>1</v>
      </c>
      <c r="BR208">
        <v>0.15240000000000001</v>
      </c>
    </row>
    <row r="209" spans="1:70" x14ac:dyDescent="0.15">
      <c r="A209" s="9" t="s">
        <v>277</v>
      </c>
      <c r="B209">
        <v>18960582.556212999</v>
      </c>
      <c r="C209" s="22">
        <f t="array" ref="C209">TsatFromP(テーブル2[[#This Row],[P]])</f>
        <v>634.44823391832597</v>
      </c>
      <c r="D209">
        <f t="array" ref="D209">RhoGFromP(テーブル2[[#This Row],[P]])</f>
        <v>149.14958101226799</v>
      </c>
      <c r="E209">
        <f t="array" ref="E209">RhoFFromP(テーブル2[[#This Row],[P]])</f>
        <v>520.38377569771103</v>
      </c>
      <c r="F209">
        <f t="array" ref="F209">HgFromP(テーブル2[[#This Row],[P]])</f>
        <v>2467301.6327637699</v>
      </c>
      <c r="G209">
        <f t="array" ref="G209">HfFromP(テーブル2[[#This Row],[P]])</f>
        <v>1775044.0267545299</v>
      </c>
      <c r="H209">
        <f t="array" ref="H209">MuGFromP(テーブル2[[#This Row],[P]])</f>
        <v>2.5972810943896E-5</v>
      </c>
      <c r="I209">
        <f t="array" ref="I209">MuFFromP(テーブル2[[#This Row],[P]])</f>
        <v>5.9480773118925399E-5</v>
      </c>
      <c r="J209">
        <f t="array" ref="J209">KfFromP(テーブル2[[#This Row],[P]])</f>
        <v>0.43661798563056398</v>
      </c>
      <c r="K209">
        <f t="array" ref="K209">CpFFromP(テーブル2[[#This Row],[P]])</f>
        <v>16063.580349286</v>
      </c>
      <c r="L209">
        <f t="array" ref="L209">SigmaFromP(テーブル2[[#This Row],[P]])</f>
        <v>1.6624879026359001E-3</v>
      </c>
      <c r="M209">
        <v>208</v>
      </c>
      <c r="N209">
        <v>2726.0223000000001</v>
      </c>
      <c r="O209" s="8">
        <f t="shared" si="86"/>
        <v>2.8502295699234246E-6</v>
      </c>
      <c r="P209" s="8">
        <f t="shared" si="87"/>
        <v>5.9847340050885557E-3</v>
      </c>
      <c r="Q209" s="8">
        <v>1.905E-3</v>
      </c>
      <c r="R209">
        <v>0.15240000000000001</v>
      </c>
      <c r="S209" s="15">
        <v>5580798.33984375</v>
      </c>
      <c r="T209">
        <v>482.30962211684403</v>
      </c>
      <c r="U209" s="12">
        <f>+T209+BG209*S209*テーブル2[[#This Row],[Pw]]*R209/(N209*O209*K209)</f>
        <v>523.09218869690756</v>
      </c>
      <c r="V209">
        <v>0.03</v>
      </c>
      <c r="W209" s="8">
        <f t="shared" si="88"/>
        <v>87306.741476224779</v>
      </c>
      <c r="X209">
        <v>2.4735969360292955E-2</v>
      </c>
      <c r="Y209">
        <f t="shared" si="89"/>
        <v>6.3582197371331342</v>
      </c>
      <c r="Z209">
        <f t="shared" si="90"/>
        <v>6.3582197634838256</v>
      </c>
      <c r="AA209">
        <f t="shared" si="91"/>
        <v>-2.6350691406662463E-8</v>
      </c>
      <c r="AB209">
        <f t="shared" si="92"/>
        <v>4.518202920192045E-6</v>
      </c>
      <c r="AC209">
        <v>778.42953571381645</v>
      </c>
      <c r="AD209">
        <f t="shared" si="93"/>
        <v>2427.3771390989714</v>
      </c>
      <c r="AE209">
        <f>+gettm2(AD209,AC209,AK209,AL209,テーブル2[[#This Row],[Fcorr]])</f>
        <v>523.09218869690767</v>
      </c>
      <c r="AF209" s="14">
        <f t="shared" si="94"/>
        <v>0</v>
      </c>
      <c r="AG209">
        <v>4.6854684467396084E-6</v>
      </c>
      <c r="AH209">
        <f t="shared" si="95"/>
        <v>44.154402057672158</v>
      </c>
      <c r="AI209">
        <f t="shared" si="96"/>
        <v>0.29128970118543973</v>
      </c>
      <c r="AJ209">
        <f t="shared" si="97"/>
        <v>11.940576371218151</v>
      </c>
      <c r="AK209">
        <f t="array" ref="AK209">+S209*テーブル2[[#This Row],[F_form]]/(E209*CpFromTP((テーブル2[[#This Row],[Tin]]+テーブル2[[#This Row],[Tf]])/2,テーブル2[[#This Row],[P]])*AI209)</f>
        <v>8.0346159325614241</v>
      </c>
      <c r="AL209">
        <f t="shared" si="98"/>
        <v>2.1883527698787133</v>
      </c>
      <c r="AM209">
        <f t="shared" si="99"/>
        <v>634.44823388054135</v>
      </c>
      <c r="AN209">
        <f t="shared" si="100"/>
        <v>3.7784616324643139E-8</v>
      </c>
      <c r="AO209">
        <f t="shared" si="101"/>
        <v>1.6726552654756335E-7</v>
      </c>
      <c r="AP209">
        <v>2.0273199640725683</v>
      </c>
      <c r="AQ209">
        <f t="shared" si="102"/>
        <v>2.1924020583699945E-5</v>
      </c>
      <c r="AR209">
        <f t="shared" si="103"/>
        <v>2.4263669866435859E-6</v>
      </c>
      <c r="AS209">
        <f t="shared" si="104"/>
        <v>6.1834202146384252</v>
      </c>
      <c r="AT209">
        <f t="shared" si="105"/>
        <v>6.059357755857711</v>
      </c>
      <c r="AU209">
        <f t="shared" si="106"/>
        <v>1.7650285100794694</v>
      </c>
      <c r="AV209">
        <f t="shared" si="107"/>
        <v>0.26229145399309894</v>
      </c>
      <c r="AW209">
        <f t="shared" si="108"/>
        <v>4.4558673152316035E-3</v>
      </c>
      <c r="AX209">
        <f t="shared" si="109"/>
        <v>0.26229144370557411</v>
      </c>
      <c r="AY209">
        <f t="shared" si="110"/>
        <v>1.0287524832008899E-8</v>
      </c>
      <c r="AZ209">
        <f t="shared" si="111"/>
        <v>692257.60600924003</v>
      </c>
      <c r="BA209">
        <f t="shared" si="112"/>
        <v>1.0814287321305721E-5</v>
      </c>
      <c r="BB209" s="15">
        <f t="shared" si="113"/>
        <v>5571857.7715575173</v>
      </c>
      <c r="BC209" s="20">
        <f t="shared" si="114"/>
        <v>-8940.5682862326503</v>
      </c>
      <c r="BD209" s="19">
        <f t="shared" si="115"/>
        <v>-0.16020231769354645</v>
      </c>
      <c r="BE209" s="15">
        <v>5110435.8000000007</v>
      </c>
      <c r="BF209" s="16">
        <f>テーブル2[[#This Row],[q_P]]/テーブル2[[#This Row],[q_M]]</f>
        <v>1.0902901415095589</v>
      </c>
      <c r="BG209">
        <v>1</v>
      </c>
      <c r="BH209">
        <v>-0.39300000000000002</v>
      </c>
      <c r="BI209">
        <v>4.5999999999999999E-2</v>
      </c>
      <c r="BJ209">
        <v>5625</v>
      </c>
      <c r="BK209" s="22">
        <v>1</v>
      </c>
      <c r="BL209">
        <f>テーブル2[[#This Row],[Ts]]-テーブル2[[#This Row],[Tin]]</f>
        <v>152.13861180148194</v>
      </c>
      <c r="BM209">
        <f>テーブル2[[#This Row],[q_P]]*0.000001</f>
        <v>5.571857771557517</v>
      </c>
      <c r="BN209">
        <f>テーブル2[[#This Row],[Tsub]]</f>
        <v>152.13861180148194</v>
      </c>
      <c r="BO209">
        <f>テーブル2[[#This Row],[Fcorr]]</f>
        <v>1</v>
      </c>
      <c r="BP209">
        <f>(テーブル2[[#This Row],[Tsub]]-40)^2</f>
        <v>12575.068256763465</v>
      </c>
      <c r="BQ209">
        <v>1</v>
      </c>
      <c r="BR209">
        <v>0.15240000000000001</v>
      </c>
    </row>
    <row r="210" spans="1:70" x14ac:dyDescent="0.15">
      <c r="A210" s="9" t="s">
        <v>278</v>
      </c>
      <c r="B210">
        <v>18960582.556212999</v>
      </c>
      <c r="C210" s="22">
        <f t="array" ref="C210">TsatFromP(テーブル2[[#This Row],[P]])</f>
        <v>634.44823391832597</v>
      </c>
      <c r="D210">
        <f t="array" ref="D210">RhoGFromP(テーブル2[[#This Row],[P]])</f>
        <v>149.14958101226799</v>
      </c>
      <c r="E210">
        <f t="array" ref="E210">RhoFFromP(テーブル2[[#This Row],[P]])</f>
        <v>520.38377569771103</v>
      </c>
      <c r="F210">
        <f t="array" ref="F210">HgFromP(テーブル2[[#This Row],[P]])</f>
        <v>2467301.6327637699</v>
      </c>
      <c r="G210">
        <f t="array" ref="G210">HfFromP(テーブル2[[#This Row],[P]])</f>
        <v>1775044.0267545299</v>
      </c>
      <c r="H210">
        <f t="array" ref="H210">MuGFromP(テーブル2[[#This Row],[P]])</f>
        <v>2.5972810943896E-5</v>
      </c>
      <c r="I210">
        <f t="array" ref="I210">MuFFromP(テーブル2[[#This Row],[P]])</f>
        <v>5.9480773118925399E-5</v>
      </c>
      <c r="J210">
        <f t="array" ref="J210">KfFromP(テーブル2[[#This Row],[P]])</f>
        <v>0.43661798563056398</v>
      </c>
      <c r="K210">
        <f t="array" ref="K210">CpFFromP(テーブル2[[#This Row],[P]])</f>
        <v>16063.580349286</v>
      </c>
      <c r="L210">
        <f t="array" ref="L210">SigmaFromP(テーブル2[[#This Row],[P]])</f>
        <v>1.6624879026359001E-3</v>
      </c>
      <c r="M210">
        <v>209</v>
      </c>
      <c r="N210">
        <v>2726.0223000000001</v>
      </c>
      <c r="O210" s="8">
        <f t="shared" si="86"/>
        <v>2.8502295699234246E-6</v>
      </c>
      <c r="P210" s="8">
        <f t="shared" si="87"/>
        <v>5.9847340050885557E-3</v>
      </c>
      <c r="Q210" s="8">
        <v>1.905E-3</v>
      </c>
      <c r="R210">
        <v>0.15240000000000001</v>
      </c>
      <c r="S210" s="15">
        <v>3080810.546875</v>
      </c>
      <c r="T210">
        <v>559.60722906880403</v>
      </c>
      <c r="U210" s="12">
        <f>+T210+BG210*S210*テーブル2[[#This Row],[Pw]]*R210/(N210*O210*K210)</f>
        <v>582.12073943012081</v>
      </c>
      <c r="V210">
        <v>0.03</v>
      </c>
      <c r="W210" s="8">
        <f t="shared" si="88"/>
        <v>87306.741476224779</v>
      </c>
      <c r="X210">
        <v>2.4735969360292955E-2</v>
      </c>
      <c r="Y210">
        <f t="shared" si="89"/>
        <v>6.3582197371331342</v>
      </c>
      <c r="Z210">
        <f t="shared" si="90"/>
        <v>6.3582197634838256</v>
      </c>
      <c r="AA210">
        <f t="shared" si="91"/>
        <v>-2.6350691406662463E-8</v>
      </c>
      <c r="AB210">
        <f t="shared" si="92"/>
        <v>4.518202920192045E-6</v>
      </c>
      <c r="AC210">
        <v>701.28132171557729</v>
      </c>
      <c r="AD210">
        <f t="shared" si="93"/>
        <v>2427.3771390989714</v>
      </c>
      <c r="AE210">
        <f>+gettm2(AD210,AC210,AK210,AL210,テーブル2[[#This Row],[Fcorr]])</f>
        <v>582.12073943012081</v>
      </c>
      <c r="AF210" s="14">
        <f t="shared" si="94"/>
        <v>0</v>
      </c>
      <c r="AG210">
        <v>4.6166259228747248E-6</v>
      </c>
      <c r="AH210">
        <f t="shared" si="95"/>
        <v>44.154402057672158</v>
      </c>
      <c r="AI210">
        <f t="shared" si="96"/>
        <v>0.29128970118543973</v>
      </c>
      <c r="AJ210">
        <f t="shared" si="97"/>
        <v>11.765136194181414</v>
      </c>
      <c r="AK210">
        <f t="array" ref="AK210">+S210*テーブル2[[#This Row],[F_form]]/(E210*CpFromTP((テーブル2[[#This Row],[Tin]]+テーブル2[[#This Row],[Tf]])/2,テーブル2[[#This Row],[P]])*AI210)</f>
        <v>3.7495866709252836</v>
      </c>
      <c r="AL210">
        <f t="shared" si="98"/>
        <v>2.1883527698787133</v>
      </c>
      <c r="AM210">
        <f t="shared" si="99"/>
        <v>634.44823386674284</v>
      </c>
      <c r="AN210">
        <f t="shared" si="100"/>
        <v>5.1583128879428841E-8</v>
      </c>
      <c r="AO210">
        <f t="shared" si="101"/>
        <v>9.8423002682679744E-8</v>
      </c>
      <c r="AP210">
        <v>1.9902803647544636</v>
      </c>
      <c r="AQ210">
        <f t="shared" si="102"/>
        <v>2.2747636432460736E-5</v>
      </c>
      <c r="AR210">
        <f t="shared" si="103"/>
        <v>2.3575244627787023E-6</v>
      </c>
      <c r="AS210">
        <f t="shared" si="104"/>
        <v>6.0079800376016852</v>
      </c>
      <c r="AT210">
        <f t="shared" si="105"/>
        <v>5.9154429591005471</v>
      </c>
      <c r="AU210">
        <f t="shared" si="106"/>
        <v>1.7231076119359117</v>
      </c>
      <c r="AV210">
        <f t="shared" si="107"/>
        <v>0.26717275281855191</v>
      </c>
      <c r="AW210">
        <f t="shared" si="108"/>
        <v>4.4558673152316035E-3</v>
      </c>
      <c r="AX210">
        <f t="shared" si="109"/>
        <v>0.26717275095829385</v>
      </c>
      <c r="AY210">
        <f t="shared" si="110"/>
        <v>1.8602580587057105E-9</v>
      </c>
      <c r="AZ210">
        <f t="shared" si="111"/>
        <v>692257.60600924003</v>
      </c>
      <c r="BA210">
        <f t="shared" si="112"/>
        <v>1.142936283515366E-5</v>
      </c>
      <c r="BB210" s="15">
        <f t="shared" si="113"/>
        <v>3102173.4337624079</v>
      </c>
      <c r="BC210" s="20">
        <f t="shared" si="114"/>
        <v>21362.886887407862</v>
      </c>
      <c r="BD210" s="19">
        <f t="shared" si="115"/>
        <v>0.6934177406357287</v>
      </c>
      <c r="BE210" s="15">
        <v>3785508</v>
      </c>
      <c r="BF210" s="16">
        <f>テーブル2[[#This Row],[q_P]]/テーブル2[[#This Row],[q_M]]</f>
        <v>0.81948669340083491</v>
      </c>
      <c r="BG210">
        <v>1</v>
      </c>
      <c r="BH210">
        <v>-9.2999999999999999E-2</v>
      </c>
      <c r="BI210">
        <v>4.5999999999999999E-2</v>
      </c>
      <c r="BJ210">
        <v>5625</v>
      </c>
      <c r="BK210" s="22">
        <v>1</v>
      </c>
      <c r="BL210">
        <f>テーブル2[[#This Row],[Ts]]-テーブル2[[#This Row],[Tin]]</f>
        <v>74.841004849521937</v>
      </c>
      <c r="BM210">
        <f>テーブル2[[#This Row],[q_P]]*0.000001</f>
        <v>3.1021734337624078</v>
      </c>
      <c r="BN210">
        <f>テーブル2[[#This Row],[Tsub]]</f>
        <v>74.841004849521937</v>
      </c>
      <c r="BO210">
        <f>テーブル2[[#This Row],[Fcorr]]</f>
        <v>1</v>
      </c>
      <c r="BP210">
        <f>(テーブル2[[#This Row],[Tsub]]-40)^2</f>
        <v>1213.8956189244111</v>
      </c>
      <c r="BQ210">
        <v>1</v>
      </c>
      <c r="BR210">
        <v>0.15240000000000001</v>
      </c>
    </row>
    <row r="211" spans="1:70" x14ac:dyDescent="0.15">
      <c r="A211" s="9" t="s">
        <v>279</v>
      </c>
      <c r="B211">
        <v>18960582.556212999</v>
      </c>
      <c r="C211" s="22">
        <f t="array" ref="C211">TsatFromP(テーブル2[[#This Row],[P]])</f>
        <v>634.44823391832597</v>
      </c>
      <c r="D211">
        <f t="array" ref="D211">RhoGFromP(テーブル2[[#This Row],[P]])</f>
        <v>149.14958101226799</v>
      </c>
      <c r="E211">
        <f t="array" ref="E211">RhoFFromP(テーブル2[[#This Row],[P]])</f>
        <v>520.38377569771103</v>
      </c>
      <c r="F211">
        <f t="array" ref="F211">HgFromP(テーブル2[[#This Row],[P]])</f>
        <v>2467301.6327637699</v>
      </c>
      <c r="G211">
        <f t="array" ref="G211">HfFromP(テーブル2[[#This Row],[P]])</f>
        <v>1775044.0267545299</v>
      </c>
      <c r="H211">
        <f t="array" ref="H211">MuGFromP(テーブル2[[#This Row],[P]])</f>
        <v>2.5972810943896E-5</v>
      </c>
      <c r="I211">
        <f t="array" ref="I211">MuFFromP(テーブル2[[#This Row],[P]])</f>
        <v>5.9480773118925399E-5</v>
      </c>
      <c r="J211">
        <f t="array" ref="J211">KfFromP(テーブル2[[#This Row],[P]])</f>
        <v>0.43661798563056398</v>
      </c>
      <c r="K211">
        <f t="array" ref="K211">CpFFromP(テーブル2[[#This Row],[P]])</f>
        <v>16063.580349286</v>
      </c>
      <c r="L211">
        <f t="array" ref="L211">SigmaFromP(テーブル2[[#This Row],[P]])</f>
        <v>1.6624879026359001E-3</v>
      </c>
      <c r="M211">
        <v>210</v>
      </c>
      <c r="N211">
        <v>2739.5846000000001</v>
      </c>
      <c r="O211" s="8">
        <f t="shared" si="86"/>
        <v>2.8502295699234246E-6</v>
      </c>
      <c r="P211" s="8">
        <f t="shared" si="87"/>
        <v>5.9847340050885557E-3</v>
      </c>
      <c r="Q211" s="8">
        <v>1.905E-3</v>
      </c>
      <c r="R211">
        <v>0.15240000000000001</v>
      </c>
      <c r="S211" s="15">
        <v>4507299.8046875</v>
      </c>
      <c r="T211">
        <v>516.17931085542295</v>
      </c>
      <c r="U211" s="12">
        <f>+T211+BG211*S211*テーブル2[[#This Row],[Pw]]*R211/(N211*O211*K211)</f>
        <v>548.95405864845645</v>
      </c>
      <c r="V211">
        <v>0.03</v>
      </c>
      <c r="W211" s="8">
        <f t="shared" si="88"/>
        <v>87741.103374116457</v>
      </c>
      <c r="X211">
        <v>2.4689257625448716E-2</v>
      </c>
      <c r="Y211">
        <f t="shared" si="89"/>
        <v>6.3642317268426778</v>
      </c>
      <c r="Z211">
        <f t="shared" si="90"/>
        <v>6.3642317508062174</v>
      </c>
      <c r="AA211">
        <f t="shared" si="91"/>
        <v>-2.3963539597104955E-8</v>
      </c>
      <c r="AB211">
        <f t="shared" si="92"/>
        <v>4.4820429169196447E-6</v>
      </c>
      <c r="AC211">
        <v>743.97533892875151</v>
      </c>
      <c r="AD211">
        <f t="shared" si="93"/>
        <v>2437.1492054158384</v>
      </c>
      <c r="AE211">
        <f>+gettm2(AD211,AC211,AK211,AL211,テーブル2[[#This Row],[Fcorr]])</f>
        <v>548.95406008820964</v>
      </c>
      <c r="AF211" s="14">
        <f t="shared" si="94"/>
        <v>1.4397531913346029E-6</v>
      </c>
      <c r="AG211">
        <v>4.619110652165609E-6</v>
      </c>
      <c r="AH211">
        <f t="shared" si="95"/>
        <v>44.51062874993989</v>
      </c>
      <c r="AI211">
        <f t="shared" si="96"/>
        <v>0.29246236703598044</v>
      </c>
      <c r="AJ211">
        <f t="shared" si="97"/>
        <v>11.818857591237007</v>
      </c>
      <c r="AK211">
        <f t="array" ref="AK211">+S211*テーブル2[[#This Row],[F_form]]/(E211*CpFromTP((テーブル2[[#This Row],[Tin]]+テーブル2[[#This Row],[Tf]])/2,テーブル2[[#This Row],[P]])*AI211)</f>
        <v>6.1346958209654234</v>
      </c>
      <c r="AL211">
        <f t="shared" si="98"/>
        <v>2.1883527698787133</v>
      </c>
      <c r="AM211">
        <f t="shared" si="99"/>
        <v>634.44823383720404</v>
      </c>
      <c r="AN211">
        <f t="shared" si="100"/>
        <v>8.1121925177285448E-8</v>
      </c>
      <c r="AO211">
        <f t="shared" si="101"/>
        <v>1.3706773524596427E-7</v>
      </c>
      <c r="AP211">
        <v>2.013742939234977</v>
      </c>
      <c r="AQ211">
        <f t="shared" si="102"/>
        <v>2.2220648733605146E-5</v>
      </c>
      <c r="AR211">
        <f t="shared" si="103"/>
        <v>2.3780891937057866E-6</v>
      </c>
      <c r="AS211">
        <f t="shared" si="104"/>
        <v>6.0847855001029396</v>
      </c>
      <c r="AT211">
        <f t="shared" si="105"/>
        <v>5.9789573760941046</v>
      </c>
      <c r="AU211">
        <f t="shared" si="106"/>
        <v>1.7486200266197165</v>
      </c>
      <c r="AV211">
        <f t="shared" si="107"/>
        <v>0.26512291261526055</v>
      </c>
      <c r="AW211">
        <f t="shared" si="108"/>
        <v>4.4202061951920217E-3</v>
      </c>
      <c r="AX211">
        <f t="shared" si="109"/>
        <v>0.26512290553248474</v>
      </c>
      <c r="AY211">
        <f t="shared" si="110"/>
        <v>7.0827758102964822E-9</v>
      </c>
      <c r="AZ211">
        <f t="shared" si="111"/>
        <v>692257.60600924003</v>
      </c>
      <c r="BA211">
        <f t="shared" si="112"/>
        <v>1.1034501127560399E-5</v>
      </c>
      <c r="BB211" s="15">
        <f t="shared" si="113"/>
        <v>4474804.0003333641</v>
      </c>
      <c r="BC211" s="20">
        <f t="shared" si="114"/>
        <v>-32495.804354135878</v>
      </c>
      <c r="BD211" s="19">
        <f t="shared" si="115"/>
        <v>-0.72095946048099357</v>
      </c>
      <c r="BE211" s="15">
        <v>4574155.5</v>
      </c>
      <c r="BF211" s="16">
        <f>テーブル2[[#This Row],[q_P]]/テーブル2[[#This Row],[q_M]]</f>
        <v>0.97827981587713053</v>
      </c>
      <c r="BG211">
        <v>1</v>
      </c>
      <c r="BH211">
        <v>-0.26700000000000002</v>
      </c>
      <c r="BI211">
        <v>4.5999999999999999E-2</v>
      </c>
      <c r="BJ211">
        <v>5625</v>
      </c>
      <c r="BK211" s="22">
        <v>1</v>
      </c>
      <c r="BL211">
        <f>テーブル2[[#This Row],[Ts]]-テーブル2[[#This Row],[Tin]]</f>
        <v>118.26892306290301</v>
      </c>
      <c r="BM211">
        <f>テーブル2[[#This Row],[q_P]]*0.000001</f>
        <v>4.4748040003333642</v>
      </c>
      <c r="BN211">
        <f>テーブル2[[#This Row],[Tsub]]</f>
        <v>118.26892306290301</v>
      </c>
      <c r="BO211">
        <f>テーブル2[[#This Row],[Fcorr]]</f>
        <v>1</v>
      </c>
      <c r="BP211">
        <f>(テーブル2[[#This Row],[Tsub]]-40)^2</f>
        <v>6126.0243174266316</v>
      </c>
      <c r="BQ211">
        <v>1</v>
      </c>
      <c r="BR211">
        <v>0.15240000000000001</v>
      </c>
    </row>
    <row r="212" spans="1:70" x14ac:dyDescent="0.15">
      <c r="A212" s="9" t="s">
        <v>280</v>
      </c>
      <c r="B212">
        <v>18960582.556212999</v>
      </c>
      <c r="C212" s="22">
        <f t="array" ref="C212">TsatFromP(テーブル2[[#This Row],[P]])</f>
        <v>634.44823391832597</v>
      </c>
      <c r="D212">
        <f t="array" ref="D212">RhoGFromP(テーブル2[[#This Row],[P]])</f>
        <v>149.14958101226799</v>
      </c>
      <c r="E212">
        <f t="array" ref="E212">RhoFFromP(テーブル2[[#This Row],[P]])</f>
        <v>520.38377569771103</v>
      </c>
      <c r="F212">
        <f t="array" ref="F212">HgFromP(テーブル2[[#This Row],[P]])</f>
        <v>2467301.6327637699</v>
      </c>
      <c r="G212">
        <f t="array" ref="G212">HfFromP(テーブル2[[#This Row],[P]])</f>
        <v>1775044.0267545299</v>
      </c>
      <c r="H212">
        <f t="array" ref="H212">MuGFromP(テーブル2[[#This Row],[P]])</f>
        <v>2.5972810943896E-5</v>
      </c>
      <c r="I212">
        <f t="array" ref="I212">MuFFromP(テーブル2[[#This Row],[P]])</f>
        <v>5.9480773118925399E-5</v>
      </c>
      <c r="J212">
        <f t="array" ref="J212">KfFromP(テーブル2[[#This Row],[P]])</f>
        <v>0.43661798563056398</v>
      </c>
      <c r="K212">
        <f t="array" ref="K212">CpFFromP(テーブル2[[#This Row],[P]])</f>
        <v>16063.580349286</v>
      </c>
      <c r="L212">
        <f t="array" ref="L212">SigmaFromP(テーブル2[[#This Row],[P]])</f>
        <v>1.6624879026359001E-3</v>
      </c>
      <c r="M212">
        <v>211</v>
      </c>
      <c r="N212">
        <v>2766.7091999999998</v>
      </c>
      <c r="O212" s="8">
        <f t="shared" si="86"/>
        <v>2.8502295699234246E-6</v>
      </c>
      <c r="P212" s="8">
        <f t="shared" si="87"/>
        <v>5.9847340050885557E-3</v>
      </c>
      <c r="Q212" s="8">
        <v>1.905E-3</v>
      </c>
      <c r="R212">
        <v>0.15240000000000001</v>
      </c>
      <c r="S212" s="15">
        <v>4529089.35546875</v>
      </c>
      <c r="T212">
        <v>516.17931085542295</v>
      </c>
      <c r="U212" s="12">
        <f>+T212+BG212*S212*テーブル2[[#This Row],[Pw]]*R212/(N212*O212*K212)</f>
        <v>548.78962655413113</v>
      </c>
      <c r="V212">
        <v>0.03</v>
      </c>
      <c r="W212" s="8">
        <f t="shared" si="88"/>
        <v>88609.827169899771</v>
      </c>
      <c r="X212">
        <v>2.459694256493547E-2</v>
      </c>
      <c r="Y212">
        <f t="shared" si="89"/>
        <v>6.3761633767970558</v>
      </c>
      <c r="Z212">
        <f t="shared" si="90"/>
        <v>6.3761633963344897</v>
      </c>
      <c r="AA212">
        <f t="shared" si="91"/>
        <v>-1.9537433892935496E-8</v>
      </c>
      <c r="AB212">
        <f t="shared" si="92"/>
        <v>4.411083909332042E-6</v>
      </c>
      <c r="AC212">
        <v>743.35466623393108</v>
      </c>
      <c r="AD212">
        <f t="shared" si="93"/>
        <v>2456.6736283613895</v>
      </c>
      <c r="AE212">
        <f>+gettm2(AD212,AC212,AK212,AL212,テーブル2[[#This Row],[Fcorr]])</f>
        <v>548.78962655413113</v>
      </c>
      <c r="AF212" s="14">
        <f t="shared" si="94"/>
        <v>0</v>
      </c>
      <c r="AG212">
        <v>4.5485534710139848E-6</v>
      </c>
      <c r="AH212">
        <f t="shared" si="95"/>
        <v>45.226650051759606</v>
      </c>
      <c r="AI212">
        <f t="shared" si="96"/>
        <v>0.29480533353839167</v>
      </c>
      <c r="AJ212">
        <f t="shared" si="97"/>
        <v>11.73156048234301</v>
      </c>
      <c r="AK212">
        <f t="array" ref="AK212">+S212*テーブル2[[#This Row],[F_form]]/(E212*CpFromTP((テーブル2[[#This Row],[Tin]]+テーブル2[[#This Row],[Tf]])/2,テーブル2[[#This Row],[P]])*AI212)</f>
        <v>6.1164363946280487</v>
      </c>
      <c r="AL212">
        <f t="shared" si="98"/>
        <v>2.1883527698787133</v>
      </c>
      <c r="AM212">
        <f t="shared" si="99"/>
        <v>634.44823379382638</v>
      </c>
      <c r="AN212">
        <f t="shared" si="100"/>
        <v>1.2449959285731893E-7</v>
      </c>
      <c r="AO212">
        <f t="shared" si="101"/>
        <v>1.3746956168194281E-7</v>
      </c>
      <c r="AP212">
        <v>2.0190324935065713</v>
      </c>
      <c r="AQ212">
        <f t="shared" si="102"/>
        <v>2.2104371890163172E-5</v>
      </c>
      <c r="AR212">
        <f t="shared" si="103"/>
        <v>2.3430115163479638E-6</v>
      </c>
      <c r="AS212">
        <f t="shared" si="104"/>
        <v>6.0430599508231735</v>
      </c>
      <c r="AT212">
        <f t="shared" si="105"/>
        <v>5.9445524901784239</v>
      </c>
      <c r="AU212">
        <f t="shared" si="106"/>
        <v>1.7524857796035269</v>
      </c>
      <c r="AV212">
        <f t="shared" si="107"/>
        <v>0.26654671390304441</v>
      </c>
      <c r="AW212">
        <f t="shared" si="108"/>
        <v>4.3502261769821646E-3</v>
      </c>
      <c r="AX212">
        <f t="shared" si="109"/>
        <v>0.26654670528736873</v>
      </c>
      <c r="AY212">
        <f t="shared" si="110"/>
        <v>8.615675672896117E-9</v>
      </c>
      <c r="AZ212">
        <f t="shared" si="111"/>
        <v>692257.60600924003</v>
      </c>
      <c r="BA212">
        <f t="shared" si="112"/>
        <v>1.0948002056060635E-5</v>
      </c>
      <c r="BB212" s="15">
        <f t="shared" si="113"/>
        <v>4523380.9181830743</v>
      </c>
      <c r="BC212" s="20">
        <f t="shared" si="114"/>
        <v>-5708.4372856756672</v>
      </c>
      <c r="BD212" s="19">
        <f t="shared" si="115"/>
        <v>-0.12603940522354426</v>
      </c>
      <c r="BE212" s="15">
        <v>4479517.8</v>
      </c>
      <c r="BF212" s="16">
        <f>テーブル2[[#This Row],[q_P]]/テーブル2[[#This Row],[q_M]]</f>
        <v>1.0097919285381731</v>
      </c>
      <c r="BG212">
        <v>1</v>
      </c>
      <c r="BH212">
        <v>-0.28999999999999998</v>
      </c>
      <c r="BI212">
        <v>4.5999999999999999E-2</v>
      </c>
      <c r="BJ212">
        <v>5625</v>
      </c>
      <c r="BK212" s="22">
        <v>1</v>
      </c>
      <c r="BL212">
        <f>テーブル2[[#This Row],[Ts]]-テーブル2[[#This Row],[Tin]]</f>
        <v>118.26892306290301</v>
      </c>
      <c r="BM212">
        <f>テーブル2[[#This Row],[q_P]]*0.000001</f>
        <v>4.523380918183074</v>
      </c>
      <c r="BN212">
        <f>テーブル2[[#This Row],[Tsub]]</f>
        <v>118.26892306290301</v>
      </c>
      <c r="BO212">
        <f>テーブル2[[#This Row],[Fcorr]]</f>
        <v>1</v>
      </c>
      <c r="BP212">
        <f>(テーブル2[[#This Row],[Tsub]]-40)^2</f>
        <v>6126.0243174266316</v>
      </c>
      <c r="BQ212">
        <v>1</v>
      </c>
      <c r="BR212">
        <v>0.15240000000000001</v>
      </c>
    </row>
    <row r="213" spans="1:70" x14ac:dyDescent="0.15">
      <c r="A213" s="9" t="s">
        <v>281</v>
      </c>
      <c r="B213">
        <v>18960582.556212999</v>
      </c>
      <c r="C213" s="22">
        <f t="array" ref="C213">TsatFromP(テーブル2[[#This Row],[P]])</f>
        <v>634.44823391832597</v>
      </c>
      <c r="D213">
        <f t="array" ref="D213">RhoGFromP(テーブル2[[#This Row],[P]])</f>
        <v>149.14958101226799</v>
      </c>
      <c r="E213">
        <f t="array" ref="E213">RhoFFromP(テーブル2[[#This Row],[P]])</f>
        <v>520.38377569771103</v>
      </c>
      <c r="F213">
        <f t="array" ref="F213">HgFromP(テーブル2[[#This Row],[P]])</f>
        <v>2467301.6327637699</v>
      </c>
      <c r="G213">
        <f t="array" ref="G213">HfFromP(テーブル2[[#This Row],[P]])</f>
        <v>1775044.0267545299</v>
      </c>
      <c r="H213">
        <f t="array" ref="H213">MuGFromP(テーブル2[[#This Row],[P]])</f>
        <v>2.5972810943896E-5</v>
      </c>
      <c r="I213">
        <f t="array" ref="I213">MuFFromP(テーブル2[[#This Row],[P]])</f>
        <v>5.9480773118925399E-5</v>
      </c>
      <c r="J213">
        <f t="array" ref="J213">KfFromP(テーブル2[[#This Row],[P]])</f>
        <v>0.43661798563056398</v>
      </c>
      <c r="K213">
        <f t="array" ref="K213">CpFFromP(テーブル2[[#This Row],[P]])</f>
        <v>16063.580349286</v>
      </c>
      <c r="L213">
        <f t="array" ref="L213">SigmaFromP(テーブル2[[#This Row],[P]])</f>
        <v>1.6624879026359001E-3</v>
      </c>
      <c r="M213">
        <v>212</v>
      </c>
      <c r="N213">
        <v>3377.0127000000002</v>
      </c>
      <c r="O213" s="8">
        <f t="shared" si="86"/>
        <v>2.8502295699234246E-6</v>
      </c>
      <c r="P213" s="8">
        <f t="shared" si="87"/>
        <v>5.9847340050885557E-3</v>
      </c>
      <c r="Q213" s="8">
        <v>1.905E-3</v>
      </c>
      <c r="R213">
        <v>0.15240000000000001</v>
      </c>
      <c r="S213" s="15">
        <v>3469754.0283203125</v>
      </c>
      <c r="T213">
        <v>558.46565244536998</v>
      </c>
      <c r="U213" s="12">
        <f>+T213+BG213*S213*テーブル2[[#This Row],[Pw]]*R213/(N213*O213*K213)</f>
        <v>578.93356831107224</v>
      </c>
      <c r="V213">
        <v>0.03</v>
      </c>
      <c r="W213" s="8">
        <f t="shared" si="88"/>
        <v>108156.11257502473</v>
      </c>
      <c r="X213">
        <v>2.2842853749085991E-2</v>
      </c>
      <c r="Y213">
        <f t="shared" si="89"/>
        <v>6.6164467317851292</v>
      </c>
      <c r="Z213">
        <f t="shared" si="90"/>
        <v>6.6164467598196168</v>
      </c>
      <c r="AA213">
        <f t="shared" si="91"/>
        <v>-2.8034487620232085E-8</v>
      </c>
      <c r="AB213">
        <f t="shared" si="92"/>
        <v>3.1881425212607506E-6</v>
      </c>
      <c r="AC213">
        <v>694.28413786973817</v>
      </c>
      <c r="AD213">
        <f t="shared" si="93"/>
        <v>2889.6900303443431</v>
      </c>
      <c r="AE213">
        <f>+gettm2(AD213,AC213,AK213,AL213,テーブル2[[#This Row],[Fcorr]])</f>
        <v>578.93356925391356</v>
      </c>
      <c r="AF213" s="14">
        <f t="shared" si="94"/>
        <v>9.4284132501343265E-7</v>
      </c>
      <c r="AG213">
        <v>3.2845532609295044E-6</v>
      </c>
      <c r="AH213">
        <f t="shared" si="95"/>
        <v>62.575166256186158</v>
      </c>
      <c r="AI213">
        <f t="shared" si="96"/>
        <v>0.34676809462331676</v>
      </c>
      <c r="AJ213">
        <f t="shared" si="97"/>
        <v>9.9646622700713809</v>
      </c>
      <c r="AK213">
        <f t="array" ref="AK213">+S213*テーブル2[[#This Row],[F_form]]/(E213*CpFromTP((テーブル2[[#This Row],[Tin]]+テーブル2[[#This Row],[Tf]])/2,テーブル2[[#This Row],[P]])*AI213)</f>
        <v>3.5797787808932409</v>
      </c>
      <c r="AL213">
        <f t="shared" si="98"/>
        <v>2.1883527698787133</v>
      </c>
      <c r="AM213">
        <f t="shared" si="99"/>
        <v>634.44823386792393</v>
      </c>
      <c r="AN213">
        <f t="shared" si="100"/>
        <v>5.0402036322338972E-8</v>
      </c>
      <c r="AO213">
        <f t="shared" si="101"/>
        <v>9.6410739668753828E-8</v>
      </c>
      <c r="AP213">
        <v>2.0810705317658575</v>
      </c>
      <c r="AQ213">
        <f t="shared" si="102"/>
        <v>2.0806124658070511E-5</v>
      </c>
      <c r="AR213">
        <f t="shared" si="103"/>
        <v>1.6904820002991291E-6</v>
      </c>
      <c r="AS213">
        <f t="shared" si="104"/>
        <v>5.1285763598330245</v>
      </c>
      <c r="AT213">
        <f t="shared" si="105"/>
        <v>5.1241405398289412</v>
      </c>
      <c r="AU213">
        <f t="shared" si="106"/>
        <v>1.7768884515785757</v>
      </c>
      <c r="AV213">
        <f t="shared" si="107"/>
        <v>0.30418208018728188</v>
      </c>
      <c r="AW213">
        <f t="shared" si="108"/>
        <v>3.1441571588781228E-3</v>
      </c>
      <c r="AX213">
        <f t="shared" si="109"/>
        <v>0.30418207855887508</v>
      </c>
      <c r="AY213">
        <f t="shared" si="110"/>
        <v>1.6284067982930139E-9</v>
      </c>
      <c r="AZ213">
        <f t="shared" si="111"/>
        <v>692257.60600924003</v>
      </c>
      <c r="BA213">
        <f t="shared" si="112"/>
        <v>9.99779889267656E-6</v>
      </c>
      <c r="BB213" s="15">
        <f t="shared" si="113"/>
        <v>3473861.5216980251</v>
      </c>
      <c r="BC213" s="20">
        <f t="shared" si="114"/>
        <v>4107.4933777125552</v>
      </c>
      <c r="BD213" s="19">
        <f t="shared" si="115"/>
        <v>0.11837995846930305</v>
      </c>
      <c r="BE213" s="15">
        <v>4258696.5</v>
      </c>
      <c r="BF213" s="16">
        <f>テーブル2[[#This Row],[q_P]]/テーブル2[[#This Row],[q_M]]</f>
        <v>0.81571004688829674</v>
      </c>
      <c r="BG213">
        <v>1</v>
      </c>
      <c r="BH213">
        <v>-0.161</v>
      </c>
      <c r="BI213">
        <v>4.5999999999999999E-2</v>
      </c>
      <c r="BJ213">
        <v>5625</v>
      </c>
      <c r="BK213" s="22">
        <v>1</v>
      </c>
      <c r="BL213">
        <f>テーブル2[[#This Row],[Ts]]-テーブル2[[#This Row],[Tin]]</f>
        <v>75.982581472955985</v>
      </c>
      <c r="BM213">
        <f>テーブル2[[#This Row],[q_P]]*0.000001</f>
        <v>3.4738615216980251</v>
      </c>
      <c r="BN213">
        <f>テーブル2[[#This Row],[Tsub]]</f>
        <v>75.982581472955985</v>
      </c>
      <c r="BO213">
        <f>テーブル2[[#This Row],[Fcorr]]</f>
        <v>1</v>
      </c>
      <c r="BP213">
        <f>(テーブル2[[#This Row],[Tsub]]-40)^2</f>
        <v>1294.7461694579154</v>
      </c>
      <c r="BQ213">
        <v>1</v>
      </c>
      <c r="BR213">
        <v>0.15240000000000001</v>
      </c>
    </row>
    <row r="214" spans="1:70" x14ac:dyDescent="0.15">
      <c r="A214" s="9" t="s">
        <v>282</v>
      </c>
      <c r="B214">
        <v>18960582.556212999</v>
      </c>
      <c r="C214" s="22">
        <f t="array" ref="C214">TsatFromP(テーブル2[[#This Row],[P]])</f>
        <v>634.44823391832597</v>
      </c>
      <c r="D214">
        <f t="array" ref="D214">RhoGFromP(テーブル2[[#This Row],[P]])</f>
        <v>149.14958101226799</v>
      </c>
      <c r="E214">
        <f t="array" ref="E214">RhoFFromP(テーブル2[[#This Row],[P]])</f>
        <v>520.38377569771103</v>
      </c>
      <c r="F214">
        <f t="array" ref="F214">HgFromP(テーブル2[[#This Row],[P]])</f>
        <v>2467301.6327637699</v>
      </c>
      <c r="G214">
        <f t="array" ref="G214">HfFromP(テーブル2[[#This Row],[P]])</f>
        <v>1775044.0267545299</v>
      </c>
      <c r="H214">
        <f t="array" ref="H214">MuGFromP(テーブル2[[#This Row],[P]])</f>
        <v>2.5972810943896E-5</v>
      </c>
      <c r="I214">
        <f t="array" ref="I214">MuFFromP(テーブル2[[#This Row],[P]])</f>
        <v>5.9480773118925399E-5</v>
      </c>
      <c r="J214">
        <f t="array" ref="J214">KfFromP(テーブル2[[#This Row],[P]])</f>
        <v>0.43661798563056398</v>
      </c>
      <c r="K214">
        <f t="array" ref="K214">CpFFromP(テーブル2[[#This Row],[P]])</f>
        <v>16063.580349286</v>
      </c>
      <c r="L214">
        <f t="array" ref="L214">SigmaFromP(テーブル2[[#This Row],[P]])</f>
        <v>1.6624879026359001E-3</v>
      </c>
      <c r="M214">
        <v>213</v>
      </c>
      <c r="N214">
        <v>3458.3865000000001</v>
      </c>
      <c r="O214" s="8">
        <f t="shared" si="86"/>
        <v>2.8502295699234246E-6</v>
      </c>
      <c r="P214" s="8">
        <f t="shared" si="87"/>
        <v>5.9847340050885557E-3</v>
      </c>
      <c r="Q214" s="8">
        <v>1.905E-3</v>
      </c>
      <c r="R214">
        <v>0.15240000000000001</v>
      </c>
      <c r="S214" s="15">
        <v>3696002.197265625</v>
      </c>
      <c r="T214">
        <v>553.48995463629501</v>
      </c>
      <c r="U214" s="12">
        <f>+T214+BG214*S214*テーブル2[[#This Row],[Pw]]*R214/(N214*O214*K214)</f>
        <v>574.7794967965383</v>
      </c>
      <c r="V214">
        <v>0.03</v>
      </c>
      <c r="W214" s="8">
        <f t="shared" si="88"/>
        <v>110762.28396237471</v>
      </c>
      <c r="X214">
        <v>2.264701976543209E-2</v>
      </c>
      <c r="Y214">
        <f t="shared" si="89"/>
        <v>6.6449921225727904</v>
      </c>
      <c r="Z214">
        <f t="shared" si="90"/>
        <v>6.6449921260745981</v>
      </c>
      <c r="AA214">
        <f t="shared" si="91"/>
        <v>-3.5018077326753883E-9</v>
      </c>
      <c r="AB214">
        <f t="shared" si="92"/>
        <v>3.0661638644763181E-6</v>
      </c>
      <c r="AC214">
        <v>697.63654243647818</v>
      </c>
      <c r="AD214">
        <f t="shared" si="93"/>
        <v>2946.6085378586245</v>
      </c>
      <c r="AE214">
        <f>+gettm2(AD214,AC214,AK214,AL214,テーブル2[[#This Row],[Fcorr]])</f>
        <v>574.7794977729036</v>
      </c>
      <c r="AF214" s="14">
        <f t="shared" si="94"/>
        <v>9.7636529972078279E-7</v>
      </c>
      <c r="AG214">
        <v>3.1671156504677438E-6</v>
      </c>
      <c r="AH214">
        <f t="shared" si="95"/>
        <v>65.064542253478393</v>
      </c>
      <c r="AI214">
        <f t="shared" si="96"/>
        <v>0.35359841974202105</v>
      </c>
      <c r="AJ214">
        <f t="shared" si="97"/>
        <v>9.7976378121301071</v>
      </c>
      <c r="AK214">
        <f t="array" ref="AK214">+S214*テーブル2[[#This Row],[F_form]]/(E214*CpFromTP((テーブル2[[#This Row],[Tin]]+テーブル2[[#This Row],[Tf]])/2,テーブル2[[#This Row],[P]])*AI214)</f>
        <v>3.8068852701987996</v>
      </c>
      <c r="AL214">
        <f t="shared" si="98"/>
        <v>2.1883527698787133</v>
      </c>
      <c r="AM214">
        <f t="shared" si="99"/>
        <v>634.44823405323416</v>
      </c>
      <c r="AN214">
        <f t="shared" si="100"/>
        <v>-1.3490819128492149E-7</v>
      </c>
      <c r="AO214">
        <f t="shared" si="101"/>
        <v>1.0095178599142568E-7</v>
      </c>
      <c r="AP214">
        <v>2.0945121520327374</v>
      </c>
      <c r="AQ214">
        <f t="shared" si="102"/>
        <v>2.0539933186307672E-5</v>
      </c>
      <c r="AR214">
        <f t="shared" si="103"/>
        <v>1.6340337182295847E-6</v>
      </c>
      <c r="AS214">
        <f t="shared" si="104"/>
        <v>5.0549687194584445</v>
      </c>
      <c r="AT214">
        <f t="shared" si="105"/>
        <v>5.0518583220670816</v>
      </c>
      <c r="AU214">
        <f t="shared" si="106"/>
        <v>1.786329119443498</v>
      </c>
      <c r="AV214">
        <f t="shared" si="107"/>
        <v>0.3081830325892394</v>
      </c>
      <c r="AW214">
        <f t="shared" si="108"/>
        <v>3.0238613865274412E-3</v>
      </c>
      <c r="AX214">
        <f t="shared" si="109"/>
        <v>0.30818303067095887</v>
      </c>
      <c r="AY214">
        <f t="shared" si="110"/>
        <v>1.9182805344186704E-9</v>
      </c>
      <c r="AZ214">
        <f t="shared" si="111"/>
        <v>692257.60600924003</v>
      </c>
      <c r="BA214">
        <f t="shared" si="112"/>
        <v>9.8065476327618994E-6</v>
      </c>
      <c r="BB214" s="15">
        <f t="shared" si="113"/>
        <v>3708423.7051861449</v>
      </c>
      <c r="BC214" s="20">
        <f t="shared" si="114"/>
        <v>12421.507920519914</v>
      </c>
      <c r="BD214" s="19">
        <f t="shared" si="115"/>
        <v>0.33607955995560801</v>
      </c>
      <c r="BE214" s="15">
        <v>4668793.1999999993</v>
      </c>
      <c r="BF214" s="16">
        <f>テーブル2[[#This Row],[q_P]]/テーブル2[[#This Row],[q_M]]</f>
        <v>0.79430027125342484</v>
      </c>
      <c r="BG214">
        <v>1</v>
      </c>
      <c r="BH214">
        <v>-0.156</v>
      </c>
      <c r="BI214">
        <v>4.5999999999999999E-2</v>
      </c>
      <c r="BJ214">
        <v>5625</v>
      </c>
      <c r="BK214" s="22">
        <v>1</v>
      </c>
      <c r="BL214">
        <f>テーブル2[[#This Row],[Ts]]-テーブル2[[#This Row],[Tin]]</f>
        <v>80.958279282030958</v>
      </c>
      <c r="BM214">
        <f>テーブル2[[#This Row],[q_P]]*0.000001</f>
        <v>3.7084237051861448</v>
      </c>
      <c r="BN214">
        <f>テーブル2[[#This Row],[Tsub]]</f>
        <v>80.958279282030958</v>
      </c>
      <c r="BO214">
        <f>テーブル2[[#This Row],[Fcorr]]</f>
        <v>1</v>
      </c>
      <c r="BP214">
        <f>(テーブル2[[#This Row],[Tsub]]-40)^2</f>
        <v>1677.5806417448464</v>
      </c>
      <c r="BQ214">
        <v>1</v>
      </c>
      <c r="BR214">
        <v>0.15240000000000001</v>
      </c>
    </row>
    <row r="215" spans="1:70" x14ac:dyDescent="0.15">
      <c r="A215" s="9" t="s">
        <v>283</v>
      </c>
      <c r="B215">
        <v>18960582.556212999</v>
      </c>
      <c r="C215" s="22">
        <f t="array" ref="C215">TsatFromP(テーブル2[[#This Row],[P]])</f>
        <v>634.44823391832597</v>
      </c>
      <c r="D215">
        <f t="array" ref="D215">RhoGFromP(テーブル2[[#This Row],[P]])</f>
        <v>149.14958101226799</v>
      </c>
      <c r="E215">
        <f t="array" ref="E215">RhoFFromP(テーブル2[[#This Row],[P]])</f>
        <v>520.38377569771103</v>
      </c>
      <c r="F215">
        <f t="array" ref="F215">HgFromP(テーブル2[[#This Row],[P]])</f>
        <v>2467301.6327637699</v>
      </c>
      <c r="G215">
        <f t="array" ref="G215">HfFromP(テーブル2[[#This Row],[P]])</f>
        <v>1775044.0267545299</v>
      </c>
      <c r="H215">
        <f t="array" ref="H215">MuGFromP(テーブル2[[#This Row],[P]])</f>
        <v>2.5972810943896E-5</v>
      </c>
      <c r="I215">
        <f t="array" ref="I215">MuFFromP(テーブル2[[#This Row],[P]])</f>
        <v>5.9480773118925399E-5</v>
      </c>
      <c r="J215">
        <f t="array" ref="J215">KfFromP(テーブル2[[#This Row],[P]])</f>
        <v>0.43661798563056398</v>
      </c>
      <c r="K215">
        <f t="array" ref="K215">CpFFromP(テーブル2[[#This Row],[P]])</f>
        <v>16063.580349286</v>
      </c>
      <c r="L215">
        <f t="array" ref="L215">SigmaFromP(テーブル2[[#This Row],[P]])</f>
        <v>1.6624879026359001E-3</v>
      </c>
      <c r="M215">
        <v>214</v>
      </c>
      <c r="N215">
        <v>3485.5111000000002</v>
      </c>
      <c r="O215" s="8">
        <f t="shared" si="86"/>
        <v>2.8502295699234246E-6</v>
      </c>
      <c r="P215" s="8">
        <f t="shared" si="87"/>
        <v>5.9847340050885557E-3</v>
      </c>
      <c r="Q215" s="8">
        <v>1.905E-3</v>
      </c>
      <c r="R215">
        <v>0.15240000000000001</v>
      </c>
      <c r="S215" s="15">
        <v>3753381.34765625</v>
      </c>
      <c r="T215">
        <v>552.32824485842298</v>
      </c>
      <c r="U215" s="12">
        <f>+T215+BG215*S215*テーブル2[[#This Row],[Pw]]*R215/(N215*O215*K215)</f>
        <v>573.78005031173211</v>
      </c>
      <c r="V215">
        <v>0.03</v>
      </c>
      <c r="W215" s="8">
        <f t="shared" si="88"/>
        <v>111631.00775815806</v>
      </c>
      <c r="X215">
        <v>2.2583366906340469E-2</v>
      </c>
      <c r="Y215">
        <f t="shared" si="89"/>
        <v>6.6543502294361172</v>
      </c>
      <c r="Z215">
        <f t="shared" si="90"/>
        <v>6.6543502370940963</v>
      </c>
      <c r="AA215">
        <f t="shared" si="91"/>
        <v>-7.6579791397080044E-9</v>
      </c>
      <c r="AB215">
        <f t="shared" si="92"/>
        <v>3.0271353797416429E-6</v>
      </c>
      <c r="AC215">
        <v>698.30483455653734</v>
      </c>
      <c r="AD215">
        <f t="shared" si="93"/>
        <v>2965.5428349452282</v>
      </c>
      <c r="AE215">
        <f>+gettm2(AD215,AC215,AK215,AL215,テーブル2[[#This Row],[Fcorr]])</f>
        <v>573.78005031173211</v>
      </c>
      <c r="AF215" s="14">
        <f t="shared" si="94"/>
        <v>0</v>
      </c>
      <c r="AG215">
        <v>3.1284219667872746E-6</v>
      </c>
      <c r="AH215">
        <f t="shared" si="95"/>
        <v>65.903411407168264</v>
      </c>
      <c r="AI215">
        <f t="shared" si="96"/>
        <v>0.35587057006084638</v>
      </c>
      <c r="AJ215">
        <f t="shared" si="97"/>
        <v>9.740125300043319</v>
      </c>
      <c r="AK215">
        <f t="array" ref="AK215">+S215*テーブル2[[#This Row],[F_form]]/(E215*CpFromTP((テーブル2[[#This Row],[Tin]]+テーブル2[[#This Row],[Tf]])/2,テーブル2[[#This Row],[P]])*AI215)</f>
        <v>3.856619998827405</v>
      </c>
      <c r="AL215">
        <f t="shared" si="98"/>
        <v>2.1883527698787133</v>
      </c>
      <c r="AM215">
        <f t="shared" si="99"/>
        <v>634.4482338708782</v>
      </c>
      <c r="AN215">
        <f t="shared" si="100"/>
        <v>4.7447770157305058E-8</v>
      </c>
      <c r="AO215">
        <f t="shared" si="101"/>
        <v>1.0128658704563171E-7</v>
      </c>
      <c r="AP215">
        <v>2.0978640071565593</v>
      </c>
      <c r="AQ215">
        <f t="shared" si="102"/>
        <v>2.0474350402939721E-5</v>
      </c>
      <c r="AR215">
        <f t="shared" si="103"/>
        <v>1.6148542769164532E-6</v>
      </c>
      <c r="AS215">
        <f t="shared" si="104"/>
        <v>5.027737039779784</v>
      </c>
      <c r="AT215">
        <f t="shared" si="105"/>
        <v>5.0248499509582665</v>
      </c>
      <c r="AU215">
        <f t="shared" si="106"/>
        <v>1.7881962165177343</v>
      </c>
      <c r="AV215">
        <f t="shared" si="107"/>
        <v>0.30966779063882499</v>
      </c>
      <c r="AW215">
        <f t="shared" si="108"/>
        <v>2.985371360168717E-3</v>
      </c>
      <c r="AX215">
        <f t="shared" si="109"/>
        <v>0.30966778864637334</v>
      </c>
      <c r="AY215">
        <f t="shared" si="110"/>
        <v>1.9924516481140131E-9</v>
      </c>
      <c r="AZ215">
        <f t="shared" si="111"/>
        <v>692257.60600924003</v>
      </c>
      <c r="BA215">
        <f t="shared" si="112"/>
        <v>9.7596175600965743E-6</v>
      </c>
      <c r="BB215" s="15">
        <f t="shared" si="113"/>
        <v>3738613.9456288093</v>
      </c>
      <c r="BC215" s="20">
        <f t="shared" si="114"/>
        <v>-14767.402027440723</v>
      </c>
      <c r="BD215" s="19">
        <f t="shared" si="115"/>
        <v>-0.39344262305406391</v>
      </c>
      <c r="BE215" s="15">
        <v>4542609.5999999996</v>
      </c>
      <c r="BF215" s="16">
        <f>テーブル2[[#This Row],[q_P]]/テーブル2[[#This Row],[q_M]]</f>
        <v>0.82301018023402439</v>
      </c>
      <c r="BG215">
        <v>1</v>
      </c>
      <c r="BH215">
        <v>-0.186</v>
      </c>
      <c r="BI215">
        <v>4.5999999999999999E-2</v>
      </c>
      <c r="BJ215">
        <v>5625</v>
      </c>
      <c r="BK215" s="22">
        <v>1</v>
      </c>
      <c r="BL215">
        <f>テーブル2[[#This Row],[Ts]]-テーブル2[[#This Row],[Tin]]</f>
        <v>82.119989059902991</v>
      </c>
      <c r="BM215">
        <f>テーブル2[[#This Row],[q_P]]*0.000001</f>
        <v>3.738613945628809</v>
      </c>
      <c r="BN215">
        <f>テーブル2[[#This Row],[Tsub]]</f>
        <v>82.119989059902991</v>
      </c>
      <c r="BO215">
        <f>テーブル2[[#This Row],[Fcorr]]</f>
        <v>1</v>
      </c>
      <c r="BP215">
        <f>(テーブル2[[#This Row],[Tsub]]-40)^2</f>
        <v>1774.0934784063477</v>
      </c>
      <c r="BQ215">
        <v>1</v>
      </c>
      <c r="BR215">
        <v>0.15240000000000001</v>
      </c>
    </row>
    <row r="216" spans="1:70" x14ac:dyDescent="0.15">
      <c r="A216" s="9" t="s">
        <v>284</v>
      </c>
      <c r="B216">
        <v>18960582.556212999</v>
      </c>
      <c r="C216" s="22">
        <f t="array" ref="C216">TsatFromP(テーブル2[[#This Row],[P]])</f>
        <v>634.44823391832597</v>
      </c>
      <c r="D216">
        <f t="array" ref="D216">RhoGFromP(テーブル2[[#This Row],[P]])</f>
        <v>149.14958101226799</v>
      </c>
      <c r="E216">
        <f t="array" ref="E216">RhoFFromP(テーブル2[[#This Row],[P]])</f>
        <v>520.38377569771103</v>
      </c>
      <c r="F216">
        <f t="array" ref="F216">HgFromP(テーブル2[[#This Row],[P]])</f>
        <v>2467301.6327637699</v>
      </c>
      <c r="G216">
        <f t="array" ref="G216">HfFromP(テーブル2[[#This Row],[P]])</f>
        <v>1775044.0267545299</v>
      </c>
      <c r="H216">
        <f t="array" ref="H216">MuGFromP(テーブル2[[#This Row],[P]])</f>
        <v>2.5972810943896E-5</v>
      </c>
      <c r="I216">
        <f t="array" ref="I216">MuFFromP(テーブル2[[#This Row],[P]])</f>
        <v>5.9480773118925399E-5</v>
      </c>
      <c r="J216">
        <f t="array" ref="J216">KfFromP(テーブル2[[#This Row],[P]])</f>
        <v>0.43661798563056398</v>
      </c>
      <c r="K216">
        <f t="array" ref="K216">CpFFromP(テーブル2[[#This Row],[P]])</f>
        <v>16063.580349286</v>
      </c>
      <c r="L216">
        <f t="array" ref="L216">SigmaFromP(テーブル2[[#This Row],[P]])</f>
        <v>1.6624879026359001E-3</v>
      </c>
      <c r="M216">
        <v>215</v>
      </c>
      <c r="N216">
        <v>3499.0734000000002</v>
      </c>
      <c r="O216" s="8">
        <f t="shared" ref="O216:O279" si="116">PI()*Q216^2/4</f>
        <v>2.8502295699234246E-6</v>
      </c>
      <c r="P216" s="8">
        <f t="shared" ref="P216:P279" si="117">PI()*Q216</f>
        <v>5.9847340050885557E-3</v>
      </c>
      <c r="Q216" s="8">
        <v>1.905E-3</v>
      </c>
      <c r="R216">
        <v>0.15240000000000001</v>
      </c>
      <c r="S216" s="15">
        <v>3819476.318359375</v>
      </c>
      <c r="T216">
        <v>550.74250143598601</v>
      </c>
      <c r="U216" s="12">
        <f>+T216+BG216*S216*テーブル2[[#This Row],[Pw]]*R216/(N216*O216*K216)</f>
        <v>572.48745062775492</v>
      </c>
      <c r="V216">
        <v>0.03</v>
      </c>
      <c r="W216" s="8">
        <f t="shared" si="88"/>
        <v>112065.36965604972</v>
      </c>
      <c r="X216">
        <v>2.2551835812529713E-2</v>
      </c>
      <c r="Y216">
        <f t="shared" si="89"/>
        <v>6.6590005305057591</v>
      </c>
      <c r="Z216">
        <f t="shared" si="90"/>
        <v>6.6590005392263913</v>
      </c>
      <c r="AA216">
        <f t="shared" si="91"/>
        <v>-8.7206322163524419E-9</v>
      </c>
      <c r="AB216">
        <f t="shared" si="92"/>
        <v>3.0079143673425051E-6</v>
      </c>
      <c r="AC216">
        <v>699.4865166198598</v>
      </c>
      <c r="AD216">
        <f t="shared" si="93"/>
        <v>2975.0028723136088</v>
      </c>
      <c r="AE216">
        <f>+gettm2(AD216,AC216,AK216,AL216,テーブル2[[#This Row],[Fcorr]])</f>
        <v>572.48745162262003</v>
      </c>
      <c r="AF216" s="14">
        <f t="shared" si="94"/>
        <v>9.9486510407587048E-7</v>
      </c>
      <c r="AG216">
        <v>3.1103850076865205E-6</v>
      </c>
      <c r="AH216">
        <f t="shared" si="95"/>
        <v>66.324543837517922</v>
      </c>
      <c r="AI216">
        <f t="shared" si="96"/>
        <v>0.35700579186624803</v>
      </c>
      <c r="AJ216">
        <f t="shared" si="97"/>
        <v>9.7148601909381451</v>
      </c>
      <c r="AK216">
        <f t="array" ref="AK216">+S216*テーブル2[[#This Row],[F_form]]/(E216*CpFromTP((テーブル2[[#This Row],[Tin]]+テーブル2[[#This Row],[Tf]])/2,テーブル2[[#This Row],[P]])*AI216)</f>
        <v>3.9322660276102992</v>
      </c>
      <c r="AL216">
        <f t="shared" si="98"/>
        <v>2.1883527698787133</v>
      </c>
      <c r="AM216">
        <f t="shared" si="99"/>
        <v>634.44823385019481</v>
      </c>
      <c r="AN216">
        <f t="shared" si="100"/>
        <v>6.8131157604511827E-8</v>
      </c>
      <c r="AO216">
        <f t="shared" si="101"/>
        <v>1.0247064034401532E-7</v>
      </c>
      <c r="AP216">
        <v>2.1005110095555697</v>
      </c>
      <c r="AQ216">
        <f t="shared" si="102"/>
        <v>2.042278056445685E-5</v>
      </c>
      <c r="AR216">
        <f t="shared" si="103"/>
        <v>1.6064278240152679E-6</v>
      </c>
      <c r="AS216">
        <f t="shared" si="104"/>
        <v>5.0174565780681588</v>
      </c>
      <c r="AT216">
        <f t="shared" si="105"/>
        <v>5.0146157377694029</v>
      </c>
      <c r="AU216">
        <f t="shared" si="106"/>
        <v>1.7902468623673153</v>
      </c>
      <c r="AV216">
        <f t="shared" si="107"/>
        <v>0.31026414718825435</v>
      </c>
      <c r="AW216">
        <f t="shared" si="108"/>
        <v>2.9664155313961268E-3</v>
      </c>
      <c r="AX216">
        <f t="shared" si="109"/>
        <v>0.31026414515784445</v>
      </c>
      <c r="AY216">
        <f t="shared" si="110"/>
        <v>2.030409895770191E-9</v>
      </c>
      <c r="AZ216">
        <f t="shared" si="111"/>
        <v>692257.60600924003</v>
      </c>
      <c r="BA216">
        <f t="shared" si="112"/>
        <v>9.7227676844112061E-6</v>
      </c>
      <c r="BB216" s="15">
        <f t="shared" si="113"/>
        <v>3796654.0424134857</v>
      </c>
      <c r="BC216" s="20">
        <f t="shared" si="114"/>
        <v>-22822.275945889298</v>
      </c>
      <c r="BD216" s="19">
        <f t="shared" si="115"/>
        <v>-0.5975236928734885</v>
      </c>
      <c r="BE216" s="15">
        <v>4542609.5999999996</v>
      </c>
      <c r="BF216" s="16">
        <f>テーブル2[[#This Row],[q_P]]/テーブル2[[#This Row],[q_M]]</f>
        <v>0.83578699838381132</v>
      </c>
      <c r="BG216">
        <v>1</v>
      </c>
      <c r="BH216">
        <v>-0.19900000000000001</v>
      </c>
      <c r="BI216">
        <v>4.5999999999999999E-2</v>
      </c>
      <c r="BJ216">
        <v>5625</v>
      </c>
      <c r="BK216" s="22">
        <v>1</v>
      </c>
      <c r="BL216">
        <f>テーブル2[[#This Row],[Ts]]-テーブル2[[#This Row],[Tin]]</f>
        <v>83.705732482339954</v>
      </c>
      <c r="BM216">
        <f>テーブル2[[#This Row],[q_P]]*0.000001</f>
        <v>3.7966540424134854</v>
      </c>
      <c r="BN216">
        <f>テーブル2[[#This Row],[Tsub]]</f>
        <v>83.705732482339954</v>
      </c>
      <c r="BO216">
        <f>テーブル2[[#This Row],[Fcorr]]</f>
        <v>1</v>
      </c>
      <c r="BP216">
        <f>(テーブル2[[#This Row],[Tsub]]-40)^2</f>
        <v>1910.1910518178659</v>
      </c>
      <c r="BQ216">
        <v>1</v>
      </c>
      <c r="BR216">
        <v>0.15240000000000001</v>
      </c>
    </row>
    <row r="217" spans="1:70" x14ac:dyDescent="0.15">
      <c r="A217" s="9" t="s">
        <v>285</v>
      </c>
      <c r="B217">
        <v>18960582.556212999</v>
      </c>
      <c r="C217" s="22">
        <f t="array" ref="C217">TsatFromP(テーブル2[[#This Row],[P]])</f>
        <v>634.44823391832597</v>
      </c>
      <c r="D217">
        <f t="array" ref="D217">RhoGFromP(テーブル2[[#This Row],[P]])</f>
        <v>149.14958101226799</v>
      </c>
      <c r="E217">
        <f t="array" ref="E217">RhoFFromP(テーブル2[[#This Row],[P]])</f>
        <v>520.38377569771103</v>
      </c>
      <c r="F217">
        <f t="array" ref="F217">HgFromP(テーブル2[[#This Row],[P]])</f>
        <v>2467301.6327637699</v>
      </c>
      <c r="G217">
        <f t="array" ref="G217">HfFromP(テーブル2[[#This Row],[P]])</f>
        <v>1775044.0267545299</v>
      </c>
      <c r="H217">
        <f t="array" ref="H217">MuGFromP(テーブル2[[#This Row],[P]])</f>
        <v>2.5972810943896E-5</v>
      </c>
      <c r="I217">
        <f t="array" ref="I217">MuFFromP(テーブル2[[#This Row],[P]])</f>
        <v>5.9480773118925399E-5</v>
      </c>
      <c r="J217">
        <f t="array" ref="J217">KfFromP(テーブル2[[#This Row],[P]])</f>
        <v>0.43661798563056398</v>
      </c>
      <c r="K217">
        <f t="array" ref="K217">CpFFromP(テーブル2[[#This Row],[P]])</f>
        <v>16063.580349286</v>
      </c>
      <c r="L217">
        <f t="array" ref="L217">SigmaFromP(テーブル2[[#This Row],[P]])</f>
        <v>1.6624879026359001E-3</v>
      </c>
      <c r="M217">
        <v>216</v>
      </c>
      <c r="N217">
        <v>1939.4088999999999</v>
      </c>
      <c r="O217" s="8">
        <f t="shared" si="116"/>
        <v>2.8502295699234246E-6</v>
      </c>
      <c r="P217" s="8">
        <f t="shared" si="117"/>
        <v>5.9847340050885557E-3</v>
      </c>
      <c r="Q217" s="8">
        <v>1.905E-3</v>
      </c>
      <c r="R217">
        <v>0.69596000000000002</v>
      </c>
      <c r="S217" s="15">
        <v>4757879.638671875</v>
      </c>
      <c r="T217">
        <v>299.02073658241198</v>
      </c>
      <c r="U217" s="12">
        <f>+T217+BG217*S217*テーブル2[[#This Row],[Pw]]*R217/(N217*O217*K217)</f>
        <v>522.19854468029553</v>
      </c>
      <c r="V217">
        <v>0.03</v>
      </c>
      <c r="W217" s="8">
        <f t="shared" si="88"/>
        <v>62113.751398508175</v>
      </c>
      <c r="X217">
        <v>2.8309260195252369E-2</v>
      </c>
      <c r="Y217">
        <f t="shared" si="89"/>
        <v>5.943410674618657</v>
      </c>
      <c r="Z217">
        <f t="shared" si="90"/>
        <v>5.9434106924163812</v>
      </c>
      <c r="AA217">
        <f t="shared" si="91"/>
        <v>-1.7797724183310493E-8</v>
      </c>
      <c r="AB217">
        <f t="shared" si="92"/>
        <v>7.799848836613821E-6</v>
      </c>
      <c r="AC217">
        <v>824.77444906714175</v>
      </c>
      <c r="AD217">
        <f t="shared" si="93"/>
        <v>1847.4684496557447</v>
      </c>
      <c r="AE217">
        <f>+gettm2(AD217,AC217,AK217,AL217,テーブル2[[#This Row],[Fcorr]])</f>
        <v>522.19854468029541</v>
      </c>
      <c r="AF217" s="14">
        <f t="shared" si="94"/>
        <v>0</v>
      </c>
      <c r="AG217">
        <v>7.9914586440933921E-6</v>
      </c>
      <c r="AH217">
        <f t="shared" si="95"/>
        <v>25.577232648385159</v>
      </c>
      <c r="AI217">
        <f t="shared" si="96"/>
        <v>0.22169959664755975</v>
      </c>
      <c r="AJ217">
        <f t="shared" si="97"/>
        <v>15.500228568704692</v>
      </c>
      <c r="AK217">
        <f t="array" ref="AK217">+S217*テーブル2[[#This Row],[F_form]]/(E217*CpFromTP((テーブル2[[#This Row],[Tin]]+テーブル2[[#This Row],[Tf]])/2,テーブル2[[#This Row],[P]])*AI217)</f>
        <v>9.7345081873563206</v>
      </c>
      <c r="AL217">
        <f t="shared" si="98"/>
        <v>2.1883527698787133</v>
      </c>
      <c r="AM217">
        <f t="shared" si="99"/>
        <v>634.44823391440354</v>
      </c>
      <c r="AN217">
        <f t="shared" si="100"/>
        <v>3.9224232750711963E-9</v>
      </c>
      <c r="AO217">
        <f t="shared" si="101"/>
        <v>1.916098074795711E-7</v>
      </c>
      <c r="AP217">
        <v>1.8399221406387658</v>
      </c>
      <c r="AQ217">
        <f t="shared" si="102"/>
        <v>2.6617416747294019E-5</v>
      </c>
      <c r="AR217">
        <f t="shared" si="103"/>
        <v>4.0915342257864816E-6</v>
      </c>
      <c r="AS217">
        <f t="shared" si="104"/>
        <v>7.9359374202909905</v>
      </c>
      <c r="AT217">
        <f t="shared" si="105"/>
        <v>7.3070074220173531</v>
      </c>
      <c r="AU217">
        <f t="shared" si="106"/>
        <v>1.6199605981619727</v>
      </c>
      <c r="AV217">
        <f t="shared" si="107"/>
        <v>0.21996154247679311</v>
      </c>
      <c r="AW217">
        <f t="shared" si="108"/>
        <v>7.6922378451602441E-3</v>
      </c>
      <c r="AX217">
        <f t="shared" si="109"/>
        <v>0.21996153823640954</v>
      </c>
      <c r="AY217">
        <f t="shared" si="110"/>
        <v>4.240383572051698E-9</v>
      </c>
      <c r="AZ217">
        <f t="shared" si="111"/>
        <v>692257.60600924003</v>
      </c>
      <c r="BA217">
        <f t="shared" si="112"/>
        <v>1.4466599514941024E-5</v>
      </c>
      <c r="BB217" s="15">
        <f t="shared" si="113"/>
        <v>4771366.3090436645</v>
      </c>
      <c r="BC217" s="20">
        <f t="shared" si="114"/>
        <v>13486.670371789485</v>
      </c>
      <c r="BD217" s="19">
        <f t="shared" si="115"/>
        <v>0.28345967943725003</v>
      </c>
      <c r="BE217" s="15">
        <v>2082029.4</v>
      </c>
      <c r="BF217" s="16">
        <f>テーブル2[[#This Row],[q_P]]/テーブル2[[#This Row],[q_M]]</f>
        <v>2.2916901697179033</v>
      </c>
      <c r="BG217">
        <v>1</v>
      </c>
      <c r="BH217">
        <v>-0.113</v>
      </c>
      <c r="BI217">
        <v>4.5999999999999999E-2</v>
      </c>
      <c r="BJ217">
        <v>5625</v>
      </c>
      <c r="BK217" s="22">
        <v>1</v>
      </c>
      <c r="BL217">
        <f>テーブル2[[#This Row],[Ts]]-テーブル2[[#This Row],[Tin]]</f>
        <v>335.42749733591398</v>
      </c>
      <c r="BM217">
        <f>テーブル2[[#This Row],[q_P]]*0.000001</f>
        <v>4.771366309043664</v>
      </c>
      <c r="BN217">
        <f>テーブル2[[#This Row],[Tsub]]</f>
        <v>335.42749733591398</v>
      </c>
      <c r="BO217">
        <f>テーブル2[[#This Row],[Fcorr]]</f>
        <v>1</v>
      </c>
      <c r="BP217">
        <f>(テーブル2[[#This Row],[Tsub]]-40)^2</f>
        <v>87277.40618216146</v>
      </c>
      <c r="BQ217">
        <v>1</v>
      </c>
      <c r="BR217">
        <v>0.69596000000000002</v>
      </c>
    </row>
    <row r="218" spans="1:70" x14ac:dyDescent="0.15">
      <c r="A218" s="9" t="s">
        <v>286</v>
      </c>
      <c r="B218">
        <v>18960582.556212999</v>
      </c>
      <c r="C218" s="22">
        <f t="array" ref="C218">TsatFromP(テーブル2[[#This Row],[P]])</f>
        <v>634.44823391832597</v>
      </c>
      <c r="D218">
        <f t="array" ref="D218">RhoGFromP(テーブル2[[#This Row],[P]])</f>
        <v>149.14958101226799</v>
      </c>
      <c r="E218">
        <f t="array" ref="E218">RhoFFromP(テーブル2[[#This Row],[P]])</f>
        <v>520.38377569771103</v>
      </c>
      <c r="F218">
        <f t="array" ref="F218">HgFromP(テーブル2[[#This Row],[P]])</f>
        <v>2467301.6327637699</v>
      </c>
      <c r="G218">
        <f t="array" ref="G218">HfFromP(テーブル2[[#This Row],[P]])</f>
        <v>1775044.0267545299</v>
      </c>
      <c r="H218">
        <f t="array" ref="H218">MuGFromP(テーブル2[[#This Row],[P]])</f>
        <v>2.5972810943896E-5</v>
      </c>
      <c r="I218">
        <f t="array" ref="I218">MuFFromP(テーブル2[[#This Row],[P]])</f>
        <v>5.9480773118925399E-5</v>
      </c>
      <c r="J218">
        <f t="array" ref="J218">KfFromP(テーブル2[[#This Row],[P]])</f>
        <v>0.43661798563056398</v>
      </c>
      <c r="K218">
        <f t="array" ref="K218">CpFFromP(テーブル2[[#This Row],[P]])</f>
        <v>16063.580349286</v>
      </c>
      <c r="L218">
        <f t="array" ref="L218">SigmaFromP(テーブル2[[#This Row],[P]])</f>
        <v>1.6624879026359001E-3</v>
      </c>
      <c r="M218">
        <v>217</v>
      </c>
      <c r="N218">
        <v>1980.0958000000001</v>
      </c>
      <c r="O218" s="8">
        <f t="shared" si="116"/>
        <v>2.8502295699234246E-6</v>
      </c>
      <c r="P218" s="8">
        <f t="shared" si="117"/>
        <v>5.9847340050885557E-3</v>
      </c>
      <c r="Q218" s="8">
        <v>1.905E-3</v>
      </c>
      <c r="R218">
        <v>0.69596000000000002</v>
      </c>
      <c r="S218" s="15">
        <v>4869369.5068359375</v>
      </c>
      <c r="T218">
        <v>296.26172292177802</v>
      </c>
      <c r="U218" s="12">
        <f>+T218+BG218*S218*テーブル2[[#This Row],[Pw]]*R218/(N218*O218*K218)</f>
        <v>519.9758810282591</v>
      </c>
      <c r="V218">
        <v>0.03</v>
      </c>
      <c r="W218" s="8">
        <f t="shared" si="88"/>
        <v>63416.837092183174</v>
      </c>
      <c r="X218">
        <v>2.8068795115359167E-2</v>
      </c>
      <c r="Y218">
        <f t="shared" si="89"/>
        <v>5.968814950259774</v>
      </c>
      <c r="Z218">
        <f t="shared" si="90"/>
        <v>5.9688149656214256</v>
      </c>
      <c r="AA218">
        <f t="shared" si="91"/>
        <v>-1.5361651506395901E-8</v>
      </c>
      <c r="AB218">
        <f t="shared" si="92"/>
        <v>7.5467037009651267E-6</v>
      </c>
      <c r="AC218">
        <v>825.32397910049804</v>
      </c>
      <c r="AD218">
        <f t="shared" si="93"/>
        <v>1878.198433146837</v>
      </c>
      <c r="AE218">
        <f>+gettm2(AD218,AC218,AK218,AL218,テーブル2[[#This Row],[Fcorr]])</f>
        <v>519.97588102825921</v>
      </c>
      <c r="AF218" s="14">
        <f t="shared" si="94"/>
        <v>0</v>
      </c>
      <c r="AG218">
        <v>7.7384606982952334E-6</v>
      </c>
      <c r="AH218">
        <f t="shared" si="95"/>
        <v>26.435190279273147</v>
      </c>
      <c r="AI218">
        <f t="shared" si="96"/>
        <v>0.22538725093266046</v>
      </c>
      <c r="AJ218">
        <f t="shared" si="97"/>
        <v>15.259175599481875</v>
      </c>
      <c r="AK218">
        <f t="array" ref="AK218">+S218*テーブル2[[#This Row],[F_form]]/(E218*CpFromTP((テーブル2[[#This Row],[Tin]]+テーブル2[[#This Row],[Tf]])/2,テーブル2[[#This Row],[P]])*AI218)</f>
        <v>9.8103684375315652</v>
      </c>
      <c r="AL218">
        <f t="shared" si="98"/>
        <v>2.1883527698787133</v>
      </c>
      <c r="AM218">
        <f t="shared" si="99"/>
        <v>634.44823381138849</v>
      </c>
      <c r="AN218">
        <f t="shared" si="100"/>
        <v>1.0693747753975913E-7</v>
      </c>
      <c r="AO218">
        <f t="shared" si="101"/>
        <v>1.9175699733010672E-7</v>
      </c>
      <c r="AP218">
        <v>1.8522573476694131</v>
      </c>
      <c r="AQ218">
        <f t="shared" si="102"/>
        <v>2.6264076995108492E-5</v>
      </c>
      <c r="AR218">
        <f t="shared" si="103"/>
        <v>3.9651088478126705E-6</v>
      </c>
      <c r="AS218">
        <f t="shared" si="104"/>
        <v>7.8186469556098883</v>
      </c>
      <c r="AT218">
        <f t="shared" si="105"/>
        <v>7.2325575800380761</v>
      </c>
      <c r="AU218">
        <f t="shared" si="106"/>
        <v>1.6301262701769574</v>
      </c>
      <c r="AV218">
        <f t="shared" si="107"/>
        <v>0.22213107749245564</v>
      </c>
      <c r="AW218">
        <f t="shared" si="108"/>
        <v>7.4425852386104377E-3</v>
      </c>
      <c r="AX218">
        <f t="shared" si="109"/>
        <v>0.22213107116692338</v>
      </c>
      <c r="AY218">
        <f t="shared" si="110"/>
        <v>6.3255322646504908E-9</v>
      </c>
      <c r="AZ218">
        <f t="shared" si="111"/>
        <v>692257.60600924003</v>
      </c>
      <c r="BA218">
        <f t="shared" si="112"/>
        <v>1.4179496724985348E-5</v>
      </c>
      <c r="BB218" s="15">
        <f t="shared" si="113"/>
        <v>4871715.1594750807</v>
      </c>
      <c r="BC218" s="20">
        <f t="shared" si="114"/>
        <v>2345.6526391431689</v>
      </c>
      <c r="BD218" s="19">
        <f t="shared" si="115"/>
        <v>4.8171588454114837E-2</v>
      </c>
      <c r="BE218" s="15">
        <v>2082029.4</v>
      </c>
      <c r="BF218" s="16">
        <f>テーブル2[[#This Row],[q_P]]/テーブル2[[#This Row],[q_M]]</f>
        <v>2.3398877842335373</v>
      </c>
      <c r="BG218">
        <v>1</v>
      </c>
      <c r="BH218">
        <v>-0.17599999999999999</v>
      </c>
      <c r="BI218">
        <v>4.5999999999999999E-2</v>
      </c>
      <c r="BJ218">
        <v>5625</v>
      </c>
      <c r="BK218" s="22">
        <v>1</v>
      </c>
      <c r="BL218">
        <f>テーブル2[[#This Row],[Ts]]-テーブル2[[#This Row],[Tin]]</f>
        <v>338.18651099654795</v>
      </c>
      <c r="BM218">
        <f>テーブル2[[#This Row],[q_P]]*0.000001</f>
        <v>4.8717151594750803</v>
      </c>
      <c r="BN218">
        <f>テーブル2[[#This Row],[Tsub]]</f>
        <v>338.18651099654795</v>
      </c>
      <c r="BO218">
        <f>テーブル2[[#This Row],[Fcorr]]</f>
        <v>1</v>
      </c>
      <c r="BP218">
        <f>(テーブル2[[#This Row],[Tsub]]-40)^2</f>
        <v>88915.195340294405</v>
      </c>
      <c r="BQ218">
        <v>1</v>
      </c>
      <c r="BR218">
        <v>0.69596000000000002</v>
      </c>
    </row>
    <row r="219" spans="1:70" x14ac:dyDescent="0.15">
      <c r="A219" s="9" t="s">
        <v>287</v>
      </c>
      <c r="B219">
        <v>18960582.556212999</v>
      </c>
      <c r="C219" s="22">
        <f t="array" ref="C219">TsatFromP(テーブル2[[#This Row],[P]])</f>
        <v>634.44823391832597</v>
      </c>
      <c r="D219">
        <f t="array" ref="D219">RhoGFromP(テーブル2[[#This Row],[P]])</f>
        <v>149.14958101226799</v>
      </c>
      <c r="E219">
        <f t="array" ref="E219">RhoFFromP(テーブル2[[#This Row],[P]])</f>
        <v>520.38377569771103</v>
      </c>
      <c r="F219">
        <f t="array" ref="F219">HgFromP(テーブル2[[#This Row],[P]])</f>
        <v>2467301.6327637699</v>
      </c>
      <c r="G219">
        <f t="array" ref="G219">HfFromP(テーブル2[[#This Row],[P]])</f>
        <v>1775044.0267545299</v>
      </c>
      <c r="H219">
        <f t="array" ref="H219">MuGFromP(テーブル2[[#This Row],[P]])</f>
        <v>2.5972810943896E-5</v>
      </c>
      <c r="I219">
        <f t="array" ref="I219">MuFFromP(テーブル2[[#This Row],[P]])</f>
        <v>5.9480773118925399E-5</v>
      </c>
      <c r="J219">
        <f t="array" ref="J219">KfFromP(テーブル2[[#This Row],[P]])</f>
        <v>0.43661798563056398</v>
      </c>
      <c r="K219">
        <f t="array" ref="K219">CpFFromP(テーブル2[[#This Row],[P]])</f>
        <v>16063.580349286</v>
      </c>
      <c r="L219">
        <f t="array" ref="L219">SigmaFromP(テーブル2[[#This Row],[P]])</f>
        <v>1.6624879026359001E-3</v>
      </c>
      <c r="M219">
        <v>218</v>
      </c>
      <c r="N219">
        <v>2183.5302999999999</v>
      </c>
      <c r="O219" s="8">
        <f t="shared" si="116"/>
        <v>2.8502295699234246E-6</v>
      </c>
      <c r="P219" s="8">
        <f t="shared" si="117"/>
        <v>5.9847340050885557E-3</v>
      </c>
      <c r="Q219" s="8">
        <v>1.905E-3</v>
      </c>
      <c r="R219">
        <v>0.69596000000000002</v>
      </c>
      <c r="S219" s="15">
        <v>5206018.06640625</v>
      </c>
      <c r="T219">
        <v>297.89465084985301</v>
      </c>
      <c r="U219" s="12">
        <f>+T219+BG219*S219*テーブル2[[#This Row],[Pw]]*R219/(N219*O219*K219)</f>
        <v>514.79157281219193</v>
      </c>
      <c r="V219">
        <v>0.03</v>
      </c>
      <c r="W219" s="8">
        <f t="shared" si="88"/>
        <v>69932.265560558153</v>
      </c>
      <c r="X219">
        <v>2.6977699453061811E-2</v>
      </c>
      <c r="Y219">
        <f t="shared" si="89"/>
        <v>6.0883210266442163</v>
      </c>
      <c r="Z219">
        <f t="shared" si="90"/>
        <v>6.0883210344052818</v>
      </c>
      <c r="AA219">
        <f t="shared" si="91"/>
        <v>-7.7610655679904994E-9</v>
      </c>
      <c r="AB219">
        <f t="shared" si="92"/>
        <v>6.4569900462768678E-6</v>
      </c>
      <c r="AC219">
        <v>818.92667708811109</v>
      </c>
      <c r="AD219">
        <f t="shared" si="93"/>
        <v>2030.509683425191</v>
      </c>
      <c r="AE219">
        <f>+gettm2(AD219,AC219,AK219,AL219,テーブル2[[#This Row],[Fcorr]])</f>
        <v>514.79157500145857</v>
      </c>
      <c r="AF219" s="14">
        <f t="shared" si="94"/>
        <v>2.1892666381972958E-6</v>
      </c>
      <c r="AG219">
        <v>6.6449034299615249E-6</v>
      </c>
      <c r="AH219">
        <f t="shared" si="95"/>
        <v>30.896524059432281</v>
      </c>
      <c r="AI219">
        <f t="shared" si="96"/>
        <v>0.24366487984583013</v>
      </c>
      <c r="AJ219">
        <f t="shared" si="97"/>
        <v>14.165397123319833</v>
      </c>
      <c r="AK219">
        <f t="array" ref="AK219">+S219*テーブル2[[#This Row],[F_form]]/(E219*CpFromTP((テーブル2[[#This Row],[Tin]]+テーブル2[[#This Row],[Tf]])/2,テーブル2[[#This Row],[P]])*AI219)</f>
        <v>9.7092053180152558</v>
      </c>
      <c r="AL219">
        <f t="shared" si="98"/>
        <v>2.1883527698787133</v>
      </c>
      <c r="AM219">
        <f t="shared" si="99"/>
        <v>634.44823397229902</v>
      </c>
      <c r="AN219">
        <f t="shared" si="100"/>
        <v>-5.3973053582012653E-8</v>
      </c>
      <c r="AO219">
        <f t="shared" si="101"/>
        <v>1.8791338368465703E-7</v>
      </c>
      <c r="AP219">
        <v>1.9088777488394844</v>
      </c>
      <c r="AQ219">
        <f t="shared" si="102"/>
        <v>2.4729114434388174E-5</v>
      </c>
      <c r="AR219">
        <f t="shared" si="103"/>
        <v>3.4164084068230909E-6</v>
      </c>
      <c r="AS219">
        <f t="shared" si="104"/>
        <v>7.2829924961569716</v>
      </c>
      <c r="AT219">
        <f t="shared" si="105"/>
        <v>6.8777091745608114</v>
      </c>
      <c r="AU219">
        <f t="shared" si="106"/>
        <v>1.6758561796339235</v>
      </c>
      <c r="AV219">
        <f t="shared" si="107"/>
        <v>0.23302156920556083</v>
      </c>
      <c r="AW219">
        <f t="shared" si="108"/>
        <v>6.3679058710266979E-3</v>
      </c>
      <c r="AX219">
        <f t="shared" si="109"/>
        <v>0.23302156388499778</v>
      </c>
      <c r="AY219">
        <f t="shared" si="110"/>
        <v>5.3205630456965025E-9</v>
      </c>
      <c r="AZ219">
        <f t="shared" si="111"/>
        <v>692257.60600924003</v>
      </c>
      <c r="BA219">
        <f t="shared" si="112"/>
        <v>1.2954792128213769E-5</v>
      </c>
      <c r="BB219" s="15">
        <f t="shared" si="113"/>
        <v>5225390.4604399977</v>
      </c>
      <c r="BC219" s="20">
        <f t="shared" si="114"/>
        <v>19372.394033747725</v>
      </c>
      <c r="BD219" s="19">
        <f t="shared" si="115"/>
        <v>0.37211538236402281</v>
      </c>
      <c r="BE219" s="15">
        <v>2397488.4</v>
      </c>
      <c r="BF219" s="16">
        <f>テーブル2[[#This Row],[q_P]]/テーブル2[[#This Row],[q_M]]</f>
        <v>2.1795269000842707</v>
      </c>
      <c r="BG219">
        <v>1</v>
      </c>
      <c r="BH219">
        <v>-6.9000000000000006E-2</v>
      </c>
      <c r="BI219">
        <v>4.5999999999999999E-2</v>
      </c>
      <c r="BJ219">
        <v>5625</v>
      </c>
      <c r="BK219" s="22">
        <v>1</v>
      </c>
      <c r="BL219">
        <f>テーブル2[[#This Row],[Ts]]-テーブル2[[#This Row],[Tin]]</f>
        <v>336.55358306847296</v>
      </c>
      <c r="BM219">
        <f>テーブル2[[#This Row],[q_P]]*0.000001</f>
        <v>5.2253904604399972</v>
      </c>
      <c r="BN219">
        <f>テーブル2[[#This Row],[Tsub]]</f>
        <v>336.55358306847296</v>
      </c>
      <c r="BO219">
        <f>テーブル2[[#This Row],[Fcorr]]</f>
        <v>1</v>
      </c>
      <c r="BP219">
        <f>(テーブル2[[#This Row],[Tsub]]-40)^2</f>
        <v>87944.027630749697</v>
      </c>
      <c r="BQ219">
        <v>1</v>
      </c>
      <c r="BR219">
        <v>0.69596000000000002</v>
      </c>
    </row>
    <row r="220" spans="1:70" x14ac:dyDescent="0.15">
      <c r="A220" s="9" t="s">
        <v>288</v>
      </c>
      <c r="B220">
        <v>18960582.556212999</v>
      </c>
      <c r="C220" s="22">
        <f t="array" ref="C220">TsatFromP(テーブル2[[#This Row],[P]])</f>
        <v>634.44823391832597</v>
      </c>
      <c r="D220">
        <f t="array" ref="D220">RhoGFromP(テーブル2[[#This Row],[P]])</f>
        <v>149.14958101226799</v>
      </c>
      <c r="E220">
        <f t="array" ref="E220">RhoFFromP(テーブル2[[#This Row],[P]])</f>
        <v>520.38377569771103</v>
      </c>
      <c r="F220">
        <f t="array" ref="F220">HgFromP(テーブル2[[#This Row],[P]])</f>
        <v>2467301.6327637699</v>
      </c>
      <c r="G220">
        <f t="array" ref="G220">HfFromP(テーブル2[[#This Row],[P]])</f>
        <v>1775044.0267545299</v>
      </c>
      <c r="H220">
        <f t="array" ref="H220">MuGFromP(テーブル2[[#This Row],[P]])</f>
        <v>2.5972810943896E-5</v>
      </c>
      <c r="I220">
        <f t="array" ref="I220">MuFFromP(テーブル2[[#This Row],[P]])</f>
        <v>5.9480773118925399E-5</v>
      </c>
      <c r="J220">
        <f t="array" ref="J220">KfFromP(テーブル2[[#This Row],[P]])</f>
        <v>0.43661798563056398</v>
      </c>
      <c r="K220">
        <f t="array" ref="K220">CpFFromP(テーブル2[[#This Row],[P]])</f>
        <v>16063.580349286</v>
      </c>
      <c r="L220">
        <f t="array" ref="L220">SigmaFromP(テーブル2[[#This Row],[P]])</f>
        <v>1.6624879026359001E-3</v>
      </c>
      <c r="M220">
        <v>219</v>
      </c>
      <c r="N220">
        <v>2237.7795000000001</v>
      </c>
      <c r="O220" s="8">
        <f t="shared" si="116"/>
        <v>2.8502295699234246E-6</v>
      </c>
      <c r="P220" s="8">
        <f t="shared" si="117"/>
        <v>5.9847340050885557E-3</v>
      </c>
      <c r="Q220" s="8">
        <v>1.905E-3</v>
      </c>
      <c r="R220">
        <v>0.69596000000000002</v>
      </c>
      <c r="S220" s="15">
        <v>5308428.955078125</v>
      </c>
      <c r="T220">
        <v>297.33158579482898</v>
      </c>
      <c r="U220" s="12">
        <f>+T220+BG220*S220*テーブル2[[#This Row],[Pw]]*R220/(N220*O220*K220)</f>
        <v>513.13368213353817</v>
      </c>
      <c r="V220">
        <v>0.03</v>
      </c>
      <c r="W220" s="8">
        <f t="shared" si="88"/>
        <v>71669.713152124823</v>
      </c>
      <c r="X220">
        <v>2.6714291734591777E-2</v>
      </c>
      <c r="Y220">
        <f t="shared" si="89"/>
        <v>6.1182633683354553</v>
      </c>
      <c r="Z220">
        <f t="shared" si="90"/>
        <v>6.1182633714951056</v>
      </c>
      <c r="AA220">
        <f t="shared" si="91"/>
        <v>-3.1596503191622105E-9</v>
      </c>
      <c r="AB220">
        <f t="shared" si="92"/>
        <v>6.2083362143430363E-6</v>
      </c>
      <c r="AC220">
        <v>817.85008030000267</v>
      </c>
      <c r="AD220">
        <f t="shared" si="93"/>
        <v>2070.7730741799423</v>
      </c>
      <c r="AE220">
        <f>+gettm2(AD220,AC220,AK220,AL220,テーブル2[[#This Row],[Fcorr]])</f>
        <v>513.13368431203889</v>
      </c>
      <c r="AF220" s="14">
        <f t="shared" si="94"/>
        <v>2.1785007220387342E-6</v>
      </c>
      <c r="AG220">
        <v>6.3941637783200194E-6</v>
      </c>
      <c r="AH220">
        <f t="shared" si="95"/>
        <v>32.133979447731775</v>
      </c>
      <c r="AI220">
        <f t="shared" si="96"/>
        <v>0.24849656045810511</v>
      </c>
      <c r="AJ220">
        <f t="shared" si="97"/>
        <v>13.901167647287959</v>
      </c>
      <c r="AK220">
        <f t="array" ref="AK220">+S220*テーブル2[[#This Row],[F_form]]/(E220*CpFromTP((テーブル2[[#This Row],[Tin]]+テーブル2[[#This Row],[Tf]])/2,テーブル2[[#This Row],[P]])*AI220)</f>
        <v>9.712213076782275</v>
      </c>
      <c r="AL220">
        <f t="shared" si="98"/>
        <v>2.1883527698787133</v>
      </c>
      <c r="AM220">
        <f t="shared" si="99"/>
        <v>634.44823381570291</v>
      </c>
      <c r="AN220">
        <f t="shared" si="100"/>
        <v>1.026230620482238E-7</v>
      </c>
      <c r="AO220">
        <f t="shared" si="101"/>
        <v>1.8582756397698317E-7</v>
      </c>
      <c r="AP220">
        <v>1.922585262669922</v>
      </c>
      <c r="AQ220">
        <f t="shared" si="102"/>
        <v>2.4377747672439352E-5</v>
      </c>
      <c r="AR220">
        <f t="shared" si="103"/>
        <v>3.2899956711485013E-6</v>
      </c>
      <c r="AS220">
        <f t="shared" si="104"/>
        <v>7.152582099719563</v>
      </c>
      <c r="AT220">
        <f t="shared" si="105"/>
        <v>6.7873671217053131</v>
      </c>
      <c r="AU220">
        <f t="shared" si="106"/>
        <v>1.6866373843101992</v>
      </c>
      <c r="AV220">
        <f t="shared" si="107"/>
        <v>0.23594787835972286</v>
      </c>
      <c r="AW220">
        <f t="shared" si="108"/>
        <v>6.1226826037029808E-3</v>
      </c>
      <c r="AX220">
        <f t="shared" si="109"/>
        <v>0.23594787131887382</v>
      </c>
      <c r="AY220">
        <f t="shared" si="110"/>
        <v>7.040849042683206E-9</v>
      </c>
      <c r="AZ220">
        <f t="shared" si="111"/>
        <v>692257.60600924003</v>
      </c>
      <c r="BA220">
        <f t="shared" si="112"/>
        <v>1.2679670517491443E-5</v>
      </c>
      <c r="BB220" s="15">
        <f t="shared" si="113"/>
        <v>5279510.3940912392</v>
      </c>
      <c r="BC220" s="20">
        <f t="shared" si="114"/>
        <v>-28918.560986885801</v>
      </c>
      <c r="BD220" s="19">
        <f t="shared" si="115"/>
        <v>-0.54476684592758584</v>
      </c>
      <c r="BE220" s="15">
        <v>2397488.4</v>
      </c>
      <c r="BF220" s="16">
        <f>テーブル2[[#This Row],[q_P]]/テーブル2[[#This Row],[q_M]]</f>
        <v>2.2021004957067736</v>
      </c>
      <c r="BG220">
        <v>1</v>
      </c>
      <c r="BH220">
        <v>-0.128</v>
      </c>
      <c r="BI220">
        <v>4.5999999999999999E-2</v>
      </c>
      <c r="BJ220">
        <v>5625</v>
      </c>
      <c r="BK220" s="22">
        <v>1</v>
      </c>
      <c r="BL220">
        <f>テーブル2[[#This Row],[Ts]]-テーブル2[[#This Row],[Tin]]</f>
        <v>337.11664812349699</v>
      </c>
      <c r="BM220">
        <f>テーブル2[[#This Row],[q_P]]*0.000001</f>
        <v>5.2795103940912389</v>
      </c>
      <c r="BN220">
        <f>テーブル2[[#This Row],[Tsub]]</f>
        <v>337.11664812349699</v>
      </c>
      <c r="BO220">
        <f>テーブル2[[#This Row],[Fcorr]]</f>
        <v>1</v>
      </c>
      <c r="BP220">
        <f>(テーブル2[[#This Row],[Tsub]]-40)^2</f>
        <v>88278.302592141932</v>
      </c>
      <c r="BQ220">
        <v>1</v>
      </c>
      <c r="BR220">
        <v>0.69596000000000002</v>
      </c>
    </row>
    <row r="221" spans="1:70" x14ac:dyDescent="0.15">
      <c r="A221" s="9" t="s">
        <v>289</v>
      </c>
      <c r="B221">
        <v>18960582.556212999</v>
      </c>
      <c r="C221" s="22">
        <f t="array" ref="C221">TsatFromP(テーブル2[[#This Row],[P]])</f>
        <v>634.44823391832597</v>
      </c>
      <c r="D221">
        <f t="array" ref="D221">RhoGFromP(テーブル2[[#This Row],[P]])</f>
        <v>149.14958101226799</v>
      </c>
      <c r="E221">
        <f t="array" ref="E221">RhoFFromP(テーブル2[[#This Row],[P]])</f>
        <v>520.38377569771103</v>
      </c>
      <c r="F221">
        <f t="array" ref="F221">HgFromP(テーブル2[[#This Row],[P]])</f>
        <v>2467301.6327637699</v>
      </c>
      <c r="G221">
        <f t="array" ref="G221">HfFromP(テーブル2[[#This Row],[P]])</f>
        <v>1775044.0267545299</v>
      </c>
      <c r="H221">
        <f t="array" ref="H221">MuGFromP(テーブル2[[#This Row],[P]])</f>
        <v>2.5972810943896E-5</v>
      </c>
      <c r="I221">
        <f t="array" ref="I221">MuFFromP(テーブル2[[#This Row],[P]])</f>
        <v>5.9480773118925399E-5</v>
      </c>
      <c r="J221">
        <f t="array" ref="J221">KfFromP(テーブル2[[#This Row],[P]])</f>
        <v>0.43661798563056398</v>
      </c>
      <c r="K221">
        <f t="array" ref="K221">CpFFromP(テーブル2[[#This Row],[P]])</f>
        <v>16063.580349286</v>
      </c>
      <c r="L221">
        <f t="array" ref="L221">SigmaFromP(テーブル2[[#This Row],[P]])</f>
        <v>1.6624879026359001E-3</v>
      </c>
      <c r="M221">
        <v>220</v>
      </c>
      <c r="N221">
        <v>2793.8337999999999</v>
      </c>
      <c r="O221" s="8">
        <f t="shared" si="116"/>
        <v>2.8502295699234246E-6</v>
      </c>
      <c r="P221" s="8">
        <f t="shared" si="117"/>
        <v>5.9847340050885557E-3</v>
      </c>
      <c r="Q221" s="8">
        <v>1.905E-3</v>
      </c>
      <c r="R221">
        <v>0.69596000000000002</v>
      </c>
      <c r="S221" s="15">
        <v>6217053.22265625</v>
      </c>
      <c r="T221">
        <v>298.45770121924102</v>
      </c>
      <c r="U221" s="12">
        <f>+T221+BG221*S221*テーブル2[[#This Row],[Pw]]*R221/(N221*O221*K221)</f>
        <v>500.89519821428632</v>
      </c>
      <c r="V221">
        <v>0.03</v>
      </c>
      <c r="W221" s="8">
        <f t="shared" si="88"/>
        <v>89478.550965683113</v>
      </c>
      <c r="X221">
        <v>2.4506073586138093E-2</v>
      </c>
      <c r="Y221">
        <f t="shared" si="89"/>
        <v>6.3879739049883169</v>
      </c>
      <c r="Z221">
        <f t="shared" si="90"/>
        <v>6.3879739206029766</v>
      </c>
      <c r="AA221">
        <f t="shared" si="91"/>
        <v>-1.5614659787388518E-8</v>
      </c>
      <c r="AB221">
        <f t="shared" si="92"/>
        <v>4.3418879052211336E-6</v>
      </c>
      <c r="AC221">
        <v>804.34668939333199</v>
      </c>
      <c r="AD221">
        <f t="shared" si="93"/>
        <v>2476.1720656518692</v>
      </c>
      <c r="AE221">
        <f>+gettm2(AD221,AC221,AK221,AL221,テーブル2[[#This Row],[Fcorr]])</f>
        <v>500.89519821428627</v>
      </c>
      <c r="AF221" s="14">
        <f t="shared" si="94"/>
        <v>0</v>
      </c>
      <c r="AG221">
        <v>4.5237369909956687E-6</v>
      </c>
      <c r="AH221">
        <f t="shared" si="95"/>
        <v>45.947420263063528</v>
      </c>
      <c r="AI221">
        <f t="shared" si="96"/>
        <v>0.29714518171461496</v>
      </c>
      <c r="AJ221">
        <f t="shared" si="97"/>
        <v>11.760158708093979</v>
      </c>
      <c r="AK221">
        <f t="array" ref="AK221">+S221*テーブル2[[#This Row],[F_form]]/(E221*CpFromTP((テーブル2[[#This Row],[Tin]]+テーブル2[[#This Row],[Tf]])/2,テーブル2[[#This Row],[P]])*AI221)</f>
        <v>9.533411290394687</v>
      </c>
      <c r="AL221">
        <f t="shared" si="98"/>
        <v>2.1883527698787133</v>
      </c>
      <c r="AM221">
        <f t="shared" si="99"/>
        <v>634.44823377510977</v>
      </c>
      <c r="AN221">
        <f t="shared" si="100"/>
        <v>1.4321619801194174E-7</v>
      </c>
      <c r="AO221">
        <f t="shared" si="101"/>
        <v>1.8184908577453515E-7</v>
      </c>
      <c r="AP221">
        <v>2.0490560465612613</v>
      </c>
      <c r="AQ221">
        <f t="shared" si="102"/>
        <v>2.1461354103123946E-5</v>
      </c>
      <c r="AR221">
        <f t="shared" si="103"/>
        <v>2.3527930383851019E-6</v>
      </c>
      <c r="AS221">
        <f t="shared" si="104"/>
        <v>6.1164518613221786</v>
      </c>
      <c r="AT221">
        <f t="shared" si="105"/>
        <v>6.0049108358792296</v>
      </c>
      <c r="AU221">
        <f t="shared" si="106"/>
        <v>1.784330321507394</v>
      </c>
      <c r="AV221">
        <f t="shared" si="107"/>
        <v>0.26472572505386727</v>
      </c>
      <c r="AW221">
        <f t="shared" si="108"/>
        <v>4.2819848388863267E-3</v>
      </c>
      <c r="AX221">
        <f t="shared" si="109"/>
        <v>0.26472572450722531</v>
      </c>
      <c r="AY221">
        <f t="shared" si="110"/>
        <v>5.4664195392462034E-10</v>
      </c>
      <c r="AZ221">
        <f t="shared" si="111"/>
        <v>692257.60600924003</v>
      </c>
      <c r="BA221">
        <f t="shared" si="112"/>
        <v>1.047377602927969E-5</v>
      </c>
      <c r="BB221" s="15">
        <f t="shared" si="113"/>
        <v>6254596.8717347998</v>
      </c>
      <c r="BC221" s="20">
        <f t="shared" si="114"/>
        <v>37543.649078549817</v>
      </c>
      <c r="BD221" s="19">
        <f t="shared" si="115"/>
        <v>0.60388173840514769</v>
      </c>
      <c r="BE221" s="15">
        <v>2996860.5</v>
      </c>
      <c r="BF221" s="16">
        <f>テーブル2[[#This Row],[q_P]]/テーブル2[[#This Row],[q_M]]</f>
        <v>2.087049721445092</v>
      </c>
      <c r="BG221">
        <v>1</v>
      </c>
      <c r="BH221">
        <v>-0.11899999999999999</v>
      </c>
      <c r="BI221">
        <v>4.5999999999999999E-2</v>
      </c>
      <c r="BJ221">
        <v>5625</v>
      </c>
      <c r="BK221" s="22">
        <v>1</v>
      </c>
      <c r="BL221">
        <f>テーブル2[[#This Row],[Ts]]-テーブル2[[#This Row],[Tin]]</f>
        <v>335.99053269908495</v>
      </c>
      <c r="BM221">
        <f>テーブル2[[#This Row],[q_P]]*0.000001</f>
        <v>6.2545968717347993</v>
      </c>
      <c r="BN221">
        <f>テーブル2[[#This Row],[Tsub]]</f>
        <v>335.99053269908495</v>
      </c>
      <c r="BO221">
        <f>テーブル2[[#This Row],[Fcorr]]</f>
        <v>1</v>
      </c>
      <c r="BP221">
        <f>(テーブル2[[#This Row],[Tsub]]-40)^2</f>
        <v>87610.395447488074</v>
      </c>
      <c r="BQ221">
        <v>1</v>
      </c>
      <c r="BR221">
        <v>0.69596000000000002</v>
      </c>
    </row>
    <row r="222" spans="1:70" x14ac:dyDescent="0.15">
      <c r="A222" s="9" t="s">
        <v>290</v>
      </c>
      <c r="B222">
        <v>18960582.556212999</v>
      </c>
      <c r="C222" s="22">
        <f t="array" ref="C222">TsatFromP(テーブル2[[#This Row],[P]])</f>
        <v>634.44823391832597</v>
      </c>
      <c r="D222">
        <f t="array" ref="D222">RhoGFromP(テーブル2[[#This Row],[P]])</f>
        <v>149.14958101226799</v>
      </c>
      <c r="E222">
        <f t="array" ref="E222">RhoFFromP(テーブル2[[#This Row],[P]])</f>
        <v>520.38377569771103</v>
      </c>
      <c r="F222">
        <f t="array" ref="F222">HgFromP(テーブル2[[#This Row],[P]])</f>
        <v>2467301.6327637699</v>
      </c>
      <c r="G222">
        <f t="array" ref="G222">HfFromP(テーブル2[[#This Row],[P]])</f>
        <v>1775044.0267545299</v>
      </c>
      <c r="H222">
        <f t="array" ref="H222">MuGFromP(テーブル2[[#This Row],[P]])</f>
        <v>2.5972810943896E-5</v>
      </c>
      <c r="I222">
        <f t="array" ref="I222">MuFFromP(テーブル2[[#This Row],[P]])</f>
        <v>5.9480773118925399E-5</v>
      </c>
      <c r="J222">
        <f t="array" ref="J222">KfFromP(テーブル2[[#This Row],[P]])</f>
        <v>0.43661798563056398</v>
      </c>
      <c r="K222">
        <f t="array" ref="K222">CpFFromP(テーブル2[[#This Row],[P]])</f>
        <v>16063.580349286</v>
      </c>
      <c r="L222">
        <f t="array" ref="L222">SigmaFromP(テーブル2[[#This Row],[P]])</f>
        <v>1.6624879026359001E-3</v>
      </c>
      <c r="M222">
        <v>221</v>
      </c>
      <c r="N222">
        <v>2861.6453000000001</v>
      </c>
      <c r="O222" s="8">
        <f t="shared" si="116"/>
        <v>2.8502295699234246E-6</v>
      </c>
      <c r="P222" s="8">
        <f t="shared" si="117"/>
        <v>5.9847340050885557E-3</v>
      </c>
      <c r="Q222" s="8">
        <v>1.905E-3</v>
      </c>
      <c r="R222">
        <v>0.69596000000000002</v>
      </c>
      <c r="S222" s="15">
        <v>6336169.43359375</v>
      </c>
      <c r="T222">
        <v>297.89465084985301</v>
      </c>
      <c r="U222" s="12">
        <f>+T222+BG222*S222*テーブル2[[#This Row],[Pw]]*R222/(N222*O222*K222)</f>
        <v>499.32176043104226</v>
      </c>
      <c r="V222">
        <v>0.03</v>
      </c>
      <c r="W222" s="8">
        <f t="shared" si="88"/>
        <v>91650.360455141446</v>
      </c>
      <c r="X222">
        <v>2.4284988303401964E-2</v>
      </c>
      <c r="Y222">
        <f t="shared" si="89"/>
        <v>6.416985392635616</v>
      </c>
      <c r="Z222">
        <f t="shared" si="90"/>
        <v>6.416985400684486</v>
      </c>
      <c r="AA222">
        <f t="shared" si="91"/>
        <v>-8.0488700149317083E-9</v>
      </c>
      <c r="AB222">
        <f t="shared" si="92"/>
        <v>4.1762257979177291E-6</v>
      </c>
      <c r="AC222">
        <v>803.22431206662066</v>
      </c>
      <c r="AD222">
        <f t="shared" si="93"/>
        <v>2524.8067203953942</v>
      </c>
      <c r="AE222">
        <f>+gettm2(AD222,AC222,AK222,AL222,テーブル2[[#This Row],[Fcorr]])</f>
        <v>499.32176043104204</v>
      </c>
      <c r="AF222" s="14">
        <f t="shared" si="94"/>
        <v>0</v>
      </c>
      <c r="AG222">
        <v>4.3579957719578812E-6</v>
      </c>
      <c r="AH222">
        <f t="shared" si="95"/>
        <v>47.770057935032675</v>
      </c>
      <c r="AI222">
        <f t="shared" si="96"/>
        <v>0.30298142933320998</v>
      </c>
      <c r="AJ222">
        <f t="shared" si="97"/>
        <v>11.551807887132778</v>
      </c>
      <c r="AK222">
        <f t="array" ref="AK222">+S222*テーブル2[[#This Row],[F_form]]/(E222*CpFromTP((テーブル2[[#This Row],[Tin]]+テーブル2[[#This Row],[Tf]])/2,テーブル2[[#This Row],[P]])*AI222)</f>
        <v>9.5327603657751858</v>
      </c>
      <c r="AL222">
        <f t="shared" si="98"/>
        <v>2.1883527698787133</v>
      </c>
      <c r="AM222">
        <f t="shared" si="99"/>
        <v>634.44823371085658</v>
      </c>
      <c r="AN222">
        <f t="shared" si="100"/>
        <v>2.0746938389493152E-7</v>
      </c>
      <c r="AO222">
        <f t="shared" si="101"/>
        <v>1.8176997404015215E-7</v>
      </c>
      <c r="AP222">
        <v>2.0626425005871103</v>
      </c>
      <c r="AQ222">
        <f t="shared" si="102"/>
        <v>2.117955695987759E-5</v>
      </c>
      <c r="AR222">
        <f t="shared" si="103"/>
        <v>2.2698828729990167E-6</v>
      </c>
      <c r="AS222">
        <f t="shared" si="104"/>
        <v>6.0168142070953508</v>
      </c>
      <c r="AT222">
        <f t="shared" si="105"/>
        <v>5.9227895888251396</v>
      </c>
      <c r="AU222">
        <f t="shared" si="106"/>
        <v>1.7944952552620959</v>
      </c>
      <c r="AV222">
        <f t="shared" si="107"/>
        <v>0.26814724532501444</v>
      </c>
      <c r="AW222">
        <f t="shared" si="108"/>
        <v>4.1186082968530493E-3</v>
      </c>
      <c r="AX222">
        <f t="shared" si="109"/>
        <v>0.26814724458671302</v>
      </c>
      <c r="AY222">
        <f t="shared" si="110"/>
        <v>7.3830142000019805E-10</v>
      </c>
      <c r="AZ222">
        <f t="shared" si="111"/>
        <v>692257.60600924003</v>
      </c>
      <c r="BA222">
        <f t="shared" si="112"/>
        <v>1.0268166661866534E-5</v>
      </c>
      <c r="BB222" s="15">
        <f t="shared" si="113"/>
        <v>6377063.1859235307</v>
      </c>
      <c r="BC222" s="20">
        <f t="shared" si="114"/>
        <v>40893.75232978072</v>
      </c>
      <c r="BD222" s="19">
        <f t="shared" si="115"/>
        <v>0.64540181190493495</v>
      </c>
      <c r="BE222" s="15">
        <v>2776039.2</v>
      </c>
      <c r="BF222" s="16">
        <f>テーブル2[[#This Row],[q_P]]/テーブル2[[#This Row],[q_M]]</f>
        <v>2.2971805246566874</v>
      </c>
      <c r="BG222">
        <v>1</v>
      </c>
      <c r="BH222">
        <v>-0.33800000000000002</v>
      </c>
      <c r="BI222">
        <v>4.5999999999999999E-2</v>
      </c>
      <c r="BJ222">
        <v>5625</v>
      </c>
      <c r="BK222" s="22">
        <v>1</v>
      </c>
      <c r="BL222">
        <f>テーブル2[[#This Row],[Ts]]-テーブル2[[#This Row],[Tin]]</f>
        <v>336.55358306847296</v>
      </c>
      <c r="BM222">
        <f>テーブル2[[#This Row],[q_P]]*0.000001</f>
        <v>6.3770631859235305</v>
      </c>
      <c r="BN222">
        <f>テーブル2[[#This Row],[Tsub]]</f>
        <v>336.55358306847296</v>
      </c>
      <c r="BO222">
        <f>テーブル2[[#This Row],[Fcorr]]</f>
        <v>1</v>
      </c>
      <c r="BP222">
        <f>(テーブル2[[#This Row],[Tsub]]-40)^2</f>
        <v>87944.027630749697</v>
      </c>
      <c r="BQ222">
        <v>1</v>
      </c>
      <c r="BR222">
        <v>0.69596000000000002</v>
      </c>
    </row>
    <row r="223" spans="1:70" x14ac:dyDescent="0.15">
      <c r="A223" s="9" t="s">
        <v>291</v>
      </c>
      <c r="B223">
        <v>18960582.556212999</v>
      </c>
      <c r="C223" s="22">
        <f t="array" ref="C223">TsatFromP(テーブル2[[#This Row],[P]])</f>
        <v>634.44823391832597</v>
      </c>
      <c r="D223">
        <f t="array" ref="D223">RhoGFromP(テーブル2[[#This Row],[P]])</f>
        <v>149.14958101226799</v>
      </c>
      <c r="E223">
        <f t="array" ref="E223">RhoFFromP(テーブル2[[#This Row],[P]])</f>
        <v>520.38377569771103</v>
      </c>
      <c r="F223">
        <f t="array" ref="F223">HgFromP(テーブル2[[#This Row],[P]])</f>
        <v>2467301.6327637699</v>
      </c>
      <c r="G223">
        <f t="array" ref="G223">HfFromP(テーブル2[[#This Row],[P]])</f>
        <v>1775044.0267545299</v>
      </c>
      <c r="H223">
        <f t="array" ref="H223">MuGFromP(テーブル2[[#This Row],[P]])</f>
        <v>2.5972810943896E-5</v>
      </c>
      <c r="I223">
        <f t="array" ref="I223">MuFFromP(テーブル2[[#This Row],[P]])</f>
        <v>5.9480773118925399E-5</v>
      </c>
      <c r="J223">
        <f t="array" ref="J223">KfFromP(テーブル2[[#This Row],[P]])</f>
        <v>0.43661798563056398</v>
      </c>
      <c r="K223">
        <f t="array" ref="K223">CpFFromP(テーブル2[[#This Row],[P]])</f>
        <v>16063.580349286</v>
      </c>
      <c r="L223">
        <f t="array" ref="L223">SigmaFromP(テーブル2[[#This Row],[P]])</f>
        <v>1.6624879026359001E-3</v>
      </c>
      <c r="M223">
        <v>222</v>
      </c>
      <c r="N223">
        <v>3471.9488000000001</v>
      </c>
      <c r="O223" s="8">
        <f t="shared" si="116"/>
        <v>2.8502295699234246E-6</v>
      </c>
      <c r="P223" s="8">
        <f t="shared" si="117"/>
        <v>5.9847340050885557E-3</v>
      </c>
      <c r="Q223" s="8">
        <v>1.905E-3</v>
      </c>
      <c r="R223">
        <v>0.69596000000000002</v>
      </c>
      <c r="S223" s="15">
        <v>7260772.705078125</v>
      </c>
      <c r="T223">
        <v>299.02073658241198</v>
      </c>
      <c r="U223" s="12">
        <f>+T223+BG223*S223*テーブル2[[#This Row],[Pw]]*R223/(N223*O223*K223)</f>
        <v>489.26714659091402</v>
      </c>
      <c r="V223">
        <v>0.03</v>
      </c>
      <c r="W223" s="8">
        <f t="shared" si="88"/>
        <v>111196.64586026638</v>
      </c>
      <c r="X223">
        <v>2.2615094215070315E-2</v>
      </c>
      <c r="Y223">
        <f t="shared" si="89"/>
        <v>6.6496808099286673</v>
      </c>
      <c r="Z223">
        <f t="shared" si="90"/>
        <v>6.6496808158942153</v>
      </c>
      <c r="AA223">
        <f t="shared" si="91"/>
        <v>-5.9655480555420581E-9</v>
      </c>
      <c r="AB223">
        <f t="shared" si="92"/>
        <v>3.0465509744099373E-6</v>
      </c>
      <c r="AC223">
        <v>790.93551554637622</v>
      </c>
      <c r="AD223">
        <f t="shared" si="93"/>
        <v>2956.078065265694</v>
      </c>
      <c r="AE223">
        <f>+gettm2(AD223,AC223,AK223,AL223,テーブル2[[#This Row],[Fcorr]])</f>
        <v>489.26714659091385</v>
      </c>
      <c r="AF223" s="14">
        <f t="shared" si="94"/>
        <v>0</v>
      </c>
      <c r="AG223">
        <v>3.2249303746579037E-6</v>
      </c>
      <c r="AH223">
        <f t="shared" si="95"/>
        <v>65.483410582009839</v>
      </c>
      <c r="AI223">
        <f t="shared" si="96"/>
        <v>0.35473478036944156</v>
      </c>
      <c r="AJ223">
        <f t="shared" si="97"/>
        <v>10.008552170640744</v>
      </c>
      <c r="AK223">
        <f t="array" ref="AK223">+S223*テーブル2[[#This Row],[F_form]]/(E223*CpFromTP((テーブル2[[#This Row],[Tin]]+テーブル2[[#This Row],[Tf]])/2,テーブル2[[#This Row],[P]])*AI223)</f>
        <v>9.3452289133861033</v>
      </c>
      <c r="AL223">
        <f t="shared" si="98"/>
        <v>2.1883527698787133</v>
      </c>
      <c r="AM223">
        <f t="shared" si="99"/>
        <v>634.44823399509164</v>
      </c>
      <c r="AN223">
        <f t="shared" si="100"/>
        <v>-7.6765672929468565E-8</v>
      </c>
      <c r="AO223">
        <f t="shared" si="101"/>
        <v>1.7837940024796644E-7</v>
      </c>
      <c r="AP223">
        <v>2.1683305364064056</v>
      </c>
      <c r="AQ223">
        <f t="shared" si="102"/>
        <v>1.9165220639096715E-5</v>
      </c>
      <c r="AR223">
        <f t="shared" si="103"/>
        <v>1.7016548874529351E-6</v>
      </c>
      <c r="AS223">
        <f t="shared" si="104"/>
        <v>5.2810757873509555</v>
      </c>
      <c r="AT223">
        <f t="shared" si="105"/>
        <v>5.2706491228439685</v>
      </c>
      <c r="AU223">
        <f t="shared" si="106"/>
        <v>1.869682558996445</v>
      </c>
      <c r="AV223">
        <f t="shared" si="107"/>
        <v>0.29864797740996063</v>
      </c>
      <c r="AW223">
        <f t="shared" si="108"/>
        <v>3.0045190866467833E-3</v>
      </c>
      <c r="AX223">
        <f t="shared" si="109"/>
        <v>0.29864797623438366</v>
      </c>
      <c r="AY223">
        <f t="shared" si="110"/>
        <v>1.1755769691035312E-9</v>
      </c>
      <c r="AZ223">
        <f t="shared" si="111"/>
        <v>692257.60600924003</v>
      </c>
      <c r="BA223">
        <f t="shared" si="112"/>
        <v>8.8386988594734338E-6</v>
      </c>
      <c r="BB223" s="15">
        <f t="shared" si="113"/>
        <v>7270224.9042015299</v>
      </c>
      <c r="BC223" s="20">
        <f t="shared" si="114"/>
        <v>9452.1991234049201</v>
      </c>
      <c r="BD223" s="19">
        <f t="shared" si="115"/>
        <v>0.13018172455383611</v>
      </c>
      <c r="BE223" s="15">
        <v>3533140.8</v>
      </c>
      <c r="BF223" s="16">
        <f>テーブル2[[#This Row],[q_P]]/テーブル2[[#This Row],[q_M]]</f>
        <v>2.0577229484320383</v>
      </c>
      <c r="BG223">
        <v>1</v>
      </c>
      <c r="BH223">
        <v>-0.23100000000000001</v>
      </c>
      <c r="BI223">
        <v>4.5999999999999999E-2</v>
      </c>
      <c r="BJ223">
        <v>5625</v>
      </c>
      <c r="BK223" s="22">
        <v>1</v>
      </c>
      <c r="BL223">
        <f>テーブル2[[#This Row],[Ts]]-テーブル2[[#This Row],[Tin]]</f>
        <v>335.42749733591398</v>
      </c>
      <c r="BM223">
        <f>テーブル2[[#This Row],[q_P]]*0.000001</f>
        <v>7.2702249042015294</v>
      </c>
      <c r="BN223">
        <f>テーブル2[[#This Row],[Tsub]]</f>
        <v>335.42749733591398</v>
      </c>
      <c r="BO223">
        <f>テーブル2[[#This Row],[Fcorr]]</f>
        <v>1</v>
      </c>
      <c r="BP223">
        <f>(テーブル2[[#This Row],[Tsub]]-40)^2</f>
        <v>87277.40618216146</v>
      </c>
      <c r="BQ223">
        <v>1</v>
      </c>
      <c r="BR223">
        <v>0.69596000000000002</v>
      </c>
    </row>
    <row r="224" spans="1:70" x14ac:dyDescent="0.15">
      <c r="A224" s="9" t="s">
        <v>292</v>
      </c>
      <c r="B224">
        <v>18960582.556212999</v>
      </c>
      <c r="C224" s="22">
        <f t="array" ref="C224">TsatFromP(テーブル2[[#This Row],[P]])</f>
        <v>634.44823391832597</v>
      </c>
      <c r="D224">
        <f t="array" ref="D224">RhoGFromP(テーブル2[[#This Row],[P]])</f>
        <v>149.14958101226799</v>
      </c>
      <c r="E224">
        <f t="array" ref="E224">RhoFFromP(テーブル2[[#This Row],[P]])</f>
        <v>520.38377569771103</v>
      </c>
      <c r="F224">
        <f t="array" ref="F224">HgFromP(テーブル2[[#This Row],[P]])</f>
        <v>2467301.6327637699</v>
      </c>
      <c r="G224">
        <f t="array" ref="G224">HfFromP(テーブル2[[#This Row],[P]])</f>
        <v>1775044.0267545299</v>
      </c>
      <c r="H224">
        <f t="array" ref="H224">MuGFromP(テーブル2[[#This Row],[P]])</f>
        <v>2.5972810943896E-5</v>
      </c>
      <c r="I224">
        <f t="array" ref="I224">MuFFromP(テーブル2[[#This Row],[P]])</f>
        <v>5.9480773118925399E-5</v>
      </c>
      <c r="J224">
        <f t="array" ref="J224">KfFromP(テーブル2[[#This Row],[P]])</f>
        <v>0.43661798563056398</v>
      </c>
      <c r="K224">
        <f t="array" ref="K224">CpFFromP(テーブル2[[#This Row],[P]])</f>
        <v>16063.580349286</v>
      </c>
      <c r="L224">
        <f t="array" ref="L224">SigmaFromP(テーブル2[[#This Row],[P]])</f>
        <v>1.6624879026359001E-3</v>
      </c>
      <c r="M224">
        <v>223</v>
      </c>
      <c r="N224">
        <v>3648.2586999999999</v>
      </c>
      <c r="O224" s="8">
        <f t="shared" si="116"/>
        <v>2.8502295699234246E-6</v>
      </c>
      <c r="P224" s="8">
        <f t="shared" si="117"/>
        <v>5.9847340050885557E-3</v>
      </c>
      <c r="Q224" s="8">
        <v>1.905E-3</v>
      </c>
      <c r="R224">
        <v>0.69596000000000002</v>
      </c>
      <c r="S224" s="15">
        <v>7583984.375</v>
      </c>
      <c r="T224">
        <v>296.26172292177802</v>
      </c>
      <c r="U224" s="12">
        <f>+T224+BG224*S224*テーブル2[[#This Row],[Pw]]*R224/(N224*O224*K224)</f>
        <v>485.37357309828786</v>
      </c>
      <c r="V224">
        <v>0.03</v>
      </c>
      <c r="W224" s="8">
        <f t="shared" si="88"/>
        <v>116843.35053285804</v>
      </c>
      <c r="X224">
        <v>2.2217391970833882E-2</v>
      </c>
      <c r="Y224">
        <f t="shared" si="89"/>
        <v>6.7089331033772375</v>
      </c>
      <c r="Z224">
        <f t="shared" si="90"/>
        <v>6.7089331074216236</v>
      </c>
      <c r="AA224">
        <f t="shared" si="91"/>
        <v>-4.0443861593075781E-9</v>
      </c>
      <c r="AB224">
        <f t="shared" si="92"/>
        <v>2.8085951652339211E-6</v>
      </c>
      <c r="AC224">
        <v>789.22604747791456</v>
      </c>
      <c r="AD224">
        <f t="shared" si="93"/>
        <v>3078.7579867486661</v>
      </c>
      <c r="AE224">
        <f>+gettm2(AD224,AC224,AK224,AL224,テーブル2[[#This Row],[Fcorr]])</f>
        <v>485.37357309828798</v>
      </c>
      <c r="AF224" s="14">
        <f t="shared" si="94"/>
        <v>0</v>
      </c>
      <c r="AG224">
        <v>2.9866244859684379E-6</v>
      </c>
      <c r="AH224">
        <f t="shared" si="95"/>
        <v>71.031436209031654</v>
      </c>
      <c r="AI224">
        <f t="shared" si="96"/>
        <v>0.36945659557261706</v>
      </c>
      <c r="AJ224">
        <f t="shared" si="97"/>
        <v>9.6536419838262013</v>
      </c>
      <c r="AK224">
        <f t="array" ref="AK224">+S224*テーブル2[[#This Row],[F_form]]/(E224*CpFromTP((テーブル2[[#This Row],[Tin]]+テーブル2[[#This Row],[Tf]])/2,テーブル2[[#This Row],[P]])*AI224)</f>
        <v>9.3829056901855044</v>
      </c>
      <c r="AL224">
        <f t="shared" si="98"/>
        <v>2.1883527698787133</v>
      </c>
      <c r="AM224">
        <f t="shared" si="99"/>
        <v>634.44823392618332</v>
      </c>
      <c r="AN224">
        <f t="shared" si="100"/>
        <v>-7.8573521022917703E-9</v>
      </c>
      <c r="AO224">
        <f t="shared" si="101"/>
        <v>1.7802932073451678E-7</v>
      </c>
      <c r="AP224">
        <v>2.1953057784014569</v>
      </c>
      <c r="AQ224">
        <f t="shared" si="102"/>
        <v>1.8697121675960991E-5</v>
      </c>
      <c r="AR224">
        <f t="shared" si="103"/>
        <v>1.5823269033514773E-6</v>
      </c>
      <c r="AS224">
        <f t="shared" si="104"/>
        <v>5.1145423531135386</v>
      </c>
      <c r="AT224">
        <f t="shared" si="105"/>
        <v>5.1104396193435928</v>
      </c>
      <c r="AU224">
        <f t="shared" si="106"/>
        <v>1.8880856236421049</v>
      </c>
      <c r="AV224">
        <f t="shared" si="107"/>
        <v>0.30722015475935205</v>
      </c>
      <c r="AW224">
        <f t="shared" si="108"/>
        <v>2.7698462462928514E-3</v>
      </c>
      <c r="AX224">
        <f t="shared" si="109"/>
        <v>0.30722014808514947</v>
      </c>
      <c r="AY224">
        <f t="shared" si="110"/>
        <v>6.6742025794930271E-9</v>
      </c>
      <c r="AZ224">
        <f t="shared" si="111"/>
        <v>692257.60600924003</v>
      </c>
      <c r="BA224">
        <f t="shared" si="112"/>
        <v>8.5168644203977657E-6</v>
      </c>
      <c r="BB224" s="15">
        <f t="shared" si="113"/>
        <v>7530144.0635849703</v>
      </c>
      <c r="BC224" s="20">
        <f t="shared" si="114"/>
        <v>-53840.31141502969</v>
      </c>
      <c r="BD224" s="19">
        <f t="shared" si="115"/>
        <v>-0.70992118064628384</v>
      </c>
      <c r="BE224" s="15">
        <v>3533140.8</v>
      </c>
      <c r="BF224" s="16">
        <f>テーブル2[[#This Row],[q_P]]/テーブル2[[#This Row],[q_M]]</f>
        <v>2.1312889833275173</v>
      </c>
      <c r="BG224">
        <v>1</v>
      </c>
      <c r="BH224">
        <v>-0.35099999999999998</v>
      </c>
      <c r="BI224">
        <v>4.5999999999999999E-2</v>
      </c>
      <c r="BJ224">
        <v>5625</v>
      </c>
      <c r="BK224" s="22">
        <v>1</v>
      </c>
      <c r="BL224">
        <f>テーブル2[[#This Row],[Ts]]-テーブル2[[#This Row],[Tin]]</f>
        <v>338.18651099654795</v>
      </c>
      <c r="BM224">
        <f>テーブル2[[#This Row],[q_P]]*0.000001</f>
        <v>7.5301440635849701</v>
      </c>
      <c r="BN224">
        <f>テーブル2[[#This Row],[Tsub]]</f>
        <v>338.18651099654795</v>
      </c>
      <c r="BO224">
        <f>テーブル2[[#This Row],[Fcorr]]</f>
        <v>1</v>
      </c>
      <c r="BP224">
        <f>(テーブル2[[#This Row],[Tsub]]-40)^2</f>
        <v>88915.195340294405</v>
      </c>
      <c r="BQ224">
        <v>1</v>
      </c>
      <c r="BR224">
        <v>0.69596000000000002</v>
      </c>
    </row>
    <row r="225" spans="1:70" x14ac:dyDescent="0.15">
      <c r="A225" s="9" t="s">
        <v>293</v>
      </c>
      <c r="B225">
        <v>18960582.556212999</v>
      </c>
      <c r="C225" s="22">
        <f t="array" ref="C225">TsatFromP(テーブル2[[#This Row],[P]])</f>
        <v>634.44823391832597</v>
      </c>
      <c r="D225">
        <f t="array" ref="D225">RhoGFromP(テーブル2[[#This Row],[P]])</f>
        <v>149.14958101226799</v>
      </c>
      <c r="E225">
        <f t="array" ref="E225">RhoFFromP(テーブル2[[#This Row],[P]])</f>
        <v>520.38377569771103</v>
      </c>
      <c r="F225">
        <f t="array" ref="F225">HgFromP(テーブル2[[#This Row],[P]])</f>
        <v>2467301.6327637699</v>
      </c>
      <c r="G225">
        <f t="array" ref="G225">HfFromP(テーブル2[[#This Row],[P]])</f>
        <v>1775044.0267545299</v>
      </c>
      <c r="H225">
        <f t="array" ref="H225">MuGFromP(テーブル2[[#This Row],[P]])</f>
        <v>2.5972810943896E-5</v>
      </c>
      <c r="I225">
        <f t="array" ref="I225">MuFFromP(テーブル2[[#This Row],[P]])</f>
        <v>5.9480773118925399E-5</v>
      </c>
      <c r="J225">
        <f t="array" ref="J225">KfFromP(テーブル2[[#This Row],[P]])</f>
        <v>0.43661798563056398</v>
      </c>
      <c r="K225">
        <f t="array" ref="K225">CpFFromP(テーブル2[[#This Row],[P]])</f>
        <v>16063.580349286</v>
      </c>
      <c r="L225">
        <f t="array" ref="L225">SigmaFromP(テーブル2[[#This Row],[P]])</f>
        <v>1.6624879026359001E-3</v>
      </c>
      <c r="M225">
        <v>224</v>
      </c>
      <c r="N225">
        <v>3783.8816999999999</v>
      </c>
      <c r="O225" s="8">
        <f t="shared" si="116"/>
        <v>2.8502295699234246E-6</v>
      </c>
      <c r="P225" s="8">
        <f t="shared" si="117"/>
        <v>5.9847340050885557E-3</v>
      </c>
      <c r="Q225" s="8">
        <v>1.905E-3</v>
      </c>
      <c r="R225">
        <v>0.69596000000000002</v>
      </c>
      <c r="S225" s="15">
        <v>7711816.40625</v>
      </c>
      <c r="T225">
        <v>299.58375662661598</v>
      </c>
      <c r="U225" s="12">
        <f>+T225+BG225*S225*テーブル2[[#This Row],[Pw]]*R225/(N225*O225*K225)</f>
        <v>484.99073347646276</v>
      </c>
      <c r="V225">
        <v>0.03</v>
      </c>
      <c r="W225" s="8">
        <f t="shared" si="88"/>
        <v>121186.96951177469</v>
      </c>
      <c r="X225">
        <v>2.1931702987100093E-2</v>
      </c>
      <c r="Y225">
        <f t="shared" si="89"/>
        <v>6.7524880163745182</v>
      </c>
      <c r="Z225">
        <f t="shared" si="90"/>
        <v>6.7524880375115002</v>
      </c>
      <c r="AA225">
        <f t="shared" si="91"/>
        <v>-2.1136981942504462E-8</v>
      </c>
      <c r="AB225">
        <f t="shared" si="92"/>
        <v>2.6448802811588879E-6</v>
      </c>
      <c r="AC225">
        <v>785.38105102733152</v>
      </c>
      <c r="AD225">
        <f t="shared" si="93"/>
        <v>3172.6131066587318</v>
      </c>
      <c r="AE225">
        <f>+gettm2(AD225,AC225,AK225,AL225,テーブル2[[#This Row],[Fcorr]])</f>
        <v>484.99073347646271</v>
      </c>
      <c r="AF225" s="14">
        <f t="shared" si="94"/>
        <v>0</v>
      </c>
      <c r="AG225">
        <v>2.8221507772346966E-6</v>
      </c>
      <c r="AH225">
        <f t="shared" si="95"/>
        <v>75.428196027419119</v>
      </c>
      <c r="AI225">
        <f t="shared" si="96"/>
        <v>0.38071938180923576</v>
      </c>
      <c r="AJ225">
        <f t="shared" si="97"/>
        <v>9.4000971599180314</v>
      </c>
      <c r="AK225">
        <f t="array" ref="AK225">+S225*テーブル2[[#This Row],[F_form]]/(E225*CpFromTP((テーブル2[[#This Row],[Tin]]+テーブル2[[#This Row],[Tf]])/2,テーブル2[[#This Row],[P]])*AI225)</f>
        <v>9.254236485263327</v>
      </c>
      <c r="AL225">
        <f t="shared" si="98"/>
        <v>2.1883527698787133</v>
      </c>
      <c r="AM225">
        <f t="shared" si="99"/>
        <v>634.44823376319073</v>
      </c>
      <c r="AN225">
        <f t="shared" si="100"/>
        <v>1.5513523976551369E-7</v>
      </c>
      <c r="AO225">
        <f t="shared" si="101"/>
        <v>1.7727049607580871E-7</v>
      </c>
      <c r="AP225">
        <v>2.2154990355576487</v>
      </c>
      <c r="AQ225">
        <f t="shared" si="102"/>
        <v>1.835784356644749E-5</v>
      </c>
      <c r="AR225">
        <f t="shared" si="103"/>
        <v>1.4997106366552527E-6</v>
      </c>
      <c r="AS225">
        <f t="shared" si="104"/>
        <v>4.9952772934886776</v>
      </c>
      <c r="AT225">
        <f t="shared" si="105"/>
        <v>4.9952772934886776</v>
      </c>
      <c r="AU225">
        <f t="shared" si="106"/>
        <v>1.9017988831427217</v>
      </c>
      <c r="AV225">
        <f t="shared" si="107"/>
        <v>0.31370015241492699</v>
      </c>
      <c r="AW225">
        <f t="shared" si="108"/>
        <v>2.608390062528563E-3</v>
      </c>
      <c r="AX225">
        <f t="shared" si="109"/>
        <v>0.31370013959615872</v>
      </c>
      <c r="AY225">
        <f t="shared" si="110"/>
        <v>1.2818768269085012E-8</v>
      </c>
      <c r="AZ225">
        <f t="shared" si="111"/>
        <v>692257.60600924003</v>
      </c>
      <c r="BA225">
        <f t="shared" si="112"/>
        <v>8.2860986494750413E-6</v>
      </c>
      <c r="BB225" s="15">
        <f t="shared" si="113"/>
        <v>7706866.6504259864</v>
      </c>
      <c r="BC225" s="20">
        <f t="shared" si="114"/>
        <v>-4949.7558240136132</v>
      </c>
      <c r="BD225" s="19">
        <f t="shared" si="115"/>
        <v>-6.4184046445946386E-2</v>
      </c>
      <c r="BE225" s="15">
        <v>3564686.7</v>
      </c>
      <c r="BF225" s="16">
        <f>テーブル2[[#This Row],[q_P]]/テーブル2[[#This Row],[q_M]]</f>
        <v>2.1620039288238111</v>
      </c>
      <c r="BG225">
        <v>1</v>
      </c>
      <c r="BH225">
        <v>-0.38700000000000001</v>
      </c>
      <c r="BI225">
        <v>4.5999999999999999E-2</v>
      </c>
      <c r="BJ225">
        <v>5625</v>
      </c>
      <c r="BK225" s="22">
        <v>1</v>
      </c>
      <c r="BL225">
        <f>テーブル2[[#This Row],[Ts]]-テーブル2[[#This Row],[Tin]]</f>
        <v>334.86447729170999</v>
      </c>
      <c r="BM225">
        <f>テーブル2[[#This Row],[q_P]]*0.000001</f>
        <v>7.7068666504259857</v>
      </c>
      <c r="BN225">
        <f>テーブル2[[#This Row],[Tsub]]</f>
        <v>334.86447729170999</v>
      </c>
      <c r="BO225">
        <f>テーブル2[[#This Row],[Fcorr]]</f>
        <v>1</v>
      </c>
      <c r="BP225">
        <f>(テーブル2[[#This Row],[Tsub]]-40)^2</f>
        <v>86945.059968513349</v>
      </c>
      <c r="BQ225">
        <v>1</v>
      </c>
      <c r="BR225">
        <v>0.69596000000000002</v>
      </c>
    </row>
    <row r="226" spans="1:70" x14ac:dyDescent="0.15">
      <c r="A226" s="33" t="s">
        <v>172</v>
      </c>
      <c r="B226" s="34">
        <v>12065825.263044</v>
      </c>
      <c r="C226" s="22">
        <f>TsatFromP(テーブル2[[#This Row],[P]])</f>
        <v>598.16775841222602</v>
      </c>
      <c r="D226" s="34">
        <f>RhoGFromP(テーブル2[[#This Row],[P]])</f>
        <v>70.719127092768275</v>
      </c>
      <c r="E226" s="34">
        <f>RhoFFromP(テーブル2[[#This Row],[P]])</f>
        <v>654.05698086007123</v>
      </c>
      <c r="F226" s="34">
        <f>HgFromP(テーブル2[[#This Row],[P]])</f>
        <v>2683685.0883769183</v>
      </c>
      <c r="G226" s="34">
        <f>HfFromP(テーブル2[[#This Row],[P]])</f>
        <v>1493933.1953330557</v>
      </c>
      <c r="H226" s="34">
        <f>MuGFromP(テーブル2[[#This Row],[P]])</f>
        <v>2.1145404359091978E-5</v>
      </c>
      <c r="I226" s="34">
        <f>MuFFromP(テーブル2[[#This Row],[P]])</f>
        <v>7.6371158483289308E-5</v>
      </c>
      <c r="J226" s="34">
        <f>KfFromP(テーブル2[[#This Row],[P]])</f>
        <v>0.51093471001104362</v>
      </c>
      <c r="K226" s="34">
        <f>CpFFromP(テーブル2[[#This Row],[P]])</f>
        <v>6848.0719740576842</v>
      </c>
      <c r="L226" s="34">
        <f>SigmaFromP(テーブル2[[#This Row],[P]])</f>
        <v>8.6953190176294083E-3</v>
      </c>
      <c r="M226" s="34">
        <v>1.01</v>
      </c>
      <c r="N226" s="34">
        <v>2305.5909999999999</v>
      </c>
      <c r="O226" s="35">
        <f t="shared" si="116"/>
        <v>2.8502295699234246E-6</v>
      </c>
      <c r="P226" s="35">
        <f t="shared" si="117"/>
        <v>5.9847340050885557E-3</v>
      </c>
      <c r="Q226" s="35">
        <v>1.905E-3</v>
      </c>
      <c r="R226" s="34">
        <v>0.15240000000000001</v>
      </c>
      <c r="S226" s="36">
        <v>3731614.4943237305</v>
      </c>
      <c r="T226" s="34">
        <v>509.74524427839719</v>
      </c>
      <c r="U226" s="12">
        <f>+T226+BG226*S226*テーブル2[[#This Row],[Pw]]*R226/(N226*O226*K226)</f>
        <v>585.37560386235907</v>
      </c>
      <c r="V226" s="34">
        <v>0.03</v>
      </c>
      <c r="W226" s="35">
        <f t="shared" si="88"/>
        <v>57510.596175662853</v>
      </c>
      <c r="X226" s="34">
        <v>3.9249801292481394E-2</v>
      </c>
      <c r="Y226" s="34">
        <f t="shared" si="89"/>
        <v>5.0475574281791085</v>
      </c>
      <c r="Z226" s="34">
        <f t="shared" si="90"/>
        <v>5.0475574398034828</v>
      </c>
      <c r="AA226" s="34">
        <f t="shared" si="91"/>
        <v>-1.1624374351981714E-8</v>
      </c>
      <c r="AB226" s="34">
        <f t="shared" si="92"/>
        <v>2.6167988472448132E-5</v>
      </c>
      <c r="AC226" s="34">
        <v>629.34794757472548</v>
      </c>
      <c r="AD226" s="34">
        <f t="shared" si="93"/>
        <v>2014.1490772776865</v>
      </c>
      <c r="AE226" s="34">
        <f>+gettm2(AD226,AC226,AK226,AL226,テーブル2[[#This Row],[Fcorr]])</f>
        <v>585.37560386235896</v>
      </c>
      <c r="AF226" s="37">
        <f t="shared" si="94"/>
        <v>0</v>
      </c>
      <c r="AG226" s="34">
        <v>2.6254096291572487E-5</v>
      </c>
      <c r="AH226" s="34">
        <f t="shared" si="95"/>
        <v>39.874607985789545</v>
      </c>
      <c r="AI226" s="34">
        <f t="shared" si="96"/>
        <v>0.24691098987247131</v>
      </c>
      <c r="AJ226" s="34">
        <f t="shared" si="97"/>
        <v>55.516707423023881</v>
      </c>
      <c r="AK226" s="34">
        <f>+S88*テーブル2[[#This Row],[F_form]]/(E88*CpFromTP((テーブル2[[#This Row],[Tin]]+テーブル2[[#This Row],[Tf]])/2,テーブル2[[#This Row],[P]])*AI88)</f>
        <v>1.984364313437136</v>
      </c>
      <c r="AL226" s="34">
        <f t="shared" si="98"/>
        <v>1.0236047381169835</v>
      </c>
      <c r="AM226" s="34">
        <f t="shared" si="99"/>
        <v>598.16775841135461</v>
      </c>
      <c r="AN226" s="34">
        <f t="shared" si="100"/>
        <v>8.7140961113618687E-10</v>
      </c>
      <c r="AO226" s="34">
        <f t="shared" si="101"/>
        <v>8.6107819124355022E-8</v>
      </c>
      <c r="AP226" s="34">
        <v>3.6368702261051071</v>
      </c>
      <c r="AQ226" s="34">
        <f t="shared" si="102"/>
        <v>6.4723377374968213E-5</v>
      </c>
      <c r="AR226" s="34">
        <f t="shared" si="103"/>
        <v>1.3170102055348421E-5</v>
      </c>
      <c r="AS226" s="34">
        <f t="shared" si="104"/>
        <v>27.849395173157987</v>
      </c>
      <c r="AT226" s="34">
        <f t="shared" si="105"/>
        <v>13.584056244180699</v>
      </c>
      <c r="AU226" s="34">
        <f t="shared" si="106"/>
        <v>3.3540527737339811</v>
      </c>
      <c r="AV226" s="34">
        <f t="shared" si="107"/>
        <v>0.28281745237112599</v>
      </c>
      <c r="AW226" s="34">
        <f t="shared" si="108"/>
        <v>1.4145211264392006E-2</v>
      </c>
      <c r="AX226" s="34">
        <f t="shared" si="109"/>
        <v>0.28281744164554168</v>
      </c>
      <c r="AY226" s="34">
        <f t="shared" si="110"/>
        <v>1.0725584309589919E-8</v>
      </c>
      <c r="AZ226" s="34">
        <f t="shared" si="111"/>
        <v>1189751.8930438627</v>
      </c>
      <c r="BA226" s="34">
        <f t="shared" si="112"/>
        <v>1.7796449515957426E-5</v>
      </c>
      <c r="BB226" s="36">
        <f t="shared" si="113"/>
        <v>3765140.7233704268</v>
      </c>
      <c r="BC226" s="38">
        <f t="shared" si="114"/>
        <v>33526.229046696331</v>
      </c>
      <c r="BD226" s="39">
        <f t="shared" si="115"/>
        <v>0.89843763598019233</v>
      </c>
      <c r="BE226" s="36">
        <v>3217681.8</v>
      </c>
      <c r="BF226" s="40">
        <f>テーブル2[[#This Row],[q_P]]/テーブル2[[#This Row],[q_M]]</f>
        <v>1.1701407899844003</v>
      </c>
      <c r="BG226" s="34">
        <v>1</v>
      </c>
      <c r="BH226" s="34">
        <v>-2.1000000000000001E-2</v>
      </c>
      <c r="BI226" s="34">
        <v>4.5999999999999999E-2</v>
      </c>
      <c r="BJ226" s="34">
        <v>5625</v>
      </c>
      <c r="BK226" s="22">
        <v>1</v>
      </c>
      <c r="BL226" s="34">
        <f>テーブル2[[#This Row],[Ts]]-テーブル2[[#This Row],[Tin]]</f>
        <v>88.422514133828827</v>
      </c>
      <c r="BM226" s="34">
        <f>テーブル2[[#This Row],[q_P]]*0.000001</f>
        <v>3.7651407233704268</v>
      </c>
      <c r="BN226" s="34">
        <f>テーブル2[[#This Row],[Tsub]]</f>
        <v>88.422514133828827</v>
      </c>
      <c r="BO226" s="34">
        <f>テーブル2[[#This Row],[Fcorr]]</f>
        <v>1</v>
      </c>
      <c r="BP226" s="34">
        <f>(テーブル2[[#This Row],[Tsub]]-40)^2</f>
        <v>2344.7398750408524</v>
      </c>
      <c r="BQ226" s="34">
        <v>1</v>
      </c>
      <c r="BR226" s="34">
        <v>0.15240000000000001</v>
      </c>
    </row>
    <row r="227" spans="1:70" x14ac:dyDescent="0.15">
      <c r="A227" s="33" t="s">
        <v>181</v>
      </c>
      <c r="B227" s="34">
        <v>12065825.263044</v>
      </c>
      <c r="C227" s="22">
        <f>TsatFromP(テーブル2[[#This Row],[P]])</f>
        <v>598.16775841222602</v>
      </c>
      <c r="D227" s="34">
        <f>RhoGFromP(テーブル2[[#This Row],[P]])</f>
        <v>70.719127092768275</v>
      </c>
      <c r="E227" s="34">
        <f>RhoFFromP(テーブル2[[#This Row],[P]])</f>
        <v>654.05698086007123</v>
      </c>
      <c r="F227" s="34">
        <f>HgFromP(テーブル2[[#This Row],[P]])</f>
        <v>2683685.0883769183</v>
      </c>
      <c r="G227" s="34">
        <f>HfFromP(テーブル2[[#This Row],[P]])</f>
        <v>1493933.1953330557</v>
      </c>
      <c r="H227" s="34">
        <f>MuGFromP(テーブル2[[#This Row],[P]])</f>
        <v>2.1145404359091978E-5</v>
      </c>
      <c r="I227" s="34">
        <f>MuFFromP(テーブル2[[#This Row],[P]])</f>
        <v>7.6371158483289308E-5</v>
      </c>
      <c r="J227" s="34">
        <f>KfFromP(テーブル2[[#This Row],[P]])</f>
        <v>0.51093471001104362</v>
      </c>
      <c r="K227" s="34">
        <f>CpFFromP(テーブル2[[#This Row],[P]])</f>
        <v>6848.0719740576842</v>
      </c>
      <c r="L227" s="34">
        <f>SigmaFromP(テーブル2[[#This Row],[P]])</f>
        <v>8.6953190176294083E-3</v>
      </c>
      <c r="M227" s="34">
        <v>10.01</v>
      </c>
      <c r="N227" s="34">
        <v>2590.3993</v>
      </c>
      <c r="O227" s="35">
        <f t="shared" si="116"/>
        <v>2.8502295699234246E-6</v>
      </c>
      <c r="P227" s="35">
        <f t="shared" si="117"/>
        <v>5.9847340050885557E-3</v>
      </c>
      <c r="Q227" s="35">
        <v>1.905E-3</v>
      </c>
      <c r="R227" s="34">
        <v>0.15240000000000001</v>
      </c>
      <c r="S227" s="36">
        <v>5171086.6928100586</v>
      </c>
      <c r="T227" s="34">
        <v>490.87515158353318</v>
      </c>
      <c r="U227" s="12">
        <f>+T227+BG227*S227*テーブル2[[#This Row],[Pw]]*R227/(N227*O227*K227)</f>
        <v>584.15691915649973</v>
      </c>
      <c r="V227" s="34">
        <v>0.03</v>
      </c>
      <c r="W227" s="35">
        <f t="shared" si="88"/>
        <v>64614.846291480033</v>
      </c>
      <c r="X227" s="34">
        <v>3.7063999223878874E-2</v>
      </c>
      <c r="Y227" s="34">
        <f t="shared" si="89"/>
        <v>5.1942621096867674</v>
      </c>
      <c r="Z227" s="34">
        <f t="shared" si="90"/>
        <v>5.1942621298536391</v>
      </c>
      <c r="AA227" s="34">
        <f t="shared" si="91"/>
        <v>-2.016687172812226E-8</v>
      </c>
      <c r="AB227" s="34">
        <f t="shared" si="92"/>
        <v>2.1952633776739496E-5</v>
      </c>
      <c r="AC227" s="34">
        <v>629.70267175420418</v>
      </c>
      <c r="AD227" s="34">
        <f t="shared" si="93"/>
        <v>2199.0417028063307</v>
      </c>
      <c r="AE227" s="34">
        <f>+gettm2(AD227,AC227,AK227,AL227,テーブル2[[#This Row],[Fcorr]])</f>
        <v>584.15691945352637</v>
      </c>
      <c r="AF227" s="37">
        <f t="shared" si="94"/>
        <v>2.9702664505748544E-7</v>
      </c>
      <c r="AG227" s="34">
        <v>2.205306122527214E-5</v>
      </c>
      <c r="AH227" s="34">
        <f t="shared" si="95"/>
        <v>47.531348298678047</v>
      </c>
      <c r="AI227" s="34">
        <f t="shared" si="96"/>
        <v>0.26957665136913711</v>
      </c>
      <c r="AJ227" s="34">
        <f t="shared" si="97"/>
        <v>50.914017122220173</v>
      </c>
      <c r="AK227" s="34">
        <f>+S88*テーブル2[[#This Row],[F_form]]/(E88*CpFromTP((テーブル2[[#This Row],[Tin]]+テーブル2[[#This Row],[Tf]])/2,テーブル2[[#This Row],[P]])*AI88)</f>
        <v>2.034960661154928</v>
      </c>
      <c r="AL227" s="34">
        <f t="shared" si="98"/>
        <v>1.0236047381169835</v>
      </c>
      <c r="AM227" s="34">
        <f t="shared" si="99"/>
        <v>598.16775836019701</v>
      </c>
      <c r="AN227" s="34">
        <f t="shared" si="100"/>
        <v>5.2029008656973019E-8</v>
      </c>
      <c r="AO227" s="34">
        <f t="shared" si="101"/>
        <v>1.004274485326435E-7</v>
      </c>
      <c r="AP227" s="34">
        <v>3.839485946212061</v>
      </c>
      <c r="AQ227" s="34">
        <f t="shared" si="102"/>
        <v>5.8072512456834883E-5</v>
      </c>
      <c r="AR227" s="34">
        <f t="shared" si="103"/>
        <v>1.1076744336902392E-5</v>
      </c>
      <c r="AS227" s="34">
        <f t="shared" si="104"/>
        <v>25.5729372474249</v>
      </c>
      <c r="AT227" s="34">
        <f t="shared" si="105"/>
        <v>13.15767326773874</v>
      </c>
      <c r="AU227" s="34">
        <f t="shared" si="106"/>
        <v>3.5470014993262216</v>
      </c>
      <c r="AV227" s="34">
        <f t="shared" si="107"/>
        <v>0.29248444688583941</v>
      </c>
      <c r="AW227" s="34">
        <f t="shared" si="108"/>
        <v>1.1866584353961885E-2</v>
      </c>
      <c r="AX227" s="34">
        <f t="shared" si="109"/>
        <v>0.2924844389459581</v>
      </c>
      <c r="AY227" s="34">
        <f t="shared" si="110"/>
        <v>7.9398813079833985E-9</v>
      </c>
      <c r="AZ227" s="34">
        <f t="shared" si="111"/>
        <v>1189751.8930438627</v>
      </c>
      <c r="BA227" s="34">
        <f t="shared" si="112"/>
        <v>1.5125074885123032E-5</v>
      </c>
      <c r="BB227" s="36">
        <f t="shared" si="113"/>
        <v>5166862.2748431982</v>
      </c>
      <c r="BC227" s="38">
        <f t="shared" si="114"/>
        <v>-4224.4179668603465</v>
      </c>
      <c r="BD227" s="39">
        <f t="shared" si="115"/>
        <v>-8.1693040898618632E-2</v>
      </c>
      <c r="BE227" s="36">
        <v>3974783.4</v>
      </c>
      <c r="BF227" s="40">
        <f>テーブル2[[#This Row],[q_P]]/テーブル2[[#This Row],[q_M]]</f>
        <v>1.2999103988517207</v>
      </c>
      <c r="BG227" s="34">
        <v>1</v>
      </c>
      <c r="BH227" s="34">
        <v>-5.6000000000000001E-2</v>
      </c>
      <c r="BI227" s="34">
        <v>4.5999999999999999E-2</v>
      </c>
      <c r="BJ227" s="34">
        <v>5625</v>
      </c>
      <c r="BK227" s="22">
        <v>1</v>
      </c>
      <c r="BL227" s="34">
        <f>テーブル2[[#This Row],[Ts]]-テーブル2[[#This Row],[Tin]]</f>
        <v>107.29260682869284</v>
      </c>
      <c r="BM227" s="34">
        <f>テーブル2[[#This Row],[q_P]]*0.000001</f>
        <v>5.166862274843198</v>
      </c>
      <c r="BN227" s="34">
        <f>テーブル2[[#This Row],[Tsub]]</f>
        <v>107.29260682869284</v>
      </c>
      <c r="BO227" s="34">
        <f>テーブル2[[#This Row],[Fcorr]]</f>
        <v>1</v>
      </c>
      <c r="BP227" s="34">
        <f>(テーブル2[[#This Row],[Tsub]]-40)^2</f>
        <v>4528.2949338010385</v>
      </c>
      <c r="BQ227" s="34">
        <v>1</v>
      </c>
      <c r="BR227" s="34">
        <v>0.15240000000000001</v>
      </c>
    </row>
    <row r="228" spans="1:70" x14ac:dyDescent="0.15">
      <c r="A228" s="33" t="s">
        <v>182</v>
      </c>
      <c r="B228" s="34">
        <v>12065825.263044</v>
      </c>
      <c r="C228" s="22">
        <f>TsatFromP(テーブル2[[#This Row],[P]])</f>
        <v>598.16775841222602</v>
      </c>
      <c r="D228" s="34">
        <f>RhoGFromP(テーブル2[[#This Row],[P]])</f>
        <v>70.719127092768275</v>
      </c>
      <c r="E228" s="34">
        <f>RhoFFromP(テーブル2[[#This Row],[P]])</f>
        <v>654.05698086007123</v>
      </c>
      <c r="F228" s="34">
        <f>HgFromP(テーブル2[[#This Row],[P]])</f>
        <v>2683685.0883769183</v>
      </c>
      <c r="G228" s="34">
        <f>HfFromP(テーブル2[[#This Row],[P]])</f>
        <v>1493933.1953330557</v>
      </c>
      <c r="H228" s="34">
        <f>MuGFromP(テーブル2[[#This Row],[P]])</f>
        <v>2.1145404359091978E-5</v>
      </c>
      <c r="I228" s="34">
        <f>MuFFromP(テーブル2[[#This Row],[P]])</f>
        <v>7.6371158483289308E-5</v>
      </c>
      <c r="J228" s="34">
        <f>KfFromP(テーブル2[[#This Row],[P]])</f>
        <v>0.51093471001104362</v>
      </c>
      <c r="K228" s="34">
        <f>CpFFromP(テーブル2[[#This Row],[P]])</f>
        <v>6848.0719740576842</v>
      </c>
      <c r="L228" s="34">
        <f>SigmaFromP(テーブル2[[#This Row],[P]])</f>
        <v>8.6953190176294083E-3</v>
      </c>
      <c r="M228" s="34">
        <v>11.01</v>
      </c>
      <c r="N228" s="34">
        <v>3200.7028</v>
      </c>
      <c r="O228" s="35">
        <f t="shared" si="116"/>
        <v>2.8502295699234246E-6</v>
      </c>
      <c r="P228" s="35">
        <f t="shared" si="117"/>
        <v>5.9847340050885557E-3</v>
      </c>
      <c r="Q228" s="35">
        <v>1.905E-3</v>
      </c>
      <c r="R228" s="34">
        <v>0.15240000000000001</v>
      </c>
      <c r="S228" s="36">
        <v>8784361.6485595703</v>
      </c>
      <c r="T228" s="34">
        <v>453.64790590712857</v>
      </c>
      <c r="U228" s="12">
        <f>+T228+BG228*S228*テーブル2[[#This Row],[Pw]]*R228/(N228*O228*K228)</f>
        <v>581.89470062576731</v>
      </c>
      <c r="V228" s="34">
        <v>0.03</v>
      </c>
      <c r="W228" s="35">
        <f t="shared" si="88"/>
        <v>79838.239396802557</v>
      </c>
      <c r="X228" s="34">
        <v>3.3515795852552349E-2</v>
      </c>
      <c r="Y228" s="34">
        <f t="shared" si="89"/>
        <v>5.4622960134399108</v>
      </c>
      <c r="Z228" s="34">
        <f t="shared" si="90"/>
        <v>5.4622960236752167</v>
      </c>
      <c r="AA228" s="34">
        <f t="shared" si="91"/>
        <v>-1.0235305936134864E-8</v>
      </c>
      <c r="AB228" s="34">
        <f t="shared" si="92"/>
        <v>1.5901280644787319E-5</v>
      </c>
      <c r="AC228" s="34">
        <v>630.13775089295643</v>
      </c>
      <c r="AD228" s="34">
        <f t="shared" si="93"/>
        <v>2583.8109256880853</v>
      </c>
      <c r="AE228" s="34">
        <f>+gettm2(AD228,AC228,AK228,AL228,テーブル2[[#This Row],[Fcorr]])</f>
        <v>581.8947006257672</v>
      </c>
      <c r="AF228" s="37">
        <f t="shared" si="94"/>
        <v>0</v>
      </c>
      <c r="AG228" s="34">
        <v>1.602865238892109E-5</v>
      </c>
      <c r="AH228" s="34">
        <f t="shared" si="95"/>
        <v>65.61976393125191</v>
      </c>
      <c r="AI228" s="34">
        <f t="shared" si="96"/>
        <v>0.31674483309211171</v>
      </c>
      <c r="AJ228" s="34">
        <f t="shared" si="97"/>
        <v>43.480322484567708</v>
      </c>
      <c r="AK228" s="34">
        <f>+S88*テーブル2[[#This Row],[F_form]]/(E88*CpFromTP((テーブル2[[#This Row],[Tin]]+テーブル2[[#This Row],[Tf]])/2,テーブル2[[#This Row],[P]])*AI88)</f>
        <v>2.1169380736745826</v>
      </c>
      <c r="AL228" s="34">
        <f t="shared" si="98"/>
        <v>1.0236047381169835</v>
      </c>
      <c r="AM228" s="34">
        <f t="shared" si="99"/>
        <v>598.16775840411765</v>
      </c>
      <c r="AN228" s="34">
        <f t="shared" si="100"/>
        <v>8.1083726399810985E-9</v>
      </c>
      <c r="AO228" s="34">
        <f t="shared" si="101"/>
        <v>1.2737174413377089E-7</v>
      </c>
      <c r="AP228" s="34">
        <v>4.2346008551000791</v>
      </c>
      <c r="AQ228" s="34">
        <f t="shared" si="102"/>
        <v>4.7741033741038259E-5</v>
      </c>
      <c r="AR228" s="34">
        <f t="shared" si="103"/>
        <v>8.0780120665274304E-6</v>
      </c>
      <c r="AS228" s="34">
        <f t="shared" si="104"/>
        <v>21.91291951216143</v>
      </c>
      <c r="AT228" s="34">
        <f t="shared" si="105"/>
        <v>12.385381974715539</v>
      </c>
      <c r="AU228" s="34">
        <f t="shared" si="106"/>
        <v>3.9230057463633226</v>
      </c>
      <c r="AV228" s="34">
        <f t="shared" si="107"/>
        <v>0.31159510873675655</v>
      </c>
      <c r="AW228" s="34">
        <f t="shared" si="108"/>
        <v>8.5955011151019993E-3</v>
      </c>
      <c r="AX228" s="34">
        <f t="shared" si="109"/>
        <v>0.31159510860526374</v>
      </c>
      <c r="AY228" s="34">
        <f t="shared" si="110"/>
        <v>1.3149281663515922E-10</v>
      </c>
      <c r="AZ228" s="34">
        <f t="shared" si="111"/>
        <v>1189751.8930438627</v>
      </c>
      <c r="BA228" s="34">
        <f t="shared" si="112"/>
        <v>1.1274033934872467E-5</v>
      </c>
      <c r="BB228" s="36">
        <f t="shared" si="113"/>
        <v>8791556.0214073975</v>
      </c>
      <c r="BC228" s="38">
        <f t="shared" si="114"/>
        <v>7194.3728478271514</v>
      </c>
      <c r="BD228" s="39">
        <f t="shared" si="115"/>
        <v>8.189977980934858E-2</v>
      </c>
      <c r="BE228" s="36">
        <v>6561547.1999999993</v>
      </c>
      <c r="BF228" s="40">
        <f>テーブル2[[#This Row],[q_P]]/テーブル2[[#This Row],[q_M]]</f>
        <v>1.3398602118426273</v>
      </c>
      <c r="BG228" s="34">
        <v>1</v>
      </c>
      <c r="BH228" s="34">
        <v>-5.6000000000000001E-2</v>
      </c>
      <c r="BI228" s="34">
        <v>4.5999999999999999E-2</v>
      </c>
      <c r="BJ228" s="34">
        <v>5625</v>
      </c>
      <c r="BK228" s="22">
        <v>1</v>
      </c>
      <c r="BL228" s="34">
        <f>テーブル2[[#This Row],[Ts]]-テーブル2[[#This Row],[Tin]]</f>
        <v>144.51985250509745</v>
      </c>
      <c r="BM228" s="34">
        <f>テーブル2[[#This Row],[q_P]]*0.000001</f>
        <v>8.7915560214073967</v>
      </c>
      <c r="BN228" s="34">
        <f>テーブル2[[#This Row],[Tsub]]</f>
        <v>144.51985250509745</v>
      </c>
      <c r="BO228" s="34">
        <f>テーブル2[[#This Row],[Fcorr]]</f>
        <v>1</v>
      </c>
      <c r="BP228" s="34">
        <f>(テーブル2[[#This Row],[Tsub]]-40)^2</f>
        <v>10924.399567687326</v>
      </c>
      <c r="BQ228" s="34">
        <v>1</v>
      </c>
      <c r="BR228" s="34">
        <v>0.15240000000000001</v>
      </c>
    </row>
    <row r="229" spans="1:70" x14ac:dyDescent="0.15">
      <c r="A229" s="33" t="s">
        <v>183</v>
      </c>
      <c r="B229" s="34">
        <v>12065825.263044</v>
      </c>
      <c r="C229" s="22">
        <f>TsatFromP(テーブル2[[#This Row],[P]])</f>
        <v>598.16775841222602</v>
      </c>
      <c r="D229" s="34">
        <f>RhoGFromP(テーブル2[[#This Row],[P]])</f>
        <v>70.719127092768275</v>
      </c>
      <c r="E229" s="34">
        <f>RhoFFromP(テーブル2[[#This Row],[P]])</f>
        <v>654.05698086007123</v>
      </c>
      <c r="F229" s="34">
        <f>HgFromP(テーブル2[[#This Row],[P]])</f>
        <v>2683685.0883769183</v>
      </c>
      <c r="G229" s="34">
        <f>HfFromP(テーブル2[[#This Row],[P]])</f>
        <v>1493933.1953330557</v>
      </c>
      <c r="H229" s="34">
        <f>MuGFromP(テーブル2[[#This Row],[P]])</f>
        <v>2.1145404359091978E-5</v>
      </c>
      <c r="I229" s="34">
        <f>MuFFromP(テーブル2[[#This Row],[P]])</f>
        <v>7.6371158483289308E-5</v>
      </c>
      <c r="J229" s="34">
        <f>KfFromP(テーブル2[[#This Row],[P]])</f>
        <v>0.51093471001104362</v>
      </c>
      <c r="K229" s="34">
        <f>CpFFromP(テーブル2[[#This Row],[P]])</f>
        <v>6848.0719740576842</v>
      </c>
      <c r="L229" s="34">
        <f>SigmaFromP(テーブル2[[#This Row],[P]])</f>
        <v>8.6953190176294083E-3</v>
      </c>
      <c r="M229" s="34">
        <v>12.01</v>
      </c>
      <c r="N229" s="34">
        <v>3200.7028</v>
      </c>
      <c r="O229" s="35">
        <f t="shared" si="116"/>
        <v>2.8502295699234246E-6</v>
      </c>
      <c r="P229" s="35">
        <f t="shared" si="117"/>
        <v>5.9847340050885557E-3</v>
      </c>
      <c r="Q229" s="35">
        <v>1.905E-3</v>
      </c>
      <c r="R229" s="34">
        <v>0.15240000000000001</v>
      </c>
      <c r="S229" s="36">
        <v>6423645.4010009766</v>
      </c>
      <c r="T229" s="34">
        <v>488.66227888856542</v>
      </c>
      <c r="U229" s="12">
        <f>+T229+BG229*S229*テーブル2[[#This Row],[Pw]]*R229/(N229*O229*K229)</f>
        <v>582.44392928573291</v>
      </c>
      <c r="V229" s="34">
        <v>0.03</v>
      </c>
      <c r="W229" s="35">
        <f t="shared" si="88"/>
        <v>79838.239396802557</v>
      </c>
      <c r="X229" s="34">
        <v>3.3515795852552349E-2</v>
      </c>
      <c r="Y229" s="34">
        <f t="shared" si="89"/>
        <v>5.4622960134399108</v>
      </c>
      <c r="Z229" s="34">
        <f t="shared" si="90"/>
        <v>5.4622960236752167</v>
      </c>
      <c r="AA229" s="34">
        <f t="shared" si="91"/>
        <v>-1.0235305936134864E-8</v>
      </c>
      <c r="AB229" s="34">
        <f t="shared" si="92"/>
        <v>1.5901280644787319E-5</v>
      </c>
      <c r="AC229" s="34">
        <v>629.02626754097378</v>
      </c>
      <c r="AD229" s="34">
        <f t="shared" si="93"/>
        <v>2583.8109256880853</v>
      </c>
      <c r="AE229" s="34">
        <f>+gettm2(AD229,AC229,AK229,AL229,テーブル2[[#This Row],[Fcorr]])</f>
        <v>582.44392957599553</v>
      </c>
      <c r="AF229" s="37">
        <f t="shared" si="94"/>
        <v>2.9026261927356245E-7</v>
      </c>
      <c r="AG229" s="34">
        <v>1.5994334952851543E-5</v>
      </c>
      <c r="AH229" s="34">
        <f t="shared" si="95"/>
        <v>65.61976393125191</v>
      </c>
      <c r="AI229" s="34">
        <f t="shared" si="96"/>
        <v>0.31674483309211171</v>
      </c>
      <c r="AJ229" s="34">
        <f t="shared" si="97"/>
        <v>43.387230866448974</v>
      </c>
      <c r="AK229" s="34">
        <f>+S88*テーブル2[[#This Row],[F_form]]/(E88*CpFromTP((テーブル2[[#This Row],[Tin]]+テーブル2[[#This Row],[Tf]])/2,テーブル2[[#This Row],[P]])*AI88)</f>
        <v>2.0440648809038251</v>
      </c>
      <c r="AL229" s="34">
        <f t="shared" si="98"/>
        <v>1.0236047381169835</v>
      </c>
      <c r="AM229" s="34">
        <f t="shared" si="99"/>
        <v>598.1677584078742</v>
      </c>
      <c r="AN229" s="34">
        <f t="shared" si="100"/>
        <v>4.35181846114574E-9</v>
      </c>
      <c r="AO229" s="34">
        <f t="shared" si="101"/>
        <v>9.3054308064224433E-8</v>
      </c>
      <c r="AP229" s="34">
        <v>4.2283212238765184</v>
      </c>
      <c r="AQ229" s="34">
        <f t="shared" si="102"/>
        <v>4.7882942876692975E-5</v>
      </c>
      <c r="AR229" s="34">
        <f t="shared" si="103"/>
        <v>8.0436946304578839E-6</v>
      </c>
      <c r="AS229" s="34">
        <f t="shared" si="104"/>
        <v>21.819827894042696</v>
      </c>
      <c r="AT229" s="34">
        <f t="shared" si="105"/>
        <v>12.364095464207015</v>
      </c>
      <c r="AU229" s="34">
        <f t="shared" si="106"/>
        <v>3.9162633541451863</v>
      </c>
      <c r="AV229" s="34">
        <f t="shared" si="107"/>
        <v>0.31205786973133209</v>
      </c>
      <c r="AW229" s="34">
        <f t="shared" si="108"/>
        <v>8.5955011151019993E-3</v>
      </c>
      <c r="AX229" s="34">
        <f t="shared" si="109"/>
        <v>0.31205786965616439</v>
      </c>
      <c r="AY229" s="34">
        <f t="shared" si="110"/>
        <v>7.5167705393397455E-11</v>
      </c>
      <c r="AZ229" s="34">
        <f t="shared" si="111"/>
        <v>1189751.8930438627</v>
      </c>
      <c r="BA229" s="34">
        <f t="shared" si="112"/>
        <v>1.1324338985010691E-5</v>
      </c>
      <c r="BB229" s="36">
        <f t="shared" si="113"/>
        <v>6394338.3499216596</v>
      </c>
      <c r="BC229" s="38">
        <f t="shared" si="114"/>
        <v>-29307.051079316996</v>
      </c>
      <c r="BD229" s="39">
        <f t="shared" si="115"/>
        <v>-0.45623706244354906</v>
      </c>
      <c r="BE229" s="36">
        <v>5205073.4999999991</v>
      </c>
      <c r="BF229" s="40">
        <f>テーブル2[[#This Row],[q_P]]/テーブル2[[#This Row],[q_M]]</f>
        <v>1.228481855236369</v>
      </c>
      <c r="BG229" s="34">
        <v>1</v>
      </c>
      <c r="BH229" s="34">
        <v>-0.04</v>
      </c>
      <c r="BI229" s="34">
        <v>4.5999999999999999E-2</v>
      </c>
      <c r="BJ229" s="34">
        <v>5625</v>
      </c>
      <c r="BK229" s="22">
        <v>1</v>
      </c>
      <c r="BL229" s="34">
        <f>テーブル2[[#This Row],[Ts]]-テーブル2[[#This Row],[Tin]]</f>
        <v>109.5054795236606</v>
      </c>
      <c r="BM229" s="34">
        <f>テーブル2[[#This Row],[q_P]]*0.000001</f>
        <v>6.3943383499216591</v>
      </c>
      <c r="BN229" s="34">
        <f>テーブル2[[#This Row],[Tsub]]</f>
        <v>109.5054795236606</v>
      </c>
      <c r="BO229" s="34">
        <f>テーブル2[[#This Row],[Fcorr]]</f>
        <v>1</v>
      </c>
      <c r="BP229" s="34">
        <f>(テーブル2[[#This Row],[Tsub]]-40)^2</f>
        <v>4831.0116838140029</v>
      </c>
      <c r="BQ229" s="34">
        <v>1</v>
      </c>
      <c r="BR229" s="34">
        <v>0.15240000000000001</v>
      </c>
    </row>
    <row r="230" spans="1:70" x14ac:dyDescent="0.15">
      <c r="A230" s="33" t="s">
        <v>184</v>
      </c>
      <c r="B230" s="34">
        <v>12065825.263044</v>
      </c>
      <c r="C230" s="22">
        <f>TsatFromP(テーブル2[[#This Row],[P]])</f>
        <v>598.16775841222602</v>
      </c>
      <c r="D230" s="34">
        <f>RhoGFromP(テーブル2[[#This Row],[P]])</f>
        <v>70.719127092768275</v>
      </c>
      <c r="E230" s="34">
        <f>RhoFFromP(テーブル2[[#This Row],[P]])</f>
        <v>654.05698086007123</v>
      </c>
      <c r="F230" s="34">
        <f>HgFromP(テーブル2[[#This Row],[P]])</f>
        <v>2683685.0883769183</v>
      </c>
      <c r="G230" s="34">
        <f>HfFromP(テーブル2[[#This Row],[P]])</f>
        <v>1493933.1953330557</v>
      </c>
      <c r="H230" s="34">
        <f>MuGFromP(テーブル2[[#This Row],[P]])</f>
        <v>2.1145404359091978E-5</v>
      </c>
      <c r="I230" s="34">
        <f>MuFFromP(テーブル2[[#This Row],[P]])</f>
        <v>7.6371158483289308E-5</v>
      </c>
      <c r="J230" s="34">
        <f>KfFromP(テーブル2[[#This Row],[P]])</f>
        <v>0.51093471001104362</v>
      </c>
      <c r="K230" s="34">
        <f>CpFFromP(テーブル2[[#This Row],[P]])</f>
        <v>6848.0719740576842</v>
      </c>
      <c r="L230" s="34">
        <f>SigmaFromP(テーブル2[[#This Row],[P]])</f>
        <v>8.6953190176294083E-3</v>
      </c>
      <c r="M230" s="34">
        <v>13.01</v>
      </c>
      <c r="N230" s="34">
        <v>3200.7028</v>
      </c>
      <c r="O230" s="35">
        <f t="shared" si="116"/>
        <v>2.8502295699234246E-6</v>
      </c>
      <c r="P230" s="35">
        <f t="shared" si="117"/>
        <v>5.9847340050885557E-3</v>
      </c>
      <c r="Q230" s="35">
        <v>1.905E-3</v>
      </c>
      <c r="R230" s="34">
        <v>0.15240000000000001</v>
      </c>
      <c r="S230" s="36">
        <v>6534726.7150878906</v>
      </c>
      <c r="T230" s="34">
        <v>487.01157338751938</v>
      </c>
      <c r="U230" s="12">
        <f>+T230+BG230*S230*テーブル2[[#This Row],[Pw]]*R230/(N230*O230*K230)</f>
        <v>582.41494919339857</v>
      </c>
      <c r="V230" s="34">
        <v>0.03</v>
      </c>
      <c r="W230" s="35">
        <f t="shared" si="88"/>
        <v>79838.239396802557</v>
      </c>
      <c r="X230" s="34">
        <v>3.3515795852552349E-2</v>
      </c>
      <c r="Y230" s="34">
        <f t="shared" si="89"/>
        <v>5.4622960134399108</v>
      </c>
      <c r="Z230" s="34">
        <f t="shared" si="90"/>
        <v>5.4622960236752167</v>
      </c>
      <c r="AA230" s="34">
        <f t="shared" si="91"/>
        <v>-1.0235305936134864E-8</v>
      </c>
      <c r="AB230" s="34">
        <f t="shared" si="92"/>
        <v>1.5901280644787319E-5</v>
      </c>
      <c r="AC230" s="34">
        <v>629.08446546097139</v>
      </c>
      <c r="AD230" s="34">
        <f t="shared" si="93"/>
        <v>2583.8109256880853</v>
      </c>
      <c r="AE230" s="34">
        <f>+gettm2(AD230,AC230,AK230,AL230,テーブル2[[#This Row],[Fcorr]])</f>
        <v>582.41494919339857</v>
      </c>
      <c r="AF230" s="37">
        <f t="shared" si="94"/>
        <v>0</v>
      </c>
      <c r="AG230" s="34">
        <v>1.5995730155232908E-5</v>
      </c>
      <c r="AH230" s="34">
        <f t="shared" si="95"/>
        <v>65.61976393125191</v>
      </c>
      <c r="AI230" s="34">
        <f t="shared" si="96"/>
        <v>0.31674483309211171</v>
      </c>
      <c r="AJ230" s="34">
        <f t="shared" si="97"/>
        <v>43.391015579474185</v>
      </c>
      <c r="AK230" s="34">
        <f>+S88*テーブル2[[#This Row],[F_form]]/(E88*CpFromTP((テーブル2[[#This Row],[Tin]]+テーブル2[[#This Row],[Tf]])/2,テーブル2[[#This Row],[P]])*AI88)</f>
        <v>2.0478903245053148</v>
      </c>
      <c r="AL230" s="34">
        <f t="shared" si="98"/>
        <v>1.0236047381169835</v>
      </c>
      <c r="AM230" s="34">
        <f t="shared" si="99"/>
        <v>598.16775840817786</v>
      </c>
      <c r="AN230" s="34">
        <f t="shared" si="100"/>
        <v>4.0481609175913036E-9</v>
      </c>
      <c r="AO230" s="34">
        <f t="shared" si="101"/>
        <v>9.4449510445589012E-8</v>
      </c>
      <c r="AP230" s="34">
        <v>4.2285770242545802</v>
      </c>
      <c r="AQ230" s="34">
        <f t="shared" si="102"/>
        <v>4.7877149862000199E-5</v>
      </c>
      <c r="AR230" s="34">
        <f t="shared" si="103"/>
        <v>8.0450898328392485E-6</v>
      </c>
      <c r="AS230" s="34">
        <f t="shared" si="104"/>
        <v>21.823612607067904</v>
      </c>
      <c r="AT230" s="34">
        <f t="shared" si="105"/>
        <v>12.364962653638287</v>
      </c>
      <c r="AU230" s="34">
        <f t="shared" si="106"/>
        <v>3.9165380319168537</v>
      </c>
      <c r="AV230" s="34">
        <f t="shared" si="107"/>
        <v>0.31203899233772647</v>
      </c>
      <c r="AW230" s="34">
        <f t="shared" si="108"/>
        <v>8.5955011151019993E-3</v>
      </c>
      <c r="AX230" s="34">
        <f t="shared" si="109"/>
        <v>0.31203899226062981</v>
      </c>
      <c r="AY230" s="34">
        <f t="shared" si="110"/>
        <v>7.7096662387532433E-11</v>
      </c>
      <c r="AZ230" s="34">
        <f t="shared" si="111"/>
        <v>1189751.8930438627</v>
      </c>
      <c r="BA230" s="34">
        <f t="shared" si="112"/>
        <v>1.132228397103398E-5</v>
      </c>
      <c r="BB230" s="36">
        <f t="shared" si="113"/>
        <v>6491389.3388943803</v>
      </c>
      <c r="BC230" s="38">
        <f t="shared" si="114"/>
        <v>-43337.376193510368</v>
      </c>
      <c r="BD230" s="39">
        <f t="shared" si="115"/>
        <v>-0.6631857472088255</v>
      </c>
      <c r="BE230" s="36">
        <v>5394348.8999999994</v>
      </c>
      <c r="BF230" s="40">
        <f>テーブル2[[#This Row],[q_P]]/テーブル2[[#This Row],[q_M]]</f>
        <v>1.2033684619277001</v>
      </c>
      <c r="BG230" s="34">
        <v>1</v>
      </c>
      <c r="BH230" s="34">
        <v>-0.03</v>
      </c>
      <c r="BI230" s="34">
        <v>4.5999999999999999E-2</v>
      </c>
      <c r="BJ230" s="34">
        <v>5625</v>
      </c>
      <c r="BK230" s="22">
        <v>1</v>
      </c>
      <c r="BL230" s="34">
        <f>テーブル2[[#This Row],[Ts]]-テーブル2[[#This Row],[Tin]]</f>
        <v>111.15618502470664</v>
      </c>
      <c r="BM230" s="34">
        <f>テーブル2[[#This Row],[q_P]]*0.000001</f>
        <v>6.49138933889438</v>
      </c>
      <c r="BN230" s="34">
        <f>テーブル2[[#This Row],[Tsub]]</f>
        <v>111.15618502470664</v>
      </c>
      <c r="BO230" s="34">
        <f>テーブル2[[#This Row],[Fcorr]]</f>
        <v>1</v>
      </c>
      <c r="BP230" s="34">
        <f>(テーブル2[[#This Row],[Tsub]]-40)^2</f>
        <v>5063.2026672702859</v>
      </c>
      <c r="BQ230" s="34">
        <v>1</v>
      </c>
      <c r="BR230" s="34">
        <v>0.15240000000000001</v>
      </c>
    </row>
    <row r="231" spans="1:70" x14ac:dyDescent="0.15">
      <c r="A231" s="33" t="s">
        <v>185</v>
      </c>
      <c r="B231" s="34">
        <v>12065825.263044</v>
      </c>
      <c r="C231" s="22">
        <f>TsatFromP(テーブル2[[#This Row],[P]])</f>
        <v>598.16775841222602</v>
      </c>
      <c r="D231" s="34">
        <f>RhoGFromP(テーブル2[[#This Row],[P]])</f>
        <v>70.719127092768275</v>
      </c>
      <c r="E231" s="34">
        <f>RhoFFromP(テーブル2[[#This Row],[P]])</f>
        <v>654.05698086007123</v>
      </c>
      <c r="F231" s="34">
        <f>HgFromP(テーブル2[[#This Row],[P]])</f>
        <v>2683685.0883769183</v>
      </c>
      <c r="G231" s="34">
        <f>HfFromP(テーブル2[[#This Row],[P]])</f>
        <v>1493933.1953330557</v>
      </c>
      <c r="H231" s="34">
        <f>MuGFromP(テーブル2[[#This Row],[P]])</f>
        <v>2.1145404359091978E-5</v>
      </c>
      <c r="I231" s="34">
        <f>MuFFromP(テーブル2[[#This Row],[P]])</f>
        <v>7.6371158483289308E-5</v>
      </c>
      <c r="J231" s="34">
        <f>KfFromP(テーブル2[[#This Row],[P]])</f>
        <v>0.51093471001104362</v>
      </c>
      <c r="K231" s="34">
        <f>CpFFromP(テーブル2[[#This Row],[P]])</f>
        <v>6848.0719740576842</v>
      </c>
      <c r="L231" s="34">
        <f>SigmaFromP(テーブル2[[#This Row],[P]])</f>
        <v>8.6953190176294083E-3</v>
      </c>
      <c r="M231" s="34">
        <v>14.01</v>
      </c>
      <c r="N231" s="34">
        <v>3200.7028</v>
      </c>
      <c r="O231" s="35">
        <f t="shared" si="116"/>
        <v>2.8502295699234246E-6</v>
      </c>
      <c r="P231" s="35">
        <f t="shared" si="117"/>
        <v>5.9847340050885557E-3</v>
      </c>
      <c r="Q231" s="35">
        <v>1.905E-3</v>
      </c>
      <c r="R231" s="34">
        <v>0.15240000000000001</v>
      </c>
      <c r="S231" s="36">
        <v>3887886.4288330078</v>
      </c>
      <c r="T231" s="34">
        <v>526.45012634416651</v>
      </c>
      <c r="U231" s="12">
        <f>+T231+BG231*S231*テーブル2[[#This Row],[Pw]]*R231/(N231*O231*K231)</f>
        <v>583.21110598913458</v>
      </c>
      <c r="V231" s="34">
        <v>0.03</v>
      </c>
      <c r="W231" s="35">
        <f t="shared" si="88"/>
        <v>79838.239396802557</v>
      </c>
      <c r="X231" s="34">
        <v>3.3515795852552349E-2</v>
      </c>
      <c r="Y231" s="34">
        <f t="shared" si="89"/>
        <v>5.4622960134399108</v>
      </c>
      <c r="Z231" s="34">
        <f t="shared" si="90"/>
        <v>5.4622960236752167</v>
      </c>
      <c r="AA231" s="34">
        <f t="shared" si="91"/>
        <v>-1.0235305936134864E-8</v>
      </c>
      <c r="AB231" s="34">
        <f t="shared" si="92"/>
        <v>1.5901280644787319E-5</v>
      </c>
      <c r="AC231" s="34">
        <v>627.4882840541735</v>
      </c>
      <c r="AD231" s="34">
        <f t="shared" si="93"/>
        <v>2583.8109256880853</v>
      </c>
      <c r="AE231" s="34">
        <f>+gettm2(AD231,AC231,AK231,AL231,テーブル2[[#This Row],[Fcorr]])</f>
        <v>583.21110598913435</v>
      </c>
      <c r="AF231" s="37">
        <f t="shared" si="94"/>
        <v>0</v>
      </c>
      <c r="AG231" s="34">
        <v>1.5958389888036727E-5</v>
      </c>
      <c r="AH231" s="34">
        <f t="shared" si="95"/>
        <v>65.61976393125191</v>
      </c>
      <c r="AI231" s="34">
        <f t="shared" si="96"/>
        <v>0.31674483309211171</v>
      </c>
      <c r="AJ231" s="34">
        <f t="shared" si="97"/>
        <v>43.289724041049404</v>
      </c>
      <c r="AK231" s="34">
        <f>+S88*テーブル2[[#This Row],[F_form]]/(E88*CpFromTP((テーブル2[[#This Row],[Tin]]+テーブル2[[#This Row],[Tf]])/2,テーブル2[[#This Row],[P]])*AI88)</f>
        <v>1.9429128863458029</v>
      </c>
      <c r="AL231" s="34">
        <f t="shared" si="98"/>
        <v>1.0236047381169835</v>
      </c>
      <c r="AM231" s="34">
        <f t="shared" si="99"/>
        <v>598.16775840131459</v>
      </c>
      <c r="AN231" s="34">
        <f t="shared" si="100"/>
        <v>1.0911435310845263E-8</v>
      </c>
      <c r="AO231" s="34">
        <f t="shared" si="101"/>
        <v>5.7109243249408448E-8</v>
      </c>
      <c r="AP231" s="34">
        <v>4.2217163491145024</v>
      </c>
      <c r="AQ231" s="34">
        <f t="shared" si="102"/>
        <v>4.8032885795538803E-5</v>
      </c>
      <c r="AR231" s="34">
        <f t="shared" si="103"/>
        <v>8.007749565643068E-6</v>
      </c>
      <c r="AS231" s="34">
        <f t="shared" si="104"/>
        <v>21.722321068643122</v>
      </c>
      <c r="AT231" s="34">
        <f t="shared" si="105"/>
        <v>12.341701762767336</v>
      </c>
      <c r="AU231" s="34">
        <f t="shared" si="106"/>
        <v>3.9091702649203608</v>
      </c>
      <c r="AV231" s="34">
        <f t="shared" si="107"/>
        <v>0.31254608419414165</v>
      </c>
      <c r="AW231" s="34">
        <f t="shared" si="108"/>
        <v>8.5955011151019993E-3</v>
      </c>
      <c r="AX231" s="34">
        <f t="shared" si="109"/>
        <v>0.31254608415878316</v>
      </c>
      <c r="AY231" s="34">
        <f t="shared" si="110"/>
        <v>3.5358493910564448E-11</v>
      </c>
      <c r="AZ231" s="34">
        <f t="shared" si="111"/>
        <v>1189751.8930438627</v>
      </c>
      <c r="BA231" s="34">
        <f t="shared" si="112"/>
        <v>1.1377572964041892E-5</v>
      </c>
      <c r="BB231" s="36">
        <f t="shared" si="113"/>
        <v>3905968.7638522917</v>
      </c>
      <c r="BC231" s="38">
        <f t="shared" si="114"/>
        <v>18082.335019283928</v>
      </c>
      <c r="BD231" s="39">
        <f t="shared" si="115"/>
        <v>0.46509421893559638</v>
      </c>
      <c r="BE231" s="36">
        <v>3974783.4</v>
      </c>
      <c r="BF231" s="40">
        <f>テーブル2[[#This Row],[q_P]]/テーブル2[[#This Row],[q_M]]</f>
        <v>0.98268719846527786</v>
      </c>
      <c r="BG231" s="34">
        <v>1</v>
      </c>
      <c r="BH231" s="34">
        <v>4.0000000000000001E-3</v>
      </c>
      <c r="BI231" s="34">
        <v>4.5999999999999999E-2</v>
      </c>
      <c r="BJ231" s="34">
        <v>5625</v>
      </c>
      <c r="BK231" s="22">
        <v>1</v>
      </c>
      <c r="BL231" s="34">
        <f>テーブル2[[#This Row],[Ts]]-テーブル2[[#This Row],[Tin]]</f>
        <v>71.717632068059515</v>
      </c>
      <c r="BM231" s="34">
        <f>テーブル2[[#This Row],[q_P]]*0.000001</f>
        <v>3.9059687638522917</v>
      </c>
      <c r="BN231" s="34">
        <f>テーブル2[[#This Row],[Tsub]]</f>
        <v>71.717632068059515</v>
      </c>
      <c r="BO231" s="34">
        <f>テーブル2[[#This Row],[Fcorr]]</f>
        <v>1</v>
      </c>
      <c r="BP231" s="34">
        <f>(テーブル2[[#This Row],[Tsub]]-40)^2</f>
        <v>1006.0081840047974</v>
      </c>
      <c r="BQ231" s="34">
        <v>1</v>
      </c>
      <c r="BR231" s="34">
        <v>0.15240000000000001</v>
      </c>
    </row>
    <row r="232" spans="1:70" x14ac:dyDescent="0.15">
      <c r="A232" s="33" t="s">
        <v>186</v>
      </c>
      <c r="B232" s="34">
        <v>12065825.263044</v>
      </c>
      <c r="C232" s="22">
        <f>TsatFromP(テーブル2[[#This Row],[P]])</f>
        <v>598.16775841222602</v>
      </c>
      <c r="D232" s="34">
        <f>RhoGFromP(テーブル2[[#This Row],[P]])</f>
        <v>70.719127092768275</v>
      </c>
      <c r="E232" s="34">
        <f>RhoFFromP(テーブル2[[#This Row],[P]])</f>
        <v>654.05698086007123</v>
      </c>
      <c r="F232" s="34">
        <f>HgFromP(テーブル2[[#This Row],[P]])</f>
        <v>2683685.0883769183</v>
      </c>
      <c r="G232" s="34">
        <f>HfFromP(テーブル2[[#This Row],[P]])</f>
        <v>1493933.1953330557</v>
      </c>
      <c r="H232" s="34">
        <f>MuGFromP(テーブル2[[#This Row],[P]])</f>
        <v>2.1145404359091978E-5</v>
      </c>
      <c r="I232" s="34">
        <f>MuFFromP(テーブル2[[#This Row],[P]])</f>
        <v>7.6371158483289308E-5</v>
      </c>
      <c r="J232" s="34">
        <f>KfFromP(テーブル2[[#This Row],[P]])</f>
        <v>0.51093471001104362</v>
      </c>
      <c r="K232" s="34">
        <f>CpFFromP(テーブル2[[#This Row],[P]])</f>
        <v>6848.0719740576842</v>
      </c>
      <c r="L232" s="34">
        <f>SigmaFromP(テーブル2[[#This Row],[P]])</f>
        <v>8.6953190176294083E-3</v>
      </c>
      <c r="M232" s="34">
        <v>15.01</v>
      </c>
      <c r="N232" s="34">
        <v>3214.2651000000001</v>
      </c>
      <c r="O232" s="35">
        <f t="shared" si="116"/>
        <v>2.8502295699234246E-6</v>
      </c>
      <c r="P232" s="35">
        <f t="shared" si="117"/>
        <v>5.9847340050885557E-3</v>
      </c>
      <c r="Q232" s="35">
        <v>1.905E-3</v>
      </c>
      <c r="R232" s="34">
        <v>0.15240000000000001</v>
      </c>
      <c r="S232" s="36">
        <v>6525193.7866210938</v>
      </c>
      <c r="T232" s="34">
        <v>487.52777357265722</v>
      </c>
      <c r="U232" s="12">
        <f>+T232+BG232*S232*テーブル2[[#This Row],[Pw]]*R232/(N232*O232*K232)</f>
        <v>582.39001527330686</v>
      </c>
      <c r="V232" s="34">
        <v>0.03</v>
      </c>
      <c r="W232" s="35">
        <f t="shared" si="88"/>
        <v>80176.537021365279</v>
      </c>
      <c r="X232" s="34">
        <v>3.3449931618296479E-2</v>
      </c>
      <c r="Y232" s="34">
        <f t="shared" si="89"/>
        <v>5.4676711069102142</v>
      </c>
      <c r="Z232" s="34">
        <f t="shared" si="90"/>
        <v>5.4676711158044791</v>
      </c>
      <c r="AA232" s="34">
        <f t="shared" si="91"/>
        <v>-8.8942648801548785E-9</v>
      </c>
      <c r="AB232" s="34">
        <f t="shared" si="92"/>
        <v>1.5798422304046594E-5</v>
      </c>
      <c r="AC232" s="34">
        <v>629.05106174780224</v>
      </c>
      <c r="AD232" s="34">
        <f t="shared" si="93"/>
        <v>2592.2084517945309</v>
      </c>
      <c r="AE232" s="34">
        <f>+gettm2(AD232,AC232,AK232,AL232,テーブル2[[#This Row],[Fcorr]])</f>
        <v>582.39001527330663</v>
      </c>
      <c r="AF232" s="37">
        <f t="shared" si="94"/>
        <v>0</v>
      </c>
      <c r="AG232" s="34">
        <v>1.5892007011709382E-5</v>
      </c>
      <c r="AH232" s="34">
        <f t="shared" si="95"/>
        <v>66.046992670164499</v>
      </c>
      <c r="AI232" s="34">
        <f t="shared" si="96"/>
        <v>0.31777427103531741</v>
      </c>
      <c r="AJ232" s="34">
        <f t="shared" si="97"/>
        <v>43.24975841651549</v>
      </c>
      <c r="AK232" s="34">
        <f>+S88*テーブル2[[#This Row],[F_form]]/(E88*CpFromTP((テーブル2[[#This Row],[Tin]]+テーブル2[[#This Row],[Tf]])/2,テーブル2[[#This Row],[P]])*AI88)</f>
        <v>2.0467829058573699</v>
      </c>
      <c r="AL232" s="34">
        <f t="shared" si="98"/>
        <v>1.0236047381169835</v>
      </c>
      <c r="AM232" s="34">
        <f t="shared" si="99"/>
        <v>598.16775839391255</v>
      </c>
      <c r="AN232" s="34">
        <f t="shared" si="100"/>
        <v>1.8313471628061961E-8</v>
      </c>
      <c r="AO232" s="34">
        <f t="shared" si="101"/>
        <v>9.3584707662787978E-8</v>
      </c>
      <c r="AP232" s="34">
        <v>4.2365266918094466</v>
      </c>
      <c r="AQ232" s="34">
        <f t="shared" si="102"/>
        <v>4.7697639449120066E-5</v>
      </c>
      <c r="AR232" s="34">
        <f t="shared" si="103"/>
        <v>7.9927958596860851E-6</v>
      </c>
      <c r="AS232" s="34">
        <f t="shared" si="104"/>
        <v>21.752223602043678</v>
      </c>
      <c r="AT232" s="34">
        <f t="shared" si="105"/>
        <v>12.348579934429079</v>
      </c>
      <c r="AU232" s="34">
        <f t="shared" si="106"/>
        <v>3.9240609869845482</v>
      </c>
      <c r="AV232" s="34">
        <f t="shared" si="107"/>
        <v>0.31246570482489844</v>
      </c>
      <c r="AW232" s="34">
        <f t="shared" si="108"/>
        <v>8.5399006259159749E-3</v>
      </c>
      <c r="AX232" s="34">
        <f t="shared" si="109"/>
        <v>0.31246570467075929</v>
      </c>
      <c r="AY232" s="34">
        <f t="shared" si="110"/>
        <v>1.5413914589146316E-10</v>
      </c>
      <c r="AZ232" s="34">
        <f t="shared" si="111"/>
        <v>1189751.8930438627</v>
      </c>
      <c r="BA232" s="34">
        <f t="shared" si="112"/>
        <v>1.1258666100542875E-5</v>
      </c>
      <c r="BB232" s="36">
        <f t="shared" si="113"/>
        <v>6468296.7852813639</v>
      </c>
      <c r="BC232" s="38">
        <f t="shared" si="114"/>
        <v>-56897.001339729875</v>
      </c>
      <c r="BD232" s="39">
        <f t="shared" si="115"/>
        <v>-0.87195879847106494</v>
      </c>
      <c r="BE232" s="36">
        <v>5425894.7999999989</v>
      </c>
      <c r="BF232" s="40">
        <f>テーブル2[[#This Row],[q_P]]/テーブル2[[#This Row],[q_M]]</f>
        <v>1.1921161437338161</v>
      </c>
      <c r="BG232" s="34">
        <v>1</v>
      </c>
      <c r="BH232" s="34">
        <v>-2.8000000000000001E-2</v>
      </c>
      <c r="BI232" s="34">
        <v>4.5999999999999999E-2</v>
      </c>
      <c r="BJ232" s="34">
        <v>5625</v>
      </c>
      <c r="BK232" s="22">
        <v>1</v>
      </c>
      <c r="BL232" s="34">
        <f>テーブル2[[#This Row],[Ts]]-テーブル2[[#This Row],[Tin]]</f>
        <v>110.6399848395688</v>
      </c>
      <c r="BM232" s="34">
        <f>テーブル2[[#This Row],[q_P]]*0.000001</f>
        <v>6.468296785281364</v>
      </c>
      <c r="BN232" s="34">
        <f>テーブル2[[#This Row],[Tsub]]</f>
        <v>110.6399848395688</v>
      </c>
      <c r="BO232" s="34">
        <f>テーブル2[[#This Row],[Fcorr]]</f>
        <v>1</v>
      </c>
      <c r="BP232" s="34">
        <f>(テーブル2[[#This Row],[Tsub]]-40)^2</f>
        <v>4990.0074581345098</v>
      </c>
      <c r="BQ232" s="34">
        <v>1</v>
      </c>
      <c r="BR232" s="34">
        <v>0.15240000000000001</v>
      </c>
    </row>
    <row r="233" spans="1:70" x14ac:dyDescent="0.15">
      <c r="A233" s="33" t="s">
        <v>187</v>
      </c>
      <c r="B233" s="34">
        <v>12065825.263044</v>
      </c>
      <c r="C233" s="22">
        <f>TsatFromP(テーブル2[[#This Row],[P]])</f>
        <v>598.16775841222602</v>
      </c>
      <c r="D233" s="34">
        <f>RhoGFromP(テーブル2[[#This Row],[P]])</f>
        <v>70.719127092768275</v>
      </c>
      <c r="E233" s="34">
        <f>RhoFFromP(テーブル2[[#This Row],[P]])</f>
        <v>654.05698086007123</v>
      </c>
      <c r="F233" s="34">
        <f>HgFromP(テーブル2[[#This Row],[P]])</f>
        <v>2683685.0883769183</v>
      </c>
      <c r="G233" s="34">
        <f>HfFromP(テーブル2[[#This Row],[P]])</f>
        <v>1493933.1953330557</v>
      </c>
      <c r="H233" s="34">
        <f>MuGFromP(テーブル2[[#This Row],[P]])</f>
        <v>2.1145404359091978E-5</v>
      </c>
      <c r="I233" s="34">
        <f>MuFFromP(テーブル2[[#This Row],[P]])</f>
        <v>7.6371158483289308E-5</v>
      </c>
      <c r="J233" s="34">
        <f>KfFromP(テーブル2[[#This Row],[P]])</f>
        <v>0.51093471001104362</v>
      </c>
      <c r="K233" s="34">
        <f>CpFFromP(テーブル2[[#This Row],[P]])</f>
        <v>6848.0719740576842</v>
      </c>
      <c r="L233" s="34">
        <f>SigmaFromP(テーブル2[[#This Row],[P]])</f>
        <v>8.6953190176294083E-3</v>
      </c>
      <c r="M233" s="34">
        <v>16.010000000000002</v>
      </c>
      <c r="N233" s="34">
        <v>3254.9520000000002</v>
      </c>
      <c r="O233" s="35">
        <f t="shared" si="116"/>
        <v>2.8502295699234246E-6</v>
      </c>
      <c r="P233" s="35">
        <f t="shared" si="117"/>
        <v>5.9847340050885557E-3</v>
      </c>
      <c r="Q233" s="35">
        <v>1.905E-3</v>
      </c>
      <c r="R233" s="34">
        <v>0.15240000000000001</v>
      </c>
      <c r="S233" s="36">
        <v>8616491.3177490234</v>
      </c>
      <c r="T233" s="34">
        <v>458.12079612380069</v>
      </c>
      <c r="U233" s="12">
        <f>+T233+BG233*S233*テーブル2[[#This Row],[Pw]]*R233/(N233*O233*K233)</f>
        <v>581.82017768483115</v>
      </c>
      <c r="V233" s="34">
        <v>0.03</v>
      </c>
      <c r="W233" s="35">
        <f t="shared" si="88"/>
        <v>81191.429895053458</v>
      </c>
      <c r="X233" s="34">
        <v>3.3255091938822395E-2</v>
      </c>
      <c r="Y233" s="34">
        <f t="shared" si="89"/>
        <v>5.4836651001193193</v>
      </c>
      <c r="Z233" s="34">
        <f t="shared" si="90"/>
        <v>5.4836651053309593</v>
      </c>
      <c r="AA233" s="34">
        <f t="shared" si="91"/>
        <v>-5.2116400084400993E-9</v>
      </c>
      <c r="AB233" s="34">
        <f t="shared" si="92"/>
        <v>1.5496192713117083E-5</v>
      </c>
      <c r="AC233" s="34">
        <v>629.94580279984223</v>
      </c>
      <c r="AD233" s="34">
        <f t="shared" si="93"/>
        <v>2617.364919484929</v>
      </c>
      <c r="AE233" s="34">
        <f>+gettm2(AD233,AC233,AK233,AL233,テーブル2[[#This Row],[Fcorr]])</f>
        <v>581.82017798428899</v>
      </c>
      <c r="AF233" s="37">
        <f t="shared" si="94"/>
        <v>2.994578380821622E-7</v>
      </c>
      <c r="AG233" s="34">
        <v>1.5618570609649993E-5</v>
      </c>
      <c r="AH233" s="34">
        <f t="shared" si="95"/>
        <v>67.335138471289682</v>
      </c>
      <c r="AI233" s="34">
        <f t="shared" si="96"/>
        <v>0.32085815812649854</v>
      </c>
      <c r="AJ233" s="34">
        <f t="shared" si="97"/>
        <v>42.918108982883183</v>
      </c>
      <c r="AK233" s="34">
        <f>+S88*テーブル2[[#This Row],[F_form]]/(E88*CpFromTP((テーブル2[[#This Row],[Tin]]+テーブル2[[#This Row],[Tf]])/2,テーブル2[[#This Row],[P]])*AI88)</f>
        <v>2.1087712113263684</v>
      </c>
      <c r="AL233" s="34">
        <f t="shared" si="98"/>
        <v>1.0236047381169835</v>
      </c>
      <c r="AM233" s="34">
        <f t="shared" si="99"/>
        <v>598.16775838919114</v>
      </c>
      <c r="AN233" s="34">
        <f t="shared" si="100"/>
        <v>2.3034885998640675E-8</v>
      </c>
      <c r="AO233" s="34">
        <f t="shared" si="101"/>
        <v>1.223778965329101E-7</v>
      </c>
      <c r="AP233" s="34">
        <v>4.2661985328025374</v>
      </c>
      <c r="AQ233" s="34">
        <f t="shared" si="102"/>
        <v>4.703646296316945E-5</v>
      </c>
      <c r="AR233" s="34">
        <f t="shared" si="103"/>
        <v>7.8704742530914516E-6</v>
      </c>
      <c r="AS233" s="34">
        <f t="shared" si="104"/>
        <v>21.627194970867102</v>
      </c>
      <c r="AT233" s="34">
        <f t="shared" si="105"/>
        <v>12.319757746049985</v>
      </c>
      <c r="AU233" s="34">
        <f t="shared" si="106"/>
        <v>3.9528947789622615</v>
      </c>
      <c r="AV233" s="34">
        <f t="shared" si="107"/>
        <v>0.31330375384027587</v>
      </c>
      <c r="AW233" s="34">
        <f t="shared" si="108"/>
        <v>8.3765292067276061E-3</v>
      </c>
      <c r="AX233" s="34">
        <f t="shared" si="109"/>
        <v>0.31330375308082886</v>
      </c>
      <c r="AY233" s="34">
        <f t="shared" si="110"/>
        <v>7.5944700528296494E-10</v>
      </c>
      <c r="AZ233" s="34">
        <f t="shared" si="111"/>
        <v>1189751.8930438627</v>
      </c>
      <c r="BA233" s="34">
        <f t="shared" si="112"/>
        <v>1.1025380699353063E-5</v>
      </c>
      <c r="BB233" s="36">
        <f t="shared" si="113"/>
        <v>8637367.1305995826</v>
      </c>
      <c r="BC233" s="38">
        <f t="shared" si="114"/>
        <v>20875.81285055913</v>
      </c>
      <c r="BD233" s="39">
        <f t="shared" si="115"/>
        <v>0.24227741990010776</v>
      </c>
      <c r="BE233" s="36">
        <v>6624639</v>
      </c>
      <c r="BF233" s="40">
        <f>テーブル2[[#This Row],[q_P]]/テーブル2[[#This Row],[q_M]]</f>
        <v>1.3038245752862281</v>
      </c>
      <c r="BG233" s="34">
        <v>1</v>
      </c>
      <c r="BH233" s="34">
        <v>-4.3999999999999997E-2</v>
      </c>
      <c r="BI233" s="34">
        <v>4.5999999999999999E-2</v>
      </c>
      <c r="BJ233" s="34">
        <v>5625</v>
      </c>
      <c r="BK233" s="22">
        <v>1</v>
      </c>
      <c r="BL233" s="34">
        <f>テーブル2[[#This Row],[Ts]]-テーブル2[[#This Row],[Tin]]</f>
        <v>140.04696228842533</v>
      </c>
      <c r="BM233" s="34">
        <f>テーブル2[[#This Row],[q_P]]*0.000001</f>
        <v>8.6373671305995821</v>
      </c>
      <c r="BN233" s="34">
        <f>テーブル2[[#This Row],[Tsub]]</f>
        <v>140.04696228842533</v>
      </c>
      <c r="BO233" s="34">
        <f>テーブル2[[#This Row],[Fcorr]]</f>
        <v>1</v>
      </c>
      <c r="BP233" s="34">
        <f>(テーブル2[[#This Row],[Tsub]]-40)^2</f>
        <v>10009.3946631416</v>
      </c>
      <c r="BQ233" s="34">
        <v>1</v>
      </c>
      <c r="BR233" s="34">
        <v>0.15240000000000001</v>
      </c>
    </row>
    <row r="234" spans="1:70" x14ac:dyDescent="0.15">
      <c r="A234" s="33" t="s">
        <v>188</v>
      </c>
      <c r="B234" s="34">
        <v>12065825.263044</v>
      </c>
      <c r="C234" s="22">
        <f>TsatFromP(テーブル2[[#This Row],[P]])</f>
        <v>598.16775841222602</v>
      </c>
      <c r="D234" s="34">
        <f>RhoGFromP(テーブル2[[#This Row],[P]])</f>
        <v>70.719127092768275</v>
      </c>
      <c r="E234" s="34">
        <f>RhoFFromP(テーブル2[[#This Row],[P]])</f>
        <v>654.05698086007123</v>
      </c>
      <c r="F234" s="34">
        <f>HgFromP(テーブル2[[#This Row],[P]])</f>
        <v>2683685.0883769183</v>
      </c>
      <c r="G234" s="34">
        <f>HfFromP(テーブル2[[#This Row],[P]])</f>
        <v>1493933.1953330557</v>
      </c>
      <c r="H234" s="34">
        <f>MuGFromP(テーブル2[[#This Row],[P]])</f>
        <v>2.1145404359091978E-5</v>
      </c>
      <c r="I234" s="34">
        <f>MuFFromP(テーブル2[[#This Row],[P]])</f>
        <v>7.6371158483289308E-5</v>
      </c>
      <c r="J234" s="34">
        <f>KfFromP(テーブル2[[#This Row],[P]])</f>
        <v>0.51093471001104362</v>
      </c>
      <c r="K234" s="34">
        <f>CpFFromP(テーブル2[[#This Row],[P]])</f>
        <v>6848.0719740576842</v>
      </c>
      <c r="L234" s="34">
        <f>SigmaFromP(テーブル2[[#This Row],[P]])</f>
        <v>8.6953190176294083E-3</v>
      </c>
      <c r="M234" s="34">
        <v>17.010000000000002</v>
      </c>
      <c r="N234" s="34">
        <v>3295.6388999999999</v>
      </c>
      <c r="O234" s="35">
        <f t="shared" si="116"/>
        <v>2.8502295699234246E-6</v>
      </c>
      <c r="P234" s="35">
        <f t="shared" si="117"/>
        <v>5.9847340050885557E-3</v>
      </c>
      <c r="Q234" s="35">
        <v>1.905E-3</v>
      </c>
      <c r="R234" s="34">
        <v>0.15240000000000001</v>
      </c>
      <c r="S234" s="36">
        <v>4252316.6656494141</v>
      </c>
      <c r="T234" s="34">
        <v>522.60407503227714</v>
      </c>
      <c r="U234" s="12">
        <f>+T234+BG234*S234*テーブル2[[#This Row],[Pw]]*R234/(N234*O234*K234)</f>
        <v>582.89717869037236</v>
      </c>
      <c r="V234" s="34">
        <v>0.03</v>
      </c>
      <c r="W234" s="35">
        <f t="shared" si="88"/>
        <v>82206.322768741607</v>
      </c>
      <c r="X234" s="34">
        <v>3.3064273710313064E-2</v>
      </c>
      <c r="Y234" s="34">
        <f t="shared" si="89"/>
        <v>5.4994658085590018</v>
      </c>
      <c r="Z234" s="34">
        <f t="shared" si="90"/>
        <v>5.4994658399245262</v>
      </c>
      <c r="AA234" s="34">
        <f t="shared" si="91"/>
        <v>-3.136552439997331E-8</v>
      </c>
      <c r="AB234" s="34">
        <f t="shared" si="92"/>
        <v>1.5203168550013143E-5</v>
      </c>
      <c r="AC234" s="34">
        <v>627.56600672915113</v>
      </c>
      <c r="AD234" s="34">
        <f t="shared" si="93"/>
        <v>2642.4679373276463</v>
      </c>
      <c r="AE234" s="34">
        <f>+gettm2(AD234,AC234,AK234,AL234,テーブル2[[#This Row],[Fcorr]])</f>
        <v>582.89717896603236</v>
      </c>
      <c r="AF234" s="37">
        <f t="shared" si="94"/>
        <v>2.7565999971557176E-7</v>
      </c>
      <c r="AG234" s="34">
        <v>1.5262359854787537E-5</v>
      </c>
      <c r="AH234" s="34">
        <f t="shared" si="95"/>
        <v>68.63294836750508</v>
      </c>
      <c r="AI234" s="34">
        <f t="shared" si="96"/>
        <v>0.32393549289494034</v>
      </c>
      <c r="AJ234" s="34">
        <f t="shared" si="97"/>
        <v>42.3415187026065</v>
      </c>
      <c r="AK234" s="34">
        <f>+S88*テーブル2[[#This Row],[F_form]]/(E88*CpFromTP((テーブル2[[#This Row],[Tin]]+テーブル2[[#This Row],[Tf]])/2,テーブル2[[#This Row],[P]])*AI88)</f>
        <v>1.955236775840322</v>
      </c>
      <c r="AL234" s="34">
        <f t="shared" si="98"/>
        <v>1.0236047381169835</v>
      </c>
      <c r="AM234" s="34">
        <f t="shared" si="99"/>
        <v>598.16775840446235</v>
      </c>
      <c r="AN234" s="34">
        <f t="shared" si="100"/>
        <v>7.7636741480091587E-9</v>
      </c>
      <c r="AO234" s="34">
        <f t="shared" si="101"/>
        <v>5.9191304774393951E-8</v>
      </c>
      <c r="AP234" s="34">
        <v>4.2779660409865539</v>
      </c>
      <c r="AQ234" s="34">
        <f t="shared" si="102"/>
        <v>4.67780501138274E-5</v>
      </c>
      <c r="AR234" s="34">
        <f t="shared" si="103"/>
        <v>7.6607755797809652E-6</v>
      </c>
      <c r="AS234" s="34">
        <f t="shared" si="104"/>
        <v>21.252864928749403</v>
      </c>
      <c r="AT234" s="34">
        <f t="shared" si="105"/>
        <v>12.232458532297226</v>
      </c>
      <c r="AU234" s="34">
        <f t="shared" si="106"/>
        <v>3.9625274839766202</v>
      </c>
      <c r="AV234" s="34">
        <f t="shared" si="107"/>
        <v>0.31543855700993362</v>
      </c>
      <c r="AW234" s="34">
        <f t="shared" si="108"/>
        <v>8.2181338185210954E-3</v>
      </c>
      <c r="AX234" s="34">
        <f t="shared" si="109"/>
        <v>0.31543855585265074</v>
      </c>
      <c r="AY234" s="34">
        <f t="shared" si="110"/>
        <v>1.1572828806372115E-9</v>
      </c>
      <c r="AZ234" s="34">
        <f t="shared" si="111"/>
        <v>1189751.8930438627</v>
      </c>
      <c r="BA234" s="34">
        <f t="shared" si="112"/>
        <v>1.0934647368785513E-5</v>
      </c>
      <c r="BB234" s="36">
        <f t="shared" si="113"/>
        <v>4212356.5182297872</v>
      </c>
      <c r="BC234" s="38">
        <f t="shared" si="114"/>
        <v>-39960.147419626825</v>
      </c>
      <c r="BD234" s="39">
        <f t="shared" si="115"/>
        <v>-0.93972651995624867</v>
      </c>
      <c r="BE234" s="36">
        <v>4037875.2</v>
      </c>
      <c r="BF234" s="40">
        <f>テーブル2[[#This Row],[q_P]]/テーブル2[[#This Row],[q_M]]</f>
        <v>1.0432111716156525</v>
      </c>
      <c r="BG234" s="34">
        <v>1</v>
      </c>
      <c r="BH234" s="34">
        <v>-1.6E-2</v>
      </c>
      <c r="BI234" s="34">
        <v>4.5999999999999999E-2</v>
      </c>
      <c r="BJ234" s="34">
        <v>5625</v>
      </c>
      <c r="BK234" s="22">
        <v>1</v>
      </c>
      <c r="BL234" s="34">
        <f>テーブル2[[#This Row],[Ts]]-テーブル2[[#This Row],[Tin]]</f>
        <v>75.563683379948884</v>
      </c>
      <c r="BM234" s="34">
        <f>テーブル2[[#This Row],[q_P]]*0.000001</f>
        <v>4.2123565182297869</v>
      </c>
      <c r="BN234" s="34">
        <f>テーブル2[[#This Row],[Tsub]]</f>
        <v>75.563683379948884</v>
      </c>
      <c r="BO234" s="34">
        <f>テーブル2[[#This Row],[Fcorr]]</f>
        <v>1</v>
      </c>
      <c r="BP234" s="34">
        <f>(テーブル2[[#This Row],[Tsub]]-40)^2</f>
        <v>1264.7755755492524</v>
      </c>
      <c r="BQ234" s="34">
        <v>1</v>
      </c>
      <c r="BR234" s="34">
        <v>0.15240000000000001</v>
      </c>
    </row>
    <row r="235" spans="1:70" x14ac:dyDescent="0.15">
      <c r="A235" s="33" t="s">
        <v>189</v>
      </c>
      <c r="B235" s="34">
        <v>12065825.263044</v>
      </c>
      <c r="C235" s="22">
        <f>TsatFromP(テーブル2[[#This Row],[P]])</f>
        <v>598.16775841222602</v>
      </c>
      <c r="D235" s="34">
        <f>RhoGFromP(テーブル2[[#This Row],[P]])</f>
        <v>70.719127092768275</v>
      </c>
      <c r="E235" s="34">
        <f>RhoFFromP(テーブル2[[#This Row],[P]])</f>
        <v>654.05698086007123</v>
      </c>
      <c r="F235" s="34">
        <f>HgFromP(テーブル2[[#This Row],[P]])</f>
        <v>2683685.0883769183</v>
      </c>
      <c r="G235" s="34">
        <f>HfFromP(テーブル2[[#This Row],[P]])</f>
        <v>1493933.1953330557</v>
      </c>
      <c r="H235" s="34">
        <f>MuGFromP(テーブル2[[#This Row],[P]])</f>
        <v>2.1145404359091978E-5</v>
      </c>
      <c r="I235" s="34">
        <f>MuFFromP(テーブル2[[#This Row],[P]])</f>
        <v>7.6371158483289308E-5</v>
      </c>
      <c r="J235" s="34">
        <f>KfFromP(テーブル2[[#This Row],[P]])</f>
        <v>0.51093471001104362</v>
      </c>
      <c r="K235" s="34">
        <f>CpFFromP(テーブル2[[#This Row],[P]])</f>
        <v>6848.0719740576842</v>
      </c>
      <c r="L235" s="34">
        <f>SigmaFromP(テーブル2[[#This Row],[P]])</f>
        <v>8.6953190176294083E-3</v>
      </c>
      <c r="M235" s="34">
        <v>18.010000000000002</v>
      </c>
      <c r="N235" s="34">
        <v>3811.0063</v>
      </c>
      <c r="O235" s="35">
        <f t="shared" si="116"/>
        <v>2.8502295699234246E-6</v>
      </c>
      <c r="P235" s="35">
        <f t="shared" si="117"/>
        <v>5.9847340050885557E-3</v>
      </c>
      <c r="Q235" s="35">
        <v>1.905E-3</v>
      </c>
      <c r="R235" s="34">
        <v>0.15240000000000001</v>
      </c>
      <c r="S235" s="36">
        <v>3802680.2062988281</v>
      </c>
      <c r="T235" s="34">
        <v>535.47689091833934</v>
      </c>
      <c r="U235" s="12">
        <f>+T235+BG235*S235*テーブル2[[#This Row],[Pw]]*R235/(N235*O235*K235)</f>
        <v>582.10328173370931</v>
      </c>
      <c r="V235" s="34">
        <v>0.03</v>
      </c>
      <c r="W235" s="35">
        <f t="shared" si="88"/>
        <v>95061.632502125067</v>
      </c>
      <c r="X235" s="34">
        <v>3.0945299404402053E-2</v>
      </c>
      <c r="Y235" s="34">
        <f t="shared" si="89"/>
        <v>5.6846359273741571</v>
      </c>
      <c r="Z235" s="34">
        <f t="shared" si="90"/>
        <v>5.684635962469522</v>
      </c>
      <c r="AA235" s="34">
        <f t="shared" si="91"/>
        <v>-3.5095364836479348E-8</v>
      </c>
      <c r="AB235" s="34">
        <f t="shared" si="92"/>
        <v>1.214781910610109E-5</v>
      </c>
      <c r="AC235" s="34">
        <v>626.4714366163596</v>
      </c>
      <c r="AD235" s="34">
        <f t="shared" si="93"/>
        <v>2956.1578714842067</v>
      </c>
      <c r="AE235" s="34">
        <f>+gettm2(AD235,AC235,AK235,AL235,テーブル2[[#This Row],[Fcorr]])</f>
        <v>582.10328199842365</v>
      </c>
      <c r="AF235" s="37">
        <f t="shared" si="94"/>
        <v>2.6471434466657229E-7</v>
      </c>
      <c r="AG235" s="34">
        <v>1.2191531330225303E-5</v>
      </c>
      <c r="AH235" s="34">
        <f t="shared" si="95"/>
        <v>85.895111954002928</v>
      </c>
      <c r="AI235" s="34">
        <f t="shared" si="96"/>
        <v>0.36239018973411996</v>
      </c>
      <c r="AJ235" s="34">
        <f t="shared" si="97"/>
        <v>37.83736620188121</v>
      </c>
      <c r="AK235" s="34">
        <f>+S88*テーブル2[[#This Row],[F_form]]/(E88*CpFromTP((テーブル2[[#This Row],[Tin]]+テーブル2[[#This Row],[Tf]])/2,テーブル2[[#This Row],[P]])*AI88)</f>
        <v>1.9183122645354</v>
      </c>
      <c r="AL235" s="34">
        <f t="shared" si="98"/>
        <v>1.0236047381169835</v>
      </c>
      <c r="AM235" s="34">
        <f t="shared" si="99"/>
        <v>598.16775840623905</v>
      </c>
      <c r="AN235" s="34">
        <f t="shared" si="100"/>
        <v>5.9869762480957434E-9</v>
      </c>
      <c r="AO235" s="34">
        <f t="shared" si="101"/>
        <v>4.371222412421355E-8</v>
      </c>
      <c r="AP235" s="34">
        <v>4.5596842478780246</v>
      </c>
      <c r="AQ235" s="34">
        <f t="shared" si="102"/>
        <v>4.1176292620157333E-5</v>
      </c>
      <c r="AR235" s="34">
        <f t="shared" si="103"/>
        <v>6.1176217771747584E-6</v>
      </c>
      <c r="AS235" s="34">
        <f t="shared" si="104"/>
        <v>18.986515245520593</v>
      </c>
      <c r="AT235" s="34">
        <f t="shared" si="105"/>
        <v>11.668645016366112</v>
      </c>
      <c r="AU235" s="34">
        <f t="shared" si="106"/>
        <v>4.2286024814210084</v>
      </c>
      <c r="AV235" s="34">
        <f t="shared" si="107"/>
        <v>0.33108176645701626</v>
      </c>
      <c r="AW235" s="34">
        <f t="shared" si="108"/>
        <v>6.5665524057509561E-3</v>
      </c>
      <c r="AX235" s="34">
        <f t="shared" si="109"/>
        <v>0.33108174553628583</v>
      </c>
      <c r="AY235" s="34">
        <f t="shared" si="110"/>
        <v>2.0920730425810774E-8</v>
      </c>
      <c r="AZ235" s="34">
        <f t="shared" si="111"/>
        <v>1189751.8930438627</v>
      </c>
      <c r="BA235" s="34">
        <f t="shared" si="112"/>
        <v>9.0305140403789713E-6</v>
      </c>
      <c r="BB235" s="36">
        <f t="shared" si="113"/>
        <v>3766712.0554482876</v>
      </c>
      <c r="BC235" s="38">
        <f t="shared" si="114"/>
        <v>-35968.150850540493</v>
      </c>
      <c r="BD235" s="39">
        <f t="shared" si="115"/>
        <v>-0.94586315175707381</v>
      </c>
      <c r="BE235" s="36">
        <v>4053648.15</v>
      </c>
      <c r="BF235" s="40">
        <f>テーブル2[[#This Row],[q_P]]/テーブル2[[#This Row],[q_M]]</f>
        <v>0.92921534283834861</v>
      </c>
      <c r="BG235" s="34">
        <v>1</v>
      </c>
      <c r="BH235" s="34">
        <v>-7.0000000000000001E-3</v>
      </c>
      <c r="BI235" s="34">
        <v>4.5999999999999999E-2</v>
      </c>
      <c r="BJ235" s="34">
        <v>5625</v>
      </c>
      <c r="BK235" s="22">
        <v>1</v>
      </c>
      <c r="BL235" s="34">
        <f>テーブル2[[#This Row],[Ts]]-テーブル2[[#This Row],[Tin]]</f>
        <v>62.690867493886685</v>
      </c>
      <c r="BM235" s="34">
        <f>テーブル2[[#This Row],[q_P]]*0.000001</f>
        <v>3.7667120554482874</v>
      </c>
      <c r="BN235" s="34">
        <f>テーブル2[[#This Row],[Tsub]]</f>
        <v>62.690867493886685</v>
      </c>
      <c r="BO235" s="34">
        <f>テーブル2[[#This Row],[Fcorr]]</f>
        <v>1</v>
      </c>
      <c r="BP235" s="34">
        <f>(テーブル2[[#This Row],[Tsub]]-40)^2</f>
        <v>514.87546762512341</v>
      </c>
      <c r="BQ235" s="34">
        <v>1</v>
      </c>
      <c r="BR235" s="34">
        <v>0.15240000000000001</v>
      </c>
    </row>
    <row r="236" spans="1:70" x14ac:dyDescent="0.15">
      <c r="A236" s="33" t="s">
        <v>190</v>
      </c>
      <c r="B236" s="34">
        <v>12065825.263044</v>
      </c>
      <c r="C236" s="22">
        <f>TsatFromP(テーブル2[[#This Row],[P]])</f>
        <v>598.16775841222602</v>
      </c>
      <c r="D236" s="34">
        <f>RhoGFromP(テーブル2[[#This Row],[P]])</f>
        <v>70.719127092768275</v>
      </c>
      <c r="E236" s="34">
        <f>RhoFFromP(テーブル2[[#This Row],[P]])</f>
        <v>654.05698086007123</v>
      </c>
      <c r="F236" s="34">
        <f>HgFromP(テーブル2[[#This Row],[P]])</f>
        <v>2683685.0883769183</v>
      </c>
      <c r="G236" s="34">
        <f>HfFromP(テーブル2[[#This Row],[P]])</f>
        <v>1493933.1953330557</v>
      </c>
      <c r="H236" s="34">
        <f>MuGFromP(テーブル2[[#This Row],[P]])</f>
        <v>2.1145404359091978E-5</v>
      </c>
      <c r="I236" s="34">
        <f>MuFFromP(テーブル2[[#This Row],[P]])</f>
        <v>7.6371158483289308E-5</v>
      </c>
      <c r="J236" s="34">
        <f>KfFromP(テーブル2[[#This Row],[P]])</f>
        <v>0.51093471001104362</v>
      </c>
      <c r="K236" s="34">
        <f>CpFFromP(テーブル2[[#This Row],[P]])</f>
        <v>6848.0719740576842</v>
      </c>
      <c r="L236" s="34">
        <f>SigmaFromP(テーブル2[[#This Row],[P]])</f>
        <v>8.6953190176294083E-3</v>
      </c>
      <c r="M236" s="34">
        <v>19.010000000000002</v>
      </c>
      <c r="N236" s="34">
        <v>4041.5654</v>
      </c>
      <c r="O236" s="35">
        <f t="shared" si="116"/>
        <v>2.8502295699234246E-6</v>
      </c>
      <c r="P236" s="35">
        <f t="shared" si="117"/>
        <v>5.9847340050885557E-3</v>
      </c>
      <c r="Q236" s="35">
        <v>1.905E-3</v>
      </c>
      <c r="R236" s="34">
        <v>0.15240000000000001</v>
      </c>
      <c r="S236" s="36">
        <v>4513291.9311523438</v>
      </c>
      <c r="T236" s="34">
        <v>529.30255859691806</v>
      </c>
      <c r="U236" s="12">
        <f>+T236+BG236*S236*テーブル2[[#This Row],[Pw]]*R236/(N236*O236*K236)</f>
        <v>581.48513010991371</v>
      </c>
      <c r="V236" s="34">
        <v>0.03</v>
      </c>
      <c r="W236" s="35">
        <f t="shared" si="88"/>
        <v>100812.69211969136</v>
      </c>
      <c r="X236" s="34">
        <v>3.0144336571566076E-2</v>
      </c>
      <c r="Y236" s="34">
        <f t="shared" si="89"/>
        <v>5.7596638152486737</v>
      </c>
      <c r="Z236" s="34">
        <f t="shared" si="90"/>
        <v>5.7596638521379919</v>
      </c>
      <c r="AA236" s="34">
        <f t="shared" si="91"/>
        <v>-3.6889318266730697E-8</v>
      </c>
      <c r="AB236" s="34">
        <f t="shared" si="92"/>
        <v>1.1088361764888358E-5</v>
      </c>
      <c r="AC236" s="34">
        <v>626.56642849697062</v>
      </c>
      <c r="AD236" s="34">
        <f t="shared" si="93"/>
        <v>3094.1622859470503</v>
      </c>
      <c r="AE236" s="34">
        <f>+gettm2(AD236,AC236,AK236,AL236,テーブル2[[#This Row],[Fcorr]])</f>
        <v>581.4851301099136</v>
      </c>
      <c r="AF236" s="37">
        <f t="shared" si="94"/>
        <v>0</v>
      </c>
      <c r="AG236" s="34">
        <v>1.1136556626735018E-5</v>
      </c>
      <c r="AH236" s="34">
        <f t="shared" si="95"/>
        <v>94.102113931708885</v>
      </c>
      <c r="AI236" s="34">
        <f t="shared" si="96"/>
        <v>0.37930790797364905</v>
      </c>
      <c r="AJ236" s="34">
        <f t="shared" si="97"/>
        <v>36.176707096857946</v>
      </c>
      <c r="AK236" s="34">
        <f>+S88*テーブル2[[#This Row],[F_form]]/(E88*CpFromTP((テーブル2[[#This Row],[Tin]]+テーブル2[[#This Row],[Tf]])/2,テーブル2[[#This Row],[P]])*AI88)</f>
        <v>1.939499872198555</v>
      </c>
      <c r="AL236" s="34">
        <f t="shared" si="98"/>
        <v>1.0236047381169835</v>
      </c>
      <c r="AM236" s="34">
        <f t="shared" si="99"/>
        <v>598.16775840964283</v>
      </c>
      <c r="AN236" s="34">
        <f t="shared" si="100"/>
        <v>2.5831923267105594E-9</v>
      </c>
      <c r="AO236" s="34">
        <f t="shared" si="101"/>
        <v>4.8194861846659949E-8</v>
      </c>
      <c r="AP236" s="34">
        <v>4.6799257234125866</v>
      </c>
      <c r="AQ236" s="34">
        <f t="shared" si="102"/>
        <v>3.9087586896338962E-5</v>
      </c>
      <c r="AR236" s="34">
        <f t="shared" si="103"/>
        <v>5.5923757442908391E-6</v>
      </c>
      <c r="AS236" s="34">
        <f t="shared" si="104"/>
        <v>18.166633193522078</v>
      </c>
      <c r="AT236" s="34">
        <f t="shared" si="105"/>
        <v>11.447932852204866</v>
      </c>
      <c r="AU236" s="34">
        <f t="shared" si="106"/>
        <v>4.3422914607926373</v>
      </c>
      <c r="AV236" s="34">
        <f t="shared" si="107"/>
        <v>0.33763426261994933</v>
      </c>
      <c r="AW236" s="34">
        <f t="shared" si="108"/>
        <v>5.9938584849765749E-3</v>
      </c>
      <c r="AX236" s="34">
        <f t="shared" si="109"/>
        <v>0.33763426133346025</v>
      </c>
      <c r="AY236" s="34">
        <f t="shared" si="110"/>
        <v>1.2864890819308528E-9</v>
      </c>
      <c r="AZ236" s="34">
        <f t="shared" si="111"/>
        <v>1189751.8930438627</v>
      </c>
      <c r="BA236" s="34">
        <f t="shared" si="112"/>
        <v>8.3521810401376243E-6</v>
      </c>
      <c r="BB236" s="36">
        <f t="shared" si="113"/>
        <v>4490273.8681959873</v>
      </c>
      <c r="BC236" s="38">
        <f t="shared" si="114"/>
        <v>-23018.062956356443</v>
      </c>
      <c r="BD236" s="39">
        <f t="shared" si="115"/>
        <v>-0.51000607333812376</v>
      </c>
      <c r="BE236" s="36">
        <v>4653020.25</v>
      </c>
      <c r="BF236" s="40">
        <f>テーブル2[[#This Row],[q_P]]/テーブル2[[#This Row],[q_M]]</f>
        <v>0.96502349591020742</v>
      </c>
      <c r="BG236" s="34">
        <v>1</v>
      </c>
      <c r="BH236" s="34">
        <v>-8.9999999999999993E-3</v>
      </c>
      <c r="BI236" s="34">
        <v>4.5999999999999999E-2</v>
      </c>
      <c r="BJ236" s="34">
        <v>5625</v>
      </c>
      <c r="BK236" s="22">
        <v>1</v>
      </c>
      <c r="BL236" s="34">
        <f>テーブル2[[#This Row],[Ts]]-テーブル2[[#This Row],[Tin]]</f>
        <v>68.86519981530796</v>
      </c>
      <c r="BM236" s="34">
        <f>テーブル2[[#This Row],[q_P]]*0.000001</f>
        <v>4.4902738681959873</v>
      </c>
      <c r="BN236" s="34">
        <f>テーブル2[[#This Row],[Tsub]]</f>
        <v>68.86519981530796</v>
      </c>
      <c r="BO236" s="34">
        <f>テーブル2[[#This Row],[Fcorr]]</f>
        <v>1</v>
      </c>
      <c r="BP236" s="34">
        <f>(テーブル2[[#This Row],[Tsub]]-40)^2</f>
        <v>833.19976037765468</v>
      </c>
      <c r="BQ236" s="34">
        <v>1</v>
      </c>
      <c r="BR236" s="34">
        <v>0.15240000000000001</v>
      </c>
    </row>
    <row r="237" spans="1:70" x14ac:dyDescent="0.15">
      <c r="A237" s="33" t="s">
        <v>173</v>
      </c>
      <c r="B237" s="34">
        <v>12065825.263044</v>
      </c>
      <c r="C237" s="22">
        <f>TsatFromP(テーブル2[[#This Row],[P]])</f>
        <v>598.16775841222602</v>
      </c>
      <c r="D237" s="34">
        <f>RhoGFromP(テーブル2[[#This Row],[P]])</f>
        <v>70.719127092768275</v>
      </c>
      <c r="E237" s="34">
        <f>RhoFFromP(テーブル2[[#This Row],[P]])</f>
        <v>654.05698086007123</v>
      </c>
      <c r="F237" s="34">
        <f>HgFromP(テーブル2[[#This Row],[P]])</f>
        <v>2683685.0883769183</v>
      </c>
      <c r="G237" s="34">
        <f>HfFromP(テーブル2[[#This Row],[P]])</f>
        <v>1493933.1953330557</v>
      </c>
      <c r="H237" s="34">
        <f>MuGFromP(テーブル2[[#This Row],[P]])</f>
        <v>2.1145404359091978E-5</v>
      </c>
      <c r="I237" s="34">
        <f>MuFFromP(テーブル2[[#This Row],[P]])</f>
        <v>7.6371158483289308E-5</v>
      </c>
      <c r="J237" s="34">
        <f>KfFromP(テーブル2[[#This Row],[P]])</f>
        <v>0.51093471001104362</v>
      </c>
      <c r="K237" s="34">
        <f>CpFFromP(テーブル2[[#This Row],[P]])</f>
        <v>6848.0719740576842</v>
      </c>
      <c r="L237" s="34">
        <f>SigmaFromP(テーブル2[[#This Row],[P]])</f>
        <v>8.6953190176294083E-3</v>
      </c>
      <c r="M237" s="34">
        <v>2.0099999999999998</v>
      </c>
      <c r="N237" s="34">
        <v>2359.8402000000001</v>
      </c>
      <c r="O237" s="35">
        <f t="shared" si="116"/>
        <v>2.8502295699234246E-6</v>
      </c>
      <c r="P237" s="35">
        <f t="shared" si="117"/>
        <v>5.9847340050885557E-3</v>
      </c>
      <c r="Q237" s="35">
        <v>1.905E-3</v>
      </c>
      <c r="R237" s="34">
        <v>0.15240000000000001</v>
      </c>
      <c r="S237" s="36">
        <v>4029631.9961547852</v>
      </c>
      <c r="T237" s="34">
        <v>505.32839124330042</v>
      </c>
      <c r="U237" s="12">
        <f>+T237+BG237*S237*テーブル2[[#This Row],[Pw]]*R237/(N237*O237*K237)</f>
        <v>585.12132870851849</v>
      </c>
      <c r="V237" s="34">
        <v>0.03</v>
      </c>
      <c r="W237" s="35">
        <f t="shared" si="88"/>
        <v>58863.786673913746</v>
      </c>
      <c r="X237" s="34">
        <v>3.879900860884581E-2</v>
      </c>
      <c r="Y237" s="34">
        <f t="shared" si="89"/>
        <v>5.0767956854939351</v>
      </c>
      <c r="Z237" s="34">
        <f t="shared" si="90"/>
        <v>5.0767957420236982</v>
      </c>
      <c r="AA237" s="34">
        <f t="shared" si="91"/>
        <v>-5.6529763092783014E-8</v>
      </c>
      <c r="AB237" s="34">
        <f t="shared" si="92"/>
        <v>2.5268910649086699E-5</v>
      </c>
      <c r="AC237" s="34">
        <v>629.45703035262898</v>
      </c>
      <c r="AD237" s="34">
        <f t="shared" si="93"/>
        <v>2049.6680042872913</v>
      </c>
      <c r="AE237" s="34">
        <f>+gettm2(AD237,AC237,AK237,AL237,テーブル2[[#This Row],[Fcorr]])</f>
        <v>585.12132870851838</v>
      </c>
      <c r="AF237" s="37">
        <f t="shared" si="94"/>
        <v>0</v>
      </c>
      <c r="AG237" s="34">
        <v>2.5358918462738044E-5</v>
      </c>
      <c r="AH237" s="34">
        <f t="shared" si="95"/>
        <v>41.293362290362218</v>
      </c>
      <c r="AI237" s="34">
        <f t="shared" si="96"/>
        <v>0.25126519261053437</v>
      </c>
      <c r="AJ237" s="34">
        <f t="shared" si="97"/>
        <v>54.569410809873425</v>
      </c>
      <c r="AK237" s="34">
        <f>+S88*テーブル2[[#This Row],[F_form]]/(E88*CpFromTP((テーブル2[[#This Row],[Tin]]+テーブル2[[#This Row],[Tf]])/2,テーブル2[[#This Row],[P]])*AI88)</f>
        <v>1.9967742588264548</v>
      </c>
      <c r="AL237" s="34">
        <f t="shared" si="98"/>
        <v>1.0236047381169835</v>
      </c>
      <c r="AM237" s="34">
        <f t="shared" si="99"/>
        <v>598.16775835127851</v>
      </c>
      <c r="AN237" s="34">
        <f t="shared" si="100"/>
        <v>6.0947513702558354E-8</v>
      </c>
      <c r="AO237" s="34">
        <f t="shared" si="101"/>
        <v>9.0007813651344888E-8</v>
      </c>
      <c r="AP237" s="34">
        <v>3.67661002018228</v>
      </c>
      <c r="AQ237" s="34">
        <f t="shared" si="102"/>
        <v>6.3331773134320257E-5</v>
      </c>
      <c r="AR237" s="34">
        <f t="shared" si="103"/>
        <v>1.2724463138194695E-5</v>
      </c>
      <c r="AS237" s="34">
        <f t="shared" si="104"/>
        <v>27.381548520830155</v>
      </c>
      <c r="AT237" s="34">
        <f t="shared" si="105"/>
        <v>13.499346874510104</v>
      </c>
      <c r="AU237" s="34">
        <f t="shared" si="106"/>
        <v>3.3919159925401967</v>
      </c>
      <c r="AV237" s="34">
        <f t="shared" si="107"/>
        <v>0.28469402764208329</v>
      </c>
      <c r="AW237" s="34">
        <f t="shared" si="108"/>
        <v>1.365921113610674E-2</v>
      </c>
      <c r="AX237" s="34">
        <f t="shared" si="109"/>
        <v>0.28469401506218189</v>
      </c>
      <c r="AY237" s="34">
        <f t="shared" si="110"/>
        <v>1.2579901398357407E-8</v>
      </c>
      <c r="AZ237" s="34">
        <f t="shared" si="111"/>
        <v>1189751.8930438627</v>
      </c>
      <c r="BA237" s="34">
        <f t="shared" si="112"/>
        <v>1.722558900363884E-5</v>
      </c>
      <c r="BB237" s="36">
        <f t="shared" si="113"/>
        <v>4066100.6193557219</v>
      </c>
      <c r="BC237" s="38">
        <f t="shared" si="114"/>
        <v>36468.623200936709</v>
      </c>
      <c r="BD237" s="39">
        <f t="shared" si="115"/>
        <v>0.90501125749786415</v>
      </c>
      <c r="BE237" s="36">
        <v>3438503.1</v>
      </c>
      <c r="BF237" s="40">
        <f>テーブル2[[#This Row],[q_P]]/テーブル2[[#This Row],[q_M]]</f>
        <v>1.1825205623213548</v>
      </c>
      <c r="BG237" s="34">
        <v>1</v>
      </c>
      <c r="BH237" s="34">
        <v>-2.1000000000000001E-2</v>
      </c>
      <c r="BI237" s="34">
        <v>4.5999999999999999E-2</v>
      </c>
      <c r="BJ237" s="34">
        <v>5625</v>
      </c>
      <c r="BK237" s="22">
        <v>1</v>
      </c>
      <c r="BL237" s="34">
        <f>テーブル2[[#This Row],[Ts]]-テーブル2[[#This Row],[Tin]]</f>
        <v>92.839367168925605</v>
      </c>
      <c r="BM237" s="34">
        <f>テーブル2[[#This Row],[q_P]]*0.000001</f>
        <v>4.0661006193557219</v>
      </c>
      <c r="BN237" s="34">
        <f>テーブル2[[#This Row],[Tsub]]</f>
        <v>92.839367168925605</v>
      </c>
      <c r="BO237" s="34">
        <f>テーブル2[[#This Row],[Fcorr]]</f>
        <v>1</v>
      </c>
      <c r="BP237" s="34">
        <f>(テーブル2[[#This Row],[Tsub]]-40)^2</f>
        <v>2791.9987228125333</v>
      </c>
      <c r="BQ237" s="34">
        <v>1</v>
      </c>
      <c r="BR237" s="34">
        <v>0.15240000000000001</v>
      </c>
    </row>
    <row r="238" spans="1:70" x14ac:dyDescent="0.15">
      <c r="A238" s="33" t="s">
        <v>191</v>
      </c>
      <c r="B238" s="34">
        <v>12065825.263044</v>
      </c>
      <c r="C238" s="22">
        <f>TsatFromP(テーブル2[[#This Row],[P]])</f>
        <v>598.16775841222602</v>
      </c>
      <c r="D238" s="34">
        <f>RhoGFromP(テーブル2[[#This Row],[P]])</f>
        <v>70.719127092768275</v>
      </c>
      <c r="E238" s="34">
        <f>RhoFFromP(テーブル2[[#This Row],[P]])</f>
        <v>654.05698086007123</v>
      </c>
      <c r="F238" s="34">
        <f>HgFromP(テーブル2[[#This Row],[P]])</f>
        <v>2683685.0883769183</v>
      </c>
      <c r="G238" s="34">
        <f>HfFromP(テーブル2[[#This Row],[P]])</f>
        <v>1493933.1953330557</v>
      </c>
      <c r="H238" s="34">
        <f>MuGFromP(テーブル2[[#This Row],[P]])</f>
        <v>2.1145404359091978E-5</v>
      </c>
      <c r="I238" s="34">
        <f>MuFFromP(テーブル2[[#This Row],[P]])</f>
        <v>7.6371158483289308E-5</v>
      </c>
      <c r="J238" s="34">
        <f>KfFromP(テーブル2[[#This Row],[P]])</f>
        <v>0.51093471001104362</v>
      </c>
      <c r="K238" s="34">
        <f>CpFFromP(テーブル2[[#This Row],[P]])</f>
        <v>6848.0719740576842</v>
      </c>
      <c r="L238" s="34">
        <f>SigmaFromP(テーブル2[[#This Row],[P]])</f>
        <v>8.6953190176294083E-3</v>
      </c>
      <c r="M238" s="34">
        <v>20.010000000000002</v>
      </c>
      <c r="N238" s="34">
        <v>4041.5654</v>
      </c>
      <c r="O238" s="35">
        <f t="shared" si="116"/>
        <v>2.8502295699234246E-6</v>
      </c>
      <c r="P238" s="35">
        <f t="shared" si="117"/>
        <v>5.9847340050885557E-3</v>
      </c>
      <c r="Q238" s="35">
        <v>1.905E-3</v>
      </c>
      <c r="R238" s="34">
        <v>0.15240000000000001</v>
      </c>
      <c r="S238" s="36">
        <v>4798553.466796875</v>
      </c>
      <c r="T238" s="34">
        <v>525.91640840595062</v>
      </c>
      <c r="U238" s="12">
        <f>+T238+BG238*S238*テーブル2[[#This Row],[Pw]]*R238/(N238*O238*K238)</f>
        <v>581.39716685450242</v>
      </c>
      <c r="V238" s="34">
        <v>0.03</v>
      </c>
      <c r="W238" s="35">
        <f t="shared" si="88"/>
        <v>100812.69211969136</v>
      </c>
      <c r="X238" s="34">
        <v>3.0144336571566076E-2</v>
      </c>
      <c r="Y238" s="34">
        <f t="shared" si="89"/>
        <v>5.7596638152486737</v>
      </c>
      <c r="Z238" s="34">
        <f t="shared" si="90"/>
        <v>5.7596638521379919</v>
      </c>
      <c r="AA238" s="34">
        <f t="shared" si="91"/>
        <v>-3.6889318266730697E-8</v>
      </c>
      <c r="AB238" s="34">
        <f t="shared" si="92"/>
        <v>1.1088361764888358E-5</v>
      </c>
      <c r="AC238" s="34">
        <v>626.72048918031317</v>
      </c>
      <c r="AD238" s="34">
        <f t="shared" si="93"/>
        <v>3094.1622859470503</v>
      </c>
      <c r="AE238" s="34">
        <f>+gettm2(AD238,AC238,AK238,AL238,テーブル2[[#This Row],[Fcorr]])</f>
        <v>581.39716712170718</v>
      </c>
      <c r="AF238" s="37">
        <f t="shared" si="94"/>
        <v>2.6720476853370201E-7</v>
      </c>
      <c r="AG238" s="34">
        <v>1.1140211206975241E-5</v>
      </c>
      <c r="AH238" s="34">
        <f t="shared" si="95"/>
        <v>94.102113931708885</v>
      </c>
      <c r="AI238" s="34">
        <f t="shared" si="96"/>
        <v>0.37930790797364905</v>
      </c>
      <c r="AJ238" s="34">
        <f t="shared" si="97"/>
        <v>36.188578870454023</v>
      </c>
      <c r="AK238" s="34">
        <f>+S88*テーブル2[[#This Row],[F_form]]/(E88*CpFromTP((テーブル2[[#This Row],[Tin]]+テーブル2[[#This Row],[Tf]])/2,テーブル2[[#This Row],[P]])*AI88)</f>
        <v>1.9499122803773956</v>
      </c>
      <c r="AL238" s="34">
        <f t="shared" si="98"/>
        <v>1.0236047381169835</v>
      </c>
      <c r="AM238" s="34">
        <f t="shared" si="99"/>
        <v>598.16775840952585</v>
      </c>
      <c r="AN238" s="34">
        <f t="shared" si="100"/>
        <v>2.7001760827261023E-9</v>
      </c>
      <c r="AO238" s="34">
        <f t="shared" si="101"/>
        <v>5.1849442086882358E-8</v>
      </c>
      <c r="AP238" s="34">
        <v>4.6810813427642319</v>
      </c>
      <c r="AQ238" s="34">
        <f t="shared" si="102"/>
        <v>3.9068290160003615E-5</v>
      </c>
      <c r="AR238" s="34">
        <f t="shared" si="103"/>
        <v>5.5960303245310615E-6</v>
      </c>
      <c r="AS238" s="34">
        <f t="shared" si="104"/>
        <v>18.178504967118155</v>
      </c>
      <c r="AT238" s="34">
        <f t="shared" si="105"/>
        <v>11.451199251679213</v>
      </c>
      <c r="AU238" s="34">
        <f t="shared" si="106"/>
        <v>4.3435304319438579</v>
      </c>
      <c r="AV238" s="34">
        <f t="shared" si="107"/>
        <v>0.33755091082037403</v>
      </c>
      <c r="AW238" s="34">
        <f t="shared" si="108"/>
        <v>5.9938584849765749E-3</v>
      </c>
      <c r="AX238" s="34">
        <f t="shared" si="109"/>
        <v>0.33755090950562278</v>
      </c>
      <c r="AY238" s="34">
        <f t="shared" si="110"/>
        <v>1.3147512523126181E-9</v>
      </c>
      <c r="AZ238" s="34">
        <f t="shared" si="111"/>
        <v>1189751.8930438627</v>
      </c>
      <c r="BA238" s="34">
        <f t="shared" si="112"/>
        <v>8.3459968539947112E-6</v>
      </c>
      <c r="BB238" s="36">
        <f t="shared" si="113"/>
        <v>4834347.4538185271</v>
      </c>
      <c r="BC238" s="38">
        <f t="shared" si="114"/>
        <v>35793.98702165205</v>
      </c>
      <c r="BD238" s="39">
        <f t="shared" si="115"/>
        <v>0.7459328580857767</v>
      </c>
      <c r="BE238" s="36">
        <v>5173527.5999999987</v>
      </c>
      <c r="BF238" s="40">
        <f>テーブル2[[#This Row],[q_P]]/テーブル2[[#This Row],[q_M]]</f>
        <v>0.93443928931944387</v>
      </c>
      <c r="BG238" s="34">
        <v>1</v>
      </c>
      <c r="BH238" s="34">
        <v>1.2E-2</v>
      </c>
      <c r="BI238" s="34">
        <v>4.5999999999999999E-2</v>
      </c>
      <c r="BJ238" s="34">
        <v>5625</v>
      </c>
      <c r="BK238" s="22">
        <v>1</v>
      </c>
      <c r="BL238" s="34">
        <f>テーブル2[[#This Row],[Ts]]-テーブル2[[#This Row],[Tin]]</f>
        <v>72.251350006275402</v>
      </c>
      <c r="BM238" s="34">
        <f>テーブル2[[#This Row],[q_P]]*0.000001</f>
        <v>4.8343474538185269</v>
      </c>
      <c r="BN238" s="34">
        <f>テーブル2[[#This Row],[Tsub]]</f>
        <v>72.251350006275402</v>
      </c>
      <c r="BO238" s="34">
        <f>テーブル2[[#This Row],[Fcorr]]</f>
        <v>1</v>
      </c>
      <c r="BP238" s="34">
        <f>(テーブル2[[#This Row],[Tsub]]-40)^2</f>
        <v>1040.1495772272804</v>
      </c>
      <c r="BQ238" s="34">
        <v>1</v>
      </c>
      <c r="BR238" s="34">
        <v>0.15240000000000001</v>
      </c>
    </row>
    <row r="239" spans="1:70" x14ac:dyDescent="0.15">
      <c r="A239" s="33" t="s">
        <v>192</v>
      </c>
      <c r="B239" s="34">
        <v>12065825.263044</v>
      </c>
      <c r="C239" s="22">
        <f>TsatFromP(テーブル2[[#This Row],[P]])</f>
        <v>598.16775841222602</v>
      </c>
      <c r="D239" s="34">
        <f>RhoGFromP(テーブル2[[#This Row],[P]])</f>
        <v>70.719127092768275</v>
      </c>
      <c r="E239" s="34">
        <f>RhoFFromP(テーブル2[[#This Row],[P]])</f>
        <v>654.05698086007123</v>
      </c>
      <c r="F239" s="34">
        <f>HgFromP(テーブル2[[#This Row],[P]])</f>
        <v>2683685.0883769183</v>
      </c>
      <c r="G239" s="34">
        <f>HfFromP(テーブル2[[#This Row],[P]])</f>
        <v>1493933.1953330557</v>
      </c>
      <c r="H239" s="34">
        <f>MuGFromP(テーブル2[[#This Row],[P]])</f>
        <v>2.1145404359091978E-5</v>
      </c>
      <c r="I239" s="34">
        <f>MuFFromP(テーブル2[[#This Row],[P]])</f>
        <v>7.6371158483289308E-5</v>
      </c>
      <c r="J239" s="34">
        <f>KfFromP(テーブル2[[#This Row],[P]])</f>
        <v>0.51093471001104362</v>
      </c>
      <c r="K239" s="34">
        <f>CpFFromP(テーブル2[[#This Row],[P]])</f>
        <v>6848.0719740576842</v>
      </c>
      <c r="L239" s="34">
        <f>SigmaFromP(テーブル2[[#This Row],[P]])</f>
        <v>8.6953190176294083E-3</v>
      </c>
      <c r="M239" s="34">
        <v>21.01</v>
      </c>
      <c r="N239" s="34">
        <v>4082.2523000000001</v>
      </c>
      <c r="O239" s="35">
        <f t="shared" si="116"/>
        <v>2.8502295699234246E-6</v>
      </c>
      <c r="P239" s="35">
        <f t="shared" si="117"/>
        <v>5.9847340050885557E-3</v>
      </c>
      <c r="Q239" s="35">
        <v>1.905E-3</v>
      </c>
      <c r="R239" s="34">
        <v>0.15240000000000001</v>
      </c>
      <c r="S239" s="36">
        <v>4794604.1107177734</v>
      </c>
      <c r="T239" s="34">
        <v>526.45012634416651</v>
      </c>
      <c r="U239" s="12">
        <f>+T239+BG239*S239*テーブル2[[#This Row],[Pw]]*R239/(N239*O239*K239)</f>
        <v>581.33271317045592</v>
      </c>
      <c r="V239" s="34">
        <v>0.03</v>
      </c>
      <c r="W239" s="35">
        <f t="shared" si="88"/>
        <v>101827.58499337953</v>
      </c>
      <c r="X239" s="34">
        <v>3.0010769479373124E-2</v>
      </c>
      <c r="Y239" s="34">
        <f t="shared" si="89"/>
        <v>5.7724666771855402</v>
      </c>
      <c r="Z239" s="34">
        <f t="shared" si="90"/>
        <v>5.7724667088431003</v>
      </c>
      <c r="AA239" s="34">
        <f t="shared" si="91"/>
        <v>-3.165756012890597E-8</v>
      </c>
      <c r="AB239" s="34">
        <f t="shared" si="92"/>
        <v>1.0916804246127191E-5</v>
      </c>
      <c r="AC239" s="34">
        <v>626.66220522818298</v>
      </c>
      <c r="AD239" s="34">
        <f t="shared" si="93"/>
        <v>3118.3798836485621</v>
      </c>
      <c r="AE239" s="34">
        <f>+gettm2(AD239,AC239,AK239,AL239,テーブル2[[#This Row],[Fcorr]])</f>
        <v>581.33271317045569</v>
      </c>
      <c r="AF239" s="37">
        <f t="shared" si="94"/>
        <v>0</v>
      </c>
      <c r="AG239" s="34">
        <v>1.0967694741505056E-5</v>
      </c>
      <c r="AH239" s="34">
        <f t="shared" si="95"/>
        <v>95.580928135236618</v>
      </c>
      <c r="AI239" s="34">
        <f t="shared" si="96"/>
        <v>0.38227670064558755</v>
      </c>
      <c r="AJ239" s="34">
        <f t="shared" si="97"/>
        <v>35.907022206727021</v>
      </c>
      <c r="AK239" s="34">
        <f>+S88*テーブル2[[#This Row],[F_form]]/(E88*CpFromTP((テーブル2[[#This Row],[Tin]]+テーブル2[[#This Row],[Tf]])/2,テーブル2[[#This Row],[P]])*AI88)</f>
        <v>1.9485303618456302</v>
      </c>
      <c r="AL239" s="34">
        <f t="shared" si="98"/>
        <v>1.0236047381169835</v>
      </c>
      <c r="AM239" s="34">
        <f t="shared" si="99"/>
        <v>598.16775841057859</v>
      </c>
      <c r="AN239" s="34">
        <f t="shared" si="100"/>
        <v>1.6474359654239379E-9</v>
      </c>
      <c r="AO239" s="34">
        <f t="shared" si="101"/>
        <v>5.0890495377865365E-8</v>
      </c>
      <c r="AP239" s="34">
        <v>4.7013001988387897</v>
      </c>
      <c r="AQ239" s="34">
        <f t="shared" si="102"/>
        <v>3.8732971202063224E-5</v>
      </c>
      <c r="AR239" s="34">
        <f t="shared" si="103"/>
        <v>5.5092926184414609E-6</v>
      </c>
      <c r="AS239" s="34">
        <f t="shared" si="104"/>
        <v>18.036816036200911</v>
      </c>
      <c r="AT239" s="34">
        <f t="shared" si="105"/>
        <v>11.412075021950528</v>
      </c>
      <c r="AU239" s="34">
        <f t="shared" si="106"/>
        <v>4.3625703869111687</v>
      </c>
      <c r="AV239" s="34">
        <f t="shared" si="107"/>
        <v>0.33872981192762097</v>
      </c>
      <c r="AW239" s="34">
        <f t="shared" si="108"/>
        <v>5.9011223792026571E-3</v>
      </c>
      <c r="AX239" s="34">
        <f t="shared" si="109"/>
        <v>0.33872981004908775</v>
      </c>
      <c r="AY239" s="34">
        <f t="shared" si="110"/>
        <v>1.8785332178694603E-9</v>
      </c>
      <c r="AZ239" s="34">
        <f t="shared" si="111"/>
        <v>1189751.8930438627</v>
      </c>
      <c r="BA239" s="34">
        <f t="shared" si="112"/>
        <v>8.2387785429295027E-6</v>
      </c>
      <c r="BB239" s="36">
        <f t="shared" si="113"/>
        <v>4806686.9571968671</v>
      </c>
      <c r="BC239" s="38">
        <f t="shared" si="114"/>
        <v>12082.846479093656</v>
      </c>
      <c r="BD239" s="39">
        <f t="shared" si="115"/>
        <v>0.25200926291461423</v>
      </c>
      <c r="BE239" s="36">
        <v>4700339.0999999996</v>
      </c>
      <c r="BF239" s="40">
        <f>テーブル2[[#This Row],[q_P]]/テーブル2[[#This Row],[q_M]]</f>
        <v>1.0226255712480121</v>
      </c>
      <c r="BG239" s="34">
        <v>1</v>
      </c>
      <c r="BH239" s="34">
        <v>-0.02</v>
      </c>
      <c r="BI239" s="34">
        <v>4.5999999999999999E-2</v>
      </c>
      <c r="BJ239" s="34">
        <v>5625</v>
      </c>
      <c r="BK239" s="22">
        <v>1</v>
      </c>
      <c r="BL239" s="34">
        <f>テーブル2[[#This Row],[Ts]]-テーブル2[[#This Row],[Tin]]</f>
        <v>71.717632068059515</v>
      </c>
      <c r="BM239" s="34">
        <f>テーブル2[[#This Row],[q_P]]*0.000001</f>
        <v>4.8066869571968667</v>
      </c>
      <c r="BN239" s="34">
        <f>テーブル2[[#This Row],[Tsub]]</f>
        <v>71.717632068059515</v>
      </c>
      <c r="BO239" s="34">
        <f>テーブル2[[#This Row],[Fcorr]]</f>
        <v>1</v>
      </c>
      <c r="BP239" s="34">
        <f>(テーブル2[[#This Row],[Tsub]]-40)^2</f>
        <v>1006.0081840047974</v>
      </c>
      <c r="BQ239" s="34">
        <v>1</v>
      </c>
      <c r="BR239" s="34">
        <v>0.15240000000000001</v>
      </c>
    </row>
    <row r="240" spans="1:70" x14ac:dyDescent="0.15">
      <c r="A240" s="33" t="s">
        <v>193</v>
      </c>
      <c r="B240" s="34">
        <v>12065825.263044</v>
      </c>
      <c r="C240" s="22">
        <f>TsatFromP(テーブル2[[#This Row],[P]])</f>
        <v>598.16775841222602</v>
      </c>
      <c r="D240" s="34">
        <f>RhoGFromP(テーブル2[[#This Row],[P]])</f>
        <v>70.719127092768275</v>
      </c>
      <c r="E240" s="34">
        <f>RhoFFromP(テーブル2[[#This Row],[P]])</f>
        <v>654.05698086007123</v>
      </c>
      <c r="F240" s="34">
        <f>HgFromP(テーブル2[[#This Row],[P]])</f>
        <v>2683685.0883769183</v>
      </c>
      <c r="G240" s="34">
        <f>HfFromP(テーブル2[[#This Row],[P]])</f>
        <v>1493933.1953330557</v>
      </c>
      <c r="H240" s="34">
        <f>MuGFromP(テーブル2[[#This Row],[P]])</f>
        <v>2.1145404359091978E-5</v>
      </c>
      <c r="I240" s="34">
        <f>MuFFromP(テーブル2[[#This Row],[P]])</f>
        <v>7.6371158483289308E-5</v>
      </c>
      <c r="J240" s="34">
        <f>KfFromP(テーブル2[[#This Row],[P]])</f>
        <v>0.51093471001104362</v>
      </c>
      <c r="K240" s="34">
        <f>CpFFromP(テーブル2[[#This Row],[P]])</f>
        <v>6848.0719740576842</v>
      </c>
      <c r="L240" s="34">
        <f>SigmaFromP(テーブル2[[#This Row],[P]])</f>
        <v>8.6953190176294083E-3</v>
      </c>
      <c r="M240" s="34">
        <v>22.01</v>
      </c>
      <c r="N240" s="34">
        <v>2325.9344500000002</v>
      </c>
      <c r="O240" s="35">
        <f t="shared" si="116"/>
        <v>2.8502295699234246E-6</v>
      </c>
      <c r="P240" s="35">
        <f t="shared" si="117"/>
        <v>5.9847340050885557E-3</v>
      </c>
      <c r="Q240" s="35">
        <v>1.905E-3</v>
      </c>
      <c r="R240" s="34">
        <v>0.69595999999999991</v>
      </c>
      <c r="S240" s="36">
        <v>3100858.0684661865</v>
      </c>
      <c r="T240" s="34">
        <v>298.73770647489062</v>
      </c>
      <c r="U240" s="12">
        <f>+T240+BG240*S240*テーブル2[[#This Row],[Pw]]*R240/(N240*O240*K240)</f>
        <v>583.22664947669637</v>
      </c>
      <c r="V240" s="34">
        <v>0.03</v>
      </c>
      <c r="W240" s="35">
        <f t="shared" si="88"/>
        <v>58018.042612506943</v>
      </c>
      <c r="X240" s="34">
        <v>3.907865525188732E-2</v>
      </c>
      <c r="Y240" s="34">
        <f t="shared" si="89"/>
        <v>5.0585983108994581</v>
      </c>
      <c r="Z240" s="34">
        <f t="shared" si="90"/>
        <v>5.0585983198692128</v>
      </c>
      <c r="AA240" s="34">
        <f t="shared" si="91"/>
        <v>-8.9697547167588709E-9</v>
      </c>
      <c r="AB240" s="34">
        <f t="shared" si="92"/>
        <v>2.5824848685439835E-5</v>
      </c>
      <c r="AC240" s="34">
        <v>634.35036687159493</v>
      </c>
      <c r="AD240" s="34">
        <f t="shared" si="93"/>
        <v>2027.4861157724135</v>
      </c>
      <c r="AE240" s="34">
        <f>+gettm2(AD240,AC240,AK240,AL240,テーブル2[[#This Row],[Fcorr]])</f>
        <v>583.22664982020001</v>
      </c>
      <c r="AF240" s="37">
        <f t="shared" si="94"/>
        <v>3.4350364330748562E-7</v>
      </c>
      <c r="AG240" s="34">
        <v>2.5895571501610693E-5</v>
      </c>
      <c r="AH240" s="34">
        <f t="shared" si="95"/>
        <v>40.404429657077685</v>
      </c>
      <c r="AI240" s="34">
        <f t="shared" si="96"/>
        <v>0.24854595394432208</v>
      </c>
      <c r="AJ240" s="34">
        <f t="shared" si="97"/>
        <v>55.121167117593146</v>
      </c>
      <c r="AK240" s="34">
        <f>+S88*テーブル2[[#This Row],[F_form]]/(E88*CpFromTP((テーブル2[[#This Row],[Tin]]+テーブル2[[#This Row],[Tf]])/2,テーブル2[[#This Row],[P]])*AI88)</f>
        <v>2.3053500742461286</v>
      </c>
      <c r="AL240" s="34">
        <f t="shared" si="98"/>
        <v>1.0236047381169835</v>
      </c>
      <c r="AM240" s="34">
        <f t="shared" si="99"/>
        <v>598.16775837931914</v>
      </c>
      <c r="AN240" s="34">
        <f t="shared" si="100"/>
        <v>3.2906882552197203E-8</v>
      </c>
      <c r="AO240" s="34">
        <f t="shared" si="101"/>
        <v>7.072281617085733E-8</v>
      </c>
      <c r="AP240" s="34">
        <v>3.6503365185144245</v>
      </c>
      <c r="AQ240" s="34">
        <f t="shared" si="102"/>
        <v>6.4246721997858941E-5</v>
      </c>
      <c r="AR240" s="34">
        <f t="shared" si="103"/>
        <v>1.2983147158890775E-5</v>
      </c>
      <c r="AS240" s="34">
        <f t="shared" si="104"/>
        <v>27.635853652158641</v>
      </c>
      <c r="AT240" s="34">
        <f t="shared" si="105"/>
        <v>13.545569875308733</v>
      </c>
      <c r="AU240" s="34">
        <f t="shared" si="106"/>
        <v>3.3666965863780809</v>
      </c>
      <c r="AV240" s="34">
        <f t="shared" si="107"/>
        <v>0.28363993213634364</v>
      </c>
      <c r="AW240" s="34">
        <f t="shared" si="108"/>
        <v>1.3959725674410138E-2</v>
      </c>
      <c r="AX240" s="34">
        <f t="shared" si="109"/>
        <v>0.28363992883428757</v>
      </c>
      <c r="AY240" s="34">
        <f t="shared" si="110"/>
        <v>3.3020560730179227E-9</v>
      </c>
      <c r="AZ240" s="34">
        <f t="shared" si="111"/>
        <v>1189751.8930438627</v>
      </c>
      <c r="BA240" s="34">
        <f t="shared" si="112"/>
        <v>1.7600218958444245E-5</v>
      </c>
      <c r="BB240" s="36">
        <f t="shared" si="113"/>
        <v>3126896.2016340611</v>
      </c>
      <c r="BC240" s="38">
        <f t="shared" si="114"/>
        <v>26038.133167874534</v>
      </c>
      <c r="BD240" s="39">
        <f t="shared" si="115"/>
        <v>0.83970735173809741</v>
      </c>
      <c r="BE240" s="36">
        <v>2104111.5299999998</v>
      </c>
      <c r="BF240" s="40">
        <f>テーブル2[[#This Row],[q_P]]/テーブル2[[#This Row],[q_M]]</f>
        <v>1.486088620803319</v>
      </c>
      <c r="BG240" s="34">
        <v>1</v>
      </c>
      <c r="BH240" s="34">
        <v>-4.4999999999999998E-2</v>
      </c>
      <c r="BI240" s="34">
        <v>4.5999999999999999E-2</v>
      </c>
      <c r="BJ240" s="34">
        <v>5625</v>
      </c>
      <c r="BK240" s="22">
        <v>1</v>
      </c>
      <c r="BL240" s="34">
        <f>テーブル2[[#This Row],[Ts]]-テーブル2[[#This Row],[Tin]]</f>
        <v>299.43005193733541</v>
      </c>
      <c r="BM240" s="34">
        <f>テーブル2[[#This Row],[q_P]]*0.000001</f>
        <v>3.1268962016340609</v>
      </c>
      <c r="BN240" s="34">
        <f>テーブル2[[#This Row],[Tsub]]</f>
        <v>299.43005193733541</v>
      </c>
      <c r="BO240" s="34">
        <f>テーブル2[[#This Row],[Fcorr]]</f>
        <v>1</v>
      </c>
      <c r="BP240" s="34">
        <f>(テーブル2[[#This Row],[Tsub]]-40)^2</f>
        <v>67303.95184820854</v>
      </c>
      <c r="BQ240" s="34">
        <v>1</v>
      </c>
      <c r="BR240" s="34">
        <v>0.69595999999999991</v>
      </c>
    </row>
    <row r="241" spans="1:70" x14ac:dyDescent="0.15">
      <c r="A241" s="33" t="s">
        <v>194</v>
      </c>
      <c r="B241" s="34">
        <v>12065825.263044</v>
      </c>
      <c r="C241" s="22">
        <f>TsatFromP(テーブル2[[#This Row],[P]])</f>
        <v>598.16775841222602</v>
      </c>
      <c r="D241" s="34">
        <f>RhoGFromP(テーブル2[[#This Row],[P]])</f>
        <v>70.719127092768275</v>
      </c>
      <c r="E241" s="34">
        <f>RhoFFromP(テーブル2[[#This Row],[P]])</f>
        <v>654.05698086007123</v>
      </c>
      <c r="F241" s="34">
        <f>HgFromP(テーブル2[[#This Row],[P]])</f>
        <v>2683685.0883769183</v>
      </c>
      <c r="G241" s="34">
        <f>HfFromP(テーブル2[[#This Row],[P]])</f>
        <v>1493933.1953330557</v>
      </c>
      <c r="H241" s="34">
        <f>MuGFromP(テーブル2[[#This Row],[P]])</f>
        <v>2.1145404359091978E-5</v>
      </c>
      <c r="I241" s="34">
        <f>MuFFromP(テーブル2[[#This Row],[P]])</f>
        <v>7.6371158483289308E-5</v>
      </c>
      <c r="J241" s="34">
        <f>KfFromP(テーブル2[[#This Row],[P]])</f>
        <v>0.51093471001104362</v>
      </c>
      <c r="K241" s="34">
        <f>CpFFromP(テーブル2[[#This Row],[P]])</f>
        <v>6848.0719740576842</v>
      </c>
      <c r="L241" s="34">
        <f>SigmaFromP(テーブル2[[#This Row],[P]])</f>
        <v>8.6953190176294083E-3</v>
      </c>
      <c r="M241" s="34">
        <v>23.01</v>
      </c>
      <c r="N241" s="34">
        <v>2454.7763</v>
      </c>
      <c r="O241" s="35">
        <f t="shared" si="116"/>
        <v>2.8502295699234246E-6</v>
      </c>
      <c r="P241" s="35">
        <f t="shared" si="117"/>
        <v>5.9847340050885557E-3</v>
      </c>
      <c r="Q241" s="35">
        <v>1.905E-3</v>
      </c>
      <c r="R241" s="34">
        <v>0.69595999999999991</v>
      </c>
      <c r="S241" s="36">
        <v>3280026.0543823242</v>
      </c>
      <c r="T241" s="34">
        <v>297.61642558059208</v>
      </c>
      <c r="U241" s="12">
        <f>+T241+BG241*S241*テーブル2[[#This Row],[Pw]]*R241/(N241*O241*K241)</f>
        <v>582.74867901975892</v>
      </c>
      <c r="V241" s="34">
        <v>0.03</v>
      </c>
      <c r="W241" s="35">
        <f t="shared" si="88"/>
        <v>61231.870045852811</v>
      </c>
      <c r="X241" s="34">
        <v>3.8051117402778098E-2</v>
      </c>
      <c r="Y241" s="34">
        <f t="shared" si="89"/>
        <v>5.1264448856888425</v>
      </c>
      <c r="Z241" s="34">
        <f t="shared" si="90"/>
        <v>5.1264448913871448</v>
      </c>
      <c r="AA241" s="34">
        <f t="shared" si="91"/>
        <v>-5.6983022744816481E-9</v>
      </c>
      <c r="AB241" s="34">
        <f t="shared" si="92"/>
        <v>2.3811188906231193E-5</v>
      </c>
      <c r="AC241" s="34">
        <v>634.13662148624121</v>
      </c>
      <c r="AD241" s="34">
        <f t="shared" si="93"/>
        <v>2111.4764471098988</v>
      </c>
      <c r="AE241" s="34">
        <f>+gettm2(AD241,AC241,AK241,AL241,テーブル2[[#This Row],[Fcorr]])</f>
        <v>582.74867901975904</v>
      </c>
      <c r="AF241" s="37">
        <f t="shared" si="94"/>
        <v>0</v>
      </c>
      <c r="AG241" s="34">
        <v>2.3880612067981335E-5</v>
      </c>
      <c r="AH241" s="34">
        <f t="shared" si="95"/>
        <v>43.821343244329555</v>
      </c>
      <c r="AI241" s="34">
        <f t="shared" si="96"/>
        <v>0.25884218081462151</v>
      </c>
      <c r="AJ241" s="34">
        <f t="shared" si="97"/>
        <v>52.937900182793705</v>
      </c>
      <c r="AK241" s="34">
        <f>+S88*テーブル2[[#This Row],[F_form]]/(E88*CpFromTP((テーブル2[[#This Row],[Tin]]+テーブル2[[#This Row],[Tf]])/2,テーブル2[[#This Row],[P]])*AI88)</f>
        <v>2.3065798546764102</v>
      </c>
      <c r="AL241" s="34">
        <f t="shared" si="98"/>
        <v>1.0236047381169835</v>
      </c>
      <c r="AM241" s="34">
        <f t="shared" si="99"/>
        <v>598.16775836090369</v>
      </c>
      <c r="AN241" s="34">
        <f t="shared" si="100"/>
        <v>5.1322331273695454E-8</v>
      </c>
      <c r="AO241" s="34">
        <f t="shared" si="101"/>
        <v>6.9423161750142728E-8</v>
      </c>
      <c r="AP241" s="34">
        <v>3.742224278317889</v>
      </c>
      <c r="AQ241" s="34">
        <f t="shared" si="102"/>
        <v>6.1130388568039431E-5</v>
      </c>
      <c r="AR241" s="34">
        <f t="shared" si="103"/>
        <v>1.1975017614865739E-5</v>
      </c>
      <c r="AS241" s="34">
        <f t="shared" si="104"/>
        <v>26.545897792666842</v>
      </c>
      <c r="AT241" s="34">
        <f t="shared" si="105"/>
        <v>13.344376134997315</v>
      </c>
      <c r="AU241" s="34">
        <f t="shared" si="106"/>
        <v>3.4540874203932952</v>
      </c>
      <c r="AV241" s="34">
        <f t="shared" si="107"/>
        <v>0.28813685792459376</v>
      </c>
      <c r="AW241" s="34">
        <f t="shared" si="108"/>
        <v>1.2871233793518901E-2</v>
      </c>
      <c r="AX241" s="34">
        <f t="shared" si="109"/>
        <v>0.28813685492639785</v>
      </c>
      <c r="AY241" s="34">
        <f t="shared" si="110"/>
        <v>2.9981959137614922E-9</v>
      </c>
      <c r="AZ241" s="34">
        <f t="shared" si="111"/>
        <v>1189751.8930438627</v>
      </c>
      <c r="BA241" s="34">
        <f t="shared" si="112"/>
        <v>1.6335308635087267E-5</v>
      </c>
      <c r="BB241" s="36">
        <f t="shared" si="113"/>
        <v>3307112.9994115843</v>
      </c>
      <c r="BC241" s="38">
        <f t="shared" si="114"/>
        <v>27086.945029260125</v>
      </c>
      <c r="BD241" s="39">
        <f t="shared" si="115"/>
        <v>0.82581493500852643</v>
      </c>
      <c r="BE241" s="36">
        <v>2160894.15</v>
      </c>
      <c r="BF241" s="40">
        <f>テーブル2[[#This Row],[q_P]]/テーブル2[[#This Row],[q_M]]</f>
        <v>1.5304372957886829</v>
      </c>
      <c r="BG241" s="34">
        <v>1</v>
      </c>
      <c r="BH241" s="34">
        <v>-7.9000000000000001E-2</v>
      </c>
      <c r="BI241" s="34">
        <v>4.5999999999999999E-2</v>
      </c>
      <c r="BJ241" s="34">
        <v>5625</v>
      </c>
      <c r="BK241" s="22">
        <v>1</v>
      </c>
      <c r="BL241" s="34">
        <f>テーブル2[[#This Row],[Ts]]-テーブル2[[#This Row],[Tin]]</f>
        <v>300.55133283163394</v>
      </c>
      <c r="BM241" s="34">
        <f>テーブル2[[#This Row],[q_P]]*0.000001</f>
        <v>3.3071129994115842</v>
      </c>
      <c r="BN241" s="34">
        <f>テーブル2[[#This Row],[Tsub]]</f>
        <v>300.55133283163394</v>
      </c>
      <c r="BO241" s="34">
        <f>テーブル2[[#This Row],[Fcorr]]</f>
        <v>1</v>
      </c>
      <c r="BP241" s="34">
        <f>(テーブル2[[#This Row],[Tsub]]-40)^2</f>
        <v>67886.997040340881</v>
      </c>
      <c r="BQ241" s="34">
        <v>1</v>
      </c>
      <c r="BR241" s="34">
        <v>0.69595999999999991</v>
      </c>
    </row>
    <row r="242" spans="1:70" x14ac:dyDescent="0.15">
      <c r="A242" s="33" t="s">
        <v>195</v>
      </c>
      <c r="B242" s="34">
        <v>12065825.263044</v>
      </c>
      <c r="C242" s="22">
        <f>TsatFromP(テーブル2[[#This Row],[P]])</f>
        <v>598.16775841222602</v>
      </c>
      <c r="D242" s="34">
        <f>RhoGFromP(テーブル2[[#This Row],[P]])</f>
        <v>70.719127092768275</v>
      </c>
      <c r="E242" s="34">
        <f>RhoFFromP(テーブル2[[#This Row],[P]])</f>
        <v>654.05698086007123</v>
      </c>
      <c r="F242" s="34">
        <f>HgFromP(テーブル2[[#This Row],[P]])</f>
        <v>2683685.0883769183</v>
      </c>
      <c r="G242" s="34">
        <f>HfFromP(テーブル2[[#This Row],[P]])</f>
        <v>1493933.1953330557</v>
      </c>
      <c r="H242" s="34">
        <f>MuGFromP(テーブル2[[#This Row],[P]])</f>
        <v>2.1145404359091978E-5</v>
      </c>
      <c r="I242" s="34">
        <f>MuFFromP(テーブル2[[#This Row],[P]])</f>
        <v>7.6371158483289308E-5</v>
      </c>
      <c r="J242" s="34">
        <f>KfFromP(テーブル2[[#This Row],[P]])</f>
        <v>0.51093471001104362</v>
      </c>
      <c r="K242" s="34">
        <f>CpFFromP(テーブル2[[#This Row],[P]])</f>
        <v>6848.0719740576842</v>
      </c>
      <c r="L242" s="34">
        <f>SigmaFromP(テーブル2[[#This Row],[P]])</f>
        <v>8.6953190176294083E-3</v>
      </c>
      <c r="M242" s="34">
        <v>24.01</v>
      </c>
      <c r="N242" s="34">
        <v>2739.5846000000001</v>
      </c>
      <c r="O242" s="35">
        <f t="shared" si="116"/>
        <v>2.8502295699234246E-6</v>
      </c>
      <c r="P242" s="35">
        <f t="shared" si="117"/>
        <v>5.9847340050885557E-3</v>
      </c>
      <c r="Q242" s="35">
        <v>1.905E-3</v>
      </c>
      <c r="R242" s="34">
        <v>0.69595999999999991</v>
      </c>
      <c r="S242" s="36">
        <v>3612373.4474182129</v>
      </c>
      <c r="T242" s="34">
        <v>300.41963647944601</v>
      </c>
      <c r="U242" s="12">
        <f>+T242+BG242*S242*テーブル2[[#This Row],[Pw]]*R242/(N242*O242*K242)</f>
        <v>581.79683391968115</v>
      </c>
      <c r="V242" s="34">
        <v>0.03</v>
      </c>
      <c r="W242" s="35">
        <f t="shared" si="88"/>
        <v>68336.120161669984</v>
      </c>
      <c r="X242" s="34">
        <v>3.6074467896118179E-2</v>
      </c>
      <c r="Y242" s="34">
        <f t="shared" si="89"/>
        <v>5.2650200944201302</v>
      </c>
      <c r="Z242" s="34">
        <f t="shared" si="90"/>
        <v>5.2650201243113663</v>
      </c>
      <c r="AA242" s="34">
        <f t="shared" si="91"/>
        <v>-2.9891236152934653E-8</v>
      </c>
      <c r="AB242" s="34">
        <f t="shared" si="92"/>
        <v>2.0165220357764233E-5</v>
      </c>
      <c r="AC242" s="34">
        <v>633.63745506489215</v>
      </c>
      <c r="AD242" s="34">
        <f t="shared" si="93"/>
        <v>2294.4325520004254</v>
      </c>
      <c r="AE242" s="34">
        <f>+gettm2(AD242,AC242,AK242,AL242,テーブル2[[#This Row],[Fcorr]])</f>
        <v>581.79683391968103</v>
      </c>
      <c r="AF242" s="37">
        <f t="shared" si="94"/>
        <v>0</v>
      </c>
      <c r="AG242" s="34">
        <v>2.0230862613368462E-5</v>
      </c>
      <c r="AH242" s="34">
        <f t="shared" si="95"/>
        <v>51.744452260040539</v>
      </c>
      <c r="AI242" s="34">
        <f t="shared" si="96"/>
        <v>0.28127044765512188</v>
      </c>
      <c r="AJ242" s="34">
        <f t="shared" si="97"/>
        <v>48.733175574972172</v>
      </c>
      <c r="AK242" s="34">
        <f>+S88*テーブル2[[#This Row],[F_form]]/(E88*CpFromTP((テーブル2[[#This Row],[Tin]]+テーブル2[[#This Row],[Tf]])/2,テーブル2[[#This Row],[P]])*AI88)</f>
        <v>2.30515412277318</v>
      </c>
      <c r="AL242" s="34">
        <f t="shared" si="98"/>
        <v>1.0236047381169835</v>
      </c>
      <c r="AM242" s="34">
        <f t="shared" si="99"/>
        <v>598.16775840478999</v>
      </c>
      <c r="AN242" s="34">
        <f t="shared" si="100"/>
        <v>7.4360286816954613E-9</v>
      </c>
      <c r="AO242" s="34">
        <f t="shared" si="101"/>
        <v>6.5642255604229601E-8</v>
      </c>
      <c r="AP242" s="34">
        <v>3.9352114391125816</v>
      </c>
      <c r="AQ242" s="34">
        <f t="shared" si="102"/>
        <v>5.5281604093702078E-5</v>
      </c>
      <c r="AR242" s="34">
        <f t="shared" si="103"/>
        <v>1.0148252434486346E-5</v>
      </c>
      <c r="AS242" s="34">
        <f t="shared" si="104"/>
        <v>24.445649062050428</v>
      </c>
      <c r="AT242" s="34">
        <f t="shared" si="105"/>
        <v>12.932261238065429</v>
      </c>
      <c r="AU242" s="34">
        <f t="shared" si="106"/>
        <v>3.637462907623644</v>
      </c>
      <c r="AV242" s="34">
        <f t="shared" si="107"/>
        <v>0.29774853148893765</v>
      </c>
      <c r="AW242" s="34">
        <f t="shared" si="108"/>
        <v>1.0900390851743144E-2</v>
      </c>
      <c r="AX242" s="34">
        <f t="shared" si="109"/>
        <v>0.29774851602148789</v>
      </c>
      <c r="AY242" s="34">
        <f t="shared" si="110"/>
        <v>1.5467449765438346E-8</v>
      </c>
      <c r="AZ242" s="34">
        <f t="shared" si="111"/>
        <v>1189751.8930438627</v>
      </c>
      <c r="BA242" s="34">
        <f t="shared" si="112"/>
        <v>1.4047937435902676E-5</v>
      </c>
      <c r="BB242" s="36">
        <f t="shared" si="113"/>
        <v>3636159.4668507404</v>
      </c>
      <c r="BC242" s="38">
        <f t="shared" si="114"/>
        <v>23786.019432527479</v>
      </c>
      <c r="BD242" s="39">
        <f t="shared" si="115"/>
        <v>0.65845959114574659</v>
      </c>
      <c r="BE242" s="36">
        <v>2460580.2000000002</v>
      </c>
      <c r="BF242" s="40">
        <f>テーブル2[[#This Row],[q_P]]/テーブル2[[#This Row],[q_M]]</f>
        <v>1.4777650681130978</v>
      </c>
      <c r="BG242" s="34">
        <v>1</v>
      </c>
      <c r="BH242" s="34">
        <v>-4.7E-2</v>
      </c>
      <c r="BI242" s="34">
        <v>4.5999999999999999E-2</v>
      </c>
      <c r="BJ242" s="34">
        <v>5625</v>
      </c>
      <c r="BK242" s="22">
        <v>1</v>
      </c>
      <c r="BL242" s="34">
        <f>テーブル2[[#This Row],[Ts]]-テーブル2[[#This Row],[Tin]]</f>
        <v>297.74812193278001</v>
      </c>
      <c r="BM242" s="34">
        <f>テーブル2[[#This Row],[q_P]]*0.000001</f>
        <v>3.63615946685074</v>
      </c>
      <c r="BN242" s="34">
        <f>テーブル2[[#This Row],[Tsub]]</f>
        <v>297.74812193278001</v>
      </c>
      <c r="BO242" s="34">
        <f>テーブル2[[#This Row],[Fcorr]]</f>
        <v>1</v>
      </c>
      <c r="BP242" s="34">
        <f>(テーブル2[[#This Row],[Tsub]]-40)^2</f>
        <v>66434.094359875235</v>
      </c>
      <c r="BQ242" s="34">
        <v>1</v>
      </c>
      <c r="BR242" s="34">
        <v>0.69595999999999991</v>
      </c>
    </row>
    <row r="243" spans="1:70" x14ac:dyDescent="0.15">
      <c r="A243" s="33" t="s">
        <v>196</v>
      </c>
      <c r="B243" s="34">
        <v>12065825.263044</v>
      </c>
      <c r="C243" s="22">
        <f>TsatFromP(テーブル2[[#This Row],[P]])</f>
        <v>598.16775841222602</v>
      </c>
      <c r="D243" s="34">
        <f>RhoGFromP(テーブル2[[#This Row],[P]])</f>
        <v>70.719127092768275</v>
      </c>
      <c r="E243" s="34">
        <f>RhoFFromP(テーブル2[[#This Row],[P]])</f>
        <v>654.05698086007123</v>
      </c>
      <c r="F243" s="34">
        <f>HgFromP(テーブル2[[#This Row],[P]])</f>
        <v>2683685.0883769183</v>
      </c>
      <c r="G243" s="34">
        <f>HfFromP(テーブル2[[#This Row],[P]])</f>
        <v>1493933.1953330557</v>
      </c>
      <c r="H243" s="34">
        <f>MuGFromP(テーブル2[[#This Row],[P]])</f>
        <v>2.1145404359091978E-5</v>
      </c>
      <c r="I243" s="34">
        <f>MuFFromP(テーブル2[[#This Row],[P]])</f>
        <v>7.6371158483289308E-5</v>
      </c>
      <c r="J243" s="34">
        <f>KfFromP(テーブル2[[#This Row],[P]])</f>
        <v>0.51093471001104362</v>
      </c>
      <c r="K243" s="34">
        <f>CpFFromP(テーブル2[[#This Row],[P]])</f>
        <v>6848.0719740576842</v>
      </c>
      <c r="L243" s="34">
        <f>SigmaFromP(テーブル2[[#This Row],[P]])</f>
        <v>8.6953190176294083E-3</v>
      </c>
      <c r="M243" s="34">
        <v>25.01</v>
      </c>
      <c r="N243" s="34">
        <v>2834.5207</v>
      </c>
      <c r="O243" s="35">
        <f t="shared" si="116"/>
        <v>2.8502295699234246E-6</v>
      </c>
      <c r="P243" s="35">
        <f t="shared" si="117"/>
        <v>5.9847340050885557E-3</v>
      </c>
      <c r="Q243" s="35">
        <v>1.905E-3</v>
      </c>
      <c r="R243" s="34">
        <v>0.69595999999999991</v>
      </c>
      <c r="S243" s="36">
        <v>3770580.3394317627</v>
      </c>
      <c r="T243" s="34">
        <v>297.61642558059208</v>
      </c>
      <c r="U243" s="12">
        <f>+T243+BG243*S243*テーブル2[[#This Row],[Pw]]*R243/(N243*O243*K243)</f>
        <v>581.47991714959699</v>
      </c>
      <c r="V243" s="34">
        <v>0.03</v>
      </c>
      <c r="W243" s="35">
        <f t="shared" si="88"/>
        <v>70704.203533609034</v>
      </c>
      <c r="X243" s="34">
        <v>3.5490799435889564E-2</v>
      </c>
      <c r="Y243" s="34">
        <f t="shared" si="89"/>
        <v>5.3081368260036168</v>
      </c>
      <c r="Z243" s="34">
        <f t="shared" si="90"/>
        <v>5.3081368398769149</v>
      </c>
      <c r="AA243" s="34">
        <f t="shared" si="91"/>
        <v>-1.3873298065902873E-8</v>
      </c>
      <c r="AB243" s="34">
        <f t="shared" si="92"/>
        <v>1.9146848050542245E-5</v>
      </c>
      <c r="AC243" s="34">
        <v>633.52547640974058</v>
      </c>
      <c r="AD243" s="34">
        <f t="shared" si="93"/>
        <v>2354.6596204948105</v>
      </c>
      <c r="AE243" s="34">
        <f>+gettm2(AD243,AC243,AK243,AL243,テーブル2[[#This Row],[Fcorr]])</f>
        <v>581.47991748485163</v>
      </c>
      <c r="AF243" s="37">
        <f t="shared" si="94"/>
        <v>3.3525464004924288E-7</v>
      </c>
      <c r="AG243" s="34">
        <v>1.9211412766137343E-5</v>
      </c>
      <c r="AH243" s="34">
        <f t="shared" si="95"/>
        <v>54.496608494575618</v>
      </c>
      <c r="AI243" s="34">
        <f t="shared" si="96"/>
        <v>0.28865357796400892</v>
      </c>
      <c r="AJ243" s="34">
        <f t="shared" si="97"/>
        <v>47.492218260453662</v>
      </c>
      <c r="AK243" s="34">
        <f>+S88*テーブル2[[#This Row],[F_form]]/(E88*CpFromTP((テーブル2[[#This Row],[Tin]]+テーブル2[[#This Row],[Tf]])/2,テーブル2[[#This Row],[P]])*AI88)</f>
        <v>2.3075473191514533</v>
      </c>
      <c r="AL243" s="34">
        <f t="shared" si="98"/>
        <v>1.0236047381169835</v>
      </c>
      <c r="AM243" s="34">
        <f t="shared" si="99"/>
        <v>598.16775838958552</v>
      </c>
      <c r="AN243" s="34">
        <f t="shared" si="100"/>
        <v>2.2640506358584389E-8</v>
      </c>
      <c r="AO243" s="34">
        <f t="shared" si="101"/>
        <v>6.456471559509845E-8</v>
      </c>
      <c r="AP243" s="34">
        <v>3.9967425521536084</v>
      </c>
      <c r="AQ243" s="34">
        <f t="shared" si="102"/>
        <v>5.3592551218202286E-5</v>
      </c>
      <c r="AR243" s="34">
        <f t="shared" si="103"/>
        <v>9.6379887408662209E-6</v>
      </c>
      <c r="AS243" s="34">
        <f t="shared" si="104"/>
        <v>23.82591381721922</v>
      </c>
      <c r="AT243" s="34">
        <f t="shared" si="105"/>
        <v>12.803869020984594</v>
      </c>
      <c r="AU243" s="34">
        <f t="shared" si="106"/>
        <v>3.6958826046897353</v>
      </c>
      <c r="AV243" s="34">
        <f t="shared" si="107"/>
        <v>0.30085994746387312</v>
      </c>
      <c r="AW243" s="34">
        <f t="shared" si="108"/>
        <v>1.0349905611097755E-2</v>
      </c>
      <c r="AX243" s="34">
        <f t="shared" si="109"/>
        <v>0.30085992576214443</v>
      </c>
      <c r="AY243" s="34">
        <f t="shared" si="110"/>
        <v>2.1701728691869704E-8</v>
      </c>
      <c r="AZ243" s="34">
        <f t="shared" si="111"/>
        <v>1189751.8930438627</v>
      </c>
      <c r="BA243" s="34">
        <f t="shared" si="112"/>
        <v>1.3409057631026153E-5</v>
      </c>
      <c r="BB243" s="36">
        <f t="shared" si="113"/>
        <v>3746873.0157074323</v>
      </c>
      <c r="BC243" s="38">
        <f t="shared" si="114"/>
        <v>-23707.323724330403</v>
      </c>
      <c r="BD243" s="39">
        <f t="shared" si="115"/>
        <v>-0.62874469153740842</v>
      </c>
      <c r="BE243" s="36">
        <v>2548908.7200000002</v>
      </c>
      <c r="BF243" s="40">
        <f>テーブル2[[#This Row],[q_P]]/テーブル2[[#This Row],[q_M]]</f>
        <v>1.4699910539391274</v>
      </c>
      <c r="BG243" s="34">
        <v>1</v>
      </c>
      <c r="BH243" s="34">
        <v>-5.6000000000000001E-2</v>
      </c>
      <c r="BI243" s="34">
        <v>4.5999999999999999E-2</v>
      </c>
      <c r="BJ243" s="34">
        <v>5625</v>
      </c>
      <c r="BK243" s="22">
        <v>1</v>
      </c>
      <c r="BL243" s="34">
        <f>テーブル2[[#This Row],[Ts]]-テーブル2[[#This Row],[Tin]]</f>
        <v>300.55133283163394</v>
      </c>
      <c r="BM243" s="34">
        <f>テーブル2[[#This Row],[q_P]]*0.000001</f>
        <v>3.7468730157074321</v>
      </c>
      <c r="BN243" s="34">
        <f>テーブル2[[#This Row],[Tsub]]</f>
        <v>300.55133283163394</v>
      </c>
      <c r="BO243" s="34">
        <f>テーブル2[[#This Row],[Fcorr]]</f>
        <v>1</v>
      </c>
      <c r="BP243" s="34">
        <f>(テーブル2[[#This Row],[Tsub]]-40)^2</f>
        <v>67886.997040340881</v>
      </c>
      <c r="BQ243" s="34">
        <v>1</v>
      </c>
      <c r="BR243" s="34">
        <v>0.69595999999999991</v>
      </c>
    </row>
    <row r="244" spans="1:70" x14ac:dyDescent="0.15">
      <c r="A244" s="33" t="s">
        <v>197</v>
      </c>
      <c r="B244" s="34">
        <v>12065825.263044</v>
      </c>
      <c r="C244" s="22">
        <f>TsatFromP(テーブル2[[#This Row],[P]])</f>
        <v>598.16775841222602</v>
      </c>
      <c r="D244" s="34">
        <f>RhoGFromP(テーブル2[[#This Row],[P]])</f>
        <v>70.719127092768275</v>
      </c>
      <c r="E244" s="34">
        <f>RhoFFromP(テーブル2[[#This Row],[P]])</f>
        <v>654.05698086007123</v>
      </c>
      <c r="F244" s="34">
        <f>HgFromP(テーブル2[[#This Row],[P]])</f>
        <v>2683685.0883769183</v>
      </c>
      <c r="G244" s="34">
        <f>HfFromP(テーブル2[[#This Row],[P]])</f>
        <v>1493933.1953330557</v>
      </c>
      <c r="H244" s="34">
        <f>MuGFromP(テーブル2[[#This Row],[P]])</f>
        <v>2.1145404359091978E-5</v>
      </c>
      <c r="I244" s="34">
        <f>MuFFromP(テーブル2[[#This Row],[P]])</f>
        <v>7.6371158483289308E-5</v>
      </c>
      <c r="J244" s="34">
        <f>KfFromP(テーブル2[[#This Row],[P]])</f>
        <v>0.51093471001104362</v>
      </c>
      <c r="K244" s="34">
        <f>CpFFromP(テーブル2[[#This Row],[P]])</f>
        <v>6848.0719740576842</v>
      </c>
      <c r="L244" s="34">
        <f>SigmaFromP(テーブル2[[#This Row],[P]])</f>
        <v>8.6953190176294083E-3</v>
      </c>
      <c r="M244" s="34">
        <v>26.01</v>
      </c>
      <c r="N244" s="34">
        <v>3295.6388999999999</v>
      </c>
      <c r="O244" s="35">
        <f t="shared" si="116"/>
        <v>2.8502295699234246E-6</v>
      </c>
      <c r="P244" s="35">
        <f t="shared" si="117"/>
        <v>5.9847340050885557E-3</v>
      </c>
      <c r="Q244" s="35">
        <v>1.905E-3</v>
      </c>
      <c r="R244" s="34">
        <v>0.69595999999999991</v>
      </c>
      <c r="S244" s="36">
        <v>4371007.2994232178</v>
      </c>
      <c r="T244" s="34">
        <v>297.11185267538241</v>
      </c>
      <c r="U244" s="12">
        <f>+T244+BG244*S244*テーブル2[[#This Row],[Pw]]*R244/(N244*O244*K244)</f>
        <v>580.13560590222778</v>
      </c>
      <c r="V244" s="34">
        <v>0.03</v>
      </c>
      <c r="W244" s="35">
        <f t="shared" si="88"/>
        <v>82206.322768741607</v>
      </c>
      <c r="X244" s="34">
        <v>3.3064273710313064E-2</v>
      </c>
      <c r="Y244" s="34">
        <f t="shared" si="89"/>
        <v>5.4994658085590018</v>
      </c>
      <c r="Z244" s="34">
        <f t="shared" si="90"/>
        <v>5.4994658399245262</v>
      </c>
      <c r="AA244" s="34">
        <f t="shared" si="91"/>
        <v>-3.136552439997331E-8</v>
      </c>
      <c r="AB244" s="34">
        <f t="shared" si="92"/>
        <v>1.5203168550013143E-5</v>
      </c>
      <c r="AC244" s="34">
        <v>632.88517537682401</v>
      </c>
      <c r="AD244" s="34">
        <f t="shared" si="93"/>
        <v>2642.4679373276463</v>
      </c>
      <c r="AE244" s="34">
        <f>+gettm2(AD244,AC244,AK244,AL244,テーブル2[[#This Row],[Fcorr]])</f>
        <v>580.13560590222778</v>
      </c>
      <c r="AF244" s="37">
        <f t="shared" si="94"/>
        <v>0</v>
      </c>
      <c r="AG244" s="34">
        <v>1.5264809226167224E-5</v>
      </c>
      <c r="AH244" s="34">
        <f t="shared" si="95"/>
        <v>68.63294836750508</v>
      </c>
      <c r="AI244" s="34">
        <f t="shared" si="96"/>
        <v>0.32393549289494034</v>
      </c>
      <c r="AJ244" s="34">
        <f t="shared" si="97"/>
        <v>42.3483138578164</v>
      </c>
      <c r="AK244" s="34">
        <f>+S88*テーブル2[[#This Row],[F_form]]/(E88*CpFromTP((テーブル2[[#This Row],[Tin]]+テーブル2[[#This Row],[Tf]])/2,テーブル2[[#This Row],[P]])*AI88)</f>
        <v>2.3089457080320219</v>
      </c>
      <c r="AL244" s="34">
        <f t="shared" si="98"/>
        <v>1.0236047381169835</v>
      </c>
      <c r="AM244" s="34">
        <f t="shared" si="99"/>
        <v>598.16775840296077</v>
      </c>
      <c r="AN244" s="34">
        <f t="shared" si="100"/>
        <v>9.2652499006362632E-9</v>
      </c>
      <c r="AO244" s="34">
        <f t="shared" si="101"/>
        <v>6.164067615408136E-8</v>
      </c>
      <c r="AP244" s="34">
        <v>4.2784482629945755</v>
      </c>
      <c r="AQ244" s="34">
        <f t="shared" si="102"/>
        <v>4.6767506041466056E-5</v>
      </c>
      <c r="AR244" s="34">
        <f t="shared" si="103"/>
        <v>7.6632249511606527E-6</v>
      </c>
      <c r="AS244" s="34">
        <f t="shared" si="104"/>
        <v>21.259660083959311</v>
      </c>
      <c r="AT244" s="34">
        <f t="shared" si="105"/>
        <v>12.234056921305111</v>
      </c>
      <c r="AU244" s="34">
        <f t="shared" si="106"/>
        <v>3.9630452589077274</v>
      </c>
      <c r="AV244" s="34">
        <f t="shared" si="107"/>
        <v>0.31540300408684807</v>
      </c>
      <c r="AW244" s="34">
        <f t="shared" si="108"/>
        <v>8.2181338185210954E-3</v>
      </c>
      <c r="AX244" s="34">
        <f t="shared" si="109"/>
        <v>0.31540300291278556</v>
      </c>
      <c r="AY244" s="34">
        <f t="shared" si="110"/>
        <v>1.17406251387564E-9</v>
      </c>
      <c r="AZ244" s="34">
        <f t="shared" si="111"/>
        <v>1189751.8930438627</v>
      </c>
      <c r="BA244" s="34">
        <f t="shared" si="112"/>
        <v>1.0930950467712914E-5</v>
      </c>
      <c r="BB244" s="36">
        <f t="shared" si="113"/>
        <v>4388149.9271956459</v>
      </c>
      <c r="BC244" s="38">
        <f t="shared" si="114"/>
        <v>17142.627772428095</v>
      </c>
      <c r="BD244" s="39">
        <f t="shared" si="115"/>
        <v>0.39218941077243619</v>
      </c>
      <c r="BE244" s="36">
        <v>3006324.27</v>
      </c>
      <c r="BF244" s="40">
        <f>テーブル2[[#This Row],[q_P]]/テーブル2[[#This Row],[q_M]]</f>
        <v>1.4596395907736346</v>
      </c>
      <c r="BG244" s="34">
        <v>1</v>
      </c>
      <c r="BH244" s="34">
        <v>-4.2000000000000003E-2</v>
      </c>
      <c r="BI244" s="34">
        <v>4.5999999999999999E-2</v>
      </c>
      <c r="BJ244" s="34">
        <v>5625</v>
      </c>
      <c r="BK244" s="22">
        <v>1</v>
      </c>
      <c r="BL244" s="34">
        <f>テーブル2[[#This Row],[Ts]]-テーブル2[[#This Row],[Tin]]</f>
        <v>301.05590573684361</v>
      </c>
      <c r="BM244" s="34">
        <f>テーブル2[[#This Row],[q_P]]*0.000001</f>
        <v>4.3881499271956459</v>
      </c>
      <c r="BN244" s="34">
        <f>テーブル2[[#This Row],[Tsub]]</f>
        <v>301.05590573684361</v>
      </c>
      <c r="BO244" s="34">
        <f>テーブル2[[#This Row],[Fcorr]]</f>
        <v>1</v>
      </c>
      <c r="BP244" s="34">
        <f>(テーブル2[[#This Row],[Tsub]]-40)^2</f>
        <v>68150.185920083779</v>
      </c>
      <c r="BQ244" s="34">
        <v>1</v>
      </c>
      <c r="BR244" s="34">
        <v>0.69595999999999991</v>
      </c>
    </row>
    <row r="245" spans="1:70" x14ac:dyDescent="0.15">
      <c r="A245" s="33" t="s">
        <v>198</v>
      </c>
      <c r="B245" s="34">
        <v>12065825.263044</v>
      </c>
      <c r="C245" s="22">
        <f>TsatFromP(テーブル2[[#This Row],[P]])</f>
        <v>598.16775841222602</v>
      </c>
      <c r="D245" s="34">
        <f>RhoGFromP(テーブル2[[#This Row],[P]])</f>
        <v>70.719127092768275</v>
      </c>
      <c r="E245" s="34">
        <f>RhoFFromP(テーブル2[[#This Row],[P]])</f>
        <v>654.05698086007123</v>
      </c>
      <c r="F245" s="34">
        <f>HgFromP(テーブル2[[#This Row],[P]])</f>
        <v>2683685.0883769183</v>
      </c>
      <c r="G245" s="34">
        <f>HfFromP(テーブル2[[#This Row],[P]])</f>
        <v>1493933.1953330557</v>
      </c>
      <c r="H245" s="34">
        <f>MuGFromP(テーブル2[[#This Row],[P]])</f>
        <v>2.1145404359091978E-5</v>
      </c>
      <c r="I245" s="34">
        <f>MuFFromP(テーブル2[[#This Row],[P]])</f>
        <v>7.6371158483289308E-5</v>
      </c>
      <c r="J245" s="34">
        <f>KfFromP(テーブル2[[#This Row],[P]])</f>
        <v>0.51093471001104362</v>
      </c>
      <c r="K245" s="34">
        <f>CpFFromP(テーブル2[[#This Row],[P]])</f>
        <v>6848.0719740576842</v>
      </c>
      <c r="L245" s="34">
        <f>SigmaFromP(テーブル2[[#This Row],[P]])</f>
        <v>8.6953190176294083E-3</v>
      </c>
      <c r="M245" s="34">
        <v>27.01</v>
      </c>
      <c r="N245" s="34">
        <v>3471.9488000000001</v>
      </c>
      <c r="O245" s="35">
        <f t="shared" si="116"/>
        <v>2.8502295699234246E-6</v>
      </c>
      <c r="P245" s="35">
        <f t="shared" si="117"/>
        <v>5.9847340050885557E-3</v>
      </c>
      <c r="Q245" s="35">
        <v>1.905E-3</v>
      </c>
      <c r="R245" s="34">
        <v>0.69595999999999991</v>
      </c>
      <c r="S245" s="36">
        <v>4642587.947845459</v>
      </c>
      <c r="T245" s="34">
        <v>294.30874222031082</v>
      </c>
      <c r="U245" s="12">
        <f>+T245+BG245*S245*テーブル2[[#This Row],[Pw]]*R245/(N245*O245*K245)</f>
        <v>579.65212273415875</v>
      </c>
      <c r="V245" s="34">
        <v>0.03</v>
      </c>
      <c r="W245" s="35">
        <f t="shared" si="88"/>
        <v>86604.191888057001</v>
      </c>
      <c r="X245" s="34">
        <v>3.2280712815178213E-2</v>
      </c>
      <c r="Y245" s="34">
        <f t="shared" si="89"/>
        <v>5.5658108353635507</v>
      </c>
      <c r="Z245" s="34">
        <f t="shared" si="90"/>
        <v>5.5658108411285294</v>
      </c>
      <c r="AA245" s="34">
        <f t="shared" si="91"/>
        <v>-5.7649787166269562E-9</v>
      </c>
      <c r="AB245" s="34">
        <f t="shared" si="92"/>
        <v>1.4030805302083669E-5</v>
      </c>
      <c r="AC245" s="34">
        <v>632.69171578680755</v>
      </c>
      <c r="AD245" s="34">
        <f t="shared" si="93"/>
        <v>2750.6509462257936</v>
      </c>
      <c r="AE245" s="34">
        <f>+gettm2(AD245,AC245,AK245,AL245,テーブル2[[#This Row],[Fcorr]])</f>
        <v>579.65212273415875</v>
      </c>
      <c r="AF245" s="37">
        <f t="shared" si="94"/>
        <v>0</v>
      </c>
      <c r="AG245" s="34">
        <v>1.4091499924686705E-5</v>
      </c>
      <c r="AH245" s="34">
        <f t="shared" si="95"/>
        <v>74.36766882942716</v>
      </c>
      <c r="AI245" s="34">
        <f t="shared" si="96"/>
        <v>0.33719745752097846</v>
      </c>
      <c r="AJ245" s="34">
        <f t="shared" si="97"/>
        <v>40.693750762813842</v>
      </c>
      <c r="AK245" s="34">
        <f>+S88*テーブル2[[#This Row],[F_form]]/(E88*CpFromTP((テーブル2[[#This Row],[Tin]]+テーブル2[[#This Row],[Tf]])/2,テーブル2[[#This Row],[P]])*AI88)</f>
        <v>2.3113956008909193</v>
      </c>
      <c r="AL245" s="34">
        <f t="shared" si="98"/>
        <v>1.0236047381169835</v>
      </c>
      <c r="AM245" s="34">
        <f t="shared" si="99"/>
        <v>598.16775840793639</v>
      </c>
      <c r="AN245" s="34">
        <f t="shared" si="100"/>
        <v>4.289631760912016E-9</v>
      </c>
      <c r="AO245" s="34">
        <f t="shared" si="101"/>
        <v>6.0694622603036088E-8</v>
      </c>
      <c r="AP245" s="34">
        <v>4.3793056252565519</v>
      </c>
      <c r="AQ245" s="34">
        <f t="shared" si="102"/>
        <v>4.4638158537958879E-5</v>
      </c>
      <c r="AR245" s="34">
        <f t="shared" si="103"/>
        <v>7.0760972736448704E-6</v>
      </c>
      <c r="AS245" s="34">
        <f t="shared" si="104"/>
        <v>20.434513030275085</v>
      </c>
      <c r="AT245" s="34">
        <f t="shared" si="105"/>
        <v>12.036126432762314</v>
      </c>
      <c r="AU245" s="34">
        <f t="shared" si="106"/>
        <v>4.0585512315284964</v>
      </c>
      <c r="AV245" s="34">
        <f t="shared" si="107"/>
        <v>0.32075439372805548</v>
      </c>
      <c r="AW245" s="34">
        <f t="shared" si="108"/>
        <v>7.5844081564194216E-3</v>
      </c>
      <c r="AX245" s="34">
        <f t="shared" si="109"/>
        <v>0.32075439039786319</v>
      </c>
      <c r="AY245" s="34">
        <f t="shared" si="110"/>
        <v>3.3301922885975443E-9</v>
      </c>
      <c r="AZ245" s="34">
        <f t="shared" si="111"/>
        <v>1189751.8930438627</v>
      </c>
      <c r="BA245" s="34">
        <f t="shared" si="112"/>
        <v>1.0192976320382721E-5</v>
      </c>
      <c r="BB245" s="36">
        <f t="shared" si="113"/>
        <v>4633628.270144674</v>
      </c>
      <c r="BC245" s="38">
        <f t="shared" si="114"/>
        <v>-8959.6777007849887</v>
      </c>
      <c r="BD245" s="39">
        <f t="shared" si="115"/>
        <v>-0.19298886313921124</v>
      </c>
      <c r="BE245" s="36">
        <v>3091498.2</v>
      </c>
      <c r="BF245" s="40">
        <f>テーブル2[[#This Row],[q_P]]/テーブル2[[#This Row],[q_M]]</f>
        <v>1.4988293605167469</v>
      </c>
      <c r="BG245" s="34">
        <v>1</v>
      </c>
      <c r="BH245" s="34">
        <v>-7.8E-2</v>
      </c>
      <c r="BI245" s="34">
        <v>4.5999999999999999E-2</v>
      </c>
      <c r="BJ245" s="34">
        <v>5625</v>
      </c>
      <c r="BK245" s="22">
        <v>1</v>
      </c>
      <c r="BL245" s="34">
        <f>テーブル2[[#This Row],[Ts]]-テーブル2[[#This Row],[Tin]]</f>
        <v>303.8590161919152</v>
      </c>
      <c r="BM245" s="34">
        <f>テーブル2[[#This Row],[q_P]]*0.000001</f>
        <v>4.6336282701446736</v>
      </c>
      <c r="BN245" s="34">
        <f>テーブル2[[#This Row],[Tsub]]</f>
        <v>303.8590161919152</v>
      </c>
      <c r="BO245" s="34">
        <f>テーブル2[[#This Row],[Fcorr]]</f>
        <v>1</v>
      </c>
      <c r="BP245" s="34">
        <f>(テーブル2[[#This Row],[Tsub]]-40)^2</f>
        <v>69621.580425765365</v>
      </c>
      <c r="BQ245" s="34">
        <v>1</v>
      </c>
      <c r="BR245" s="34">
        <v>0.69595999999999991</v>
      </c>
    </row>
    <row r="246" spans="1:70" x14ac:dyDescent="0.15">
      <c r="A246" s="33" t="s">
        <v>199</v>
      </c>
      <c r="B246" s="34">
        <v>12065825.263044</v>
      </c>
      <c r="C246" s="22">
        <f>TsatFromP(テーブル2[[#This Row],[P]])</f>
        <v>598.16775841222602</v>
      </c>
      <c r="D246" s="34">
        <f>RhoGFromP(テーブル2[[#This Row],[P]])</f>
        <v>70.719127092768275</v>
      </c>
      <c r="E246" s="34">
        <f>RhoFFromP(テーブル2[[#This Row],[P]])</f>
        <v>654.05698086007123</v>
      </c>
      <c r="F246" s="34">
        <f>HgFromP(テーブル2[[#This Row],[P]])</f>
        <v>2683685.0883769183</v>
      </c>
      <c r="G246" s="34">
        <f>HfFromP(テーブル2[[#This Row],[P]])</f>
        <v>1493933.1953330557</v>
      </c>
      <c r="H246" s="34">
        <f>MuGFromP(テーブル2[[#This Row],[P]])</f>
        <v>2.1145404359091978E-5</v>
      </c>
      <c r="I246" s="34">
        <f>MuFFromP(テーブル2[[#This Row],[P]])</f>
        <v>7.6371158483289308E-5</v>
      </c>
      <c r="J246" s="34">
        <f>KfFromP(テーブル2[[#This Row],[P]])</f>
        <v>0.51093471001104362</v>
      </c>
      <c r="K246" s="34">
        <f>CpFFromP(テーブル2[[#This Row],[P]])</f>
        <v>6848.0719740576842</v>
      </c>
      <c r="L246" s="34">
        <f>SigmaFromP(テーブル2[[#This Row],[P]])</f>
        <v>8.6953190176294083E-3</v>
      </c>
      <c r="M246" s="34">
        <v>28.01</v>
      </c>
      <c r="N246" s="34">
        <v>4000.8784999999998</v>
      </c>
      <c r="O246" s="35">
        <f t="shared" si="116"/>
        <v>2.8502295699234246E-6</v>
      </c>
      <c r="P246" s="35">
        <f t="shared" si="117"/>
        <v>5.9847340050885557E-3</v>
      </c>
      <c r="Q246" s="35">
        <v>1.905E-3</v>
      </c>
      <c r="R246" s="34">
        <v>0.69595999999999991</v>
      </c>
      <c r="S246" s="36">
        <v>5222496.4141845703</v>
      </c>
      <c r="T246" s="34">
        <v>299.85899298832442</v>
      </c>
      <c r="U246" s="12">
        <f>+T246+BG246*S246*テーブル2[[#This Row],[Pw]]*R246/(N246*O246*K246)</f>
        <v>578.40937747445093</v>
      </c>
      <c r="V246" s="34">
        <v>0.03</v>
      </c>
      <c r="W246" s="35">
        <f t="shared" si="88"/>
        <v>99797.799246003196</v>
      </c>
      <c r="X246" s="34">
        <v>3.0280137553287272E-2</v>
      </c>
      <c r="Y246" s="34">
        <f t="shared" si="89"/>
        <v>5.7467337725441796</v>
      </c>
      <c r="Z246" s="34">
        <f t="shared" si="90"/>
        <v>5.7467338143009918</v>
      </c>
      <c r="AA246" s="34">
        <f t="shared" si="91"/>
        <v>-4.175681223017591E-8</v>
      </c>
      <c r="AB246" s="34">
        <f t="shared" si="92"/>
        <v>1.1264288610514083E-5</v>
      </c>
      <c r="AC246" s="34">
        <v>632.01432387190823</v>
      </c>
      <c r="AD246" s="34">
        <f t="shared" si="93"/>
        <v>3069.9047227265678</v>
      </c>
      <c r="AE246" s="34">
        <f>+gettm2(AD246,AC246,AK246,AL246,テーブル2[[#This Row],[Fcorr]])</f>
        <v>578.40937779459409</v>
      </c>
      <c r="AF246" s="37">
        <f t="shared" si="94"/>
        <v>3.2014315820561023E-7</v>
      </c>
      <c r="AG246" s="34">
        <v>1.1321513730203946E-5</v>
      </c>
      <c r="AH246" s="34">
        <f t="shared" si="95"/>
        <v>92.632417207561957</v>
      </c>
      <c r="AI246" s="34">
        <f t="shared" si="96"/>
        <v>0.37633421599909139</v>
      </c>
      <c r="AJ246" s="34">
        <f t="shared" si="97"/>
        <v>36.489205741487424</v>
      </c>
      <c r="AK246" s="34">
        <f>+S88*テーブル2[[#This Row],[F_form]]/(E88*CpFromTP((テーブル2[[#This Row],[Tin]]+テーブル2[[#This Row],[Tf]])/2,テーブル2[[#This Row],[P]])*AI88)</f>
        <v>2.3081767037468039</v>
      </c>
      <c r="AL246" s="34">
        <f t="shared" si="98"/>
        <v>1.0236047381169835</v>
      </c>
      <c r="AM246" s="34">
        <f t="shared" si="99"/>
        <v>598.16775841077811</v>
      </c>
      <c r="AN246" s="34">
        <f t="shared" si="100"/>
        <v>1.4479155652225018E-9</v>
      </c>
      <c r="AO246" s="34">
        <f t="shared" si="101"/>
        <v>5.7225119689863674E-8</v>
      </c>
      <c r="AP246" s="34">
        <v>4.662065197164428</v>
      </c>
      <c r="AQ246" s="34">
        <f t="shared" si="102"/>
        <v>3.9387652258755038E-5</v>
      </c>
      <c r="AR246" s="34">
        <f t="shared" si="103"/>
        <v>5.6893694249469051E-6</v>
      </c>
      <c r="AS246" s="34">
        <f t="shared" si="104"/>
        <v>18.33682106769621</v>
      </c>
      <c r="AT246" s="34">
        <f t="shared" si="105"/>
        <v>11.494555592635866</v>
      </c>
      <c r="AU246" s="34">
        <f t="shared" si="106"/>
        <v>4.3257945672125899</v>
      </c>
      <c r="AV246" s="34">
        <f t="shared" si="107"/>
        <v>0.3362706299518381</v>
      </c>
      <c r="AW246" s="34">
        <f t="shared" si="108"/>
        <v>6.0889564479351755E-3</v>
      </c>
      <c r="AX246" s="34">
        <f t="shared" si="109"/>
        <v>0.33627062911294525</v>
      </c>
      <c r="AY246" s="34">
        <f t="shared" si="110"/>
        <v>8.3889284407945297E-10</v>
      </c>
      <c r="AZ246" s="34">
        <f t="shared" si="111"/>
        <v>1189751.8930438627</v>
      </c>
      <c r="BA246" s="34">
        <f t="shared" si="112"/>
        <v>8.4485417069481322E-6</v>
      </c>
      <c r="BB246" s="36">
        <f t="shared" si="113"/>
        <v>5270804.9746867903</v>
      </c>
      <c r="BC246" s="38">
        <f t="shared" si="114"/>
        <v>48308.560502219945</v>
      </c>
      <c r="BD246" s="39">
        <f t="shared" si="115"/>
        <v>0.92500897408012372</v>
      </c>
      <c r="BE246" s="36">
        <v>3615160.14</v>
      </c>
      <c r="BF246" s="40">
        <f>テーブル2[[#This Row],[q_P]]/テーブル2[[#This Row],[q_M]]</f>
        <v>1.4579727510181029</v>
      </c>
      <c r="BG246" s="34">
        <v>1</v>
      </c>
      <c r="BH246" s="34">
        <v>-4.2999999999999997E-2</v>
      </c>
      <c r="BI246" s="34">
        <v>4.5999999999999999E-2</v>
      </c>
      <c r="BJ246" s="34">
        <v>5625</v>
      </c>
      <c r="BK246" s="22">
        <v>1</v>
      </c>
      <c r="BL246" s="34">
        <f>テーブル2[[#This Row],[Ts]]-テーブル2[[#This Row],[Tin]]</f>
        <v>298.3087654239016</v>
      </c>
      <c r="BM246" s="34">
        <f>テーブル2[[#This Row],[q_P]]*0.000001</f>
        <v>5.27080497468679</v>
      </c>
      <c r="BN246" s="34">
        <f>テーブル2[[#This Row],[Tsub]]</f>
        <v>298.3087654239016</v>
      </c>
      <c r="BO246" s="34">
        <f>テーブル2[[#This Row],[Fcorr]]</f>
        <v>1</v>
      </c>
      <c r="BP246" s="34">
        <f>(テーブル2[[#This Row],[Tsub]]-40)^2</f>
        <v>66723.418294820221</v>
      </c>
      <c r="BQ246" s="34">
        <v>1</v>
      </c>
      <c r="BR246" s="34">
        <v>0.69595999999999991</v>
      </c>
    </row>
    <row r="247" spans="1:70" x14ac:dyDescent="0.15">
      <c r="A247" s="33" t="s">
        <v>200</v>
      </c>
      <c r="B247" s="34">
        <v>12065825.263044</v>
      </c>
      <c r="C247" s="22">
        <f>TsatFromP(テーブル2[[#This Row],[P]])</f>
        <v>598.16775841222602</v>
      </c>
      <c r="D247" s="34">
        <f>RhoGFromP(テーブル2[[#This Row],[P]])</f>
        <v>70.719127092768275</v>
      </c>
      <c r="E247" s="34">
        <f>RhoFFromP(テーブル2[[#This Row],[P]])</f>
        <v>654.05698086007123</v>
      </c>
      <c r="F247" s="34">
        <f>HgFromP(テーブル2[[#This Row],[P]])</f>
        <v>2683685.0883769183</v>
      </c>
      <c r="G247" s="34">
        <f>HfFromP(テーブル2[[#This Row],[P]])</f>
        <v>1493933.1953330557</v>
      </c>
      <c r="H247" s="34">
        <f>MuGFromP(テーブル2[[#This Row],[P]])</f>
        <v>2.1145404359091978E-5</v>
      </c>
      <c r="I247" s="34">
        <f>MuFFromP(テーブル2[[#This Row],[P]])</f>
        <v>7.6371158483289308E-5</v>
      </c>
      <c r="J247" s="34">
        <f>KfFromP(テーブル2[[#This Row],[P]])</f>
        <v>0.51093471001104362</v>
      </c>
      <c r="K247" s="34">
        <f>CpFFromP(テーブル2[[#This Row],[P]])</f>
        <v>6848.0719740576842</v>
      </c>
      <c r="L247" s="34">
        <f>SigmaFromP(テーブル2[[#This Row],[P]])</f>
        <v>8.6953190176294083E-3</v>
      </c>
      <c r="M247" s="34">
        <v>29.01</v>
      </c>
      <c r="N247" s="34">
        <v>4028.0030999999999</v>
      </c>
      <c r="O247" s="35">
        <f t="shared" si="116"/>
        <v>2.8502295699234246E-6</v>
      </c>
      <c r="P247" s="35">
        <f t="shared" si="117"/>
        <v>5.9847340050885557E-3</v>
      </c>
      <c r="Q247" s="35">
        <v>1.905E-3</v>
      </c>
      <c r="R247" s="34">
        <v>0.69595999999999991</v>
      </c>
      <c r="S247" s="36">
        <v>5308270.0729370117</v>
      </c>
      <c r="T247" s="34">
        <v>297.11185267538241</v>
      </c>
      <c r="U247" s="12">
        <f>+T247+BG247*S247*テーブル2[[#This Row],[Pw]]*R247/(N247*O247*K247)</f>
        <v>578.33054805572681</v>
      </c>
      <c r="V247" s="34">
        <v>0.03</v>
      </c>
      <c r="W247" s="35">
        <f t="shared" si="88"/>
        <v>100474.39449512864</v>
      </c>
      <c r="X247" s="34">
        <v>3.0189352344125262E-2</v>
      </c>
      <c r="Y247" s="34">
        <f t="shared" si="89"/>
        <v>5.755368054976608</v>
      </c>
      <c r="Z247" s="34">
        <f t="shared" si="90"/>
        <v>5.7553680935537912</v>
      </c>
      <c r="AA247" s="34">
        <f t="shared" si="91"/>
        <v>-3.8577183225640965E-8</v>
      </c>
      <c r="AB247" s="34">
        <f t="shared" si="92"/>
        <v>1.1146511031741105E-5</v>
      </c>
      <c r="AC247" s="34">
        <v>632.0153269079849</v>
      </c>
      <c r="AD247" s="34">
        <f t="shared" si="93"/>
        <v>3086.0808989307347</v>
      </c>
      <c r="AE247" s="34">
        <f>+gettm2(AD247,AC247,AK247,AL247,テーブル2[[#This Row],[Fcorr]])</f>
        <v>578.33054805572658</v>
      </c>
      <c r="AF247" s="37">
        <f t="shared" si="94"/>
        <v>0</v>
      </c>
      <c r="AG247" s="34">
        <v>1.1203671034964869E-5</v>
      </c>
      <c r="AH247" s="34">
        <f t="shared" si="95"/>
        <v>93.61120077342639</v>
      </c>
      <c r="AI247" s="34">
        <f t="shared" si="96"/>
        <v>0.37831722496500209</v>
      </c>
      <c r="AJ247" s="34">
        <f t="shared" si="97"/>
        <v>36.299669479169161</v>
      </c>
      <c r="AK247" s="34">
        <f>+S88*テーブル2[[#This Row],[F_form]]/(E88*CpFromTP((テーブル2[[#This Row],[Tin]]+テーブル2[[#This Row],[Tf]])/2,テーブル2[[#This Row],[P]])*AI88)</f>
        <v>2.3102963650646395</v>
      </c>
      <c r="AL247" s="34">
        <f t="shared" si="98"/>
        <v>1.0236047381169835</v>
      </c>
      <c r="AM247" s="34">
        <f t="shared" si="99"/>
        <v>598.16775840651906</v>
      </c>
      <c r="AN247" s="34">
        <f t="shared" si="100"/>
        <v>5.7069655667874031E-9</v>
      </c>
      <c r="AO247" s="34">
        <f t="shared" si="101"/>
        <v>5.7160003223764004E-8</v>
      </c>
      <c r="AP247" s="34">
        <v>4.6758708526778721</v>
      </c>
      <c r="AQ247" s="34">
        <f t="shared" si="102"/>
        <v>3.9155409058207588E-5</v>
      </c>
      <c r="AR247" s="34">
        <f t="shared" si="103"/>
        <v>5.6304155190943167E-6</v>
      </c>
      <c r="AS247" s="34">
        <f t="shared" si="104"/>
        <v>18.242433371674696</v>
      </c>
      <c r="AT247" s="34">
        <f t="shared" si="105"/>
        <v>11.468751921414274</v>
      </c>
      <c r="AU247" s="34">
        <f t="shared" si="106"/>
        <v>4.3388264007214836</v>
      </c>
      <c r="AV247" s="34">
        <f t="shared" si="107"/>
        <v>0.33704445195638844</v>
      </c>
      <c r="AW247" s="34">
        <f t="shared" si="108"/>
        <v>6.0252913047123243E-3</v>
      </c>
      <c r="AX247" s="34">
        <f t="shared" si="109"/>
        <v>0.33704445077983963</v>
      </c>
      <c r="AY247" s="34">
        <f t="shared" si="110"/>
        <v>1.1765488028281368E-9</v>
      </c>
      <c r="AZ247" s="34">
        <f t="shared" si="111"/>
        <v>1189751.8930438627</v>
      </c>
      <c r="BA247" s="34">
        <f t="shared" si="112"/>
        <v>8.373928684489496E-6</v>
      </c>
      <c r="BB247" s="36">
        <f t="shared" si="113"/>
        <v>5311717.587324365</v>
      </c>
      <c r="BC247" s="38">
        <f t="shared" si="114"/>
        <v>3447.5143873533234</v>
      </c>
      <c r="BD247" s="39">
        <f t="shared" si="115"/>
        <v>6.4946099953159475E-2</v>
      </c>
      <c r="BE247" s="36">
        <v>3671942.7599999988</v>
      </c>
      <c r="BF247" s="40">
        <f>テーブル2[[#This Row],[q_P]]/テーブル2[[#This Row],[q_M]]</f>
        <v>1.4465687333656494</v>
      </c>
      <c r="BG247" s="34">
        <v>1</v>
      </c>
      <c r="BH247" s="34">
        <v>-4.2000000000000003E-2</v>
      </c>
      <c r="BI247" s="34">
        <v>4.5999999999999999E-2</v>
      </c>
      <c r="BJ247" s="34">
        <v>5625</v>
      </c>
      <c r="BK247" s="22">
        <v>1</v>
      </c>
      <c r="BL247" s="34">
        <f>テーブル2[[#This Row],[Ts]]-テーブル2[[#This Row],[Tin]]</f>
        <v>301.05590573684361</v>
      </c>
      <c r="BM247" s="34">
        <f>テーブル2[[#This Row],[q_P]]*0.000001</f>
        <v>5.3117175873243649</v>
      </c>
      <c r="BN247" s="34">
        <f>テーブル2[[#This Row],[Tsub]]</f>
        <v>301.05590573684361</v>
      </c>
      <c r="BO247" s="34">
        <f>テーブル2[[#This Row],[Fcorr]]</f>
        <v>1</v>
      </c>
      <c r="BP247" s="34">
        <f>(テーブル2[[#This Row],[Tsub]]-40)^2</f>
        <v>68150.185920083779</v>
      </c>
      <c r="BQ247" s="34">
        <v>1</v>
      </c>
      <c r="BR247" s="34">
        <v>0.69595999999999991</v>
      </c>
    </row>
    <row r="248" spans="1:70" x14ac:dyDescent="0.15">
      <c r="A248" s="33" t="s">
        <v>174</v>
      </c>
      <c r="B248" s="34">
        <v>12065825.263044</v>
      </c>
      <c r="C248" s="22">
        <f>TsatFromP(テーブル2[[#This Row],[P]])</f>
        <v>598.16775841222602</v>
      </c>
      <c r="D248" s="34">
        <f>RhoGFromP(テーブル2[[#This Row],[P]])</f>
        <v>70.719127092768275</v>
      </c>
      <c r="E248" s="34">
        <f>RhoFFromP(テーブル2[[#This Row],[P]])</f>
        <v>654.05698086007123</v>
      </c>
      <c r="F248" s="34">
        <f>HgFromP(テーブル2[[#This Row],[P]])</f>
        <v>2683685.0883769183</v>
      </c>
      <c r="G248" s="34">
        <f>HfFromP(テーブル2[[#This Row],[P]])</f>
        <v>1493933.1953330557</v>
      </c>
      <c r="H248" s="34">
        <f>MuGFromP(テーブル2[[#This Row],[P]])</f>
        <v>2.1145404359091978E-5</v>
      </c>
      <c r="I248" s="34">
        <f>MuFFromP(テーブル2[[#This Row],[P]])</f>
        <v>7.6371158483289308E-5</v>
      </c>
      <c r="J248" s="34">
        <f>KfFromP(テーブル2[[#This Row],[P]])</f>
        <v>0.51093471001104362</v>
      </c>
      <c r="K248" s="34">
        <f>CpFFromP(テーブル2[[#This Row],[P]])</f>
        <v>6848.0719740576842</v>
      </c>
      <c r="L248" s="34">
        <f>SigmaFromP(テーブル2[[#This Row],[P]])</f>
        <v>8.6953190176294083E-3</v>
      </c>
      <c r="M248" s="34">
        <v>3.01</v>
      </c>
      <c r="N248" s="34">
        <v>2373.4025000000001</v>
      </c>
      <c r="O248" s="35">
        <f t="shared" si="116"/>
        <v>2.8502295699234246E-6</v>
      </c>
      <c r="P248" s="35">
        <f t="shared" si="117"/>
        <v>5.9847340050885557E-3</v>
      </c>
      <c r="Q248" s="35">
        <v>1.905E-3</v>
      </c>
      <c r="R248" s="34">
        <v>0.15240000000000001</v>
      </c>
      <c r="S248" s="36">
        <v>4829240.4174804688</v>
      </c>
      <c r="T248" s="34">
        <v>489.7437454865161</v>
      </c>
      <c r="U248" s="12">
        <f>+T248+BG248*S248*テーブル2[[#This Row],[Pw]]*R248/(N248*O248*K248)</f>
        <v>584.82372804250622</v>
      </c>
      <c r="V248" s="34">
        <v>0.03</v>
      </c>
      <c r="W248" s="35">
        <f t="shared" si="88"/>
        <v>59202.084298476468</v>
      </c>
      <c r="X248" s="34">
        <v>3.8689056513590121E-2</v>
      </c>
      <c r="Y248" s="34">
        <f t="shared" si="89"/>
        <v>5.0840045494389399</v>
      </c>
      <c r="Z248" s="34">
        <f t="shared" si="90"/>
        <v>5.0840045915844039</v>
      </c>
      <c r="AA248" s="34">
        <f t="shared" si="91"/>
        <v>-4.214546400760355E-8</v>
      </c>
      <c r="AB248" s="34">
        <f t="shared" si="92"/>
        <v>2.5051942638225514E-5</v>
      </c>
      <c r="AC248" s="34">
        <v>630.05376836921926</v>
      </c>
      <c r="AD248" s="34">
        <f t="shared" si="93"/>
        <v>2058.5246758114217</v>
      </c>
      <c r="AE248" s="34">
        <f>+gettm2(AD248,AC248,AK248,AL248,テーブル2[[#This Row],[Fcorr]])</f>
        <v>584.82372804250622</v>
      </c>
      <c r="AF248" s="37">
        <f t="shared" si="94"/>
        <v>0</v>
      </c>
      <c r="AG248" s="34">
        <v>2.5156989239717391E-5</v>
      </c>
      <c r="AH248" s="34">
        <f t="shared" si="95"/>
        <v>41.650992786619213</v>
      </c>
      <c r="AI248" s="34">
        <f t="shared" si="96"/>
        <v>0.25235091638225932</v>
      </c>
      <c r="AJ248" s="34">
        <f t="shared" si="97"/>
        <v>54.368801174887835</v>
      </c>
      <c r="AK248" s="34">
        <f>+S88*テーブル2[[#This Row],[F_form]]/(E88*CpFromTP((テーブル2[[#This Row],[Tin]]+テーブル2[[#This Row],[Tf]])/2,テーブル2[[#This Row],[P]])*AI88)</f>
        <v>2.0360524018973996</v>
      </c>
      <c r="AL248" s="34">
        <f t="shared" si="98"/>
        <v>1.0236047381169835</v>
      </c>
      <c r="AM248" s="34">
        <f t="shared" si="99"/>
        <v>598.16775838515377</v>
      </c>
      <c r="AN248" s="34">
        <f t="shared" si="100"/>
        <v>2.7072246666648425E-8</v>
      </c>
      <c r="AO248" s="34">
        <f t="shared" si="101"/>
        <v>1.0504660149187776E-7</v>
      </c>
      <c r="AP248" s="34">
        <v>3.6877715078303632</v>
      </c>
      <c r="AQ248" s="34">
        <f t="shared" si="102"/>
        <v>6.2948990698971272E-5</v>
      </c>
      <c r="AR248" s="34">
        <f t="shared" si="103"/>
        <v>1.2631017920604635E-5</v>
      </c>
      <c r="AS248" s="34">
        <f t="shared" si="104"/>
        <v>27.297912934573134</v>
      </c>
      <c r="AT248" s="34">
        <f t="shared" si="105"/>
        <v>13.484051249927418</v>
      </c>
      <c r="AU248" s="34">
        <f t="shared" si="106"/>
        <v>3.4027126894645332</v>
      </c>
      <c r="AV248" s="34">
        <f t="shared" si="107"/>
        <v>0.28505881836583002</v>
      </c>
      <c r="AW248" s="34">
        <f t="shared" si="108"/>
        <v>1.3541928206451E-2</v>
      </c>
      <c r="AX248" s="34">
        <f t="shared" si="109"/>
        <v>0.28505880147111728</v>
      </c>
      <c r="AY248" s="34">
        <f t="shared" si="110"/>
        <v>1.6894712739912165E-8</v>
      </c>
      <c r="AZ248" s="34">
        <f t="shared" si="111"/>
        <v>1189751.8930438627</v>
      </c>
      <c r="BA248" s="34">
        <f t="shared" si="112"/>
        <v>1.7069655906096586E-5</v>
      </c>
      <c r="BB248" s="36">
        <f t="shared" si="113"/>
        <v>4788827.8998553073</v>
      </c>
      <c r="BC248" s="38">
        <f t="shared" si="114"/>
        <v>-40412.517625161447</v>
      </c>
      <c r="BD248" s="39">
        <f t="shared" si="115"/>
        <v>-0.83682969021131559</v>
      </c>
      <c r="BE248" s="36">
        <v>3974783.4</v>
      </c>
      <c r="BF248" s="40">
        <f>テーブル2[[#This Row],[q_P]]/テーブル2[[#This Row],[q_M]]</f>
        <v>1.2048022289353697</v>
      </c>
      <c r="BG248" s="34">
        <v>1</v>
      </c>
      <c r="BH248" s="34">
        <v>-2.3E-2</v>
      </c>
      <c r="BI248" s="34">
        <v>4.5999999999999999E-2</v>
      </c>
      <c r="BJ248" s="34">
        <v>5625</v>
      </c>
      <c r="BK248" s="22">
        <v>1</v>
      </c>
      <c r="BL248" s="34">
        <f>テーブル2[[#This Row],[Ts]]-テーブル2[[#This Row],[Tin]]</f>
        <v>108.42401292570992</v>
      </c>
      <c r="BM248" s="34">
        <f>テーブル2[[#This Row],[q_P]]*0.000001</f>
        <v>4.7888278998553071</v>
      </c>
      <c r="BN248" s="34">
        <f>テーブル2[[#This Row],[Tsub]]</f>
        <v>108.42401292570992</v>
      </c>
      <c r="BO248" s="34">
        <f>テーブル2[[#This Row],[Fcorr]]</f>
        <v>1</v>
      </c>
      <c r="BP248" s="34">
        <f>(テーブル2[[#This Row],[Tsub]]-40)^2</f>
        <v>4681.8455448577179</v>
      </c>
      <c r="BQ248" s="34">
        <v>1</v>
      </c>
      <c r="BR248" s="34">
        <v>0.15240000000000001</v>
      </c>
    </row>
    <row r="249" spans="1:70" x14ac:dyDescent="0.15">
      <c r="A249" s="33" t="s">
        <v>201</v>
      </c>
      <c r="B249" s="34">
        <v>12065825.263044</v>
      </c>
      <c r="C249" s="22">
        <f>TsatFromP(テーブル2[[#This Row],[P]])</f>
        <v>598.16775841222602</v>
      </c>
      <c r="D249" s="34">
        <f>RhoGFromP(テーブル2[[#This Row],[P]])</f>
        <v>70.719127092768275</v>
      </c>
      <c r="E249" s="34">
        <f>RhoFFromP(テーブル2[[#This Row],[P]])</f>
        <v>654.05698086007123</v>
      </c>
      <c r="F249" s="34">
        <f>HgFromP(テーブル2[[#This Row],[P]])</f>
        <v>2683685.0883769183</v>
      </c>
      <c r="G249" s="34">
        <f>HfFromP(テーブル2[[#This Row],[P]])</f>
        <v>1493933.1953330557</v>
      </c>
      <c r="H249" s="34">
        <f>MuGFromP(テーブル2[[#This Row],[P]])</f>
        <v>2.1145404359091978E-5</v>
      </c>
      <c r="I249" s="34">
        <f>MuFFromP(テーブル2[[#This Row],[P]])</f>
        <v>7.6371158483289308E-5</v>
      </c>
      <c r="J249" s="34">
        <f>KfFromP(テーブル2[[#This Row],[P]])</f>
        <v>0.51093471001104362</v>
      </c>
      <c r="K249" s="34">
        <f>CpFFromP(テーブル2[[#This Row],[P]])</f>
        <v>6848.0719740576842</v>
      </c>
      <c r="L249" s="34">
        <f>SigmaFromP(テーブル2[[#This Row],[P]])</f>
        <v>8.6953190176294083E-3</v>
      </c>
      <c r="M249" s="34">
        <v>30.01</v>
      </c>
      <c r="N249" s="34">
        <v>4109.3769000000002</v>
      </c>
      <c r="O249" s="35">
        <f t="shared" si="116"/>
        <v>2.8502295699234246E-6</v>
      </c>
      <c r="P249" s="35">
        <f t="shared" si="117"/>
        <v>5.9847340050885557E-3</v>
      </c>
      <c r="Q249" s="35">
        <v>1.905E-3</v>
      </c>
      <c r="R249" s="34">
        <v>0.69595999999999991</v>
      </c>
      <c r="S249" s="36">
        <v>5402362.3466491699</v>
      </c>
      <c r="T249" s="34">
        <v>297.61642558059208</v>
      </c>
      <c r="U249" s="12">
        <f>+T249+BG249*S249*テーブル2[[#This Row],[Pw]]*R249/(N249*O249*K249)</f>
        <v>578.15249580024624</v>
      </c>
      <c r="V249" s="34">
        <v>0.03</v>
      </c>
      <c r="W249" s="35">
        <f t="shared" si="88"/>
        <v>102504.18024250498</v>
      </c>
      <c r="X249" s="34">
        <v>2.9922936245267897E-2</v>
      </c>
      <c r="Y249" s="34">
        <f t="shared" si="89"/>
        <v>5.780932472390476</v>
      </c>
      <c r="Z249" s="34">
        <f t="shared" si="90"/>
        <v>5.7809325005642727</v>
      </c>
      <c r="AA249" s="34">
        <f t="shared" si="91"/>
        <v>-2.817379662900521E-8</v>
      </c>
      <c r="AB249" s="34">
        <f t="shared" si="92"/>
        <v>1.0804786275007885E-5</v>
      </c>
      <c r="AC249" s="34">
        <v>631.92229576556826</v>
      </c>
      <c r="AD249" s="34">
        <f t="shared" si="93"/>
        <v>3134.5030103539498</v>
      </c>
      <c r="AE249" s="34">
        <f>+gettm2(AD249,AC249,AK249,AL249,テーブル2[[#This Row],[Fcorr]])</f>
        <v>578.15249580024613</v>
      </c>
      <c r="AF249" s="37">
        <f t="shared" si="94"/>
        <v>0</v>
      </c>
      <c r="AG249" s="34">
        <v>1.0860999769808356E-5</v>
      </c>
      <c r="AH249" s="34">
        <f t="shared" si="95"/>
        <v>96.571857652479807</v>
      </c>
      <c r="AI249" s="34">
        <f t="shared" si="96"/>
        <v>0.38425320636682597</v>
      </c>
      <c r="AJ249" s="34">
        <f t="shared" si="97"/>
        <v>35.741560602538421</v>
      </c>
      <c r="AK249" s="34">
        <f>+S88*テーブル2[[#This Row],[F_form]]/(E88*CpFromTP((テーブル2[[#This Row],[Tin]]+テーブル2[[#This Row],[Tf]])/2,テーブル2[[#This Row],[P]])*AI88)</f>
        <v>2.3100541569609709</v>
      </c>
      <c r="AL249" s="34">
        <f t="shared" si="98"/>
        <v>1.0236047381169835</v>
      </c>
      <c r="AM249" s="34">
        <f t="shared" si="99"/>
        <v>598.16775840836158</v>
      </c>
      <c r="AN249" s="34">
        <f t="shared" si="100"/>
        <v>3.8644429878331721E-9</v>
      </c>
      <c r="AO249" s="34">
        <f t="shared" si="101"/>
        <v>5.6213494800471143E-8</v>
      </c>
      <c r="AP249" s="34">
        <v>4.7166499326366225</v>
      </c>
      <c r="AQ249" s="34">
        <f t="shared" si="102"/>
        <v>3.8481278421319982E-5</v>
      </c>
      <c r="AR249" s="34">
        <f t="shared" si="103"/>
        <v>5.4586066323044135E-6</v>
      </c>
      <c r="AS249" s="34">
        <f t="shared" si="104"/>
        <v>17.963274458053775</v>
      </c>
      <c r="AT249" s="34">
        <f t="shared" si="105"/>
        <v>11.3916468287331</v>
      </c>
      <c r="AU249" s="34">
        <f t="shared" si="106"/>
        <v>4.377276819739178</v>
      </c>
      <c r="AV249" s="34">
        <f t="shared" si="107"/>
        <v>0.33937311289744443</v>
      </c>
      <c r="AW249" s="34">
        <f t="shared" si="108"/>
        <v>5.8405706150286762E-3</v>
      </c>
      <c r="AX249" s="34">
        <f t="shared" si="109"/>
        <v>0.33937311056053671</v>
      </c>
      <c r="AY249" s="34">
        <f t="shared" si="110"/>
        <v>2.336907722888526E-9</v>
      </c>
      <c r="AZ249" s="34">
        <f t="shared" si="111"/>
        <v>1189751.8930438627</v>
      </c>
      <c r="BA249" s="34">
        <f t="shared" si="112"/>
        <v>8.1586038758252353E-6</v>
      </c>
      <c r="BB249" s="36">
        <f t="shared" si="113"/>
        <v>5361628.6198281767</v>
      </c>
      <c r="BC249" s="38">
        <f t="shared" si="114"/>
        <v>-40733.726820993237</v>
      </c>
      <c r="BD249" s="39">
        <f t="shared" si="115"/>
        <v>-0.75399842156567753</v>
      </c>
      <c r="BE249" s="36">
        <v>3653015.2199999988</v>
      </c>
      <c r="BF249" s="40">
        <f>テーブル2[[#This Row],[q_P]]/テーブル2[[#This Row],[q_M]]</f>
        <v>1.4677268768204526</v>
      </c>
      <c r="BG249" s="34">
        <v>1</v>
      </c>
      <c r="BH249" s="34">
        <v>-6.8000000000000005E-2</v>
      </c>
      <c r="BI249" s="34">
        <v>4.5999999999999999E-2</v>
      </c>
      <c r="BJ249" s="34">
        <v>5625</v>
      </c>
      <c r="BK249" s="22">
        <v>1</v>
      </c>
      <c r="BL249" s="34">
        <f>テーブル2[[#This Row],[Ts]]-テーブル2[[#This Row],[Tin]]</f>
        <v>300.55133283163394</v>
      </c>
      <c r="BM249" s="34">
        <f>テーブル2[[#This Row],[q_P]]*0.000001</f>
        <v>5.3616286198281768</v>
      </c>
      <c r="BN249" s="34">
        <f>テーブル2[[#This Row],[Tsub]]</f>
        <v>300.55133283163394</v>
      </c>
      <c r="BO249" s="34">
        <f>テーブル2[[#This Row],[Fcorr]]</f>
        <v>1</v>
      </c>
      <c r="BP249" s="34">
        <f>(テーブル2[[#This Row],[Tsub]]-40)^2</f>
        <v>67886.997040340881</v>
      </c>
      <c r="BQ249" s="34">
        <v>1</v>
      </c>
      <c r="BR249" s="34">
        <v>0.69595999999999991</v>
      </c>
    </row>
    <row r="250" spans="1:70" x14ac:dyDescent="0.15">
      <c r="A250" s="33" t="s">
        <v>175</v>
      </c>
      <c r="B250" s="34">
        <v>12065825.263044</v>
      </c>
      <c r="C250" s="22">
        <f>TsatFromP(テーブル2[[#This Row],[P]])</f>
        <v>598.16775841222602</v>
      </c>
      <c r="D250" s="34">
        <f>RhoGFromP(テーブル2[[#This Row],[P]])</f>
        <v>70.719127092768275</v>
      </c>
      <c r="E250" s="34">
        <f>RhoFFromP(テーブル2[[#This Row],[P]])</f>
        <v>654.05698086007123</v>
      </c>
      <c r="F250" s="34">
        <f>HgFromP(テーブル2[[#This Row],[P]])</f>
        <v>2683685.0883769183</v>
      </c>
      <c r="G250" s="34">
        <f>HfFromP(テーブル2[[#This Row],[P]])</f>
        <v>1493933.1953330557</v>
      </c>
      <c r="H250" s="34">
        <f>MuGFromP(テーブル2[[#This Row],[P]])</f>
        <v>2.1145404359091978E-5</v>
      </c>
      <c r="I250" s="34">
        <f>MuFFromP(テーブル2[[#This Row],[P]])</f>
        <v>7.6371158483289308E-5</v>
      </c>
      <c r="J250" s="34">
        <f>KfFromP(テーブル2[[#This Row],[P]])</f>
        <v>0.51093471001104362</v>
      </c>
      <c r="K250" s="34">
        <f>CpFFromP(テーブル2[[#This Row],[P]])</f>
        <v>6848.0719740576842</v>
      </c>
      <c r="L250" s="34">
        <f>SigmaFromP(テーブル2[[#This Row],[P]])</f>
        <v>8.6953190176294083E-3</v>
      </c>
      <c r="M250" s="34">
        <v>4.01</v>
      </c>
      <c r="N250" s="34">
        <v>2427.6516999999999</v>
      </c>
      <c r="O250" s="35">
        <f t="shared" si="116"/>
        <v>2.8502295699234246E-6</v>
      </c>
      <c r="P250" s="35">
        <f t="shared" si="117"/>
        <v>5.9847340050885557E-3</v>
      </c>
      <c r="Q250" s="35">
        <v>1.905E-3</v>
      </c>
      <c r="R250" s="34">
        <v>0.15240000000000001</v>
      </c>
      <c r="S250" s="36">
        <v>5014769.3634033203</v>
      </c>
      <c r="T250" s="34">
        <v>488.09522208316872</v>
      </c>
      <c r="U250" s="12">
        <f>+T250+BG250*S250*テーブル2[[#This Row],[Pw]]*R250/(N250*O250*K250)</f>
        <v>584.62165299264927</v>
      </c>
      <c r="V250" s="34">
        <v>0.03</v>
      </c>
      <c r="W250" s="35">
        <f t="shared" si="88"/>
        <v>60555.274796727354</v>
      </c>
      <c r="X250" s="34">
        <v>3.8259723607318025E-2</v>
      </c>
      <c r="Y250" s="34">
        <f t="shared" si="89"/>
        <v>5.1124501439664867</v>
      </c>
      <c r="Z250" s="34">
        <f t="shared" si="90"/>
        <v>5.1124501772059245</v>
      </c>
      <c r="AA250" s="34">
        <f t="shared" si="91"/>
        <v>-3.3239437868815003E-8</v>
      </c>
      <c r="AB250" s="34">
        <f t="shared" si="92"/>
        <v>2.4213510289635268E-5</v>
      </c>
      <c r="AC250" s="34">
        <v>630.03525018409846</v>
      </c>
      <c r="AD250" s="34">
        <f t="shared" si="93"/>
        <v>2093.8612719731905</v>
      </c>
      <c r="AE250" s="34">
        <f>+gettm2(AD250,AC250,AK250,AL250,テーブル2[[#This Row],[Fcorr]])</f>
        <v>584.6216532930016</v>
      </c>
      <c r="AF250" s="37">
        <f t="shared" si="94"/>
        <v>3.0035232612135587E-7</v>
      </c>
      <c r="AG250" s="34">
        <v>2.4319121660771266E-5</v>
      </c>
      <c r="AH250" s="34">
        <f t="shared" si="95"/>
        <v>43.093226452266151</v>
      </c>
      <c r="AI250" s="34">
        <f t="shared" si="96"/>
        <v>0.25668276750264352</v>
      </c>
      <c r="AJ250" s="34">
        <f t="shared" si="97"/>
        <v>53.460227836108437</v>
      </c>
      <c r="AK250" s="34">
        <f>+S88*テーブル2[[#This Row],[F_form]]/(E88*CpFromTP((テーブル2[[#This Row],[Tin]]+テーブル2[[#This Row],[Tf]])/2,テーブル2[[#This Row],[P]])*AI88)</f>
        <v>2.0403590266392753</v>
      </c>
      <c r="AL250" s="34">
        <f t="shared" si="98"/>
        <v>1.0236047381169835</v>
      </c>
      <c r="AM250" s="34">
        <f t="shared" si="99"/>
        <v>598.16775835545525</v>
      </c>
      <c r="AN250" s="34">
        <f t="shared" si="100"/>
        <v>5.6770772971503902E-8</v>
      </c>
      <c r="AO250" s="34">
        <f t="shared" si="101"/>
        <v>1.0561137113599808E-7</v>
      </c>
      <c r="AP250" s="34">
        <v>3.726636618428822</v>
      </c>
      <c r="AQ250" s="34">
        <f t="shared" si="102"/>
        <v>6.1642846659059407E-5</v>
      </c>
      <c r="AR250" s="34">
        <f t="shared" si="103"/>
        <v>1.2212366515953632E-5</v>
      </c>
      <c r="AS250" s="34">
        <f t="shared" si="104"/>
        <v>26.846195576795246</v>
      </c>
      <c r="AT250" s="34">
        <f t="shared" si="105"/>
        <v>13.400620595880907</v>
      </c>
      <c r="AU250" s="34">
        <f t="shared" si="106"/>
        <v>3.4397083808036353</v>
      </c>
      <c r="AV250" s="34">
        <f t="shared" si="107"/>
        <v>0.28692823762518671</v>
      </c>
      <c r="AW250" s="34">
        <f t="shared" si="108"/>
        <v>1.3088710233117039E-2</v>
      </c>
      <c r="AX250" s="34">
        <f t="shared" si="109"/>
        <v>0.28692820357709087</v>
      </c>
      <c r="AY250" s="34">
        <f t="shared" si="110"/>
        <v>3.4048095842731385E-8</v>
      </c>
      <c r="AZ250" s="34">
        <f t="shared" si="111"/>
        <v>1189751.8930438627</v>
      </c>
      <c r="BA250" s="34">
        <f t="shared" si="112"/>
        <v>1.6541147681055227E-5</v>
      </c>
      <c r="BB250" s="36">
        <f t="shared" si="113"/>
        <v>4968405.4757734509</v>
      </c>
      <c r="BC250" s="38">
        <f t="shared" si="114"/>
        <v>-46363.887629869394</v>
      </c>
      <c r="BD250" s="39">
        <f t="shared" si="115"/>
        <v>-0.92454675918343943</v>
      </c>
      <c r="BE250" s="36">
        <v>4069421.1</v>
      </c>
      <c r="BF250" s="40">
        <f>テーブル2[[#This Row],[q_P]]/テーブル2[[#This Row],[q_M]]</f>
        <v>1.2209121036339667</v>
      </c>
      <c r="BG250" s="34">
        <v>1</v>
      </c>
      <c r="BH250" s="34">
        <v>-2.9000000000000001E-2</v>
      </c>
      <c r="BI250" s="34">
        <v>4.5999999999999999E-2</v>
      </c>
      <c r="BJ250" s="34">
        <v>5625</v>
      </c>
      <c r="BK250" s="22">
        <v>1</v>
      </c>
      <c r="BL250" s="34">
        <f>テーブル2[[#This Row],[Ts]]-テーブル2[[#This Row],[Tin]]</f>
        <v>110.0725363290573</v>
      </c>
      <c r="BM250" s="34">
        <f>テーブル2[[#This Row],[q_P]]*0.000001</f>
        <v>4.9684054757734506</v>
      </c>
      <c r="BN250" s="34">
        <f>テーブル2[[#This Row],[Tsub]]</f>
        <v>110.0725363290573</v>
      </c>
      <c r="BO250" s="34">
        <f>テーブル2[[#This Row],[Fcorr]]</f>
        <v>1</v>
      </c>
      <c r="BP250" s="34">
        <f>(テーブル2[[#This Row],[Tsub]]-40)^2</f>
        <v>4910.1603475870552</v>
      </c>
      <c r="BQ250" s="34">
        <v>1</v>
      </c>
      <c r="BR250" s="34">
        <v>0.15240000000000001</v>
      </c>
    </row>
    <row r="251" spans="1:70" x14ac:dyDescent="0.15">
      <c r="A251" s="33" t="s">
        <v>176</v>
      </c>
      <c r="B251" s="34">
        <v>12065825.263044</v>
      </c>
      <c r="C251" s="22">
        <f>TsatFromP(テーブル2[[#This Row],[P]])</f>
        <v>598.16775841222602</v>
      </c>
      <c r="D251" s="34">
        <f>RhoGFromP(テーブル2[[#This Row],[P]])</f>
        <v>70.719127092768275</v>
      </c>
      <c r="E251" s="34">
        <f>RhoFFromP(テーブル2[[#This Row],[P]])</f>
        <v>654.05698086007123</v>
      </c>
      <c r="F251" s="34">
        <f>HgFromP(テーブル2[[#This Row],[P]])</f>
        <v>2683685.0883769183</v>
      </c>
      <c r="G251" s="34">
        <f>HfFromP(テーブル2[[#This Row],[P]])</f>
        <v>1493933.1953330557</v>
      </c>
      <c r="H251" s="34">
        <f>MuGFromP(テーブル2[[#This Row],[P]])</f>
        <v>2.1145404359091978E-5</v>
      </c>
      <c r="I251" s="34">
        <f>MuFFromP(テーブル2[[#This Row],[P]])</f>
        <v>7.6371158483289308E-5</v>
      </c>
      <c r="J251" s="34">
        <f>KfFromP(テーブル2[[#This Row],[P]])</f>
        <v>0.51093471001104362</v>
      </c>
      <c r="K251" s="34">
        <f>CpFFromP(テーブル2[[#This Row],[P]])</f>
        <v>6848.0719740576842</v>
      </c>
      <c r="L251" s="34">
        <f>SigmaFromP(テーブル2[[#This Row],[P]])</f>
        <v>8.6953190176294083E-3</v>
      </c>
      <c r="M251" s="34">
        <v>5.01</v>
      </c>
      <c r="N251" s="34">
        <v>2509.0255000000002</v>
      </c>
      <c r="O251" s="35">
        <f t="shared" si="116"/>
        <v>2.8502295699234246E-6</v>
      </c>
      <c r="P251" s="35">
        <f t="shared" si="117"/>
        <v>5.9847340050885557E-3</v>
      </c>
      <c r="Q251" s="35">
        <v>1.905E-3</v>
      </c>
      <c r="R251" s="34">
        <v>0.15240000000000001</v>
      </c>
      <c r="S251" s="36">
        <v>6786645.6985473633</v>
      </c>
      <c r="T251" s="34">
        <v>457.53598356801098</v>
      </c>
      <c r="U251" s="12">
        <f>+T251+BG251*S251*テーブル2[[#This Row],[Pw]]*R251/(N251*O251*K251)</f>
        <v>583.93152775917952</v>
      </c>
      <c r="V251" s="34">
        <v>0.03</v>
      </c>
      <c r="W251" s="35">
        <f t="shared" si="88"/>
        <v>62585.060544103704</v>
      </c>
      <c r="X251" s="34">
        <v>3.7645421746502698E-2</v>
      </c>
      <c r="Y251" s="34">
        <f t="shared" si="89"/>
        <v>5.1539940935923259</v>
      </c>
      <c r="Z251" s="34">
        <f t="shared" si="90"/>
        <v>5.1539940987154411</v>
      </c>
      <c r="AA251" s="34">
        <f t="shared" si="91"/>
        <v>-5.1231152653485879E-9</v>
      </c>
      <c r="AB251" s="34">
        <f t="shared" si="92"/>
        <v>2.3038278352897703E-5</v>
      </c>
      <c r="AC251" s="34">
        <v>630.93600481489489</v>
      </c>
      <c r="AD251" s="34">
        <f t="shared" si="93"/>
        <v>2146.6031929841215</v>
      </c>
      <c r="AE251" s="34">
        <f>+gettm2(AD251,AC251,AK251,AL251,テーブル2[[#This Row],[Fcorr]])</f>
        <v>583.93152806853936</v>
      </c>
      <c r="AF251" s="37">
        <f t="shared" si="94"/>
        <v>3.0935984796087723E-7</v>
      </c>
      <c r="AG251" s="34">
        <v>2.3175651626266947E-5</v>
      </c>
      <c r="AH251" s="34">
        <f t="shared" si="95"/>
        <v>45.291504257925055</v>
      </c>
      <c r="AI251" s="34">
        <f t="shared" si="96"/>
        <v>0.26314830675765533</v>
      </c>
      <c r="AJ251" s="34">
        <f t="shared" si="97"/>
        <v>52.229845438774042</v>
      </c>
      <c r="AK251" s="34">
        <f>+S88*テーブル2[[#This Row],[F_form]]/(E88*CpFromTP((テーブル2[[#This Row],[Tin]]+テーブル2[[#This Row],[Tf]])/2,テーブル2[[#This Row],[P]])*AI88)</f>
        <v>2.1058795712952132</v>
      </c>
      <c r="AL251" s="34">
        <f t="shared" si="98"/>
        <v>1.0236047381169835</v>
      </c>
      <c r="AM251" s="34">
        <f t="shared" si="99"/>
        <v>598.16775839053241</v>
      </c>
      <c r="AN251" s="34">
        <f t="shared" si="100"/>
        <v>2.1693608687201049E-8</v>
      </c>
      <c r="AO251" s="34">
        <f t="shared" si="101"/>
        <v>1.3737327336924419E-7</v>
      </c>
      <c r="AP251" s="34">
        <v>3.7872381717455985</v>
      </c>
      <c r="AQ251" s="34">
        <f t="shared" si="102"/>
        <v>5.9685872188421958E-5</v>
      </c>
      <c r="AR251" s="34">
        <f t="shared" si="103"/>
        <v>1.1656512449818096E-5</v>
      </c>
      <c r="AS251" s="34">
        <f t="shared" si="104"/>
        <v>26.269718471221719</v>
      </c>
      <c r="AT251" s="34">
        <f t="shared" si="105"/>
        <v>13.292084434496601</v>
      </c>
      <c r="AU251" s="34">
        <f t="shared" si="106"/>
        <v>3.4977895122175671</v>
      </c>
      <c r="AV251" s="34">
        <f t="shared" si="107"/>
        <v>0.28944865952803145</v>
      </c>
      <c r="AW251" s="34">
        <f t="shared" si="108"/>
        <v>1.245343388975895E-2</v>
      </c>
      <c r="AX251" s="34">
        <f t="shared" si="109"/>
        <v>0.289448654590024</v>
      </c>
      <c r="AY251" s="34">
        <f t="shared" si="110"/>
        <v>4.9380074473859281E-9</v>
      </c>
      <c r="AZ251" s="34">
        <f t="shared" si="111"/>
        <v>1189751.8930438627</v>
      </c>
      <c r="BA251" s="34">
        <f t="shared" si="112"/>
        <v>1.5759735586133413E-5</v>
      </c>
      <c r="BB251" s="36">
        <f t="shared" si="113"/>
        <v>6783054.5538746053</v>
      </c>
      <c r="BC251" s="38">
        <f t="shared" si="114"/>
        <v>-3591.144672757946</v>
      </c>
      <c r="BD251" s="39">
        <f t="shared" si="115"/>
        <v>-5.2914868880316046E-2</v>
      </c>
      <c r="BE251" s="36">
        <v>5110435.8000000007</v>
      </c>
      <c r="BF251" s="40">
        <f>テーブル2[[#This Row],[q_P]]/テーブル2[[#This Row],[q_M]]</f>
        <v>1.3272947394965033</v>
      </c>
      <c r="BG251" s="34">
        <v>1</v>
      </c>
      <c r="BH251" s="34">
        <v>-4.5999999999999999E-2</v>
      </c>
      <c r="BI251" s="34">
        <v>4.5999999999999999E-2</v>
      </c>
      <c r="BJ251" s="34">
        <v>5625</v>
      </c>
      <c r="BK251" s="22">
        <v>1</v>
      </c>
      <c r="BL251" s="34">
        <f>テーブル2[[#This Row],[Ts]]-テーブル2[[#This Row],[Tin]]</f>
        <v>140.63177484421504</v>
      </c>
      <c r="BM251" s="34">
        <f>テーブル2[[#This Row],[q_P]]*0.000001</f>
        <v>6.7830545538746048</v>
      </c>
      <c r="BN251" s="34">
        <f>テーブル2[[#This Row],[Tsub]]</f>
        <v>140.63177484421504</v>
      </c>
      <c r="BO251" s="34">
        <f>テーブル2[[#This Row],[Fcorr]]</f>
        <v>1</v>
      </c>
      <c r="BP251" s="34">
        <f>(テーブル2[[#This Row],[Tsub]]-40)^2</f>
        <v>10126.754108296793</v>
      </c>
      <c r="BQ251" s="34">
        <v>1</v>
      </c>
      <c r="BR251" s="34">
        <v>0.15240000000000001</v>
      </c>
    </row>
    <row r="252" spans="1:70" x14ac:dyDescent="0.15">
      <c r="A252" s="33" t="s">
        <v>177</v>
      </c>
      <c r="B252" s="34">
        <v>12065825.263044</v>
      </c>
      <c r="C252" s="22">
        <f>TsatFromP(テーブル2[[#This Row],[P]])</f>
        <v>598.16775841222602</v>
      </c>
      <c r="D252" s="34">
        <f>RhoGFromP(テーブル2[[#This Row],[P]])</f>
        <v>70.719127092768275</v>
      </c>
      <c r="E252" s="34">
        <f>RhoFFromP(テーブル2[[#This Row],[P]])</f>
        <v>654.05698086007123</v>
      </c>
      <c r="F252" s="34">
        <f>HgFromP(テーブル2[[#This Row],[P]])</f>
        <v>2683685.0883769183</v>
      </c>
      <c r="G252" s="34">
        <f>HfFromP(テーブル2[[#This Row],[P]])</f>
        <v>1493933.1953330557</v>
      </c>
      <c r="H252" s="34">
        <f>MuGFromP(テーブル2[[#This Row],[P]])</f>
        <v>2.1145404359091978E-5</v>
      </c>
      <c r="I252" s="34">
        <f>MuFFromP(テーブル2[[#This Row],[P]])</f>
        <v>7.6371158483289308E-5</v>
      </c>
      <c r="J252" s="34">
        <f>KfFromP(テーブル2[[#This Row],[P]])</f>
        <v>0.51093471001104362</v>
      </c>
      <c r="K252" s="34">
        <f>CpFFromP(テーブル2[[#This Row],[P]])</f>
        <v>6848.0719740576842</v>
      </c>
      <c r="L252" s="34">
        <f>SigmaFromP(テーブル2[[#This Row],[P]])</f>
        <v>8.6953190176294083E-3</v>
      </c>
      <c r="M252" s="34">
        <v>6.01</v>
      </c>
      <c r="N252" s="34">
        <v>2509.0255000000002</v>
      </c>
      <c r="O252" s="35">
        <f t="shared" si="116"/>
        <v>2.8502295699234246E-6</v>
      </c>
      <c r="P252" s="35">
        <f t="shared" si="117"/>
        <v>5.9847340050885557E-3</v>
      </c>
      <c r="Q252" s="35">
        <v>1.905E-3</v>
      </c>
      <c r="R252" s="34">
        <v>0.15240000000000001</v>
      </c>
      <c r="S252" s="36">
        <v>6755640.983581543</v>
      </c>
      <c r="T252" s="34">
        <v>458.12079612380069</v>
      </c>
      <c r="U252" s="12">
        <f>+T252+BG252*S252*テーブル2[[#This Row],[Pw]]*R252/(N252*O252*K252)</f>
        <v>583.93890368505413</v>
      </c>
      <c r="V252" s="34">
        <v>0.03</v>
      </c>
      <c r="W252" s="35">
        <f t="shared" si="88"/>
        <v>62585.060544103704</v>
      </c>
      <c r="X252" s="34">
        <v>3.7645421746502698E-2</v>
      </c>
      <c r="Y252" s="34">
        <f t="shared" si="89"/>
        <v>5.1539940935923259</v>
      </c>
      <c r="Z252" s="34">
        <f t="shared" si="90"/>
        <v>5.1539940987154411</v>
      </c>
      <c r="AA252" s="34">
        <f t="shared" si="91"/>
        <v>-5.1231152653485879E-9</v>
      </c>
      <c r="AB252" s="34">
        <f t="shared" si="92"/>
        <v>2.3038278352897703E-5</v>
      </c>
      <c r="AC252" s="34">
        <v>630.91833505168267</v>
      </c>
      <c r="AD252" s="34">
        <f t="shared" si="93"/>
        <v>2146.6031929841215</v>
      </c>
      <c r="AE252" s="34">
        <f>+gettm2(AD252,AC252,AK252,AL252,テーブル2[[#This Row],[Fcorr]])</f>
        <v>583.9389036850539</v>
      </c>
      <c r="AF252" s="37">
        <f t="shared" si="94"/>
        <v>0</v>
      </c>
      <c r="AG252" s="34">
        <v>2.3174727289271913E-5</v>
      </c>
      <c r="AH252" s="34">
        <f t="shared" si="95"/>
        <v>45.291504257925055</v>
      </c>
      <c r="AI252" s="34">
        <f t="shared" si="96"/>
        <v>0.26314830675765533</v>
      </c>
      <c r="AJ252" s="34">
        <f t="shared" si="97"/>
        <v>52.22776230518356</v>
      </c>
      <c r="AK252" s="34">
        <f>+S88*テーブル2[[#This Row],[F_form]]/(E88*CpFromTP((テーブル2[[#This Row],[Tin]]+テーブル2[[#This Row],[Tf]])/2,テーブル2[[#This Row],[P]])*AI88)</f>
        <v>2.1047574961829443</v>
      </c>
      <c r="AL252" s="34">
        <f t="shared" si="98"/>
        <v>1.0236047381169835</v>
      </c>
      <c r="AM252" s="34">
        <f t="shared" si="99"/>
        <v>598.16775839057243</v>
      </c>
      <c r="AN252" s="34">
        <f t="shared" si="100"/>
        <v>2.165359092032304E-8</v>
      </c>
      <c r="AO252" s="34">
        <f t="shared" si="101"/>
        <v>1.3644893637421041E-7</v>
      </c>
      <c r="AP252" s="34">
        <v>3.787141240453574</v>
      </c>
      <c r="AQ252" s="34">
        <f t="shared" si="102"/>
        <v>5.968892752878456E-5</v>
      </c>
      <c r="AR252" s="34">
        <f t="shared" si="103"/>
        <v>1.1655588112823062E-5</v>
      </c>
      <c r="AS252" s="34">
        <f t="shared" si="104"/>
        <v>26.267635337631237</v>
      </c>
      <c r="AT252" s="34">
        <f t="shared" si="105"/>
        <v>13.291687929259748</v>
      </c>
      <c r="AU252" s="34">
        <f t="shared" si="106"/>
        <v>3.4976851725358684</v>
      </c>
      <c r="AV252" s="34">
        <f t="shared" si="107"/>
        <v>0.28945606791770562</v>
      </c>
      <c r="AW252" s="34">
        <f t="shared" si="108"/>
        <v>1.245343388975895E-2</v>
      </c>
      <c r="AX252" s="34">
        <f t="shared" si="109"/>
        <v>0.28945606298339588</v>
      </c>
      <c r="AY252" s="34">
        <f t="shared" si="110"/>
        <v>4.9343097385801116E-9</v>
      </c>
      <c r="AZ252" s="34">
        <f t="shared" si="111"/>
        <v>1189751.8930438627</v>
      </c>
      <c r="BA252" s="34">
        <f t="shared" si="112"/>
        <v>1.5760945721062095E-5</v>
      </c>
      <c r="BB252" s="36">
        <f t="shared" si="113"/>
        <v>6736896.4353959346</v>
      </c>
      <c r="BC252" s="38">
        <f t="shared" si="114"/>
        <v>-18744.54818560835</v>
      </c>
      <c r="BD252" s="39">
        <f t="shared" si="115"/>
        <v>-0.27746513219343422</v>
      </c>
      <c r="BE252" s="36">
        <v>5110435.8000000007</v>
      </c>
      <c r="BF252" s="40">
        <f>テーブル2[[#This Row],[q_P]]/テーブル2[[#This Row],[q_M]]</f>
        <v>1.3182626098924741</v>
      </c>
      <c r="BG252" s="34">
        <v>1</v>
      </c>
      <c r="BH252" s="34">
        <v>-4.2999999999999997E-2</v>
      </c>
      <c r="BI252" s="34">
        <v>4.5999999999999999E-2</v>
      </c>
      <c r="BJ252" s="34">
        <v>5625</v>
      </c>
      <c r="BK252" s="22">
        <v>1</v>
      </c>
      <c r="BL252" s="34">
        <f>テーブル2[[#This Row],[Ts]]-テーブル2[[#This Row],[Tin]]</f>
        <v>140.04696228842533</v>
      </c>
      <c r="BM252" s="34">
        <f>テーブル2[[#This Row],[q_P]]*0.000001</f>
        <v>6.7368964353959342</v>
      </c>
      <c r="BN252" s="34">
        <f>テーブル2[[#This Row],[Tsub]]</f>
        <v>140.04696228842533</v>
      </c>
      <c r="BO252" s="34">
        <f>テーブル2[[#This Row],[Fcorr]]</f>
        <v>1</v>
      </c>
      <c r="BP252" s="34">
        <f>(テーブル2[[#This Row],[Tsub]]-40)^2</f>
        <v>10009.3946631416</v>
      </c>
      <c r="BQ252" s="34">
        <v>1</v>
      </c>
      <c r="BR252" s="34">
        <v>0.15240000000000001</v>
      </c>
    </row>
    <row r="253" spans="1:70" x14ac:dyDescent="0.15">
      <c r="A253" s="33" t="s">
        <v>178</v>
      </c>
      <c r="B253" s="34">
        <v>12065825.263044</v>
      </c>
      <c r="C253" s="22">
        <f>TsatFromP(テーブル2[[#This Row],[P]])</f>
        <v>598.16775841222602</v>
      </c>
      <c r="D253" s="34">
        <f>RhoGFromP(テーブル2[[#This Row],[P]])</f>
        <v>70.719127092768275</v>
      </c>
      <c r="E253" s="34">
        <f>RhoFFromP(テーブル2[[#This Row],[P]])</f>
        <v>654.05698086007123</v>
      </c>
      <c r="F253" s="34">
        <f>HgFromP(テーブル2[[#This Row],[P]])</f>
        <v>2683685.0883769183</v>
      </c>
      <c r="G253" s="34">
        <f>HfFromP(テーブル2[[#This Row],[P]])</f>
        <v>1493933.1953330557</v>
      </c>
      <c r="H253" s="34">
        <f>MuGFromP(テーブル2[[#This Row],[P]])</f>
        <v>2.1145404359091978E-5</v>
      </c>
      <c r="I253" s="34">
        <f>MuFFromP(テーブル2[[#This Row],[P]])</f>
        <v>7.6371158483289308E-5</v>
      </c>
      <c r="J253" s="34">
        <f>KfFromP(テーブル2[[#This Row],[P]])</f>
        <v>0.51093471001104362</v>
      </c>
      <c r="K253" s="34">
        <f>CpFFromP(テーブル2[[#This Row],[P]])</f>
        <v>6848.0719740576842</v>
      </c>
      <c r="L253" s="34">
        <f>SigmaFromP(テーブル2[[#This Row],[P]])</f>
        <v>8.6953190176294083E-3</v>
      </c>
      <c r="M253" s="34">
        <v>7.01</v>
      </c>
      <c r="N253" s="34">
        <v>2563.2746999999999</v>
      </c>
      <c r="O253" s="35">
        <f t="shared" si="116"/>
        <v>2.8502295699234246E-6</v>
      </c>
      <c r="P253" s="35">
        <f t="shared" si="117"/>
        <v>5.9847340050885557E-3</v>
      </c>
      <c r="Q253" s="35">
        <v>1.905E-3</v>
      </c>
      <c r="R253" s="34">
        <v>0.15240000000000001</v>
      </c>
      <c r="S253" s="36">
        <v>5840479.850769043</v>
      </c>
      <c r="T253" s="34">
        <v>477.56256686263958</v>
      </c>
      <c r="U253" s="12">
        <f>+T253+BG253*S253*テーブル2[[#This Row],[Pw]]*R253/(N253*O253*K253)</f>
        <v>584.03447593149133</v>
      </c>
      <c r="V253" s="34">
        <v>0.03</v>
      </c>
      <c r="W253" s="35">
        <f t="shared" si="88"/>
        <v>63938.25104235459</v>
      </c>
      <c r="X253" s="34">
        <v>3.7254331873257288E-2</v>
      </c>
      <c r="Y253" s="34">
        <f t="shared" si="89"/>
        <v>5.1809763574752026</v>
      </c>
      <c r="Z253" s="34">
        <f t="shared" si="90"/>
        <v>5.1809764022060287</v>
      </c>
      <c r="AA253" s="34">
        <f t="shared" si="91"/>
        <v>-4.4730826154193437E-8</v>
      </c>
      <c r="AB253" s="34">
        <f t="shared" si="92"/>
        <v>2.2305155617085628E-5</v>
      </c>
      <c r="AC253" s="34">
        <v>630.21486119961946</v>
      </c>
      <c r="AD253" s="34">
        <f t="shared" si="93"/>
        <v>2181.5951169138857</v>
      </c>
      <c r="AE253" s="34">
        <f>+gettm2(AD253,AC253,AK253,AL253,テーブル2[[#This Row],[Fcorr]])</f>
        <v>584.03447593149133</v>
      </c>
      <c r="AF253" s="37">
        <f t="shared" si="94"/>
        <v>0</v>
      </c>
      <c r="AG253" s="34">
        <v>2.2419579260505197E-5</v>
      </c>
      <c r="AH253" s="34">
        <f t="shared" si="95"/>
        <v>46.780139086600265</v>
      </c>
      <c r="AI253" s="34">
        <f t="shared" si="96"/>
        <v>0.26743790511584531</v>
      </c>
      <c r="AJ253" s="34">
        <f t="shared" si="97"/>
        <v>51.349548176359008</v>
      </c>
      <c r="AK253" s="34">
        <f>+S88*テーブル2[[#This Row],[F_form]]/(E88*CpFromTP((テーブル2[[#This Row],[Tin]]+テーブル2[[#This Row],[Tf]])/2,テーブル2[[#This Row],[P]])*AI88)</f>
        <v>2.0651745841084037</v>
      </c>
      <c r="AL253" s="34">
        <f t="shared" si="98"/>
        <v>1.0236047381169835</v>
      </c>
      <c r="AM253" s="34">
        <f t="shared" si="99"/>
        <v>598.16775838574108</v>
      </c>
      <c r="AN253" s="34">
        <f t="shared" si="100"/>
        <v>2.6484940462978557E-8</v>
      </c>
      <c r="AO253" s="34">
        <f t="shared" si="101"/>
        <v>1.144236434195689E-7</v>
      </c>
      <c r="AP253" s="34">
        <v>3.8224401893323967</v>
      </c>
      <c r="AQ253" s="34">
        <f t="shared" si="102"/>
        <v>5.8591603421194876E-5</v>
      </c>
      <c r="AR253" s="34">
        <f t="shared" si="103"/>
        <v>1.1267001451962383E-5</v>
      </c>
      <c r="AS253" s="34">
        <f t="shared" si="104"/>
        <v>25.805811390932064</v>
      </c>
      <c r="AT253" s="34">
        <f t="shared" si="105"/>
        <v>13.202998571368301</v>
      </c>
      <c r="AU253" s="34">
        <f t="shared" si="106"/>
        <v>3.5309822791742369</v>
      </c>
      <c r="AV253" s="34">
        <f t="shared" si="107"/>
        <v>0.29145791015815981</v>
      </c>
      <c r="AW253" s="34">
        <f t="shared" si="108"/>
        <v>1.205714145055563E-2</v>
      </c>
      <c r="AX253" s="34">
        <f t="shared" si="109"/>
        <v>0.29145790328588111</v>
      </c>
      <c r="AY253" s="34">
        <f t="shared" si="110"/>
        <v>6.8722786905617284E-9</v>
      </c>
      <c r="AZ253" s="34">
        <f t="shared" si="111"/>
        <v>1189751.8930438627</v>
      </c>
      <c r="BA253" s="34">
        <f t="shared" si="112"/>
        <v>1.5328324452194532E-5</v>
      </c>
      <c r="BB253" s="36">
        <f t="shared" si="113"/>
        <v>5808888.9972218396</v>
      </c>
      <c r="BC253" s="38">
        <f t="shared" si="114"/>
        <v>-31590.853547203355</v>
      </c>
      <c r="BD253" s="39">
        <f t="shared" si="115"/>
        <v>-0.54089482978087222</v>
      </c>
      <c r="BE253" s="36">
        <v>4605701.3999999994</v>
      </c>
      <c r="BF253" s="40">
        <f>テーブル2[[#This Row],[q_P]]/テーブル2[[#This Row],[q_M]]</f>
        <v>1.2612387327632313</v>
      </c>
      <c r="BG253" s="34">
        <v>1</v>
      </c>
      <c r="BH253" s="34">
        <v>-3.5999999999999997E-2</v>
      </c>
      <c r="BI253" s="34">
        <v>4.5999999999999999E-2</v>
      </c>
      <c r="BJ253" s="34">
        <v>5625</v>
      </c>
      <c r="BK253" s="22">
        <v>1</v>
      </c>
      <c r="BL253" s="34">
        <f>テーブル2[[#This Row],[Ts]]-テーブル2[[#This Row],[Tin]]</f>
        <v>120.60519154958644</v>
      </c>
      <c r="BM253" s="34">
        <f>テーブル2[[#This Row],[q_P]]*0.000001</f>
        <v>5.8088889972218389</v>
      </c>
      <c r="BN253" s="34">
        <f>テーブル2[[#This Row],[Tsub]]</f>
        <v>120.60519154958644</v>
      </c>
      <c r="BO253" s="34">
        <f>テーブル2[[#This Row],[Fcorr]]</f>
        <v>1</v>
      </c>
      <c r="BP253" s="34">
        <f>(テーブル2[[#This Row],[Tsub]]-40)^2</f>
        <v>6497.1969047455204</v>
      </c>
      <c r="BQ253" s="34">
        <v>1</v>
      </c>
      <c r="BR253" s="34">
        <v>0.15240000000000001</v>
      </c>
    </row>
    <row r="254" spans="1:70" x14ac:dyDescent="0.15">
      <c r="A254" s="33" t="s">
        <v>179</v>
      </c>
      <c r="B254" s="34">
        <v>12065825.263044</v>
      </c>
      <c r="C254" s="22">
        <f>TsatFromP(テーブル2[[#This Row],[P]])</f>
        <v>598.16775841222602</v>
      </c>
      <c r="D254" s="34">
        <f>RhoGFromP(テーブル2[[#This Row],[P]])</f>
        <v>70.719127092768275</v>
      </c>
      <c r="E254" s="34">
        <f>RhoFFromP(テーブル2[[#This Row],[P]])</f>
        <v>654.05698086007123</v>
      </c>
      <c r="F254" s="34">
        <f>HgFromP(テーブル2[[#This Row],[P]])</f>
        <v>2683685.0883769183</v>
      </c>
      <c r="G254" s="34">
        <f>HfFromP(テーブル2[[#This Row],[P]])</f>
        <v>1493933.1953330557</v>
      </c>
      <c r="H254" s="34">
        <f>MuGFromP(テーブル2[[#This Row],[P]])</f>
        <v>2.1145404359091978E-5</v>
      </c>
      <c r="I254" s="34">
        <f>MuFFromP(テーブル2[[#This Row],[P]])</f>
        <v>7.6371158483289308E-5</v>
      </c>
      <c r="J254" s="34">
        <f>KfFromP(テーブル2[[#This Row],[P]])</f>
        <v>0.51093471001104362</v>
      </c>
      <c r="K254" s="34">
        <f>CpFFromP(テーブル2[[#This Row],[P]])</f>
        <v>6848.0719740576842</v>
      </c>
      <c r="L254" s="34">
        <f>SigmaFromP(テーブル2[[#This Row],[P]])</f>
        <v>8.6953190176294083E-3</v>
      </c>
      <c r="M254" s="34">
        <v>8.01</v>
      </c>
      <c r="N254" s="34">
        <v>2576.837</v>
      </c>
      <c r="O254" s="35">
        <f t="shared" si="116"/>
        <v>2.8502295699234246E-6</v>
      </c>
      <c r="P254" s="35">
        <f t="shared" si="117"/>
        <v>5.9847340050885557E-3</v>
      </c>
      <c r="Q254" s="35">
        <v>1.905E-3</v>
      </c>
      <c r="R254" s="34">
        <v>0.15240000000000001</v>
      </c>
      <c r="S254" s="36">
        <v>5146278.3813476563</v>
      </c>
      <c r="T254" s="34">
        <v>490.87515158353318</v>
      </c>
      <c r="U254" s="12">
        <f>+T254+BG254*S254*テーブル2[[#This Row],[Pw]]*R254/(N254*O254*K254)</f>
        <v>584.19800076531794</v>
      </c>
      <c r="V254" s="34">
        <v>0.03</v>
      </c>
      <c r="W254" s="35">
        <f t="shared" si="88"/>
        <v>64276.548666917311</v>
      </c>
      <c r="X254" s="34">
        <v>3.7158741648868156E-2</v>
      </c>
      <c r="Y254" s="34">
        <f t="shared" si="89"/>
        <v>5.1876360635584522</v>
      </c>
      <c r="Z254" s="34">
        <f t="shared" si="90"/>
        <v>5.1876360946298323</v>
      </c>
      <c r="AA254" s="34">
        <f t="shared" si="91"/>
        <v>-3.1071380135472282E-8</v>
      </c>
      <c r="AB254" s="34">
        <f t="shared" si="92"/>
        <v>2.2127759599589537E-5</v>
      </c>
      <c r="AC254" s="34">
        <v>629.72114777899981</v>
      </c>
      <c r="AD254" s="34">
        <f t="shared" si="93"/>
        <v>2190.3224742826187</v>
      </c>
      <c r="AE254" s="34">
        <f>+gettm2(AD254,AC254,AK254,AL254,テーブル2[[#This Row],[Fcorr]])</f>
        <v>584.19800076531783</v>
      </c>
      <c r="AF254" s="37">
        <f t="shared" si="94"/>
        <v>0</v>
      </c>
      <c r="AG254" s="34">
        <v>2.222794102774862E-5</v>
      </c>
      <c r="AH254" s="34">
        <f t="shared" si="95"/>
        <v>47.155170744664289</v>
      </c>
      <c r="AI254" s="34">
        <f t="shared" si="96"/>
        <v>0.26850777649289215</v>
      </c>
      <c r="AJ254" s="34">
        <f t="shared" si="97"/>
        <v>51.114287443681349</v>
      </c>
      <c r="AK254" s="34">
        <f>+S88*テーブル2[[#This Row],[F_form]]/(E88*CpFromTP((テーブル2[[#This Row],[Tin]]+テーブル2[[#This Row],[Tf]])/2,テーブル2[[#This Row],[P]])*AI88)</f>
        <v>2.0348641812563204</v>
      </c>
      <c r="AL254" s="34">
        <f t="shared" si="98"/>
        <v>1.0236047381169835</v>
      </c>
      <c r="AM254" s="34">
        <f t="shared" si="99"/>
        <v>598.16775839595118</v>
      </c>
      <c r="AN254" s="34">
        <f t="shared" si="100"/>
        <v>1.6274839254037943E-8</v>
      </c>
      <c r="AO254" s="34">
        <f t="shared" si="101"/>
        <v>1.001814281590824E-7</v>
      </c>
      <c r="AP254" s="34">
        <v>3.8301781329520486</v>
      </c>
      <c r="AQ254" s="34">
        <f t="shared" si="102"/>
        <v>5.8355102382547718E-5</v>
      </c>
      <c r="AR254" s="34">
        <f t="shared" si="103"/>
        <v>1.1164061227953851E-5</v>
      </c>
      <c r="AS254" s="34">
        <f t="shared" si="104"/>
        <v>25.672329881212104</v>
      </c>
      <c r="AT254" s="34">
        <f t="shared" si="105"/>
        <v>13.177068767848285</v>
      </c>
      <c r="AU254" s="34">
        <f t="shared" si="106"/>
        <v>3.5381454355488771</v>
      </c>
      <c r="AV254" s="34">
        <f t="shared" si="107"/>
        <v>0.2920326974031715</v>
      </c>
      <c r="AW254" s="34">
        <f t="shared" si="108"/>
        <v>1.196124932084203E-2</v>
      </c>
      <c r="AX254" s="34">
        <f t="shared" si="109"/>
        <v>0.29203269004225108</v>
      </c>
      <c r="AY254" s="34">
        <f t="shared" si="110"/>
        <v>7.3609204287450325E-9</v>
      </c>
      <c r="AZ254" s="34">
        <f t="shared" si="111"/>
        <v>1189751.8930438627</v>
      </c>
      <c r="BA254" s="34">
        <f t="shared" si="112"/>
        <v>1.5235610553071446E-5</v>
      </c>
      <c r="BB254" s="36">
        <f t="shared" si="113"/>
        <v>5116810.6445029769</v>
      </c>
      <c r="BC254" s="38">
        <f t="shared" si="114"/>
        <v>-29467.736844679341</v>
      </c>
      <c r="BD254" s="39">
        <f t="shared" si="115"/>
        <v>-0.5726028531896602</v>
      </c>
      <c r="BE254" s="36">
        <v>3974783.4</v>
      </c>
      <c r="BF254" s="40">
        <f>テーブル2[[#This Row],[q_P]]/テーブル2[[#This Row],[q_M]]</f>
        <v>1.2873181075736044</v>
      </c>
      <c r="BG254" s="34">
        <v>1</v>
      </c>
      <c r="BH254" s="34">
        <v>-5.3999999999999999E-2</v>
      </c>
      <c r="BI254" s="34">
        <v>4.5999999999999999E-2</v>
      </c>
      <c r="BJ254" s="34">
        <v>5625</v>
      </c>
      <c r="BK254" s="22">
        <v>1</v>
      </c>
      <c r="BL254" s="34">
        <f>テーブル2[[#This Row],[Ts]]-テーブル2[[#This Row],[Tin]]</f>
        <v>107.29260682869284</v>
      </c>
      <c r="BM254" s="34">
        <f>テーブル2[[#This Row],[q_P]]*0.000001</f>
        <v>5.1168106445029764</v>
      </c>
      <c r="BN254" s="34">
        <f>テーブル2[[#This Row],[Tsub]]</f>
        <v>107.29260682869284</v>
      </c>
      <c r="BO254" s="34">
        <f>テーブル2[[#This Row],[Fcorr]]</f>
        <v>1</v>
      </c>
      <c r="BP254" s="34">
        <f>(テーブル2[[#This Row],[Tsub]]-40)^2</f>
        <v>4528.2949338010385</v>
      </c>
      <c r="BQ254" s="34">
        <v>1</v>
      </c>
      <c r="BR254" s="34">
        <v>0.15240000000000001</v>
      </c>
    </row>
    <row r="255" spans="1:70" x14ac:dyDescent="0.15">
      <c r="A255" s="33" t="s">
        <v>180</v>
      </c>
      <c r="B255" s="34">
        <v>12065825.263044</v>
      </c>
      <c r="C255" s="22">
        <f>TsatFromP(テーブル2[[#This Row],[P]])</f>
        <v>598.16775841222602</v>
      </c>
      <c r="D255" s="34">
        <f>RhoGFromP(テーブル2[[#This Row],[P]])</f>
        <v>70.719127092768275</v>
      </c>
      <c r="E255" s="34">
        <f>RhoFFromP(テーブル2[[#This Row],[P]])</f>
        <v>654.05698086007123</v>
      </c>
      <c r="F255" s="34">
        <f>HgFromP(テーブル2[[#This Row],[P]])</f>
        <v>2683685.0883769183</v>
      </c>
      <c r="G255" s="34">
        <f>HfFromP(テーブル2[[#This Row],[P]])</f>
        <v>1493933.1953330557</v>
      </c>
      <c r="H255" s="34">
        <f>MuGFromP(テーブル2[[#This Row],[P]])</f>
        <v>2.1145404359091978E-5</v>
      </c>
      <c r="I255" s="34">
        <f>MuFFromP(テーブル2[[#This Row],[P]])</f>
        <v>7.6371158483289308E-5</v>
      </c>
      <c r="J255" s="34">
        <f>KfFromP(テーブル2[[#This Row],[P]])</f>
        <v>0.51093471001104362</v>
      </c>
      <c r="K255" s="34">
        <f>CpFFromP(テーブル2[[#This Row],[P]])</f>
        <v>6848.0719740576842</v>
      </c>
      <c r="L255" s="34">
        <f>SigmaFromP(テーブル2[[#This Row],[P]])</f>
        <v>8.6953190176294083E-3</v>
      </c>
      <c r="M255" s="34">
        <v>9.01</v>
      </c>
      <c r="N255" s="34">
        <v>2590.3993</v>
      </c>
      <c r="O255" s="35">
        <f t="shared" si="116"/>
        <v>2.8502295699234246E-6</v>
      </c>
      <c r="P255" s="35">
        <f t="shared" si="117"/>
        <v>5.9847340050885557E-3</v>
      </c>
      <c r="Q255" s="35">
        <v>1.905E-3</v>
      </c>
      <c r="R255" s="34">
        <v>0.15240000000000001</v>
      </c>
      <c r="S255" s="36">
        <v>5897654.7241210938</v>
      </c>
      <c r="T255" s="34">
        <v>477.56256686263958</v>
      </c>
      <c r="U255" s="12">
        <f>+T255+BG255*S255*テーブル2[[#This Row],[Pw]]*R255/(N255*O255*K255)</f>
        <v>583.95097028391626</v>
      </c>
      <c r="V255" s="34">
        <v>0.03</v>
      </c>
      <c r="W255" s="35">
        <f t="shared" si="88"/>
        <v>64614.846291480033</v>
      </c>
      <c r="X255" s="34">
        <v>3.7063999223878874E-2</v>
      </c>
      <c r="Y255" s="34">
        <f t="shared" si="89"/>
        <v>5.1942621096867674</v>
      </c>
      <c r="Z255" s="34">
        <f t="shared" si="90"/>
        <v>5.1942621298536391</v>
      </c>
      <c r="AA255" s="34">
        <f t="shared" si="91"/>
        <v>-2.016687172812226E-8</v>
      </c>
      <c r="AB255" s="34">
        <f t="shared" si="92"/>
        <v>2.1952633776739496E-5</v>
      </c>
      <c r="AC255" s="34">
        <v>630.17696251514781</v>
      </c>
      <c r="AD255" s="34">
        <f t="shared" si="93"/>
        <v>2199.0417028063307</v>
      </c>
      <c r="AE255" s="34">
        <f>+gettm2(AD255,AC255,AK255,AL255,テーブル2[[#This Row],[Fcorr]])</f>
        <v>583.95097058568581</v>
      </c>
      <c r="AF255" s="37">
        <f t="shared" si="94"/>
        <v>3.0176954624039354E-7</v>
      </c>
      <c r="AG255" s="34">
        <v>2.2067191047418964E-5</v>
      </c>
      <c r="AH255" s="34">
        <f t="shared" si="95"/>
        <v>47.531348298678047</v>
      </c>
      <c r="AI255" s="34">
        <f t="shared" si="96"/>
        <v>0.26957665136913711</v>
      </c>
      <c r="AJ255" s="34">
        <f t="shared" si="97"/>
        <v>50.946638716082745</v>
      </c>
      <c r="AK255" s="34">
        <f>+S88*テーブル2[[#This Row],[F_form]]/(E88*CpFromTP((テーブル2[[#This Row],[Tin]]+テーブル2[[#This Row],[Tf]])/2,テーブル2[[#This Row],[P]])*AI88)</f>
        <v>2.0653534160181248</v>
      </c>
      <c r="AL255" s="34">
        <f t="shared" si="98"/>
        <v>1.0236047381169835</v>
      </c>
      <c r="AM255" s="34">
        <f t="shared" si="99"/>
        <v>598.16775840204423</v>
      </c>
      <c r="AN255" s="34">
        <f t="shared" si="100"/>
        <v>1.0181793186347932E-8</v>
      </c>
      <c r="AO255" s="34">
        <f t="shared" si="101"/>
        <v>1.1455727067946774E-7</v>
      </c>
      <c r="AP255" s="34">
        <v>3.8410826658613058</v>
      </c>
      <c r="AQ255" s="34">
        <f t="shared" si="102"/>
        <v>5.8024241561877386E-5</v>
      </c>
      <c r="AR255" s="34">
        <f t="shared" si="103"/>
        <v>1.1090874159049216E-5</v>
      </c>
      <c r="AS255" s="34">
        <f t="shared" si="104"/>
        <v>25.605558841287472</v>
      </c>
      <c r="AT255" s="34">
        <f t="shared" si="105"/>
        <v>13.164047350756727</v>
      </c>
      <c r="AU255" s="34">
        <f t="shared" si="106"/>
        <v>3.5487198032817591</v>
      </c>
      <c r="AV255" s="34">
        <f t="shared" si="107"/>
        <v>0.29236286257954669</v>
      </c>
      <c r="AW255" s="34">
        <f t="shared" si="108"/>
        <v>1.1866584353961885E-2</v>
      </c>
      <c r="AX255" s="34">
        <f t="shared" si="109"/>
        <v>0.29236285456691985</v>
      </c>
      <c r="AY255" s="34">
        <f t="shared" si="110"/>
        <v>8.0126268398039713E-9</v>
      </c>
      <c r="AZ255" s="34">
        <f t="shared" si="111"/>
        <v>1189751.8930438627</v>
      </c>
      <c r="BA255" s="34">
        <f t="shared" si="112"/>
        <v>1.5106220461638077E-5</v>
      </c>
      <c r="BB255" s="36">
        <f t="shared" si="113"/>
        <v>5901179.5578022609</v>
      </c>
      <c r="BC255" s="38">
        <f t="shared" si="114"/>
        <v>3524.8336811671034</v>
      </c>
      <c r="BD255" s="39">
        <f t="shared" si="115"/>
        <v>5.9766701274503599E-2</v>
      </c>
      <c r="BE255" s="36">
        <v>4542609.5999999996</v>
      </c>
      <c r="BF255" s="40">
        <f>テーブル2[[#This Row],[q_P]]/テーブル2[[#This Row],[q_M]]</f>
        <v>1.299072576653354</v>
      </c>
      <c r="BG255" s="34">
        <v>1</v>
      </c>
      <c r="BH255" s="34">
        <v>-4.7E-2</v>
      </c>
      <c r="BI255" s="34">
        <v>4.5999999999999999E-2</v>
      </c>
      <c r="BJ255" s="34">
        <v>5625</v>
      </c>
      <c r="BK255" s="22">
        <v>1</v>
      </c>
      <c r="BL255" s="34">
        <f>テーブル2[[#This Row],[Ts]]-テーブル2[[#This Row],[Tin]]</f>
        <v>120.60519154958644</v>
      </c>
      <c r="BM255" s="34">
        <f>テーブル2[[#This Row],[q_P]]*0.000001</f>
        <v>5.9011795578022603</v>
      </c>
      <c r="BN255" s="34">
        <f>テーブル2[[#This Row],[Tsub]]</f>
        <v>120.60519154958644</v>
      </c>
      <c r="BO255" s="34">
        <f>テーブル2[[#This Row],[Fcorr]]</f>
        <v>1</v>
      </c>
      <c r="BP255" s="34">
        <f>(テーブル2[[#This Row],[Tsub]]-40)^2</f>
        <v>6497.1969047455204</v>
      </c>
      <c r="BQ255" s="34">
        <v>1</v>
      </c>
      <c r="BR255" s="34">
        <v>0.15240000000000001</v>
      </c>
    </row>
    <row r="256" spans="1:70" x14ac:dyDescent="0.15">
      <c r="A256" s="33" t="s">
        <v>294</v>
      </c>
      <c r="B256" s="34">
        <v>13789514.586336</v>
      </c>
      <c r="C256" s="22">
        <f>TsatFromP(テーブル2[[#This Row],[P]])</f>
        <v>608.62107399852357</v>
      </c>
      <c r="D256" s="34">
        <f>RhoGFromP(テーブル2[[#This Row],[P]])</f>
        <v>85.147847035840741</v>
      </c>
      <c r="E256" s="34">
        <f>RhoFFromP(テーブル2[[#This Row],[P]])</f>
        <v>624.86636713482415</v>
      </c>
      <c r="F256" s="34">
        <f>HgFromP(テーブル2[[#This Row],[P]])</f>
        <v>2643264.5206450778</v>
      </c>
      <c r="G256" s="34">
        <f>HfFromP(テーブル2[[#This Row],[P]])</f>
        <v>1562686.7596125705</v>
      </c>
      <c r="H256" s="34">
        <f>MuGFromP(テーブル2[[#This Row],[P]])</f>
        <v>2.2019591234371903E-5</v>
      </c>
      <c r="I256" s="34">
        <f>MuFFromP(テーブル2[[#This Row],[P]])</f>
        <v>7.222326555143516E-5</v>
      </c>
      <c r="J256" s="34">
        <f>KfFromP(テーブル2[[#This Row],[P]])</f>
        <v>0.49112131073334553</v>
      </c>
      <c r="K256" s="34">
        <f>CpFFromP(テーブル2[[#This Row],[P]])</f>
        <v>7679.7488518783057</v>
      </c>
      <c r="L256" s="34">
        <f>SigmaFromP(テーブル2[[#This Row],[P]])</f>
        <v>6.5036449518301549E-3</v>
      </c>
      <c r="M256" s="34">
        <v>1.01</v>
      </c>
      <c r="N256" s="34">
        <v>2197.0925999999999</v>
      </c>
      <c r="O256" s="35">
        <f t="shared" si="116"/>
        <v>2.8502295699234246E-6</v>
      </c>
      <c r="P256" s="35">
        <f t="shared" si="117"/>
        <v>5.9847340050885557E-3</v>
      </c>
      <c r="Q256" s="35">
        <v>1.905E-3</v>
      </c>
      <c r="R256" s="34">
        <v>0.15240000000000001</v>
      </c>
      <c r="S256" s="36">
        <v>3925836.5631103516</v>
      </c>
      <c r="T256" s="34">
        <v>520.90449113602949</v>
      </c>
      <c r="U256" s="12">
        <f>+T256+BG256*S256*テーブル2[[#This Row],[Pw]]*R256/(N256*O256*K256)</f>
        <v>595.35828195411432</v>
      </c>
      <c r="V256" s="34">
        <v>0.03</v>
      </c>
      <c r="W256" s="35">
        <f t="shared" si="88"/>
        <v>57951.705327132353</v>
      </c>
      <c r="X256" s="34">
        <v>3.7092466124767492E-2</v>
      </c>
      <c r="Y256" s="34">
        <f t="shared" si="89"/>
        <v>5.1922685387415513</v>
      </c>
      <c r="Z256" s="34">
        <f t="shared" si="90"/>
        <v>5.192268561932325</v>
      </c>
      <c r="AA256" s="34">
        <f t="shared" si="91"/>
        <v>-2.3190773745795923E-8</v>
      </c>
      <c r="AB256" s="34">
        <f t="shared" si="92"/>
        <v>2.1788773061261309E-5</v>
      </c>
      <c r="AC256" s="34">
        <v>639.6677062491724</v>
      </c>
      <c r="AD256" s="34">
        <f t="shared" si="93"/>
        <v>1973.0318025919987</v>
      </c>
      <c r="AE256" s="34">
        <f>+gettm2(AD256,AC256,AK256,AL256,テーブル2[[#This Row],[Fcorr]])</f>
        <v>595.35828195411432</v>
      </c>
      <c r="AF256" s="37">
        <f t="shared" si="94"/>
        <v>0</v>
      </c>
      <c r="AG256" s="34">
        <v>2.1878976934280573E-5</v>
      </c>
      <c r="AH256" s="34">
        <f t="shared" si="95"/>
        <v>35.818326806440226</v>
      </c>
      <c r="AI256" s="34">
        <f t="shared" si="96"/>
        <v>0.23941925353913793</v>
      </c>
      <c r="AJ256" s="34">
        <f t="shared" si="97"/>
        <v>45.320648083477536</v>
      </c>
      <c r="AK256" s="34">
        <f>+S88*テーブル2[[#This Row],[F_form]]/(E88*CpFromTP((テーブル2[[#This Row],[Tin]]+テーブル2[[#This Row],[Tf]])/2,テーブル2[[#This Row],[P]])*AI88)</f>
        <v>1.9225160790382541</v>
      </c>
      <c r="AL256" s="34">
        <f t="shared" si="98"/>
        <v>1.1293676909872215</v>
      </c>
      <c r="AM256" s="34">
        <f t="shared" si="99"/>
        <v>608.62107397339514</v>
      </c>
      <c r="AN256" s="34">
        <f t="shared" si="100"/>
        <v>2.5128429115284234E-8</v>
      </c>
      <c r="AO256" s="34">
        <f t="shared" si="101"/>
        <v>9.0203873019263615E-8</v>
      </c>
      <c r="AP256" s="34">
        <v>3.2673067525085564</v>
      </c>
      <c r="AQ256" s="34">
        <f t="shared" si="102"/>
        <v>5.1081435569754216E-5</v>
      </c>
      <c r="AR256" s="34">
        <f t="shared" si="103"/>
        <v>1.0984590403649918E-5</v>
      </c>
      <c r="AS256" s="34">
        <f t="shared" si="104"/>
        <v>22.753749296428524</v>
      </c>
      <c r="AT256" s="34">
        <f t="shared" si="105"/>
        <v>12.573649680284246</v>
      </c>
      <c r="AU256" s="34">
        <f t="shared" si="106"/>
        <v>3.0103738207162745</v>
      </c>
      <c r="AV256" s="34">
        <f t="shared" si="107"/>
        <v>0.25693293179228194</v>
      </c>
      <c r="AW256" s="34">
        <f t="shared" si="108"/>
        <v>1.3099653332653212E-2</v>
      </c>
      <c r="AX256" s="34">
        <f t="shared" si="109"/>
        <v>0.25693292842895676</v>
      </c>
      <c r="AY256" s="34">
        <f t="shared" si="110"/>
        <v>3.363325173921794E-9</v>
      </c>
      <c r="AZ256" s="34">
        <f t="shared" si="111"/>
        <v>1080577.7610325073</v>
      </c>
      <c r="BA256" s="34">
        <f t="shared" si="112"/>
        <v>1.5634110733721336E-5</v>
      </c>
      <c r="BB256" s="36">
        <f t="shared" si="113"/>
        <v>3895786.7511312505</v>
      </c>
      <c r="BC256" s="38">
        <f t="shared" si="114"/>
        <v>-30049.811979101039</v>
      </c>
      <c r="BD256" s="39">
        <f t="shared" si="115"/>
        <v>-0.7654371621444489</v>
      </c>
      <c r="BE256" s="36">
        <v>3217681.8</v>
      </c>
      <c r="BF256" s="40">
        <f>テーブル2[[#This Row],[q_P]]/テーブル2[[#This Row],[q_M]]</f>
        <v>1.2107433218322741</v>
      </c>
      <c r="BG256" s="34">
        <v>1</v>
      </c>
      <c r="BH256" s="34">
        <v>-1.7000000000000001E-2</v>
      </c>
      <c r="BI256" s="34">
        <v>4.5999999999999999E-2</v>
      </c>
      <c r="BJ256" s="34">
        <v>5625</v>
      </c>
      <c r="BK256" s="22">
        <v>1</v>
      </c>
      <c r="BL256" s="34">
        <f>テーブル2[[#This Row],[Ts]]-テーブル2[[#This Row],[Tin]]</f>
        <v>87.716582862494079</v>
      </c>
      <c r="BM256" s="34">
        <f>テーブル2[[#This Row],[q_P]]*0.000001</f>
        <v>3.8957867511312503</v>
      </c>
      <c r="BN256" s="34">
        <f>テーブル2[[#This Row],[Tsub]]</f>
        <v>87.716582862494079</v>
      </c>
      <c r="BO256" s="34">
        <f>テーブル2[[#This Row],[Fcorr]]</f>
        <v>1</v>
      </c>
      <c r="BP256" s="34">
        <f>(テーブル2[[#This Row],[Tsub]]-40)^2</f>
        <v>2276.8722800732635</v>
      </c>
      <c r="BQ256" s="34">
        <v>1</v>
      </c>
      <c r="BR256" s="34">
        <v>0.15240000000000001</v>
      </c>
    </row>
    <row r="257" spans="1:70" x14ac:dyDescent="0.15">
      <c r="A257" s="33" t="s">
        <v>71</v>
      </c>
      <c r="B257" s="34">
        <v>13789514.586336</v>
      </c>
      <c r="C257" s="22">
        <f>TsatFromP(テーブル2[[#This Row],[P]])</f>
        <v>608.62107399852357</v>
      </c>
      <c r="D257" s="34">
        <f>RhoGFromP(テーブル2[[#This Row],[P]])</f>
        <v>85.147847035840741</v>
      </c>
      <c r="E257" s="34">
        <f>RhoFFromP(テーブル2[[#This Row],[P]])</f>
        <v>624.86636713482415</v>
      </c>
      <c r="F257" s="34">
        <f>HgFromP(テーブル2[[#This Row],[P]])</f>
        <v>2643264.5206450778</v>
      </c>
      <c r="G257" s="34">
        <f>HfFromP(テーブル2[[#This Row],[P]])</f>
        <v>1562686.7596125705</v>
      </c>
      <c r="H257" s="34">
        <f>MuGFromP(テーブル2[[#This Row],[P]])</f>
        <v>2.2019591234371903E-5</v>
      </c>
      <c r="I257" s="34">
        <f>MuFFromP(テーブル2[[#This Row],[P]])</f>
        <v>7.222326555143516E-5</v>
      </c>
      <c r="J257" s="34">
        <f>KfFromP(テーブル2[[#This Row],[P]])</f>
        <v>0.49112131073334553</v>
      </c>
      <c r="K257" s="34">
        <f>CpFFromP(テーブル2[[#This Row],[P]])</f>
        <v>7679.7488518783057</v>
      </c>
      <c r="L257" s="34">
        <f>SigmaFromP(テーブル2[[#This Row],[P]])</f>
        <v>6.5036449518301549E-3</v>
      </c>
      <c r="M257" s="34">
        <v>10.01</v>
      </c>
      <c r="N257" s="34">
        <v>2454.7763</v>
      </c>
      <c r="O257" s="35">
        <f t="shared" si="116"/>
        <v>2.8502295699234246E-6</v>
      </c>
      <c r="P257" s="35">
        <f t="shared" si="117"/>
        <v>5.9847340050885557E-3</v>
      </c>
      <c r="Q257" s="35">
        <v>1.905E-3</v>
      </c>
      <c r="R257" s="34">
        <v>0.15240000000000001</v>
      </c>
      <c r="S257" s="36">
        <v>5559190.3686523438</v>
      </c>
      <c r="T257" s="34">
        <v>499.70890843379323</v>
      </c>
      <c r="U257" s="12">
        <f>+T257+BG257*S257*テーブル2[[#This Row],[Pw]]*R257/(N257*O257*K257)</f>
        <v>594.07209217374134</v>
      </c>
      <c r="V257" s="34">
        <v>0.03</v>
      </c>
      <c r="W257" s="35">
        <f t="shared" si="88"/>
        <v>64748.510272907144</v>
      </c>
      <c r="X257" s="34">
        <v>3.5173668100947575E-2</v>
      </c>
      <c r="Y257" s="34">
        <f t="shared" si="89"/>
        <v>5.3320126288559564</v>
      </c>
      <c r="Z257" s="34">
        <f t="shared" si="90"/>
        <v>5.3320126782933341</v>
      </c>
      <c r="AA257" s="34">
        <f t="shared" si="91"/>
        <v>-4.9437377747096889E-8</v>
      </c>
      <c r="AB257" s="34">
        <f t="shared" si="92"/>
        <v>1.8406605414479738E-5</v>
      </c>
      <c r="AC257" s="34">
        <v>640.31499603429484</v>
      </c>
      <c r="AD257" s="34">
        <f t="shared" si="93"/>
        <v>2146.661770731916</v>
      </c>
      <c r="AE257" s="34">
        <f>+gettm2(AD257,AC257,AK257,AL257,テーブル2[[#This Row],[Fcorr]])</f>
        <v>594.07209217374123</v>
      </c>
      <c r="AF257" s="37">
        <f t="shared" si="94"/>
        <v>0</v>
      </c>
      <c r="AG257" s="34">
        <v>1.8517798001202464E-5</v>
      </c>
      <c r="AH257" s="34">
        <f t="shared" si="95"/>
        <v>42.399854652486866</v>
      </c>
      <c r="AI257" s="34">
        <f t="shared" si="96"/>
        <v>0.26048853245774017</v>
      </c>
      <c r="AJ257" s="34">
        <f t="shared" si="97"/>
        <v>41.733804774086323</v>
      </c>
      <c r="AK257" s="34">
        <f>+S88*テーブル2[[#This Row],[F_form]]/(E88*CpFromTP((テーブル2[[#This Row],[Tin]]+テーブル2[[#This Row],[Tf]])/2,テーブル2[[#This Row],[P]])*AI88)</f>
        <v>1.9879733725929396</v>
      </c>
      <c r="AL257" s="34">
        <f t="shared" si="98"/>
        <v>1.1293676909872215</v>
      </c>
      <c r="AM257" s="34">
        <f t="shared" si="99"/>
        <v>608.62107396696376</v>
      </c>
      <c r="AN257" s="34">
        <f t="shared" si="100"/>
        <v>3.1559807212033775E-8</v>
      </c>
      <c r="AO257" s="34">
        <f t="shared" si="101"/>
        <v>1.1119258672272566E-7</v>
      </c>
      <c r="AP257" s="34">
        <v>3.4361495273697007</v>
      </c>
      <c r="AQ257" s="34">
        <f t="shared" si="102"/>
        <v>4.6184772212113939E-5</v>
      </c>
      <c r="AR257" s="34">
        <f t="shared" si="103"/>
        <v>9.3144952939625946E-6</v>
      </c>
      <c r="AS257" s="34">
        <f t="shared" si="104"/>
        <v>20.99220048421191</v>
      </c>
      <c r="AT257" s="34">
        <f t="shared" si="105"/>
        <v>12.170754816107971</v>
      </c>
      <c r="AU257" s="34">
        <f t="shared" si="106"/>
        <v>3.1703420609509387</v>
      </c>
      <c r="AV257" s="34">
        <f t="shared" si="107"/>
        <v>0.26580746641876196</v>
      </c>
      <c r="AW257" s="34">
        <f t="shared" si="108"/>
        <v>1.106625642860609E-2</v>
      </c>
      <c r="AX257" s="34">
        <f t="shared" si="109"/>
        <v>0.26580745633194836</v>
      </c>
      <c r="AY257" s="34">
        <f t="shared" si="110"/>
        <v>1.0086813606591249E-8</v>
      </c>
      <c r="AZ257" s="34">
        <f t="shared" si="111"/>
        <v>1080577.7610325073</v>
      </c>
      <c r="BA257" s="34">
        <f t="shared" si="112"/>
        <v>1.3440850534658601E-5</v>
      </c>
      <c r="BB257" s="36">
        <f t="shared" si="113"/>
        <v>5585888.4280762449</v>
      </c>
      <c r="BC257" s="38">
        <f t="shared" si="114"/>
        <v>26698.059423901141</v>
      </c>
      <c r="BD257" s="39">
        <f t="shared" si="115"/>
        <v>0.4802508576509365</v>
      </c>
      <c r="BE257" s="36">
        <v>4037875.2</v>
      </c>
      <c r="BF257" s="40">
        <f>テーブル2[[#This Row],[q_P]]/テーブル2[[#This Row],[q_M]]</f>
        <v>1.3833732226484476</v>
      </c>
      <c r="BG257" s="34">
        <v>1</v>
      </c>
      <c r="BH257" s="34">
        <v>-5.5E-2</v>
      </c>
      <c r="BI257" s="34">
        <v>4.5999999999999999E-2</v>
      </c>
      <c r="BJ257" s="34">
        <v>5625</v>
      </c>
      <c r="BK257" s="22">
        <v>1</v>
      </c>
      <c r="BL257" s="34">
        <f>テーブル2[[#This Row],[Ts]]-テーブル2[[#This Row],[Tin]]</f>
        <v>108.91216556473034</v>
      </c>
      <c r="BM257" s="34">
        <f>テーブル2[[#This Row],[q_P]]*0.000001</f>
        <v>5.5858884280762444</v>
      </c>
      <c r="BN257" s="34">
        <f>テーブル2[[#This Row],[Tsub]]</f>
        <v>108.91216556473034</v>
      </c>
      <c r="BO257" s="34">
        <f>テーブル2[[#This Row],[Fcorr]]</f>
        <v>1</v>
      </c>
      <c r="BP257" s="34">
        <f>(テーブル2[[#This Row],[Tsub]]-40)^2</f>
        <v>4748.8865628208068</v>
      </c>
      <c r="BQ257" s="34">
        <v>1</v>
      </c>
      <c r="BR257" s="34">
        <v>0.15240000000000001</v>
      </c>
    </row>
    <row r="258" spans="1:70" x14ac:dyDescent="0.15">
      <c r="A258" s="33" t="s">
        <v>72</v>
      </c>
      <c r="B258" s="34">
        <v>13789514.586336</v>
      </c>
      <c r="C258" s="22">
        <f>TsatFromP(テーブル2[[#This Row],[P]])</f>
        <v>608.62107399852357</v>
      </c>
      <c r="D258" s="34">
        <f>RhoGFromP(テーブル2[[#This Row],[P]])</f>
        <v>85.147847035840741</v>
      </c>
      <c r="E258" s="34">
        <f>RhoFFromP(テーブル2[[#This Row],[P]])</f>
        <v>624.86636713482415</v>
      </c>
      <c r="F258" s="34">
        <f>HgFromP(テーブル2[[#This Row],[P]])</f>
        <v>2643264.5206450778</v>
      </c>
      <c r="G258" s="34">
        <f>HfFromP(テーブル2[[#This Row],[P]])</f>
        <v>1562686.7596125705</v>
      </c>
      <c r="H258" s="34">
        <f>MuGFromP(テーブル2[[#This Row],[P]])</f>
        <v>2.2019591234371903E-5</v>
      </c>
      <c r="I258" s="34">
        <f>MuFFromP(テーブル2[[#This Row],[P]])</f>
        <v>7.222326555143516E-5</v>
      </c>
      <c r="J258" s="34">
        <f>KfFromP(テーブル2[[#This Row],[P]])</f>
        <v>0.49112131073334553</v>
      </c>
      <c r="K258" s="34">
        <f>CpFFromP(テーブル2[[#This Row],[P]])</f>
        <v>7679.7488518783057</v>
      </c>
      <c r="L258" s="34">
        <f>SigmaFromP(テーブル2[[#This Row],[P]])</f>
        <v>6.5036449518301549E-3</v>
      </c>
      <c r="M258" s="34">
        <v>11.01</v>
      </c>
      <c r="N258" s="34">
        <v>3037.9551999999999</v>
      </c>
      <c r="O258" s="35">
        <f t="shared" si="116"/>
        <v>2.8502295699234246E-6</v>
      </c>
      <c r="P258" s="35">
        <f t="shared" si="117"/>
        <v>5.9847340050885557E-3</v>
      </c>
      <c r="Q258" s="35">
        <v>1.905E-3</v>
      </c>
      <c r="R258" s="34">
        <v>0.15240000000000001</v>
      </c>
      <c r="S258" s="36">
        <v>7035341.6442871094</v>
      </c>
      <c r="T258" s="34">
        <v>495.82823677585083</v>
      </c>
      <c r="U258" s="12">
        <f>+T258+BG258*S258*テーブル2[[#This Row],[Pw]]*R258/(N258*O258*K258)</f>
        <v>592.32367607916456</v>
      </c>
      <c r="V258" s="34">
        <v>0.03</v>
      </c>
      <c r="W258" s="35">
        <f t="shared" ref="W258:W320" si="118">+N258*Q258/I258</f>
        <v>80130.753044923753</v>
      </c>
      <c r="X258" s="34">
        <v>3.1867059934246482E-2</v>
      </c>
      <c r="Y258" s="34">
        <f t="shared" ref="Y258:Y320" si="119">IF(X258&gt;0,1/X258^0.5,1)</f>
        <v>5.6018180862956966</v>
      </c>
      <c r="Z258" s="34">
        <f t="shared" ref="Z258:Z320" si="120">IF(X258&gt;0,1.14-2*LOG((0.72*L258*E258)/(X258*Q258*N258^2)+9.35/(W258*X258^0.5)),0)</f>
        <v>5.601818112128262</v>
      </c>
      <c r="AA258" s="34">
        <f t="shared" ref="AA258:AA320" si="121">+Y258-Z258</f>
        <v>-2.5832565420103037E-8</v>
      </c>
      <c r="AB258" s="34">
        <f t="shared" ref="AB258:AB320" si="122">32/X258*L258*V258*E258/N258^2</f>
        <v>1.3265098510850445E-5</v>
      </c>
      <c r="AC258" s="34">
        <v>639.73975444057214</v>
      </c>
      <c r="AD258" s="34">
        <f t="shared" ref="AD258:AD320" si="123">+Q258/2*AI258/I258*E258</f>
        <v>2528.6879182254161</v>
      </c>
      <c r="AE258" s="34">
        <f>+gettm2(AD258,AC258,AK258,AL258,テーブル2[[#This Row],[Fcorr]])</f>
        <v>592.32367647656201</v>
      </c>
      <c r="AF258" s="37">
        <f t="shared" ref="AF258:AF320" si="124">+AE258-U258</f>
        <v>3.973974571636063E-7</v>
      </c>
      <c r="AG258" s="34">
        <v>1.3370591808141742E-5</v>
      </c>
      <c r="AH258" s="34">
        <f t="shared" ref="AH258:AH320" si="125">+X258*N258^2/(8*E258)</f>
        <v>58.833893587842162</v>
      </c>
      <c r="AI258" s="34">
        <f t="shared" ref="AI258:AI320" si="126">+(AH258/E258)^0.5</f>
        <v>0.30684582631644441</v>
      </c>
      <c r="AJ258" s="34">
        <f t="shared" ref="AJ258:AJ320" si="127">+AG258*AI258/I258*E258</f>
        <v>35.496119648054318</v>
      </c>
      <c r="AK258" s="34">
        <f>+S88*テーブル2[[#This Row],[F_form]]/(E88*CpFromTP((テーブル2[[#This Row],[Tin]]+テーブル2[[#This Row],[Tf]])/2,テーブル2[[#This Row],[P]])*AI88)</f>
        <v>2.0027326557997749</v>
      </c>
      <c r="AL258" s="34">
        <f t="shared" ref="AL258:AL320" si="128">+K258*I258/J258</f>
        <v>1.1293676909872215</v>
      </c>
      <c r="AM258" s="34">
        <f t="shared" ref="AM258:AM320" si="129">+gettyp(AC258,AJ258,AK258,AL258)</f>
        <v>608.62107399522642</v>
      </c>
      <c r="AN258" s="34">
        <f t="shared" ref="AN258:AN320" si="130">+C258-AM258</f>
        <v>3.2971456676023081E-9</v>
      </c>
      <c r="AO258" s="34">
        <f t="shared" ref="AO258:AO320" si="131">+AG258-AB258</f>
        <v>1.0549329729129698E-7</v>
      </c>
      <c r="AP258" s="34">
        <v>3.774117052202373</v>
      </c>
      <c r="AQ258" s="34">
        <f t="shared" ref="AQ258:AQ320" si="132">2*PI()*L258*(D258+E258)/(D258*E258*AP258^2)</f>
        <v>3.8283548325005036E-5</v>
      </c>
      <c r="AR258" s="34">
        <f t="shared" ref="AR258:AR320" si="133">+AO258+AB258/2</f>
        <v>6.7380425527165195E-6</v>
      </c>
      <c r="AS258" s="34">
        <f t="shared" ref="AS258:AS320" si="134">+AR258*AI258/I258*E258</f>
        <v>17.888091123929659</v>
      </c>
      <c r="AT258" s="34">
        <f t="shared" ref="AT258:AT320" si="135">+getublp(AS258)</f>
        <v>11.370675955485524</v>
      </c>
      <c r="AU258" s="34">
        <f t="shared" ref="AU258:AU320" si="136">+AT258*AI258</f>
        <v>3.4890444593374816</v>
      </c>
      <c r="AV258" s="34">
        <f t="shared" ref="AV258:AV320" si="137">+AP258-AU258</f>
        <v>0.28507259286489139</v>
      </c>
      <c r="AW258" s="34">
        <f t="shared" ref="AW258:AW320" si="138">2/3*AB258/(L258/(9.8*(E258-D258)))^0.5</f>
        <v>7.9751251448196992E-3</v>
      </c>
      <c r="AX258" s="34">
        <f t="shared" ref="AX258:AX320" si="139">+(2*AQ258*9.8*(E258-D258)/(E258*AW258))^0.5</f>
        <v>0.28507258884396941</v>
      </c>
      <c r="AY258" s="34">
        <f t="shared" ref="AY258:AY320" si="140">+AV258-AX258</f>
        <v>4.020921984260184E-9</v>
      </c>
      <c r="AZ258" s="34">
        <f t="shared" ref="AZ258:AZ320" si="141">+F258-G258</f>
        <v>1080577.7610325073</v>
      </c>
      <c r="BA258" s="34">
        <f t="shared" ref="BA258:BA320" si="142">+AQ258/AP258</f>
        <v>1.0143709851994336E-5</v>
      </c>
      <c r="BB258" s="36">
        <f t="shared" ref="BB258:BB320" si="143">+E258*AO258*AZ258/BA258</f>
        <v>7022168.1320210146</v>
      </c>
      <c r="BC258" s="38">
        <f t="shared" ref="BC258:BC320" si="144">BB258-S258</f>
        <v>-13173.512266094796</v>
      </c>
      <c r="BD258" s="39">
        <f t="shared" ref="BD258:BD320" si="145">+(BB258-S258)/S258*100</f>
        <v>-0.18724765522641038</v>
      </c>
      <c r="BE258" s="36">
        <v>5394348.8999999994</v>
      </c>
      <c r="BF258" s="40">
        <f>テーブル2[[#This Row],[q_P]]/テーブル2[[#This Row],[q_M]]</f>
        <v>1.3017638017483473</v>
      </c>
      <c r="BG258" s="34">
        <v>1</v>
      </c>
      <c r="BH258" s="34">
        <v>-3.3000000000000002E-2</v>
      </c>
      <c r="BI258" s="34">
        <v>4.5999999999999999E-2</v>
      </c>
      <c r="BJ258" s="34">
        <v>5625</v>
      </c>
      <c r="BK258" s="22">
        <v>1</v>
      </c>
      <c r="BL258" s="34">
        <f>テーブル2[[#This Row],[Ts]]-テーブル2[[#This Row],[Tin]]</f>
        <v>112.79283722267274</v>
      </c>
      <c r="BM258" s="34">
        <f>テーブル2[[#This Row],[q_P]]*0.000001</f>
        <v>7.0221681320210143</v>
      </c>
      <c r="BN258" s="34">
        <f>テーブル2[[#This Row],[Tsub]]</f>
        <v>112.79283722267274</v>
      </c>
      <c r="BO258" s="34">
        <f>テーブル2[[#This Row],[Fcorr]]</f>
        <v>1</v>
      </c>
      <c r="BP258" s="34">
        <f>(テーブル2[[#This Row],[Tsub]]-40)^2</f>
        <v>5298.7971509265308</v>
      </c>
      <c r="BQ258" s="34">
        <v>1</v>
      </c>
      <c r="BR258" s="34">
        <v>0.15240000000000001</v>
      </c>
    </row>
    <row r="259" spans="1:70" x14ac:dyDescent="0.15">
      <c r="A259" s="33" t="s">
        <v>295</v>
      </c>
      <c r="B259" s="34">
        <v>13789514.586336</v>
      </c>
      <c r="C259" s="22">
        <f>TsatFromP(テーブル2[[#This Row],[P]])</f>
        <v>608.62107399852357</v>
      </c>
      <c r="D259" s="34">
        <f>RhoGFromP(テーブル2[[#This Row],[P]])</f>
        <v>85.147847035840741</v>
      </c>
      <c r="E259" s="34">
        <f>RhoFFromP(テーブル2[[#This Row],[P]])</f>
        <v>624.86636713482415</v>
      </c>
      <c r="F259" s="34">
        <f>HgFromP(テーブル2[[#This Row],[P]])</f>
        <v>2643264.5206450778</v>
      </c>
      <c r="G259" s="34">
        <f>HfFromP(テーブル2[[#This Row],[P]])</f>
        <v>1562686.7596125705</v>
      </c>
      <c r="H259" s="34">
        <f>MuGFromP(テーブル2[[#This Row],[P]])</f>
        <v>2.2019591234371903E-5</v>
      </c>
      <c r="I259" s="34">
        <f>MuFFromP(テーブル2[[#This Row],[P]])</f>
        <v>7.222326555143516E-5</v>
      </c>
      <c r="J259" s="34">
        <f>KfFromP(テーブル2[[#This Row],[P]])</f>
        <v>0.49112131073334553</v>
      </c>
      <c r="K259" s="34">
        <f>CpFFromP(テーブル2[[#This Row],[P]])</f>
        <v>7679.7488518783057</v>
      </c>
      <c r="L259" s="34">
        <f>SigmaFromP(テーブル2[[#This Row],[P]])</f>
        <v>6.5036449518301549E-3</v>
      </c>
      <c r="M259" s="34">
        <v>119.01</v>
      </c>
      <c r="N259" s="34">
        <v>1301.9808</v>
      </c>
      <c r="O259" s="35">
        <f t="shared" si="116"/>
        <v>1.7530051946857026E-5</v>
      </c>
      <c r="P259" s="35">
        <f t="shared" si="117"/>
        <v>1.4842140332619616E-2</v>
      </c>
      <c r="Q259" s="35">
        <v>4.7243999999999993E-3</v>
      </c>
      <c r="R259" s="34">
        <v>0.30480000000000002</v>
      </c>
      <c r="S259" s="36">
        <v>4532346.4393615723</v>
      </c>
      <c r="T259" s="34">
        <v>478.13068021956133</v>
      </c>
      <c r="U259" s="12">
        <f>+T259+BG259*S259*テーブル2[[#This Row],[Pw]]*R259/(N259*O259*K259)</f>
        <v>595.10749573465341</v>
      </c>
      <c r="V259" s="34">
        <v>0.03</v>
      </c>
      <c r="W259" s="35">
        <f t="shared" si="118"/>
        <v>85167.543236318961</v>
      </c>
      <c r="X259" s="34">
        <v>3.8058114215457739E-2</v>
      </c>
      <c r="Y259" s="34">
        <f t="shared" si="119"/>
        <v>5.1259736271406089</v>
      </c>
      <c r="Z259" s="34">
        <f t="shared" si="120"/>
        <v>5.1259736326839125</v>
      </c>
      <c r="AA259" s="34">
        <f t="shared" si="121"/>
        <v>-5.5433035939245201E-9</v>
      </c>
      <c r="AB259" s="34">
        <f t="shared" si="122"/>
        <v>6.0472619605448485E-5</v>
      </c>
      <c r="AC259" s="34">
        <v>644.15690712317166</v>
      </c>
      <c r="AD259" s="34">
        <f t="shared" si="123"/>
        <v>2937.1272532762328</v>
      </c>
      <c r="AE259" s="34">
        <f>+gettm2(AD259,AC259,AK259,AL259,テーブル2[[#This Row],[Fcorr]])</f>
        <v>595.1074957346533</v>
      </c>
      <c r="AF259" s="37">
        <f t="shared" si="124"/>
        <v>0</v>
      </c>
      <c r="AG259" s="34">
        <v>6.0767384325380361E-5</v>
      </c>
      <c r="AH259" s="34">
        <f t="shared" si="125"/>
        <v>12.905632322719859</v>
      </c>
      <c r="AI259" s="34">
        <f t="shared" si="126"/>
        <v>0.14371300455803612</v>
      </c>
      <c r="AJ259" s="34">
        <f t="shared" si="127"/>
        <v>75.557336640583202</v>
      </c>
      <c r="AK259" s="34">
        <f>+S88*テーブル2[[#This Row],[F_form]]/(E88*CpFromTP((テーブル2[[#This Row],[Tin]]+テーブル2[[#This Row],[Tf]])/2,テーブル2[[#This Row],[P]])*AI88)</f>
        <v>2.0391507176705921</v>
      </c>
      <c r="AL259" s="34">
        <f t="shared" si="128"/>
        <v>1.1293676909872215</v>
      </c>
      <c r="AM259" s="34">
        <f t="shared" si="129"/>
        <v>608.62107395338796</v>
      </c>
      <c r="AN259" s="34">
        <f t="shared" si="130"/>
        <v>4.5135607251722831E-8</v>
      </c>
      <c r="AO259" s="34">
        <f t="shared" si="131"/>
        <v>2.9476471993187658E-7</v>
      </c>
      <c r="AP259" s="34">
        <v>2.3146809694829664</v>
      </c>
      <c r="AQ259" s="34">
        <f t="shared" si="132"/>
        <v>1.0177957487627274E-4</v>
      </c>
      <c r="AR259" s="34">
        <f t="shared" si="133"/>
        <v>3.0531074522656122E-5</v>
      </c>
      <c r="AS259" s="34">
        <f t="shared" si="134"/>
        <v>37.961921535983812</v>
      </c>
      <c r="AT259" s="34">
        <f t="shared" si="135"/>
        <v>14.591458981203063</v>
      </c>
      <c r="AU259" s="34">
        <f t="shared" si="136"/>
        <v>2.0969824110740327</v>
      </c>
      <c r="AV259" s="34">
        <f t="shared" si="137"/>
        <v>0.21769855840893371</v>
      </c>
      <c r="AW259" s="34">
        <f t="shared" si="138"/>
        <v>3.6356813241457758E-2</v>
      </c>
      <c r="AX259" s="34">
        <f t="shared" si="139"/>
        <v>0.21769854821205484</v>
      </c>
      <c r="AY259" s="34">
        <f t="shared" si="140"/>
        <v>1.0196878869050963E-8</v>
      </c>
      <c r="AZ259" s="34">
        <f t="shared" si="141"/>
        <v>1080577.7610325073</v>
      </c>
      <c r="BA259" s="34">
        <f t="shared" si="142"/>
        <v>4.3971318820237846E-5</v>
      </c>
      <c r="BB259" s="36">
        <f t="shared" si="143"/>
        <v>4526360.9732906101</v>
      </c>
      <c r="BC259" s="38">
        <f t="shared" si="144"/>
        <v>-5985.4660709621385</v>
      </c>
      <c r="BD259" s="39">
        <f t="shared" si="145"/>
        <v>-0.13206108912992212</v>
      </c>
      <c r="BE259" s="36">
        <v>3265000.65</v>
      </c>
      <c r="BF259" s="40">
        <f>テーブル2[[#This Row],[q_P]]/テーブル2[[#This Row],[q_M]]</f>
        <v>1.3863277403300396</v>
      </c>
      <c r="BG259" s="34">
        <v>1</v>
      </c>
      <c r="BH259" s="34">
        <v>-3.3000000000000002E-2</v>
      </c>
      <c r="BI259" s="34">
        <v>4.5999999999999999E-2</v>
      </c>
      <c r="BJ259" s="34">
        <v>5625</v>
      </c>
      <c r="BK259" s="22">
        <v>1</v>
      </c>
      <c r="BL259" s="34">
        <f>テーブル2[[#This Row],[Ts]]-テーブル2[[#This Row],[Tin]]</f>
        <v>130.49039377896224</v>
      </c>
      <c r="BM259" s="34">
        <f>テーブル2[[#This Row],[q_P]]*0.000001</f>
        <v>4.5263609732906103</v>
      </c>
      <c r="BN259" s="34">
        <f>テーブル2[[#This Row],[Tsub]]</f>
        <v>130.49039377896224</v>
      </c>
      <c r="BO259" s="34">
        <f>テーブル2[[#This Row],[Fcorr]]</f>
        <v>1</v>
      </c>
      <c r="BP259" s="34">
        <f>(テーブル2[[#This Row],[Tsub]]-40)^2</f>
        <v>8188.5113662716485</v>
      </c>
      <c r="BQ259" s="34">
        <v>1</v>
      </c>
      <c r="BR259" s="34">
        <v>0.30480000000000002</v>
      </c>
    </row>
    <row r="260" spans="1:70" x14ac:dyDescent="0.15">
      <c r="A260" s="33" t="s">
        <v>73</v>
      </c>
      <c r="B260" s="34">
        <v>13789514.586336</v>
      </c>
      <c r="C260" s="22">
        <f>TsatFromP(テーブル2[[#This Row],[P]])</f>
        <v>608.62107399852357</v>
      </c>
      <c r="D260" s="34">
        <f>RhoGFromP(テーブル2[[#This Row],[P]])</f>
        <v>85.147847035840741</v>
      </c>
      <c r="E260" s="34">
        <f>RhoFFromP(テーブル2[[#This Row],[P]])</f>
        <v>624.86636713482415</v>
      </c>
      <c r="F260" s="34">
        <f>HgFromP(テーブル2[[#This Row],[P]])</f>
        <v>2643264.5206450778</v>
      </c>
      <c r="G260" s="34">
        <f>HfFromP(テーブル2[[#This Row],[P]])</f>
        <v>1562686.7596125705</v>
      </c>
      <c r="H260" s="34">
        <f>MuGFromP(テーブル2[[#This Row],[P]])</f>
        <v>2.2019591234371903E-5</v>
      </c>
      <c r="I260" s="34">
        <f>MuFFromP(テーブル2[[#This Row],[P]])</f>
        <v>7.222326555143516E-5</v>
      </c>
      <c r="J260" s="34">
        <f>KfFromP(テーブル2[[#This Row],[P]])</f>
        <v>0.49112131073334553</v>
      </c>
      <c r="K260" s="34">
        <f>CpFFromP(テーブル2[[#This Row],[P]])</f>
        <v>7679.7488518783057</v>
      </c>
      <c r="L260" s="34">
        <f>SigmaFromP(テーブル2[[#This Row],[P]])</f>
        <v>6.5036449518301549E-3</v>
      </c>
      <c r="M260" s="34">
        <v>12.01</v>
      </c>
      <c r="N260" s="34">
        <v>3119.3290000000002</v>
      </c>
      <c r="O260" s="35">
        <f t="shared" si="116"/>
        <v>2.8502295699234246E-6</v>
      </c>
      <c r="P260" s="35">
        <f t="shared" si="117"/>
        <v>5.9847340050885557E-3</v>
      </c>
      <c r="Q260" s="35">
        <v>1.905E-3</v>
      </c>
      <c r="R260" s="34">
        <v>0.15240000000000001</v>
      </c>
      <c r="S260" s="36">
        <v>9899487.3046875</v>
      </c>
      <c r="T260" s="34">
        <v>459.19505297445471</v>
      </c>
      <c r="U260" s="12">
        <f>+T260+BG260*S260*テーブル2[[#This Row],[Pw]]*R260/(N260*O260*K260)</f>
        <v>591.43250751641403</v>
      </c>
      <c r="V260" s="34">
        <v>0.03</v>
      </c>
      <c r="W260" s="35">
        <f t="shared" si="118"/>
        <v>82277.112501484211</v>
      </c>
      <c r="X260" s="34">
        <v>3.148874139532068E-2</v>
      </c>
      <c r="Y260" s="34">
        <f t="shared" si="119"/>
        <v>5.6353688737547811</v>
      </c>
      <c r="Z260" s="34">
        <f t="shared" si="120"/>
        <v>5.6353689067612951</v>
      </c>
      <c r="AA260" s="34">
        <f t="shared" si="121"/>
        <v>-3.3006513966427065E-8</v>
      </c>
      <c r="AB260" s="34">
        <f t="shared" si="122"/>
        <v>1.2733199370198141E-5</v>
      </c>
      <c r="AC260" s="34">
        <v>640.97492092693767</v>
      </c>
      <c r="AD260" s="34">
        <f t="shared" si="123"/>
        <v>2580.9625549624475</v>
      </c>
      <c r="AE260" s="34">
        <f>+gettm2(AD260,AC260,AK260,AL260,テーブル2[[#This Row],[Fcorr]])</f>
        <v>591.43250751641392</v>
      </c>
      <c r="AF260" s="37">
        <f t="shared" si="124"/>
        <v>0</v>
      </c>
      <c r="AG260" s="34">
        <v>1.287718308880693E-5</v>
      </c>
      <c r="AH260" s="34">
        <f t="shared" si="125"/>
        <v>61.291539661761703</v>
      </c>
      <c r="AI260" s="34">
        <f t="shared" si="126"/>
        <v>0.31318913740254445</v>
      </c>
      <c r="AJ260" s="34">
        <f t="shared" si="127"/>
        <v>34.892942116122157</v>
      </c>
      <c r="AK260" s="34">
        <f>+S88*テーブル2[[#This Row],[F_form]]/(E88*CpFromTP((テーブル2[[#This Row],[Tin]]+テーブル2[[#This Row],[Tf]])/2,テーブル2[[#This Row],[P]])*AI88)</f>
        <v>2.0879830710391256</v>
      </c>
      <c r="AL260" s="34">
        <f t="shared" si="128"/>
        <v>1.1293676909872215</v>
      </c>
      <c r="AM260" s="34">
        <f t="shared" si="129"/>
        <v>608.62107399693662</v>
      </c>
      <c r="AN260" s="34">
        <f t="shared" si="130"/>
        <v>1.5869545677560382E-9</v>
      </c>
      <c r="AO260" s="34">
        <f t="shared" si="131"/>
        <v>1.4398371860878909E-7</v>
      </c>
      <c r="AP260" s="34">
        <v>3.8264272300502666</v>
      </c>
      <c r="AQ260" s="34">
        <f t="shared" si="132"/>
        <v>3.7243972534804813E-5</v>
      </c>
      <c r="AR260" s="34">
        <f t="shared" si="133"/>
        <v>6.5105834037078595E-6</v>
      </c>
      <c r="AS260" s="34">
        <f t="shared" si="134"/>
        <v>17.641545381553744</v>
      </c>
      <c r="AT260" s="34">
        <f t="shared" si="135"/>
        <v>11.301283267027252</v>
      </c>
      <c r="AU260" s="34">
        <f t="shared" si="136"/>
        <v>3.5394391579420743</v>
      </c>
      <c r="AV260" s="34">
        <f t="shared" si="137"/>
        <v>0.28698807210819233</v>
      </c>
      <c r="AW260" s="34">
        <f t="shared" si="138"/>
        <v>7.6553414502128041E-3</v>
      </c>
      <c r="AX260" s="34">
        <f t="shared" si="139"/>
        <v>0.28698806558252371</v>
      </c>
      <c r="AY260" s="34">
        <f t="shared" si="140"/>
        <v>6.525668616585989E-9</v>
      </c>
      <c r="AZ260" s="34">
        <f t="shared" si="141"/>
        <v>1080577.7610325073</v>
      </c>
      <c r="BA260" s="34">
        <f t="shared" si="142"/>
        <v>9.733354457211395E-6</v>
      </c>
      <c r="BB260" s="36">
        <f t="shared" si="143"/>
        <v>9988356.1984663419</v>
      </c>
      <c r="BC260" s="38">
        <f t="shared" si="144"/>
        <v>88868.893778841943</v>
      </c>
      <c r="BD260" s="39">
        <f t="shared" si="145"/>
        <v>0.89771208390521084</v>
      </c>
      <c r="BE260" s="36">
        <v>6687730.7999999998</v>
      </c>
      <c r="BF260" s="40">
        <f>テーブル2[[#This Row],[q_P]]/テーブル2[[#This Row],[q_M]]</f>
        <v>1.4935344285189145</v>
      </c>
      <c r="BG260" s="34">
        <v>1</v>
      </c>
      <c r="BH260" s="34">
        <v>-7.4999999999999997E-2</v>
      </c>
      <c r="BI260" s="34">
        <v>4.5999999999999999E-2</v>
      </c>
      <c r="BJ260" s="34">
        <v>5625</v>
      </c>
      <c r="BK260" s="22">
        <v>1</v>
      </c>
      <c r="BL260" s="34">
        <f>テーブル2[[#This Row],[Ts]]-テーブル2[[#This Row],[Tin]]</f>
        <v>149.42602102406886</v>
      </c>
      <c r="BM260" s="34">
        <f>テーブル2[[#This Row],[q_P]]*0.000001</f>
        <v>9.9883561984663416</v>
      </c>
      <c r="BN260" s="34">
        <f>テーブル2[[#This Row],[Tsub]]</f>
        <v>149.42602102406886</v>
      </c>
      <c r="BO260" s="34">
        <f>テーブル2[[#This Row],[Fcorr]]</f>
        <v>1</v>
      </c>
      <c r="BP260" s="34">
        <f>(テーブル2[[#This Row],[Tsub]]-40)^2</f>
        <v>11974.054077159961</v>
      </c>
      <c r="BQ260" s="34">
        <v>1</v>
      </c>
      <c r="BR260" s="34">
        <v>0.15240000000000001</v>
      </c>
    </row>
    <row r="261" spans="1:70" x14ac:dyDescent="0.15">
      <c r="A261" s="33" t="s">
        <v>296</v>
      </c>
      <c r="B261" s="34">
        <v>13789514.586336</v>
      </c>
      <c r="C261" s="22">
        <f>TsatFromP(テーブル2[[#This Row],[P]])</f>
        <v>608.62107399852357</v>
      </c>
      <c r="D261" s="34">
        <f>RhoGFromP(テーブル2[[#This Row],[P]])</f>
        <v>85.147847035840741</v>
      </c>
      <c r="E261" s="34">
        <f>RhoFFromP(テーブル2[[#This Row],[P]])</f>
        <v>624.86636713482415</v>
      </c>
      <c r="F261" s="34">
        <f>HgFromP(テーブル2[[#This Row],[P]])</f>
        <v>2643264.5206450778</v>
      </c>
      <c r="G261" s="34">
        <f>HfFromP(テーブル2[[#This Row],[P]])</f>
        <v>1562686.7596125705</v>
      </c>
      <c r="H261" s="34">
        <f>MuGFromP(テーブル2[[#This Row],[P]])</f>
        <v>2.2019591234371903E-5</v>
      </c>
      <c r="I261" s="34">
        <f>MuFFromP(テーブル2[[#This Row],[P]])</f>
        <v>7.222326555143516E-5</v>
      </c>
      <c r="J261" s="34">
        <f>KfFromP(テーブル2[[#This Row],[P]])</f>
        <v>0.49112131073334553</v>
      </c>
      <c r="K261" s="34">
        <f>CpFFromP(テーブル2[[#This Row],[P]])</f>
        <v>7679.7488518783057</v>
      </c>
      <c r="L261" s="34">
        <f>SigmaFromP(テーブル2[[#This Row],[P]])</f>
        <v>6.5036449518301549E-3</v>
      </c>
      <c r="M261" s="34">
        <v>121.01</v>
      </c>
      <c r="N261" s="34">
        <v>1413.19166</v>
      </c>
      <c r="O261" s="35">
        <f t="shared" si="116"/>
        <v>1.7530051946857026E-5</v>
      </c>
      <c r="P261" s="35">
        <f t="shared" si="117"/>
        <v>1.4842140332619616E-2</v>
      </c>
      <c r="Q261" s="35">
        <v>4.7243999999999993E-3</v>
      </c>
      <c r="R261" s="34">
        <v>0.30480000000000002</v>
      </c>
      <c r="S261" s="36">
        <v>4778034.9731445313</v>
      </c>
      <c r="T261" s="34">
        <v>480.89677829033621</v>
      </c>
      <c r="U261" s="12">
        <f>+T261+BG261*S261*テーブル2[[#This Row],[Pw]]*R261/(N261*O261*K261)</f>
        <v>594.51017233299569</v>
      </c>
      <c r="V261" s="34">
        <v>0.03</v>
      </c>
      <c r="W261" s="35">
        <f t="shared" si="118"/>
        <v>92442.270887754523</v>
      </c>
      <c r="X261" s="34">
        <v>3.6555031843684964E-2</v>
      </c>
      <c r="Y261" s="34">
        <f t="shared" si="119"/>
        <v>5.2302977941301929</v>
      </c>
      <c r="Z261" s="34">
        <f t="shared" si="120"/>
        <v>5.230297810125907</v>
      </c>
      <c r="AA261" s="34">
        <f t="shared" si="121"/>
        <v>-1.5995714086614043E-8</v>
      </c>
      <c r="AB261" s="34">
        <f t="shared" si="122"/>
        <v>5.3439933481306089E-5</v>
      </c>
      <c r="AC261" s="34">
        <v>643.75486306737912</v>
      </c>
      <c r="AD261" s="34">
        <f t="shared" si="123"/>
        <v>3124.4184932631333</v>
      </c>
      <c r="AE261" s="34">
        <f>+gettm2(AD261,AC261,AK261,AL261,テーブル2[[#This Row],[Fcorr]])</f>
        <v>594.51017277054427</v>
      </c>
      <c r="AF261" s="37">
        <f t="shared" si="124"/>
        <v>4.375485787022626E-7</v>
      </c>
      <c r="AG261" s="34">
        <v>5.3707385531175641E-5</v>
      </c>
      <c r="AH261" s="34">
        <f t="shared" si="125"/>
        <v>14.604011333446453</v>
      </c>
      <c r="AI261" s="34">
        <f t="shared" si="126"/>
        <v>0.15287712463349212</v>
      </c>
      <c r="AJ261" s="34">
        <f t="shared" si="127"/>
        <v>71.037316306162907</v>
      </c>
      <c r="AK261" s="34">
        <f>+S88*テーブル2[[#This Row],[F_form]]/(E88*CpFromTP((テーブル2[[#This Row],[Tin]]+テーブル2[[#This Row],[Tf]])/2,テーブル2[[#This Row],[P]])*AI88)</f>
        <v>2.0340805971438494</v>
      </c>
      <c r="AL261" s="34">
        <f t="shared" si="128"/>
        <v>1.1293676909872215</v>
      </c>
      <c r="AM261" s="34">
        <f t="shared" si="129"/>
        <v>608.62107392267023</v>
      </c>
      <c r="AN261" s="34">
        <f t="shared" si="130"/>
        <v>7.5853336056752596E-8</v>
      </c>
      <c r="AO261" s="34">
        <f t="shared" si="131"/>
        <v>2.6745204986955174E-7</v>
      </c>
      <c r="AP261" s="34">
        <v>2.4279500449241045</v>
      </c>
      <c r="AQ261" s="34">
        <f t="shared" si="132"/>
        <v>9.2504619444731397E-5</v>
      </c>
      <c r="AR261" s="34">
        <f t="shared" si="133"/>
        <v>2.6987418790522596E-5</v>
      </c>
      <c r="AS261" s="34">
        <f t="shared" si="134"/>
        <v>35.695533974492328</v>
      </c>
      <c r="AT261" s="34">
        <f t="shared" si="135"/>
        <v>14.437563955515937</v>
      </c>
      <c r="AU261" s="34">
        <f t="shared" si="136"/>
        <v>2.2071732642314235</v>
      </c>
      <c r="AV261" s="34">
        <f t="shared" si="137"/>
        <v>0.22077678069268103</v>
      </c>
      <c r="AW261" s="34">
        <f t="shared" si="138"/>
        <v>3.2128683921619272E-2</v>
      </c>
      <c r="AX261" s="34">
        <f t="shared" si="139"/>
        <v>0.22077676408411118</v>
      </c>
      <c r="AY261" s="34">
        <f t="shared" si="140"/>
        <v>1.6608569852749611E-8</v>
      </c>
      <c r="AZ261" s="34">
        <f t="shared" si="141"/>
        <v>1080577.7610325073</v>
      </c>
      <c r="BA261" s="34">
        <f t="shared" si="142"/>
        <v>3.8099885802066824E-5</v>
      </c>
      <c r="BB261" s="36">
        <f t="shared" si="143"/>
        <v>4739859.1020482881</v>
      </c>
      <c r="BC261" s="38">
        <f t="shared" si="144"/>
        <v>-38175.871096243151</v>
      </c>
      <c r="BD261" s="39">
        <f t="shared" si="145"/>
        <v>-0.79898684942271914</v>
      </c>
      <c r="BE261" s="36">
        <v>3359638.35</v>
      </c>
      <c r="BF261" s="40">
        <f>テーブル2[[#This Row],[q_P]]/テーブル2[[#This Row],[q_M]]</f>
        <v>1.4108242043517238</v>
      </c>
      <c r="BG261" s="34">
        <v>1</v>
      </c>
      <c r="BH261" s="34">
        <v>-5.2999999999999999E-2</v>
      </c>
      <c r="BI261" s="34">
        <v>4.5999999999999999E-2</v>
      </c>
      <c r="BJ261" s="34">
        <v>5625</v>
      </c>
      <c r="BK261" s="22">
        <v>1</v>
      </c>
      <c r="BL261" s="34">
        <f>テーブル2[[#This Row],[Ts]]-テーブル2[[#This Row],[Tin]]</f>
        <v>127.72429570818736</v>
      </c>
      <c r="BM261" s="34">
        <f>テーブル2[[#This Row],[q_P]]*0.000001</f>
        <v>4.7398591020482881</v>
      </c>
      <c r="BN261" s="34">
        <f>テーブル2[[#This Row],[Tsub]]</f>
        <v>127.72429570818736</v>
      </c>
      <c r="BO261" s="34">
        <f>テーブル2[[#This Row],[Fcorr]]</f>
        <v>1</v>
      </c>
      <c r="BP261" s="34">
        <f>(テーブル2[[#This Row],[Tsub]]-40)^2</f>
        <v>7695.5520574974989</v>
      </c>
      <c r="BQ261" s="34">
        <v>1</v>
      </c>
      <c r="BR261" s="34">
        <v>0.30480000000000002</v>
      </c>
    </row>
    <row r="262" spans="1:70" x14ac:dyDescent="0.15">
      <c r="A262" s="33" t="s">
        <v>297</v>
      </c>
      <c r="B262" s="34">
        <v>13789514.586336</v>
      </c>
      <c r="C262" s="22">
        <f>TsatFromP(テーブル2[[#This Row],[P]])</f>
        <v>608.62107399852357</v>
      </c>
      <c r="D262" s="34">
        <f>RhoGFromP(テーブル2[[#This Row],[P]])</f>
        <v>85.147847035840741</v>
      </c>
      <c r="E262" s="34">
        <f>RhoFFromP(テーブル2[[#This Row],[P]])</f>
        <v>624.86636713482415</v>
      </c>
      <c r="F262" s="34">
        <f>HgFromP(テーブル2[[#This Row],[P]])</f>
        <v>2643264.5206450778</v>
      </c>
      <c r="G262" s="34">
        <f>HfFromP(テーブル2[[#This Row],[P]])</f>
        <v>1562686.7596125705</v>
      </c>
      <c r="H262" s="34">
        <f>MuGFromP(テーブル2[[#This Row],[P]])</f>
        <v>2.2019591234371903E-5</v>
      </c>
      <c r="I262" s="34">
        <f>MuFFromP(テーブル2[[#This Row],[P]])</f>
        <v>7.222326555143516E-5</v>
      </c>
      <c r="J262" s="34">
        <f>KfFromP(テーブル2[[#This Row],[P]])</f>
        <v>0.49112131073334553</v>
      </c>
      <c r="K262" s="34">
        <f>CpFFromP(テーブル2[[#This Row],[P]])</f>
        <v>7679.7488518783057</v>
      </c>
      <c r="L262" s="34">
        <f>SigmaFromP(テーブル2[[#This Row],[P]])</f>
        <v>6.5036449518301549E-3</v>
      </c>
      <c r="M262" s="34">
        <v>126.01</v>
      </c>
      <c r="N262" s="34">
        <v>2075.0319</v>
      </c>
      <c r="O262" s="35">
        <f t="shared" si="116"/>
        <v>1.7530051946857026E-5</v>
      </c>
      <c r="P262" s="35">
        <f t="shared" si="117"/>
        <v>1.4842140332619616E-2</v>
      </c>
      <c r="Q262" s="35">
        <v>4.7243999999999993E-3</v>
      </c>
      <c r="R262" s="34">
        <v>0.30480000000000002</v>
      </c>
      <c r="S262" s="36">
        <v>6761111.0687255859</v>
      </c>
      <c r="T262" s="34">
        <v>481.99051263246707</v>
      </c>
      <c r="U262" s="12">
        <f>+T262+BG262*S262*テーブル2[[#This Row],[Pw]]*R262/(N262*O262*K262)</f>
        <v>591.48054099200112</v>
      </c>
      <c r="V262" s="34">
        <v>0.03</v>
      </c>
      <c r="W262" s="35">
        <f t="shared" si="118"/>
        <v>135735.77203288334</v>
      </c>
      <c r="X262" s="34">
        <v>3.052401435739736E-2</v>
      </c>
      <c r="Y262" s="34">
        <f t="shared" si="119"/>
        <v>5.7237304797915094</v>
      </c>
      <c r="Z262" s="34">
        <f t="shared" si="120"/>
        <v>5.7237305268093248</v>
      </c>
      <c r="AA262" s="34">
        <f t="shared" si="121"/>
        <v>-4.7017815418826103E-8</v>
      </c>
      <c r="AB262" s="34">
        <f t="shared" si="122"/>
        <v>2.9684107970042323E-5</v>
      </c>
      <c r="AC262" s="34">
        <v>642.34472146066878</v>
      </c>
      <c r="AD262" s="34">
        <f t="shared" si="123"/>
        <v>4192.1822311914339</v>
      </c>
      <c r="AE262" s="34">
        <f>+gettm2(AD262,AC262,AK262,AL262,テーブル2[[#This Row],[Fcorr]])</f>
        <v>591.48054141544833</v>
      </c>
      <c r="AF262" s="37">
        <f t="shared" si="124"/>
        <v>4.2344720441178652E-7</v>
      </c>
      <c r="AG262" s="34">
        <v>2.9890339057372016E-5</v>
      </c>
      <c r="AH262" s="34">
        <f t="shared" si="125"/>
        <v>26.291421490827631</v>
      </c>
      <c r="AI262" s="34">
        <f t="shared" si="126"/>
        <v>0.20512257459301542</v>
      </c>
      <c r="AJ262" s="34">
        <f t="shared" si="127"/>
        <v>53.046206197867363</v>
      </c>
      <c r="AK262" s="34">
        <f>+S88*テーブル2[[#This Row],[F_form]]/(E88*CpFromTP((テーブル2[[#This Row],[Tin]]+テーブル2[[#This Row],[Tf]])/2,テーブル2[[#This Row],[P]])*AI88)</f>
        <v>2.038611399261602</v>
      </c>
      <c r="AL262" s="34">
        <f t="shared" si="128"/>
        <v>1.1293676909872215</v>
      </c>
      <c r="AM262" s="34">
        <f t="shared" si="129"/>
        <v>608.62107397500245</v>
      </c>
      <c r="AN262" s="34">
        <f t="shared" si="130"/>
        <v>2.3521124603576027E-8</v>
      </c>
      <c r="AO262" s="34">
        <f t="shared" si="131"/>
        <v>2.0623108732969279E-7</v>
      </c>
      <c r="AP262" s="34">
        <v>2.9843983220635573</v>
      </c>
      <c r="AQ262" s="34">
        <f t="shared" si="132"/>
        <v>6.1225077047573072E-5</v>
      </c>
      <c r="AR262" s="34">
        <f t="shared" si="133"/>
        <v>1.5048285072350854E-5</v>
      </c>
      <c r="AS262" s="34">
        <f t="shared" si="134"/>
        <v>26.70610163839326</v>
      </c>
      <c r="AT262" s="34">
        <f t="shared" si="135"/>
        <v>13.374460325403419</v>
      </c>
      <c r="AU262" s="34">
        <f t="shared" si="136"/>
        <v>2.7434037357388878</v>
      </c>
      <c r="AV262" s="34">
        <f t="shared" si="137"/>
        <v>0.24099458632466941</v>
      </c>
      <c r="AW262" s="34">
        <f t="shared" si="138"/>
        <v>1.7846416721276955E-2</v>
      </c>
      <c r="AX262" s="34">
        <f t="shared" si="139"/>
        <v>0.24099458064920071</v>
      </c>
      <c r="AY262" s="34">
        <f t="shared" si="140"/>
        <v>5.6754687061122411E-9</v>
      </c>
      <c r="AZ262" s="34">
        <f t="shared" si="141"/>
        <v>1080577.7610325073</v>
      </c>
      <c r="BA262" s="34">
        <f t="shared" si="142"/>
        <v>2.0515048743640593E-5</v>
      </c>
      <c r="BB262" s="36">
        <f t="shared" si="143"/>
        <v>6787733.0418525646</v>
      </c>
      <c r="BC262" s="38">
        <f t="shared" si="144"/>
        <v>26621.973126978613</v>
      </c>
      <c r="BD262" s="39">
        <f t="shared" si="145"/>
        <v>0.39375145381240778</v>
      </c>
      <c r="BE262" s="36">
        <v>4211377.6499999994</v>
      </c>
      <c r="BF262" s="40">
        <f>テーブル2[[#This Row],[q_P]]/テーブル2[[#This Row],[q_M]]</f>
        <v>1.6117607125194686</v>
      </c>
      <c r="BG262" s="34">
        <v>1</v>
      </c>
      <c r="BH262" s="34">
        <v>-0.13200000000000001</v>
      </c>
      <c r="BI262" s="34">
        <v>4.5999999999999999E-2</v>
      </c>
      <c r="BJ262" s="34">
        <v>5625</v>
      </c>
      <c r="BK262" s="22">
        <v>1</v>
      </c>
      <c r="BL262" s="34">
        <f>テーブル2[[#This Row],[Ts]]-テーブル2[[#This Row],[Tin]]</f>
        <v>126.6305613660565</v>
      </c>
      <c r="BM262" s="34">
        <f>テーブル2[[#This Row],[q_P]]*0.000001</f>
        <v>6.7877330418525643</v>
      </c>
      <c r="BN262" s="34">
        <f>テーブル2[[#This Row],[Tsub]]</f>
        <v>126.6305613660565</v>
      </c>
      <c r="BO262" s="34">
        <f>テーブル2[[#This Row],[Fcorr]]</f>
        <v>1</v>
      </c>
      <c r="BP262" s="34">
        <f>(テーブル2[[#This Row],[Tsub]]-40)^2</f>
        <v>7504.8541625980806</v>
      </c>
      <c r="BQ262" s="34">
        <v>1</v>
      </c>
      <c r="BR262" s="34">
        <v>0.30480000000000002</v>
      </c>
    </row>
    <row r="263" spans="1:70" x14ac:dyDescent="0.15">
      <c r="A263" s="33" t="s">
        <v>298</v>
      </c>
      <c r="B263" s="34">
        <v>13789514.586336</v>
      </c>
      <c r="C263" s="22">
        <f>TsatFromP(テーブル2[[#This Row],[P]])</f>
        <v>608.62107399852357</v>
      </c>
      <c r="D263" s="34">
        <f>RhoGFromP(テーブル2[[#This Row],[P]])</f>
        <v>85.147847035840741</v>
      </c>
      <c r="E263" s="34">
        <f>RhoFFromP(テーブル2[[#This Row],[P]])</f>
        <v>624.86636713482415</v>
      </c>
      <c r="F263" s="34">
        <f>HgFromP(テーブル2[[#This Row],[P]])</f>
        <v>2643264.5206450778</v>
      </c>
      <c r="G263" s="34">
        <f>HfFromP(テーブル2[[#This Row],[P]])</f>
        <v>1562686.7596125705</v>
      </c>
      <c r="H263" s="34">
        <f>MuGFromP(テーブル2[[#This Row],[P]])</f>
        <v>2.2019591234371903E-5</v>
      </c>
      <c r="I263" s="34">
        <f>MuFFromP(テーブル2[[#This Row],[P]])</f>
        <v>7.222326555143516E-5</v>
      </c>
      <c r="J263" s="34">
        <f>KfFromP(テーブル2[[#This Row],[P]])</f>
        <v>0.49112131073334553</v>
      </c>
      <c r="K263" s="34">
        <f>CpFFromP(テーブル2[[#This Row],[P]])</f>
        <v>7679.7488518783057</v>
      </c>
      <c r="L263" s="34">
        <f>SigmaFromP(テーブル2[[#This Row],[P]])</f>
        <v>6.5036449518301549E-3</v>
      </c>
      <c r="M263" s="34">
        <v>128.01</v>
      </c>
      <c r="N263" s="34">
        <v>2156.4056999999998</v>
      </c>
      <c r="O263" s="35">
        <f t="shared" si="116"/>
        <v>1.7530051946857026E-5</v>
      </c>
      <c r="P263" s="35">
        <f t="shared" si="117"/>
        <v>1.4842140332619616E-2</v>
      </c>
      <c r="Q263" s="35">
        <v>4.7243999999999993E-3</v>
      </c>
      <c r="R263" s="34">
        <v>0.30480000000000002</v>
      </c>
      <c r="S263" s="36">
        <v>3802748.2986450195</v>
      </c>
      <c r="T263" s="34">
        <v>533.15949698557142</v>
      </c>
      <c r="U263" s="12">
        <f>+T263+BG263*S263*テーブル2[[#This Row],[Pw]]*R263/(N263*O263*K263)</f>
        <v>592.4176873850713</v>
      </c>
      <c r="V263" s="34">
        <v>0.03</v>
      </c>
      <c r="W263" s="35">
        <f t="shared" si="118"/>
        <v>141058.74348515325</v>
      </c>
      <c r="X263" s="34">
        <v>3.0000136459619232E-2</v>
      </c>
      <c r="Y263" s="34">
        <f t="shared" si="119"/>
        <v>5.7734895611080708</v>
      </c>
      <c r="Z263" s="34">
        <f t="shared" si="120"/>
        <v>5.7734895920087288</v>
      </c>
      <c r="AA263" s="34">
        <f t="shared" si="121"/>
        <v>-3.0900658032351203E-8</v>
      </c>
      <c r="AB263" s="34">
        <f t="shared" si="122"/>
        <v>2.7966043868262294E-5</v>
      </c>
      <c r="AC263" s="34">
        <v>639.76132842200525</v>
      </c>
      <c r="AD263" s="34">
        <f t="shared" si="123"/>
        <v>4319.0341390719705</v>
      </c>
      <c r="AE263" s="34">
        <f>+gettm2(AD263,AC263,AK263,AL263,テーブル2[[#This Row],[Fcorr]])</f>
        <v>592.41768738507119</v>
      </c>
      <c r="AF263" s="37">
        <f t="shared" si="124"/>
        <v>0</v>
      </c>
      <c r="AG263" s="34">
        <v>2.8076223714170893E-5</v>
      </c>
      <c r="AH263" s="34">
        <f t="shared" si="125"/>
        <v>27.906606951486275</v>
      </c>
      <c r="AI263" s="34">
        <f t="shared" si="126"/>
        <v>0.21132941115247877</v>
      </c>
      <c r="AJ263" s="34">
        <f t="shared" si="127"/>
        <v>51.334420759345583</v>
      </c>
      <c r="AK263" s="34">
        <f>+S88*テーブル2[[#This Row],[F_form]]/(E88*CpFromTP((テーブル2[[#This Row],[Tin]]+テーブル2[[#This Row],[Tf]])/2,テーブル2[[#This Row],[P]])*AI88)</f>
        <v>1.8918221760932008</v>
      </c>
      <c r="AL263" s="34">
        <f t="shared" si="128"/>
        <v>1.1293676909872215</v>
      </c>
      <c r="AM263" s="34">
        <f t="shared" si="129"/>
        <v>608.62107396192516</v>
      </c>
      <c r="AN263" s="34">
        <f t="shared" si="130"/>
        <v>3.6598407859855797E-8</v>
      </c>
      <c r="AO263" s="34">
        <f t="shared" si="131"/>
        <v>1.101798459085994E-7</v>
      </c>
      <c r="AP263" s="34">
        <v>3.0329428124568629</v>
      </c>
      <c r="AQ263" s="34">
        <f t="shared" si="132"/>
        <v>5.9280856732630844E-5</v>
      </c>
      <c r="AR263" s="34">
        <f t="shared" si="133"/>
        <v>1.4093201780039746E-5</v>
      </c>
      <c r="AS263" s="34">
        <f t="shared" si="134"/>
        <v>25.767936506994129</v>
      </c>
      <c r="AT263" s="34">
        <f t="shared" si="135"/>
        <v>13.195654740002434</v>
      </c>
      <c r="AU263" s="34">
        <f t="shared" si="136"/>
        <v>2.7886299459761297</v>
      </c>
      <c r="AV263" s="34">
        <f t="shared" si="137"/>
        <v>0.24431286648073325</v>
      </c>
      <c r="AW263" s="34">
        <f t="shared" si="138"/>
        <v>1.6813497425026698E-2</v>
      </c>
      <c r="AX263" s="34">
        <f t="shared" si="139"/>
        <v>0.24431285908970299</v>
      </c>
      <c r="AY263" s="34">
        <f t="shared" si="140"/>
        <v>7.3910302600399547E-9</v>
      </c>
      <c r="AZ263" s="34">
        <f t="shared" si="141"/>
        <v>1080577.7610325073</v>
      </c>
      <c r="BA263" s="34">
        <f t="shared" si="142"/>
        <v>1.9545655951425555E-5</v>
      </c>
      <c r="BB263" s="36">
        <f t="shared" si="143"/>
        <v>3806230.5066417535</v>
      </c>
      <c r="BC263" s="38">
        <f t="shared" si="144"/>
        <v>3482.2079967339523</v>
      </c>
      <c r="BD263" s="39">
        <f t="shared" si="145"/>
        <v>9.157082518384714E-2</v>
      </c>
      <c r="BE263" s="36">
        <v>3501594.9</v>
      </c>
      <c r="BF263" s="40">
        <f>テーブル2[[#This Row],[q_P]]/テーブル2[[#This Row],[q_M]]</f>
        <v>1.0869991005075297</v>
      </c>
      <c r="BG263" s="34">
        <v>1</v>
      </c>
      <c r="BH263" s="34">
        <v>-8.9999999999999993E-3</v>
      </c>
      <c r="BI263" s="34">
        <v>4.5999999999999999E-2</v>
      </c>
      <c r="BJ263" s="34">
        <v>5625</v>
      </c>
      <c r="BK263" s="22">
        <v>1</v>
      </c>
      <c r="BL263" s="34">
        <f>テーブル2[[#This Row],[Ts]]-テーブル2[[#This Row],[Tin]]</f>
        <v>75.461577012952148</v>
      </c>
      <c r="BM263" s="34">
        <f>テーブル2[[#This Row],[q_P]]*0.000001</f>
        <v>3.8062305066417532</v>
      </c>
      <c r="BN263" s="34">
        <f>テーブル2[[#This Row],[Tsub]]</f>
        <v>75.461577012952148</v>
      </c>
      <c r="BO263" s="34">
        <f>テーブル2[[#This Row],[Fcorr]]</f>
        <v>1</v>
      </c>
      <c r="BP263" s="34">
        <f>(テーブル2[[#This Row],[Tsub]]-40)^2</f>
        <v>1257.5234442455362</v>
      </c>
      <c r="BQ263" s="34">
        <v>1</v>
      </c>
      <c r="BR263" s="34">
        <v>0.30480000000000002</v>
      </c>
    </row>
    <row r="264" spans="1:70" x14ac:dyDescent="0.15">
      <c r="A264" s="33" t="s">
        <v>108</v>
      </c>
      <c r="B264" s="34">
        <v>13789514.586336</v>
      </c>
      <c r="C264" s="22">
        <f>TsatFromP(テーブル2[[#This Row],[P]])</f>
        <v>608.62107399852357</v>
      </c>
      <c r="D264" s="34">
        <f>RhoGFromP(テーブル2[[#This Row],[P]])</f>
        <v>85.147847035840741</v>
      </c>
      <c r="E264" s="34">
        <f>RhoFFromP(テーブル2[[#This Row],[P]])</f>
        <v>624.86636713482415</v>
      </c>
      <c r="F264" s="34">
        <f>HgFromP(テーブル2[[#This Row],[P]])</f>
        <v>2643264.5206450778</v>
      </c>
      <c r="G264" s="34">
        <f>HfFromP(テーブル2[[#This Row],[P]])</f>
        <v>1562686.7596125705</v>
      </c>
      <c r="H264" s="34">
        <f>MuGFromP(テーブル2[[#This Row],[P]])</f>
        <v>2.2019591234371903E-5</v>
      </c>
      <c r="I264" s="34">
        <f>MuFFromP(テーブル2[[#This Row],[P]])</f>
        <v>7.222326555143516E-5</v>
      </c>
      <c r="J264" s="34">
        <f>KfFromP(テーブル2[[#This Row],[P]])</f>
        <v>0.49112131073334553</v>
      </c>
      <c r="K264" s="34">
        <f>CpFFromP(テーブル2[[#This Row],[P]])</f>
        <v>7679.7488518783057</v>
      </c>
      <c r="L264" s="34">
        <f>SigmaFromP(テーブル2[[#This Row],[P]])</f>
        <v>6.5036449518301549E-3</v>
      </c>
      <c r="M264" s="34">
        <v>129.01</v>
      </c>
      <c r="N264" s="34">
        <v>2739.5846000000001</v>
      </c>
      <c r="O264" s="35">
        <f t="shared" si="116"/>
        <v>1.7530051946857026E-5</v>
      </c>
      <c r="P264" s="35">
        <f t="shared" si="117"/>
        <v>1.4842140332619616E-2</v>
      </c>
      <c r="Q264" s="35">
        <v>4.7243999999999993E-3</v>
      </c>
      <c r="R264" s="34">
        <v>0.30480000000000002</v>
      </c>
      <c r="S264" s="36">
        <v>8609999.8474121094</v>
      </c>
      <c r="T264" s="34">
        <v>483.65463250640778</v>
      </c>
      <c r="U264" s="12">
        <f>+T264+BG264*S264*テーブル2[[#This Row],[Pw]]*R264/(N264*O264*K264)</f>
        <v>589.26333404177933</v>
      </c>
      <c r="V264" s="34">
        <v>0.03</v>
      </c>
      <c r="W264" s="35">
        <f t="shared" si="118"/>
        <v>179206.70555975448</v>
      </c>
      <c r="X264" s="34">
        <v>2.701431921836038E-2</v>
      </c>
      <c r="Y264" s="34">
        <f t="shared" si="119"/>
        <v>6.0841930585562878</v>
      </c>
      <c r="Z264" s="34">
        <f t="shared" si="120"/>
        <v>6.0841930665326611</v>
      </c>
      <c r="AA264" s="34">
        <f t="shared" si="121"/>
        <v>-7.9763733396021053E-9</v>
      </c>
      <c r="AB264" s="34">
        <f t="shared" si="122"/>
        <v>1.9242068086144788E-5</v>
      </c>
      <c r="AC264" s="34">
        <v>641.27147876974266</v>
      </c>
      <c r="AD264" s="34">
        <f t="shared" si="123"/>
        <v>5206.8645552427706</v>
      </c>
      <c r="AE264" s="34">
        <f>+gettm2(AD264,AC264,AK264,AL264,テーブル2[[#This Row],[Fcorr]])</f>
        <v>589.26333445449404</v>
      </c>
      <c r="AF264" s="37">
        <f t="shared" si="124"/>
        <v>4.1271471218351508E-7</v>
      </c>
      <c r="AG264" s="34">
        <v>1.9417439963833574E-5</v>
      </c>
      <c r="AH264" s="34">
        <f t="shared" si="125"/>
        <v>40.558914495348397</v>
      </c>
      <c r="AI264" s="34">
        <f t="shared" si="126"/>
        <v>0.25477076239239982</v>
      </c>
      <c r="AJ264" s="34">
        <f t="shared" si="127"/>
        <v>42.800770426398913</v>
      </c>
      <c r="AK264" s="34">
        <f>+S88*テーブル2[[#This Row],[F_form]]/(E88*CpFromTP((テーブル2[[#This Row],[Tin]]+テーブル2[[#This Row],[Tf]])/2,テーブル2[[#This Row],[P]])*AI88)</f>
        <v>2.0398927526334458</v>
      </c>
      <c r="AL264" s="34">
        <f t="shared" si="128"/>
        <v>1.1293676909872215</v>
      </c>
      <c r="AM264" s="34">
        <f t="shared" si="129"/>
        <v>608.6210739603921</v>
      </c>
      <c r="AN264" s="34">
        <f t="shared" si="130"/>
        <v>3.8131474866531789E-8</v>
      </c>
      <c r="AO264" s="34">
        <f t="shared" si="131"/>
        <v>1.7537187768878643E-7</v>
      </c>
      <c r="AP264" s="34">
        <v>3.3995124052172607</v>
      </c>
      <c r="AQ264" s="34">
        <f t="shared" si="132"/>
        <v>4.7185618709847336E-5</v>
      </c>
      <c r="AR264" s="34">
        <f t="shared" si="133"/>
        <v>9.7964059207611804E-6</v>
      </c>
      <c r="AS264" s="34">
        <f t="shared" si="134"/>
        <v>21.593666394709093</v>
      </c>
      <c r="AT264" s="34">
        <f t="shared" si="135"/>
        <v>12.312000246124173</v>
      </c>
      <c r="AU264" s="34">
        <f t="shared" si="136"/>
        <v>3.1367376892804697</v>
      </c>
      <c r="AV264" s="34">
        <f t="shared" si="137"/>
        <v>0.26277471593679103</v>
      </c>
      <c r="AW264" s="34">
        <f t="shared" si="138"/>
        <v>1.1568545903117275E-2</v>
      </c>
      <c r="AX264" s="34">
        <f t="shared" si="139"/>
        <v>0.26277470737448988</v>
      </c>
      <c r="AY264" s="34">
        <f t="shared" si="140"/>
        <v>8.5623011458757503E-9</v>
      </c>
      <c r="AZ264" s="34">
        <f t="shared" si="141"/>
        <v>1080577.7610325073</v>
      </c>
      <c r="BA264" s="34">
        <f t="shared" si="142"/>
        <v>1.3880113700256297E-5</v>
      </c>
      <c r="BB264" s="36">
        <f t="shared" si="143"/>
        <v>8531199.6049178392</v>
      </c>
      <c r="BC264" s="38">
        <f t="shared" si="144"/>
        <v>-78800.242494270205</v>
      </c>
      <c r="BD264" s="39">
        <f t="shared" si="145"/>
        <v>-0.91521769907992545</v>
      </c>
      <c r="BE264" s="36">
        <v>5173527.5999999987</v>
      </c>
      <c r="BF264" s="40">
        <f>テーブル2[[#This Row],[q_P]]/テーブル2[[#This Row],[q_M]]</f>
        <v>1.6490101656977421</v>
      </c>
      <c r="BG264" s="34">
        <v>1</v>
      </c>
      <c r="BH264" s="34">
        <v>-0.159</v>
      </c>
      <c r="BI264" s="34">
        <v>4.5999999999999999E-2</v>
      </c>
      <c r="BJ264" s="34">
        <v>5625</v>
      </c>
      <c r="BK264" s="22">
        <v>1</v>
      </c>
      <c r="BL264" s="34">
        <f>テーブル2[[#This Row],[Ts]]-テーブル2[[#This Row],[Tin]]</f>
        <v>124.96644149211579</v>
      </c>
      <c r="BM264" s="34">
        <f>テーブル2[[#This Row],[q_P]]*0.000001</f>
        <v>8.5311996049178394</v>
      </c>
      <c r="BN264" s="34">
        <f>テーブル2[[#This Row],[Tsub]]</f>
        <v>124.96644149211579</v>
      </c>
      <c r="BO264" s="34">
        <f>テーブル2[[#This Row],[Fcorr]]</f>
        <v>1</v>
      </c>
      <c r="BP264" s="34">
        <f>(テーブル2[[#This Row],[Tsub]]-40)^2</f>
        <v>7219.2961798331362</v>
      </c>
      <c r="BQ264" s="34">
        <v>1</v>
      </c>
      <c r="BR264" s="34">
        <v>0.30480000000000002</v>
      </c>
    </row>
    <row r="265" spans="1:70" x14ac:dyDescent="0.15">
      <c r="A265" s="33" t="s">
        <v>74</v>
      </c>
      <c r="B265" s="34">
        <v>13789514.586336</v>
      </c>
      <c r="C265" s="22">
        <f>TsatFromP(テーブル2[[#This Row],[P]])</f>
        <v>608.62107399852357</v>
      </c>
      <c r="D265" s="34">
        <f>RhoGFromP(テーブル2[[#This Row],[P]])</f>
        <v>85.147847035840741</v>
      </c>
      <c r="E265" s="34">
        <f>RhoFFromP(テーブル2[[#This Row],[P]])</f>
        <v>624.86636713482415</v>
      </c>
      <c r="F265" s="34">
        <f>HgFromP(テーブル2[[#This Row],[P]])</f>
        <v>2643264.5206450778</v>
      </c>
      <c r="G265" s="34">
        <f>HfFromP(テーブル2[[#This Row],[P]])</f>
        <v>1562686.7596125705</v>
      </c>
      <c r="H265" s="34">
        <f>MuGFromP(テーブル2[[#This Row],[P]])</f>
        <v>2.2019591234371903E-5</v>
      </c>
      <c r="I265" s="34">
        <f>MuFFromP(テーブル2[[#This Row],[P]])</f>
        <v>7.222326555143516E-5</v>
      </c>
      <c r="J265" s="34">
        <f>KfFromP(テーブル2[[#This Row],[P]])</f>
        <v>0.49112131073334553</v>
      </c>
      <c r="K265" s="34">
        <f>CpFFromP(テーブル2[[#This Row],[P]])</f>
        <v>7679.7488518783057</v>
      </c>
      <c r="L265" s="34">
        <f>SigmaFromP(テーブル2[[#This Row],[P]])</f>
        <v>6.5036449518301549E-3</v>
      </c>
      <c r="M265" s="34">
        <v>13.01</v>
      </c>
      <c r="N265" s="34">
        <v>3119.3290000000002</v>
      </c>
      <c r="O265" s="35">
        <f t="shared" si="116"/>
        <v>2.8502295699234246E-6</v>
      </c>
      <c r="P265" s="35">
        <f t="shared" si="117"/>
        <v>5.9847340050885557E-3</v>
      </c>
      <c r="Q265" s="35">
        <v>1.905E-3</v>
      </c>
      <c r="R265" s="34">
        <v>0.15240000000000001</v>
      </c>
      <c r="S265" s="36">
        <v>7490289.306640625</v>
      </c>
      <c r="T265" s="34">
        <v>491.97913985754082</v>
      </c>
      <c r="U265" s="12">
        <f>+T265+BG265*S265*テーブル2[[#This Row],[Pw]]*R265/(N265*O265*K265)</f>
        <v>592.03450244424812</v>
      </c>
      <c r="V265" s="34">
        <v>0.03</v>
      </c>
      <c r="W265" s="35">
        <f t="shared" si="118"/>
        <v>82277.112501484211</v>
      </c>
      <c r="X265" s="34">
        <v>3.148874139532068E-2</v>
      </c>
      <c r="Y265" s="34">
        <f t="shared" si="119"/>
        <v>5.6353688737547811</v>
      </c>
      <c r="Z265" s="34">
        <f t="shared" si="120"/>
        <v>5.6353689067612951</v>
      </c>
      <c r="AA265" s="34">
        <f t="shared" si="121"/>
        <v>-3.3006513966427065E-8</v>
      </c>
      <c r="AB265" s="34">
        <f t="shared" si="122"/>
        <v>1.2733199370198141E-5</v>
      </c>
      <c r="AC265" s="34">
        <v>639.80294418436563</v>
      </c>
      <c r="AD265" s="34">
        <f t="shared" si="123"/>
        <v>2580.9625549624475</v>
      </c>
      <c r="AE265" s="34">
        <f>+gettm2(AD265,AC265,AK265,AL265,テーブル2[[#This Row],[Fcorr]])</f>
        <v>592.03450244424812</v>
      </c>
      <c r="AF265" s="37">
        <f t="shared" si="124"/>
        <v>0</v>
      </c>
      <c r="AG265" s="34">
        <v>1.2842744616667535E-5</v>
      </c>
      <c r="AH265" s="34">
        <f t="shared" si="125"/>
        <v>61.291539661761703</v>
      </c>
      <c r="AI265" s="34">
        <f t="shared" si="126"/>
        <v>0.31318913740254445</v>
      </c>
      <c r="AJ265" s="34">
        <f t="shared" si="127"/>
        <v>34.799625153348515</v>
      </c>
      <c r="AK265" s="34">
        <f>+S88*テーブル2[[#This Row],[F_form]]/(E88*CpFromTP((テーブル2[[#This Row],[Tin]]+テーブル2[[#This Row],[Tf]])/2,テーブル2[[#This Row],[P]])*AI88)</f>
        <v>2.0132183883899684</v>
      </c>
      <c r="AL265" s="34">
        <f t="shared" si="128"/>
        <v>1.1293676909872215</v>
      </c>
      <c r="AM265" s="34">
        <f t="shared" si="129"/>
        <v>608.62107398402463</v>
      </c>
      <c r="AN265" s="34">
        <f t="shared" si="130"/>
        <v>1.4498937161988579E-8</v>
      </c>
      <c r="AO265" s="34">
        <f t="shared" si="131"/>
        <v>1.0954524646939388E-7</v>
      </c>
      <c r="AP265" s="34">
        <v>3.8187025330047613</v>
      </c>
      <c r="AQ265" s="34">
        <f t="shared" si="132"/>
        <v>3.7394803550720119E-5</v>
      </c>
      <c r="AR265" s="34">
        <f t="shared" si="133"/>
        <v>6.4761449315684643E-6</v>
      </c>
      <c r="AS265" s="34">
        <f t="shared" si="134"/>
        <v>17.548228418780106</v>
      </c>
      <c r="AT265" s="34">
        <f t="shared" si="135"/>
        <v>11.274765000088758</v>
      </c>
      <c r="AU265" s="34">
        <f t="shared" si="136"/>
        <v>3.5311339247941969</v>
      </c>
      <c r="AV265" s="34">
        <f t="shared" si="137"/>
        <v>0.2875686082105644</v>
      </c>
      <c r="AW265" s="34">
        <f t="shared" si="138"/>
        <v>7.6553414502128041E-3</v>
      </c>
      <c r="AX265" s="34">
        <f t="shared" si="139"/>
        <v>0.28756860199329154</v>
      </c>
      <c r="AY265" s="34">
        <f t="shared" si="140"/>
        <v>6.2172728632070573E-9</v>
      </c>
      <c r="AZ265" s="34">
        <f t="shared" si="141"/>
        <v>1080577.7610325073</v>
      </c>
      <c r="BA265" s="34">
        <f t="shared" si="142"/>
        <v>9.7925416362022491E-6</v>
      </c>
      <c r="BB265" s="36">
        <f t="shared" si="143"/>
        <v>7553379.1495013423</v>
      </c>
      <c r="BC265" s="38">
        <f t="shared" si="144"/>
        <v>63089.842860717326</v>
      </c>
      <c r="BD265" s="39">
        <f t="shared" si="145"/>
        <v>0.84228846547734959</v>
      </c>
      <c r="BE265" s="36">
        <v>5678262</v>
      </c>
      <c r="BF265" s="40">
        <f>テーブル2[[#This Row],[q_P]]/テーブル2[[#This Row],[q_M]]</f>
        <v>1.3302273036188437</v>
      </c>
      <c r="BG265" s="34">
        <v>1</v>
      </c>
      <c r="BH265" s="34">
        <v>-3.5999999999999997E-2</v>
      </c>
      <c r="BI265" s="34">
        <v>4.5999999999999999E-2</v>
      </c>
      <c r="BJ265" s="34">
        <v>5625</v>
      </c>
      <c r="BK265" s="22">
        <v>1</v>
      </c>
      <c r="BL265" s="34">
        <f>テーブル2[[#This Row],[Ts]]-テーブル2[[#This Row],[Tin]]</f>
        <v>116.64193414098276</v>
      </c>
      <c r="BM265" s="34">
        <f>テーブル2[[#This Row],[q_P]]*0.000001</f>
        <v>7.5533791495013416</v>
      </c>
      <c r="BN265" s="34">
        <f>テーブル2[[#This Row],[Tsub]]</f>
        <v>116.64193414098276</v>
      </c>
      <c r="BO265" s="34">
        <f>テーブル2[[#This Row],[Fcorr]]</f>
        <v>1</v>
      </c>
      <c r="BP265" s="34">
        <f>(テーブル2[[#This Row],[Tsub]]-40)^2</f>
        <v>5873.9860688707377</v>
      </c>
      <c r="BQ265" s="34">
        <v>1</v>
      </c>
      <c r="BR265" s="34">
        <v>0.15240000000000001</v>
      </c>
    </row>
    <row r="266" spans="1:70" x14ac:dyDescent="0.15">
      <c r="A266" s="33" t="s">
        <v>110</v>
      </c>
      <c r="B266" s="34">
        <v>13789514.586336</v>
      </c>
      <c r="C266" s="22">
        <f>TsatFromP(テーブル2[[#This Row],[P]])</f>
        <v>608.62107399852357</v>
      </c>
      <c r="D266" s="34">
        <f>RhoGFromP(テーブル2[[#This Row],[P]])</f>
        <v>85.147847035840741</v>
      </c>
      <c r="E266" s="34">
        <f>RhoFFromP(テーブル2[[#This Row],[P]])</f>
        <v>624.86636713482415</v>
      </c>
      <c r="F266" s="34">
        <f>HgFromP(テーブル2[[#This Row],[P]])</f>
        <v>2643264.5206450778</v>
      </c>
      <c r="G266" s="34">
        <f>HfFromP(テーブル2[[#This Row],[P]])</f>
        <v>1562686.7596125705</v>
      </c>
      <c r="H266" s="34">
        <f>MuGFromP(テーブル2[[#This Row],[P]])</f>
        <v>2.2019591234371903E-5</v>
      </c>
      <c r="I266" s="34">
        <f>MuFFromP(テーブル2[[#This Row],[P]])</f>
        <v>7.222326555143516E-5</v>
      </c>
      <c r="J266" s="34">
        <f>KfFromP(テーブル2[[#This Row],[P]])</f>
        <v>0.49112131073334553</v>
      </c>
      <c r="K266" s="34">
        <f>CpFFromP(テーブル2[[#This Row],[P]])</f>
        <v>7679.7488518783057</v>
      </c>
      <c r="L266" s="34">
        <f>SigmaFromP(テーブル2[[#This Row],[P]])</f>
        <v>6.5036449518301549E-3</v>
      </c>
      <c r="M266" s="34">
        <v>131.01</v>
      </c>
      <c r="N266" s="34">
        <v>2759.92805</v>
      </c>
      <c r="O266" s="35">
        <f t="shared" si="116"/>
        <v>1.7530051946857026E-5</v>
      </c>
      <c r="P266" s="35">
        <f t="shared" si="117"/>
        <v>1.4842140332619616E-2</v>
      </c>
      <c r="Q266" s="35">
        <v>4.7243999999999993E-3</v>
      </c>
      <c r="R266" s="34">
        <v>0.30480000000000002</v>
      </c>
      <c r="S266" s="36">
        <v>4712257.7667236328</v>
      </c>
      <c r="T266" s="34">
        <v>533.15949698557142</v>
      </c>
      <c r="U266" s="12">
        <f>+T266+BG266*S266*テーブル2[[#This Row],[Pw]]*R266/(N266*O266*K266)</f>
        <v>590.53315679966329</v>
      </c>
      <c r="V266" s="34">
        <v>0.03</v>
      </c>
      <c r="W266" s="35">
        <f t="shared" si="118"/>
        <v>180537.44842282194</v>
      </c>
      <c r="X266" s="34">
        <v>2.6929020454522234E-2</v>
      </c>
      <c r="Y266" s="34">
        <f t="shared" si="119"/>
        <v>6.0938214041064853</v>
      </c>
      <c r="Z266" s="34">
        <f t="shared" si="120"/>
        <v>6.0938214109414535</v>
      </c>
      <c r="AA266" s="34">
        <f t="shared" si="121"/>
        <v>-6.8349681470181167E-9</v>
      </c>
      <c r="AB266" s="34">
        <f t="shared" si="122"/>
        <v>1.9019501505876278E-5</v>
      </c>
      <c r="AC266" s="34">
        <v>638.95719777555951</v>
      </c>
      <c r="AD266" s="34">
        <f t="shared" si="123"/>
        <v>5237.2413618762821</v>
      </c>
      <c r="AE266" s="34">
        <f>+gettm2(AD266,AC266,AK266,AL266,テーブル2[[#This Row],[Fcorr]])</f>
        <v>590.53315718923523</v>
      </c>
      <c r="AF266" s="37">
        <f t="shared" si="124"/>
        <v>3.8957193737587659E-7</v>
      </c>
      <c r="AG266" s="34">
        <v>1.9115454035652929E-5</v>
      </c>
      <c r="AH266" s="34">
        <f t="shared" si="125"/>
        <v>41.033535709571261</v>
      </c>
      <c r="AI266" s="34">
        <f t="shared" si="126"/>
        <v>0.25625709300518174</v>
      </c>
      <c r="AJ266" s="34">
        <f t="shared" si="127"/>
        <v>42.380935791451378</v>
      </c>
      <c r="AK266" s="34">
        <f>+S88*テーブル2[[#This Row],[F_form]]/(E88*CpFromTP((テーブル2[[#This Row],[Tin]]+テーブル2[[#This Row],[Tf]])/2,テーブル2[[#This Row],[P]])*AI88)</f>
        <v>1.8982265035730856</v>
      </c>
      <c r="AL266" s="34">
        <f t="shared" si="128"/>
        <v>1.1293676909872215</v>
      </c>
      <c r="AM266" s="34">
        <f t="shared" si="129"/>
        <v>608.6210739874432</v>
      </c>
      <c r="AN266" s="34">
        <f t="shared" si="130"/>
        <v>1.1080373951699585E-8</v>
      </c>
      <c r="AO266" s="34">
        <f t="shared" si="131"/>
        <v>9.5952529776650939E-8</v>
      </c>
      <c r="AP266" s="34">
        <v>3.4014589398345034</v>
      </c>
      <c r="AQ266" s="34">
        <f t="shared" si="132"/>
        <v>4.7131628841927491E-5</v>
      </c>
      <c r="AR266" s="34">
        <f t="shared" si="133"/>
        <v>9.60570328271479E-6</v>
      </c>
      <c r="AS266" s="34">
        <f t="shared" si="134"/>
        <v>21.296836229847045</v>
      </c>
      <c r="AT266" s="34">
        <f t="shared" si="135"/>
        <v>12.242792639365714</v>
      </c>
      <c r="AU266" s="34">
        <f t="shared" si="136"/>
        <v>3.1373024520290942</v>
      </c>
      <c r="AV266" s="34">
        <f t="shared" si="137"/>
        <v>0.26415648780540923</v>
      </c>
      <c r="AW266" s="34">
        <f t="shared" si="138"/>
        <v>1.1434736393203419E-2</v>
      </c>
      <c r="AX266" s="34">
        <f t="shared" si="139"/>
        <v>0.26415647897389427</v>
      </c>
      <c r="AY266" s="34">
        <f t="shared" si="140"/>
        <v>8.8315149637807622E-9</v>
      </c>
      <c r="AZ266" s="34">
        <f t="shared" si="141"/>
        <v>1080577.7610325073</v>
      </c>
      <c r="BA266" s="34">
        <f t="shared" si="142"/>
        <v>1.3856298040222899E-5</v>
      </c>
      <c r="BB266" s="36">
        <f t="shared" si="143"/>
        <v>4675761.9040025147</v>
      </c>
      <c r="BC266" s="38">
        <f t="shared" si="144"/>
        <v>-36495.862721118145</v>
      </c>
      <c r="BD266" s="39">
        <f t="shared" si="145"/>
        <v>-0.77448782574755481</v>
      </c>
      <c r="BE266" s="36">
        <v>4227150.5999999996</v>
      </c>
      <c r="BF266" s="40">
        <f>テーブル2[[#This Row],[q_P]]/テーブル2[[#This Row],[q_M]]</f>
        <v>1.1061261701919292</v>
      </c>
      <c r="BG266" s="34">
        <v>1</v>
      </c>
      <c r="BH266" s="34">
        <v>-3.1E-2</v>
      </c>
      <c r="BI266" s="34">
        <v>4.5999999999999999E-2</v>
      </c>
      <c r="BJ266" s="34">
        <v>5625</v>
      </c>
      <c r="BK266" s="22">
        <v>1</v>
      </c>
      <c r="BL266" s="34">
        <f>テーブル2[[#This Row],[Ts]]-テーブル2[[#This Row],[Tin]]</f>
        <v>75.461577012952148</v>
      </c>
      <c r="BM266" s="34">
        <f>テーブル2[[#This Row],[q_P]]*0.000001</f>
        <v>4.6757619040025142</v>
      </c>
      <c r="BN266" s="34">
        <f>テーブル2[[#This Row],[Tsub]]</f>
        <v>75.461577012952148</v>
      </c>
      <c r="BO266" s="34">
        <f>テーブル2[[#This Row],[Fcorr]]</f>
        <v>1</v>
      </c>
      <c r="BP266" s="34">
        <f>(テーブル2[[#This Row],[Tsub]]-40)^2</f>
        <v>1257.5234442455362</v>
      </c>
      <c r="BQ266" s="34">
        <v>1</v>
      </c>
      <c r="BR266" s="34">
        <v>0.30480000000000002</v>
      </c>
    </row>
    <row r="267" spans="1:70" x14ac:dyDescent="0.15">
      <c r="A267" s="33" t="s">
        <v>111</v>
      </c>
      <c r="B267" s="34">
        <v>13789514.586336</v>
      </c>
      <c r="C267" s="22">
        <f>TsatFromP(テーブル2[[#This Row],[P]])</f>
        <v>608.62107399852357</v>
      </c>
      <c r="D267" s="34">
        <f>RhoGFromP(テーブル2[[#This Row],[P]])</f>
        <v>85.147847035840741</v>
      </c>
      <c r="E267" s="34">
        <f>RhoFFromP(テーブル2[[#This Row],[P]])</f>
        <v>624.86636713482415</v>
      </c>
      <c r="F267" s="34">
        <f>HgFromP(テーブル2[[#This Row],[P]])</f>
        <v>2643264.5206450778</v>
      </c>
      <c r="G267" s="34">
        <f>HfFromP(テーブル2[[#This Row],[P]])</f>
        <v>1562686.7596125705</v>
      </c>
      <c r="H267" s="34">
        <f>MuGFromP(テーブル2[[#This Row],[P]])</f>
        <v>2.2019591234371903E-5</v>
      </c>
      <c r="I267" s="34">
        <f>MuFFromP(テーブル2[[#This Row],[P]])</f>
        <v>7.222326555143516E-5</v>
      </c>
      <c r="J267" s="34">
        <f>KfFromP(テーブル2[[#This Row],[P]])</f>
        <v>0.49112131073334553</v>
      </c>
      <c r="K267" s="34">
        <f>CpFFromP(テーブル2[[#This Row],[P]])</f>
        <v>7679.7488518783057</v>
      </c>
      <c r="L267" s="34">
        <f>SigmaFromP(テーブル2[[#This Row],[P]])</f>
        <v>6.5036449518301549E-3</v>
      </c>
      <c r="M267" s="34">
        <v>132.01</v>
      </c>
      <c r="N267" s="34">
        <v>2759.92805</v>
      </c>
      <c r="O267" s="35">
        <f t="shared" si="116"/>
        <v>1.7530051946857026E-5</v>
      </c>
      <c r="P267" s="35">
        <f t="shared" si="117"/>
        <v>1.4842140332619616E-2</v>
      </c>
      <c r="Q267" s="35">
        <v>4.7243999999999993E-3</v>
      </c>
      <c r="R267" s="34">
        <v>0.30480000000000002</v>
      </c>
      <c r="S267" s="36">
        <v>4758083.9157104492</v>
      </c>
      <c r="T267" s="34">
        <v>532.58300009187235</v>
      </c>
      <c r="U267" s="12">
        <f>+T267+BG267*S267*テーブル2[[#This Row],[Pw]]*R267/(N267*O267*K267)</f>
        <v>590.51461195627985</v>
      </c>
      <c r="V267" s="34">
        <v>0.03</v>
      </c>
      <c r="W267" s="35">
        <f t="shared" si="118"/>
        <v>180537.44842282194</v>
      </c>
      <c r="X267" s="34">
        <v>2.6929020454522234E-2</v>
      </c>
      <c r="Y267" s="34">
        <f t="shared" si="119"/>
        <v>6.0938214041064853</v>
      </c>
      <c r="Z267" s="34">
        <f t="shared" si="120"/>
        <v>6.0938214109414535</v>
      </c>
      <c r="AA267" s="34">
        <f t="shared" si="121"/>
        <v>-6.8349681470181167E-9</v>
      </c>
      <c r="AB267" s="34">
        <f t="shared" si="122"/>
        <v>1.9019501505876278E-5</v>
      </c>
      <c r="AC267" s="34">
        <v>638.98944160128781</v>
      </c>
      <c r="AD267" s="34">
        <f t="shared" si="123"/>
        <v>5237.2413618762821</v>
      </c>
      <c r="AE267" s="34">
        <f>+gettm2(AD267,AC267,AK267,AL267,テーブル2[[#This Row],[Fcorr]])</f>
        <v>590.51461195627974</v>
      </c>
      <c r="AF267" s="37">
        <f t="shared" si="124"/>
        <v>0</v>
      </c>
      <c r="AG267" s="34">
        <v>1.9117168646345722E-5</v>
      </c>
      <c r="AH267" s="34">
        <f t="shared" si="125"/>
        <v>41.033535709571261</v>
      </c>
      <c r="AI267" s="34">
        <f t="shared" si="126"/>
        <v>0.25625709300518174</v>
      </c>
      <c r="AJ267" s="34">
        <f t="shared" si="127"/>
        <v>42.384737260437838</v>
      </c>
      <c r="AK267" s="34">
        <f>+S88*テーブル2[[#This Row],[F_form]]/(E88*CpFromTP((テーブル2[[#This Row],[Tin]]+テーブル2[[#This Row],[Tf]])/2,テーブル2[[#This Row],[P]])*AI88)</f>
        <v>1.9002174389869346</v>
      </c>
      <c r="AL267" s="34">
        <f t="shared" si="128"/>
        <v>1.1293676909872215</v>
      </c>
      <c r="AM267" s="34">
        <f t="shared" si="129"/>
        <v>608.62107398730814</v>
      </c>
      <c r="AN267" s="34">
        <f t="shared" si="130"/>
        <v>1.1215433914912865E-8</v>
      </c>
      <c r="AO267" s="34">
        <f t="shared" si="131"/>
        <v>9.7667140469444031E-8</v>
      </c>
      <c r="AP267" s="34">
        <v>3.4016711488336879</v>
      </c>
      <c r="AQ267" s="34">
        <f t="shared" si="132"/>
        <v>4.7125748529942368E-5</v>
      </c>
      <c r="AR267" s="34">
        <f t="shared" si="133"/>
        <v>9.6074178934075831E-6</v>
      </c>
      <c r="AS267" s="34">
        <f t="shared" si="134"/>
        <v>21.300637698833505</v>
      </c>
      <c r="AT267" s="34">
        <f t="shared" si="135"/>
        <v>12.243685055897952</v>
      </c>
      <c r="AU267" s="34">
        <f t="shared" si="136"/>
        <v>3.1375311400953954</v>
      </c>
      <c r="AV267" s="34">
        <f t="shared" si="137"/>
        <v>0.26414000873829258</v>
      </c>
      <c r="AW267" s="34">
        <f t="shared" si="138"/>
        <v>1.1434736393203419E-2</v>
      </c>
      <c r="AX267" s="34">
        <f t="shared" si="139"/>
        <v>0.264139999902409</v>
      </c>
      <c r="AY267" s="34">
        <f t="shared" si="140"/>
        <v>8.8358835803603597E-9</v>
      </c>
      <c r="AZ267" s="34">
        <f t="shared" si="141"/>
        <v>1080577.7610325073</v>
      </c>
      <c r="BA267" s="34">
        <f t="shared" si="142"/>
        <v>1.3853704978536832E-5</v>
      </c>
      <c r="BB267" s="36">
        <f t="shared" si="143"/>
        <v>4760205.6188451294</v>
      </c>
      <c r="BC267" s="38">
        <f t="shared" si="144"/>
        <v>2121.7031346801668</v>
      </c>
      <c r="BD267" s="39">
        <f t="shared" si="145"/>
        <v>4.459154508970796E-2</v>
      </c>
      <c r="BE267" s="36">
        <v>4195604.6999999993</v>
      </c>
      <c r="BF267" s="40">
        <f>テーブル2[[#This Row],[q_P]]/テーブル2[[#This Row],[q_M]]</f>
        <v>1.134569617305732</v>
      </c>
      <c r="BG267" s="34">
        <v>1</v>
      </c>
      <c r="BH267" s="34">
        <v>-3.5999999999999997E-2</v>
      </c>
      <c r="BI267" s="34">
        <v>4.5999999999999999E-2</v>
      </c>
      <c r="BJ267" s="34">
        <v>5625</v>
      </c>
      <c r="BK267" s="22">
        <v>1</v>
      </c>
      <c r="BL267" s="34">
        <f>テーブル2[[#This Row],[Ts]]-テーブル2[[#This Row],[Tin]]</f>
        <v>76.038073906651221</v>
      </c>
      <c r="BM267" s="34">
        <f>テーブル2[[#This Row],[q_P]]*0.000001</f>
        <v>4.7602056188451289</v>
      </c>
      <c r="BN267" s="34">
        <f>テーブル2[[#This Row],[Tsub]]</f>
        <v>76.038073906651221</v>
      </c>
      <c r="BO267" s="34">
        <f>テーブル2[[#This Row],[Fcorr]]</f>
        <v>1</v>
      </c>
      <c r="BP267" s="34">
        <f>(テーブル2[[#This Row],[Tsub]]-40)^2</f>
        <v>1298.7427709012557</v>
      </c>
      <c r="BQ267" s="34">
        <v>1</v>
      </c>
      <c r="BR267" s="34">
        <v>0.30480000000000002</v>
      </c>
    </row>
    <row r="268" spans="1:70" x14ac:dyDescent="0.15">
      <c r="A268" s="33" t="s">
        <v>112</v>
      </c>
      <c r="B268" s="34">
        <v>13789514.586336</v>
      </c>
      <c r="C268" s="22">
        <f>TsatFromP(テーブル2[[#This Row],[P]])</f>
        <v>608.62107399852357</v>
      </c>
      <c r="D268" s="34">
        <f>RhoGFromP(テーブル2[[#This Row],[P]])</f>
        <v>85.147847035840741</v>
      </c>
      <c r="E268" s="34">
        <f>RhoFFromP(テーブル2[[#This Row],[P]])</f>
        <v>624.86636713482415</v>
      </c>
      <c r="F268" s="34">
        <f>HgFromP(テーブル2[[#This Row],[P]])</f>
        <v>2643264.5206450778</v>
      </c>
      <c r="G268" s="34">
        <f>HfFromP(テーブル2[[#This Row],[P]])</f>
        <v>1562686.7596125705</v>
      </c>
      <c r="H268" s="34">
        <f>MuGFromP(テーブル2[[#This Row],[P]])</f>
        <v>2.2019591234371903E-5</v>
      </c>
      <c r="I268" s="34">
        <f>MuFFromP(テーブル2[[#This Row],[P]])</f>
        <v>7.222326555143516E-5</v>
      </c>
      <c r="J268" s="34">
        <f>KfFromP(テーブル2[[#This Row],[P]])</f>
        <v>0.49112131073334553</v>
      </c>
      <c r="K268" s="34">
        <f>CpFFromP(テーブル2[[#This Row],[P]])</f>
        <v>7679.7488518783057</v>
      </c>
      <c r="L268" s="34">
        <f>SigmaFromP(テーブル2[[#This Row],[P]])</f>
        <v>6.5036449518301549E-3</v>
      </c>
      <c r="M268" s="34">
        <v>133.01</v>
      </c>
      <c r="N268" s="34">
        <v>2766.7091999999998</v>
      </c>
      <c r="O268" s="35">
        <f t="shared" si="116"/>
        <v>1.7530051946857026E-5</v>
      </c>
      <c r="P268" s="35">
        <f t="shared" si="117"/>
        <v>1.4842140332619616E-2</v>
      </c>
      <c r="Q268" s="35">
        <v>4.7243999999999993E-3</v>
      </c>
      <c r="R268" s="34">
        <v>0.30480000000000002</v>
      </c>
      <c r="S268" s="36">
        <v>4722290.0390625</v>
      </c>
      <c r="T268" s="34">
        <v>533.15949698557142</v>
      </c>
      <c r="U268" s="12">
        <f>+T268+BG268*S268*テーブル2[[#This Row],[Pw]]*R268/(N268*O268*K268)</f>
        <v>590.51438271107213</v>
      </c>
      <c r="V268" s="34">
        <v>0.03</v>
      </c>
      <c r="W268" s="35">
        <f t="shared" si="118"/>
        <v>180981.02937717774</v>
      </c>
      <c r="X268" s="34">
        <v>2.6900813926398107E-2</v>
      </c>
      <c r="Y268" s="34">
        <f t="shared" si="119"/>
        <v>6.0970153690132678</v>
      </c>
      <c r="Z268" s="34">
        <f t="shared" si="120"/>
        <v>6.0970153753665137</v>
      </c>
      <c r="AA268" s="34">
        <f t="shared" si="121"/>
        <v>-6.3532459293469401E-9</v>
      </c>
      <c r="AB268" s="34">
        <f t="shared" si="122"/>
        <v>1.8946227944739426E-5</v>
      </c>
      <c r="AC268" s="34">
        <v>638.94923193109446</v>
      </c>
      <c r="AD268" s="34">
        <f t="shared" si="123"/>
        <v>5247.35896964924</v>
      </c>
      <c r="AE268" s="34">
        <f>+gettm2(AD268,AC268,AK268,AL268,テーブル2[[#This Row],[Fcorr]])</f>
        <v>590.51438271107213</v>
      </c>
      <c r="AF268" s="37">
        <f t="shared" si="124"/>
        <v>0</v>
      </c>
      <c r="AG268" s="34">
        <v>1.904257524129774E-5</v>
      </c>
      <c r="AH268" s="34">
        <f t="shared" si="125"/>
        <v>41.192230796331863</v>
      </c>
      <c r="AI268" s="34">
        <f t="shared" si="126"/>
        <v>0.25675214537663399</v>
      </c>
      <c r="AJ268" s="34">
        <f t="shared" si="127"/>
        <v>42.300917787504979</v>
      </c>
      <c r="AK268" s="34">
        <f>+S88*テーブル2[[#This Row],[F_form]]/(E88*CpFromTP((テーブル2[[#This Row],[Tin]]+テーブル2[[#This Row],[Tf]])/2,テーブル2[[#This Row],[P]])*AI88)</f>
        <v>1.8982892555909909</v>
      </c>
      <c r="AL268" s="34">
        <f t="shared" si="128"/>
        <v>1.1293676909872215</v>
      </c>
      <c r="AM268" s="34">
        <f t="shared" si="129"/>
        <v>608.62107399219849</v>
      </c>
      <c r="AN268" s="34">
        <f t="shared" si="130"/>
        <v>6.3250809034798294E-9</v>
      </c>
      <c r="AO268" s="34">
        <f t="shared" si="131"/>
        <v>9.6347296558313162E-8</v>
      </c>
      <c r="AP268" s="34">
        <v>3.4053523775437147</v>
      </c>
      <c r="AQ268" s="34">
        <f t="shared" si="132"/>
        <v>4.7023916547897E-5</v>
      </c>
      <c r="AR268" s="34">
        <f t="shared" si="133"/>
        <v>9.5694612689280264E-6</v>
      </c>
      <c r="AS268" s="34">
        <f t="shared" si="134"/>
        <v>21.257471181195701</v>
      </c>
      <c r="AT268" s="34">
        <f t="shared" si="135"/>
        <v>12.233542092881741</v>
      </c>
      <c r="AU268" s="34">
        <f t="shared" si="136"/>
        <v>3.1409881779027442</v>
      </c>
      <c r="AV268" s="34">
        <f t="shared" si="137"/>
        <v>0.26436419964097047</v>
      </c>
      <c r="AW268" s="34">
        <f t="shared" si="138"/>
        <v>1.1390683511169033E-2</v>
      </c>
      <c r="AX268" s="34">
        <f t="shared" si="139"/>
        <v>0.26436419065319811</v>
      </c>
      <c r="AY268" s="34">
        <f t="shared" si="140"/>
        <v>8.9877723596920589E-9</v>
      </c>
      <c r="AZ268" s="34">
        <f t="shared" si="141"/>
        <v>1080577.7610325073</v>
      </c>
      <c r="BA268" s="34">
        <f t="shared" si="142"/>
        <v>1.3808825441382197E-5</v>
      </c>
      <c r="BB268" s="36">
        <f t="shared" si="143"/>
        <v>4711139.5467121145</v>
      </c>
      <c r="BC268" s="38">
        <f t="shared" si="144"/>
        <v>-11150.492350385524</v>
      </c>
      <c r="BD268" s="39">
        <f t="shared" si="145"/>
        <v>-0.23612468226536956</v>
      </c>
      <c r="BE268" s="36">
        <v>4223996.01</v>
      </c>
      <c r="BF268" s="40">
        <f>テーブル2[[#This Row],[q_P]]/テーブル2[[#This Row],[q_M]]</f>
        <v>1.1153276507740155</v>
      </c>
      <c r="BG268" s="34">
        <v>1</v>
      </c>
      <c r="BH268" s="34">
        <v>-3.2000000000000001E-2</v>
      </c>
      <c r="BI268" s="34">
        <v>4.5999999999999999E-2</v>
      </c>
      <c r="BJ268" s="34">
        <v>5625</v>
      </c>
      <c r="BK268" s="22">
        <v>1</v>
      </c>
      <c r="BL268" s="34">
        <f>テーブル2[[#This Row],[Ts]]-テーブル2[[#This Row],[Tin]]</f>
        <v>75.461577012952148</v>
      </c>
      <c r="BM268" s="34">
        <f>テーブル2[[#This Row],[q_P]]*0.000001</f>
        <v>4.711139546712114</v>
      </c>
      <c r="BN268" s="34">
        <f>テーブル2[[#This Row],[Tsub]]</f>
        <v>75.461577012952148</v>
      </c>
      <c r="BO268" s="34">
        <f>テーブル2[[#This Row],[Fcorr]]</f>
        <v>1</v>
      </c>
      <c r="BP268" s="34">
        <f>(テーブル2[[#This Row],[Tsub]]-40)^2</f>
        <v>1257.5234442455362</v>
      </c>
      <c r="BQ268" s="34">
        <v>1</v>
      </c>
      <c r="BR268" s="34">
        <v>0.30480000000000002</v>
      </c>
    </row>
    <row r="269" spans="1:70" x14ac:dyDescent="0.15">
      <c r="A269" s="33" t="s">
        <v>113</v>
      </c>
      <c r="B269" s="34">
        <v>13789514.586336</v>
      </c>
      <c r="C269" s="22">
        <f>TsatFromP(テーブル2[[#This Row],[P]])</f>
        <v>608.62107399852357</v>
      </c>
      <c r="D269" s="34">
        <f>RhoGFromP(テーブル2[[#This Row],[P]])</f>
        <v>85.147847035840741</v>
      </c>
      <c r="E269" s="34">
        <f>RhoFFromP(テーブル2[[#This Row],[P]])</f>
        <v>624.86636713482415</v>
      </c>
      <c r="F269" s="34">
        <f>HgFromP(テーブル2[[#This Row],[P]])</f>
        <v>2643264.5206450778</v>
      </c>
      <c r="G269" s="34">
        <f>HfFromP(テーブル2[[#This Row],[P]])</f>
        <v>1562686.7596125705</v>
      </c>
      <c r="H269" s="34">
        <f>MuGFromP(テーブル2[[#This Row],[P]])</f>
        <v>2.2019591234371903E-5</v>
      </c>
      <c r="I269" s="34">
        <f>MuFFromP(テーブル2[[#This Row],[P]])</f>
        <v>7.222326555143516E-5</v>
      </c>
      <c r="J269" s="34">
        <f>KfFromP(テーブル2[[#This Row],[P]])</f>
        <v>0.49112131073334553</v>
      </c>
      <c r="K269" s="34">
        <f>CpFFromP(テーブル2[[#This Row],[P]])</f>
        <v>7679.7488518783057</v>
      </c>
      <c r="L269" s="34">
        <f>SigmaFromP(テーブル2[[#This Row],[P]])</f>
        <v>6.5036449518301549E-3</v>
      </c>
      <c r="M269" s="34">
        <v>134.01</v>
      </c>
      <c r="N269" s="34">
        <v>2780.2714999999998</v>
      </c>
      <c r="O269" s="35">
        <f t="shared" si="116"/>
        <v>1.7530051946857026E-5</v>
      </c>
      <c r="P269" s="35">
        <f t="shared" si="117"/>
        <v>1.4842140332619616E-2</v>
      </c>
      <c r="Q269" s="35">
        <v>4.7243999999999993E-3</v>
      </c>
      <c r="R269" s="34">
        <v>0.30480000000000002</v>
      </c>
      <c r="S269" s="36">
        <v>4742309.1888427734</v>
      </c>
      <c r="T269" s="34">
        <v>533.15949698557142</v>
      </c>
      <c r="U269" s="12">
        <f>+T269+BG269*S269*テーブル2[[#This Row],[Pw]]*R269/(N269*O269*K269)</f>
        <v>590.47656061941893</v>
      </c>
      <c r="V269" s="34">
        <v>0.03</v>
      </c>
      <c r="W269" s="35">
        <f t="shared" si="118"/>
        <v>181868.19128588942</v>
      </c>
      <c r="X269" s="34">
        <v>2.6844736024774631E-2</v>
      </c>
      <c r="Y269" s="34">
        <f t="shared" si="119"/>
        <v>6.1033802938729345</v>
      </c>
      <c r="Z269" s="34">
        <f t="shared" si="120"/>
        <v>6.1033802992093893</v>
      </c>
      <c r="AA269" s="34">
        <f t="shared" si="121"/>
        <v>-5.3364548335821382E-9</v>
      </c>
      <c r="AB269" s="34">
        <f t="shared" si="122"/>
        <v>1.8801030481881615E-5</v>
      </c>
      <c r="AC269" s="34">
        <v>638.93298840820296</v>
      </c>
      <c r="AD269" s="34">
        <f t="shared" si="123"/>
        <v>5267.5822719700045</v>
      </c>
      <c r="AE269" s="34">
        <f>+gettm2(AD269,AC269,AK269,AL269,テーブル2[[#This Row],[Fcorr]])</f>
        <v>590.47656061941905</v>
      </c>
      <c r="AF269" s="37">
        <f t="shared" si="124"/>
        <v>0</v>
      </c>
      <c r="AG269" s="34">
        <v>1.8896609865427192E-5</v>
      </c>
      <c r="AH269" s="34">
        <f t="shared" si="125"/>
        <v>41.510352050740998</v>
      </c>
      <c r="AI269" s="34">
        <f t="shared" si="126"/>
        <v>0.25774166720799513</v>
      </c>
      <c r="AJ269" s="34">
        <f t="shared" si="127"/>
        <v>42.138450227524245</v>
      </c>
      <c r="AK269" s="34">
        <f>+S88*テーブル2[[#This Row],[F_form]]/(E88*CpFromTP((テーブル2[[#This Row],[Tin]]+テーブル2[[#This Row],[Tf]])/2,テーブル2[[#This Row],[P]])*AI88)</f>
        <v>1.8984156877799154</v>
      </c>
      <c r="AL269" s="34">
        <f t="shared" si="128"/>
        <v>1.1293676909872215</v>
      </c>
      <c r="AM269" s="34">
        <f t="shared" si="129"/>
        <v>608.62107399634351</v>
      </c>
      <c r="AN269" s="34">
        <f t="shared" si="130"/>
        <v>2.180058800149709E-9</v>
      </c>
      <c r="AO269" s="34">
        <f t="shared" si="131"/>
        <v>9.5579383545577149E-8</v>
      </c>
      <c r="AP269" s="34">
        <v>3.4129265031928879</v>
      </c>
      <c r="AQ269" s="34">
        <f t="shared" si="132"/>
        <v>4.6815432806409721E-5</v>
      </c>
      <c r="AR269" s="34">
        <f t="shared" si="133"/>
        <v>9.4960946244863845E-6</v>
      </c>
      <c r="AS269" s="34">
        <f t="shared" si="134"/>
        <v>21.175793623272437</v>
      </c>
      <c r="AT269" s="34">
        <f t="shared" si="135"/>
        <v>12.214293595465231</v>
      </c>
      <c r="AU269" s="34">
        <f t="shared" si="136"/>
        <v>3.1481323950631457</v>
      </c>
      <c r="AV269" s="34">
        <f t="shared" si="137"/>
        <v>0.26479410812974224</v>
      </c>
      <c r="AW269" s="34">
        <f t="shared" si="138"/>
        <v>1.1303389177391251E-2</v>
      </c>
      <c r="AX269" s="34">
        <f t="shared" si="139"/>
        <v>0.26479409884084282</v>
      </c>
      <c r="AY269" s="34">
        <f t="shared" si="140"/>
        <v>9.2888994274176184E-9</v>
      </c>
      <c r="AZ269" s="34">
        <f t="shared" si="141"/>
        <v>1080577.7610325073</v>
      </c>
      <c r="BA269" s="34">
        <f t="shared" si="142"/>
        <v>1.3717093750074189E-5</v>
      </c>
      <c r="BB269" s="36">
        <f t="shared" si="143"/>
        <v>4704844.7080773236</v>
      </c>
      <c r="BC269" s="38">
        <f t="shared" si="144"/>
        <v>-37464.480765449814</v>
      </c>
      <c r="BD269" s="39">
        <f t="shared" si="145"/>
        <v>-0.79000502231259961</v>
      </c>
      <c r="BE269" s="36">
        <v>4192450.1099999989</v>
      </c>
      <c r="BF269" s="40">
        <f>テーブル2[[#This Row],[q_P]]/テーブル2[[#This Row],[q_M]]</f>
        <v>1.122218412773748</v>
      </c>
      <c r="BG269" s="34">
        <v>1</v>
      </c>
      <c r="BH269" s="34">
        <v>-3.6999999999999998E-2</v>
      </c>
      <c r="BI269" s="34">
        <v>4.5999999999999999E-2</v>
      </c>
      <c r="BJ269" s="34">
        <v>5625</v>
      </c>
      <c r="BK269" s="22">
        <v>1</v>
      </c>
      <c r="BL269" s="34">
        <f>テーブル2[[#This Row],[Ts]]-テーブル2[[#This Row],[Tin]]</f>
        <v>75.461577012952148</v>
      </c>
      <c r="BM269" s="34">
        <f>テーブル2[[#This Row],[q_P]]*0.000001</f>
        <v>4.7048447080773235</v>
      </c>
      <c r="BN269" s="34">
        <f>テーブル2[[#This Row],[Tsub]]</f>
        <v>75.461577012952148</v>
      </c>
      <c r="BO269" s="34">
        <f>テーブル2[[#This Row],[Fcorr]]</f>
        <v>1</v>
      </c>
      <c r="BP269" s="34">
        <f>(テーブル2[[#This Row],[Tsub]]-40)^2</f>
        <v>1257.5234442455362</v>
      </c>
      <c r="BQ269" s="34">
        <v>1</v>
      </c>
      <c r="BR269" s="34">
        <v>0.30480000000000002</v>
      </c>
    </row>
    <row r="270" spans="1:70" x14ac:dyDescent="0.15">
      <c r="A270" s="33" t="s">
        <v>114</v>
      </c>
      <c r="B270" s="34">
        <v>13789514.586336</v>
      </c>
      <c r="C270" s="22">
        <f>TsatFromP(テーブル2[[#This Row],[P]])</f>
        <v>608.62107399852357</v>
      </c>
      <c r="D270" s="34">
        <f>RhoGFromP(テーブル2[[#This Row],[P]])</f>
        <v>85.147847035840741</v>
      </c>
      <c r="E270" s="34">
        <f>RhoFFromP(テーブル2[[#This Row],[P]])</f>
        <v>624.86636713482415</v>
      </c>
      <c r="F270" s="34">
        <f>HgFromP(テーブル2[[#This Row],[P]])</f>
        <v>2643264.5206450778</v>
      </c>
      <c r="G270" s="34">
        <f>HfFromP(テーブル2[[#This Row],[P]])</f>
        <v>1562686.7596125705</v>
      </c>
      <c r="H270" s="34">
        <f>MuGFromP(テーブル2[[#This Row],[P]])</f>
        <v>2.2019591234371903E-5</v>
      </c>
      <c r="I270" s="34">
        <f>MuFFromP(テーブル2[[#This Row],[P]])</f>
        <v>7.222326555143516E-5</v>
      </c>
      <c r="J270" s="34">
        <f>KfFromP(テーブル2[[#This Row],[P]])</f>
        <v>0.49112131073334553</v>
      </c>
      <c r="K270" s="34">
        <f>CpFFromP(テーブル2[[#This Row],[P]])</f>
        <v>7679.7488518783057</v>
      </c>
      <c r="L270" s="34">
        <f>SigmaFromP(テーブル2[[#This Row],[P]])</f>
        <v>6.5036449518301549E-3</v>
      </c>
      <c r="M270" s="34">
        <v>135.01</v>
      </c>
      <c r="N270" s="34">
        <v>2793.8337999999999</v>
      </c>
      <c r="O270" s="35">
        <f t="shared" si="116"/>
        <v>1.7530051946857026E-5</v>
      </c>
      <c r="P270" s="35">
        <f t="shared" si="117"/>
        <v>1.4842140332619616E-2</v>
      </c>
      <c r="Q270" s="35">
        <v>4.7243999999999993E-3</v>
      </c>
      <c r="R270" s="34">
        <v>0.30480000000000002</v>
      </c>
      <c r="S270" s="36">
        <v>4627505.4931640625</v>
      </c>
      <c r="T270" s="34">
        <v>534.83669455149322</v>
      </c>
      <c r="U270" s="12">
        <f>+T270+BG270*S270*テーブル2[[#This Row],[Pw]]*R270/(N270*O270*K270)</f>
        <v>590.49470157574638</v>
      </c>
      <c r="V270" s="34">
        <v>0.03</v>
      </c>
      <c r="W270" s="35">
        <f t="shared" si="118"/>
        <v>182755.35319460108</v>
      </c>
      <c r="X270" s="34">
        <v>2.6789100156782868E-2</v>
      </c>
      <c r="Y270" s="34">
        <f t="shared" si="119"/>
        <v>6.1097147869546689</v>
      </c>
      <c r="Z270" s="34">
        <f t="shared" si="120"/>
        <v>6.109714791280668</v>
      </c>
      <c r="AA270" s="34">
        <f t="shared" si="121"/>
        <v>-4.3259991144850574E-9</v>
      </c>
      <c r="AB270" s="34">
        <f t="shared" si="122"/>
        <v>1.865760724678427E-5</v>
      </c>
      <c r="AC270" s="34">
        <v>638.82238415469055</v>
      </c>
      <c r="AD270" s="34">
        <f t="shared" si="123"/>
        <v>5287.7897761270633</v>
      </c>
      <c r="AE270" s="34">
        <f>+gettm2(AD270,AC270,AK270,AL270,テーブル2[[#This Row],[Fcorr]])</f>
        <v>590.49470157574626</v>
      </c>
      <c r="AF270" s="37">
        <f t="shared" si="124"/>
        <v>0</v>
      </c>
      <c r="AG270" s="34">
        <v>1.8750245461582858E-5</v>
      </c>
      <c r="AH270" s="34">
        <f t="shared" si="125"/>
        <v>41.829447039846478</v>
      </c>
      <c r="AI270" s="34">
        <f t="shared" si="126"/>
        <v>0.25873041603860525</v>
      </c>
      <c r="AJ270" s="34">
        <f t="shared" si="127"/>
        <v>41.972464758119862</v>
      </c>
      <c r="AK270" s="34">
        <f>+S88*テーブル2[[#This Row],[F_form]]/(E88*CpFromTP((テーブル2[[#This Row],[Tin]]+テーブル2[[#This Row],[Tf]])/2,テーブル2[[#This Row],[P]])*AI88)</f>
        <v>1.8926582174320128</v>
      </c>
      <c r="AL270" s="34">
        <f t="shared" si="128"/>
        <v>1.1293676909872215</v>
      </c>
      <c r="AM270" s="34">
        <f t="shared" si="129"/>
        <v>608.621073996571</v>
      </c>
      <c r="AN270" s="34">
        <f t="shared" si="130"/>
        <v>1.9525714378687553E-9</v>
      </c>
      <c r="AO270" s="34">
        <f t="shared" si="131"/>
        <v>9.2638214798587421E-8</v>
      </c>
      <c r="AP270" s="34">
        <v>3.4201972001576832</v>
      </c>
      <c r="AQ270" s="34">
        <f t="shared" si="132"/>
        <v>4.661660273173536E-5</v>
      </c>
      <c r="AR270" s="34">
        <f t="shared" si="133"/>
        <v>9.4214418381907227E-6</v>
      </c>
      <c r="AS270" s="34">
        <f t="shared" si="134"/>
        <v>21.089917800508292</v>
      </c>
      <c r="AT270" s="34">
        <f t="shared" si="135"/>
        <v>12.193975484626982</v>
      </c>
      <c r="AU270" s="34">
        <f t="shared" si="136"/>
        <v>3.154952350302092</v>
      </c>
      <c r="AV270" s="34">
        <f t="shared" si="137"/>
        <v>0.26524484985559127</v>
      </c>
      <c r="AW270" s="34">
        <f t="shared" si="138"/>
        <v>1.1217161529127604E-2</v>
      </c>
      <c r="AX270" s="34">
        <f t="shared" si="139"/>
        <v>0.26524484028107087</v>
      </c>
      <c r="AY270" s="34">
        <f t="shared" si="140"/>
        <v>9.574520398736297E-9</v>
      </c>
      <c r="AZ270" s="34">
        <f t="shared" si="141"/>
        <v>1080577.7610325073</v>
      </c>
      <c r="BA270" s="34">
        <f t="shared" si="142"/>
        <v>1.3629799688037336E-5</v>
      </c>
      <c r="BB270" s="36">
        <f t="shared" si="143"/>
        <v>4589272.851883431</v>
      </c>
      <c r="BC270" s="38">
        <f t="shared" si="144"/>
        <v>-38232.641280631535</v>
      </c>
      <c r="BD270" s="39">
        <f t="shared" si="145"/>
        <v>-0.8262041252486968</v>
      </c>
      <c r="BE270" s="36">
        <v>4126203.7199999988</v>
      </c>
      <c r="BF270" s="40">
        <f>テーブル2[[#This Row],[q_P]]/テーブル2[[#This Row],[q_M]]</f>
        <v>1.1122264345889912</v>
      </c>
      <c r="BG270" s="34">
        <v>1</v>
      </c>
      <c r="BH270" s="34">
        <v>-3.6999999999999998E-2</v>
      </c>
      <c r="BI270" s="34">
        <v>4.5999999999999999E-2</v>
      </c>
      <c r="BJ270" s="34">
        <v>5625</v>
      </c>
      <c r="BK270" s="22">
        <v>1</v>
      </c>
      <c r="BL270" s="34">
        <f>テーブル2[[#This Row],[Ts]]-テーブル2[[#This Row],[Tin]]</f>
        <v>73.784379447030346</v>
      </c>
      <c r="BM270" s="34">
        <f>テーブル2[[#This Row],[q_P]]*0.000001</f>
        <v>4.5892728518834307</v>
      </c>
      <c r="BN270" s="34">
        <f>テーブル2[[#This Row],[Tsub]]</f>
        <v>73.784379447030346</v>
      </c>
      <c r="BO270" s="34">
        <f>テーブル2[[#This Row],[Fcorr]]</f>
        <v>1</v>
      </c>
      <c r="BP270" s="34">
        <f>(テーブル2[[#This Row],[Tsub]]-40)^2</f>
        <v>1141.3842946209265</v>
      </c>
      <c r="BQ270" s="34">
        <v>1</v>
      </c>
      <c r="BR270" s="34">
        <v>0.30480000000000002</v>
      </c>
    </row>
    <row r="271" spans="1:70" x14ac:dyDescent="0.15">
      <c r="A271" s="33" t="s">
        <v>115</v>
      </c>
      <c r="B271" s="34">
        <v>13789514.586336</v>
      </c>
      <c r="C271" s="22">
        <f>TsatFromP(テーブル2[[#This Row],[P]])</f>
        <v>608.62107399852357</v>
      </c>
      <c r="D271" s="34">
        <f>RhoGFromP(テーブル2[[#This Row],[P]])</f>
        <v>85.147847035840741</v>
      </c>
      <c r="E271" s="34">
        <f>RhoFFromP(テーブル2[[#This Row],[P]])</f>
        <v>624.86636713482415</v>
      </c>
      <c r="F271" s="34">
        <f>HgFromP(テーブル2[[#This Row],[P]])</f>
        <v>2643264.5206450778</v>
      </c>
      <c r="G271" s="34">
        <f>HfFromP(テーブル2[[#This Row],[P]])</f>
        <v>1562686.7596125705</v>
      </c>
      <c r="H271" s="34">
        <f>MuGFromP(テーブル2[[#This Row],[P]])</f>
        <v>2.2019591234371903E-5</v>
      </c>
      <c r="I271" s="34">
        <f>MuFFromP(テーブル2[[#This Row],[P]])</f>
        <v>7.222326555143516E-5</v>
      </c>
      <c r="J271" s="34">
        <f>KfFromP(テーブル2[[#This Row],[P]])</f>
        <v>0.49112131073334553</v>
      </c>
      <c r="K271" s="34">
        <f>CpFFromP(テーブル2[[#This Row],[P]])</f>
        <v>7679.7488518783057</v>
      </c>
      <c r="L271" s="34">
        <f>SigmaFromP(テーブル2[[#This Row],[P]])</f>
        <v>6.5036449518301549E-3</v>
      </c>
      <c r="M271" s="34">
        <v>136.01</v>
      </c>
      <c r="N271" s="34">
        <v>2793.8337999999999</v>
      </c>
      <c r="O271" s="35">
        <f t="shared" si="116"/>
        <v>1.7530051946857026E-5</v>
      </c>
      <c r="P271" s="35">
        <f t="shared" si="117"/>
        <v>1.4842140332619616E-2</v>
      </c>
      <c r="Q271" s="35">
        <v>4.7243999999999993E-3</v>
      </c>
      <c r="R271" s="34">
        <v>0.30480000000000002</v>
      </c>
      <c r="S271" s="36">
        <v>4762328.3386230469</v>
      </c>
      <c r="T271" s="34">
        <v>533.15949698557142</v>
      </c>
      <c r="U271" s="12">
        <f>+T271+BG271*S271*テーブル2[[#This Row],[Pw]]*R271/(N271*O271*K271)</f>
        <v>590.43910573253913</v>
      </c>
      <c r="V271" s="34">
        <v>0.03</v>
      </c>
      <c r="W271" s="35">
        <f t="shared" si="118"/>
        <v>182755.35319460108</v>
      </c>
      <c r="X271" s="34">
        <v>2.6789100156782868E-2</v>
      </c>
      <c r="Y271" s="34">
        <f t="shared" si="119"/>
        <v>6.1097147869546689</v>
      </c>
      <c r="Z271" s="34">
        <f t="shared" si="120"/>
        <v>6.109714791280668</v>
      </c>
      <c r="AA271" s="34">
        <f t="shared" si="121"/>
        <v>-4.3259991144850574E-9</v>
      </c>
      <c r="AB271" s="34">
        <f t="shared" si="122"/>
        <v>1.865760724678427E-5</v>
      </c>
      <c r="AC271" s="34">
        <v>638.91699905114092</v>
      </c>
      <c r="AD271" s="34">
        <f t="shared" si="123"/>
        <v>5287.7897761270633</v>
      </c>
      <c r="AE271" s="34">
        <f>+gettm2(AD271,AC271,AK271,AL271,テーブル2[[#This Row],[Fcorr]])</f>
        <v>590.43910612170907</v>
      </c>
      <c r="AF271" s="37">
        <f t="shared" si="124"/>
        <v>3.8916994071769295E-7</v>
      </c>
      <c r="AG271" s="34">
        <v>1.8753185933560193E-5</v>
      </c>
      <c r="AH271" s="34">
        <f t="shared" si="125"/>
        <v>41.829447039846478</v>
      </c>
      <c r="AI271" s="34">
        <f t="shared" si="126"/>
        <v>0.25873041603860525</v>
      </c>
      <c r="AJ271" s="34">
        <f t="shared" si="127"/>
        <v>41.979047010959896</v>
      </c>
      <c r="AK271" s="34">
        <f>+S88*テーブル2[[#This Row],[F_form]]/(E88*CpFromTP((テーブル2[[#This Row],[Tin]]+テーブル2[[#This Row],[Tf]])/2,テーブル2[[#This Row],[P]])*AI88)</f>
        <v>1.8985409090700656</v>
      </c>
      <c r="AL271" s="34">
        <f t="shared" si="128"/>
        <v>1.1293676909872215</v>
      </c>
      <c r="AM271" s="34">
        <f t="shared" si="129"/>
        <v>608.62107399656725</v>
      </c>
      <c r="AN271" s="34">
        <f t="shared" si="130"/>
        <v>1.9563231035135686E-9</v>
      </c>
      <c r="AO271" s="34">
        <f t="shared" si="131"/>
        <v>9.5578686775922372E-8</v>
      </c>
      <c r="AP271" s="34">
        <v>3.4205718403711529</v>
      </c>
      <c r="AQ271" s="34">
        <f t="shared" si="132"/>
        <v>4.6606391867347098E-5</v>
      </c>
      <c r="AR271" s="34">
        <f t="shared" si="133"/>
        <v>9.4243823101680576E-6</v>
      </c>
      <c r="AS271" s="34">
        <f t="shared" si="134"/>
        <v>21.096500053348329</v>
      </c>
      <c r="AT271" s="34">
        <f t="shared" si="135"/>
        <v>12.19553576237236</v>
      </c>
      <c r="AU271" s="34">
        <f t="shared" si="136"/>
        <v>3.1553560416122894</v>
      </c>
      <c r="AV271" s="34">
        <f t="shared" si="137"/>
        <v>0.26521579875886347</v>
      </c>
      <c r="AW271" s="34">
        <f t="shared" si="138"/>
        <v>1.1217161529127604E-2</v>
      </c>
      <c r="AX271" s="34">
        <f t="shared" si="139"/>
        <v>0.2652157891784418</v>
      </c>
      <c r="AY271" s="34">
        <f t="shared" si="140"/>
        <v>9.5804216782013896E-9</v>
      </c>
      <c r="AZ271" s="34">
        <f t="shared" si="141"/>
        <v>1080577.7610325073</v>
      </c>
      <c r="BA271" s="34">
        <f t="shared" si="142"/>
        <v>1.3625321742194433E-5</v>
      </c>
      <c r="BB271" s="36">
        <f t="shared" si="143"/>
        <v>4736499.1954557858</v>
      </c>
      <c r="BC271" s="38">
        <f t="shared" si="144"/>
        <v>-25829.143167261034</v>
      </c>
      <c r="BD271" s="39">
        <f t="shared" si="145"/>
        <v>-0.54236376265331443</v>
      </c>
      <c r="BE271" s="36">
        <v>4189295.52</v>
      </c>
      <c r="BF271" s="40">
        <f>テーブル2[[#This Row],[q_P]]/テーブル2[[#This Row],[q_M]]</f>
        <v>1.1306194974413708</v>
      </c>
      <c r="BG271" s="34">
        <v>1</v>
      </c>
      <c r="BH271" s="34">
        <v>-3.9E-2</v>
      </c>
      <c r="BI271" s="34">
        <v>4.5999999999999999E-2</v>
      </c>
      <c r="BJ271" s="34">
        <v>5625</v>
      </c>
      <c r="BK271" s="22">
        <v>1</v>
      </c>
      <c r="BL271" s="34">
        <f>テーブル2[[#This Row],[Ts]]-テーブル2[[#This Row],[Tin]]</f>
        <v>75.461577012952148</v>
      </c>
      <c r="BM271" s="34">
        <f>テーブル2[[#This Row],[q_P]]*0.000001</f>
        <v>4.736499195455786</v>
      </c>
      <c r="BN271" s="34">
        <f>テーブル2[[#This Row],[Tsub]]</f>
        <v>75.461577012952148</v>
      </c>
      <c r="BO271" s="34">
        <f>テーブル2[[#This Row],[Fcorr]]</f>
        <v>1</v>
      </c>
      <c r="BP271" s="34">
        <f>(テーブル2[[#This Row],[Tsub]]-40)^2</f>
        <v>1257.5234442455362</v>
      </c>
      <c r="BQ271" s="34">
        <v>1</v>
      </c>
      <c r="BR271" s="34">
        <v>0.30480000000000002</v>
      </c>
    </row>
    <row r="272" spans="1:70" x14ac:dyDescent="0.15">
      <c r="A272" s="33" t="s">
        <v>116</v>
      </c>
      <c r="B272" s="34">
        <v>13789514.586336</v>
      </c>
      <c r="C272" s="22">
        <f>TsatFromP(テーブル2[[#This Row],[P]])</f>
        <v>608.62107399852357</v>
      </c>
      <c r="D272" s="34">
        <f>RhoGFromP(テーブル2[[#This Row],[P]])</f>
        <v>85.147847035840741</v>
      </c>
      <c r="E272" s="34">
        <f>RhoFFromP(テーブル2[[#This Row],[P]])</f>
        <v>624.86636713482415</v>
      </c>
      <c r="F272" s="34">
        <f>HgFromP(テーブル2[[#This Row],[P]])</f>
        <v>2643264.5206450778</v>
      </c>
      <c r="G272" s="34">
        <f>HfFromP(テーブル2[[#This Row],[P]])</f>
        <v>1562686.7596125705</v>
      </c>
      <c r="H272" s="34">
        <f>MuGFromP(テーブル2[[#This Row],[P]])</f>
        <v>2.2019591234371903E-5</v>
      </c>
      <c r="I272" s="34">
        <f>MuFFromP(テーブル2[[#This Row],[P]])</f>
        <v>7.222326555143516E-5</v>
      </c>
      <c r="J272" s="34">
        <f>KfFromP(テーブル2[[#This Row],[P]])</f>
        <v>0.49112131073334553</v>
      </c>
      <c r="K272" s="34">
        <f>CpFFromP(テーブル2[[#This Row],[P]])</f>
        <v>7679.7488518783057</v>
      </c>
      <c r="L272" s="34">
        <f>SigmaFromP(テーブル2[[#This Row],[P]])</f>
        <v>6.5036449518301549E-3</v>
      </c>
      <c r="M272" s="34">
        <v>137.01</v>
      </c>
      <c r="N272" s="34">
        <v>2797.9024899999999</v>
      </c>
      <c r="O272" s="35">
        <f t="shared" si="116"/>
        <v>1.7530051946857026E-5</v>
      </c>
      <c r="P272" s="35">
        <f t="shared" si="117"/>
        <v>1.4842140332619616E-2</v>
      </c>
      <c r="Q272" s="35">
        <v>4.7243999999999993E-3</v>
      </c>
      <c r="R272" s="34">
        <v>0.30480000000000002</v>
      </c>
      <c r="S272" s="36">
        <v>4900056.4575195313</v>
      </c>
      <c r="T272" s="34">
        <v>531.52417959469983</v>
      </c>
      <c r="U272" s="12">
        <f>+T272+BG272*S272*テーブル2[[#This Row],[Pw]]*R272/(N272*O272*K272)</f>
        <v>590.37462913236652</v>
      </c>
      <c r="V272" s="34">
        <v>0.03</v>
      </c>
      <c r="W272" s="35">
        <f t="shared" si="118"/>
        <v>183021.50176721456</v>
      </c>
      <c r="X272" s="34">
        <v>2.6772494735712648E-2</v>
      </c>
      <c r="Y272" s="34">
        <f t="shared" si="119"/>
        <v>6.1116092435783598</v>
      </c>
      <c r="Z272" s="34">
        <f t="shared" si="120"/>
        <v>6.1116092476129102</v>
      </c>
      <c r="AA272" s="34">
        <f t="shared" si="121"/>
        <v>-4.0345504714878189E-9</v>
      </c>
      <c r="AB272" s="34">
        <f t="shared" si="122"/>
        <v>1.8614921777151876E-5</v>
      </c>
      <c r="AC272" s="34">
        <v>639.0033534401573</v>
      </c>
      <c r="AD272" s="34">
        <f t="shared" si="123"/>
        <v>5293.8489620603559</v>
      </c>
      <c r="AE272" s="34">
        <f>+gettm2(AD272,AC272,AK272,AL272,テーブル2[[#This Row],[Fcorr]])</f>
        <v>590.37462913236652</v>
      </c>
      <c r="AF272" s="37">
        <f t="shared" si="124"/>
        <v>0</v>
      </c>
      <c r="AG272" s="34">
        <v>1.8714095997324494E-5</v>
      </c>
      <c r="AH272" s="34">
        <f t="shared" si="125"/>
        <v>41.925365229175149</v>
      </c>
      <c r="AI272" s="34">
        <f t="shared" si="126"/>
        <v>0.25902689070264229</v>
      </c>
      <c r="AJ272" s="34">
        <f t="shared" si="127"/>
        <v>41.939546893291912</v>
      </c>
      <c r="AK272" s="34">
        <f>+S88*テーブル2[[#This Row],[F_form]]/(E88*CpFromTP((テーブル2[[#This Row],[Tin]]+テーブル2[[#This Row],[Tf]])/2,テーブル2[[#This Row],[P]])*AI88)</f>
        <v>1.9042332847827637</v>
      </c>
      <c r="AL272" s="34">
        <f t="shared" si="128"/>
        <v>1.1293676909872215</v>
      </c>
      <c r="AM272" s="34">
        <f t="shared" si="129"/>
        <v>608.62107399659658</v>
      </c>
      <c r="AN272" s="34">
        <f t="shared" si="130"/>
        <v>1.9269918993813917E-9</v>
      </c>
      <c r="AO272" s="34">
        <f t="shared" si="131"/>
        <v>9.9174220172617601E-8</v>
      </c>
      <c r="AP272" s="34">
        <v>3.4233202749496625</v>
      </c>
      <c r="AQ272" s="34">
        <f t="shared" si="132"/>
        <v>4.6531585429204177E-5</v>
      </c>
      <c r="AR272" s="34">
        <f t="shared" si="133"/>
        <v>9.4066351087485558E-6</v>
      </c>
      <c r="AS272" s="34">
        <f t="shared" si="134"/>
        <v>21.080901493069618</v>
      </c>
      <c r="AT272" s="34">
        <f t="shared" si="135"/>
        <v>12.191837440423171</v>
      </c>
      <c r="AU272" s="34">
        <f t="shared" si="136"/>
        <v>3.158013744144875</v>
      </c>
      <c r="AV272" s="34">
        <f t="shared" si="137"/>
        <v>0.2653065308047875</v>
      </c>
      <c r="AW272" s="34">
        <f t="shared" si="138"/>
        <v>1.1191498548795776E-2</v>
      </c>
      <c r="AX272" s="34">
        <f t="shared" si="139"/>
        <v>0.26530652113260178</v>
      </c>
      <c r="AY272" s="34">
        <f t="shared" si="140"/>
        <v>9.6721857190118499E-9</v>
      </c>
      <c r="AZ272" s="34">
        <f t="shared" si="141"/>
        <v>1080577.7610325073</v>
      </c>
      <c r="BA272" s="34">
        <f t="shared" si="142"/>
        <v>1.3592530552779901E-5</v>
      </c>
      <c r="BB272" s="36">
        <f t="shared" si="143"/>
        <v>4926535.8944281731</v>
      </c>
      <c r="BC272" s="38">
        <f t="shared" si="144"/>
        <v>26479.43690864183</v>
      </c>
      <c r="BD272" s="39">
        <f t="shared" si="145"/>
        <v>0.54039044525715618</v>
      </c>
      <c r="BE272" s="36">
        <v>4312324.5299999993</v>
      </c>
      <c r="BF272" s="40">
        <f>テーブル2[[#This Row],[q_P]]/テーブル2[[#This Row],[q_M]]</f>
        <v>1.1424316189923149</v>
      </c>
      <c r="BG272" s="34">
        <v>1</v>
      </c>
      <c r="BH272" s="34">
        <v>-3.5999999999999997E-2</v>
      </c>
      <c r="BI272" s="34">
        <v>4.5999999999999999E-2</v>
      </c>
      <c r="BJ272" s="34">
        <v>5625</v>
      </c>
      <c r="BK272" s="22">
        <v>1</v>
      </c>
      <c r="BL272" s="34">
        <f>テーブル2[[#This Row],[Ts]]-テーブル2[[#This Row],[Tin]]</f>
        <v>77.09689440382374</v>
      </c>
      <c r="BM272" s="34">
        <f>テーブル2[[#This Row],[q_P]]*0.000001</f>
        <v>4.9265358944281727</v>
      </c>
      <c r="BN272" s="34">
        <f>テーブル2[[#This Row],[Tsub]]</f>
        <v>77.09689440382374</v>
      </c>
      <c r="BO272" s="34">
        <f>テーブル2[[#This Row],[Fcorr]]</f>
        <v>1</v>
      </c>
      <c r="BP272" s="34">
        <f>(テーブル2[[#This Row],[Tsub]]-40)^2</f>
        <v>1376.1795744084491</v>
      </c>
      <c r="BQ272" s="34">
        <v>1</v>
      </c>
      <c r="BR272" s="34">
        <v>0.30480000000000002</v>
      </c>
    </row>
    <row r="273" spans="1:70" x14ac:dyDescent="0.15">
      <c r="A273" s="33" t="s">
        <v>117</v>
      </c>
      <c r="B273" s="34">
        <v>13789514.586336</v>
      </c>
      <c r="C273" s="22">
        <f>TsatFromP(テーブル2[[#This Row],[P]])</f>
        <v>608.62107399852357</v>
      </c>
      <c r="D273" s="34">
        <f>RhoGFromP(テーブル2[[#This Row],[P]])</f>
        <v>85.147847035840741</v>
      </c>
      <c r="E273" s="34">
        <f>RhoFFromP(テーブル2[[#This Row],[P]])</f>
        <v>624.86636713482415</v>
      </c>
      <c r="F273" s="34">
        <f>HgFromP(テーブル2[[#This Row],[P]])</f>
        <v>2643264.5206450778</v>
      </c>
      <c r="G273" s="34">
        <f>HfFromP(テーブル2[[#This Row],[P]])</f>
        <v>1562686.7596125705</v>
      </c>
      <c r="H273" s="34">
        <f>MuGFromP(テーブル2[[#This Row],[P]])</f>
        <v>2.2019591234371903E-5</v>
      </c>
      <c r="I273" s="34">
        <f>MuFFromP(テーブル2[[#This Row],[P]])</f>
        <v>7.222326555143516E-5</v>
      </c>
      <c r="J273" s="34">
        <f>KfFromP(テーブル2[[#This Row],[P]])</f>
        <v>0.49112131073334553</v>
      </c>
      <c r="K273" s="34">
        <f>CpFFromP(テーブル2[[#This Row],[P]])</f>
        <v>7679.7488518783057</v>
      </c>
      <c r="L273" s="34">
        <f>SigmaFromP(テーブル2[[#This Row],[P]])</f>
        <v>6.5036449518301549E-3</v>
      </c>
      <c r="M273" s="34">
        <v>138.01</v>
      </c>
      <c r="N273" s="34">
        <v>2797.9024899999999</v>
      </c>
      <c r="O273" s="35">
        <f t="shared" si="116"/>
        <v>1.7530051946857026E-5</v>
      </c>
      <c r="P273" s="35">
        <f t="shared" si="117"/>
        <v>1.4842140332619616E-2</v>
      </c>
      <c r="Q273" s="35">
        <v>4.7243999999999993E-3</v>
      </c>
      <c r="R273" s="34">
        <v>0.30480000000000002</v>
      </c>
      <c r="S273" s="36">
        <v>4768320.4650878906</v>
      </c>
      <c r="T273" s="34">
        <v>533.15949698557142</v>
      </c>
      <c r="U273" s="12">
        <f>+T273+BG273*S273*テーブル2[[#This Row],[Pw]]*R273/(N273*O273*K273)</f>
        <v>590.42777651313634</v>
      </c>
      <c r="V273" s="34">
        <v>0.03</v>
      </c>
      <c r="W273" s="35">
        <f t="shared" si="118"/>
        <v>183021.50176721456</v>
      </c>
      <c r="X273" s="34">
        <v>2.6772494735712648E-2</v>
      </c>
      <c r="Y273" s="34">
        <f t="shared" si="119"/>
        <v>6.1116092435783598</v>
      </c>
      <c r="Z273" s="34">
        <f t="shared" si="120"/>
        <v>6.1116092476129102</v>
      </c>
      <c r="AA273" s="34">
        <f t="shared" si="121"/>
        <v>-4.0345504714878189E-9</v>
      </c>
      <c r="AB273" s="34">
        <f t="shared" si="122"/>
        <v>1.8614921777151876E-5</v>
      </c>
      <c r="AC273" s="34">
        <v>638.9121013993821</v>
      </c>
      <c r="AD273" s="34">
        <f t="shared" si="123"/>
        <v>5293.8489620603559</v>
      </c>
      <c r="AE273" s="34">
        <f>+gettm2(AD273,AC273,AK273,AL273,テーブル2[[#This Row],[Fcorr]])</f>
        <v>590.42777690225728</v>
      </c>
      <c r="AF273" s="37">
        <f t="shared" si="124"/>
        <v>3.8912094169063494E-7</v>
      </c>
      <c r="AG273" s="34">
        <v>1.8710020209544862E-5</v>
      </c>
      <c r="AH273" s="34">
        <f t="shared" si="125"/>
        <v>41.925365229175149</v>
      </c>
      <c r="AI273" s="34">
        <f t="shared" si="126"/>
        <v>0.25902689070264229</v>
      </c>
      <c r="AJ273" s="34">
        <f t="shared" si="127"/>
        <v>41.930412778946476</v>
      </c>
      <c r="AK273" s="34">
        <f>+S88*テーブル2[[#This Row],[F_form]]/(E88*CpFromTP((テーブル2[[#This Row],[Tin]]+テーブル2[[#This Row],[Tf]])/2,テーブル2[[#This Row],[P]])*AI88)</f>
        <v>1.8985787888094359</v>
      </c>
      <c r="AL273" s="34">
        <f t="shared" si="128"/>
        <v>1.1293676909872215</v>
      </c>
      <c r="AM273" s="34">
        <f t="shared" si="129"/>
        <v>608.62107399661306</v>
      </c>
      <c r="AN273" s="34">
        <f t="shared" si="130"/>
        <v>1.9105073079117574E-9</v>
      </c>
      <c r="AO273" s="34">
        <f t="shared" si="131"/>
        <v>9.5098432392985569E-8</v>
      </c>
      <c r="AP273" s="34">
        <v>3.4227993630316389</v>
      </c>
      <c r="AQ273" s="34">
        <f t="shared" si="132"/>
        <v>4.6545749684414932E-5</v>
      </c>
      <c r="AR273" s="34">
        <f t="shared" si="133"/>
        <v>9.4025593209689238E-6</v>
      </c>
      <c r="AS273" s="34">
        <f t="shared" si="134"/>
        <v>21.071767378724182</v>
      </c>
      <c r="AT273" s="34">
        <f t="shared" si="135"/>
        <v>12.18967052792798</v>
      </c>
      <c r="AU273" s="34">
        <f t="shared" si="136"/>
        <v>3.1574524555388206</v>
      </c>
      <c r="AV273" s="34">
        <f t="shared" si="137"/>
        <v>0.26534690749281831</v>
      </c>
      <c r="AW273" s="34">
        <f t="shared" si="138"/>
        <v>1.1191498548795776E-2</v>
      </c>
      <c r="AX273" s="34">
        <f t="shared" si="139"/>
        <v>0.26534689782843734</v>
      </c>
      <c r="AY273" s="34">
        <f t="shared" si="140"/>
        <v>9.6643809621710375E-9</v>
      </c>
      <c r="AZ273" s="34">
        <f t="shared" si="141"/>
        <v>1080577.7610325073</v>
      </c>
      <c r="BA273" s="34">
        <f t="shared" si="142"/>
        <v>1.3598737392304663E-5</v>
      </c>
      <c r="BB273" s="36">
        <f t="shared" si="143"/>
        <v>4721912.6186293662</v>
      </c>
      <c r="BC273" s="38">
        <f t="shared" si="144"/>
        <v>-46407.846458524466</v>
      </c>
      <c r="BD273" s="39">
        <f t="shared" si="145"/>
        <v>-0.97325351343953914</v>
      </c>
      <c r="BE273" s="36">
        <v>4258696.5</v>
      </c>
      <c r="BF273" s="40">
        <f>テーブル2[[#This Row],[q_P]]/テーブル2[[#This Row],[q_M]]</f>
        <v>1.1087694600048081</v>
      </c>
      <c r="BG273" s="34">
        <v>1</v>
      </c>
      <c r="BH273" s="34">
        <v>-3.3000000000000002E-2</v>
      </c>
      <c r="BI273" s="34">
        <v>4.5999999999999999E-2</v>
      </c>
      <c r="BJ273" s="34">
        <v>5625</v>
      </c>
      <c r="BK273" s="22">
        <v>1</v>
      </c>
      <c r="BL273" s="34">
        <f>テーブル2[[#This Row],[Ts]]-テーブル2[[#This Row],[Tin]]</f>
        <v>75.461577012952148</v>
      </c>
      <c r="BM273" s="34">
        <f>テーブル2[[#This Row],[q_P]]*0.000001</f>
        <v>4.7219126186293661</v>
      </c>
      <c r="BN273" s="34">
        <f>テーブル2[[#This Row],[Tsub]]</f>
        <v>75.461577012952148</v>
      </c>
      <c r="BO273" s="34">
        <f>テーブル2[[#This Row],[Fcorr]]</f>
        <v>1</v>
      </c>
      <c r="BP273" s="34">
        <f>(テーブル2[[#This Row],[Tsub]]-40)^2</f>
        <v>1257.5234442455362</v>
      </c>
      <c r="BQ273" s="34">
        <v>1</v>
      </c>
      <c r="BR273" s="34">
        <v>0.30480000000000002</v>
      </c>
    </row>
    <row r="274" spans="1:70" x14ac:dyDescent="0.15">
      <c r="A274" s="33" t="s">
        <v>118</v>
      </c>
      <c r="B274" s="34">
        <v>13789514.586336</v>
      </c>
      <c r="C274" s="22">
        <f>TsatFromP(テーブル2[[#This Row],[P]])</f>
        <v>608.62107399852357</v>
      </c>
      <c r="D274" s="34">
        <f>RhoGFromP(テーブル2[[#This Row],[P]])</f>
        <v>85.147847035840741</v>
      </c>
      <c r="E274" s="34">
        <f>RhoFFromP(テーブル2[[#This Row],[P]])</f>
        <v>624.86636713482415</v>
      </c>
      <c r="F274" s="34">
        <f>HgFromP(テーブル2[[#This Row],[P]])</f>
        <v>2643264.5206450778</v>
      </c>
      <c r="G274" s="34">
        <f>HfFromP(テーブル2[[#This Row],[P]])</f>
        <v>1562686.7596125705</v>
      </c>
      <c r="H274" s="34">
        <f>MuGFromP(テーブル2[[#This Row],[P]])</f>
        <v>2.2019591234371903E-5</v>
      </c>
      <c r="I274" s="34">
        <f>MuFFromP(テーブル2[[#This Row],[P]])</f>
        <v>7.222326555143516E-5</v>
      </c>
      <c r="J274" s="34">
        <f>KfFromP(テーブル2[[#This Row],[P]])</f>
        <v>0.49112131073334553</v>
      </c>
      <c r="K274" s="34">
        <f>CpFFromP(テーブル2[[#This Row],[P]])</f>
        <v>7679.7488518783057</v>
      </c>
      <c r="L274" s="34">
        <f>SigmaFromP(テーブル2[[#This Row],[P]])</f>
        <v>6.5036449518301549E-3</v>
      </c>
      <c r="M274" s="34">
        <v>139.01</v>
      </c>
      <c r="N274" s="34">
        <v>2820.9584</v>
      </c>
      <c r="O274" s="35">
        <f t="shared" si="116"/>
        <v>1.7530051946857026E-5</v>
      </c>
      <c r="P274" s="35">
        <f t="shared" si="117"/>
        <v>1.4842140332619616E-2</v>
      </c>
      <c r="Q274" s="35">
        <v>4.7243999999999993E-3</v>
      </c>
      <c r="R274" s="34">
        <v>0.30480000000000002</v>
      </c>
      <c r="S274" s="36">
        <v>4892066.9555664063</v>
      </c>
      <c r="T274" s="34">
        <v>532.05389746632522</v>
      </c>
      <c r="U274" s="12">
        <f>+T274+BG274*S274*テーブル2[[#This Row],[Pw]]*R274/(N274*O274*K274)</f>
        <v>590.32818682564687</v>
      </c>
      <c r="V274" s="34">
        <v>0.03</v>
      </c>
      <c r="W274" s="35">
        <f t="shared" si="118"/>
        <v>184529.67701202439</v>
      </c>
      <c r="X274" s="34">
        <v>2.6679131759605231E-2</v>
      </c>
      <c r="Y274" s="34">
        <f t="shared" si="119"/>
        <v>6.1222936186544592</v>
      </c>
      <c r="Z274" s="34">
        <f t="shared" si="120"/>
        <v>6.1222936212139327</v>
      </c>
      <c r="AA274" s="34">
        <f t="shared" si="121"/>
        <v>-2.5594735220124676E-9</v>
      </c>
      <c r="AB274" s="34">
        <f t="shared" si="122"/>
        <v>1.8375964854614119E-5</v>
      </c>
      <c r="AC274" s="34">
        <v>638.94652498364565</v>
      </c>
      <c r="AD274" s="34">
        <f t="shared" si="123"/>
        <v>5328.157798075471</v>
      </c>
      <c r="AE274" s="34">
        <f>+gettm2(AD274,AC274,AK274,AL274,テーブル2[[#This Row],[Fcorr]])</f>
        <v>590.32818682564687</v>
      </c>
      <c r="AF274" s="37">
        <f t="shared" si="124"/>
        <v>0</v>
      </c>
      <c r="AG274" s="34">
        <v>1.8472646710105737E-5</v>
      </c>
      <c r="AH274" s="34">
        <f t="shared" si="125"/>
        <v>42.470553268589555</v>
      </c>
      <c r="AI274" s="34">
        <f t="shared" si="126"/>
        <v>0.26070561466706071</v>
      </c>
      <c r="AJ274" s="34">
        <f t="shared" si="127"/>
        <v>41.666741435756123</v>
      </c>
      <c r="AK274" s="34">
        <f>+S88*テーブル2[[#This Row],[F_form]]/(E88*CpFromTP((テーブル2[[#This Row],[Tin]]+テーブル2[[#This Row],[Tf]])/2,テーブル2[[#This Row],[P]])*AI88)</f>
        <v>1.9026170429909306</v>
      </c>
      <c r="AL274" s="34">
        <f t="shared" si="128"/>
        <v>1.1293676909872215</v>
      </c>
      <c r="AM274" s="34">
        <f t="shared" si="129"/>
        <v>608.62107397479406</v>
      </c>
      <c r="AN274" s="34">
        <f t="shared" si="130"/>
        <v>2.3729512577119749E-8</v>
      </c>
      <c r="AO274" s="34">
        <f t="shared" si="131"/>
        <v>9.668185549161813E-8</v>
      </c>
      <c r="AP274" s="34">
        <v>3.4359341962954786</v>
      </c>
      <c r="AQ274" s="34">
        <f t="shared" si="132"/>
        <v>4.6190561221840908E-5</v>
      </c>
      <c r="AR274" s="34">
        <f t="shared" si="133"/>
        <v>9.2846642827986776E-6</v>
      </c>
      <c r="AS274" s="34">
        <f t="shared" si="134"/>
        <v>20.942408094533313</v>
      </c>
      <c r="AT274" s="34">
        <f t="shared" si="135"/>
        <v>12.158880992846816</v>
      </c>
      <c r="AU274" s="34">
        <f t="shared" si="136"/>
        <v>3.1698885429037706</v>
      </c>
      <c r="AV274" s="34">
        <f t="shared" si="137"/>
        <v>0.26604565339170794</v>
      </c>
      <c r="AW274" s="34">
        <f t="shared" si="138"/>
        <v>1.1047834982339725E-2</v>
      </c>
      <c r="AX274" s="34">
        <f t="shared" si="139"/>
        <v>0.26604564326910712</v>
      </c>
      <c r="AY274" s="34">
        <f t="shared" si="140"/>
        <v>1.0122600813122773E-8</v>
      </c>
      <c r="AZ274" s="34">
        <f t="shared" si="141"/>
        <v>1080577.7610325073</v>
      </c>
      <c r="BA274" s="34">
        <f t="shared" si="142"/>
        <v>1.3443377719993063E-5</v>
      </c>
      <c r="BB274" s="36">
        <f t="shared" si="143"/>
        <v>4856011.991118581</v>
      </c>
      <c r="BC274" s="38">
        <f t="shared" si="144"/>
        <v>-36054.964447825216</v>
      </c>
      <c r="BD274" s="39">
        <f t="shared" si="145"/>
        <v>-0.73700880988148199</v>
      </c>
      <c r="BE274" s="36">
        <v>4283933.22</v>
      </c>
      <c r="BF274" s="40">
        <f>テーブル2[[#This Row],[q_P]]/テーブル2[[#This Row],[q_M]]</f>
        <v>1.1335405436405428</v>
      </c>
      <c r="BG274" s="34">
        <v>1</v>
      </c>
      <c r="BH274" s="34">
        <v>-3.9E-2</v>
      </c>
      <c r="BI274" s="34">
        <v>4.5999999999999999E-2</v>
      </c>
      <c r="BJ274" s="34">
        <v>5625</v>
      </c>
      <c r="BK274" s="22">
        <v>1</v>
      </c>
      <c r="BL274" s="34">
        <f>テーブル2[[#This Row],[Ts]]-テーブル2[[#This Row],[Tin]]</f>
        <v>76.567176532198346</v>
      </c>
      <c r="BM274" s="34">
        <f>テーブル2[[#This Row],[q_P]]*0.000001</f>
        <v>4.8560119911185806</v>
      </c>
      <c r="BN274" s="34">
        <f>テーブル2[[#This Row],[Tsub]]</f>
        <v>76.567176532198346</v>
      </c>
      <c r="BO274" s="34">
        <f>テーブル2[[#This Row],[Fcorr]]</f>
        <v>1</v>
      </c>
      <c r="BP274" s="34">
        <f>(テーブル2[[#This Row],[Tsub]]-40)^2</f>
        <v>1337.1583995369574</v>
      </c>
      <c r="BQ274" s="34">
        <v>1</v>
      </c>
      <c r="BR274" s="34">
        <v>0.30480000000000002</v>
      </c>
    </row>
    <row r="275" spans="1:70" x14ac:dyDescent="0.15">
      <c r="A275" s="33" t="s">
        <v>75</v>
      </c>
      <c r="B275" s="34">
        <v>13789514.586336</v>
      </c>
      <c r="C275" s="22">
        <f>TsatFromP(テーブル2[[#This Row],[P]])</f>
        <v>608.62107399852357</v>
      </c>
      <c r="D275" s="34">
        <f>RhoGFromP(テーブル2[[#This Row],[P]])</f>
        <v>85.147847035840741</v>
      </c>
      <c r="E275" s="34">
        <f>RhoFFromP(テーブル2[[#This Row],[P]])</f>
        <v>624.86636713482415</v>
      </c>
      <c r="F275" s="34">
        <f>HgFromP(テーブル2[[#This Row],[P]])</f>
        <v>2643264.5206450778</v>
      </c>
      <c r="G275" s="34">
        <f>HfFromP(テーブル2[[#This Row],[P]])</f>
        <v>1562686.7596125705</v>
      </c>
      <c r="H275" s="34">
        <f>MuGFromP(テーブル2[[#This Row],[P]])</f>
        <v>2.2019591234371903E-5</v>
      </c>
      <c r="I275" s="34">
        <f>MuFFromP(テーブル2[[#This Row],[P]])</f>
        <v>7.222326555143516E-5</v>
      </c>
      <c r="J275" s="34">
        <f>KfFromP(テーブル2[[#This Row],[P]])</f>
        <v>0.49112131073334553</v>
      </c>
      <c r="K275" s="34">
        <f>CpFFromP(テーブル2[[#This Row],[P]])</f>
        <v>7679.7488518783057</v>
      </c>
      <c r="L275" s="34">
        <f>SigmaFromP(テーブル2[[#This Row],[P]])</f>
        <v>6.5036449518301549E-3</v>
      </c>
      <c r="M275" s="34">
        <v>14.01</v>
      </c>
      <c r="N275" s="34">
        <v>3119.3290000000002</v>
      </c>
      <c r="O275" s="35">
        <f t="shared" si="116"/>
        <v>2.8502295699234246E-6</v>
      </c>
      <c r="P275" s="35">
        <f t="shared" si="117"/>
        <v>5.9847340050885557E-3</v>
      </c>
      <c r="Q275" s="35">
        <v>1.905E-3</v>
      </c>
      <c r="R275" s="34">
        <v>0.15240000000000001</v>
      </c>
      <c r="S275" s="36">
        <v>7448798.3703613281</v>
      </c>
      <c r="T275" s="34">
        <v>492.54485489158418</v>
      </c>
      <c r="U275" s="12">
        <f>+T275+BG275*S275*テーブル2[[#This Row],[Pw]]*R275/(N275*O275*K275)</f>
        <v>592.04598111924906</v>
      </c>
      <c r="V275" s="34">
        <v>0.03</v>
      </c>
      <c r="W275" s="35">
        <f t="shared" si="118"/>
        <v>82277.112501484211</v>
      </c>
      <c r="X275" s="34">
        <v>3.148874139532068E-2</v>
      </c>
      <c r="Y275" s="34">
        <f t="shared" si="119"/>
        <v>5.6353688737547811</v>
      </c>
      <c r="Z275" s="34">
        <f t="shared" si="120"/>
        <v>5.6353689067612951</v>
      </c>
      <c r="AA275" s="34">
        <f t="shared" si="121"/>
        <v>-3.3006513966427065E-8</v>
      </c>
      <c r="AB275" s="34">
        <f t="shared" si="122"/>
        <v>1.2733199370198141E-5</v>
      </c>
      <c r="AC275" s="34">
        <v>639.77993316682239</v>
      </c>
      <c r="AD275" s="34">
        <f t="shared" si="123"/>
        <v>2580.9625549624475</v>
      </c>
      <c r="AE275" s="34">
        <f>+gettm2(AD275,AC275,AK275,AL275,テーブル2[[#This Row],[Fcorr]])</f>
        <v>592.04598151704829</v>
      </c>
      <c r="AF275" s="37">
        <f t="shared" si="124"/>
        <v>3.977992264481145E-7</v>
      </c>
      <c r="AG275" s="34">
        <v>1.2841475895118737E-5</v>
      </c>
      <c r="AH275" s="34">
        <f t="shared" si="125"/>
        <v>61.291539661761703</v>
      </c>
      <c r="AI275" s="34">
        <f t="shared" si="126"/>
        <v>0.31318913740254445</v>
      </c>
      <c r="AJ275" s="34">
        <f t="shared" si="127"/>
        <v>34.796187334125293</v>
      </c>
      <c r="AK275" s="34">
        <f>+S88*テーブル2[[#This Row],[F_form]]/(E88*CpFromTP((テーブル2[[#This Row],[Tin]]+テーブル2[[#This Row],[Tf]])/2,テーブル2[[#This Row],[P]])*AI88)</f>
        <v>2.0117647909610556</v>
      </c>
      <c r="AL275" s="34">
        <f t="shared" si="128"/>
        <v>1.1293676909872215</v>
      </c>
      <c r="AM275" s="34">
        <f t="shared" si="129"/>
        <v>608.62107398430157</v>
      </c>
      <c r="AN275" s="34">
        <f t="shared" si="130"/>
        <v>1.4221996025298722E-8</v>
      </c>
      <c r="AO275" s="34">
        <f t="shared" si="131"/>
        <v>1.0827652492059633E-7</v>
      </c>
      <c r="AP275" s="34">
        <v>3.8184172112104529</v>
      </c>
      <c r="AQ275" s="34">
        <f t="shared" si="132"/>
        <v>3.7400392228166661E-5</v>
      </c>
      <c r="AR275" s="34">
        <f t="shared" si="133"/>
        <v>6.4748762100196668E-6</v>
      </c>
      <c r="AS275" s="34">
        <f t="shared" si="134"/>
        <v>17.54479059955688</v>
      </c>
      <c r="AT275" s="34">
        <f t="shared" si="135"/>
        <v>11.273785369572376</v>
      </c>
      <c r="AU275" s="34">
        <f t="shared" si="136"/>
        <v>3.5308271151577983</v>
      </c>
      <c r="AV275" s="34">
        <f t="shared" si="137"/>
        <v>0.28759009605265451</v>
      </c>
      <c r="AW275" s="34">
        <f t="shared" si="138"/>
        <v>7.6553414502128041E-3</v>
      </c>
      <c r="AX275" s="34">
        <f t="shared" si="139"/>
        <v>0.28759008984675782</v>
      </c>
      <c r="AY275" s="34">
        <f t="shared" si="140"/>
        <v>6.2058966854294795E-9</v>
      </c>
      <c r="AZ275" s="34">
        <f t="shared" si="141"/>
        <v>1080577.7610325073</v>
      </c>
      <c r="BA275" s="34">
        <f t="shared" si="142"/>
        <v>9.7947369706912124E-6</v>
      </c>
      <c r="BB275" s="36">
        <f t="shared" si="143"/>
        <v>7464224.7215984939</v>
      </c>
      <c r="BC275" s="38">
        <f t="shared" si="144"/>
        <v>15426.351237165742</v>
      </c>
      <c r="BD275" s="39">
        <f t="shared" si="145"/>
        <v>0.20709852072982662</v>
      </c>
      <c r="BE275" s="36">
        <v>5520532.5</v>
      </c>
      <c r="BF275" s="40">
        <f>テーブル2[[#This Row],[q_P]]/テーブル2[[#This Row],[q_M]]</f>
        <v>1.3520841914432156</v>
      </c>
      <c r="BG275" s="34">
        <v>1</v>
      </c>
      <c r="BH275" s="34">
        <v>-4.8000000000000001E-2</v>
      </c>
      <c r="BI275" s="34">
        <v>4.5999999999999999E-2</v>
      </c>
      <c r="BJ275" s="34">
        <v>5625</v>
      </c>
      <c r="BK275" s="22">
        <v>1</v>
      </c>
      <c r="BL275" s="34">
        <f>テーブル2[[#This Row],[Ts]]-テーブル2[[#This Row],[Tin]]</f>
        <v>116.07621910693939</v>
      </c>
      <c r="BM275" s="34">
        <f>テーブル2[[#This Row],[q_P]]*0.000001</f>
        <v>7.4642247215984936</v>
      </c>
      <c r="BN275" s="34">
        <f>テーブル2[[#This Row],[Tsub]]</f>
        <v>116.07621910693939</v>
      </c>
      <c r="BO275" s="34">
        <f>テーブル2[[#This Row],[Fcorr]]</f>
        <v>1</v>
      </c>
      <c r="BP275" s="34">
        <f>(テーブル2[[#This Row],[Tsub]]-40)^2</f>
        <v>5787.5911136070499</v>
      </c>
      <c r="BQ275" s="34">
        <v>1</v>
      </c>
      <c r="BR275" s="34">
        <v>0.15240000000000001</v>
      </c>
    </row>
    <row r="276" spans="1:70" x14ac:dyDescent="0.15">
      <c r="A276" s="33" t="s">
        <v>119</v>
      </c>
      <c r="B276" s="34">
        <v>13789514.586336</v>
      </c>
      <c r="C276" s="22">
        <f>TsatFromP(テーブル2[[#This Row],[P]])</f>
        <v>608.62107399852357</v>
      </c>
      <c r="D276" s="34">
        <f>RhoGFromP(テーブル2[[#This Row],[P]])</f>
        <v>85.147847035840741</v>
      </c>
      <c r="E276" s="34">
        <f>RhoFFromP(テーブル2[[#This Row],[P]])</f>
        <v>624.86636713482415</v>
      </c>
      <c r="F276" s="34">
        <f>HgFromP(テーブル2[[#This Row],[P]])</f>
        <v>2643264.5206450778</v>
      </c>
      <c r="G276" s="34">
        <f>HfFromP(テーブル2[[#This Row],[P]])</f>
        <v>1562686.7596125705</v>
      </c>
      <c r="H276" s="34">
        <f>MuGFromP(テーブル2[[#This Row],[P]])</f>
        <v>2.2019591234371903E-5</v>
      </c>
      <c r="I276" s="34">
        <f>MuFFromP(テーブル2[[#This Row],[P]])</f>
        <v>7.222326555143516E-5</v>
      </c>
      <c r="J276" s="34">
        <f>KfFromP(テーブル2[[#This Row],[P]])</f>
        <v>0.49112131073334553</v>
      </c>
      <c r="K276" s="34">
        <f>CpFFromP(テーブル2[[#This Row],[P]])</f>
        <v>7679.7488518783057</v>
      </c>
      <c r="L276" s="34">
        <f>SigmaFromP(テーブル2[[#This Row],[P]])</f>
        <v>6.5036449518301549E-3</v>
      </c>
      <c r="M276" s="34">
        <v>140.01</v>
      </c>
      <c r="N276" s="34">
        <v>2834.5207</v>
      </c>
      <c r="O276" s="35">
        <f t="shared" si="116"/>
        <v>1.7530051946857026E-5</v>
      </c>
      <c r="P276" s="35">
        <f t="shared" si="117"/>
        <v>1.4842140332619616E-2</v>
      </c>
      <c r="Q276" s="35">
        <v>4.7243999999999993E-3</v>
      </c>
      <c r="R276" s="34">
        <v>0.30480000000000002</v>
      </c>
      <c r="S276" s="36">
        <v>5002921.2951660156</v>
      </c>
      <c r="T276" s="34">
        <v>530.94560812298846</v>
      </c>
      <c r="U276" s="12">
        <f>+T276+BG276*S276*テーブル2[[#This Row],[Pw]]*R276/(N276*O276*K276)</f>
        <v>590.25525158218898</v>
      </c>
      <c r="V276" s="34">
        <v>0.03</v>
      </c>
      <c r="W276" s="35">
        <f t="shared" si="118"/>
        <v>185416.83892073605</v>
      </c>
      <c r="X276" s="34">
        <v>2.6624788101948474E-2</v>
      </c>
      <c r="Y276" s="34">
        <f t="shared" si="119"/>
        <v>6.1285385177383827</v>
      </c>
      <c r="Z276" s="34">
        <f t="shared" si="120"/>
        <v>6.1285385196007978</v>
      </c>
      <c r="AA276" s="34">
        <f t="shared" si="121"/>
        <v>-1.8624151110202547E-9</v>
      </c>
      <c r="AB276" s="34">
        <f t="shared" si="122"/>
        <v>1.8237687971742724E-5</v>
      </c>
      <c r="AC276" s="34">
        <v>638.99165067899628</v>
      </c>
      <c r="AD276" s="34">
        <f t="shared" si="123"/>
        <v>5348.3185170307806</v>
      </c>
      <c r="AE276" s="34">
        <f>+gettm2(AD276,AC276,AK276,AL276,テーブル2[[#This Row],[Fcorr]])</f>
        <v>590.25525197210538</v>
      </c>
      <c r="AF276" s="37">
        <f t="shared" si="124"/>
        <v>3.8991640849417308E-7</v>
      </c>
      <c r="AG276" s="34">
        <v>1.8336616744691554E-5</v>
      </c>
      <c r="AH276" s="34">
        <f t="shared" si="125"/>
        <v>42.792562052208588</v>
      </c>
      <c r="AI276" s="34">
        <f t="shared" si="126"/>
        <v>0.26169207430781538</v>
      </c>
      <c r="AJ276" s="34">
        <f t="shared" si="127"/>
        <v>41.516411343379275</v>
      </c>
      <c r="AK276" s="34">
        <f>+S88*テーブル2[[#This Row],[F_form]]/(E88*CpFromTP((テーブル2[[#This Row],[Tin]]+テーブル2[[#This Row],[Tf]])/2,テーブル2[[#This Row],[P]])*AI88)</f>
        <v>1.9065290833752229</v>
      </c>
      <c r="AL276" s="34">
        <f t="shared" si="128"/>
        <v>1.1293676909872215</v>
      </c>
      <c r="AM276" s="34">
        <f t="shared" si="129"/>
        <v>608.62107399016008</v>
      </c>
      <c r="AN276" s="34">
        <f t="shared" si="130"/>
        <v>8.3634859038284048E-9</v>
      </c>
      <c r="AO276" s="34">
        <f t="shared" si="131"/>
        <v>9.8928772948829994E-8</v>
      </c>
      <c r="AP276" s="34">
        <v>3.4438053999048921</v>
      </c>
      <c r="AQ276" s="34">
        <f t="shared" si="132"/>
        <v>4.5979655102617655E-5</v>
      </c>
      <c r="AR276" s="34">
        <f t="shared" si="133"/>
        <v>9.2177727588201919E-6</v>
      </c>
      <c r="AS276" s="34">
        <f t="shared" si="134"/>
        <v>20.870199276852063</v>
      </c>
      <c r="AT276" s="34">
        <f t="shared" si="135"/>
        <v>12.141611347635454</v>
      </c>
      <c r="AU276" s="34">
        <f t="shared" si="136"/>
        <v>3.1773634590020317</v>
      </c>
      <c r="AV276" s="34">
        <f t="shared" si="137"/>
        <v>0.26644194090286044</v>
      </c>
      <c r="AW276" s="34">
        <f t="shared" si="138"/>
        <v>1.0964701378421676E-2</v>
      </c>
      <c r="AX276" s="34">
        <f t="shared" si="139"/>
        <v>0.26644193053329052</v>
      </c>
      <c r="AY276" s="34">
        <f t="shared" si="140"/>
        <v>1.0369569924950639E-8</v>
      </c>
      <c r="AZ276" s="34">
        <f t="shared" si="141"/>
        <v>1080577.7610325073</v>
      </c>
      <c r="BA276" s="34">
        <f t="shared" si="142"/>
        <v>1.335140920096341E-5</v>
      </c>
      <c r="BB276" s="36">
        <f t="shared" si="143"/>
        <v>5003094.3246878926</v>
      </c>
      <c r="BC276" s="38">
        <f t="shared" si="144"/>
        <v>173.02952187694609</v>
      </c>
      <c r="BD276" s="39">
        <f t="shared" si="145"/>
        <v>3.4585697369281586E-3</v>
      </c>
      <c r="BE276" s="36">
        <v>4290242.4000000004</v>
      </c>
      <c r="BF276" s="40">
        <f>テーブル2[[#This Row],[q_P]]/テーブル2[[#This Row],[q_M]]</f>
        <v>1.1661565613840124</v>
      </c>
      <c r="BG276" s="34">
        <v>1</v>
      </c>
      <c r="BH276" s="34">
        <v>-4.4999999999999998E-2</v>
      </c>
      <c r="BI276" s="34">
        <v>4.5999999999999999E-2</v>
      </c>
      <c r="BJ276" s="34">
        <v>5625</v>
      </c>
      <c r="BK276" s="22">
        <v>1</v>
      </c>
      <c r="BL276" s="34">
        <f>テーブル2[[#This Row],[Ts]]-テーブル2[[#This Row],[Tin]]</f>
        <v>77.67546587553511</v>
      </c>
      <c r="BM276" s="34">
        <f>テーブル2[[#This Row],[q_P]]*0.000001</f>
        <v>5.0030943246878925</v>
      </c>
      <c r="BN276" s="34">
        <f>テーブル2[[#This Row],[Tsub]]</f>
        <v>77.67546587553511</v>
      </c>
      <c r="BO276" s="34">
        <f>テーブル2[[#This Row],[Fcorr]]</f>
        <v>1</v>
      </c>
      <c r="BP276" s="34">
        <f>(テーブル2[[#This Row],[Tsub]]-40)^2</f>
        <v>1419.4407289386106</v>
      </c>
      <c r="BQ276" s="34">
        <v>1</v>
      </c>
      <c r="BR276" s="34">
        <v>0.30480000000000002</v>
      </c>
    </row>
    <row r="277" spans="1:70" x14ac:dyDescent="0.15">
      <c r="A277" s="33" t="s">
        <v>120</v>
      </c>
      <c r="B277" s="34">
        <v>13789514.586336</v>
      </c>
      <c r="C277" s="22">
        <f>TsatFromP(テーブル2[[#This Row],[P]])</f>
        <v>608.62107399852357</v>
      </c>
      <c r="D277" s="34">
        <f>RhoGFromP(テーブル2[[#This Row],[P]])</f>
        <v>85.147847035840741</v>
      </c>
      <c r="E277" s="34">
        <f>RhoFFromP(テーブル2[[#This Row],[P]])</f>
        <v>624.86636713482415</v>
      </c>
      <c r="F277" s="34">
        <f>HgFromP(テーブル2[[#This Row],[P]])</f>
        <v>2643264.5206450778</v>
      </c>
      <c r="G277" s="34">
        <f>HfFromP(テーブル2[[#This Row],[P]])</f>
        <v>1562686.7596125705</v>
      </c>
      <c r="H277" s="34">
        <f>MuGFromP(テーブル2[[#This Row],[P]])</f>
        <v>2.2019591234371903E-5</v>
      </c>
      <c r="I277" s="34">
        <f>MuFFromP(テーブル2[[#This Row],[P]])</f>
        <v>7.222326555143516E-5</v>
      </c>
      <c r="J277" s="34">
        <f>KfFromP(テーブル2[[#This Row],[P]])</f>
        <v>0.49112131073334553</v>
      </c>
      <c r="K277" s="34">
        <f>CpFFromP(テーブル2[[#This Row],[P]])</f>
        <v>7679.7488518783057</v>
      </c>
      <c r="L277" s="34">
        <f>SigmaFromP(テーブル2[[#This Row],[P]])</f>
        <v>6.5036449518301549E-3</v>
      </c>
      <c r="M277" s="34">
        <v>141.01</v>
      </c>
      <c r="N277" s="34">
        <v>3417.6995999999999</v>
      </c>
      <c r="O277" s="35">
        <f t="shared" si="116"/>
        <v>1.7530051946857026E-5</v>
      </c>
      <c r="P277" s="35">
        <f t="shared" si="117"/>
        <v>1.4842140332619616E-2</v>
      </c>
      <c r="Q277" s="35">
        <v>4.7243999999999993E-3</v>
      </c>
      <c r="R277" s="34">
        <v>0.30480000000000002</v>
      </c>
      <c r="S277" s="36">
        <v>10939030.456542969</v>
      </c>
      <c r="T277" s="34">
        <v>479.80174976923308</v>
      </c>
      <c r="U277" s="12">
        <f>+T277+BG277*S277*テーブル2[[#This Row],[Pw]]*R277/(N277*O277*K277)</f>
        <v>587.35566375587598</v>
      </c>
      <c r="V277" s="34">
        <v>0.03</v>
      </c>
      <c r="W277" s="35">
        <f t="shared" si="118"/>
        <v>223564.80099533722</v>
      </c>
      <c r="X277" s="34">
        <v>2.4625371900074224E-2</v>
      </c>
      <c r="Y277" s="34">
        <f t="shared" si="119"/>
        <v>6.372481758619557</v>
      </c>
      <c r="Z277" s="34">
        <f t="shared" si="120"/>
        <v>6.3724817784903891</v>
      </c>
      <c r="AA277" s="34">
        <f t="shared" si="121"/>
        <v>-1.9870832090873591E-8</v>
      </c>
      <c r="AB277" s="34">
        <f t="shared" si="122"/>
        <v>1.3563277074622701E-5</v>
      </c>
      <c r="AC277" s="34">
        <v>640.59957531191185</v>
      </c>
      <c r="AD277" s="34">
        <f t="shared" si="123"/>
        <v>6201.8297111873189</v>
      </c>
      <c r="AE277" s="34">
        <f>+gettm2(AD277,AC277,AK277,AL277,テーブル2[[#This Row],[Fcorr]])</f>
        <v>587.35566416187157</v>
      </c>
      <c r="AF277" s="37">
        <f t="shared" si="124"/>
        <v>4.0599559270049213E-7</v>
      </c>
      <c r="AG277" s="34">
        <v>1.3729603840944816E-5</v>
      </c>
      <c r="AH277" s="34">
        <f t="shared" si="125"/>
        <v>57.540474173445922</v>
      </c>
      <c r="AI277" s="34">
        <f t="shared" si="126"/>
        <v>0.3034541933986144</v>
      </c>
      <c r="AJ277" s="34">
        <f t="shared" si="127"/>
        <v>36.046340286005893</v>
      </c>
      <c r="AK277" s="34">
        <f>+S88*テーブル2[[#This Row],[F_form]]/(E88*CpFromTP((テーブル2[[#This Row],[Tin]]+テーブル2[[#This Row],[Tf]])/2,テーブル2[[#This Row],[P]])*AI88)</f>
        <v>2.0529880243955492</v>
      </c>
      <c r="AL277" s="34">
        <f t="shared" si="128"/>
        <v>1.1293676909872215</v>
      </c>
      <c r="AM277" s="34">
        <f t="shared" si="129"/>
        <v>608.62107398892408</v>
      </c>
      <c r="AN277" s="34">
        <f t="shared" si="130"/>
        <v>9.5994892035378143E-9</v>
      </c>
      <c r="AO277" s="34">
        <f t="shared" si="131"/>
        <v>1.6632676632211509E-7</v>
      </c>
      <c r="AP277" s="34">
        <v>3.7629243493888751</v>
      </c>
      <c r="AQ277" s="34">
        <f t="shared" si="132"/>
        <v>3.8511633512937067E-5</v>
      </c>
      <c r="AR277" s="34">
        <f t="shared" si="133"/>
        <v>6.9479653036334657E-6</v>
      </c>
      <c r="AS277" s="34">
        <f t="shared" si="134"/>
        <v>18.241511155860071</v>
      </c>
      <c r="AT277" s="34">
        <f t="shared" si="135"/>
        <v>11.468499148358411</v>
      </c>
      <c r="AU277" s="34">
        <f t="shared" si="136"/>
        <v>3.4801641585577978</v>
      </c>
      <c r="AV277" s="34">
        <f t="shared" si="137"/>
        <v>0.28276019083107728</v>
      </c>
      <c r="AW277" s="34">
        <f t="shared" si="138"/>
        <v>8.1543934223708391E-3</v>
      </c>
      <c r="AX277" s="34">
        <f t="shared" si="139"/>
        <v>0.28276018739679748</v>
      </c>
      <c r="AY277" s="34">
        <f t="shared" si="140"/>
        <v>3.4342798049813439E-9</v>
      </c>
      <c r="AZ277" s="34">
        <f t="shared" si="141"/>
        <v>1080577.7610325073</v>
      </c>
      <c r="BA277" s="34">
        <f t="shared" si="142"/>
        <v>1.0234495816848304E-5</v>
      </c>
      <c r="BB277" s="36">
        <f t="shared" si="143"/>
        <v>10973340.775941076</v>
      </c>
      <c r="BC277" s="38">
        <f t="shared" si="144"/>
        <v>34310.319398107007</v>
      </c>
      <c r="BD277" s="39">
        <f t="shared" si="145"/>
        <v>0.31365046047188722</v>
      </c>
      <c r="BE277" s="36">
        <v>6214542.2999999998</v>
      </c>
      <c r="BF277" s="40">
        <f>テーブル2[[#This Row],[q_P]]/テーブル2[[#This Row],[q_M]]</f>
        <v>1.7657520451572235</v>
      </c>
      <c r="BG277" s="34">
        <v>1</v>
      </c>
      <c r="BH277" s="34">
        <v>-0.191</v>
      </c>
      <c r="BI277" s="34">
        <v>4.5999999999999999E-2</v>
      </c>
      <c r="BJ277" s="34">
        <v>5625</v>
      </c>
      <c r="BK277" s="22">
        <v>1</v>
      </c>
      <c r="BL277" s="34">
        <f>テーブル2[[#This Row],[Ts]]-テーブル2[[#This Row],[Tin]]</f>
        <v>128.81932422929049</v>
      </c>
      <c r="BM277" s="34">
        <f>テーブル2[[#This Row],[q_P]]*0.000001</f>
        <v>10.973340775941075</v>
      </c>
      <c r="BN277" s="34">
        <f>テーブル2[[#This Row],[Tsub]]</f>
        <v>128.81932422929049</v>
      </c>
      <c r="BO277" s="34">
        <f>テーブル2[[#This Row],[Fcorr]]</f>
        <v>1</v>
      </c>
      <c r="BP277" s="34">
        <f>(テーブル2[[#This Row],[Tsub]]-40)^2</f>
        <v>7888.8723565478285</v>
      </c>
      <c r="BQ277" s="34">
        <v>1</v>
      </c>
      <c r="BR277" s="34">
        <v>0.30480000000000002</v>
      </c>
    </row>
    <row r="278" spans="1:70" x14ac:dyDescent="0.15">
      <c r="A278" s="33" t="s">
        <v>121</v>
      </c>
      <c r="B278" s="34">
        <v>13789514.586336</v>
      </c>
      <c r="C278" s="22">
        <f>TsatFromP(テーブル2[[#This Row],[P]])</f>
        <v>608.62107399852357</v>
      </c>
      <c r="D278" s="34">
        <f>RhoGFromP(テーブル2[[#This Row],[P]])</f>
        <v>85.147847035840741</v>
      </c>
      <c r="E278" s="34">
        <f>RhoFFromP(テーブル2[[#This Row],[P]])</f>
        <v>624.86636713482415</v>
      </c>
      <c r="F278" s="34">
        <f>HgFromP(テーブル2[[#This Row],[P]])</f>
        <v>2643264.5206450778</v>
      </c>
      <c r="G278" s="34">
        <f>HfFromP(テーブル2[[#This Row],[P]])</f>
        <v>1562686.7596125705</v>
      </c>
      <c r="H278" s="34">
        <f>MuGFromP(テーブル2[[#This Row],[P]])</f>
        <v>2.2019591234371903E-5</v>
      </c>
      <c r="I278" s="34">
        <f>MuFFromP(テーブル2[[#This Row],[P]])</f>
        <v>7.222326555143516E-5</v>
      </c>
      <c r="J278" s="34">
        <f>KfFromP(テーブル2[[#This Row],[P]])</f>
        <v>0.49112131073334553</v>
      </c>
      <c r="K278" s="34">
        <f>CpFFromP(テーブル2[[#This Row],[P]])</f>
        <v>7679.7488518783057</v>
      </c>
      <c r="L278" s="34">
        <f>SigmaFromP(テーブル2[[#This Row],[P]])</f>
        <v>6.5036449518301549E-3</v>
      </c>
      <c r="M278" s="34">
        <v>142.01</v>
      </c>
      <c r="N278" s="34">
        <v>3451.6053499999998</v>
      </c>
      <c r="O278" s="35">
        <f t="shared" si="116"/>
        <v>1.7530051946857026E-5</v>
      </c>
      <c r="P278" s="35">
        <f t="shared" si="117"/>
        <v>1.4842140332619616E-2</v>
      </c>
      <c r="Q278" s="35">
        <v>4.7243999999999993E-3</v>
      </c>
      <c r="R278" s="34">
        <v>0.30480000000000002</v>
      </c>
      <c r="S278" s="36">
        <v>5491869.7357177734</v>
      </c>
      <c r="T278" s="34">
        <v>535.41026047180731</v>
      </c>
      <c r="U278" s="12">
        <f>+T278+BG278*S278*テーブル2[[#This Row],[Pw]]*R278/(N278*O278*K278)</f>
        <v>588.87658984072027</v>
      </c>
      <c r="V278" s="34">
        <v>0.03</v>
      </c>
      <c r="W278" s="35">
        <f t="shared" si="118"/>
        <v>225782.70576711639</v>
      </c>
      <c r="X278" s="34">
        <v>2.4526082022449512E-2</v>
      </c>
      <c r="Y278" s="34">
        <f t="shared" si="119"/>
        <v>6.3853677111581852</v>
      </c>
      <c r="Z278" s="34">
        <f t="shared" si="120"/>
        <v>6.3853677268149873</v>
      </c>
      <c r="AA278" s="34">
        <f t="shared" si="121"/>
        <v>-1.565680207704645E-8</v>
      </c>
      <c r="AB278" s="34">
        <f t="shared" si="122"/>
        <v>1.3351952039850866E-5</v>
      </c>
      <c r="AC278" s="34">
        <v>638.0921214012327</v>
      </c>
      <c r="AD278" s="34">
        <f t="shared" si="123"/>
        <v>6250.7160724506275</v>
      </c>
      <c r="AE278" s="34">
        <f>+gettm2(AD278,AC278,AK278,AL278,テーブル2[[#This Row],[Fcorr]])</f>
        <v>588.87658984072027</v>
      </c>
      <c r="AF278" s="37">
        <f t="shared" si="124"/>
        <v>0</v>
      </c>
      <c r="AG278" s="34">
        <v>1.3435193636841287E-5</v>
      </c>
      <c r="AH278" s="34">
        <f t="shared" si="125"/>
        <v>58.451183159607552</v>
      </c>
      <c r="AI278" s="34">
        <f t="shared" si="126"/>
        <v>0.30584619253696393</v>
      </c>
      <c r="AJ278" s="34">
        <f t="shared" si="127"/>
        <v>35.551426975823489</v>
      </c>
      <c r="AK278" s="34">
        <f>+S88*テーブル2[[#This Row],[F_form]]/(E88*CpFromTP((テーブル2[[#This Row],[Tin]]+テーブル2[[#This Row],[Tf]])/2,テーブル2[[#This Row],[P]])*AI88)</f>
        <v>1.8962194671545543</v>
      </c>
      <c r="AL278" s="34">
        <f t="shared" si="128"/>
        <v>1.1293676909872215</v>
      </c>
      <c r="AM278" s="34">
        <f t="shared" si="129"/>
        <v>608.6210739944629</v>
      </c>
      <c r="AN278" s="34">
        <f t="shared" si="130"/>
        <v>4.0606664697406814E-9</v>
      </c>
      <c r="AO278" s="34">
        <f t="shared" si="131"/>
        <v>8.3241596990420394E-8</v>
      </c>
      <c r="AP278" s="34">
        <v>3.7625068656366847</v>
      </c>
      <c r="AQ278" s="34">
        <f t="shared" si="132"/>
        <v>3.852018040671507E-5</v>
      </c>
      <c r="AR278" s="34">
        <f t="shared" si="133"/>
        <v>6.7592176169158535E-6</v>
      </c>
      <c r="AS278" s="34">
        <f t="shared" si="134"/>
        <v>17.885848021017424</v>
      </c>
      <c r="AT278" s="34">
        <f t="shared" si="135"/>
        <v>11.370048933980826</v>
      </c>
      <c r="AU278" s="34">
        <f t="shared" si="136"/>
        <v>3.4774861754170012</v>
      </c>
      <c r="AV278" s="34">
        <f t="shared" si="137"/>
        <v>0.28502069021968346</v>
      </c>
      <c r="AW278" s="34">
        <f t="shared" si="138"/>
        <v>8.027342454964892E-3</v>
      </c>
      <c r="AX278" s="34">
        <f t="shared" si="139"/>
        <v>0.28502068665235081</v>
      </c>
      <c r="AY278" s="34">
        <f t="shared" si="140"/>
        <v>3.5673326514995551E-9</v>
      </c>
      <c r="AZ278" s="34">
        <f t="shared" si="141"/>
        <v>1080577.7610325073</v>
      </c>
      <c r="BA278" s="34">
        <f t="shared" si="142"/>
        <v>1.0237903021127579E-5</v>
      </c>
      <c r="BB278" s="36">
        <f t="shared" si="143"/>
        <v>5490002.8161891904</v>
      </c>
      <c r="BC278" s="38">
        <f t="shared" si="144"/>
        <v>-1866.9195285830647</v>
      </c>
      <c r="BD278" s="39">
        <f t="shared" si="145"/>
        <v>-3.3994242733782959E-2</v>
      </c>
      <c r="BE278" s="36">
        <v>4731885</v>
      </c>
      <c r="BF278" s="40">
        <f>テーブル2[[#This Row],[q_P]]/テーブル2[[#This Row],[q_M]]</f>
        <v>1.1602147592744096</v>
      </c>
      <c r="BG278" s="34">
        <v>1</v>
      </c>
      <c r="BH278" s="34">
        <v>-5.8999999999999997E-2</v>
      </c>
      <c r="BI278" s="34">
        <v>4.5999999999999999E-2</v>
      </c>
      <c r="BJ278" s="34">
        <v>5625</v>
      </c>
      <c r="BK278" s="22">
        <v>1</v>
      </c>
      <c r="BL278" s="34">
        <f>テーブル2[[#This Row],[Ts]]-テーブル2[[#This Row],[Tin]]</f>
        <v>73.210813526716265</v>
      </c>
      <c r="BM278" s="34">
        <f>テーブル2[[#This Row],[q_P]]*0.000001</f>
        <v>5.4900028161891905</v>
      </c>
      <c r="BN278" s="34">
        <f>テーブル2[[#This Row],[Tsub]]</f>
        <v>73.210813526716265</v>
      </c>
      <c r="BO278" s="34">
        <f>テーブル2[[#This Row],[Fcorr]]</f>
        <v>1</v>
      </c>
      <c r="BP278" s="34">
        <f>(テーブル2[[#This Row],[Tsub]]-40)^2</f>
        <v>1102.95813510632</v>
      </c>
      <c r="BQ278" s="34">
        <v>1</v>
      </c>
      <c r="BR278" s="34">
        <v>0.30480000000000002</v>
      </c>
    </row>
    <row r="279" spans="1:70" x14ac:dyDescent="0.15">
      <c r="A279" s="33" t="s">
        <v>123</v>
      </c>
      <c r="B279" s="34">
        <v>13789514.586336</v>
      </c>
      <c r="C279" s="22">
        <f>TsatFromP(テーブル2[[#This Row],[P]])</f>
        <v>608.62107399852357</v>
      </c>
      <c r="D279" s="34">
        <f>RhoGFromP(テーブル2[[#This Row],[P]])</f>
        <v>85.147847035840741</v>
      </c>
      <c r="E279" s="34">
        <f>RhoFFromP(テーブル2[[#This Row],[P]])</f>
        <v>624.86636713482415</v>
      </c>
      <c r="F279" s="34">
        <f>HgFromP(テーブル2[[#This Row],[P]])</f>
        <v>2643264.5206450778</v>
      </c>
      <c r="G279" s="34">
        <f>HfFromP(テーブル2[[#This Row],[P]])</f>
        <v>1562686.7596125705</v>
      </c>
      <c r="H279" s="34">
        <f>MuGFromP(テーブル2[[#This Row],[P]])</f>
        <v>2.2019591234371903E-5</v>
      </c>
      <c r="I279" s="34">
        <f>MuFFromP(テーブル2[[#This Row],[P]])</f>
        <v>7.222326555143516E-5</v>
      </c>
      <c r="J279" s="34">
        <f>KfFromP(テーブル2[[#This Row],[P]])</f>
        <v>0.49112131073334553</v>
      </c>
      <c r="K279" s="34">
        <f>CpFFromP(テーブル2[[#This Row],[P]])</f>
        <v>7679.7488518783057</v>
      </c>
      <c r="L279" s="34">
        <f>SigmaFromP(テーブル2[[#This Row],[P]])</f>
        <v>6.5036449518301549E-3</v>
      </c>
      <c r="M279" s="34">
        <v>144.01</v>
      </c>
      <c r="N279" s="34">
        <v>4068.69</v>
      </c>
      <c r="O279" s="35">
        <f t="shared" si="116"/>
        <v>1.7530051946857026E-5</v>
      </c>
      <c r="P279" s="35">
        <f t="shared" si="117"/>
        <v>1.4842140332619616E-2</v>
      </c>
      <c r="Q279" s="35">
        <v>4.7243999999999993E-3</v>
      </c>
      <c r="R279" s="34">
        <v>0.30480000000000002</v>
      </c>
      <c r="S279" s="36">
        <v>6051180.2673339844</v>
      </c>
      <c r="T279" s="34">
        <v>537.69687149912329</v>
      </c>
      <c r="U279" s="12">
        <f>+T279+BG279*S279*テーブル2[[#This Row],[Pw]]*R279/(N279*O279*K279)</f>
        <v>587.67347816859581</v>
      </c>
      <c r="V279" s="34">
        <v>0.03</v>
      </c>
      <c r="W279" s="35">
        <f t="shared" si="118"/>
        <v>266148.57261349674</v>
      </c>
      <c r="X279" s="34">
        <v>2.2955484772265024E-2</v>
      </c>
      <c r="Y279" s="34">
        <f t="shared" si="119"/>
        <v>6.6001949835966984</v>
      </c>
      <c r="Z279" s="34">
        <f t="shared" si="120"/>
        <v>6.6001949881418405</v>
      </c>
      <c r="AA279" s="34">
        <f t="shared" si="121"/>
        <v>-4.5451420405129284E-9</v>
      </c>
      <c r="AB279" s="34">
        <f t="shared" si="122"/>
        <v>1.026643200945131E-5</v>
      </c>
      <c r="AC279" s="34">
        <v>637.41738620763897</v>
      </c>
      <c r="AD279" s="34">
        <f t="shared" si="123"/>
        <v>7128.4053337000396</v>
      </c>
      <c r="AE279" s="34">
        <f>+gettm2(AD279,AC279,AK279,AL279,テーブル2[[#This Row],[Fcorr]])</f>
        <v>587.67347854276966</v>
      </c>
      <c r="AF279" s="37">
        <f t="shared" si="124"/>
        <v>3.7417385101434775E-7</v>
      </c>
      <c r="AG279" s="34">
        <v>1.0339892247588016E-5</v>
      </c>
      <c r="AH279" s="34">
        <f t="shared" si="125"/>
        <v>76.018366799794279</v>
      </c>
      <c r="AI279" s="34">
        <f t="shared" si="126"/>
        <v>0.34879133924852634</v>
      </c>
      <c r="AJ279" s="34">
        <f t="shared" si="127"/>
        <v>31.202668295483072</v>
      </c>
      <c r="AK279" s="34">
        <f>+S88*テーブル2[[#This Row],[F_form]]/(E88*CpFromTP((テーブル2[[#This Row],[Tin]]+テーブル2[[#This Row],[Tf]])/2,テーブル2[[#This Row],[P]])*AI88)</f>
        <v>1.8925256688611052</v>
      </c>
      <c r="AL279" s="34">
        <f t="shared" si="128"/>
        <v>1.1293676909872215</v>
      </c>
      <c r="AM279" s="34">
        <f t="shared" si="129"/>
        <v>608.62107399710783</v>
      </c>
      <c r="AN279" s="34">
        <f t="shared" si="130"/>
        <v>1.4157421901472844E-9</v>
      </c>
      <c r="AO279" s="34">
        <f t="shared" si="131"/>
        <v>7.3460238136705387E-8</v>
      </c>
      <c r="AP279" s="34">
        <v>4.042343499780757</v>
      </c>
      <c r="AQ279" s="34">
        <f t="shared" si="132"/>
        <v>3.3371558124039162E-5</v>
      </c>
      <c r="AR279" s="34">
        <f t="shared" si="133"/>
        <v>5.2066762428623605E-6</v>
      </c>
      <c r="AS279" s="34">
        <f t="shared" si="134"/>
        <v>15.712174540881103</v>
      </c>
      <c r="AT279" s="34">
        <f t="shared" si="135"/>
        <v>10.722179301566037</v>
      </c>
      <c r="AU279" s="34">
        <f t="shared" si="136"/>
        <v>3.7398032782560469</v>
      </c>
      <c r="AV279" s="34">
        <f t="shared" si="137"/>
        <v>0.30254022152471016</v>
      </c>
      <c r="AW279" s="34">
        <f t="shared" si="138"/>
        <v>6.1722934058261883E-3</v>
      </c>
      <c r="AX279" s="34">
        <f t="shared" si="139"/>
        <v>0.30254019478922139</v>
      </c>
      <c r="AY279" s="34">
        <f t="shared" si="140"/>
        <v>2.6735488767304361E-8</v>
      </c>
      <c r="AZ279" s="34">
        <f t="shared" si="141"/>
        <v>1080577.7610325073</v>
      </c>
      <c r="BA279" s="34">
        <f t="shared" si="142"/>
        <v>8.2554978630215675E-6</v>
      </c>
      <c r="BB279" s="36">
        <f t="shared" si="143"/>
        <v>6008308.692547271</v>
      </c>
      <c r="BC279" s="38">
        <f t="shared" si="144"/>
        <v>-42871.574786713347</v>
      </c>
      <c r="BD279" s="39">
        <f t="shared" si="145"/>
        <v>-0.708482856115632</v>
      </c>
      <c r="BE279" s="36">
        <v>5015798.0999999996</v>
      </c>
      <c r="BF279" s="40">
        <f>テーブル2[[#This Row],[q_P]]/テーブル2[[#This Row],[q_M]]</f>
        <v>1.1978769026901763</v>
      </c>
      <c r="BG279" s="34">
        <v>1</v>
      </c>
      <c r="BH279" s="34">
        <v>-8.2000000000000003E-2</v>
      </c>
      <c r="BI279" s="34">
        <v>4.5999999999999999E-2</v>
      </c>
      <c r="BJ279" s="34">
        <v>5625</v>
      </c>
      <c r="BK279" s="22">
        <v>1</v>
      </c>
      <c r="BL279" s="34">
        <f>テーブル2[[#This Row],[Ts]]-テーブル2[[#This Row],[Tin]]</f>
        <v>70.92420249940028</v>
      </c>
      <c r="BM279" s="34">
        <f>テーブル2[[#This Row],[q_P]]*0.000001</f>
        <v>6.0083086925472706</v>
      </c>
      <c r="BN279" s="34">
        <f>テーブル2[[#This Row],[Tsub]]</f>
        <v>70.92420249940028</v>
      </c>
      <c r="BO279" s="34">
        <f>テーブル2[[#This Row],[Fcorr]]</f>
        <v>1</v>
      </c>
      <c r="BP279" s="34">
        <f>(テーブル2[[#This Row],[Tsub]]-40)^2</f>
        <v>956.3063002239146</v>
      </c>
      <c r="BQ279" s="34">
        <v>1</v>
      </c>
      <c r="BR279" s="34">
        <v>0.30480000000000002</v>
      </c>
    </row>
    <row r="280" spans="1:70" x14ac:dyDescent="0.15">
      <c r="A280" s="33" t="s">
        <v>299</v>
      </c>
      <c r="B280" s="34">
        <v>13789514.586336</v>
      </c>
      <c r="C280" s="22">
        <f>TsatFromP(テーブル2[[#This Row],[P]])</f>
        <v>608.62107399852357</v>
      </c>
      <c r="D280" s="34">
        <f>RhoGFromP(テーブル2[[#This Row],[P]])</f>
        <v>85.147847035840741</v>
      </c>
      <c r="E280" s="34">
        <f>RhoFFromP(テーブル2[[#This Row],[P]])</f>
        <v>624.86636713482415</v>
      </c>
      <c r="F280" s="34">
        <f>HgFromP(テーブル2[[#This Row],[P]])</f>
        <v>2643264.5206450778</v>
      </c>
      <c r="G280" s="34">
        <f>HfFromP(テーブル2[[#This Row],[P]])</f>
        <v>1562686.7596125705</v>
      </c>
      <c r="H280" s="34">
        <f>MuGFromP(テーブル2[[#This Row],[P]])</f>
        <v>2.2019591234371903E-5</v>
      </c>
      <c r="I280" s="34">
        <f>MuFFromP(テーブル2[[#This Row],[P]])</f>
        <v>7.222326555143516E-5</v>
      </c>
      <c r="J280" s="34">
        <f>KfFromP(テーブル2[[#This Row],[P]])</f>
        <v>0.49112131073334553</v>
      </c>
      <c r="K280" s="34">
        <f>CpFFromP(テーブル2[[#This Row],[P]])</f>
        <v>7679.7488518783057</v>
      </c>
      <c r="L280" s="34">
        <f>SigmaFromP(テーブル2[[#This Row],[P]])</f>
        <v>6.5036449518301549E-3</v>
      </c>
      <c r="M280" s="34">
        <v>145.01</v>
      </c>
      <c r="N280" s="34">
        <v>4109.3769000000002</v>
      </c>
      <c r="O280" s="35">
        <f t="shared" ref="O280:O342" si="146">PI()*Q280^2/4</f>
        <v>1.7530051946857026E-5</v>
      </c>
      <c r="P280" s="35">
        <f t="shared" ref="P280:P342" si="147">PI()*Q280</f>
        <v>1.4842140332619616E-2</v>
      </c>
      <c r="Q280" s="35">
        <v>4.7243999999999993E-3</v>
      </c>
      <c r="R280" s="34">
        <v>0.30480000000000002</v>
      </c>
      <c r="S280" s="36">
        <v>12902667.999267578</v>
      </c>
      <c r="T280" s="34">
        <v>480.32335237154729</v>
      </c>
      <c r="U280" s="12">
        <f>+T280+BG280*S280*テーブル2[[#This Row],[Pw]]*R280/(N280*O280*K280)</f>
        <v>585.83121438420483</v>
      </c>
      <c r="V280" s="34">
        <v>0.03</v>
      </c>
      <c r="W280" s="35">
        <f t="shared" si="118"/>
        <v>268810.05833963171</v>
      </c>
      <c r="X280" s="34">
        <v>2.2865319787362243E-2</v>
      </c>
      <c r="Y280" s="34">
        <f t="shared" si="119"/>
        <v>6.6131954788555083</v>
      </c>
      <c r="Z280" s="34">
        <f t="shared" si="120"/>
        <v>6.6131955111734184</v>
      </c>
      <c r="AA280" s="34">
        <f t="shared" si="121"/>
        <v>-3.2317910125811977E-8</v>
      </c>
      <c r="AB280" s="34">
        <f t="shared" si="122"/>
        <v>1.01038287489927E-5</v>
      </c>
      <c r="AC280" s="34">
        <v>639.89273512966759</v>
      </c>
      <c r="AD280" s="34">
        <f t="shared" si="123"/>
        <v>7185.5359376130273</v>
      </c>
      <c r="AE280" s="34">
        <f>+gettm2(AD280,AC280,AK280,AL280,テーブル2[[#This Row],[Fcorr]])</f>
        <v>585.83121478313217</v>
      </c>
      <c r="AF280" s="37">
        <f t="shared" si="124"/>
        <v>3.9892734093882609E-7</v>
      </c>
      <c r="AG280" s="34">
        <v>1.025719533699038E-5</v>
      </c>
      <c r="AH280" s="34">
        <f t="shared" si="125"/>
        <v>77.241748015317881</v>
      </c>
      <c r="AI280" s="34">
        <f t="shared" si="126"/>
        <v>0.35158672740591457</v>
      </c>
      <c r="AJ280" s="34">
        <f t="shared" si="127"/>
        <v>31.201187754238063</v>
      </c>
      <c r="AK280" s="34">
        <f>+S88*テーブル2[[#This Row],[F_form]]/(E88*CpFromTP((テーブル2[[#This Row],[Tin]]+テーブル2[[#This Row],[Tf]])/2,テーブル2[[#This Row],[P]])*AI88)</f>
        <v>2.0552243762934661</v>
      </c>
      <c r="AL280" s="34">
        <f t="shared" si="128"/>
        <v>1.1293676909872215</v>
      </c>
      <c r="AM280" s="34">
        <f t="shared" si="129"/>
        <v>608.62107399791694</v>
      </c>
      <c r="AN280" s="34">
        <f t="shared" si="130"/>
        <v>6.0663296608254313E-10</v>
      </c>
      <c r="AO280" s="34">
        <f t="shared" si="131"/>
        <v>1.5336658799767957E-7</v>
      </c>
      <c r="AP280" s="34">
        <v>4.0851098829157593</v>
      </c>
      <c r="AQ280" s="34">
        <f t="shared" si="132"/>
        <v>3.2676492182821527E-5</v>
      </c>
      <c r="AR280" s="34">
        <f t="shared" si="133"/>
        <v>5.2052809624940296E-6</v>
      </c>
      <c r="AS280" s="34">
        <f t="shared" si="134"/>
        <v>15.833855482759201</v>
      </c>
      <c r="AT280" s="34">
        <f t="shared" si="135"/>
        <v>10.760751998436019</v>
      </c>
      <c r="AU280" s="34">
        <f t="shared" si="136"/>
        <v>3.783337579556775</v>
      </c>
      <c r="AV280" s="34">
        <f t="shared" si="137"/>
        <v>0.30177230335898431</v>
      </c>
      <c r="AW280" s="34">
        <f t="shared" si="138"/>
        <v>6.0745345124374661E-3</v>
      </c>
      <c r="AX280" s="34">
        <f t="shared" si="139"/>
        <v>0.30177227278002544</v>
      </c>
      <c r="AY280" s="34">
        <f t="shared" si="140"/>
        <v>3.0578958865046246E-8</v>
      </c>
      <c r="AZ280" s="34">
        <f t="shared" si="141"/>
        <v>1080577.7610325073</v>
      </c>
      <c r="BA280" s="34">
        <f t="shared" si="142"/>
        <v>7.9989261291298696E-6</v>
      </c>
      <c r="BB280" s="36">
        <f t="shared" si="143"/>
        <v>12946197.996778568</v>
      </c>
      <c r="BC280" s="38">
        <f t="shared" si="144"/>
        <v>43529.997510990128</v>
      </c>
      <c r="BD280" s="39">
        <f t="shared" si="145"/>
        <v>0.33737206532370756</v>
      </c>
      <c r="BE280" s="36">
        <v>7255556.9999999991</v>
      </c>
      <c r="BF280" s="40">
        <f>テーブル2[[#This Row],[q_P]]/テーブル2[[#This Row],[q_M]]</f>
        <v>1.7843148357567269</v>
      </c>
      <c r="BG280" s="34">
        <v>1</v>
      </c>
      <c r="BH280" s="34">
        <v>-0.20200000000000001</v>
      </c>
      <c r="BI280" s="34">
        <v>4.5999999999999999E-2</v>
      </c>
      <c r="BJ280" s="34">
        <v>5625</v>
      </c>
      <c r="BK280" s="22">
        <v>1</v>
      </c>
      <c r="BL280" s="34">
        <f>テーブル2[[#This Row],[Ts]]-テーブル2[[#This Row],[Tin]]</f>
        <v>128.29772162697628</v>
      </c>
      <c r="BM280" s="34">
        <f>テーブル2[[#This Row],[q_P]]*0.000001</f>
        <v>12.946197996778567</v>
      </c>
      <c r="BN280" s="34">
        <f>テーブル2[[#This Row],[Tsub]]</f>
        <v>128.29772162697628</v>
      </c>
      <c r="BO280" s="34">
        <f>テーブル2[[#This Row],[Fcorr]]</f>
        <v>1</v>
      </c>
      <c r="BP280" s="34">
        <f>(テーブル2[[#This Row],[Tsub]]-40)^2</f>
        <v>7796.4876445149957</v>
      </c>
      <c r="BQ280" s="34">
        <v>1</v>
      </c>
      <c r="BR280" s="34">
        <v>0.30480000000000002</v>
      </c>
    </row>
    <row r="281" spans="1:70" x14ac:dyDescent="0.15">
      <c r="A281" s="33" t="s">
        <v>300</v>
      </c>
      <c r="B281" s="34">
        <v>13789514.586336</v>
      </c>
      <c r="C281" s="22">
        <f>TsatFromP(テーブル2[[#This Row],[P]])</f>
        <v>608.62107399852357</v>
      </c>
      <c r="D281" s="34">
        <f>RhoGFromP(テーブル2[[#This Row],[P]])</f>
        <v>85.147847035840741</v>
      </c>
      <c r="E281" s="34">
        <f>RhoFFromP(テーブル2[[#This Row],[P]])</f>
        <v>624.86636713482415</v>
      </c>
      <c r="F281" s="34">
        <f>HgFromP(テーブル2[[#This Row],[P]])</f>
        <v>2643264.5206450778</v>
      </c>
      <c r="G281" s="34">
        <f>HfFromP(テーブル2[[#This Row],[P]])</f>
        <v>1562686.7596125705</v>
      </c>
      <c r="H281" s="34">
        <f>MuGFromP(テーブル2[[#This Row],[P]])</f>
        <v>2.2019591234371903E-5</v>
      </c>
      <c r="I281" s="34">
        <f>MuFFromP(テーブル2[[#This Row],[P]])</f>
        <v>7.222326555143516E-5</v>
      </c>
      <c r="J281" s="34">
        <f>KfFromP(テーブル2[[#This Row],[P]])</f>
        <v>0.49112131073334553</v>
      </c>
      <c r="K281" s="34">
        <f>CpFFromP(テーブル2[[#This Row],[P]])</f>
        <v>7679.7488518783057</v>
      </c>
      <c r="L281" s="34">
        <f>SigmaFromP(テーブル2[[#This Row],[P]])</f>
        <v>6.5036449518301549E-3</v>
      </c>
      <c r="M281" s="34">
        <v>146.01</v>
      </c>
      <c r="N281" s="34">
        <v>4163.6260999999986</v>
      </c>
      <c r="O281" s="35">
        <f t="shared" si="146"/>
        <v>1.7530051946857026E-5</v>
      </c>
      <c r="P281" s="35">
        <f t="shared" si="147"/>
        <v>1.4842140332619616E-2</v>
      </c>
      <c r="Q281" s="35">
        <v>4.7243999999999993E-3</v>
      </c>
      <c r="R281" s="34">
        <v>0.30480000000000002</v>
      </c>
      <c r="S281" s="36">
        <v>350960.01625061035</v>
      </c>
      <c r="T281" s="34">
        <v>587.19643129987617</v>
      </c>
      <c r="U281" s="12">
        <f>+T281+BG281*S281*テーブル2[[#This Row],[Pw]]*R281/(N281*O281*K281)</f>
        <v>590.02891353487757</v>
      </c>
      <c r="V281" s="34">
        <v>0.03</v>
      </c>
      <c r="W281" s="35">
        <f t="shared" si="118"/>
        <v>272358.70597447822</v>
      </c>
      <c r="X281" s="34">
        <v>2.2747285813602764E-2</v>
      </c>
      <c r="Y281" s="34">
        <f t="shared" si="119"/>
        <v>6.6303309685906511</v>
      </c>
      <c r="Z281" s="34">
        <f t="shared" si="120"/>
        <v>6.6303309778947082</v>
      </c>
      <c r="AA281" s="34">
        <f t="shared" si="121"/>
        <v>-9.3040570803282208E-9</v>
      </c>
      <c r="AB281" s="34">
        <f t="shared" si="122"/>
        <v>9.8933227653163864E-6</v>
      </c>
      <c r="AC281" s="34">
        <v>633.82420563391724</v>
      </c>
      <c r="AD281" s="34">
        <f t="shared" si="123"/>
        <v>7261.5789778094213</v>
      </c>
      <c r="AE281" s="34">
        <f>+gettm2(AD281,AC281,AK281,AL281,テーブル2[[#This Row],[Fcorr]])</f>
        <v>590.02891353487746</v>
      </c>
      <c r="AF281" s="37">
        <f t="shared" si="124"/>
        <v>0</v>
      </c>
      <c r="AG281" s="34">
        <v>9.89751709380199E-6</v>
      </c>
      <c r="AH281" s="34">
        <f t="shared" si="125"/>
        <v>78.885265621338533</v>
      </c>
      <c r="AI281" s="34">
        <f t="shared" si="126"/>
        <v>0.35530749700149855</v>
      </c>
      <c r="AJ281" s="34">
        <f t="shared" si="127"/>
        <v>30.425705723843006</v>
      </c>
      <c r="AK281" s="34">
        <f>+S88*テーブル2[[#This Row],[F_form]]/(E88*CpFromTP((テーブル2[[#This Row],[Tin]]+テーブル2[[#This Row],[Tf]])/2,テーブル2[[#This Row],[P]])*AI88)</f>
        <v>1.6632688050991671</v>
      </c>
      <c r="AL281" s="34">
        <f t="shared" si="128"/>
        <v>1.1293676909872215</v>
      </c>
      <c r="AM281" s="34">
        <f t="shared" si="129"/>
        <v>608.62107399837566</v>
      </c>
      <c r="AN281" s="34">
        <f t="shared" si="130"/>
        <v>1.4790657587582245E-10</v>
      </c>
      <c r="AO281" s="34">
        <f t="shared" si="131"/>
        <v>4.1943284856036343E-9</v>
      </c>
      <c r="AP281" s="34">
        <v>4.0599086617126137</v>
      </c>
      <c r="AQ281" s="34">
        <f t="shared" si="132"/>
        <v>3.3083419238922483E-5</v>
      </c>
      <c r="AR281" s="34">
        <f t="shared" si="133"/>
        <v>4.9508557111437968E-6</v>
      </c>
      <c r="AS281" s="34">
        <f t="shared" si="134"/>
        <v>15.219299701214764</v>
      </c>
      <c r="AT281" s="34">
        <f t="shared" si="135"/>
        <v>10.562821698141182</v>
      </c>
      <c r="AU281" s="34">
        <f t="shared" si="136"/>
        <v>3.7530497388396618</v>
      </c>
      <c r="AV281" s="34">
        <f t="shared" si="137"/>
        <v>0.30685892287295191</v>
      </c>
      <c r="AW281" s="34">
        <f t="shared" si="138"/>
        <v>5.9479759676834432E-3</v>
      </c>
      <c r="AX281" s="34">
        <f t="shared" si="139"/>
        <v>0.30685889221049484</v>
      </c>
      <c r="AY281" s="34">
        <f t="shared" si="140"/>
        <v>3.0662457073393767E-8</v>
      </c>
      <c r="AZ281" s="34">
        <f t="shared" si="141"/>
        <v>1080577.7610325073</v>
      </c>
      <c r="BA281" s="34">
        <f t="shared" si="142"/>
        <v>8.1488087529946354E-6</v>
      </c>
      <c r="BB281" s="36">
        <f t="shared" si="143"/>
        <v>347545.3559375421</v>
      </c>
      <c r="BC281" s="38">
        <f t="shared" si="144"/>
        <v>-3414.6603130682488</v>
      </c>
      <c r="BD281" s="39">
        <f t="shared" si="145"/>
        <v>-0.97294852831039846</v>
      </c>
      <c r="BE281" s="36">
        <v>3059952.2999999989</v>
      </c>
      <c r="BF281" s="40">
        <f>テーブル2[[#This Row],[q_P]]/テーブル2[[#This Row],[q_M]]</f>
        <v>0.11357868419633281</v>
      </c>
      <c r="BG281" s="34">
        <v>1</v>
      </c>
      <c r="BH281" s="34">
        <v>4.2999999999999997E-2</v>
      </c>
      <c r="BI281" s="34">
        <v>4.5999999999999999E-2</v>
      </c>
      <c r="BJ281" s="34">
        <v>5625</v>
      </c>
      <c r="BK281" s="22">
        <v>1</v>
      </c>
      <c r="BL281" s="34">
        <f>テーブル2[[#This Row],[Ts]]-テーブル2[[#This Row],[Tin]]</f>
        <v>21.424642698647403</v>
      </c>
      <c r="BM281" s="34">
        <f>テーブル2[[#This Row],[q_P]]*0.000001</f>
        <v>0.3475453559375421</v>
      </c>
      <c r="BN281" s="34">
        <f>テーブル2[[#This Row],[Tsub]]</f>
        <v>21.424642698647403</v>
      </c>
      <c r="BO281" s="34">
        <f>テーブル2[[#This Row],[Fcorr]]</f>
        <v>1</v>
      </c>
      <c r="BP281" s="34">
        <f>(テーブル2[[#This Row],[Tsub]]-40)^2</f>
        <v>345.04389887291325</v>
      </c>
      <c r="BQ281" s="34">
        <v>1</v>
      </c>
      <c r="BR281" s="34">
        <v>0.30480000000000002</v>
      </c>
    </row>
    <row r="282" spans="1:70" x14ac:dyDescent="0.15">
      <c r="A282" s="33" t="s">
        <v>301</v>
      </c>
      <c r="B282" s="34">
        <v>13789514.586336</v>
      </c>
      <c r="C282" s="22">
        <f>TsatFromP(テーブル2[[#This Row],[P]])</f>
        <v>608.62107399852357</v>
      </c>
      <c r="D282" s="34">
        <f>RhoGFromP(テーブル2[[#This Row],[P]])</f>
        <v>85.147847035840741</v>
      </c>
      <c r="E282" s="34">
        <f>RhoFFromP(テーブル2[[#This Row],[P]])</f>
        <v>624.86636713482415</v>
      </c>
      <c r="F282" s="34">
        <f>HgFromP(テーブル2[[#This Row],[P]])</f>
        <v>2643264.5206450778</v>
      </c>
      <c r="G282" s="34">
        <f>HfFromP(テーブル2[[#This Row],[P]])</f>
        <v>1562686.7596125705</v>
      </c>
      <c r="H282" s="34">
        <f>MuGFromP(テーブル2[[#This Row],[P]])</f>
        <v>2.2019591234371903E-5</v>
      </c>
      <c r="I282" s="34">
        <f>MuFFromP(テーブル2[[#This Row],[P]])</f>
        <v>7.222326555143516E-5</v>
      </c>
      <c r="J282" s="34">
        <f>KfFromP(テーブル2[[#This Row],[P]])</f>
        <v>0.49112131073334553</v>
      </c>
      <c r="K282" s="34">
        <f>CpFFromP(テーブル2[[#This Row],[P]])</f>
        <v>7679.7488518783057</v>
      </c>
      <c r="L282" s="34">
        <f>SigmaFromP(テーブル2[[#This Row],[P]])</f>
        <v>6.5036449518301549E-3</v>
      </c>
      <c r="M282" s="34">
        <v>147.01</v>
      </c>
      <c r="N282" s="34">
        <v>4773.9296000000004</v>
      </c>
      <c r="O282" s="35">
        <f t="shared" si="146"/>
        <v>1.7530051946857026E-5</v>
      </c>
      <c r="P282" s="35">
        <f t="shared" si="147"/>
        <v>1.4842140332619616E-2</v>
      </c>
      <c r="Q282" s="35">
        <v>4.7243999999999993E-3</v>
      </c>
      <c r="R282" s="34">
        <v>0.30480000000000002</v>
      </c>
      <c r="S282" s="36">
        <v>6630146.7895507813</v>
      </c>
      <c r="T282" s="34">
        <v>539.35633944579172</v>
      </c>
      <c r="U282" s="12">
        <f>+T282+BG282*S282*テーブル2[[#This Row],[Pw]]*R282/(N282*O282*K282)</f>
        <v>586.02533017412554</v>
      </c>
      <c r="V282" s="34">
        <v>0.03</v>
      </c>
      <c r="W282" s="35">
        <f t="shared" si="118"/>
        <v>312280.99186650279</v>
      </c>
      <c r="X282" s="34">
        <v>2.1568955167707345E-2</v>
      </c>
      <c r="Y282" s="34">
        <f t="shared" si="119"/>
        <v>6.80903311188872</v>
      </c>
      <c r="Z282" s="34">
        <f t="shared" si="120"/>
        <v>6.8090331223979916</v>
      </c>
      <c r="AA282" s="34">
        <f t="shared" si="121"/>
        <v>-1.0509271675118725E-8</v>
      </c>
      <c r="AB282" s="34">
        <f t="shared" si="122"/>
        <v>7.9365924344130961E-6</v>
      </c>
      <c r="AC282" s="34">
        <v>636.37935214887375</v>
      </c>
      <c r="AD282" s="34">
        <f t="shared" si="123"/>
        <v>8107.4656032629546</v>
      </c>
      <c r="AE282" s="34">
        <f>+gettm2(AD282,AC282,AK282,AL282,テーブル2[[#This Row],[Fcorr]])</f>
        <v>586.02533017412543</v>
      </c>
      <c r="AF282" s="37">
        <f t="shared" si="124"/>
        <v>0</v>
      </c>
      <c r="AG282" s="34">
        <v>8.0029962038188108E-6</v>
      </c>
      <c r="AH282" s="34">
        <f t="shared" si="125"/>
        <v>98.33406473483997</v>
      </c>
      <c r="AI282" s="34">
        <f t="shared" si="126"/>
        <v>0.3966965475861422</v>
      </c>
      <c r="AJ282" s="34">
        <f t="shared" si="127"/>
        <v>27.467621897174258</v>
      </c>
      <c r="AK282" s="34">
        <f>+S88*テーブル2[[#This Row],[F_form]]/(E88*CpFromTP((テーブル2[[#This Row],[Tin]]+テーブル2[[#This Row],[Tf]])/2,テーブル2[[#This Row],[P]])*AI88)</f>
        <v>1.8924871535463534</v>
      </c>
      <c r="AL282" s="34">
        <f t="shared" si="128"/>
        <v>1.1293676909872215</v>
      </c>
      <c r="AM282" s="34">
        <f t="shared" si="129"/>
        <v>608.62107399668628</v>
      </c>
      <c r="AN282" s="34">
        <f t="shared" si="130"/>
        <v>1.8372929844190367E-9</v>
      </c>
      <c r="AO282" s="34">
        <f t="shared" si="131"/>
        <v>6.6403769405714726E-8</v>
      </c>
      <c r="AP282" s="34">
        <v>4.3245522588720018</v>
      </c>
      <c r="AQ282" s="34">
        <f t="shared" si="132"/>
        <v>2.915819361609955E-5</v>
      </c>
      <c r="AR282" s="34">
        <f t="shared" si="133"/>
        <v>4.0346999866122628E-6</v>
      </c>
      <c r="AS282" s="34">
        <f t="shared" si="134"/>
        <v>13.847765371663888</v>
      </c>
      <c r="AT282" s="34">
        <f t="shared" si="135"/>
        <v>10.090619373048121</v>
      </c>
      <c r="AU282" s="34">
        <f t="shared" si="136"/>
        <v>4.0029138682940317</v>
      </c>
      <c r="AV282" s="34">
        <f t="shared" si="137"/>
        <v>0.32163839057797006</v>
      </c>
      <c r="AW282" s="34">
        <f t="shared" si="138"/>
        <v>4.7715678730994764E-3</v>
      </c>
      <c r="AX282" s="34">
        <f t="shared" si="139"/>
        <v>0.32163838739519318</v>
      </c>
      <c r="AY282" s="34">
        <f t="shared" si="140"/>
        <v>3.1827768753878161E-9</v>
      </c>
      <c r="AZ282" s="34">
        <f t="shared" si="141"/>
        <v>1080577.7610325073</v>
      </c>
      <c r="BA282" s="34">
        <f t="shared" si="142"/>
        <v>6.7424768786827081E-6</v>
      </c>
      <c r="BB282" s="36">
        <f t="shared" si="143"/>
        <v>6649920.3258175422</v>
      </c>
      <c r="BC282" s="38">
        <f t="shared" si="144"/>
        <v>19773.536266760901</v>
      </c>
      <c r="BD282" s="39">
        <f t="shared" si="145"/>
        <v>0.29823677958268308</v>
      </c>
      <c r="BE282" s="36">
        <v>5867537.3999999994</v>
      </c>
      <c r="BF282" s="40">
        <f>テーブル2[[#This Row],[q_P]]/テーブル2[[#This Row],[q_M]]</f>
        <v>1.1333409354693746</v>
      </c>
      <c r="BG282" s="34">
        <v>1</v>
      </c>
      <c r="BH282" s="34">
        <v>-7.4999999999999997E-2</v>
      </c>
      <c r="BI282" s="34">
        <v>4.5999999999999999E-2</v>
      </c>
      <c r="BJ282" s="34">
        <v>5625</v>
      </c>
      <c r="BK282" s="22">
        <v>1</v>
      </c>
      <c r="BL282" s="34">
        <f>テーブル2[[#This Row],[Ts]]-テーブル2[[#This Row],[Tin]]</f>
        <v>69.264734552731852</v>
      </c>
      <c r="BM282" s="34">
        <f>テーブル2[[#This Row],[q_P]]*0.000001</f>
        <v>6.6499203258175417</v>
      </c>
      <c r="BN282" s="34">
        <f>テーブル2[[#This Row],[Tsub]]</f>
        <v>69.264734552731852</v>
      </c>
      <c r="BO282" s="34">
        <f>テーブル2[[#This Row],[Fcorr]]</f>
        <v>1</v>
      </c>
      <c r="BP282" s="34">
        <f>(テーブル2[[#This Row],[Tsub]]-40)^2</f>
        <v>856.4246884418576</v>
      </c>
      <c r="BQ282" s="34">
        <v>1</v>
      </c>
      <c r="BR282" s="34">
        <v>0.30480000000000002</v>
      </c>
    </row>
    <row r="283" spans="1:70" x14ac:dyDescent="0.15">
      <c r="A283" s="33" t="s">
        <v>303</v>
      </c>
      <c r="B283" s="34">
        <v>13789514.586336</v>
      </c>
      <c r="C283" s="22">
        <f>TsatFromP(テーブル2[[#This Row],[P]])</f>
        <v>608.62107399852357</v>
      </c>
      <c r="D283" s="34">
        <f>RhoGFromP(テーブル2[[#This Row],[P]])</f>
        <v>85.147847035840741</v>
      </c>
      <c r="E283" s="34">
        <f>RhoFFromP(テーブル2[[#This Row],[P]])</f>
        <v>624.86636713482415</v>
      </c>
      <c r="F283" s="34">
        <f>HgFromP(テーブル2[[#This Row],[P]])</f>
        <v>2643264.5206450778</v>
      </c>
      <c r="G283" s="34">
        <f>HfFromP(テーブル2[[#This Row],[P]])</f>
        <v>1562686.7596125705</v>
      </c>
      <c r="H283" s="34">
        <f>MuGFromP(テーブル2[[#This Row],[P]])</f>
        <v>2.2019591234371903E-5</v>
      </c>
      <c r="I283" s="34">
        <f>MuFFromP(テーブル2[[#This Row],[P]])</f>
        <v>7.222326555143516E-5</v>
      </c>
      <c r="J283" s="34">
        <f>KfFromP(テーブル2[[#This Row],[P]])</f>
        <v>0.49112131073334553</v>
      </c>
      <c r="K283" s="34">
        <f>CpFFromP(テーブル2[[#This Row],[P]])</f>
        <v>7679.7488518783057</v>
      </c>
      <c r="L283" s="34">
        <f>SigmaFromP(テーブル2[[#This Row],[P]])</f>
        <v>6.5036449518301549E-3</v>
      </c>
      <c r="M283" s="34">
        <v>149.01</v>
      </c>
      <c r="N283" s="34">
        <v>5696.1660000000002</v>
      </c>
      <c r="O283" s="35">
        <f t="shared" si="146"/>
        <v>1.7530051946857026E-5</v>
      </c>
      <c r="P283" s="35">
        <f t="shared" si="147"/>
        <v>1.4842140332619616E-2</v>
      </c>
      <c r="Q283" s="35">
        <v>4.7243999999999993E-3</v>
      </c>
      <c r="R283" s="34">
        <v>0.30480000000000002</v>
      </c>
      <c r="S283" s="36">
        <v>16475921.630859375</v>
      </c>
      <c r="T283" s="34">
        <v>484.79692300617302</v>
      </c>
      <c r="U283" s="12">
        <f>+T283+BG283*S283*テーブル2[[#This Row],[Pw]]*R283/(N283*O283*K283)</f>
        <v>581.9929148251482</v>
      </c>
      <c r="V283" s="34">
        <v>0.03</v>
      </c>
      <c r="W283" s="35">
        <f t="shared" si="118"/>
        <v>372608.0016588954</v>
      </c>
      <c r="X283" s="34">
        <v>2.0179368504202513E-2</v>
      </c>
      <c r="Y283" s="34">
        <f t="shared" si="119"/>
        <v>7.0395713381509166</v>
      </c>
      <c r="Z283" s="34">
        <f t="shared" si="120"/>
        <v>7.0395713448594597</v>
      </c>
      <c r="AA283" s="34">
        <f t="shared" si="121"/>
        <v>-6.7085430544011615E-9</v>
      </c>
      <c r="AB283" s="34">
        <f t="shared" si="122"/>
        <v>5.9585743303929206E-6</v>
      </c>
      <c r="AC283" s="34">
        <v>637.37749478665273</v>
      </c>
      <c r="AD283" s="34">
        <f t="shared" si="123"/>
        <v>9356.878140771134</v>
      </c>
      <c r="AE283" s="34">
        <f>+gettm2(AD283,AC283,AK283,AL283,テーブル2[[#This Row],[Fcorr]])</f>
        <v>581.9929148251482</v>
      </c>
      <c r="AF283" s="37">
        <f t="shared" si="124"/>
        <v>0</v>
      </c>
      <c r="AG283" s="34">
        <v>6.0874965103106044E-6</v>
      </c>
      <c r="AH283" s="34">
        <f t="shared" si="125"/>
        <v>130.97720208655264</v>
      </c>
      <c r="AI283" s="34">
        <f t="shared" si="126"/>
        <v>0.45783003422601898</v>
      </c>
      <c r="AJ283" s="34">
        <f t="shared" si="127"/>
        <v>24.113099241954899</v>
      </c>
      <c r="AK283" s="34">
        <f>+S88*テーブル2[[#This Row],[F_form]]/(E88*CpFromTP((テーブル2[[#This Row],[Tin]]+テーブル2[[#This Row],[Tf]])/2,テーブル2[[#This Row],[P]])*AI88)</f>
        <v>2.0538071542754981</v>
      </c>
      <c r="AL283" s="34">
        <f t="shared" si="128"/>
        <v>1.1293676909872215</v>
      </c>
      <c r="AM283" s="34">
        <f t="shared" si="129"/>
        <v>608.62107400897207</v>
      </c>
      <c r="AN283" s="34">
        <f t="shared" si="130"/>
        <v>-1.0448502507642843E-8</v>
      </c>
      <c r="AO283" s="34">
        <f t="shared" si="131"/>
        <v>1.2892217991768379E-7</v>
      </c>
      <c r="AP283" s="34">
        <v>4.6927581632287829</v>
      </c>
      <c r="AQ283" s="34">
        <f t="shared" si="132"/>
        <v>2.4762048331108576E-5</v>
      </c>
      <c r="AR283" s="34">
        <f t="shared" si="133"/>
        <v>3.1082093451141441E-6</v>
      </c>
      <c r="AS283" s="34">
        <f t="shared" si="134"/>
        <v>12.311885563559015</v>
      </c>
      <c r="AT283" s="34">
        <f t="shared" si="135"/>
        <v>9.502825508928499</v>
      </c>
      <c r="AU283" s="34">
        <f t="shared" si="136"/>
        <v>4.3506789279966211</v>
      </c>
      <c r="AV283" s="34">
        <f t="shared" si="137"/>
        <v>0.34207923523216177</v>
      </c>
      <c r="AW283" s="34">
        <f t="shared" si="138"/>
        <v>3.5823613319361011E-3</v>
      </c>
      <c r="AX283" s="34">
        <f t="shared" si="139"/>
        <v>0.34207923352805936</v>
      </c>
      <c r="AY283" s="34">
        <f t="shared" si="140"/>
        <v>1.7041024147346207E-9</v>
      </c>
      <c r="AZ283" s="34">
        <f t="shared" si="141"/>
        <v>1080577.7610325073</v>
      </c>
      <c r="BA283" s="34">
        <f t="shared" si="142"/>
        <v>5.2766512719827469E-6</v>
      </c>
      <c r="BB283" s="36">
        <f t="shared" si="143"/>
        <v>16497282.914202251</v>
      </c>
      <c r="BC283" s="38">
        <f t="shared" si="144"/>
        <v>21361.28334287554</v>
      </c>
      <c r="BD283" s="39">
        <f t="shared" si="145"/>
        <v>0.12965152312248129</v>
      </c>
      <c r="BE283" s="36">
        <v>9022127.3999999985</v>
      </c>
      <c r="BF283" s="40">
        <f>テーブル2[[#This Row],[q_P]]/テーブル2[[#This Row],[q_M]]</f>
        <v>1.8285357968013456</v>
      </c>
      <c r="BG283" s="34">
        <v>1</v>
      </c>
      <c r="BH283" s="34">
        <v>-0.22700000000000001</v>
      </c>
      <c r="BI283" s="34">
        <v>4.5999999999999999E-2</v>
      </c>
      <c r="BJ283" s="34">
        <v>5625</v>
      </c>
      <c r="BK283" s="22">
        <v>1</v>
      </c>
      <c r="BL283" s="34">
        <f>テーブル2[[#This Row],[Ts]]-テーブル2[[#This Row],[Tin]]</f>
        <v>123.82415099235055</v>
      </c>
      <c r="BM283" s="34">
        <f>テーブル2[[#This Row],[q_P]]*0.000001</f>
        <v>16.497282914202248</v>
      </c>
      <c r="BN283" s="34">
        <f>テーブル2[[#This Row],[Tsub]]</f>
        <v>123.82415099235055</v>
      </c>
      <c r="BO283" s="34">
        <f>テーブル2[[#This Row],[Fcorr]]</f>
        <v>1</v>
      </c>
      <c r="BP283" s="34">
        <f>(テーブル2[[#This Row],[Tsub]]-40)^2</f>
        <v>7026.4882895883839</v>
      </c>
      <c r="BQ283" s="34">
        <v>1</v>
      </c>
      <c r="BR283" s="34">
        <v>0.30480000000000002</v>
      </c>
    </row>
    <row r="284" spans="1:70" x14ac:dyDescent="0.15">
      <c r="A284" s="33" t="s">
        <v>76</v>
      </c>
      <c r="B284" s="34">
        <v>13789514.586336</v>
      </c>
      <c r="C284" s="22">
        <f>TsatFromP(テーブル2[[#This Row],[P]])</f>
        <v>608.62107399852357</v>
      </c>
      <c r="D284" s="34">
        <f>RhoGFromP(テーブル2[[#This Row],[P]])</f>
        <v>85.147847035840741</v>
      </c>
      <c r="E284" s="34">
        <f>RhoFFromP(テーブル2[[#This Row],[P]])</f>
        <v>624.86636713482415</v>
      </c>
      <c r="F284" s="34">
        <f>HgFromP(テーブル2[[#This Row],[P]])</f>
        <v>2643264.5206450778</v>
      </c>
      <c r="G284" s="34">
        <f>HfFromP(テーブル2[[#This Row],[P]])</f>
        <v>1562686.7596125705</v>
      </c>
      <c r="H284" s="34">
        <f>MuGFromP(テーブル2[[#This Row],[P]])</f>
        <v>2.2019591234371903E-5</v>
      </c>
      <c r="I284" s="34">
        <f>MuFFromP(テーブル2[[#This Row],[P]])</f>
        <v>7.222326555143516E-5</v>
      </c>
      <c r="J284" s="34">
        <f>KfFromP(テーブル2[[#This Row],[P]])</f>
        <v>0.49112131073334553</v>
      </c>
      <c r="K284" s="34">
        <f>CpFFromP(テーブル2[[#This Row],[P]])</f>
        <v>7679.7488518783057</v>
      </c>
      <c r="L284" s="34">
        <f>SigmaFromP(テーブル2[[#This Row],[P]])</f>
        <v>6.5036449518301549E-3</v>
      </c>
      <c r="M284" s="34">
        <v>15.01</v>
      </c>
      <c r="N284" s="34">
        <v>3132.8912999999998</v>
      </c>
      <c r="O284" s="35">
        <f t="shared" si="146"/>
        <v>2.8502295699234246E-6</v>
      </c>
      <c r="P284" s="35">
        <f t="shared" si="147"/>
        <v>5.9847340050885557E-3</v>
      </c>
      <c r="Q284" s="35">
        <v>1.905E-3</v>
      </c>
      <c r="R284" s="34">
        <v>0.15240000000000001</v>
      </c>
      <c r="S284" s="36">
        <v>9939797.9736328125</v>
      </c>
      <c r="T284" s="34">
        <v>459.19505297445471</v>
      </c>
      <c r="U284" s="12">
        <f>+T284+BG284*S284*テーブル2[[#This Row],[Pw]]*R284/(N284*O284*K284)</f>
        <v>591.396190298531</v>
      </c>
      <c r="V284" s="34">
        <v>0.03</v>
      </c>
      <c r="W284" s="35">
        <f t="shared" si="118"/>
        <v>82634.839077577621</v>
      </c>
      <c r="X284" s="34">
        <v>3.1427275132584719E-2</v>
      </c>
      <c r="Y284" s="34">
        <f t="shared" si="119"/>
        <v>5.6408770805687007</v>
      </c>
      <c r="Z284" s="34">
        <f t="shared" si="120"/>
        <v>5.6408771051565489</v>
      </c>
      <c r="AA284" s="34">
        <f t="shared" si="121"/>
        <v>-2.458784820191795E-8</v>
      </c>
      <c r="AB284" s="34">
        <f t="shared" si="122"/>
        <v>1.2647882606568402E-5</v>
      </c>
      <c r="AC284" s="34">
        <v>640.95807619725065</v>
      </c>
      <c r="AD284" s="34">
        <f t="shared" si="123"/>
        <v>2589.6529138746673</v>
      </c>
      <c r="AE284" s="34">
        <f>+gettm2(AD284,AC284,AK284,AL284,テーブル2[[#This Row],[Fcorr]])</f>
        <v>591.396190298531</v>
      </c>
      <c r="AF284" s="37">
        <f t="shared" si="124"/>
        <v>0</v>
      </c>
      <c r="AG284" s="34">
        <v>1.2789844255834312E-5</v>
      </c>
      <c r="AH284" s="34">
        <f t="shared" si="125"/>
        <v>61.704984027469976</v>
      </c>
      <c r="AI284" s="34">
        <f t="shared" si="126"/>
        <v>0.31424367653415775</v>
      </c>
      <c r="AJ284" s="34">
        <f t="shared" si="127"/>
        <v>34.772973695668767</v>
      </c>
      <c r="AK284" s="34">
        <f>+S88*テーブル2[[#This Row],[F_form]]/(E88*CpFromTP((テーブル2[[#This Row],[Tin]]+テーブル2[[#This Row],[Tf]])/2,テーブル2[[#This Row],[P]])*AI88)</f>
        <v>2.0880562555708146</v>
      </c>
      <c r="AL284" s="34">
        <f t="shared" si="128"/>
        <v>1.1293676909872215</v>
      </c>
      <c r="AM284" s="34">
        <f t="shared" si="129"/>
        <v>608.621073992314</v>
      </c>
      <c r="AN284" s="34">
        <f t="shared" si="130"/>
        <v>6.2095750763546675E-9</v>
      </c>
      <c r="AO284" s="34">
        <f t="shared" si="131"/>
        <v>1.4196164926591052E-7</v>
      </c>
      <c r="AP284" s="34">
        <v>3.8332594815184784</v>
      </c>
      <c r="AQ284" s="34">
        <f t="shared" si="132"/>
        <v>3.7111326457842236E-5</v>
      </c>
      <c r="AR284" s="34">
        <f t="shared" si="133"/>
        <v>6.4659029525501114E-6</v>
      </c>
      <c r="AS284" s="34">
        <f t="shared" si="134"/>
        <v>17.579469209346151</v>
      </c>
      <c r="AT284" s="34">
        <f t="shared" si="135"/>
        <v>11.283658494656299</v>
      </c>
      <c r="AU284" s="34">
        <f t="shared" si="136"/>
        <v>3.5458183301166755</v>
      </c>
      <c r="AV284" s="34">
        <f t="shared" si="137"/>
        <v>0.28744115140180293</v>
      </c>
      <c r="AW284" s="34">
        <f t="shared" si="138"/>
        <v>7.604048060545052E-3</v>
      </c>
      <c r="AX284" s="34">
        <f t="shared" si="139"/>
        <v>0.28744114447927949</v>
      </c>
      <c r="AY284" s="34">
        <f t="shared" si="140"/>
        <v>6.9225234433645255E-9</v>
      </c>
      <c r="AZ284" s="34">
        <f t="shared" si="141"/>
        <v>1080577.7610325073</v>
      </c>
      <c r="BA284" s="34">
        <f t="shared" si="142"/>
        <v>9.6814021165979703E-6</v>
      </c>
      <c r="BB284" s="36">
        <f t="shared" si="143"/>
        <v>9900929.1403636262</v>
      </c>
      <c r="BC284" s="38">
        <f t="shared" si="144"/>
        <v>-38868.833269186318</v>
      </c>
      <c r="BD284" s="39">
        <f t="shared" si="145"/>
        <v>-0.3910424877074285</v>
      </c>
      <c r="BE284" s="36">
        <v>6750822.6000000006</v>
      </c>
      <c r="BF284" s="40">
        <f>テーブル2[[#This Row],[q_P]]/テーブル2[[#This Row],[q_M]]</f>
        <v>1.4666255843196985</v>
      </c>
      <c r="BG284" s="34">
        <v>1</v>
      </c>
      <c r="BH284" s="34">
        <v>-7.0999999999999994E-2</v>
      </c>
      <c r="BI284" s="34">
        <v>4.5999999999999999E-2</v>
      </c>
      <c r="BJ284" s="34">
        <v>5625</v>
      </c>
      <c r="BK284" s="22">
        <v>1</v>
      </c>
      <c r="BL284" s="34">
        <f>テーブル2[[#This Row],[Ts]]-テーブル2[[#This Row],[Tin]]</f>
        <v>149.42602102406886</v>
      </c>
      <c r="BM284" s="34">
        <f>テーブル2[[#This Row],[q_P]]*0.000001</f>
        <v>9.9009291403636261</v>
      </c>
      <c r="BN284" s="34">
        <f>テーブル2[[#This Row],[Tsub]]</f>
        <v>149.42602102406886</v>
      </c>
      <c r="BO284" s="34">
        <f>テーブル2[[#This Row],[Fcorr]]</f>
        <v>1</v>
      </c>
      <c r="BP284" s="34">
        <f>(テーブル2[[#This Row],[Tsub]]-40)^2</f>
        <v>11974.054077159961</v>
      </c>
      <c r="BQ284" s="34">
        <v>1</v>
      </c>
      <c r="BR284" s="34">
        <v>0.15240000000000001</v>
      </c>
    </row>
    <row r="285" spans="1:70" x14ac:dyDescent="0.15">
      <c r="A285" s="33" t="s">
        <v>304</v>
      </c>
      <c r="B285" s="34">
        <v>13789514.586336</v>
      </c>
      <c r="C285" s="22">
        <f>TsatFromP(テーブル2[[#This Row],[P]])</f>
        <v>608.62107399852357</v>
      </c>
      <c r="D285" s="34">
        <f>RhoGFromP(テーブル2[[#This Row],[P]])</f>
        <v>85.147847035840741</v>
      </c>
      <c r="E285" s="34">
        <f>RhoFFromP(テーブル2[[#This Row],[P]])</f>
        <v>624.86636713482415</v>
      </c>
      <c r="F285" s="34">
        <f>HgFromP(テーブル2[[#This Row],[P]])</f>
        <v>2643264.5206450778</v>
      </c>
      <c r="G285" s="34">
        <f>HfFromP(テーブル2[[#This Row],[P]])</f>
        <v>1562686.7596125705</v>
      </c>
      <c r="H285" s="34">
        <f>MuGFromP(テーブル2[[#This Row],[P]])</f>
        <v>2.2019591234371903E-5</v>
      </c>
      <c r="I285" s="34">
        <f>MuFFromP(テーブル2[[#This Row],[P]])</f>
        <v>7.222326555143516E-5</v>
      </c>
      <c r="J285" s="34">
        <f>KfFromP(テーブル2[[#This Row],[P]])</f>
        <v>0.49112131073334553</v>
      </c>
      <c r="K285" s="34">
        <f>CpFFromP(テーブル2[[#This Row],[P]])</f>
        <v>7679.7488518783057</v>
      </c>
      <c r="L285" s="34">
        <f>SigmaFromP(テーブル2[[#This Row],[P]])</f>
        <v>6.5036449518301549E-3</v>
      </c>
      <c r="M285" s="34">
        <v>150.01</v>
      </c>
      <c r="N285" s="34">
        <v>520.79232000000002</v>
      </c>
      <c r="O285" s="35">
        <f t="shared" si="146"/>
        <v>1.7719053836560394E-5</v>
      </c>
      <c r="P285" s="35">
        <f t="shared" si="147"/>
        <v>1.4921936786020797E-2</v>
      </c>
      <c r="Q285" s="35">
        <v>4.7497999999999993E-3</v>
      </c>
      <c r="R285" s="34">
        <v>0.3175</v>
      </c>
      <c r="S285" s="36">
        <v>929163.33675384521</v>
      </c>
      <c r="T285" s="34">
        <v>540.49035799190642</v>
      </c>
      <c r="U285" s="12">
        <f>+T285+BG285*S285*テーブル2[[#This Row],[Pw]]*R285/(N285*O285*K285)</f>
        <v>602.60712928432997</v>
      </c>
      <c r="V285" s="34">
        <v>0.03</v>
      </c>
      <c r="W285" s="35">
        <f t="shared" si="118"/>
        <v>34250.173301487412</v>
      </c>
      <c r="X285" s="34">
        <v>6.2642445985699541E-2</v>
      </c>
      <c r="Y285" s="34">
        <f t="shared" si="119"/>
        <v>3.9954495053782622</v>
      </c>
      <c r="Z285" s="34">
        <f t="shared" si="120"/>
        <v>3.9954495465286008</v>
      </c>
      <c r="AA285" s="34">
        <f t="shared" si="121"/>
        <v>-4.1150338692119703E-8</v>
      </c>
      <c r="AB285" s="34">
        <f t="shared" si="122"/>
        <v>2.2962404201712168E-4</v>
      </c>
      <c r="AC285" s="34">
        <v>643.48999013981745</v>
      </c>
      <c r="AD285" s="34">
        <f t="shared" si="123"/>
        <v>1515.3820468570368</v>
      </c>
      <c r="AE285" s="34">
        <f>+gettm2(AD285,AC285,AK285,AL285,テーブル2[[#This Row],[Fcorr]])</f>
        <v>602.60712928432986</v>
      </c>
      <c r="AF285" s="37">
        <f t="shared" si="124"/>
        <v>0</v>
      </c>
      <c r="AG285" s="34">
        <v>2.2990412282540492E-4</v>
      </c>
      <c r="AH285" s="34">
        <f t="shared" si="125"/>
        <v>3.3987616774093112</v>
      </c>
      <c r="AI285" s="34">
        <f t="shared" si="126"/>
        <v>7.3750807787709816E-2</v>
      </c>
      <c r="AJ285" s="34">
        <f t="shared" si="127"/>
        <v>146.69778947662374</v>
      </c>
      <c r="AK285" s="34">
        <f>+S88*テーブル2[[#This Row],[F_form]]/(E88*CpFromTP((テーブル2[[#This Row],[Tin]]+テーブル2[[#This Row],[Tf]])/2,テーブル2[[#This Row],[P]])*AI88)</f>
        <v>1.8269858240793395</v>
      </c>
      <c r="AL285" s="34">
        <f t="shared" si="128"/>
        <v>1.1293676909872215</v>
      </c>
      <c r="AM285" s="34">
        <f t="shared" si="129"/>
        <v>608.62107384577439</v>
      </c>
      <c r="AN285" s="34">
        <f t="shared" si="130"/>
        <v>1.5274918041541241E-7</v>
      </c>
      <c r="AO285" s="34">
        <f t="shared" si="131"/>
        <v>2.8008080828323249E-7</v>
      </c>
      <c r="AP285" s="34">
        <v>1.3845639723718399</v>
      </c>
      <c r="AQ285" s="34">
        <f t="shared" si="132"/>
        <v>2.8445715442607686E-4</v>
      </c>
      <c r="AR285" s="34">
        <f t="shared" si="133"/>
        <v>1.1509210181684407E-4</v>
      </c>
      <c r="AS285" s="34">
        <f t="shared" si="134"/>
        <v>73.438252064629125</v>
      </c>
      <c r="AT285" s="34">
        <f t="shared" si="135"/>
        <v>16.241112362915242</v>
      </c>
      <c r="AU285" s="34">
        <f t="shared" si="136"/>
        <v>1.1977951561359597</v>
      </c>
      <c r="AV285" s="34">
        <f t="shared" si="137"/>
        <v>0.18676881623588026</v>
      </c>
      <c r="AW285" s="34">
        <f t="shared" si="138"/>
        <v>0.13805253461540079</v>
      </c>
      <c r="AX285" s="34">
        <f t="shared" si="139"/>
        <v>0.1867688133783989</v>
      </c>
      <c r="AY285" s="34">
        <f t="shared" si="140"/>
        <v>2.8574813626391915E-9</v>
      </c>
      <c r="AZ285" s="34">
        <f t="shared" si="141"/>
        <v>1080577.7610325073</v>
      </c>
      <c r="BA285" s="34">
        <f t="shared" si="142"/>
        <v>2.0544890673327644E-4</v>
      </c>
      <c r="BB285" s="36">
        <f t="shared" si="143"/>
        <v>920497.66578660312</v>
      </c>
      <c r="BC285" s="38">
        <f t="shared" si="144"/>
        <v>-8665.6709672420984</v>
      </c>
      <c r="BD285" s="39">
        <f t="shared" si="145"/>
        <v>-0.93263160786313026</v>
      </c>
      <c r="BE285" s="36">
        <v>851739.29999999993</v>
      </c>
      <c r="BF285" s="40">
        <f>テーブル2[[#This Row],[q_P]]/テーブル2[[#This Row],[q_M]]</f>
        <v>1.0807270085888994</v>
      </c>
      <c r="BG285" s="34">
        <v>1</v>
      </c>
      <c r="BH285" s="34">
        <v>4.1000000000000002E-2</v>
      </c>
      <c r="BI285" s="34">
        <v>4.5999999999999999E-2</v>
      </c>
      <c r="BJ285" s="34">
        <v>5625</v>
      </c>
      <c r="BK285" s="22">
        <v>1</v>
      </c>
      <c r="BL285" s="34">
        <f>テーブル2[[#This Row],[Ts]]-テーブル2[[#This Row],[Tin]]</f>
        <v>68.130716006617149</v>
      </c>
      <c r="BM285" s="34">
        <f>テーブル2[[#This Row],[q_P]]*0.000001</f>
        <v>0.92049766578660308</v>
      </c>
      <c r="BN285" s="34">
        <f>テーブル2[[#This Row],[Tsub]]</f>
        <v>68.130716006617149</v>
      </c>
      <c r="BO285" s="34">
        <f>テーブル2[[#This Row],[Fcorr]]</f>
        <v>1</v>
      </c>
      <c r="BP285" s="34">
        <f>(テーブル2[[#This Row],[Tsub]]-40)^2</f>
        <v>791.3371830449463</v>
      </c>
      <c r="BQ285" s="34">
        <v>1</v>
      </c>
      <c r="BR285" s="34">
        <v>0.3175</v>
      </c>
    </row>
    <row r="286" spans="1:70" x14ac:dyDescent="0.15">
      <c r="A286" s="33" t="s">
        <v>305</v>
      </c>
      <c r="B286" s="34">
        <v>13789514.586336</v>
      </c>
      <c r="C286" s="22">
        <f>TsatFromP(テーブル2[[#This Row],[P]])</f>
        <v>608.62107399852357</v>
      </c>
      <c r="D286" s="34">
        <f>RhoGFromP(テーブル2[[#This Row],[P]])</f>
        <v>85.147847035840741</v>
      </c>
      <c r="E286" s="34">
        <f>RhoFFromP(テーブル2[[#This Row],[P]])</f>
        <v>624.86636713482415</v>
      </c>
      <c r="F286" s="34">
        <f>HgFromP(テーブル2[[#This Row],[P]])</f>
        <v>2643264.5206450778</v>
      </c>
      <c r="G286" s="34">
        <f>HfFromP(テーブル2[[#This Row],[P]])</f>
        <v>1562686.7596125705</v>
      </c>
      <c r="H286" s="34">
        <f>MuGFromP(テーブル2[[#This Row],[P]])</f>
        <v>2.2019591234371903E-5</v>
      </c>
      <c r="I286" s="34">
        <f>MuFFromP(テーブル2[[#This Row],[P]])</f>
        <v>7.222326555143516E-5</v>
      </c>
      <c r="J286" s="34">
        <f>KfFromP(テーブル2[[#This Row],[P]])</f>
        <v>0.49112131073334553</v>
      </c>
      <c r="K286" s="34">
        <f>CpFFromP(テーブル2[[#This Row],[P]])</f>
        <v>7679.7488518783057</v>
      </c>
      <c r="L286" s="34">
        <f>SigmaFromP(テーブル2[[#This Row],[P]])</f>
        <v>6.5036449518301549E-3</v>
      </c>
      <c r="M286" s="34">
        <v>152.01</v>
      </c>
      <c r="N286" s="34">
        <v>644.20925</v>
      </c>
      <c r="O286" s="35">
        <f t="shared" si="146"/>
        <v>1.7719053836560394E-5</v>
      </c>
      <c r="P286" s="35">
        <f t="shared" si="147"/>
        <v>1.4921936786020797E-2</v>
      </c>
      <c r="Q286" s="35">
        <v>4.7497999999999993E-3</v>
      </c>
      <c r="R286" s="34">
        <v>0.3175</v>
      </c>
      <c r="S286" s="36">
        <v>1163818.0732727051</v>
      </c>
      <c r="T286" s="34">
        <v>538.266586104927</v>
      </c>
      <c r="U286" s="12">
        <f>+T286+BG286*S286*テーブル2[[#This Row],[Pw]]*R286/(N286*O286*K286)</f>
        <v>601.16497492639337</v>
      </c>
      <c r="V286" s="34">
        <v>0.03</v>
      </c>
      <c r="W286" s="35">
        <f t="shared" si="118"/>
        <v>42366.750828662807</v>
      </c>
      <c r="X286" s="34">
        <v>5.5298626631178856E-2</v>
      </c>
      <c r="Y286" s="34">
        <f t="shared" si="119"/>
        <v>4.2524853609336501</v>
      </c>
      <c r="Z286" s="34">
        <f t="shared" si="120"/>
        <v>4.2524854052850101</v>
      </c>
      <c r="AA286" s="34">
        <f t="shared" si="121"/>
        <v>-4.4351359917982336E-8</v>
      </c>
      <c r="AB286" s="34">
        <f t="shared" si="122"/>
        <v>1.699992277801482E-4</v>
      </c>
      <c r="AC286" s="34">
        <v>643.07452126662827</v>
      </c>
      <c r="AD286" s="34">
        <f t="shared" si="123"/>
        <v>1761.1945876993502</v>
      </c>
      <c r="AE286" s="34">
        <f>+gettm2(AD286,AC286,AK286,AL286,テーブル2[[#This Row],[Fcorr]])</f>
        <v>601.16497492639326</v>
      </c>
      <c r="AF286" s="37">
        <f t="shared" si="124"/>
        <v>0</v>
      </c>
      <c r="AG286" s="34">
        <v>1.7025038160867458E-4</v>
      </c>
      <c r="AH286" s="34">
        <f t="shared" si="125"/>
        <v>4.5908290549938302</v>
      </c>
      <c r="AI286" s="34">
        <f t="shared" si="126"/>
        <v>8.5714044048209287E-2</v>
      </c>
      <c r="AJ286" s="34">
        <f t="shared" si="127"/>
        <v>126.25544260513988</v>
      </c>
      <c r="AK286" s="34">
        <f>+S88*テーブル2[[#This Row],[F_form]]/(E88*CpFromTP((テーブル2[[#This Row],[Tin]]+テーブル2[[#This Row],[Tf]])/2,テーブル2[[#This Row],[P]])*AI88)</f>
        <v>1.8414141591648558</v>
      </c>
      <c r="AL286" s="34">
        <f t="shared" si="128"/>
        <v>1.1293676909872215</v>
      </c>
      <c r="AM286" s="34">
        <f t="shared" si="129"/>
        <v>608.62107392521546</v>
      </c>
      <c r="AN286" s="34">
        <f t="shared" si="130"/>
        <v>7.3308115133841056E-8</v>
      </c>
      <c r="AO286" s="34">
        <f t="shared" si="131"/>
        <v>2.5115382852638189E-7</v>
      </c>
      <c r="AP286" s="34">
        <v>1.5534548779711774</v>
      </c>
      <c r="AQ286" s="34">
        <f t="shared" si="132"/>
        <v>2.2596731659338873E-4</v>
      </c>
      <c r="AR286" s="34">
        <f t="shared" si="133"/>
        <v>8.5250767718600482E-5</v>
      </c>
      <c r="AS286" s="34">
        <f t="shared" si="134"/>
        <v>63.220847489668479</v>
      </c>
      <c r="AT286" s="34">
        <f t="shared" si="135"/>
        <v>15.866585280255141</v>
      </c>
      <c r="AU286" s="34">
        <f t="shared" si="136"/>
        <v>1.3599891896064582</v>
      </c>
      <c r="AV286" s="34">
        <f t="shared" si="137"/>
        <v>0.19346568836471922</v>
      </c>
      <c r="AW286" s="34">
        <f t="shared" si="138"/>
        <v>0.10220543141541069</v>
      </c>
      <c r="AX286" s="34">
        <f t="shared" si="139"/>
        <v>0.1934656859355384</v>
      </c>
      <c r="AY286" s="34">
        <f t="shared" si="140"/>
        <v>2.4291808287113525E-9</v>
      </c>
      <c r="AZ286" s="34">
        <f t="shared" si="141"/>
        <v>1080577.7610325073</v>
      </c>
      <c r="BA286" s="34">
        <f t="shared" si="142"/>
        <v>1.4546113942395518E-4</v>
      </c>
      <c r="BB286" s="36">
        <f t="shared" si="143"/>
        <v>1165832.0562262987</v>
      </c>
      <c r="BC286" s="38">
        <f t="shared" si="144"/>
        <v>2013.9829535936005</v>
      </c>
      <c r="BD286" s="39">
        <f t="shared" si="145"/>
        <v>0.17304963721092562</v>
      </c>
      <c r="BE286" s="36">
        <v>1100951.9099999999</v>
      </c>
      <c r="BF286" s="40">
        <f>テーブル2[[#This Row],[q_P]]/テーブル2[[#This Row],[q_M]]</f>
        <v>1.0589309538745419</v>
      </c>
      <c r="BG286" s="34">
        <v>1</v>
      </c>
      <c r="BH286" s="34">
        <v>4.9000000000000002E-2</v>
      </c>
      <c r="BI286" s="34">
        <v>4.5999999999999999E-2</v>
      </c>
      <c r="BJ286" s="34">
        <v>5625</v>
      </c>
      <c r="BK286" s="22">
        <v>1</v>
      </c>
      <c r="BL286" s="34">
        <f>テーブル2[[#This Row],[Ts]]-テーブル2[[#This Row],[Tin]]</f>
        <v>70.35448789359657</v>
      </c>
      <c r="BM286" s="34">
        <f>テーブル2[[#This Row],[q_P]]*0.000001</f>
        <v>1.1658320562262987</v>
      </c>
      <c r="BN286" s="34">
        <f>テーブル2[[#This Row],[Tsub]]</f>
        <v>70.35448789359657</v>
      </c>
      <c r="BO286" s="34">
        <f>テーブル2[[#This Row],[Fcorr]]</f>
        <v>1</v>
      </c>
      <c r="BP286" s="34">
        <f>(テーブル2[[#This Row],[Tsub]]-40)^2</f>
        <v>921.39493528250068</v>
      </c>
      <c r="BQ286" s="34">
        <v>1</v>
      </c>
      <c r="BR286" s="34">
        <v>0.3175</v>
      </c>
    </row>
    <row r="287" spans="1:70" x14ac:dyDescent="0.15">
      <c r="A287" s="33" t="s">
        <v>306</v>
      </c>
      <c r="B287" s="34">
        <v>13789514.586336</v>
      </c>
      <c r="C287" s="22">
        <f>TsatFromP(テーブル2[[#This Row],[P]])</f>
        <v>608.62107399852357</v>
      </c>
      <c r="D287" s="34">
        <f>RhoGFromP(テーブル2[[#This Row],[P]])</f>
        <v>85.147847035840741</v>
      </c>
      <c r="E287" s="34">
        <f>RhoFFromP(テーブル2[[#This Row],[P]])</f>
        <v>624.86636713482415</v>
      </c>
      <c r="F287" s="34">
        <f>HgFromP(テーブル2[[#This Row],[P]])</f>
        <v>2643264.5206450778</v>
      </c>
      <c r="G287" s="34">
        <f>HfFromP(テーブル2[[#This Row],[P]])</f>
        <v>1562686.7596125705</v>
      </c>
      <c r="H287" s="34">
        <f>MuGFromP(テーブル2[[#This Row],[P]])</f>
        <v>2.2019591234371903E-5</v>
      </c>
      <c r="I287" s="34">
        <f>MuFFromP(テーブル2[[#This Row],[P]])</f>
        <v>7.222326555143516E-5</v>
      </c>
      <c r="J287" s="34">
        <f>KfFromP(テーブル2[[#This Row],[P]])</f>
        <v>0.49112131073334553</v>
      </c>
      <c r="K287" s="34">
        <f>CpFFromP(テーブル2[[#This Row],[P]])</f>
        <v>7679.7488518783057</v>
      </c>
      <c r="L287" s="34">
        <f>SigmaFromP(テーブル2[[#This Row],[P]])</f>
        <v>6.5036449518301549E-3</v>
      </c>
      <c r="M287" s="34">
        <v>154.01</v>
      </c>
      <c r="N287" s="34">
        <v>782.54471000000001</v>
      </c>
      <c r="O287" s="35">
        <f t="shared" si="146"/>
        <v>1.7719053836560394E-5</v>
      </c>
      <c r="P287" s="35">
        <f t="shared" si="147"/>
        <v>1.4921936786020797E-2</v>
      </c>
      <c r="Q287" s="35">
        <v>4.7497999999999993E-3</v>
      </c>
      <c r="R287" s="34">
        <v>0.3175</v>
      </c>
      <c r="S287" s="36">
        <v>5966269.1116333008</v>
      </c>
      <c r="T287" s="34">
        <v>332.45381456393051</v>
      </c>
      <c r="U287" s="12">
        <f>+T287+BG287*S287*テーブル2[[#This Row],[Pw]]*R287/(N287*O287*K287)</f>
        <v>597.89912594154077</v>
      </c>
      <c r="V287" s="34">
        <v>0.03</v>
      </c>
      <c r="W287" s="35">
        <f t="shared" si="118"/>
        <v>51464.453111870396</v>
      </c>
      <c r="X287" s="34">
        <v>4.957737369927398E-2</v>
      </c>
      <c r="Y287" s="34">
        <f t="shared" si="119"/>
        <v>4.4911570452409109</v>
      </c>
      <c r="Z287" s="34">
        <f t="shared" si="120"/>
        <v>4.4911570796443341</v>
      </c>
      <c r="AA287" s="34">
        <f t="shared" si="121"/>
        <v>-3.4403423221363028E-8</v>
      </c>
      <c r="AB287" s="34">
        <f t="shared" si="122"/>
        <v>1.2850303063054031E-4</v>
      </c>
      <c r="AC287" s="34">
        <v>650.18858203836464</v>
      </c>
      <c r="AD287" s="34">
        <f t="shared" si="123"/>
        <v>2025.6953508240451</v>
      </c>
      <c r="AE287" s="34">
        <f>+gettm2(AD287,AC287,AK287,AL287,テーブル2[[#This Row],[Fcorr]])</f>
        <v>597.89912644342655</v>
      </c>
      <c r="AF287" s="37">
        <f t="shared" si="124"/>
        <v>5.0188577915832866E-7</v>
      </c>
      <c r="AG287" s="34">
        <v>1.2942961675925299E-4</v>
      </c>
      <c r="AH287" s="34">
        <f t="shared" si="125"/>
        <v>6.0732995197868762</v>
      </c>
      <c r="AI287" s="34">
        <f t="shared" si="126"/>
        <v>9.8586801107309038E-2</v>
      </c>
      <c r="AJ287" s="34">
        <f t="shared" si="127"/>
        <v>110.3983211622202</v>
      </c>
      <c r="AK287" s="34">
        <f>+S88*テーブル2[[#This Row],[F_form]]/(E88*CpFromTP((テーブル2[[#This Row],[Tin]]+テーブル2[[#This Row],[Tf]])/2,テーブル2[[#This Row],[P]])*AI88)</f>
        <v>2.262203303630415</v>
      </c>
      <c r="AL287" s="34">
        <f t="shared" si="128"/>
        <v>1.1293676909872215</v>
      </c>
      <c r="AM287" s="34">
        <f t="shared" si="129"/>
        <v>608.62107382988097</v>
      </c>
      <c r="AN287" s="34">
        <f t="shared" si="130"/>
        <v>1.6864260032889433E-7</v>
      </c>
      <c r="AO287" s="34">
        <f t="shared" si="131"/>
        <v>9.2658612871267428E-7</v>
      </c>
      <c r="AP287" s="34">
        <v>1.7321200739437512</v>
      </c>
      <c r="AQ287" s="34">
        <f t="shared" si="132"/>
        <v>1.8175523349868973E-4</v>
      </c>
      <c r="AR287" s="34">
        <f t="shared" si="133"/>
        <v>6.5178101443982831E-5</v>
      </c>
      <c r="AS287" s="34">
        <f t="shared" si="134"/>
        <v>55.594331159465249</v>
      </c>
      <c r="AT287" s="34">
        <f t="shared" si="135"/>
        <v>15.545203096237341</v>
      </c>
      <c r="AU287" s="34">
        <f t="shared" si="136"/>
        <v>1.5325518458214753</v>
      </c>
      <c r="AV287" s="34">
        <f t="shared" si="137"/>
        <v>0.19956822812227593</v>
      </c>
      <c r="AW287" s="34">
        <f t="shared" si="138"/>
        <v>7.7257454961897232E-2</v>
      </c>
      <c r="AX287" s="34">
        <f t="shared" si="139"/>
        <v>0.19956822055248044</v>
      </c>
      <c r="AY287" s="34">
        <f t="shared" si="140"/>
        <v>7.5697954848852333E-9</v>
      </c>
      <c r="AZ287" s="34">
        <f t="shared" si="141"/>
        <v>1080577.7610325073</v>
      </c>
      <c r="BA287" s="34">
        <f t="shared" si="142"/>
        <v>1.0493223664619456E-4</v>
      </c>
      <c r="BB287" s="36">
        <f t="shared" si="143"/>
        <v>5962385.3263694011</v>
      </c>
      <c r="BC287" s="38">
        <f t="shared" si="144"/>
        <v>-3883.7852638997138</v>
      </c>
      <c r="BD287" s="39">
        <f t="shared" si="145"/>
        <v>-6.5095710421893882E-2</v>
      </c>
      <c r="BE287" s="36">
        <v>3217681.8</v>
      </c>
      <c r="BF287" s="40">
        <f>テーブル2[[#This Row],[q_P]]/テーブル2[[#This Row],[q_M]]</f>
        <v>1.8530065111998959</v>
      </c>
      <c r="BG287" s="34">
        <v>1</v>
      </c>
      <c r="BH287" s="34">
        <v>-0.189</v>
      </c>
      <c r="BI287" s="34">
        <v>4.5999999999999999E-2</v>
      </c>
      <c r="BJ287" s="34">
        <v>5625</v>
      </c>
      <c r="BK287" s="22">
        <v>1</v>
      </c>
      <c r="BL287" s="34">
        <f>テーブル2[[#This Row],[Ts]]-テーブル2[[#This Row],[Tin]]</f>
        <v>276.16725943459306</v>
      </c>
      <c r="BM287" s="34">
        <f>テーブル2[[#This Row],[q_P]]*0.000001</f>
        <v>5.9623853263694011</v>
      </c>
      <c r="BN287" s="34">
        <f>テーブル2[[#This Row],[Tsub]]</f>
        <v>276.16725943459306</v>
      </c>
      <c r="BO287" s="34">
        <f>テーブル2[[#This Row],[Fcorr]]</f>
        <v>1</v>
      </c>
      <c r="BP287" s="34">
        <f>(テーブル2[[#This Row],[Tsub]]-40)^2</f>
        <v>55774.974428846384</v>
      </c>
      <c r="BQ287" s="34">
        <v>1</v>
      </c>
      <c r="BR287" s="34">
        <v>0.3175</v>
      </c>
    </row>
    <row r="288" spans="1:70" x14ac:dyDescent="0.15">
      <c r="A288" s="33" t="s">
        <v>77</v>
      </c>
      <c r="B288" s="34">
        <v>13789514.586336</v>
      </c>
      <c r="C288" s="22">
        <f>TsatFromP(テーブル2[[#This Row],[P]])</f>
        <v>608.62107399852357</v>
      </c>
      <c r="D288" s="34">
        <f>RhoGFromP(テーブル2[[#This Row],[P]])</f>
        <v>85.147847035840741</v>
      </c>
      <c r="E288" s="34">
        <f>RhoFFromP(テーブル2[[#This Row],[P]])</f>
        <v>624.86636713482415</v>
      </c>
      <c r="F288" s="34">
        <f>HgFromP(テーブル2[[#This Row],[P]])</f>
        <v>2643264.5206450778</v>
      </c>
      <c r="G288" s="34">
        <f>HfFromP(テーブル2[[#This Row],[P]])</f>
        <v>1562686.7596125705</v>
      </c>
      <c r="H288" s="34">
        <f>MuGFromP(テーブル2[[#This Row],[P]])</f>
        <v>2.2019591234371903E-5</v>
      </c>
      <c r="I288" s="34">
        <f>MuFFromP(テーブル2[[#This Row],[P]])</f>
        <v>7.222326555143516E-5</v>
      </c>
      <c r="J288" s="34">
        <f>KfFromP(テーブル2[[#This Row],[P]])</f>
        <v>0.49112131073334553</v>
      </c>
      <c r="K288" s="34">
        <f>CpFFromP(テーブル2[[#This Row],[P]])</f>
        <v>7679.7488518783057</v>
      </c>
      <c r="L288" s="34">
        <f>SigmaFromP(テーブル2[[#This Row],[P]])</f>
        <v>6.5036449518301549E-3</v>
      </c>
      <c r="M288" s="34">
        <v>16.010000000000002</v>
      </c>
      <c r="N288" s="34">
        <v>3146.4535999999998</v>
      </c>
      <c r="O288" s="35">
        <f t="shared" si="146"/>
        <v>2.8502295699234246E-6</v>
      </c>
      <c r="P288" s="35">
        <f t="shared" si="147"/>
        <v>5.9847340050885557E-3</v>
      </c>
      <c r="Q288" s="35">
        <v>1.905E-3</v>
      </c>
      <c r="R288" s="34">
        <v>0.15240000000000001</v>
      </c>
      <c r="S288" s="36">
        <v>4881308.3648681641</v>
      </c>
      <c r="T288" s="34">
        <v>528.18759605017237</v>
      </c>
      <c r="U288" s="12">
        <f>+T288+BG288*S288*テーブル2[[#This Row],[Pw]]*R288/(N288*O288*K288)</f>
        <v>592.83005569341822</v>
      </c>
      <c r="V288" s="34">
        <v>0.03</v>
      </c>
      <c r="W288" s="35">
        <f t="shared" si="118"/>
        <v>82992.56565367103</v>
      </c>
      <c r="X288" s="34">
        <v>3.136624811831034E-2</v>
      </c>
      <c r="Y288" s="34">
        <f t="shared" si="119"/>
        <v>5.6463619349255634</v>
      </c>
      <c r="Z288" s="34">
        <f t="shared" si="120"/>
        <v>5.6463619519344679</v>
      </c>
      <c r="AA288" s="34">
        <f t="shared" si="121"/>
        <v>-1.7008904507065381E-8</v>
      </c>
      <c r="AB288" s="34">
        <f t="shared" si="122"/>
        <v>1.2563480500392851E-5</v>
      </c>
      <c r="AC288" s="34">
        <v>638.11369065306565</v>
      </c>
      <c r="AD288" s="34">
        <f t="shared" si="123"/>
        <v>2598.3370636757713</v>
      </c>
      <c r="AE288" s="34">
        <f>+gettm2(AD288,AC288,AK288,AL288,テーブル2[[#This Row],[Fcorr]])</f>
        <v>592.83005607455505</v>
      </c>
      <c r="AF288" s="37">
        <f t="shared" si="124"/>
        <v>3.8113682876428356E-7</v>
      </c>
      <c r="AG288" s="34">
        <v>1.2634018270285285E-5</v>
      </c>
      <c r="AH288" s="34">
        <f t="shared" si="125"/>
        <v>62.119521273998458</v>
      </c>
      <c r="AI288" s="34">
        <f t="shared" si="126"/>
        <v>0.31529746221580313</v>
      </c>
      <c r="AJ288" s="34">
        <f t="shared" si="127"/>
        <v>34.464501768859961</v>
      </c>
      <c r="AK288" s="34">
        <f>+S88*テーブル2[[#This Row],[F_form]]/(E88*CpFromTP((テーブル2[[#This Row],[Tin]]+テーブル2[[#This Row],[Tf]])/2,テーブル2[[#This Row],[P]])*AI88)</f>
        <v>1.9071326360390501</v>
      </c>
      <c r="AL288" s="34">
        <f t="shared" si="128"/>
        <v>1.1293676909872215</v>
      </c>
      <c r="AM288" s="34">
        <f t="shared" si="129"/>
        <v>608.62107399632316</v>
      </c>
      <c r="AN288" s="34">
        <f t="shared" si="130"/>
        <v>2.2004087441018783E-9</v>
      </c>
      <c r="AO288" s="34">
        <f t="shared" si="131"/>
        <v>7.0537769892433597E-8</v>
      </c>
      <c r="AP288" s="34">
        <v>3.8241303652010692</v>
      </c>
      <c r="AQ288" s="34">
        <f t="shared" si="132"/>
        <v>3.7288725225321731E-5</v>
      </c>
      <c r="AR288" s="34">
        <f t="shared" si="133"/>
        <v>6.3522780200888593E-6</v>
      </c>
      <c r="AS288" s="34">
        <f t="shared" si="134"/>
        <v>17.328461331621867</v>
      </c>
      <c r="AT288" s="34">
        <f t="shared" si="135"/>
        <v>11.211751566909761</v>
      </c>
      <c r="AU288" s="34">
        <f t="shared" si="136"/>
        <v>3.535036816040702</v>
      </c>
      <c r="AV288" s="34">
        <f t="shared" si="137"/>
        <v>0.28909354916036722</v>
      </c>
      <c r="AW288" s="34">
        <f t="shared" si="138"/>
        <v>7.5533045731381717E-3</v>
      </c>
      <c r="AX288" s="34">
        <f t="shared" si="139"/>
        <v>0.28909354249327368</v>
      </c>
      <c r="AY288" s="34">
        <f t="shared" si="140"/>
        <v>6.6670935439105961E-9</v>
      </c>
      <c r="AZ288" s="34">
        <f t="shared" si="141"/>
        <v>1080577.7610325073</v>
      </c>
      <c r="BA288" s="34">
        <f t="shared" si="142"/>
        <v>9.750903254931562E-6</v>
      </c>
      <c r="BB288" s="36">
        <f t="shared" si="143"/>
        <v>4884499.3087203577</v>
      </c>
      <c r="BC288" s="38">
        <f t="shared" si="144"/>
        <v>3190.9438521936536</v>
      </c>
      <c r="BD288" s="39">
        <f t="shared" si="145"/>
        <v>6.5370667322711462E-2</v>
      </c>
      <c r="BE288" s="36">
        <v>4164058.8</v>
      </c>
      <c r="BF288" s="40">
        <f>テーブル2[[#This Row],[q_P]]/テーブル2[[#This Row],[q_M]]</f>
        <v>1.1730140094852546</v>
      </c>
      <c r="BG288" s="34">
        <v>1</v>
      </c>
      <c r="BH288" s="34">
        <v>-2.7E-2</v>
      </c>
      <c r="BI288" s="34">
        <v>4.5999999999999999E-2</v>
      </c>
      <c r="BJ288" s="34">
        <v>5625</v>
      </c>
      <c r="BK288" s="22">
        <v>1</v>
      </c>
      <c r="BL288" s="34">
        <f>テーブル2[[#This Row],[Ts]]-テーブル2[[#This Row],[Tin]]</f>
        <v>80.433477948351197</v>
      </c>
      <c r="BM288" s="34">
        <f>テーブル2[[#This Row],[q_P]]*0.000001</f>
        <v>4.8844993087203576</v>
      </c>
      <c r="BN288" s="34">
        <f>テーブル2[[#This Row],[Tsub]]</f>
        <v>80.433477948351197</v>
      </c>
      <c r="BO288" s="34">
        <f>テーブル2[[#This Row],[Fcorr]]</f>
        <v>1</v>
      </c>
      <c r="BP288" s="34">
        <f>(テーブル2[[#This Row],[Tsub]]-40)^2</f>
        <v>1634.8661389998024</v>
      </c>
      <c r="BQ288" s="34">
        <v>1</v>
      </c>
      <c r="BR288" s="34">
        <v>0.15240000000000001</v>
      </c>
    </row>
    <row r="289" spans="1:70" x14ac:dyDescent="0.15">
      <c r="A289" s="33" t="s">
        <v>307</v>
      </c>
      <c r="B289" s="34">
        <v>13789514.586336</v>
      </c>
      <c r="C289" s="22">
        <f>TsatFromP(テーブル2[[#This Row],[P]])</f>
        <v>608.62107399852357</v>
      </c>
      <c r="D289" s="34">
        <f>RhoGFromP(テーブル2[[#This Row],[P]])</f>
        <v>85.147847035840741</v>
      </c>
      <c r="E289" s="34">
        <f>RhoFFromP(テーブル2[[#This Row],[P]])</f>
        <v>624.86636713482415</v>
      </c>
      <c r="F289" s="34">
        <f>HgFromP(テーブル2[[#This Row],[P]])</f>
        <v>2643264.5206450778</v>
      </c>
      <c r="G289" s="34">
        <f>HfFromP(テーブル2[[#This Row],[P]])</f>
        <v>1562686.7596125705</v>
      </c>
      <c r="H289" s="34">
        <f>MuGFromP(テーブル2[[#This Row],[P]])</f>
        <v>2.2019591234371903E-5</v>
      </c>
      <c r="I289" s="34">
        <f>MuFFromP(テーブル2[[#This Row],[P]])</f>
        <v>7.222326555143516E-5</v>
      </c>
      <c r="J289" s="34">
        <f>KfFromP(テーブル2[[#This Row],[P]])</f>
        <v>0.49112131073334553</v>
      </c>
      <c r="K289" s="34">
        <f>CpFFromP(テーブル2[[#This Row],[P]])</f>
        <v>7679.7488518783057</v>
      </c>
      <c r="L289" s="34">
        <f>SigmaFromP(テーブル2[[#This Row],[P]])</f>
        <v>6.5036449518301549E-3</v>
      </c>
      <c r="M289" s="34">
        <v>161.01</v>
      </c>
      <c r="N289" s="34">
        <v>1019.88496</v>
      </c>
      <c r="O289" s="35">
        <f t="shared" si="146"/>
        <v>1.7719053836560394E-5</v>
      </c>
      <c r="P289" s="35">
        <f t="shared" si="147"/>
        <v>1.4921936786020797E-2</v>
      </c>
      <c r="Q289" s="35">
        <v>4.7497999999999993E-3</v>
      </c>
      <c r="R289" s="34">
        <v>0.3175</v>
      </c>
      <c r="S289" s="36">
        <v>3242348.2894897461</v>
      </c>
      <c r="T289" s="34">
        <v>486.40399679345421</v>
      </c>
      <c r="U289" s="12">
        <f>+T289+BG289*S289*テーブル2[[#This Row],[Pw]]*R289/(N289*O289*K289)</f>
        <v>597.08927402576387</v>
      </c>
      <c r="V289" s="34">
        <v>0.03</v>
      </c>
      <c r="W289" s="35">
        <f t="shared" si="118"/>
        <v>67073.25604874616</v>
      </c>
      <c r="X289" s="34">
        <v>4.3024830337313018E-2</v>
      </c>
      <c r="Y289" s="34">
        <f t="shared" si="119"/>
        <v>4.8210364695483863</v>
      </c>
      <c r="Z289" s="34">
        <f t="shared" si="120"/>
        <v>4.8210365159299977</v>
      </c>
      <c r="AA289" s="34">
        <f t="shared" si="121"/>
        <v>-4.6381611440438064E-8</v>
      </c>
      <c r="AB289" s="34">
        <f t="shared" si="122"/>
        <v>8.7175343189489324E-5</v>
      </c>
      <c r="AC289" s="34">
        <v>644.64268852679947</v>
      </c>
      <c r="AD289" s="34">
        <f t="shared" si="123"/>
        <v>2459.4272667249129</v>
      </c>
      <c r="AE289" s="34">
        <f>+gettm2(AD289,AC289,AK289,AL289,テーブル2[[#This Row],[Fcorr]])</f>
        <v>597.0892744721906</v>
      </c>
      <c r="AF289" s="37">
        <f t="shared" si="124"/>
        <v>4.4642672492045676E-7</v>
      </c>
      <c r="AG289" s="34">
        <v>8.7500906343608996E-5</v>
      </c>
      <c r="AH289" s="34">
        <f t="shared" si="125"/>
        <v>8.9525015407535022</v>
      </c>
      <c r="AI289" s="34">
        <f t="shared" si="126"/>
        <v>0.11969572161177491</v>
      </c>
      <c r="AJ289" s="34">
        <f t="shared" si="127"/>
        <v>90.615232188561563</v>
      </c>
      <c r="AK289" s="34">
        <f>+S88*テーブル2[[#This Row],[F_form]]/(E88*CpFromTP((テーブル2[[#This Row],[Tin]]+テーブル2[[#This Row],[Tf]])/2,テーブル2[[#This Row],[P]])*AI88)</f>
        <v>2.0145069161557396</v>
      </c>
      <c r="AL289" s="34">
        <f t="shared" si="128"/>
        <v>1.1293676909872215</v>
      </c>
      <c r="AM289" s="34">
        <f t="shared" si="129"/>
        <v>608.62107396295255</v>
      </c>
      <c r="AN289" s="34">
        <f t="shared" si="130"/>
        <v>3.5571019907365553E-8</v>
      </c>
      <c r="AO289" s="34">
        <f t="shared" si="131"/>
        <v>3.2556315411967206E-7</v>
      </c>
      <c r="AP289" s="34">
        <v>2.0094390137436364</v>
      </c>
      <c r="AQ289" s="34">
        <f t="shared" si="132"/>
        <v>1.3504958524028808E-4</v>
      </c>
      <c r="AR289" s="34">
        <f t="shared" si="133"/>
        <v>4.3913234748864334E-5</v>
      </c>
      <c r="AS289" s="34">
        <f t="shared" si="134"/>
        <v>45.476191381299792</v>
      </c>
      <c r="AT289" s="34">
        <f t="shared" si="135"/>
        <v>15.042972306650586</v>
      </c>
      <c r="AU289" s="34">
        <f t="shared" si="136"/>
        <v>1.8005794254304881</v>
      </c>
      <c r="AV289" s="34">
        <f t="shared" si="137"/>
        <v>0.20885958831314833</v>
      </c>
      <c r="AW289" s="34">
        <f t="shared" si="138"/>
        <v>5.2410788424232413E-2</v>
      </c>
      <c r="AX289" s="34">
        <f t="shared" si="139"/>
        <v>0.20885958085888406</v>
      </c>
      <c r="AY289" s="34">
        <f t="shared" si="140"/>
        <v>7.4542642614083832E-9</v>
      </c>
      <c r="AZ289" s="34">
        <f t="shared" si="141"/>
        <v>1080577.7610325073</v>
      </c>
      <c r="BA289" s="34">
        <f t="shared" si="142"/>
        <v>6.7207605862437811E-5</v>
      </c>
      <c r="BB289" s="36">
        <f t="shared" si="143"/>
        <v>3270845.2522127489</v>
      </c>
      <c r="BC289" s="38">
        <f t="shared" si="144"/>
        <v>28496.962723002769</v>
      </c>
      <c r="BD289" s="39">
        <f t="shared" si="145"/>
        <v>0.87889887756282292</v>
      </c>
      <c r="BE289" s="36">
        <v>2082029.4</v>
      </c>
      <c r="BF289" s="40">
        <f>テーブル2[[#This Row],[q_P]]/テーブル2[[#This Row],[q_M]]</f>
        <v>1.5709889842154723</v>
      </c>
      <c r="BG289" s="34">
        <v>1</v>
      </c>
      <c r="BH289" s="34">
        <v>-9.2999999999999999E-2</v>
      </c>
      <c r="BI289" s="34">
        <v>4.5999999999999999E-2</v>
      </c>
      <c r="BJ289" s="34">
        <v>5625</v>
      </c>
      <c r="BK289" s="22">
        <v>1</v>
      </c>
      <c r="BL289" s="34">
        <f>テーブル2[[#This Row],[Ts]]-テーブル2[[#This Row],[Tin]]</f>
        <v>122.21707720506936</v>
      </c>
      <c r="BM289" s="34">
        <f>テーブル2[[#This Row],[q_P]]*0.000001</f>
        <v>3.2708452522127489</v>
      </c>
      <c r="BN289" s="34">
        <f>テーブル2[[#This Row],[Tsub]]</f>
        <v>122.21707720506936</v>
      </c>
      <c r="BO289" s="34">
        <f>テーブル2[[#This Row],[Fcorr]]</f>
        <v>1</v>
      </c>
      <c r="BP289" s="34">
        <f>(テーブル2[[#This Row],[Tsub]]-40)^2</f>
        <v>6759.6477841443357</v>
      </c>
      <c r="BQ289" s="34">
        <v>1</v>
      </c>
      <c r="BR289" s="34">
        <v>0.3175</v>
      </c>
    </row>
    <row r="290" spans="1:70" x14ac:dyDescent="0.15">
      <c r="A290" s="33" t="s">
        <v>308</v>
      </c>
      <c r="B290" s="34">
        <v>13789514.586336</v>
      </c>
      <c r="C290" s="22">
        <f>TsatFromP(テーブル2[[#This Row],[P]])</f>
        <v>608.62107399852357</v>
      </c>
      <c r="D290" s="34">
        <f>RhoGFromP(テーブル2[[#This Row],[P]])</f>
        <v>85.147847035840741</v>
      </c>
      <c r="E290" s="34">
        <f>RhoFFromP(テーブル2[[#This Row],[P]])</f>
        <v>624.86636713482415</v>
      </c>
      <c r="F290" s="34">
        <f>HgFromP(テーブル2[[#This Row],[P]])</f>
        <v>2643264.5206450778</v>
      </c>
      <c r="G290" s="34">
        <f>HfFromP(テーブル2[[#This Row],[P]])</f>
        <v>1562686.7596125705</v>
      </c>
      <c r="H290" s="34">
        <f>MuGFromP(テーブル2[[#This Row],[P]])</f>
        <v>2.2019591234371903E-5</v>
      </c>
      <c r="I290" s="34">
        <f>MuFFromP(テーブル2[[#This Row],[P]])</f>
        <v>7.222326555143516E-5</v>
      </c>
      <c r="J290" s="34">
        <f>KfFromP(テーブル2[[#This Row],[P]])</f>
        <v>0.49112131073334553</v>
      </c>
      <c r="K290" s="34">
        <f>CpFFromP(テーブル2[[#This Row],[P]])</f>
        <v>7679.7488518783057</v>
      </c>
      <c r="L290" s="34">
        <f>SigmaFromP(テーブル2[[#This Row],[P]])</f>
        <v>6.5036449518301549E-3</v>
      </c>
      <c r="M290" s="34">
        <v>164.01</v>
      </c>
      <c r="N290" s="34">
        <v>1063.28432</v>
      </c>
      <c r="O290" s="35">
        <f t="shared" si="146"/>
        <v>1.7719053836560394E-5</v>
      </c>
      <c r="P290" s="35">
        <f t="shared" si="147"/>
        <v>1.4921936786020797E-2</v>
      </c>
      <c r="Q290" s="35">
        <v>4.7497999999999993E-3</v>
      </c>
      <c r="R290" s="34">
        <v>0.3175</v>
      </c>
      <c r="S290" s="36">
        <v>4524300.1937866211</v>
      </c>
      <c r="T290" s="34">
        <v>448.13624300273909</v>
      </c>
      <c r="U290" s="12">
        <f>+T290+BG290*S290*テーブル2[[#This Row],[Pw]]*R290/(N290*O290*K290)</f>
        <v>596.28001007108821</v>
      </c>
      <c r="V290" s="34">
        <v>0.03</v>
      </c>
      <c r="W290" s="35">
        <f t="shared" si="118"/>
        <v>69927.437157203443</v>
      </c>
      <c r="X290" s="34">
        <v>4.2105263839016374E-2</v>
      </c>
      <c r="Y290" s="34">
        <f t="shared" si="119"/>
        <v>4.8733971329868897</v>
      </c>
      <c r="Z290" s="34">
        <f t="shared" si="120"/>
        <v>4.8733971361729154</v>
      </c>
      <c r="AA290" s="34">
        <f t="shared" si="121"/>
        <v>-3.1860256655136254E-9</v>
      </c>
      <c r="AB290" s="34">
        <f t="shared" si="122"/>
        <v>8.1955856799741355E-5</v>
      </c>
      <c r="AC290" s="34">
        <v>646.0208109029777</v>
      </c>
      <c r="AD290" s="34">
        <f t="shared" si="123"/>
        <v>2536.5347649468763</v>
      </c>
      <c r="AE290" s="34">
        <f>+gettm2(AD290,AC290,AK290,AL290,テーブル2[[#This Row],[Fcorr]])</f>
        <v>596.28001007108799</v>
      </c>
      <c r="AF290" s="37">
        <f t="shared" si="124"/>
        <v>0</v>
      </c>
      <c r="AG290" s="34">
        <v>8.237820625933397E-5</v>
      </c>
      <c r="AH290" s="34">
        <f t="shared" si="125"/>
        <v>9.5226555452481279</v>
      </c>
      <c r="AI290" s="34">
        <f t="shared" si="126"/>
        <v>0.12344839922343974</v>
      </c>
      <c r="AJ290" s="34">
        <f t="shared" si="127"/>
        <v>87.984834751259015</v>
      </c>
      <c r="AK290" s="34">
        <f>+S88*テーブル2[[#This Row],[F_form]]/(E88*CpFromTP((テーブル2[[#This Row],[Tin]]+テーブル2[[#This Row],[Tf]])/2,テーブル2[[#This Row],[P]])*AI88)</f>
        <v>2.1002282808199491</v>
      </c>
      <c r="AL290" s="34">
        <f t="shared" si="128"/>
        <v>1.1293676909872215</v>
      </c>
      <c r="AM290" s="34">
        <f t="shared" si="129"/>
        <v>608.6210739722967</v>
      </c>
      <c r="AN290" s="34">
        <f t="shared" si="130"/>
        <v>2.6226871341350488E-8</v>
      </c>
      <c r="AO290" s="34">
        <f t="shared" si="131"/>
        <v>4.2234945959261487E-7</v>
      </c>
      <c r="AP290" s="34">
        <v>2.0586319785667389</v>
      </c>
      <c r="AQ290" s="34">
        <f t="shared" si="132"/>
        <v>1.2867242475578675E-4</v>
      </c>
      <c r="AR290" s="34">
        <f t="shared" si="133"/>
        <v>4.1400277859463292E-5</v>
      </c>
      <c r="AS290" s="34">
        <f t="shared" si="134"/>
        <v>44.217964574924878</v>
      </c>
      <c r="AT290" s="34">
        <f t="shared" si="135"/>
        <v>14.972827862141694</v>
      </c>
      <c r="AU290" s="34">
        <f t="shared" si="136"/>
        <v>1.8483716314295096</v>
      </c>
      <c r="AV290" s="34">
        <f t="shared" si="137"/>
        <v>0.2102603471372293</v>
      </c>
      <c r="AW290" s="34">
        <f t="shared" si="138"/>
        <v>4.927277500383645E-2</v>
      </c>
      <c r="AX290" s="34">
        <f t="shared" si="139"/>
        <v>0.21026033532732211</v>
      </c>
      <c r="AY290" s="34">
        <f t="shared" si="140"/>
        <v>1.1809907191073776E-8</v>
      </c>
      <c r="AZ290" s="34">
        <f t="shared" si="141"/>
        <v>1080577.7610325073</v>
      </c>
      <c r="BA290" s="34">
        <f t="shared" si="142"/>
        <v>6.2503850175965443E-5</v>
      </c>
      <c r="BB290" s="36">
        <f t="shared" si="143"/>
        <v>4562557.4668761976</v>
      </c>
      <c r="BC290" s="38">
        <f t="shared" si="144"/>
        <v>38257.273089576513</v>
      </c>
      <c r="BD290" s="39">
        <f t="shared" si="145"/>
        <v>0.84559537278531061</v>
      </c>
      <c r="BE290" s="36">
        <v>3217681.8</v>
      </c>
      <c r="BF290" s="40">
        <f>テーブル2[[#This Row],[q_P]]/テーブル2[[#This Row],[q_M]]</f>
        <v>1.4179641588165113</v>
      </c>
      <c r="BG290" s="34">
        <v>1</v>
      </c>
      <c r="BH290" s="34">
        <v>-5.0000000000000001E-3</v>
      </c>
      <c r="BI290" s="34">
        <v>4.5999999999999999E-2</v>
      </c>
      <c r="BJ290" s="34">
        <v>5625</v>
      </c>
      <c r="BK290" s="22">
        <v>1</v>
      </c>
      <c r="BL290" s="34">
        <f>テーブル2[[#This Row],[Ts]]-テーブル2[[#This Row],[Tin]]</f>
        <v>160.48483099578448</v>
      </c>
      <c r="BM290" s="34">
        <f>テーブル2[[#This Row],[q_P]]*0.000001</f>
        <v>4.5625574668761972</v>
      </c>
      <c r="BN290" s="34">
        <f>テーブル2[[#This Row],[Tsub]]</f>
        <v>160.48483099578448</v>
      </c>
      <c r="BO290" s="34">
        <f>テーブル2[[#This Row],[Fcorr]]</f>
        <v>1</v>
      </c>
      <c r="BP290" s="34">
        <f>(テーブル2[[#This Row],[Tsub]]-40)^2</f>
        <v>14516.594500082749</v>
      </c>
      <c r="BQ290" s="34">
        <v>1</v>
      </c>
      <c r="BR290" s="34">
        <v>0.3175</v>
      </c>
    </row>
    <row r="291" spans="1:70" x14ac:dyDescent="0.15">
      <c r="A291" s="33" t="s">
        <v>309</v>
      </c>
      <c r="B291" s="34">
        <v>13789514.586336</v>
      </c>
      <c r="C291" s="22">
        <f>TsatFromP(テーブル2[[#This Row],[P]])</f>
        <v>608.62107399852357</v>
      </c>
      <c r="D291" s="34">
        <f>RhoGFromP(テーブル2[[#This Row],[P]])</f>
        <v>85.147847035840741</v>
      </c>
      <c r="E291" s="34">
        <f>RhoFFromP(テーブル2[[#This Row],[P]])</f>
        <v>624.86636713482415</v>
      </c>
      <c r="F291" s="34">
        <f>HgFromP(テーブル2[[#This Row],[P]])</f>
        <v>2643264.5206450778</v>
      </c>
      <c r="G291" s="34">
        <f>HfFromP(テーブル2[[#This Row],[P]])</f>
        <v>1562686.7596125705</v>
      </c>
      <c r="H291" s="34">
        <f>MuGFromP(テーブル2[[#This Row],[P]])</f>
        <v>2.2019591234371903E-5</v>
      </c>
      <c r="I291" s="34">
        <f>MuFFromP(テーブル2[[#This Row],[P]])</f>
        <v>7.222326555143516E-5</v>
      </c>
      <c r="J291" s="34">
        <f>KfFromP(テーブル2[[#This Row],[P]])</f>
        <v>0.49112131073334553</v>
      </c>
      <c r="K291" s="34">
        <f>CpFFromP(テーブル2[[#This Row],[P]])</f>
        <v>7679.7488518783057</v>
      </c>
      <c r="L291" s="34">
        <f>SigmaFromP(テーブル2[[#This Row],[P]])</f>
        <v>6.5036449518301549E-3</v>
      </c>
      <c r="M291" s="34">
        <v>165.01</v>
      </c>
      <c r="N291" s="34">
        <v>1078.2028499999999</v>
      </c>
      <c r="O291" s="35">
        <f t="shared" si="146"/>
        <v>1.7719053836560394E-5</v>
      </c>
      <c r="P291" s="35">
        <f t="shared" si="147"/>
        <v>1.4921936786020797E-2</v>
      </c>
      <c r="Q291" s="35">
        <v>4.7497999999999993E-3</v>
      </c>
      <c r="R291" s="34">
        <v>0.3175</v>
      </c>
      <c r="S291" s="36">
        <v>2846765.8042907715</v>
      </c>
      <c r="T291" s="34">
        <v>505.03610849920159</v>
      </c>
      <c r="U291" s="12">
        <f>+T291+BG291*S291*テーブル2[[#This Row],[Pw]]*R291/(N291*O291*K291)</f>
        <v>596.96089821041005</v>
      </c>
      <c r="V291" s="34">
        <v>0.03</v>
      </c>
      <c r="W291" s="35">
        <f t="shared" si="118"/>
        <v>70908.561913235637</v>
      </c>
      <c r="X291" s="34">
        <v>4.1803928845457777E-2</v>
      </c>
      <c r="Y291" s="34">
        <f t="shared" si="119"/>
        <v>4.8909300328765628</v>
      </c>
      <c r="Z291" s="34">
        <f t="shared" si="120"/>
        <v>4.8909300533297841</v>
      </c>
      <c r="AA291" s="34">
        <f t="shared" si="121"/>
        <v>-2.0453221338812E-8</v>
      </c>
      <c r="AB291" s="34">
        <f t="shared" si="122"/>
        <v>8.0278113130003256E-5</v>
      </c>
      <c r="AC291" s="34">
        <v>643.55828571118445</v>
      </c>
      <c r="AD291" s="34">
        <f t="shared" si="123"/>
        <v>2562.9034067139205</v>
      </c>
      <c r="AE291" s="34">
        <f>+gettm2(AD291,AC291,AK291,AL291,テーブル2[[#This Row],[Fcorr]])</f>
        <v>596.96089864599287</v>
      </c>
      <c r="AF291" s="37">
        <f t="shared" si="124"/>
        <v>4.3558281959121814E-7</v>
      </c>
      <c r="AG291" s="34">
        <v>8.0534638280481066E-5</v>
      </c>
      <c r="AH291" s="34">
        <f t="shared" si="125"/>
        <v>9.7216708738005568</v>
      </c>
      <c r="AI291" s="34">
        <f t="shared" si="126"/>
        <v>0.12473171166244985</v>
      </c>
      <c r="AJ291" s="34">
        <f t="shared" si="127"/>
        <v>86.909974654729979</v>
      </c>
      <c r="AK291" s="34">
        <f>+S88*テーブル2[[#This Row],[F_form]]/(E88*CpFromTP((テーブル2[[#This Row],[Tin]]+テーブル2[[#This Row],[Tf]])/2,テーブル2[[#This Row],[P]])*AI88)</f>
        <v>1.9653335917352484</v>
      </c>
      <c r="AL291" s="34">
        <f t="shared" si="128"/>
        <v>1.1293676909872215</v>
      </c>
      <c r="AM291" s="34">
        <f t="shared" si="129"/>
        <v>608.62107395802616</v>
      </c>
      <c r="AN291" s="34">
        <f t="shared" si="130"/>
        <v>4.049741164635634E-8</v>
      </c>
      <c r="AO291" s="34">
        <f t="shared" si="131"/>
        <v>2.565251504778104E-7</v>
      </c>
      <c r="AP291" s="34">
        <v>2.0740204268322531</v>
      </c>
      <c r="AQ291" s="34">
        <f t="shared" si="132"/>
        <v>1.2677010668395869E-4</v>
      </c>
      <c r="AR291" s="34">
        <f t="shared" si="133"/>
        <v>4.0395581715479438E-5</v>
      </c>
      <c r="AS291" s="34">
        <f t="shared" si="134"/>
        <v>43.59340350953422</v>
      </c>
      <c r="AT291" s="34">
        <f t="shared" si="135"/>
        <v>14.937264608139404</v>
      </c>
      <c r="AU291" s="34">
        <f t="shared" si="136"/>
        <v>1.8631505821281613</v>
      </c>
      <c r="AV291" s="34">
        <f t="shared" si="137"/>
        <v>0.21086984470409176</v>
      </c>
      <c r="AW291" s="34">
        <f t="shared" si="138"/>
        <v>4.826409680094592E-2</v>
      </c>
      <c r="AX291" s="34">
        <f t="shared" si="139"/>
        <v>0.21086983462624181</v>
      </c>
      <c r="AY291" s="34">
        <f t="shared" si="140"/>
        <v>1.0077849943446182E-8</v>
      </c>
      <c r="AZ291" s="34">
        <f t="shared" si="141"/>
        <v>1080577.7610325073</v>
      </c>
      <c r="BA291" s="34">
        <f t="shared" si="142"/>
        <v>6.1122882419041796E-5</v>
      </c>
      <c r="BB291" s="36">
        <f t="shared" si="143"/>
        <v>2833800.6766523928</v>
      </c>
      <c r="BC291" s="38">
        <f t="shared" si="144"/>
        <v>-12965.127638378646</v>
      </c>
      <c r="BD291" s="39">
        <f t="shared" si="145"/>
        <v>-0.45543358778713133</v>
      </c>
      <c r="BE291" s="36">
        <v>2249222.669999999</v>
      </c>
      <c r="BF291" s="40">
        <f>テーブル2[[#This Row],[q_P]]/テーブル2[[#This Row],[q_M]]</f>
        <v>1.2599022384263956</v>
      </c>
      <c r="BG291" s="34">
        <v>1</v>
      </c>
      <c r="BH291" s="34">
        <v>-3.0000000000000001E-3</v>
      </c>
      <c r="BI291" s="34">
        <v>4.5999999999999999E-2</v>
      </c>
      <c r="BJ291" s="34">
        <v>5625</v>
      </c>
      <c r="BK291" s="22">
        <v>1</v>
      </c>
      <c r="BL291" s="34">
        <f>テーブル2[[#This Row],[Ts]]-テーブル2[[#This Row],[Tin]]</f>
        <v>103.58496549932198</v>
      </c>
      <c r="BM291" s="34">
        <f>テーブル2[[#This Row],[q_P]]*0.000001</f>
        <v>2.8338006766523929</v>
      </c>
      <c r="BN291" s="34">
        <f>テーブル2[[#This Row],[Tsub]]</f>
        <v>103.58496549932198</v>
      </c>
      <c r="BO291" s="34">
        <f>テーブル2[[#This Row],[Fcorr]]</f>
        <v>1</v>
      </c>
      <c r="BP291" s="34">
        <f>(テーブル2[[#This Row],[Tsub]]-40)^2</f>
        <v>4043.0478375499665</v>
      </c>
      <c r="BQ291" s="34">
        <v>1</v>
      </c>
      <c r="BR291" s="34">
        <v>0.3175</v>
      </c>
    </row>
    <row r="292" spans="1:70" x14ac:dyDescent="0.15">
      <c r="A292" s="33" t="s">
        <v>310</v>
      </c>
      <c r="B292" s="34">
        <v>13789514.586336</v>
      </c>
      <c r="C292" s="22">
        <f>TsatFromP(テーブル2[[#This Row],[P]])</f>
        <v>608.62107399852357</v>
      </c>
      <c r="D292" s="34">
        <f>RhoGFromP(テーブル2[[#This Row],[P]])</f>
        <v>85.147847035840741</v>
      </c>
      <c r="E292" s="34">
        <f>RhoFFromP(テーブル2[[#This Row],[P]])</f>
        <v>624.86636713482415</v>
      </c>
      <c r="F292" s="34">
        <f>HgFromP(テーブル2[[#This Row],[P]])</f>
        <v>2643264.5206450778</v>
      </c>
      <c r="G292" s="34">
        <f>HfFromP(テーブル2[[#This Row],[P]])</f>
        <v>1562686.7596125705</v>
      </c>
      <c r="H292" s="34">
        <f>MuGFromP(テーブル2[[#This Row],[P]])</f>
        <v>2.2019591234371903E-5</v>
      </c>
      <c r="I292" s="34">
        <f>MuFFromP(テーブル2[[#This Row],[P]])</f>
        <v>7.222326555143516E-5</v>
      </c>
      <c r="J292" s="34">
        <f>KfFromP(テーブル2[[#This Row],[P]])</f>
        <v>0.49112131073334553</v>
      </c>
      <c r="K292" s="34">
        <f>CpFFromP(テーブル2[[#This Row],[P]])</f>
        <v>7679.7488518783057</v>
      </c>
      <c r="L292" s="34">
        <f>SigmaFromP(テーブル2[[#This Row],[P]])</f>
        <v>6.5036449518301549E-3</v>
      </c>
      <c r="M292" s="34">
        <v>167.01</v>
      </c>
      <c r="N292" s="34">
        <v>1084.9839999999999</v>
      </c>
      <c r="O292" s="35">
        <f t="shared" si="146"/>
        <v>1.7719053836560394E-5</v>
      </c>
      <c r="P292" s="35">
        <f t="shared" si="147"/>
        <v>1.4921936786020797E-2</v>
      </c>
      <c r="Q292" s="35">
        <v>4.7497999999999993E-3</v>
      </c>
      <c r="R292" s="34">
        <v>0.3175</v>
      </c>
      <c r="S292" s="36">
        <v>3945288.2766723633</v>
      </c>
      <c r="T292" s="34">
        <v>469.78529182284677</v>
      </c>
      <c r="U292" s="12">
        <f>+T292+BG292*S292*テーブル2[[#This Row],[Pw]]*R292/(N292*O292*K292)</f>
        <v>596.3861904356138</v>
      </c>
      <c r="V292" s="34">
        <v>0.03</v>
      </c>
      <c r="W292" s="35">
        <f t="shared" si="118"/>
        <v>71354.527711432092</v>
      </c>
      <c r="X292" s="34">
        <v>4.1669315999336501E-2</v>
      </c>
      <c r="Y292" s="34">
        <f t="shared" si="119"/>
        <v>4.8988237446764868</v>
      </c>
      <c r="Z292" s="34">
        <f t="shared" si="120"/>
        <v>4.8988237622367414</v>
      </c>
      <c r="AA292" s="34">
        <f t="shared" si="121"/>
        <v>-1.7560254583770529E-8</v>
      </c>
      <c r="AB292" s="34">
        <f t="shared" si="122"/>
        <v>7.9533879653790739E-5</v>
      </c>
      <c r="AC292" s="34">
        <v>645.13814834637492</v>
      </c>
      <c r="AD292" s="34">
        <f t="shared" si="123"/>
        <v>2574.8665926155436</v>
      </c>
      <c r="AE292" s="34">
        <f>+gettm2(AD292,AC292,AK292,AL292,テーブル2[[#This Row],[Fcorr]])</f>
        <v>596.3861904356138</v>
      </c>
      <c r="AF292" s="37">
        <f t="shared" si="124"/>
        <v>0</v>
      </c>
      <c r="AG292" s="34">
        <v>7.988897865905247E-5</v>
      </c>
      <c r="AH292" s="34">
        <f t="shared" si="125"/>
        <v>9.8126408219597199</v>
      </c>
      <c r="AI292" s="34">
        <f t="shared" si="126"/>
        <v>0.12531393752805858</v>
      </c>
      <c r="AJ292" s="34">
        <f t="shared" si="127"/>
        <v>86.615631086517467</v>
      </c>
      <c r="AK292" s="34">
        <f>+S88*テーブル2[[#This Row],[F_form]]/(E88*CpFromTP((テーブル2[[#This Row],[Tin]]+テーブル2[[#This Row],[Tf]])/2,テーブル2[[#This Row],[P]])*AI88)</f>
        <v>2.0551866142647426</v>
      </c>
      <c r="AL292" s="34">
        <f t="shared" si="128"/>
        <v>1.1293676909872215</v>
      </c>
      <c r="AM292" s="34">
        <f t="shared" si="129"/>
        <v>608.62107395907947</v>
      </c>
      <c r="AN292" s="34">
        <f t="shared" si="130"/>
        <v>3.9444103094865568E-8</v>
      </c>
      <c r="AO292" s="34">
        <f t="shared" si="131"/>
        <v>3.5509900526173137E-7</v>
      </c>
      <c r="AP292" s="34">
        <v>2.0821996910987224</v>
      </c>
      <c r="AQ292" s="34">
        <f t="shared" si="132"/>
        <v>1.2577611012542015E-4</v>
      </c>
      <c r="AR292" s="34">
        <f t="shared" si="133"/>
        <v>4.0122038832157101E-5</v>
      </c>
      <c r="AS292" s="34">
        <f t="shared" si="134"/>
        <v>43.500314714954264</v>
      </c>
      <c r="AT292" s="34">
        <f t="shared" si="135"/>
        <v>14.931920432237504</v>
      </c>
      <c r="AU292" s="34">
        <f t="shared" si="136"/>
        <v>1.8711777442193522</v>
      </c>
      <c r="AV292" s="34">
        <f t="shared" si="137"/>
        <v>0.21102194687937015</v>
      </c>
      <c r="AW292" s="34">
        <f t="shared" si="138"/>
        <v>4.7816655336044324E-2</v>
      </c>
      <c r="AX292" s="34">
        <f t="shared" si="139"/>
        <v>0.21102193610669279</v>
      </c>
      <c r="AY292" s="34">
        <f t="shared" si="140"/>
        <v>1.0772677361270411E-8</v>
      </c>
      <c r="AZ292" s="34">
        <f t="shared" si="141"/>
        <v>1080577.7610325073</v>
      </c>
      <c r="BA292" s="34">
        <f t="shared" si="142"/>
        <v>6.0405402355549948E-5</v>
      </c>
      <c r="BB292" s="36">
        <f t="shared" si="143"/>
        <v>3969326.7346287575</v>
      </c>
      <c r="BC292" s="38">
        <f t="shared" si="144"/>
        <v>24038.457956394181</v>
      </c>
      <c r="BD292" s="39">
        <f t="shared" si="145"/>
        <v>0.60929534854343559</v>
      </c>
      <c r="BE292" s="36">
        <v>2429034.2999999998</v>
      </c>
      <c r="BF292" s="40">
        <f>テーブル2[[#This Row],[q_P]]/テーブル2[[#This Row],[q_M]]</f>
        <v>1.6341172023090649</v>
      </c>
      <c r="BG292" s="34">
        <v>1</v>
      </c>
      <c r="BH292" s="34">
        <v>-0.113</v>
      </c>
      <c r="BI292" s="34">
        <v>4.5999999999999999E-2</v>
      </c>
      <c r="BJ292" s="34">
        <v>5625</v>
      </c>
      <c r="BK292" s="22">
        <v>1</v>
      </c>
      <c r="BL292" s="34">
        <f>テーブル2[[#This Row],[Ts]]-テーブル2[[#This Row],[Tin]]</f>
        <v>138.8357821756768</v>
      </c>
      <c r="BM292" s="34">
        <f>テーブル2[[#This Row],[q_P]]*0.000001</f>
        <v>3.9693267346287571</v>
      </c>
      <c r="BN292" s="34">
        <f>テーブル2[[#This Row],[Tsub]]</f>
        <v>138.8357821756768</v>
      </c>
      <c r="BO292" s="34">
        <f>テーブル2[[#This Row],[Fcorr]]</f>
        <v>1</v>
      </c>
      <c r="BP292" s="34">
        <f>(テーブル2[[#This Row],[Tsub]]-40)^2</f>
        <v>9768.511838277831</v>
      </c>
      <c r="BQ292" s="34">
        <v>1</v>
      </c>
      <c r="BR292" s="34">
        <v>0.3175</v>
      </c>
    </row>
    <row r="293" spans="1:70" x14ac:dyDescent="0.15">
      <c r="A293" s="33" t="s">
        <v>311</v>
      </c>
      <c r="B293" s="34">
        <v>13789514.586336</v>
      </c>
      <c r="C293" s="22">
        <f>TsatFromP(テーブル2[[#This Row],[P]])</f>
        <v>608.62107399852357</v>
      </c>
      <c r="D293" s="34">
        <f>RhoGFromP(テーブル2[[#This Row],[P]])</f>
        <v>85.147847035840741</v>
      </c>
      <c r="E293" s="34">
        <f>RhoFFromP(テーブル2[[#This Row],[P]])</f>
        <v>624.86636713482415</v>
      </c>
      <c r="F293" s="34">
        <f>HgFromP(テーブル2[[#This Row],[P]])</f>
        <v>2643264.5206450778</v>
      </c>
      <c r="G293" s="34">
        <f>HfFromP(テーブル2[[#This Row],[P]])</f>
        <v>1562686.7596125705</v>
      </c>
      <c r="H293" s="34">
        <f>MuGFromP(テーブル2[[#This Row],[P]])</f>
        <v>2.2019591234371903E-5</v>
      </c>
      <c r="I293" s="34">
        <f>MuFFromP(テーブル2[[#This Row],[P]])</f>
        <v>7.222326555143516E-5</v>
      </c>
      <c r="J293" s="34">
        <f>KfFromP(テーブル2[[#This Row],[P]])</f>
        <v>0.49112131073334553</v>
      </c>
      <c r="K293" s="34">
        <f>CpFFromP(テーブル2[[#This Row],[P]])</f>
        <v>7679.7488518783057</v>
      </c>
      <c r="L293" s="34">
        <f>SigmaFromP(テーブル2[[#This Row],[P]])</f>
        <v>6.5036449518301549E-3</v>
      </c>
      <c r="M293" s="34">
        <v>169.01</v>
      </c>
      <c r="N293" s="34">
        <v>1213.8258499999999</v>
      </c>
      <c r="O293" s="35">
        <f t="shared" si="146"/>
        <v>1.7719053836560394E-5</v>
      </c>
      <c r="P293" s="35">
        <f t="shared" si="147"/>
        <v>1.4921936786020797E-2</v>
      </c>
      <c r="Q293" s="35">
        <v>4.7497999999999993E-3</v>
      </c>
      <c r="R293" s="34">
        <v>0.3175</v>
      </c>
      <c r="S293" s="36">
        <v>9949830.2459716797</v>
      </c>
      <c r="T293" s="34">
        <v>308.68126097636411</v>
      </c>
      <c r="U293" s="12">
        <f>+T293+BG293*S293*テーブル2[[#This Row],[Pw]]*R293/(N293*O293*K293)</f>
        <v>594.07252125980449</v>
      </c>
      <c r="V293" s="34">
        <v>0.03</v>
      </c>
      <c r="W293" s="35">
        <f t="shared" si="118"/>
        <v>79827.877877164647</v>
      </c>
      <c r="X293" s="34">
        <v>3.9359217042006095E-2</v>
      </c>
      <c r="Y293" s="34">
        <f t="shared" si="119"/>
        <v>5.0405366249042478</v>
      </c>
      <c r="Z293" s="34">
        <f t="shared" si="120"/>
        <v>5.0405366378932639</v>
      </c>
      <c r="AA293" s="34">
        <f t="shared" si="121"/>
        <v>-1.2989016084929972E-8</v>
      </c>
      <c r="AB293" s="34">
        <f t="shared" si="122"/>
        <v>6.7275354073075217E-5</v>
      </c>
      <c r="AC293" s="34">
        <v>648.83689927686657</v>
      </c>
      <c r="AD293" s="34">
        <f t="shared" si="123"/>
        <v>2799.6440644723511</v>
      </c>
      <c r="AE293" s="34">
        <f>+gettm2(AD293,AC293,AK293,AL293,テーブル2[[#This Row],[Fcorr]])</f>
        <v>594.0725212598046</v>
      </c>
      <c r="AF293" s="37">
        <f t="shared" si="124"/>
        <v>0</v>
      </c>
      <c r="AG293" s="34">
        <v>6.8006484180708845E-5</v>
      </c>
      <c r="AH293" s="34">
        <f t="shared" si="125"/>
        <v>11.600643429864363</v>
      </c>
      <c r="AI293" s="34">
        <f t="shared" si="126"/>
        <v>0.13625343635365258</v>
      </c>
      <c r="AJ293" s="34">
        <f t="shared" si="127"/>
        <v>80.169249139818263</v>
      </c>
      <c r="AK293" s="34">
        <f>+S88*テーブル2[[#This Row],[F_form]]/(E88*CpFromTP((テーブル2[[#This Row],[Tin]]+テーブル2[[#This Row],[Tf]])/2,テーブル2[[#This Row],[P]])*AI88)</f>
        <v>2.288253222031412</v>
      </c>
      <c r="AL293" s="34">
        <f t="shared" si="128"/>
        <v>1.1293676909872215</v>
      </c>
      <c r="AM293" s="34">
        <f t="shared" si="129"/>
        <v>608.62107396600379</v>
      </c>
      <c r="AN293" s="34">
        <f t="shared" si="130"/>
        <v>3.25197788697551E-8</v>
      </c>
      <c r="AO293" s="34">
        <f t="shared" si="131"/>
        <v>7.3113010763362779E-7</v>
      </c>
      <c r="AP293" s="34">
        <v>2.2250277393777225</v>
      </c>
      <c r="AQ293" s="34">
        <f t="shared" si="132"/>
        <v>1.1014684330350407E-4</v>
      </c>
      <c r="AR293" s="34">
        <f t="shared" si="133"/>
        <v>3.4368807144171236E-5</v>
      </c>
      <c r="AS293" s="34">
        <f t="shared" si="134"/>
        <v>40.515569886805324</v>
      </c>
      <c r="AT293" s="34">
        <f t="shared" si="135"/>
        <v>14.754215854708127</v>
      </c>
      <c r="AU293" s="34">
        <f t="shared" si="136"/>
        <v>2.0103126109075258</v>
      </c>
      <c r="AV293" s="34">
        <f t="shared" si="137"/>
        <v>0.21471512847019669</v>
      </c>
      <c r="AW293" s="34">
        <f t="shared" si="138"/>
        <v>4.0446693061191065E-2</v>
      </c>
      <c r="AX293" s="34">
        <f t="shared" si="139"/>
        <v>0.21471512550281957</v>
      </c>
      <c r="AY293" s="34">
        <f t="shared" si="140"/>
        <v>2.96737712179862E-9</v>
      </c>
      <c r="AZ293" s="34">
        <f t="shared" si="141"/>
        <v>1080577.7610325073</v>
      </c>
      <c r="BA293" s="34">
        <f t="shared" si="142"/>
        <v>4.9503582069637041E-5</v>
      </c>
      <c r="BB293" s="36">
        <f t="shared" si="143"/>
        <v>9972435.0817875192</v>
      </c>
      <c r="BC293" s="38">
        <f t="shared" si="144"/>
        <v>22604.835815839469</v>
      </c>
      <c r="BD293" s="39">
        <f t="shared" si="145"/>
        <v>0.22718815554658667</v>
      </c>
      <c r="BE293" s="36">
        <v>4605701.3999999994</v>
      </c>
      <c r="BF293" s="40">
        <f>テーブル2[[#This Row],[q_P]]/テーブル2[[#This Row],[q_M]]</f>
        <v>2.165236999903537</v>
      </c>
      <c r="BG293" s="34">
        <v>1</v>
      </c>
      <c r="BH293" s="34">
        <v>-0.35899999999999999</v>
      </c>
      <c r="BI293" s="34">
        <v>4.5999999999999999E-2</v>
      </c>
      <c r="BJ293" s="34">
        <v>5625</v>
      </c>
      <c r="BK293" s="22">
        <v>1</v>
      </c>
      <c r="BL293" s="34">
        <f>テーブル2[[#This Row],[Ts]]-テーブル2[[#This Row],[Tin]]</f>
        <v>299.93981302215946</v>
      </c>
      <c r="BM293" s="34">
        <f>テーブル2[[#This Row],[q_P]]*0.000001</f>
        <v>9.972435081787518</v>
      </c>
      <c r="BN293" s="34">
        <f>テーブル2[[#This Row],[Tsub]]</f>
        <v>299.93981302215946</v>
      </c>
      <c r="BO293" s="34">
        <f>テーブル2[[#This Row],[Fcorr]]</f>
        <v>1</v>
      </c>
      <c r="BP293" s="34">
        <f>(テーブル2[[#This Row],[Tsub]]-40)^2</f>
        <v>67568.70639399522</v>
      </c>
      <c r="BQ293" s="34">
        <v>1</v>
      </c>
      <c r="BR293" s="34">
        <v>0.3175</v>
      </c>
    </row>
    <row r="294" spans="1:70" x14ac:dyDescent="0.15">
      <c r="A294" s="33" t="s">
        <v>78</v>
      </c>
      <c r="B294" s="34">
        <v>13789514.586336</v>
      </c>
      <c r="C294" s="22">
        <f>TsatFromP(テーブル2[[#This Row],[P]])</f>
        <v>608.62107399852357</v>
      </c>
      <c r="D294" s="34">
        <f>RhoGFromP(テーブル2[[#This Row],[P]])</f>
        <v>85.147847035840741</v>
      </c>
      <c r="E294" s="34">
        <f>RhoFFromP(テーブル2[[#This Row],[P]])</f>
        <v>624.86636713482415</v>
      </c>
      <c r="F294" s="34">
        <f>HgFromP(テーブル2[[#This Row],[P]])</f>
        <v>2643264.5206450778</v>
      </c>
      <c r="G294" s="34">
        <f>HfFromP(テーブル2[[#This Row],[P]])</f>
        <v>1562686.7596125705</v>
      </c>
      <c r="H294" s="34">
        <f>MuGFromP(テーブル2[[#This Row],[P]])</f>
        <v>2.2019591234371903E-5</v>
      </c>
      <c r="I294" s="34">
        <f>MuFFromP(テーブル2[[#This Row],[P]])</f>
        <v>7.222326555143516E-5</v>
      </c>
      <c r="J294" s="34">
        <f>KfFromP(テーブル2[[#This Row],[P]])</f>
        <v>0.49112131073334553</v>
      </c>
      <c r="K294" s="34">
        <f>CpFFromP(テーブル2[[#This Row],[P]])</f>
        <v>7679.7488518783057</v>
      </c>
      <c r="L294" s="34">
        <f>SigmaFromP(テーブル2[[#This Row],[P]])</f>
        <v>6.5036449518301549E-3</v>
      </c>
      <c r="M294" s="34">
        <v>17.010000000000002</v>
      </c>
      <c r="N294" s="34">
        <v>3146.4535999999998</v>
      </c>
      <c r="O294" s="35">
        <f t="shared" si="146"/>
        <v>2.8502295699234246E-6</v>
      </c>
      <c r="P294" s="35">
        <f t="shared" si="147"/>
        <v>5.9847340050885557E-3</v>
      </c>
      <c r="Q294" s="35">
        <v>1.905E-3</v>
      </c>
      <c r="R294" s="34">
        <v>0.15240000000000001</v>
      </c>
      <c r="S294" s="36">
        <v>4516469.5739746094</v>
      </c>
      <c r="T294" s="34">
        <v>533.15949698557142</v>
      </c>
      <c r="U294" s="12">
        <f>+T294+BG294*S294*テーブル2[[#This Row],[Pw]]*R294/(N294*O294*K294)</f>
        <v>592.97044936605823</v>
      </c>
      <c r="V294" s="34">
        <v>0.03</v>
      </c>
      <c r="W294" s="35">
        <f t="shared" si="118"/>
        <v>82992.56565367103</v>
      </c>
      <c r="X294" s="34">
        <v>3.136624811831034E-2</v>
      </c>
      <c r="Y294" s="34">
        <f t="shared" si="119"/>
        <v>5.6463619349255634</v>
      </c>
      <c r="Z294" s="34">
        <f t="shared" si="120"/>
        <v>5.6463619519344679</v>
      </c>
      <c r="AA294" s="34">
        <f t="shared" si="121"/>
        <v>-1.7008904507065381E-8</v>
      </c>
      <c r="AB294" s="34">
        <f t="shared" si="122"/>
        <v>1.2563480500392851E-5</v>
      </c>
      <c r="AC294" s="34">
        <v>637.84571042518132</v>
      </c>
      <c r="AD294" s="34">
        <f t="shared" si="123"/>
        <v>2598.3370636757713</v>
      </c>
      <c r="AE294" s="34">
        <f>+gettm2(AD294,AC294,AK294,AL294,テーブル2[[#This Row],[Fcorr]])</f>
        <v>592.97044936605812</v>
      </c>
      <c r="AF294" s="37">
        <f t="shared" si="124"/>
        <v>0</v>
      </c>
      <c r="AG294" s="34">
        <v>1.262863914976773E-5</v>
      </c>
      <c r="AH294" s="34">
        <f t="shared" si="125"/>
        <v>62.119521273998458</v>
      </c>
      <c r="AI294" s="34">
        <f t="shared" si="126"/>
        <v>0.31529746221580313</v>
      </c>
      <c r="AJ294" s="34">
        <f t="shared" si="127"/>
        <v>34.449827996460236</v>
      </c>
      <c r="AK294" s="34">
        <f>+S88*テーブル2[[#This Row],[F_form]]/(E88*CpFromTP((テーブル2[[#This Row],[Tin]]+テーブル2[[#This Row],[Tf]])/2,テーブル2[[#This Row],[P]])*AI88)</f>
        <v>1.8899338737540241</v>
      </c>
      <c r="AL294" s="34">
        <f t="shared" si="128"/>
        <v>1.1293676909872215</v>
      </c>
      <c r="AM294" s="34">
        <f t="shared" si="129"/>
        <v>608.62107399633885</v>
      </c>
      <c r="AN294" s="34">
        <f t="shared" si="130"/>
        <v>2.1847199604962952E-9</v>
      </c>
      <c r="AO294" s="34">
        <f t="shared" si="131"/>
        <v>6.5158649374879053E-8</v>
      </c>
      <c r="AP294" s="34">
        <v>3.82288872249213</v>
      </c>
      <c r="AQ294" s="34">
        <f t="shared" si="132"/>
        <v>3.7312951299358485E-5</v>
      </c>
      <c r="AR294" s="34">
        <f t="shared" si="133"/>
        <v>6.3468988995713048E-6</v>
      </c>
      <c r="AS294" s="34">
        <f t="shared" si="134"/>
        <v>17.313787559222142</v>
      </c>
      <c r="AT294" s="34">
        <f t="shared" si="135"/>
        <v>11.207515764169717</v>
      </c>
      <c r="AU294" s="34">
        <f t="shared" si="136"/>
        <v>3.5337012781863191</v>
      </c>
      <c r="AV294" s="34">
        <f t="shared" si="137"/>
        <v>0.28918744430581089</v>
      </c>
      <c r="AW294" s="34">
        <f t="shared" si="138"/>
        <v>7.5533045731381717E-3</v>
      </c>
      <c r="AX294" s="34">
        <f t="shared" si="139"/>
        <v>0.28918743769015093</v>
      </c>
      <c r="AY294" s="34">
        <f t="shared" si="140"/>
        <v>6.6156599642930303E-9</v>
      </c>
      <c r="AZ294" s="34">
        <f t="shared" si="141"/>
        <v>1080577.7610325073</v>
      </c>
      <c r="BA294" s="34">
        <f t="shared" si="142"/>
        <v>9.7604073798502512E-6</v>
      </c>
      <c r="BB294" s="36">
        <f t="shared" si="143"/>
        <v>4507620.0707032466</v>
      </c>
      <c r="BC294" s="38">
        <f t="shared" si="144"/>
        <v>-8849.5032713627443</v>
      </c>
      <c r="BD294" s="39">
        <f t="shared" si="145"/>
        <v>-0.19593851184908911</v>
      </c>
      <c r="BE294" s="36">
        <v>3943237.5</v>
      </c>
      <c r="BF294" s="40">
        <f>テーブル2[[#This Row],[q_P]]/テーブル2[[#This Row],[q_M]]</f>
        <v>1.1431267000030423</v>
      </c>
      <c r="BG294" s="34">
        <v>1</v>
      </c>
      <c r="BH294" s="34">
        <v>-2.5999999999999999E-2</v>
      </c>
      <c r="BI294" s="34">
        <v>4.5999999999999999E-2</v>
      </c>
      <c r="BJ294" s="34">
        <v>5625</v>
      </c>
      <c r="BK294" s="22">
        <v>1</v>
      </c>
      <c r="BL294" s="34">
        <f>テーブル2[[#This Row],[Ts]]-テーブル2[[#This Row],[Tin]]</f>
        <v>75.461577012952148</v>
      </c>
      <c r="BM294" s="34">
        <f>テーブル2[[#This Row],[q_P]]*0.000001</f>
        <v>4.5076200707032461</v>
      </c>
      <c r="BN294" s="34">
        <f>テーブル2[[#This Row],[Tsub]]</f>
        <v>75.461577012952148</v>
      </c>
      <c r="BO294" s="34">
        <f>テーブル2[[#This Row],[Fcorr]]</f>
        <v>1</v>
      </c>
      <c r="BP294" s="34">
        <f>(テーブル2[[#This Row],[Tsub]]-40)^2</f>
        <v>1257.5234442455362</v>
      </c>
      <c r="BQ294" s="34">
        <v>1</v>
      </c>
      <c r="BR294" s="34">
        <v>0.15240000000000001</v>
      </c>
    </row>
    <row r="295" spans="1:70" x14ac:dyDescent="0.15">
      <c r="A295" s="33" t="s">
        <v>312</v>
      </c>
      <c r="B295" s="34">
        <v>13789514.586336</v>
      </c>
      <c r="C295" s="22">
        <f>TsatFromP(テーブル2[[#This Row],[P]])</f>
        <v>608.62107399852357</v>
      </c>
      <c r="D295" s="34">
        <f>RhoGFromP(テーブル2[[#This Row],[P]])</f>
        <v>85.147847035840741</v>
      </c>
      <c r="E295" s="34">
        <f>RhoFFromP(テーブル2[[#This Row],[P]])</f>
        <v>624.86636713482415</v>
      </c>
      <c r="F295" s="34">
        <f>HgFromP(テーブル2[[#This Row],[P]])</f>
        <v>2643264.5206450778</v>
      </c>
      <c r="G295" s="34">
        <f>HfFromP(テーブル2[[#This Row],[P]])</f>
        <v>1562686.7596125705</v>
      </c>
      <c r="H295" s="34">
        <f>MuGFromP(テーブル2[[#This Row],[P]])</f>
        <v>2.2019591234371903E-5</v>
      </c>
      <c r="I295" s="34">
        <f>MuFFromP(テーブル2[[#This Row],[P]])</f>
        <v>7.222326555143516E-5</v>
      </c>
      <c r="J295" s="34">
        <f>KfFromP(テーブル2[[#This Row],[P]])</f>
        <v>0.49112131073334553</v>
      </c>
      <c r="K295" s="34">
        <f>CpFFromP(テーブル2[[#This Row],[P]])</f>
        <v>7679.7488518783057</v>
      </c>
      <c r="L295" s="34">
        <f>SigmaFromP(テーブル2[[#This Row],[P]])</f>
        <v>6.5036449518301549E-3</v>
      </c>
      <c r="M295" s="34">
        <v>170.01</v>
      </c>
      <c r="N295" s="34">
        <v>1216.5383099999999</v>
      </c>
      <c r="O295" s="35">
        <f t="shared" si="146"/>
        <v>1.7719053836560394E-5</v>
      </c>
      <c r="P295" s="35">
        <f t="shared" si="147"/>
        <v>1.4921936786020797E-2</v>
      </c>
      <c r="Q295" s="35">
        <v>4.7497999999999993E-3</v>
      </c>
      <c r="R295" s="34">
        <v>0.3175</v>
      </c>
      <c r="S295" s="36">
        <v>9285612.1063232422</v>
      </c>
      <c r="T295" s="34">
        <v>328.42041259644191</v>
      </c>
      <c r="U295" s="12">
        <f>+T295+BG295*S295*テーブル2[[#This Row],[Pw]]*R295/(N295*O295*K295)</f>
        <v>594.16604035440878</v>
      </c>
      <c r="V295" s="34">
        <v>0.03</v>
      </c>
      <c r="W295" s="35">
        <f t="shared" si="118"/>
        <v>80006.264196443226</v>
      </c>
      <c r="X295" s="34">
        <v>3.9315103466470991E-2</v>
      </c>
      <c r="Y295" s="34">
        <f t="shared" si="119"/>
        <v>5.0433637032374499</v>
      </c>
      <c r="Z295" s="34">
        <f t="shared" si="120"/>
        <v>5.0433637156858335</v>
      </c>
      <c r="AA295" s="34">
        <f t="shared" si="121"/>
        <v>-1.2448383657215345E-8</v>
      </c>
      <c r="AB295" s="34">
        <f t="shared" si="122"/>
        <v>6.7050837122111136E-5</v>
      </c>
      <c r="AC295" s="34">
        <v>648.50180272997898</v>
      </c>
      <c r="AD295" s="34">
        <f t="shared" si="123"/>
        <v>2804.327393362094</v>
      </c>
      <c r="AE295" s="34">
        <f>+gettm2(AD295,AC295,AK295,AL295,テーブル2[[#This Row],[Fcorr]])</f>
        <v>594.16604083942673</v>
      </c>
      <c r="AF295" s="37">
        <f t="shared" si="124"/>
        <v>4.8501794935873477E-7</v>
      </c>
      <c r="AG295" s="34">
        <v>6.7733848490728087E-5</v>
      </c>
      <c r="AH295" s="34">
        <f t="shared" si="125"/>
        <v>11.639487703909012</v>
      </c>
      <c r="AI295" s="34">
        <f t="shared" si="126"/>
        <v>0.13648136520464457</v>
      </c>
      <c r="AJ295" s="34">
        <f t="shared" si="127"/>
        <v>79.981425230698761</v>
      </c>
      <c r="AK295" s="34">
        <f>+S88*テーブル2[[#This Row],[F_form]]/(E88*CpFromTP((テーブル2[[#This Row],[Tin]]+テーブル2[[#This Row],[Tf]])/2,テーブル2[[#This Row],[P]])*AI88)</f>
        <v>2.2699438364210867</v>
      </c>
      <c r="AL295" s="34">
        <f t="shared" si="128"/>
        <v>1.1293676909872215</v>
      </c>
      <c r="AM295" s="34">
        <f t="shared" si="129"/>
        <v>608.62107397029456</v>
      </c>
      <c r="AN295" s="34">
        <f t="shared" si="130"/>
        <v>2.8229010240465868E-8</v>
      </c>
      <c r="AO295" s="34">
        <f t="shared" si="131"/>
        <v>6.8301136861695149E-7</v>
      </c>
      <c r="AP295" s="34">
        <v>2.2274867938732852</v>
      </c>
      <c r="AQ295" s="34">
        <f t="shared" si="132"/>
        <v>1.0990378230457342E-4</v>
      </c>
      <c r="AR295" s="34">
        <f t="shared" si="133"/>
        <v>3.4208429929672519E-5</v>
      </c>
      <c r="AS295" s="34">
        <f t="shared" si="134"/>
        <v>40.393969066355801</v>
      </c>
      <c r="AT295" s="34">
        <f t="shared" si="135"/>
        <v>14.746701233219772</v>
      </c>
      <c r="AU295" s="34">
        <f t="shared" si="136"/>
        <v>2.0126499165748504</v>
      </c>
      <c r="AV295" s="34">
        <f t="shared" si="137"/>
        <v>0.21483687729843481</v>
      </c>
      <c r="AW295" s="34">
        <f t="shared" si="138"/>
        <v>4.0311710966666303E-2</v>
      </c>
      <c r="AX295" s="34">
        <f t="shared" si="139"/>
        <v>0.21483687417376207</v>
      </c>
      <c r="AY295" s="34">
        <f t="shared" si="140"/>
        <v>3.124672742771395E-9</v>
      </c>
      <c r="AZ295" s="34">
        <f t="shared" si="141"/>
        <v>1080577.7610325073</v>
      </c>
      <c r="BA295" s="34">
        <f t="shared" si="142"/>
        <v>4.9339813195240661E-5</v>
      </c>
      <c r="BB295" s="36">
        <f t="shared" si="143"/>
        <v>9347029.3557094373</v>
      </c>
      <c r="BC295" s="38">
        <f t="shared" si="144"/>
        <v>61417.249386195093</v>
      </c>
      <c r="BD295" s="39">
        <f t="shared" si="145"/>
        <v>0.66142381011556217</v>
      </c>
      <c r="BE295" s="36">
        <v>4605701.3999999994</v>
      </c>
      <c r="BF295" s="40">
        <f>テーブル2[[#This Row],[q_P]]/テーブル2[[#This Row],[q_M]]</f>
        <v>2.0294475355500552</v>
      </c>
      <c r="BG295" s="34">
        <v>1</v>
      </c>
      <c r="BH295" s="34">
        <v>-0.28499999999999998</v>
      </c>
      <c r="BI295" s="34">
        <v>4.5999999999999999E-2</v>
      </c>
      <c r="BJ295" s="34">
        <v>5625</v>
      </c>
      <c r="BK295" s="22">
        <v>1</v>
      </c>
      <c r="BL295" s="34">
        <f>テーブル2[[#This Row],[Ts]]-テーブル2[[#This Row],[Tin]]</f>
        <v>280.20066140208166</v>
      </c>
      <c r="BM295" s="34">
        <f>テーブル2[[#This Row],[q_P]]*0.000001</f>
        <v>9.3470293557094362</v>
      </c>
      <c r="BN295" s="34">
        <f>テーブル2[[#This Row],[Tsub]]</f>
        <v>280.20066140208166</v>
      </c>
      <c r="BO295" s="34">
        <f>テーブル2[[#This Row],[Fcorr]]</f>
        <v>1</v>
      </c>
      <c r="BP295" s="34">
        <f>(テーブル2[[#This Row],[Tsub]]-40)^2</f>
        <v>57696.357737997481</v>
      </c>
      <c r="BQ295" s="34">
        <v>1</v>
      </c>
      <c r="BR295" s="34">
        <v>0.3175</v>
      </c>
    </row>
    <row r="296" spans="1:70" x14ac:dyDescent="0.15">
      <c r="A296" s="33" t="s">
        <v>313</v>
      </c>
      <c r="B296" s="34">
        <v>13789514.586336</v>
      </c>
      <c r="C296" s="22">
        <f>TsatFromP(テーブル2[[#This Row],[P]])</f>
        <v>608.62107399852357</v>
      </c>
      <c r="D296" s="34">
        <f>RhoGFromP(テーブル2[[#This Row],[P]])</f>
        <v>85.147847035840741</v>
      </c>
      <c r="E296" s="34">
        <f>RhoFFromP(テーブル2[[#This Row],[P]])</f>
        <v>624.86636713482415</v>
      </c>
      <c r="F296" s="34">
        <f>HgFromP(テーブル2[[#This Row],[P]])</f>
        <v>2643264.5206450778</v>
      </c>
      <c r="G296" s="34">
        <f>HfFromP(テーブル2[[#This Row],[P]])</f>
        <v>1562686.7596125705</v>
      </c>
      <c r="H296" s="34">
        <f>MuGFromP(テーブル2[[#This Row],[P]])</f>
        <v>2.2019591234371903E-5</v>
      </c>
      <c r="I296" s="34">
        <f>MuFFromP(テーブル2[[#This Row],[P]])</f>
        <v>7.222326555143516E-5</v>
      </c>
      <c r="J296" s="34">
        <f>KfFromP(テーブル2[[#This Row],[P]])</f>
        <v>0.49112131073334553</v>
      </c>
      <c r="K296" s="34">
        <f>CpFFromP(テーブル2[[#This Row],[P]])</f>
        <v>7679.7488518783057</v>
      </c>
      <c r="L296" s="34">
        <f>SigmaFromP(テーブル2[[#This Row],[P]])</f>
        <v>6.5036449518301549E-3</v>
      </c>
      <c r="M296" s="34">
        <v>171.01</v>
      </c>
      <c r="N296" s="34">
        <v>1301.9808</v>
      </c>
      <c r="O296" s="35">
        <f t="shared" si="146"/>
        <v>1.7719053836560394E-5</v>
      </c>
      <c r="P296" s="35">
        <f t="shared" si="147"/>
        <v>1.4921936786020797E-2</v>
      </c>
      <c r="Q296" s="35">
        <v>4.7497999999999993E-3</v>
      </c>
      <c r="R296" s="34">
        <v>0.3175</v>
      </c>
      <c r="S296" s="36">
        <v>5525189.5904541016</v>
      </c>
      <c r="T296" s="34">
        <v>446.90182978768689</v>
      </c>
      <c r="U296" s="12">
        <f>+T296+BG296*S296*テーブル2[[#This Row],[Pw]]*R296/(N296*O296*K296)</f>
        <v>594.6506375857025</v>
      </c>
      <c r="V296" s="34">
        <v>0.03</v>
      </c>
      <c r="W296" s="35">
        <f t="shared" si="118"/>
        <v>85625.433253718511</v>
      </c>
      <c r="X296" s="34">
        <v>3.8006146326538176E-2</v>
      </c>
      <c r="Y296" s="34">
        <f t="shared" si="119"/>
        <v>5.1294769424585782</v>
      </c>
      <c r="Z296" s="34">
        <f t="shared" si="120"/>
        <v>5.1294769487663165</v>
      </c>
      <c r="AA296" s="34">
        <f t="shared" si="121"/>
        <v>-6.3077383316567648E-9</v>
      </c>
      <c r="AB296" s="34">
        <f t="shared" si="122"/>
        <v>6.0555307135810822E-5</v>
      </c>
      <c r="AC296" s="34">
        <v>645.32612966327633</v>
      </c>
      <c r="AD296" s="34">
        <f t="shared" si="123"/>
        <v>2950.9014844465009</v>
      </c>
      <c r="AE296" s="34">
        <f>+gettm2(AD296,AC296,AK296,AL296,テーブル2[[#This Row],[Fcorr]])</f>
        <v>594.65063758570227</v>
      </c>
      <c r="AF296" s="37">
        <f t="shared" si="124"/>
        <v>0</v>
      </c>
      <c r="AG296" s="34">
        <v>6.0914764322231638E-5</v>
      </c>
      <c r="AH296" s="34">
        <f t="shared" si="125"/>
        <v>12.888009839819448</v>
      </c>
      <c r="AI296" s="34">
        <f t="shared" si="126"/>
        <v>0.14361485186607406</v>
      </c>
      <c r="AJ296" s="34">
        <f t="shared" si="127"/>
        <v>75.688857831143252</v>
      </c>
      <c r="AK296" s="34">
        <f>+S88*テーブル2[[#This Row],[F_form]]/(E88*CpFromTP((テーブル2[[#This Row],[Tin]]+テーブル2[[#This Row],[Tf]])/2,テーブル2[[#This Row],[P]])*AI88)</f>
        <v>2.1057187802126256</v>
      </c>
      <c r="AL296" s="34">
        <f t="shared" si="128"/>
        <v>1.1293676909872215</v>
      </c>
      <c r="AM296" s="34">
        <f t="shared" si="129"/>
        <v>608.62107394635279</v>
      </c>
      <c r="AN296" s="34">
        <f t="shared" si="130"/>
        <v>5.2170776143611874E-8</v>
      </c>
      <c r="AO296" s="34">
        <f t="shared" si="131"/>
        <v>3.5945718642081616E-7</v>
      </c>
      <c r="AP296" s="34">
        <v>2.3141495520435029</v>
      </c>
      <c r="AQ296" s="34">
        <f t="shared" si="132"/>
        <v>1.0182632522678273E-4</v>
      </c>
      <c r="AR296" s="34">
        <f t="shared" si="133"/>
        <v>3.0637110754326227E-5</v>
      </c>
      <c r="AS296" s="34">
        <f t="shared" si="134"/>
        <v>38.067748370075847</v>
      </c>
      <c r="AT296" s="34">
        <f t="shared" si="135"/>
        <v>14.598418560441457</v>
      </c>
      <c r="AU296" s="34">
        <f t="shared" si="136"/>
        <v>2.0965497190367461</v>
      </c>
      <c r="AV296" s="34">
        <f t="shared" si="137"/>
        <v>0.21759983300675678</v>
      </c>
      <c r="AW296" s="34">
        <f t="shared" si="138"/>
        <v>3.6406525906766365E-2</v>
      </c>
      <c r="AX296" s="34">
        <f t="shared" si="139"/>
        <v>0.21759982287539559</v>
      </c>
      <c r="AY296" s="34">
        <f t="shared" si="140"/>
        <v>1.0131361194432031E-8</v>
      </c>
      <c r="AZ296" s="34">
        <f t="shared" si="141"/>
        <v>1080577.7610325073</v>
      </c>
      <c r="BA296" s="34">
        <f t="shared" si="142"/>
        <v>4.400161827780979E-5</v>
      </c>
      <c r="BB296" s="36">
        <f t="shared" si="143"/>
        <v>5515967.4731391203</v>
      </c>
      <c r="BC296" s="38">
        <f t="shared" si="144"/>
        <v>-9222.1173149812967</v>
      </c>
      <c r="BD296" s="39">
        <f t="shared" si="145"/>
        <v>-0.16691042296384537</v>
      </c>
      <c r="BE296" s="36">
        <v>3280773.6</v>
      </c>
      <c r="BF296" s="40">
        <f>テーブル2[[#This Row],[q_P]]/テーブル2[[#This Row],[q_M]]</f>
        <v>1.6813008593885053</v>
      </c>
      <c r="BG296" s="34">
        <v>1</v>
      </c>
      <c r="BH296" s="34">
        <v>-0.13600000000000001</v>
      </c>
      <c r="BI296" s="34">
        <v>4.5999999999999999E-2</v>
      </c>
      <c r="BJ296" s="34">
        <v>5625</v>
      </c>
      <c r="BK296" s="22">
        <v>1</v>
      </c>
      <c r="BL296" s="34">
        <f>テーブル2[[#This Row],[Ts]]-テーブル2[[#This Row],[Tin]]</f>
        <v>161.71924421083668</v>
      </c>
      <c r="BM296" s="34">
        <f>テーブル2[[#This Row],[q_P]]*0.000001</f>
        <v>5.5159674731391197</v>
      </c>
      <c r="BN296" s="34">
        <f>テーブル2[[#This Row],[Tsub]]</f>
        <v>161.71924421083668</v>
      </c>
      <c r="BO296" s="34">
        <f>テーブル2[[#This Row],[Fcorr]]</f>
        <v>1</v>
      </c>
      <c r="BP296" s="34">
        <f>(テーブル2[[#This Row],[Tsub]]-40)^2</f>
        <v>14815.574411257297</v>
      </c>
      <c r="BQ296" s="34">
        <v>1</v>
      </c>
      <c r="BR296" s="34">
        <v>0.3175</v>
      </c>
    </row>
    <row r="297" spans="1:70" x14ac:dyDescent="0.15">
      <c r="A297" s="33" t="s">
        <v>79</v>
      </c>
      <c r="B297" s="34">
        <v>13789514.586336</v>
      </c>
      <c r="C297" s="22">
        <f>TsatFromP(テーブル2[[#This Row],[P]])</f>
        <v>608.62107399852357</v>
      </c>
      <c r="D297" s="34">
        <f>RhoGFromP(テーブル2[[#This Row],[P]])</f>
        <v>85.147847035840741</v>
      </c>
      <c r="E297" s="34">
        <f>RhoFFromP(テーブル2[[#This Row],[P]])</f>
        <v>624.86636713482415</v>
      </c>
      <c r="F297" s="34">
        <f>HgFromP(テーブル2[[#This Row],[P]])</f>
        <v>2643264.5206450778</v>
      </c>
      <c r="G297" s="34">
        <f>HfFromP(テーブル2[[#This Row],[P]])</f>
        <v>1562686.7596125705</v>
      </c>
      <c r="H297" s="34">
        <f>MuGFromP(テーブル2[[#This Row],[P]])</f>
        <v>2.2019591234371903E-5</v>
      </c>
      <c r="I297" s="34">
        <f>MuFFromP(テーブル2[[#This Row],[P]])</f>
        <v>7.222326555143516E-5</v>
      </c>
      <c r="J297" s="34">
        <f>KfFromP(テーブル2[[#This Row],[P]])</f>
        <v>0.49112131073334553</v>
      </c>
      <c r="K297" s="34">
        <f>CpFFromP(テーブル2[[#This Row],[P]])</f>
        <v>7679.7488518783057</v>
      </c>
      <c r="L297" s="34">
        <f>SigmaFromP(テーブル2[[#This Row],[P]])</f>
        <v>6.5036449518301549E-3</v>
      </c>
      <c r="M297" s="34">
        <v>18.010000000000002</v>
      </c>
      <c r="N297" s="34">
        <v>3634.6963999999998</v>
      </c>
      <c r="O297" s="35">
        <f t="shared" si="146"/>
        <v>2.8502295699234246E-6</v>
      </c>
      <c r="P297" s="35">
        <f t="shared" si="147"/>
        <v>5.9847340050885557E-3</v>
      </c>
      <c r="Q297" s="35">
        <v>1.905E-3</v>
      </c>
      <c r="R297" s="34">
        <v>0.15240000000000001</v>
      </c>
      <c r="S297" s="36">
        <v>4407158.6608886719</v>
      </c>
      <c r="T297" s="34">
        <v>541.6211536112595</v>
      </c>
      <c r="U297" s="12">
        <f>+T297+BG297*S297*テーブル2[[#This Row],[Pw]]*R297/(N297*O297*K297)</f>
        <v>592.14466256519904</v>
      </c>
      <c r="V297" s="34">
        <v>0.03</v>
      </c>
      <c r="W297" s="35">
        <f t="shared" si="118"/>
        <v>95870.722393033779</v>
      </c>
      <c r="X297" s="34">
        <v>2.9423961564992284E-2</v>
      </c>
      <c r="Y297" s="34">
        <f t="shared" si="119"/>
        <v>5.8297432426686511</v>
      </c>
      <c r="Z297" s="34">
        <f t="shared" si="120"/>
        <v>5.8297432539871874</v>
      </c>
      <c r="AA297" s="34">
        <f t="shared" si="121"/>
        <v>-1.1318536330406914E-8</v>
      </c>
      <c r="AB297" s="34">
        <f t="shared" si="122"/>
        <v>1.0036395816123433E-5</v>
      </c>
      <c r="AC297" s="34">
        <v>636.90348375205974</v>
      </c>
      <c r="AD297" s="34">
        <f t="shared" si="123"/>
        <v>2907.1107894253901</v>
      </c>
      <c r="AE297" s="34">
        <f>+gettm2(AD297,AC297,AK297,AL297,テーブル2[[#This Row],[Fcorr]])</f>
        <v>592.14466256519904</v>
      </c>
      <c r="AF297" s="37">
        <f t="shared" si="124"/>
        <v>0</v>
      </c>
      <c r="AG297" s="34">
        <v>1.0089577701569903E-5</v>
      </c>
      <c r="AH297" s="34">
        <f t="shared" si="125"/>
        <v>77.760722924642806</v>
      </c>
      <c r="AI297" s="34">
        <f t="shared" si="126"/>
        <v>0.35276587749139787</v>
      </c>
      <c r="AJ297" s="34">
        <f t="shared" si="127"/>
        <v>30.794246925962938</v>
      </c>
      <c r="AK297" s="34">
        <f>+S88*テーブル2[[#This Row],[F_form]]/(E88*CpFromTP((テーブル2[[#This Row],[Tin]]+テーブル2[[#This Row],[Tf]])/2,テーブル2[[#This Row],[P]])*AI88)</f>
        <v>1.8627839991856148</v>
      </c>
      <c r="AL297" s="34">
        <f t="shared" si="128"/>
        <v>1.1293676909872215</v>
      </c>
      <c r="AM297" s="34">
        <f t="shared" si="129"/>
        <v>608.62107399851834</v>
      </c>
      <c r="AN297" s="34">
        <f t="shared" si="130"/>
        <v>5.2295945351943374E-12</v>
      </c>
      <c r="AO297" s="34">
        <f t="shared" si="131"/>
        <v>5.3181885446470232E-8</v>
      </c>
      <c r="AP297" s="34">
        <v>4.0605786310082665</v>
      </c>
      <c r="AQ297" s="34">
        <f t="shared" si="132"/>
        <v>3.3072503037775542E-5</v>
      </c>
      <c r="AR297" s="34">
        <f t="shared" si="133"/>
        <v>5.0713797935081869E-6</v>
      </c>
      <c r="AS297" s="34">
        <f t="shared" si="134"/>
        <v>15.478281275571188</v>
      </c>
      <c r="AT297" s="34">
        <f t="shared" si="135"/>
        <v>10.647189166437832</v>
      </c>
      <c r="AU297" s="34">
        <f t="shared" si="136"/>
        <v>3.7559650291153468</v>
      </c>
      <c r="AV297" s="34">
        <f t="shared" si="137"/>
        <v>0.30461360189291975</v>
      </c>
      <c r="AW297" s="34">
        <f t="shared" si="138"/>
        <v>6.0339930812468318E-3</v>
      </c>
      <c r="AX297" s="34">
        <f t="shared" si="139"/>
        <v>0.30461357231633668</v>
      </c>
      <c r="AY297" s="34">
        <f t="shared" si="140"/>
        <v>2.9576583071566631E-8</v>
      </c>
      <c r="AZ297" s="34">
        <f t="shared" si="141"/>
        <v>1080577.7610325073</v>
      </c>
      <c r="BA297" s="34">
        <f t="shared" si="142"/>
        <v>8.1447759157328371E-6</v>
      </c>
      <c r="BB297" s="36">
        <f t="shared" si="143"/>
        <v>4408874.7878933819</v>
      </c>
      <c r="BC297" s="38">
        <f t="shared" si="144"/>
        <v>1716.1270047100261</v>
      </c>
      <c r="BD297" s="39">
        <f t="shared" si="145"/>
        <v>3.8939533081479336E-2</v>
      </c>
      <c r="BE297" s="36">
        <v>4416425.9999999991</v>
      </c>
      <c r="BF297" s="40">
        <f>テーブル2[[#This Row],[q_P]]/テーブル2[[#This Row],[q_M]]</f>
        <v>0.99829019843044642</v>
      </c>
      <c r="BG297" s="34">
        <v>1</v>
      </c>
      <c r="BH297" s="34">
        <v>1E-3</v>
      </c>
      <c r="BI297" s="34">
        <v>4.5999999999999999E-2</v>
      </c>
      <c r="BJ297" s="34">
        <v>5625</v>
      </c>
      <c r="BK297" s="22">
        <v>1</v>
      </c>
      <c r="BL297" s="34">
        <f>テーブル2[[#This Row],[Ts]]-テーブル2[[#This Row],[Tin]]</f>
        <v>66.999920387264069</v>
      </c>
      <c r="BM297" s="34">
        <f>テーブル2[[#This Row],[q_P]]*0.000001</f>
        <v>4.4088747878933816</v>
      </c>
      <c r="BN297" s="34">
        <f>テーブル2[[#This Row],[Tsub]]</f>
        <v>66.999920387264069</v>
      </c>
      <c r="BO297" s="34">
        <f>テーブル2[[#This Row],[Fcorr]]</f>
        <v>1</v>
      </c>
      <c r="BP297" s="34">
        <f>(テーブル2[[#This Row],[Tsub]]-40)^2</f>
        <v>728.99570091859789</v>
      </c>
      <c r="BQ297" s="34">
        <v>1</v>
      </c>
      <c r="BR297" s="34">
        <v>0.15240000000000001</v>
      </c>
    </row>
    <row r="298" spans="1:70" x14ac:dyDescent="0.15">
      <c r="A298" s="33" t="s">
        <v>314</v>
      </c>
      <c r="B298" s="34">
        <v>13789514.586336</v>
      </c>
      <c r="C298" s="22">
        <f>TsatFromP(テーブル2[[#This Row],[P]])</f>
        <v>608.62107399852357</v>
      </c>
      <c r="D298" s="34">
        <f>RhoGFromP(テーブル2[[#This Row],[P]])</f>
        <v>85.147847035840741</v>
      </c>
      <c r="E298" s="34">
        <f>RhoFFromP(テーブル2[[#This Row],[P]])</f>
        <v>624.86636713482415</v>
      </c>
      <c r="F298" s="34">
        <f>HgFromP(テーブル2[[#This Row],[P]])</f>
        <v>2643264.5206450778</v>
      </c>
      <c r="G298" s="34">
        <f>HfFromP(テーブル2[[#This Row],[P]])</f>
        <v>1562686.7596125705</v>
      </c>
      <c r="H298" s="34">
        <f>MuGFromP(テーブル2[[#This Row],[P]])</f>
        <v>2.2019591234371903E-5</v>
      </c>
      <c r="I298" s="34">
        <f>MuFFromP(テーブル2[[#This Row],[P]])</f>
        <v>7.222326555143516E-5</v>
      </c>
      <c r="J298" s="34">
        <f>KfFromP(テーブル2[[#This Row],[P]])</f>
        <v>0.49112131073334553</v>
      </c>
      <c r="K298" s="34">
        <f>CpFFromP(テーブル2[[#This Row],[P]])</f>
        <v>7679.7488518783057</v>
      </c>
      <c r="L298" s="34">
        <f>SigmaFromP(テーブル2[[#This Row],[P]])</f>
        <v>6.5036449518301549E-3</v>
      </c>
      <c r="M298" s="34">
        <v>180.01</v>
      </c>
      <c r="N298" s="34">
        <v>1695.2874999999999</v>
      </c>
      <c r="O298" s="35">
        <f t="shared" si="146"/>
        <v>1.7719053836560394E-5</v>
      </c>
      <c r="P298" s="35">
        <f t="shared" si="147"/>
        <v>1.4921936786020797E-2</v>
      </c>
      <c r="Q298" s="35">
        <v>4.7497999999999993E-3</v>
      </c>
      <c r="R298" s="34">
        <v>0.3175</v>
      </c>
      <c r="S298" s="36">
        <v>4056959.7244262695</v>
      </c>
      <c r="T298" s="34">
        <v>510.32146414329299</v>
      </c>
      <c r="U298" s="12">
        <f>+T298+BG298*S298*テーブル2[[#This Row],[Pw]]*R298/(N298*O298*K298)</f>
        <v>593.6394411495462</v>
      </c>
      <c r="V298" s="34">
        <v>0.03</v>
      </c>
      <c r="W298" s="35">
        <f t="shared" si="118"/>
        <v>111491.44954911264</v>
      </c>
      <c r="X298" s="34">
        <v>3.3460607173664711E-2</v>
      </c>
      <c r="Y298" s="34">
        <f t="shared" si="119"/>
        <v>5.4667988112906869</v>
      </c>
      <c r="Z298" s="34">
        <f t="shared" si="120"/>
        <v>5.4667988203352937</v>
      </c>
      <c r="AA298" s="34">
        <f t="shared" si="121"/>
        <v>-9.0446068412575187E-9</v>
      </c>
      <c r="AB298" s="34">
        <f t="shared" si="122"/>
        <v>4.0569034304347324E-5</v>
      </c>
      <c r="AC298" s="34">
        <v>641.79080229744795</v>
      </c>
      <c r="AD298" s="34">
        <f t="shared" si="123"/>
        <v>3605.2341938061222</v>
      </c>
      <c r="AE298" s="34">
        <f>+gettm2(AD298,AC298,AK298,AL298,テーブル2[[#This Row],[Fcorr]])</f>
        <v>593.63944156745413</v>
      </c>
      <c r="AF298" s="37">
        <f t="shared" si="124"/>
        <v>4.179079269306385E-7</v>
      </c>
      <c r="AG298" s="34">
        <v>4.0734335702286865E-5</v>
      </c>
      <c r="AH298" s="34">
        <f t="shared" si="125"/>
        <v>19.237268217054599</v>
      </c>
      <c r="AI298" s="34">
        <f t="shared" si="126"/>
        <v>0.17546000007624388</v>
      </c>
      <c r="AJ298" s="34">
        <f t="shared" si="127"/>
        <v>61.837054164748899</v>
      </c>
      <c r="AK298" s="34">
        <f>+S88*テーブル2[[#This Row],[F_form]]/(E88*CpFromTP((テーブル2[[#This Row],[Tin]]+テーブル2[[#This Row],[Tf]])/2,テーブル2[[#This Row],[P]])*AI88)</f>
        <v>1.9597130791410111</v>
      </c>
      <c r="AL298" s="34">
        <f t="shared" si="128"/>
        <v>1.1293676909872215</v>
      </c>
      <c r="AM298" s="34">
        <f t="shared" si="129"/>
        <v>608.62107395758073</v>
      </c>
      <c r="AN298" s="34">
        <f t="shared" si="130"/>
        <v>4.0942836676549632E-8</v>
      </c>
      <c r="AO298" s="34">
        <f t="shared" si="131"/>
        <v>1.6530139793954061E-7</v>
      </c>
      <c r="AP298" s="34">
        <v>2.6998422599416196</v>
      </c>
      <c r="AQ298" s="34">
        <f t="shared" si="132"/>
        <v>7.4811115876176966E-5</v>
      </c>
      <c r="AR298" s="34">
        <f t="shared" si="133"/>
        <v>2.0449818550113203E-5</v>
      </c>
      <c r="AS298" s="34">
        <f t="shared" si="134"/>
        <v>31.043995576234316</v>
      </c>
      <c r="AT298" s="34">
        <f t="shared" si="135"/>
        <v>14.088513526230052</v>
      </c>
      <c r="AU298" s="34">
        <f t="shared" si="136"/>
        <v>2.4719705843864879</v>
      </c>
      <c r="AV298" s="34">
        <f t="shared" si="137"/>
        <v>0.22787167555513177</v>
      </c>
      <c r="AW298" s="34">
        <f t="shared" si="138"/>
        <v>2.4390555812081226E-2</v>
      </c>
      <c r="AX298" s="34">
        <f t="shared" si="139"/>
        <v>0.2278716720156469</v>
      </c>
      <c r="AY298" s="34">
        <f t="shared" si="140"/>
        <v>3.5394848718617311E-9</v>
      </c>
      <c r="AZ298" s="34">
        <f t="shared" si="141"/>
        <v>1080577.7610325073</v>
      </c>
      <c r="BA298" s="34">
        <f t="shared" si="142"/>
        <v>2.7709439542514106E-5</v>
      </c>
      <c r="BB298" s="36">
        <f t="shared" si="143"/>
        <v>4028023.1666708435</v>
      </c>
      <c r="BC298" s="38">
        <f t="shared" si="144"/>
        <v>-28936.557755426038</v>
      </c>
      <c r="BD298" s="39">
        <f t="shared" si="145"/>
        <v>-0.71325721034901846</v>
      </c>
      <c r="BE298" s="36">
        <v>2981087.55</v>
      </c>
      <c r="BF298" s="40">
        <f>テーブル2[[#This Row],[q_P]]/テーブル2[[#This Row],[q_M]]</f>
        <v>1.3511925091468191</v>
      </c>
      <c r="BG298" s="34">
        <v>1</v>
      </c>
      <c r="BH298" s="34">
        <v>-6.2E-2</v>
      </c>
      <c r="BI298" s="34">
        <v>4.5999999999999999E-2</v>
      </c>
      <c r="BJ298" s="34">
        <v>5625</v>
      </c>
      <c r="BK298" s="22">
        <v>1</v>
      </c>
      <c r="BL298" s="34">
        <f>テーブル2[[#This Row],[Ts]]-テーブル2[[#This Row],[Tin]]</f>
        <v>98.299609855230585</v>
      </c>
      <c r="BM298" s="34">
        <f>テーブル2[[#This Row],[q_P]]*0.000001</f>
        <v>4.0280231666708435</v>
      </c>
      <c r="BN298" s="34">
        <f>テーブル2[[#This Row],[Tsub]]</f>
        <v>98.299609855230585</v>
      </c>
      <c r="BO298" s="34">
        <f>テーブル2[[#This Row],[Fcorr]]</f>
        <v>1</v>
      </c>
      <c r="BP298" s="34">
        <f>(テーブル2[[#This Row],[Tsub]]-40)^2</f>
        <v>3398.844509272099</v>
      </c>
      <c r="BQ298" s="34">
        <v>1</v>
      </c>
      <c r="BR298" s="34">
        <v>0.3175</v>
      </c>
    </row>
    <row r="299" spans="1:70" x14ac:dyDescent="0.15">
      <c r="A299" s="33" t="s">
        <v>315</v>
      </c>
      <c r="B299" s="34">
        <v>13789514.586336</v>
      </c>
      <c r="C299" s="22">
        <f>TsatFromP(テーブル2[[#This Row],[P]])</f>
        <v>608.62107399852357</v>
      </c>
      <c r="D299" s="34">
        <f>RhoGFromP(テーブル2[[#This Row],[P]])</f>
        <v>85.147847035840741</v>
      </c>
      <c r="E299" s="34">
        <f>RhoFFromP(テーブル2[[#This Row],[P]])</f>
        <v>624.86636713482415</v>
      </c>
      <c r="F299" s="34">
        <f>HgFromP(テーブル2[[#This Row],[P]])</f>
        <v>2643264.5206450778</v>
      </c>
      <c r="G299" s="34">
        <f>HfFromP(テーブル2[[#This Row],[P]])</f>
        <v>1562686.7596125705</v>
      </c>
      <c r="H299" s="34">
        <f>MuGFromP(テーブル2[[#This Row],[P]])</f>
        <v>2.2019591234371903E-5</v>
      </c>
      <c r="I299" s="34">
        <f>MuFFromP(テーブル2[[#This Row],[P]])</f>
        <v>7.222326555143516E-5</v>
      </c>
      <c r="J299" s="34">
        <f>KfFromP(テーブル2[[#This Row],[P]])</f>
        <v>0.49112131073334553</v>
      </c>
      <c r="K299" s="34">
        <f>CpFFromP(テーブル2[[#This Row],[P]])</f>
        <v>7679.7488518783057</v>
      </c>
      <c r="L299" s="34">
        <f>SigmaFromP(テーブル2[[#This Row],[P]])</f>
        <v>6.5036449518301549E-3</v>
      </c>
      <c r="M299" s="34">
        <v>182.01</v>
      </c>
      <c r="N299" s="34">
        <v>1803.7859000000001</v>
      </c>
      <c r="O299" s="35">
        <f t="shared" si="146"/>
        <v>1.7719053836560394E-5</v>
      </c>
      <c r="P299" s="35">
        <f t="shared" si="147"/>
        <v>1.4921936786020797E-2</v>
      </c>
      <c r="Q299" s="35">
        <v>4.7497999999999993E-3</v>
      </c>
      <c r="R299" s="34">
        <v>0.3175</v>
      </c>
      <c r="S299" s="36">
        <v>4687880.7067871094</v>
      </c>
      <c r="T299" s="34">
        <v>502.50442093117408</v>
      </c>
      <c r="U299" s="12">
        <f>+T299+BG299*S299*テーブル2[[#This Row],[Pw]]*R299/(N299*O299*K299)</f>
        <v>592.98866112781138</v>
      </c>
      <c r="V299" s="34">
        <v>0.03</v>
      </c>
      <c r="W299" s="35">
        <f t="shared" si="118"/>
        <v>118626.90232025586</v>
      </c>
      <c r="X299" s="34">
        <v>3.2504979094994252E-2</v>
      </c>
      <c r="Y299" s="34">
        <f t="shared" si="119"/>
        <v>5.5465771026119972</v>
      </c>
      <c r="Z299" s="34">
        <f t="shared" si="120"/>
        <v>5.5465771100490464</v>
      </c>
      <c r="AA299" s="34">
        <f t="shared" si="121"/>
        <v>-7.4370491986996967E-9</v>
      </c>
      <c r="AB299" s="34">
        <f t="shared" si="122"/>
        <v>3.6888869022165233E-5</v>
      </c>
      <c r="AC299" s="34">
        <v>641.95859715925189</v>
      </c>
      <c r="AD299" s="34">
        <f t="shared" si="123"/>
        <v>3780.795142210563</v>
      </c>
      <c r="AE299" s="34">
        <f>+gettm2(AD299,AC299,AK299,AL299,テーブル2[[#This Row],[Fcorr]])</f>
        <v>592.98866154739733</v>
      </c>
      <c r="AF299" s="37">
        <f t="shared" si="124"/>
        <v>4.1958594465540955E-7</v>
      </c>
      <c r="AG299" s="34">
        <v>3.7063825369197692E-5</v>
      </c>
      <c r="AH299" s="34">
        <f t="shared" si="125"/>
        <v>21.1564467793979</v>
      </c>
      <c r="AI299" s="34">
        <f t="shared" si="126"/>
        <v>0.18400422282697401</v>
      </c>
      <c r="AJ299" s="34">
        <f t="shared" si="127"/>
        <v>59.004897430461604</v>
      </c>
      <c r="AK299" s="34">
        <f>+S88*テーブル2[[#This Row],[F_form]]/(E88*CpFromTP((テーブル2[[#This Row],[Tin]]+テーブル2[[#This Row],[Tf]])/2,テーブル2[[#This Row],[P]])*AI88)</f>
        <v>1.9833607653620018</v>
      </c>
      <c r="AL299" s="34">
        <f t="shared" si="128"/>
        <v>1.1293676909872215</v>
      </c>
      <c r="AM299" s="34">
        <f t="shared" si="129"/>
        <v>608.62107399052002</v>
      </c>
      <c r="AN299" s="34">
        <f t="shared" si="130"/>
        <v>8.0035533756017685E-9</v>
      </c>
      <c r="AO299" s="34">
        <f t="shared" si="131"/>
        <v>1.7495634703245847E-7</v>
      </c>
      <c r="AP299" s="34">
        <v>2.7882941154960639</v>
      </c>
      <c r="AQ299" s="34">
        <f t="shared" si="132"/>
        <v>7.0139998170937724E-5</v>
      </c>
      <c r="AR299" s="34">
        <f t="shared" si="133"/>
        <v>1.8619390858115075E-5</v>
      </c>
      <c r="AS299" s="34">
        <f t="shared" si="134"/>
        <v>29.641712285688339</v>
      </c>
      <c r="AT299" s="34">
        <f t="shared" si="135"/>
        <v>13.895912840909904</v>
      </c>
      <c r="AU299" s="34">
        <f t="shared" si="136"/>
        <v>2.5569066427629954</v>
      </c>
      <c r="AV299" s="34">
        <f t="shared" si="137"/>
        <v>0.23138747273306848</v>
      </c>
      <c r="AW299" s="34">
        <f t="shared" si="138"/>
        <v>2.2177999406637599E-2</v>
      </c>
      <c r="AX299" s="34">
        <f t="shared" si="139"/>
        <v>0.23138745670669983</v>
      </c>
      <c r="AY299" s="34">
        <f t="shared" si="140"/>
        <v>1.6026368648835998E-8</v>
      </c>
      <c r="AZ299" s="34">
        <f t="shared" si="141"/>
        <v>1080577.7610325073</v>
      </c>
      <c r="BA299" s="34">
        <f t="shared" si="142"/>
        <v>2.5155164866264174E-5</v>
      </c>
      <c r="BB299" s="36">
        <f t="shared" si="143"/>
        <v>4696190.5400103386</v>
      </c>
      <c r="BC299" s="38">
        <f t="shared" si="144"/>
        <v>8309.8332232292742</v>
      </c>
      <c r="BD299" s="39">
        <f t="shared" si="145"/>
        <v>0.17726204532462411</v>
      </c>
      <c r="BE299" s="36">
        <v>3217681.8</v>
      </c>
      <c r="BF299" s="40">
        <f>テーブル2[[#This Row],[q_P]]/テーブル2[[#This Row],[q_M]]</f>
        <v>1.4594950128413378</v>
      </c>
      <c r="BG299" s="34">
        <v>1</v>
      </c>
      <c r="BH299" s="34">
        <v>-8.8999999999999996E-2</v>
      </c>
      <c r="BI299" s="34">
        <v>4.5999999999999999E-2</v>
      </c>
      <c r="BJ299" s="34">
        <v>5625</v>
      </c>
      <c r="BK299" s="22">
        <v>1</v>
      </c>
      <c r="BL299" s="34">
        <f>テーブル2[[#This Row],[Ts]]-テーブル2[[#This Row],[Tin]]</f>
        <v>106.11665306734949</v>
      </c>
      <c r="BM299" s="34">
        <f>テーブル2[[#This Row],[q_P]]*0.000001</f>
        <v>4.6961905400103383</v>
      </c>
      <c r="BN299" s="34">
        <f>テーブル2[[#This Row],[Tsub]]</f>
        <v>106.11665306734949</v>
      </c>
      <c r="BO299" s="34">
        <f>テーブル2[[#This Row],[Fcorr]]</f>
        <v>1</v>
      </c>
      <c r="BP299" s="34">
        <f>(テーブル2[[#This Row],[Tsub]]-40)^2</f>
        <v>4371.4118128282544</v>
      </c>
      <c r="BQ299" s="34">
        <v>1</v>
      </c>
      <c r="BR299" s="34">
        <v>0.3175</v>
      </c>
    </row>
    <row r="300" spans="1:70" x14ac:dyDescent="0.15">
      <c r="A300" s="33" t="s">
        <v>316</v>
      </c>
      <c r="B300" s="34">
        <v>13789514.586336</v>
      </c>
      <c r="C300" s="22">
        <f>TsatFromP(テーブル2[[#This Row],[P]])</f>
        <v>608.62107399852357</v>
      </c>
      <c r="D300" s="34">
        <f>RhoGFromP(テーブル2[[#This Row],[P]])</f>
        <v>85.147847035840741</v>
      </c>
      <c r="E300" s="34">
        <f>RhoFFromP(テーブル2[[#This Row],[P]])</f>
        <v>624.86636713482415</v>
      </c>
      <c r="F300" s="34">
        <f>HgFromP(テーブル2[[#This Row],[P]])</f>
        <v>2643264.5206450778</v>
      </c>
      <c r="G300" s="34">
        <f>HfFromP(テーブル2[[#This Row],[P]])</f>
        <v>1562686.7596125705</v>
      </c>
      <c r="H300" s="34">
        <f>MuGFromP(テーブル2[[#This Row],[P]])</f>
        <v>2.2019591234371903E-5</v>
      </c>
      <c r="I300" s="34">
        <f>MuFFromP(テーブル2[[#This Row],[P]])</f>
        <v>7.222326555143516E-5</v>
      </c>
      <c r="J300" s="34">
        <f>KfFromP(テーブル2[[#This Row],[P]])</f>
        <v>0.49112131073334553</v>
      </c>
      <c r="K300" s="34">
        <f>CpFFromP(テーブル2[[#This Row],[P]])</f>
        <v>7679.7488518783057</v>
      </c>
      <c r="L300" s="34">
        <f>SigmaFromP(テーブル2[[#This Row],[P]])</f>
        <v>6.5036449518301549E-3</v>
      </c>
      <c r="M300" s="34">
        <v>183.01</v>
      </c>
      <c r="N300" s="34">
        <v>1830.9105</v>
      </c>
      <c r="O300" s="35">
        <f t="shared" si="146"/>
        <v>1.7719053836560394E-5</v>
      </c>
      <c r="P300" s="35">
        <f t="shared" si="147"/>
        <v>1.4921936786020797E-2</v>
      </c>
      <c r="Q300" s="35">
        <v>4.7497999999999993E-3</v>
      </c>
      <c r="R300" s="34">
        <v>0.3175</v>
      </c>
      <c r="S300" s="36">
        <v>6124765.3961181641</v>
      </c>
      <c r="T300" s="34">
        <v>475.88059540297343</v>
      </c>
      <c r="U300" s="12">
        <f>+T300+BG300*S300*テーブル2[[#This Row],[Pw]]*R300/(N300*O300*K300)</f>
        <v>592.34781906063472</v>
      </c>
      <c r="V300" s="34">
        <v>0.03</v>
      </c>
      <c r="W300" s="35">
        <f t="shared" si="118"/>
        <v>120410.76551304165</v>
      </c>
      <c r="X300" s="34">
        <v>3.2280870260853363E-2</v>
      </c>
      <c r="Y300" s="34">
        <f t="shared" si="119"/>
        <v>5.5657972620938994</v>
      </c>
      <c r="Z300" s="34">
        <f t="shared" si="120"/>
        <v>5.5657972678264684</v>
      </c>
      <c r="AA300" s="34">
        <f t="shared" si="121"/>
        <v>-5.7325690860920986E-9</v>
      </c>
      <c r="AB300" s="34">
        <f t="shared" si="122"/>
        <v>3.6052529594391161E-5</v>
      </c>
      <c r="AC300" s="34">
        <v>643.03703483407708</v>
      </c>
      <c r="AD300" s="34">
        <f t="shared" si="123"/>
        <v>3824.3967940589087</v>
      </c>
      <c r="AE300" s="34">
        <f>+gettm2(AD300,AC300,AK300,AL300,テーブル2[[#This Row],[Fcorr]])</f>
        <v>592.347819491005</v>
      </c>
      <c r="AF300" s="37">
        <f t="shared" si="124"/>
        <v>4.3037027808168205E-7</v>
      </c>
      <c r="AG300" s="34">
        <v>3.6273632861875369E-5</v>
      </c>
      <c r="AH300" s="34">
        <f t="shared" si="125"/>
        <v>21.6472298337988</v>
      </c>
      <c r="AI300" s="34">
        <f t="shared" si="126"/>
        <v>0.1861262336105671</v>
      </c>
      <c r="AJ300" s="34">
        <f t="shared" si="127"/>
        <v>58.41288695348269</v>
      </c>
      <c r="AK300" s="34">
        <f>+S88*テーブル2[[#This Row],[F_form]]/(E88*CpFromTP((テーブル2[[#This Row],[Tin]]+テーブル2[[#This Row],[Tf]])/2,テーブル2[[#This Row],[P]])*AI88)</f>
        <v>2.0505961467091467</v>
      </c>
      <c r="AL300" s="34">
        <f t="shared" si="128"/>
        <v>1.1293676909872215</v>
      </c>
      <c r="AM300" s="34">
        <f t="shared" si="129"/>
        <v>608.62107394551197</v>
      </c>
      <c r="AN300" s="34">
        <f t="shared" si="130"/>
        <v>5.3011603995400947E-8</v>
      </c>
      <c r="AO300" s="34">
        <f t="shared" si="131"/>
        <v>2.2110326748420764E-7</v>
      </c>
      <c r="AP300" s="34">
        <v>2.810489756419893</v>
      </c>
      <c r="AQ300" s="34">
        <f t="shared" si="132"/>
        <v>6.9036521566233705E-5</v>
      </c>
      <c r="AR300" s="34">
        <f t="shared" si="133"/>
        <v>1.8247368064679788E-5</v>
      </c>
      <c r="AS300" s="34">
        <f t="shared" si="134"/>
        <v>29.384469209892753</v>
      </c>
      <c r="AT300" s="34">
        <f t="shared" si="135"/>
        <v>13.852331383001099</v>
      </c>
      <c r="AU300" s="34">
        <f t="shared" si="136"/>
        <v>2.5782822670434524</v>
      </c>
      <c r="AV300" s="34">
        <f t="shared" si="137"/>
        <v>0.23220748937644053</v>
      </c>
      <c r="AW300" s="34">
        <f t="shared" si="138"/>
        <v>2.1675182816576898E-2</v>
      </c>
      <c r="AX300" s="34">
        <f t="shared" si="139"/>
        <v>0.23220747028839847</v>
      </c>
      <c r="AY300" s="34">
        <f t="shared" si="140"/>
        <v>1.9088042063630795E-8</v>
      </c>
      <c r="AZ300" s="34">
        <f t="shared" si="141"/>
        <v>1080577.7610325073</v>
      </c>
      <c r="BA300" s="34">
        <f t="shared" si="142"/>
        <v>2.4563875889793317E-5</v>
      </c>
      <c r="BB300" s="36">
        <f t="shared" si="143"/>
        <v>6077730.5376041625</v>
      </c>
      <c r="BC300" s="38">
        <f t="shared" si="144"/>
        <v>-47034.858514001593</v>
      </c>
      <c r="BD300" s="39">
        <f t="shared" si="145"/>
        <v>-0.76794547173695793</v>
      </c>
      <c r="BE300" s="36">
        <v>3943237.5</v>
      </c>
      <c r="BF300" s="40">
        <f>テーブル2[[#This Row],[q_P]]/テーブル2[[#This Row],[q_M]]</f>
        <v>1.5413047115737164</v>
      </c>
      <c r="BG300" s="34">
        <v>1</v>
      </c>
      <c r="BH300" s="34">
        <v>-0.109</v>
      </c>
      <c r="BI300" s="34">
        <v>4.5999999999999999E-2</v>
      </c>
      <c r="BJ300" s="34">
        <v>5625</v>
      </c>
      <c r="BK300" s="22">
        <v>1</v>
      </c>
      <c r="BL300" s="34">
        <f>テーブル2[[#This Row],[Ts]]-テーブル2[[#This Row],[Tin]]</f>
        <v>132.74047859555014</v>
      </c>
      <c r="BM300" s="34">
        <f>テーブル2[[#This Row],[q_P]]*0.000001</f>
        <v>6.0777305376041619</v>
      </c>
      <c r="BN300" s="34">
        <f>テーブル2[[#This Row],[Tsub]]</f>
        <v>132.74047859555014</v>
      </c>
      <c r="BO300" s="34">
        <f>テーブル2[[#This Row],[Fcorr]]</f>
        <v>1</v>
      </c>
      <c r="BP300" s="34">
        <f>(テーブル2[[#This Row],[Tsub]]-40)^2</f>
        <v>8600.7963701316949</v>
      </c>
      <c r="BQ300" s="34">
        <v>1</v>
      </c>
      <c r="BR300" s="34">
        <v>0.3175</v>
      </c>
    </row>
    <row r="301" spans="1:70" x14ac:dyDescent="0.15">
      <c r="A301" s="33" t="s">
        <v>317</v>
      </c>
      <c r="B301" s="34">
        <v>13789514.586336</v>
      </c>
      <c r="C301" s="22">
        <f>TsatFromP(テーブル2[[#This Row],[P]])</f>
        <v>608.62107399852357</v>
      </c>
      <c r="D301" s="34">
        <f>RhoGFromP(テーブル2[[#This Row],[P]])</f>
        <v>85.147847035840741</v>
      </c>
      <c r="E301" s="34">
        <f>RhoFFromP(テーブル2[[#This Row],[P]])</f>
        <v>624.86636713482415</v>
      </c>
      <c r="F301" s="34">
        <f>HgFromP(テーブル2[[#This Row],[P]])</f>
        <v>2643264.5206450778</v>
      </c>
      <c r="G301" s="34">
        <f>HfFromP(テーブル2[[#This Row],[P]])</f>
        <v>1562686.7596125705</v>
      </c>
      <c r="H301" s="34">
        <f>MuGFromP(テーブル2[[#This Row],[P]])</f>
        <v>2.2019591234371903E-5</v>
      </c>
      <c r="I301" s="34">
        <f>MuFFromP(テーブル2[[#This Row],[P]])</f>
        <v>7.222326555143516E-5</v>
      </c>
      <c r="J301" s="34">
        <f>KfFromP(テーブル2[[#This Row],[P]])</f>
        <v>0.49112131073334553</v>
      </c>
      <c r="K301" s="34">
        <f>CpFFromP(テーブル2[[#This Row],[P]])</f>
        <v>7679.7488518783057</v>
      </c>
      <c r="L301" s="34">
        <f>SigmaFromP(テーブル2[[#This Row],[P]])</f>
        <v>6.5036449518301549E-3</v>
      </c>
      <c r="M301" s="34">
        <v>184.01</v>
      </c>
      <c r="N301" s="34">
        <v>1871.5974000000001</v>
      </c>
      <c r="O301" s="35">
        <f t="shared" si="146"/>
        <v>1.7719053836560394E-5</v>
      </c>
      <c r="P301" s="35">
        <f t="shared" si="147"/>
        <v>1.4921936786020797E-2</v>
      </c>
      <c r="Q301" s="35">
        <v>4.7497999999999993E-3</v>
      </c>
      <c r="R301" s="34">
        <v>0.3175</v>
      </c>
      <c r="S301" s="36">
        <v>11440916.442871094</v>
      </c>
      <c r="T301" s="34">
        <v>378.02796203423668</v>
      </c>
      <c r="U301" s="12">
        <f>+T301+BG301*S301*テーブル2[[#This Row],[Pw]]*R301/(N301*O301*K301)</f>
        <v>590.85645054157249</v>
      </c>
      <c r="V301" s="34">
        <v>0.03</v>
      </c>
      <c r="W301" s="35">
        <f t="shared" si="118"/>
        <v>123086.56030222037</v>
      </c>
      <c r="X301" s="34">
        <v>3.1954853441043013E-2</v>
      </c>
      <c r="Y301" s="34">
        <f t="shared" si="119"/>
        <v>5.5941175108901904</v>
      </c>
      <c r="Z301" s="34">
        <f t="shared" si="120"/>
        <v>5.5941175419684068</v>
      </c>
      <c r="AA301" s="34">
        <f t="shared" si="121"/>
        <v>-3.1078216444768714E-8</v>
      </c>
      <c r="AB301" s="34">
        <f t="shared" si="122"/>
        <v>3.4854070919756127E-5</v>
      </c>
      <c r="AC301" s="34">
        <v>645.79062986394104</v>
      </c>
      <c r="AD301" s="34">
        <f t="shared" si="123"/>
        <v>3889.5921158785691</v>
      </c>
      <c r="AE301" s="34">
        <f>+gettm2(AD301,AC301,AK301,AL301,テーブル2[[#This Row],[Fcorr]])</f>
        <v>590.85645054157237</v>
      </c>
      <c r="AF301" s="37">
        <f t="shared" si="124"/>
        <v>0</v>
      </c>
      <c r="AG301" s="34">
        <v>3.5253555288150188E-5</v>
      </c>
      <c r="AH301" s="34">
        <f t="shared" si="125"/>
        <v>22.39157072975507</v>
      </c>
      <c r="AI301" s="34">
        <f t="shared" si="126"/>
        <v>0.18929916789347756</v>
      </c>
      <c r="AJ301" s="34">
        <f t="shared" si="127"/>
        <v>57.737989265012523</v>
      </c>
      <c r="AK301" s="34">
        <f>+S88*テーブル2[[#This Row],[F_form]]/(E88*CpFromTP((テーブル2[[#This Row],[Tin]]+テーブル2[[#This Row],[Tf]])/2,テーブル2[[#This Row],[P]])*AI88)</f>
        <v>2.2185031441942922</v>
      </c>
      <c r="AL301" s="34">
        <f t="shared" si="128"/>
        <v>1.1293676909872215</v>
      </c>
      <c r="AM301" s="34">
        <f t="shared" si="129"/>
        <v>608.62107393604208</v>
      </c>
      <c r="AN301" s="34">
        <f t="shared" si="130"/>
        <v>6.2481490203936119E-8</v>
      </c>
      <c r="AO301" s="34">
        <f t="shared" si="131"/>
        <v>3.9948436839406111E-7</v>
      </c>
      <c r="AP301" s="34">
        <v>2.8491131899928619</v>
      </c>
      <c r="AQ301" s="34">
        <f t="shared" si="132"/>
        <v>6.7177449018095787E-5</v>
      </c>
      <c r="AR301" s="34">
        <f t="shared" si="133"/>
        <v>1.7826519828272124E-5</v>
      </c>
      <c r="AS301" s="34">
        <f t="shared" si="134"/>
        <v>29.196130775022215</v>
      </c>
      <c r="AT301" s="34">
        <f t="shared" si="135"/>
        <v>13.82018096394798</v>
      </c>
      <c r="AU301" s="34">
        <f t="shared" si="136"/>
        <v>2.6161487566126311</v>
      </c>
      <c r="AV301" s="34">
        <f t="shared" si="137"/>
        <v>0.23296443338023076</v>
      </c>
      <c r="AW301" s="34">
        <f t="shared" si="138"/>
        <v>2.0954656097284828E-2</v>
      </c>
      <c r="AX301" s="34">
        <f t="shared" si="139"/>
        <v>0.2329644247511426</v>
      </c>
      <c r="AY301" s="34">
        <f t="shared" si="140"/>
        <v>8.6290881662343111E-9</v>
      </c>
      <c r="AZ301" s="34">
        <f t="shared" si="141"/>
        <v>1080577.7610325073</v>
      </c>
      <c r="BA301" s="34">
        <f t="shared" si="142"/>
        <v>2.3578371422394801E-5</v>
      </c>
      <c r="BB301" s="36">
        <f t="shared" si="143"/>
        <v>11440082.611035604</v>
      </c>
      <c r="BC301" s="38">
        <f t="shared" si="144"/>
        <v>-833.83183548972011</v>
      </c>
      <c r="BD301" s="39">
        <f t="shared" si="145"/>
        <v>-7.288155976432167E-3</v>
      </c>
      <c r="BE301" s="36">
        <v>5331257.0999999996</v>
      </c>
      <c r="BF301" s="40">
        <f>テーブル2[[#This Row],[q_P]]/テーブル2[[#This Row],[q_M]]</f>
        <v>2.1458508558958083</v>
      </c>
      <c r="BG301" s="34">
        <v>1</v>
      </c>
      <c r="BH301" s="34">
        <v>-0.32600000000000001</v>
      </c>
      <c r="BI301" s="34">
        <v>4.5999999999999999E-2</v>
      </c>
      <c r="BJ301" s="34">
        <v>5625</v>
      </c>
      <c r="BK301" s="22">
        <v>1</v>
      </c>
      <c r="BL301" s="34">
        <f>テーブル2[[#This Row],[Ts]]-テーブル2[[#This Row],[Tin]]</f>
        <v>230.59311196428689</v>
      </c>
      <c r="BM301" s="34">
        <f>テーブル2[[#This Row],[q_P]]*0.000001</f>
        <v>11.440082611035603</v>
      </c>
      <c r="BN301" s="34">
        <f>テーブル2[[#This Row],[Tsub]]</f>
        <v>230.59311196428689</v>
      </c>
      <c r="BO301" s="34">
        <f>テーブル2[[#This Row],[Fcorr]]</f>
        <v>1</v>
      </c>
      <c r="BP301" s="34">
        <f>(テーブル2[[#This Row],[Tsub]]-40)^2</f>
        <v>36325.734328231199</v>
      </c>
      <c r="BQ301" s="34">
        <v>1</v>
      </c>
      <c r="BR301" s="34">
        <v>0.3175</v>
      </c>
    </row>
    <row r="302" spans="1:70" x14ac:dyDescent="0.15">
      <c r="A302" s="33" t="s">
        <v>318</v>
      </c>
      <c r="B302" s="34">
        <v>13789514.586336</v>
      </c>
      <c r="C302" s="22">
        <f>TsatFromP(テーブル2[[#This Row],[P]])</f>
        <v>608.62107399852357</v>
      </c>
      <c r="D302" s="34">
        <f>RhoGFromP(テーブル2[[#This Row],[P]])</f>
        <v>85.147847035840741</v>
      </c>
      <c r="E302" s="34">
        <f>RhoFFromP(テーブル2[[#This Row],[P]])</f>
        <v>624.86636713482415</v>
      </c>
      <c r="F302" s="34">
        <f>HgFromP(テーブル2[[#This Row],[P]])</f>
        <v>2643264.5206450778</v>
      </c>
      <c r="G302" s="34">
        <f>HfFromP(テーブル2[[#This Row],[P]])</f>
        <v>1562686.7596125705</v>
      </c>
      <c r="H302" s="34">
        <f>MuGFromP(テーブル2[[#This Row],[P]])</f>
        <v>2.2019591234371903E-5</v>
      </c>
      <c r="I302" s="34">
        <f>MuFFromP(テーブル2[[#This Row],[P]])</f>
        <v>7.222326555143516E-5</v>
      </c>
      <c r="J302" s="34">
        <f>KfFromP(テーブル2[[#This Row],[P]])</f>
        <v>0.49112131073334553</v>
      </c>
      <c r="K302" s="34">
        <f>CpFFromP(テーブル2[[#This Row],[P]])</f>
        <v>7679.7488518783057</v>
      </c>
      <c r="L302" s="34">
        <f>SigmaFromP(テーブル2[[#This Row],[P]])</f>
        <v>6.5036449518301549E-3</v>
      </c>
      <c r="M302" s="34">
        <v>185.01</v>
      </c>
      <c r="N302" s="34">
        <v>1871.5974000000001</v>
      </c>
      <c r="O302" s="35">
        <f t="shared" si="146"/>
        <v>1.7719053836560394E-5</v>
      </c>
      <c r="P302" s="35">
        <f t="shared" si="147"/>
        <v>1.4921936786020797E-2</v>
      </c>
      <c r="Q302" s="35">
        <v>4.7497999999999993E-3</v>
      </c>
      <c r="R302" s="34">
        <v>0.3175</v>
      </c>
      <c r="S302" s="36">
        <v>7931663.8946533203</v>
      </c>
      <c r="T302" s="34">
        <v>444.10703574508312</v>
      </c>
      <c r="U302" s="12">
        <f>+T302+BG302*S302*テーブル2[[#This Row],[Pw]]*R302/(N302*O302*K302)</f>
        <v>591.65500941279834</v>
      </c>
      <c r="V302" s="34">
        <v>0.03</v>
      </c>
      <c r="W302" s="35">
        <f t="shared" si="118"/>
        <v>123086.56030222037</v>
      </c>
      <c r="X302" s="34">
        <v>3.1954853441043013E-2</v>
      </c>
      <c r="Y302" s="34">
        <f t="shared" si="119"/>
        <v>5.5941175108901904</v>
      </c>
      <c r="Z302" s="34">
        <f t="shared" si="120"/>
        <v>5.5941175419684068</v>
      </c>
      <c r="AA302" s="34">
        <f t="shared" si="121"/>
        <v>-3.1078216444768714E-8</v>
      </c>
      <c r="AB302" s="34">
        <f t="shared" si="122"/>
        <v>3.4854070919756127E-5</v>
      </c>
      <c r="AC302" s="34">
        <v>644.06433342393723</v>
      </c>
      <c r="AD302" s="34">
        <f t="shared" si="123"/>
        <v>3889.5921158785691</v>
      </c>
      <c r="AE302" s="34">
        <f>+gettm2(AD302,AC302,AK302,AL302,テーブル2[[#This Row],[Fcorr]])</f>
        <v>591.65500941279822</v>
      </c>
      <c r="AF302" s="37">
        <f t="shared" si="124"/>
        <v>0</v>
      </c>
      <c r="AG302" s="34">
        <v>3.513430400002011E-5</v>
      </c>
      <c r="AH302" s="34">
        <f t="shared" si="125"/>
        <v>22.39157072975507</v>
      </c>
      <c r="AI302" s="34">
        <f t="shared" si="126"/>
        <v>0.18929916789347756</v>
      </c>
      <c r="AJ302" s="34">
        <f t="shared" si="127"/>
        <v>57.542680464591825</v>
      </c>
      <c r="AK302" s="34">
        <f>+S88*テーブル2[[#This Row],[F_form]]/(E88*CpFromTP((テーブル2[[#This Row],[Tin]]+テーブル2[[#This Row],[Tf]])/2,テーブル2[[#This Row],[P]])*AI88)</f>
        <v>2.1165374915588315</v>
      </c>
      <c r="AL302" s="34">
        <f t="shared" si="128"/>
        <v>1.1293676909872215</v>
      </c>
      <c r="AM302" s="34">
        <f t="shared" si="129"/>
        <v>608.62107393957569</v>
      </c>
      <c r="AN302" s="34">
        <f t="shared" si="130"/>
        <v>5.8947875913872849E-8</v>
      </c>
      <c r="AO302" s="34">
        <f t="shared" si="131"/>
        <v>2.8023308026398292E-7</v>
      </c>
      <c r="AP302" s="34">
        <v>2.843241406862135</v>
      </c>
      <c r="AQ302" s="34">
        <f t="shared" si="132"/>
        <v>6.7455201526907138E-5</v>
      </c>
      <c r="AR302" s="34">
        <f t="shared" si="133"/>
        <v>1.7707268540142046E-5</v>
      </c>
      <c r="AS302" s="34">
        <f t="shared" si="134"/>
        <v>29.000821974601514</v>
      </c>
      <c r="AT302" s="34">
        <f t="shared" si="135"/>
        <v>13.786620867682842</v>
      </c>
      <c r="AU302" s="34">
        <f t="shared" si="136"/>
        <v>2.6097958583152154</v>
      </c>
      <c r="AV302" s="34">
        <f t="shared" si="137"/>
        <v>0.23344554854691957</v>
      </c>
      <c r="AW302" s="34">
        <f t="shared" si="138"/>
        <v>2.0954656097284828E-2</v>
      </c>
      <c r="AX302" s="34">
        <f t="shared" si="139"/>
        <v>0.2334455364063161</v>
      </c>
      <c r="AY302" s="34">
        <f t="shared" si="140"/>
        <v>1.2140603466992417E-8</v>
      </c>
      <c r="AZ302" s="34">
        <f t="shared" si="141"/>
        <v>1080577.7610325073</v>
      </c>
      <c r="BA302" s="34">
        <f t="shared" si="142"/>
        <v>2.3724753502852298E-5</v>
      </c>
      <c r="BB302" s="36">
        <f t="shared" si="143"/>
        <v>7975554.1252716463</v>
      </c>
      <c r="BC302" s="38">
        <f t="shared" si="144"/>
        <v>43890.230618325993</v>
      </c>
      <c r="BD302" s="39">
        <f t="shared" si="145"/>
        <v>0.55335464539681389</v>
      </c>
      <c r="BE302" s="36">
        <v>4700339.0999999996</v>
      </c>
      <c r="BF302" s="40">
        <f>テーブル2[[#This Row],[q_P]]/テーブル2[[#This Row],[q_M]]</f>
        <v>1.6968039870297118</v>
      </c>
      <c r="BG302" s="34">
        <v>1</v>
      </c>
      <c r="BH302" s="34">
        <v>-0.14899999999999999</v>
      </c>
      <c r="BI302" s="34">
        <v>4.5999999999999999E-2</v>
      </c>
      <c r="BJ302" s="34">
        <v>5625</v>
      </c>
      <c r="BK302" s="22">
        <v>1</v>
      </c>
      <c r="BL302" s="34">
        <f>テーブル2[[#This Row],[Ts]]-テーブル2[[#This Row],[Tin]]</f>
        <v>164.51403825344045</v>
      </c>
      <c r="BM302" s="34">
        <f>テーブル2[[#This Row],[q_P]]*0.000001</f>
        <v>7.9755541252716462</v>
      </c>
      <c r="BN302" s="34">
        <f>テーブル2[[#This Row],[Tsub]]</f>
        <v>164.51403825344045</v>
      </c>
      <c r="BO302" s="34">
        <f>テーブル2[[#This Row],[Fcorr]]</f>
        <v>1</v>
      </c>
      <c r="BP302" s="34">
        <f>(テーブル2[[#This Row],[Tsub]]-40)^2</f>
        <v>15503.74572217923</v>
      </c>
      <c r="BQ302" s="34">
        <v>1</v>
      </c>
      <c r="BR302" s="34">
        <v>0.3175</v>
      </c>
    </row>
    <row r="303" spans="1:70" x14ac:dyDescent="0.15">
      <c r="A303" s="33" t="s">
        <v>319</v>
      </c>
      <c r="B303" s="34">
        <v>13789514.586336</v>
      </c>
      <c r="C303" s="22">
        <f>TsatFromP(テーブル2[[#This Row],[P]])</f>
        <v>608.62107399852357</v>
      </c>
      <c r="D303" s="34">
        <f>RhoGFromP(テーブル2[[#This Row],[P]])</f>
        <v>85.147847035840741</v>
      </c>
      <c r="E303" s="34">
        <f>RhoFFromP(テーブル2[[#This Row],[P]])</f>
        <v>624.86636713482415</v>
      </c>
      <c r="F303" s="34">
        <f>HgFromP(テーブル2[[#This Row],[P]])</f>
        <v>2643264.5206450778</v>
      </c>
      <c r="G303" s="34">
        <f>HfFromP(テーブル2[[#This Row],[P]])</f>
        <v>1562686.7596125705</v>
      </c>
      <c r="H303" s="34">
        <f>MuGFromP(テーブル2[[#This Row],[P]])</f>
        <v>2.2019591234371903E-5</v>
      </c>
      <c r="I303" s="34">
        <f>MuFFromP(テーブル2[[#This Row],[P]])</f>
        <v>7.222326555143516E-5</v>
      </c>
      <c r="J303" s="34">
        <f>KfFromP(テーブル2[[#This Row],[P]])</f>
        <v>0.49112131073334553</v>
      </c>
      <c r="K303" s="34">
        <f>CpFFromP(テーブル2[[#This Row],[P]])</f>
        <v>7679.7488518783057</v>
      </c>
      <c r="L303" s="34">
        <f>SigmaFromP(テーブル2[[#This Row],[P]])</f>
        <v>6.5036449518301549E-3</v>
      </c>
      <c r="M303" s="34">
        <v>186.01</v>
      </c>
      <c r="N303" s="34">
        <v>1898.722</v>
      </c>
      <c r="O303" s="35">
        <f t="shared" si="146"/>
        <v>1.7719053836560394E-5</v>
      </c>
      <c r="P303" s="35">
        <f t="shared" si="147"/>
        <v>1.4921936786020797E-2</v>
      </c>
      <c r="Q303" s="35">
        <v>4.7497999999999993E-3</v>
      </c>
      <c r="R303" s="34">
        <v>0.3175</v>
      </c>
      <c r="S303" s="36">
        <v>5772614.4790649414</v>
      </c>
      <c r="T303" s="34">
        <v>486.40399679345421</v>
      </c>
      <c r="U303" s="12">
        <f>+T303+BG303*S303*テーブル2[[#This Row],[Pw]]*R303/(N303*O303*K303)</f>
        <v>592.25440860396918</v>
      </c>
      <c r="V303" s="34">
        <v>0.03</v>
      </c>
      <c r="W303" s="35">
        <f t="shared" si="118"/>
        <v>124870.42349500617</v>
      </c>
      <c r="X303" s="34">
        <v>3.1743965418131369E-2</v>
      </c>
      <c r="Y303" s="34">
        <f t="shared" si="119"/>
        <v>5.612668745554239</v>
      </c>
      <c r="Z303" s="34">
        <f t="shared" si="120"/>
        <v>5.6126687640103121</v>
      </c>
      <c r="AA303" s="34">
        <f t="shared" si="121"/>
        <v>-1.8456073114236915E-8</v>
      </c>
      <c r="AB303" s="34">
        <f t="shared" si="122"/>
        <v>3.4090334660458647E-5</v>
      </c>
      <c r="AC303" s="34">
        <v>642.48674466448676</v>
      </c>
      <c r="AD303" s="34">
        <f t="shared" si="123"/>
        <v>3932.9206490626302</v>
      </c>
      <c r="AE303" s="34">
        <f>+gettm2(AD303,AC303,AK303,AL303,テーブル2[[#This Row],[Fcorr]])</f>
        <v>592.25440860396907</v>
      </c>
      <c r="AF303" s="37">
        <f t="shared" si="124"/>
        <v>0</v>
      </c>
      <c r="AG303" s="34">
        <v>3.4289899606053682E-5</v>
      </c>
      <c r="AH303" s="34">
        <f t="shared" si="125"/>
        <v>22.893215980212926</v>
      </c>
      <c r="AI303" s="34">
        <f t="shared" si="126"/>
        <v>0.1914078865028927</v>
      </c>
      <c r="AJ303" s="34">
        <f t="shared" si="127"/>
        <v>56.785319051300299</v>
      </c>
      <c r="AK303" s="34">
        <f>+S88*テーブル2[[#This Row],[F_form]]/(E88*CpFromTP((テーブル2[[#This Row],[Tin]]+テーブル2[[#This Row],[Tf]])/2,テーブル2[[#This Row],[P]])*AI88)</f>
        <v>2.0263378838143864</v>
      </c>
      <c r="AL303" s="34">
        <f t="shared" si="128"/>
        <v>1.1293676909872215</v>
      </c>
      <c r="AM303" s="34">
        <f t="shared" si="129"/>
        <v>608.62107395843771</v>
      </c>
      <c r="AN303" s="34">
        <f t="shared" si="130"/>
        <v>4.008586529380409E-8</v>
      </c>
      <c r="AO303" s="34">
        <f t="shared" si="131"/>
        <v>1.9956494559503468E-7</v>
      </c>
      <c r="AP303" s="34">
        <v>2.8588924703310497</v>
      </c>
      <c r="AQ303" s="34">
        <f t="shared" si="132"/>
        <v>6.6718653509715168E-5</v>
      </c>
      <c r="AR303" s="34">
        <f t="shared" si="133"/>
        <v>1.7244732275824358E-5</v>
      </c>
      <c r="AS303" s="34">
        <f t="shared" si="134"/>
        <v>28.557902924395311</v>
      </c>
      <c r="AT303" s="34">
        <f t="shared" si="135"/>
        <v>13.709668538792588</v>
      </c>
      <c r="AU303" s="34">
        <f t="shared" si="136"/>
        <v>2.6241386796654904</v>
      </c>
      <c r="AV303" s="34">
        <f t="shared" si="137"/>
        <v>0.23475379066555924</v>
      </c>
      <c r="AW303" s="34">
        <f t="shared" si="138"/>
        <v>2.0495489341715568E-2</v>
      </c>
      <c r="AX303" s="34">
        <f t="shared" si="139"/>
        <v>0.23475378961694748</v>
      </c>
      <c r="AY303" s="34">
        <f t="shared" si="140"/>
        <v>1.0486117529850958E-9</v>
      </c>
      <c r="AZ303" s="34">
        <f t="shared" si="141"/>
        <v>1080577.7610325073</v>
      </c>
      <c r="BA303" s="34">
        <f t="shared" si="142"/>
        <v>2.3337237829721307E-5</v>
      </c>
      <c r="BB303" s="36">
        <f t="shared" si="143"/>
        <v>5774015.9727637218</v>
      </c>
      <c r="BC303" s="38">
        <f t="shared" si="144"/>
        <v>1401.4936987804249</v>
      </c>
      <c r="BD303" s="39">
        <f t="shared" si="145"/>
        <v>2.4278317976423075E-2</v>
      </c>
      <c r="BE303" s="36">
        <v>3880145.6999999988</v>
      </c>
      <c r="BF303" s="40">
        <f>テーブル2[[#This Row],[q_P]]/テーブル2[[#This Row],[q_M]]</f>
        <v>1.4880925664115456</v>
      </c>
      <c r="BG303" s="34">
        <v>1</v>
      </c>
      <c r="BH303" s="34">
        <v>-9.1999999999999998E-2</v>
      </c>
      <c r="BI303" s="34">
        <v>4.5999999999999999E-2</v>
      </c>
      <c r="BJ303" s="34">
        <v>5625</v>
      </c>
      <c r="BK303" s="22">
        <v>1</v>
      </c>
      <c r="BL303" s="34">
        <f>テーブル2[[#This Row],[Ts]]-テーブル2[[#This Row],[Tin]]</f>
        <v>122.21707720506936</v>
      </c>
      <c r="BM303" s="34">
        <f>テーブル2[[#This Row],[q_P]]*0.000001</f>
        <v>5.7740159727637215</v>
      </c>
      <c r="BN303" s="34">
        <f>テーブル2[[#This Row],[Tsub]]</f>
        <v>122.21707720506936</v>
      </c>
      <c r="BO303" s="34">
        <f>テーブル2[[#This Row],[Fcorr]]</f>
        <v>1</v>
      </c>
      <c r="BP303" s="34">
        <f>(テーブル2[[#This Row],[Tsub]]-40)^2</f>
        <v>6759.6477841443357</v>
      </c>
      <c r="BQ303" s="34">
        <v>1</v>
      </c>
      <c r="BR303" s="34">
        <v>0.3175</v>
      </c>
    </row>
    <row r="304" spans="1:70" x14ac:dyDescent="0.15">
      <c r="A304" s="33" t="s">
        <v>320</v>
      </c>
      <c r="B304" s="34">
        <v>13789514.586336</v>
      </c>
      <c r="C304" s="22">
        <f>TsatFromP(テーブル2[[#This Row],[P]])</f>
        <v>608.62107399852357</v>
      </c>
      <c r="D304" s="34">
        <f>RhoGFromP(テーブル2[[#This Row],[P]])</f>
        <v>85.147847035840741</v>
      </c>
      <c r="E304" s="34">
        <f>RhoFFromP(テーブル2[[#This Row],[P]])</f>
        <v>624.86636713482415</v>
      </c>
      <c r="F304" s="34">
        <f>HgFromP(テーブル2[[#This Row],[P]])</f>
        <v>2643264.5206450778</v>
      </c>
      <c r="G304" s="34">
        <f>HfFromP(テーブル2[[#This Row],[P]])</f>
        <v>1562686.7596125705</v>
      </c>
      <c r="H304" s="34">
        <f>MuGFromP(テーブル2[[#This Row],[P]])</f>
        <v>2.2019591234371903E-5</v>
      </c>
      <c r="I304" s="34">
        <f>MuFFromP(テーブル2[[#This Row],[P]])</f>
        <v>7.222326555143516E-5</v>
      </c>
      <c r="J304" s="34">
        <f>KfFromP(テーブル2[[#This Row],[P]])</f>
        <v>0.49112131073334553</v>
      </c>
      <c r="K304" s="34">
        <f>CpFFromP(テーブル2[[#This Row],[P]])</f>
        <v>7679.7488518783057</v>
      </c>
      <c r="L304" s="34">
        <f>SigmaFromP(テーブル2[[#This Row],[P]])</f>
        <v>6.5036449518301549E-3</v>
      </c>
      <c r="M304" s="34">
        <v>187.01</v>
      </c>
      <c r="N304" s="34">
        <v>1966.5335</v>
      </c>
      <c r="O304" s="35">
        <f t="shared" si="146"/>
        <v>1.7719053836560394E-5</v>
      </c>
      <c r="P304" s="35">
        <f t="shared" si="147"/>
        <v>1.4921936786020797E-2</v>
      </c>
      <c r="Q304" s="35">
        <v>4.7497999999999993E-3</v>
      </c>
      <c r="R304" s="34">
        <v>0.3175</v>
      </c>
      <c r="S304" s="36">
        <v>6668142.3187255859</v>
      </c>
      <c r="T304" s="34">
        <v>473.67787201345942</v>
      </c>
      <c r="U304" s="12">
        <f>+T304+BG304*S304*テーブル2[[#This Row],[Pw]]*R304/(N304*O304*K304)</f>
        <v>591.73300955405375</v>
      </c>
      <c r="V304" s="34">
        <v>0.03</v>
      </c>
      <c r="W304" s="35">
        <f t="shared" si="118"/>
        <v>129330.08147697068</v>
      </c>
      <c r="X304" s="34">
        <v>3.1237927586377782E-2</v>
      </c>
      <c r="Y304" s="34">
        <f t="shared" si="119"/>
        <v>5.6579472363311254</v>
      </c>
      <c r="Z304" s="34">
        <f t="shared" si="120"/>
        <v>5.6579472513187508</v>
      </c>
      <c r="AA304" s="34">
        <f t="shared" si="121"/>
        <v>-1.4987625363005463E-8</v>
      </c>
      <c r="AB304" s="34">
        <f t="shared" si="122"/>
        <v>3.2294628653547641E-5</v>
      </c>
      <c r="AC304" s="34">
        <v>642.86216494014479</v>
      </c>
      <c r="AD304" s="34">
        <f t="shared" si="123"/>
        <v>4040.7843076261702</v>
      </c>
      <c r="AE304" s="34">
        <f>+gettm2(AD304,AC304,AK304,AL304,テーブル2[[#This Row],[Fcorr]])</f>
        <v>591.7330099826753</v>
      </c>
      <c r="AF304" s="37">
        <f t="shared" si="124"/>
        <v>4.2862154714384815E-7</v>
      </c>
      <c r="AG304" s="34">
        <v>3.251138446621566E-5</v>
      </c>
      <c r="AH304" s="34">
        <f t="shared" si="125"/>
        <v>24.166167154050424</v>
      </c>
      <c r="AI304" s="34">
        <f t="shared" si="126"/>
        <v>0.19665740887020453</v>
      </c>
      <c r="AJ304" s="34">
        <f t="shared" si="127"/>
        <v>55.316641614503965</v>
      </c>
      <c r="AK304" s="34">
        <f>+S88*テーブル2[[#This Row],[F_form]]/(E88*CpFromTP((テーブル2[[#This Row],[Tin]]+テーブル2[[#This Row],[Tf]])/2,テーブル2[[#This Row],[P]])*AI88)</f>
        <v>2.0568634198617288</v>
      </c>
      <c r="AL304" s="34">
        <f t="shared" si="128"/>
        <v>1.1293676909872215</v>
      </c>
      <c r="AM304" s="34">
        <f t="shared" si="129"/>
        <v>608.62107396660622</v>
      </c>
      <c r="AN304" s="34">
        <f t="shared" si="130"/>
        <v>3.1917352316668257E-8</v>
      </c>
      <c r="AO304" s="34">
        <f t="shared" si="131"/>
        <v>2.1675581266801888E-7</v>
      </c>
      <c r="AP304" s="34">
        <v>2.9082669479022831</v>
      </c>
      <c r="AQ304" s="34">
        <f t="shared" si="132"/>
        <v>6.4472480483215622E-5</v>
      </c>
      <c r="AR304" s="34">
        <f t="shared" si="133"/>
        <v>1.6364070139441839E-5</v>
      </c>
      <c r="AS304" s="34">
        <f t="shared" si="134"/>
        <v>27.84272088439538</v>
      </c>
      <c r="AT304" s="34">
        <f t="shared" si="135"/>
        <v>13.582857818035848</v>
      </c>
      <c r="AU304" s="34">
        <f t="shared" si="136"/>
        <v>2.6711696235473297</v>
      </c>
      <c r="AV304" s="34">
        <f t="shared" si="137"/>
        <v>0.23709732435495345</v>
      </c>
      <c r="AW304" s="34">
        <f t="shared" si="138"/>
        <v>1.9415890866309928E-2</v>
      </c>
      <c r="AX304" s="34">
        <f t="shared" si="139"/>
        <v>0.23709732260487487</v>
      </c>
      <c r="AY304" s="34">
        <f t="shared" si="140"/>
        <v>1.750078582052339E-9</v>
      </c>
      <c r="AZ304" s="34">
        <f t="shared" si="141"/>
        <v>1080577.7610325073</v>
      </c>
      <c r="BA304" s="34">
        <f t="shared" si="142"/>
        <v>2.2168694152962563E-5</v>
      </c>
      <c r="BB304" s="36">
        <f t="shared" si="143"/>
        <v>6601974.0952408845</v>
      </c>
      <c r="BC304" s="38">
        <f t="shared" si="144"/>
        <v>-66168.223484701477</v>
      </c>
      <c r="BD304" s="39">
        <f t="shared" si="145"/>
        <v>-0.99230370801905043</v>
      </c>
      <c r="BE304" s="36">
        <v>4227150.5999999996</v>
      </c>
      <c r="BF304" s="40">
        <f>テーブル2[[#This Row],[q_P]]/テーブル2[[#This Row],[q_M]]</f>
        <v>1.561802433828803</v>
      </c>
      <c r="BG304" s="34">
        <v>1</v>
      </c>
      <c r="BH304" s="34">
        <v>-0.11899999999999999</v>
      </c>
      <c r="BI304" s="34">
        <v>4.5999999999999999E-2</v>
      </c>
      <c r="BJ304" s="34">
        <v>5625</v>
      </c>
      <c r="BK304" s="22">
        <v>1</v>
      </c>
      <c r="BL304" s="34">
        <f>テーブル2[[#This Row],[Ts]]-テーブル2[[#This Row],[Tin]]</f>
        <v>134.94320198506415</v>
      </c>
      <c r="BM304" s="34">
        <f>テーブル2[[#This Row],[q_P]]*0.000001</f>
        <v>6.6019740952408839</v>
      </c>
      <c r="BN304" s="34">
        <f>テーブル2[[#This Row],[Tsub]]</f>
        <v>134.94320198506415</v>
      </c>
      <c r="BO304" s="34">
        <f>テーブル2[[#This Row],[Fcorr]]</f>
        <v>1</v>
      </c>
      <c r="BP304" s="34">
        <f>(テーブル2[[#This Row],[Tsub]]-40)^2</f>
        <v>9014.2116031766891</v>
      </c>
      <c r="BQ304" s="34">
        <v>1</v>
      </c>
      <c r="BR304" s="34">
        <v>0.3175</v>
      </c>
    </row>
    <row r="305" spans="1:70" x14ac:dyDescent="0.15">
      <c r="A305" s="33" t="s">
        <v>321</v>
      </c>
      <c r="B305" s="34">
        <v>13789514.586336</v>
      </c>
      <c r="C305" s="22">
        <f>TsatFromP(テーブル2[[#This Row],[P]])</f>
        <v>608.62107399852357</v>
      </c>
      <c r="D305" s="34">
        <f>RhoGFromP(テーブル2[[#This Row],[P]])</f>
        <v>85.147847035840741</v>
      </c>
      <c r="E305" s="34">
        <f>RhoFFromP(テーブル2[[#This Row],[P]])</f>
        <v>624.86636713482415</v>
      </c>
      <c r="F305" s="34">
        <f>HgFromP(テーブル2[[#This Row],[P]])</f>
        <v>2643264.5206450778</v>
      </c>
      <c r="G305" s="34">
        <f>HfFromP(テーブル2[[#This Row],[P]])</f>
        <v>1562686.7596125705</v>
      </c>
      <c r="H305" s="34">
        <f>MuGFromP(テーブル2[[#This Row],[P]])</f>
        <v>2.2019591234371903E-5</v>
      </c>
      <c r="I305" s="34">
        <f>MuFFromP(テーブル2[[#This Row],[P]])</f>
        <v>7.222326555143516E-5</v>
      </c>
      <c r="J305" s="34">
        <f>KfFromP(テーブル2[[#This Row],[P]])</f>
        <v>0.49112131073334553</v>
      </c>
      <c r="K305" s="34">
        <f>CpFFromP(テーブル2[[#This Row],[P]])</f>
        <v>7679.7488518783057</v>
      </c>
      <c r="L305" s="34">
        <f>SigmaFromP(テーブル2[[#This Row],[P]])</f>
        <v>6.5036449518301549E-3</v>
      </c>
      <c r="M305" s="34">
        <v>188.01</v>
      </c>
      <c r="N305" s="34">
        <v>2047.9073000000001</v>
      </c>
      <c r="O305" s="35">
        <f t="shared" si="146"/>
        <v>1.7719053836560394E-5</v>
      </c>
      <c r="P305" s="35">
        <f t="shared" si="147"/>
        <v>1.4921936786020797E-2</v>
      </c>
      <c r="Q305" s="35">
        <v>4.7497999999999993E-3</v>
      </c>
      <c r="R305" s="34">
        <v>0.3175</v>
      </c>
      <c r="S305" s="36">
        <v>13584542.846679688</v>
      </c>
      <c r="T305" s="34">
        <v>358.94773968325171</v>
      </c>
      <c r="U305" s="12">
        <f>+T305+BG305*S305*テーブル2[[#This Row],[Pw]]*R305/(N305*O305*K305)</f>
        <v>589.89675448349089</v>
      </c>
      <c r="V305" s="34">
        <v>0.03</v>
      </c>
      <c r="W305" s="35">
        <f t="shared" si="118"/>
        <v>134681.67105532807</v>
      </c>
      <c r="X305" s="34">
        <v>3.0667499614308116E-2</v>
      </c>
      <c r="Y305" s="34">
        <f t="shared" si="119"/>
        <v>5.7103248577017434</v>
      </c>
      <c r="Z305" s="34">
        <f t="shared" si="120"/>
        <v>5.7103249047838602</v>
      </c>
      <c r="AA305" s="34">
        <f t="shared" si="121"/>
        <v>-4.7082116871877133E-8</v>
      </c>
      <c r="AB305" s="34">
        <f t="shared" si="122"/>
        <v>3.03330618258959E-5</v>
      </c>
      <c r="AC305" s="34">
        <v>645.81426489554212</v>
      </c>
      <c r="AD305" s="34">
        <f t="shared" si="123"/>
        <v>4169.3916404910005</v>
      </c>
      <c r="AE305" s="34">
        <f>+gettm2(AD305,AC305,AK305,AL305,テーブル2[[#This Row],[Fcorr]])</f>
        <v>589.89675494163339</v>
      </c>
      <c r="AF305" s="37">
        <f t="shared" si="124"/>
        <v>4.5814249460818246E-7</v>
      </c>
      <c r="AG305" s="34">
        <v>3.075210562224916E-5</v>
      </c>
      <c r="AH305" s="34">
        <f t="shared" si="125"/>
        <v>25.72893559836233</v>
      </c>
      <c r="AI305" s="34">
        <f t="shared" si="126"/>
        <v>0.2029164870385623</v>
      </c>
      <c r="AJ305" s="34">
        <f t="shared" si="127"/>
        <v>53.988619356142145</v>
      </c>
      <c r="AK305" s="34">
        <f>+S88*テーブル2[[#This Row],[F_form]]/(E88*CpFromTP((テーブル2[[#This Row],[Tin]]+テーブル2[[#This Row],[Tf]])/2,テーブル2[[#This Row],[P]])*AI88)</f>
        <v>2.2423793477039609</v>
      </c>
      <c r="AL305" s="34">
        <f t="shared" si="128"/>
        <v>1.1293676909872215</v>
      </c>
      <c r="AM305" s="34">
        <f t="shared" si="129"/>
        <v>608.62107395917792</v>
      </c>
      <c r="AN305" s="34">
        <f t="shared" si="130"/>
        <v>3.9345650293398649E-8</v>
      </c>
      <c r="AO305" s="34">
        <f t="shared" si="131"/>
        <v>4.1904379635325994E-7</v>
      </c>
      <c r="AP305" s="34">
        <v>2.977477744348374</v>
      </c>
      <c r="AQ305" s="34">
        <f t="shared" si="132"/>
        <v>6.1510019781029922E-5</v>
      </c>
      <c r="AR305" s="34">
        <f t="shared" si="133"/>
        <v>1.558557470930121E-5</v>
      </c>
      <c r="AS305" s="34">
        <f t="shared" si="134"/>
        <v>27.362147839996819</v>
      </c>
      <c r="AT305" s="34">
        <f t="shared" si="135"/>
        <v>13.495802962985083</v>
      </c>
      <c r="AU305" s="34">
        <f t="shared" si="136"/>
        <v>2.7385209270135533</v>
      </c>
      <c r="AV305" s="34">
        <f t="shared" si="137"/>
        <v>0.23895681733482066</v>
      </c>
      <c r="AW305" s="34">
        <f t="shared" si="138"/>
        <v>1.8236575015948657E-2</v>
      </c>
      <c r="AX305" s="34">
        <f t="shared" si="139"/>
        <v>0.23895681214385511</v>
      </c>
      <c r="AY305" s="34">
        <f t="shared" si="140"/>
        <v>5.1909655462978321E-9</v>
      </c>
      <c r="AZ305" s="34">
        <f t="shared" si="141"/>
        <v>1080577.7610325073</v>
      </c>
      <c r="BA305" s="34">
        <f t="shared" si="142"/>
        <v>2.0658431418264554E-5</v>
      </c>
      <c r="BB305" s="36">
        <f t="shared" si="143"/>
        <v>13696362.689720187</v>
      </c>
      <c r="BC305" s="38">
        <f t="shared" si="144"/>
        <v>111819.84304049984</v>
      </c>
      <c r="BD305" s="39">
        <f t="shared" si="145"/>
        <v>0.82314027275368096</v>
      </c>
      <c r="BE305" s="36">
        <v>6372271.7999999998</v>
      </c>
      <c r="BF305" s="40">
        <f>テーブル2[[#This Row],[q_P]]/テーブル2[[#This Row],[q_M]]</f>
        <v>2.1493688781009292</v>
      </c>
      <c r="BG305" s="34">
        <v>1</v>
      </c>
      <c r="BH305" s="34">
        <v>-0.33500000000000002</v>
      </c>
      <c r="BI305" s="34">
        <v>4.5999999999999999E-2</v>
      </c>
      <c r="BJ305" s="34">
        <v>5625</v>
      </c>
      <c r="BK305" s="22">
        <v>1</v>
      </c>
      <c r="BL305" s="34">
        <f>テーブル2[[#This Row],[Ts]]-テーブル2[[#This Row],[Tin]]</f>
        <v>249.67333431527186</v>
      </c>
      <c r="BM305" s="34">
        <f>テーブル2[[#This Row],[q_P]]*0.000001</f>
        <v>13.696362689720187</v>
      </c>
      <c r="BN305" s="34">
        <f>テーブル2[[#This Row],[Tsub]]</f>
        <v>249.67333431527186</v>
      </c>
      <c r="BO305" s="34">
        <f>テーブル2[[#This Row],[Fcorr]]</f>
        <v>1</v>
      </c>
      <c r="BP305" s="34">
        <f>(テーブル2[[#This Row],[Tsub]]-40)^2</f>
        <v>43962.907122883757</v>
      </c>
      <c r="BQ305" s="34">
        <v>1</v>
      </c>
      <c r="BR305" s="34">
        <v>0.3175</v>
      </c>
    </row>
    <row r="306" spans="1:70" x14ac:dyDescent="0.15">
      <c r="A306" s="33" t="s">
        <v>80</v>
      </c>
      <c r="B306" s="34">
        <v>13789514.586336</v>
      </c>
      <c r="C306" s="22">
        <f>TsatFromP(テーブル2[[#This Row],[P]])</f>
        <v>608.62107399852357</v>
      </c>
      <c r="D306" s="34">
        <f>RhoGFromP(テーブル2[[#This Row],[P]])</f>
        <v>85.147847035840741</v>
      </c>
      <c r="E306" s="34">
        <f>RhoFFromP(テーブル2[[#This Row],[P]])</f>
        <v>624.86636713482415</v>
      </c>
      <c r="F306" s="34">
        <f>HgFromP(テーブル2[[#This Row],[P]])</f>
        <v>2643264.5206450778</v>
      </c>
      <c r="G306" s="34">
        <f>HfFromP(テーブル2[[#This Row],[P]])</f>
        <v>1562686.7596125705</v>
      </c>
      <c r="H306" s="34">
        <f>MuGFromP(テーブル2[[#This Row],[P]])</f>
        <v>2.2019591234371903E-5</v>
      </c>
      <c r="I306" s="34">
        <f>MuFFromP(テーブル2[[#This Row],[P]])</f>
        <v>7.222326555143516E-5</v>
      </c>
      <c r="J306" s="34">
        <f>KfFromP(テーブル2[[#This Row],[P]])</f>
        <v>0.49112131073334553</v>
      </c>
      <c r="K306" s="34">
        <f>CpFFromP(テーブル2[[#This Row],[P]])</f>
        <v>7679.7488518783057</v>
      </c>
      <c r="L306" s="34">
        <f>SigmaFromP(テーブル2[[#This Row],[P]])</f>
        <v>6.5036449518301549E-3</v>
      </c>
      <c r="M306" s="34">
        <v>19.010000000000002</v>
      </c>
      <c r="N306" s="34">
        <v>3851.6932000000002</v>
      </c>
      <c r="O306" s="35">
        <f t="shared" si="146"/>
        <v>2.8502295699234246E-6</v>
      </c>
      <c r="P306" s="35">
        <f t="shared" si="147"/>
        <v>5.9847340050885557E-3</v>
      </c>
      <c r="Q306" s="35">
        <v>1.905E-3</v>
      </c>
      <c r="R306" s="34">
        <v>0.15240000000000001</v>
      </c>
      <c r="S306" s="36">
        <v>5275018.310546875</v>
      </c>
      <c r="T306" s="34">
        <v>534.31026207362163</v>
      </c>
      <c r="U306" s="12">
        <f>+T306+BG306*S306*テーブル2[[#This Row],[Pw]]*R306/(N306*O306*K306)</f>
        <v>591.37597473228527</v>
      </c>
      <c r="V306" s="34">
        <v>0.03</v>
      </c>
      <c r="W306" s="35">
        <f t="shared" si="118"/>
        <v>101594.34761052833</v>
      </c>
      <c r="X306" s="34">
        <v>2.8692750776789282E-2</v>
      </c>
      <c r="Y306" s="34">
        <f t="shared" si="119"/>
        <v>5.9035589867866847</v>
      </c>
      <c r="Z306" s="34">
        <f t="shared" si="120"/>
        <v>5.9035590130502618</v>
      </c>
      <c r="AA306" s="34">
        <f t="shared" si="121"/>
        <v>-2.6263577090901435E-8</v>
      </c>
      <c r="AB306" s="34">
        <f t="shared" si="122"/>
        <v>9.1651514775515912E-6</v>
      </c>
      <c r="AC306" s="34">
        <v>637.0403270320902</v>
      </c>
      <c r="AD306" s="34">
        <f t="shared" si="123"/>
        <v>3042.1501795110144</v>
      </c>
      <c r="AE306" s="34">
        <f>+gettm2(AD306,AC306,AK306,AL306,テーブル2[[#This Row],[Fcorr]])</f>
        <v>591.37597510268847</v>
      </c>
      <c r="AF306" s="37">
        <f t="shared" si="124"/>
        <v>3.7040319966763491E-7</v>
      </c>
      <c r="AG306" s="34">
        <v>9.2242455894052E-6</v>
      </c>
      <c r="AH306" s="34">
        <f t="shared" si="125"/>
        <v>85.152699999684813</v>
      </c>
      <c r="AI306" s="34">
        <f t="shared" si="126"/>
        <v>0.36915234928075624</v>
      </c>
      <c r="AJ306" s="34">
        <f t="shared" si="127"/>
        <v>29.460934777598652</v>
      </c>
      <c r="AK306" s="34">
        <f>+S88*テーブル2[[#This Row],[F_form]]/(E88*CpFromTP((テーブル2[[#This Row],[Tin]]+テーブル2[[#This Row],[Tf]])/2,テーブル2[[#This Row],[P]])*AI88)</f>
        <v>1.8914514740125172</v>
      </c>
      <c r="AL306" s="34">
        <f t="shared" si="128"/>
        <v>1.1293676909872215</v>
      </c>
      <c r="AM306" s="34">
        <f t="shared" si="129"/>
        <v>608.62107399853983</v>
      </c>
      <c r="AN306" s="34">
        <f t="shared" si="130"/>
        <v>-1.6257217794191092E-11</v>
      </c>
      <c r="AO306" s="34">
        <f t="shared" si="131"/>
        <v>5.90941118536088E-8</v>
      </c>
      <c r="AP306" s="34">
        <v>4.1618283356439072</v>
      </c>
      <c r="AQ306" s="34">
        <f t="shared" si="132"/>
        <v>3.148288979262548E-5</v>
      </c>
      <c r="AR306" s="34">
        <f t="shared" si="133"/>
        <v>4.6416698506294044E-6</v>
      </c>
      <c r="AS306" s="34">
        <f t="shared" si="134"/>
        <v>14.82483650322636</v>
      </c>
      <c r="AT306" s="34">
        <f t="shared" si="135"/>
        <v>10.43151958186407</v>
      </c>
      <c r="AU306" s="34">
        <f t="shared" si="136"/>
        <v>3.8508199602133333</v>
      </c>
      <c r="AV306" s="34">
        <f t="shared" si="137"/>
        <v>0.31100837543057391</v>
      </c>
      <c r="AW306" s="34">
        <f t="shared" si="138"/>
        <v>5.5101912695872625E-3</v>
      </c>
      <c r="AX306" s="34">
        <f t="shared" si="139"/>
        <v>0.31100837106353091</v>
      </c>
      <c r="AY306" s="34">
        <f t="shared" si="140"/>
        <v>4.367043004993576E-9</v>
      </c>
      <c r="AZ306" s="34">
        <f t="shared" si="141"/>
        <v>1080577.7610325073</v>
      </c>
      <c r="BA306" s="34">
        <f t="shared" si="142"/>
        <v>7.564677649722073E-6</v>
      </c>
      <c r="BB306" s="36">
        <f t="shared" si="143"/>
        <v>5274690.2167504877</v>
      </c>
      <c r="BC306" s="38">
        <f t="shared" si="144"/>
        <v>-328.0937963873148</v>
      </c>
      <c r="BD306" s="39">
        <f t="shared" si="145"/>
        <v>-6.2197660192254475E-3</v>
      </c>
      <c r="BE306" s="36">
        <v>4858068.6000000006</v>
      </c>
      <c r="BF306" s="40">
        <f>テーブル2[[#This Row],[q_P]]/テーブル2[[#This Row],[q_M]]</f>
        <v>1.0857586936402024</v>
      </c>
      <c r="BG306" s="34">
        <v>1</v>
      </c>
      <c r="BH306" s="34">
        <v>-1.7999999999999999E-2</v>
      </c>
      <c r="BI306" s="34">
        <v>4.5999999999999999E-2</v>
      </c>
      <c r="BJ306" s="34">
        <v>5625</v>
      </c>
      <c r="BK306" s="22">
        <v>1</v>
      </c>
      <c r="BL306" s="34">
        <f>テーブル2[[#This Row],[Ts]]-テーブル2[[#This Row],[Tin]]</f>
        <v>74.310811924901941</v>
      </c>
      <c r="BM306" s="34">
        <f>テーブル2[[#This Row],[q_P]]*0.000001</f>
        <v>5.2746902167504874</v>
      </c>
      <c r="BN306" s="34">
        <f>テーブル2[[#This Row],[Tsub]]</f>
        <v>74.310811924901941</v>
      </c>
      <c r="BO306" s="34">
        <f>テーブル2[[#This Row],[Fcorr]]</f>
        <v>1</v>
      </c>
      <c r="BP306" s="34">
        <f>(テーブル2[[#This Row],[Tsub]]-40)^2</f>
        <v>1177.2318149459932</v>
      </c>
      <c r="BQ306" s="34">
        <v>1</v>
      </c>
      <c r="BR306" s="34">
        <v>0.15240000000000001</v>
      </c>
    </row>
    <row r="307" spans="1:70" x14ac:dyDescent="0.15">
      <c r="A307" s="33" t="s">
        <v>128</v>
      </c>
      <c r="B307" s="34">
        <v>13789514.586336</v>
      </c>
      <c r="C307" s="22">
        <f>TsatFromP(テーブル2[[#This Row],[P]])</f>
        <v>608.62107399852357</v>
      </c>
      <c r="D307" s="34">
        <f>RhoGFromP(テーブル2[[#This Row],[P]])</f>
        <v>85.147847035840741</v>
      </c>
      <c r="E307" s="34">
        <f>RhoFFromP(テーブル2[[#This Row],[P]])</f>
        <v>624.86636713482415</v>
      </c>
      <c r="F307" s="34">
        <f>HgFromP(テーブル2[[#This Row],[P]])</f>
        <v>2643264.5206450778</v>
      </c>
      <c r="G307" s="34">
        <f>HfFromP(テーブル2[[#This Row],[P]])</f>
        <v>1562686.7596125705</v>
      </c>
      <c r="H307" s="34">
        <f>MuGFromP(テーブル2[[#This Row],[P]])</f>
        <v>2.2019591234371903E-5</v>
      </c>
      <c r="I307" s="34">
        <f>MuFFromP(テーブル2[[#This Row],[P]])</f>
        <v>7.222326555143516E-5</v>
      </c>
      <c r="J307" s="34">
        <f>KfFromP(テーブル2[[#This Row],[P]])</f>
        <v>0.49112131073334553</v>
      </c>
      <c r="K307" s="34">
        <f>CpFFromP(テーブル2[[#This Row],[P]])</f>
        <v>7679.7488518783057</v>
      </c>
      <c r="L307" s="34">
        <f>SigmaFromP(テーブル2[[#This Row],[P]])</f>
        <v>6.5036449518301549E-3</v>
      </c>
      <c r="M307" s="34">
        <v>196.01</v>
      </c>
      <c r="N307" s="34">
        <v>3037.9551999999999</v>
      </c>
      <c r="O307" s="35">
        <f t="shared" si="146"/>
        <v>1.7719053836560394E-5</v>
      </c>
      <c r="P307" s="35">
        <f t="shared" si="147"/>
        <v>1.4921936786020797E-2</v>
      </c>
      <c r="Q307" s="35">
        <v>4.7497999999999993E-3</v>
      </c>
      <c r="R307" s="34">
        <v>0.3175</v>
      </c>
      <c r="S307" s="36">
        <v>3795666.6946411133</v>
      </c>
      <c r="T307" s="34">
        <v>546.76151790755898</v>
      </c>
      <c r="U307" s="12">
        <f>+T307+BG307*S307*テーブル2[[#This Row],[Pw]]*R307/(N307*O307*K307)</f>
        <v>590.26140043265809</v>
      </c>
      <c r="V307" s="34">
        <v>0.03</v>
      </c>
      <c r="W307" s="35">
        <f t="shared" si="118"/>
        <v>199792.67759200986</v>
      </c>
      <c r="X307" s="34">
        <v>2.58266007550449E-2</v>
      </c>
      <c r="Y307" s="34">
        <f t="shared" si="119"/>
        <v>6.2225210652879985</v>
      </c>
      <c r="Z307" s="34">
        <f t="shared" si="120"/>
        <v>6.2225210674511455</v>
      </c>
      <c r="AA307" s="34">
        <f t="shared" si="121"/>
        <v>-2.1631469948601989E-9</v>
      </c>
      <c r="AB307" s="34">
        <f t="shared" si="122"/>
        <v>1.6367608470362943E-5</v>
      </c>
      <c r="AC307" s="34">
        <v>637.84516553087315</v>
      </c>
      <c r="AD307" s="34">
        <f t="shared" si="123"/>
        <v>5675.9453151883017</v>
      </c>
      <c r="AE307" s="34">
        <f>+gettm2(AD307,AC307,AK307,AL307,テーブル2[[#This Row],[Fcorr]])</f>
        <v>590.26140043265809</v>
      </c>
      <c r="AF307" s="37">
        <f t="shared" si="124"/>
        <v>0</v>
      </c>
      <c r="AG307" s="34">
        <v>1.6436250717724644E-5</v>
      </c>
      <c r="AH307" s="34">
        <f t="shared" si="125"/>
        <v>47.681822034829793</v>
      </c>
      <c r="AI307" s="34">
        <f t="shared" si="126"/>
        <v>0.27623763447785932</v>
      </c>
      <c r="AJ307" s="34">
        <f t="shared" si="127"/>
        <v>39.282184622733411</v>
      </c>
      <c r="AK307" s="34">
        <f>+S88*テーブル2[[#This Row],[F_form]]/(E88*CpFromTP((テーブル2[[#This Row],[Tin]]+テーブル2[[#This Row],[Tf]])/2,テーブル2[[#This Row],[P]])*AI88)</f>
        <v>1.8506240543373791</v>
      </c>
      <c r="AL307" s="34">
        <f t="shared" si="128"/>
        <v>1.1293676909872215</v>
      </c>
      <c r="AM307" s="34">
        <f t="shared" si="129"/>
        <v>608.62107398507067</v>
      </c>
      <c r="AN307" s="34">
        <f t="shared" si="130"/>
        <v>1.345290456811199E-8</v>
      </c>
      <c r="AO307" s="34">
        <f t="shared" si="131"/>
        <v>6.8642247361700971E-8</v>
      </c>
      <c r="AP307" s="34">
        <v>3.5488192939671626</v>
      </c>
      <c r="AQ307" s="34">
        <f t="shared" si="132"/>
        <v>4.3298728522235673E-5</v>
      </c>
      <c r="AR307" s="34">
        <f t="shared" si="133"/>
        <v>8.2524464825431724E-6</v>
      </c>
      <c r="AS307" s="34">
        <f t="shared" si="134"/>
        <v>19.72311884771279</v>
      </c>
      <c r="AT307" s="34">
        <f t="shared" si="135"/>
        <v>11.858957466233921</v>
      </c>
      <c r="AU307" s="34">
        <f t="shared" si="136"/>
        <v>3.2758903578460066</v>
      </c>
      <c r="AV307" s="34">
        <f t="shared" si="137"/>
        <v>0.27292893612115599</v>
      </c>
      <c r="AW307" s="34">
        <f t="shared" si="138"/>
        <v>9.8403887287970629E-3</v>
      </c>
      <c r="AX307" s="34">
        <f t="shared" si="139"/>
        <v>0.27292892552576187</v>
      </c>
      <c r="AY307" s="34">
        <f t="shared" si="140"/>
        <v>1.0595394117629553E-8</v>
      </c>
      <c r="AZ307" s="34">
        <f t="shared" si="141"/>
        <v>1080577.7610325073</v>
      </c>
      <c r="BA307" s="34">
        <f t="shared" si="142"/>
        <v>1.2200882867110651E-5</v>
      </c>
      <c r="BB307" s="36">
        <f t="shared" si="143"/>
        <v>3798773.6006533164</v>
      </c>
      <c r="BC307" s="38">
        <f t="shared" si="144"/>
        <v>3106.9060122030787</v>
      </c>
      <c r="BD307" s="39">
        <f t="shared" si="145"/>
        <v>8.1854026239699687E-2</v>
      </c>
      <c r="BE307" s="36">
        <v>4296551.58</v>
      </c>
      <c r="BF307" s="40">
        <f>テーブル2[[#This Row],[q_P]]/テーブル2[[#This Row],[q_M]]</f>
        <v>0.88414476817553211</v>
      </c>
      <c r="BG307" s="34">
        <v>1</v>
      </c>
      <c r="BH307" s="34">
        <v>1.4999999999999999E-2</v>
      </c>
      <c r="BI307" s="34">
        <v>4.5999999999999999E-2</v>
      </c>
      <c r="BJ307" s="34">
        <v>5625</v>
      </c>
      <c r="BK307" s="22">
        <v>1</v>
      </c>
      <c r="BL307" s="34">
        <f>テーブル2[[#This Row],[Ts]]-テーブル2[[#This Row],[Tin]]</f>
        <v>61.859556090964588</v>
      </c>
      <c r="BM307" s="34">
        <f>テーブル2[[#This Row],[q_P]]*0.000001</f>
        <v>3.7987736006533162</v>
      </c>
      <c r="BN307" s="34">
        <f>テーブル2[[#This Row],[Tsub]]</f>
        <v>61.859556090964588</v>
      </c>
      <c r="BO307" s="34">
        <f>テーブル2[[#This Row],[Fcorr]]</f>
        <v>1</v>
      </c>
      <c r="BP307" s="34">
        <f>(テーブル2[[#This Row],[Tsub]]-40)^2</f>
        <v>477.84019249402701</v>
      </c>
      <c r="BQ307" s="34">
        <v>1</v>
      </c>
      <c r="BR307" s="34">
        <v>0.3175</v>
      </c>
    </row>
    <row r="308" spans="1:70" x14ac:dyDescent="0.15">
      <c r="A308" s="33" t="s">
        <v>129</v>
      </c>
      <c r="B308" s="34">
        <v>13789514.586336</v>
      </c>
      <c r="C308" s="22">
        <f>TsatFromP(テーブル2[[#This Row],[P]])</f>
        <v>608.62107399852357</v>
      </c>
      <c r="D308" s="34">
        <f>RhoGFromP(テーブル2[[#This Row],[P]])</f>
        <v>85.147847035840741</v>
      </c>
      <c r="E308" s="34">
        <f>RhoFFromP(テーブル2[[#This Row],[P]])</f>
        <v>624.86636713482415</v>
      </c>
      <c r="F308" s="34">
        <f>HgFromP(テーブル2[[#This Row],[P]])</f>
        <v>2643264.5206450778</v>
      </c>
      <c r="G308" s="34">
        <f>HfFromP(テーブル2[[#This Row],[P]])</f>
        <v>1562686.7596125705</v>
      </c>
      <c r="H308" s="34">
        <f>MuGFromP(テーブル2[[#This Row],[P]])</f>
        <v>2.2019591234371903E-5</v>
      </c>
      <c r="I308" s="34">
        <f>MuFFromP(テーブル2[[#This Row],[P]])</f>
        <v>7.222326555143516E-5</v>
      </c>
      <c r="J308" s="34">
        <f>KfFromP(テーブル2[[#This Row],[P]])</f>
        <v>0.49112131073334553</v>
      </c>
      <c r="K308" s="34">
        <f>CpFFromP(テーブル2[[#This Row],[P]])</f>
        <v>7679.7488518783057</v>
      </c>
      <c r="L308" s="34">
        <f>SigmaFromP(テーブル2[[#This Row],[P]])</f>
        <v>6.5036449518301549E-3</v>
      </c>
      <c r="M308" s="34">
        <v>197.01</v>
      </c>
      <c r="N308" s="34">
        <v>3241.3897000000002</v>
      </c>
      <c r="O308" s="35">
        <f t="shared" si="146"/>
        <v>1.7719053836560394E-5</v>
      </c>
      <c r="P308" s="35">
        <f t="shared" si="147"/>
        <v>1.4921936786020797E-2</v>
      </c>
      <c r="Q308" s="35">
        <v>4.7497999999999993E-3</v>
      </c>
      <c r="R308" s="34">
        <v>0.3175</v>
      </c>
      <c r="S308" s="36">
        <v>5223449.70703125</v>
      </c>
      <c r="T308" s="34">
        <v>533.15949698557142</v>
      </c>
      <c r="U308" s="12">
        <f>+T308+BG308*S308*テーブル2[[#This Row],[Pw]]*R308/(N308*O308*K308)</f>
        <v>589.26526994001188</v>
      </c>
      <c r="V308" s="34">
        <v>0.03</v>
      </c>
      <c r="W308" s="35">
        <f t="shared" si="118"/>
        <v>213171.65153790338</v>
      </c>
      <c r="X308" s="34">
        <v>2.5138898474565956E-2</v>
      </c>
      <c r="Y308" s="34">
        <f t="shared" si="119"/>
        <v>6.3070587722635603</v>
      </c>
      <c r="Z308" s="34">
        <f t="shared" si="120"/>
        <v>6.3070587810622607</v>
      </c>
      <c r="AA308" s="34">
        <f t="shared" si="121"/>
        <v>-8.7987004349088238E-9</v>
      </c>
      <c r="AB308" s="34">
        <f t="shared" si="122"/>
        <v>1.4770883317214663E-5</v>
      </c>
      <c r="AC308" s="34">
        <v>638.42747718719465</v>
      </c>
      <c r="AD308" s="34">
        <f t="shared" si="123"/>
        <v>5974.8579251422361</v>
      </c>
      <c r="AE308" s="34">
        <f>+gettm2(AD308,AC308,AK308,AL308,テーブル2[[#This Row],[Fcorr]])</f>
        <v>589.26526994001165</v>
      </c>
      <c r="AF308" s="37">
        <f t="shared" si="124"/>
        <v>0</v>
      </c>
      <c r="AG308" s="34">
        <v>1.485664702523119E-5</v>
      </c>
      <c r="AH308" s="34">
        <f t="shared" si="125"/>
        <v>52.836203323741707</v>
      </c>
      <c r="AI308" s="34">
        <f t="shared" si="126"/>
        <v>0.29078515171138969</v>
      </c>
      <c r="AJ308" s="34">
        <f t="shared" si="127"/>
        <v>37.376881224364567</v>
      </c>
      <c r="AK308" s="34">
        <f>+S88*テーブル2[[#This Row],[F_form]]/(E88*CpFromTP((テーブル2[[#This Row],[Tin]]+テーブル2[[#This Row],[Tf]])/2,テーブル2[[#This Row],[P]])*AI88)</f>
        <v>1.9024737319433005</v>
      </c>
      <c r="AL308" s="34">
        <f t="shared" si="128"/>
        <v>1.1293676909872215</v>
      </c>
      <c r="AM308" s="34">
        <f t="shared" si="129"/>
        <v>608.6210739934362</v>
      </c>
      <c r="AN308" s="34">
        <f t="shared" si="130"/>
        <v>5.0873723012045957E-9</v>
      </c>
      <c r="AO308" s="34">
        <f t="shared" si="131"/>
        <v>8.5763708016526618E-8</v>
      </c>
      <c r="AP308" s="34">
        <v>3.6572177495351723</v>
      </c>
      <c r="AQ308" s="34">
        <f t="shared" si="132"/>
        <v>4.077005308175792E-5</v>
      </c>
      <c r="AR308" s="34">
        <f t="shared" si="133"/>
        <v>7.4712053666238583E-6</v>
      </c>
      <c r="AS308" s="34">
        <f t="shared" si="134"/>
        <v>18.796324306344591</v>
      </c>
      <c r="AT308" s="34">
        <f t="shared" si="135"/>
        <v>11.618306675501321</v>
      </c>
      <c r="AU308" s="34">
        <f t="shared" si="136"/>
        <v>3.3784310692651034</v>
      </c>
      <c r="AV308" s="34">
        <f t="shared" si="137"/>
        <v>0.27878668027006892</v>
      </c>
      <c r="AW308" s="34">
        <f t="shared" si="138"/>
        <v>8.8804197615238202E-3</v>
      </c>
      <c r="AX308" s="34">
        <f t="shared" si="139"/>
        <v>0.27878667510267441</v>
      </c>
      <c r="AY308" s="34">
        <f t="shared" si="140"/>
        <v>5.1673945122843179E-9</v>
      </c>
      <c r="AZ308" s="34">
        <f t="shared" si="141"/>
        <v>1080577.7610325073</v>
      </c>
      <c r="BA308" s="34">
        <f t="shared" si="142"/>
        <v>1.1147833099885764E-5</v>
      </c>
      <c r="BB308" s="36">
        <f t="shared" si="143"/>
        <v>5194649.7030344941</v>
      </c>
      <c r="BC308" s="38">
        <f t="shared" si="144"/>
        <v>-28800.003996755928</v>
      </c>
      <c r="BD308" s="39">
        <f t="shared" si="145"/>
        <v>-0.55135984094933344</v>
      </c>
      <c r="BE308" s="36">
        <v>5015798.0999999996</v>
      </c>
      <c r="BF308" s="40">
        <f>テーブル2[[#This Row],[q_P]]/テーブル2[[#This Row],[q_M]]</f>
        <v>1.0356576559639621</v>
      </c>
      <c r="BG308" s="34">
        <v>1</v>
      </c>
      <c r="BH308" s="34">
        <v>-1.4E-2</v>
      </c>
      <c r="BI308" s="34">
        <v>4.5999999999999999E-2</v>
      </c>
      <c r="BJ308" s="34">
        <v>5625</v>
      </c>
      <c r="BK308" s="22">
        <v>1</v>
      </c>
      <c r="BL308" s="34">
        <f>テーブル2[[#This Row],[Ts]]-テーブル2[[#This Row],[Tin]]</f>
        <v>75.461577012952148</v>
      </c>
      <c r="BM308" s="34">
        <f>テーブル2[[#This Row],[q_P]]*0.000001</f>
        <v>5.1946497030344938</v>
      </c>
      <c r="BN308" s="34">
        <f>テーブル2[[#This Row],[Tsub]]</f>
        <v>75.461577012952148</v>
      </c>
      <c r="BO308" s="34">
        <f>テーブル2[[#This Row],[Fcorr]]</f>
        <v>1</v>
      </c>
      <c r="BP308" s="34">
        <f>(テーブル2[[#This Row],[Tsub]]-40)^2</f>
        <v>1257.5234442455362</v>
      </c>
      <c r="BQ308" s="34">
        <v>1</v>
      </c>
      <c r="BR308" s="34">
        <v>0.3175</v>
      </c>
    </row>
    <row r="309" spans="1:70" x14ac:dyDescent="0.15">
      <c r="A309" s="33" t="s">
        <v>130</v>
      </c>
      <c r="B309" s="34">
        <v>13789514.586336</v>
      </c>
      <c r="C309" s="22">
        <f>TsatFromP(テーブル2[[#This Row],[P]])</f>
        <v>608.62107399852357</v>
      </c>
      <c r="D309" s="34">
        <f>RhoGFromP(テーブル2[[#This Row],[P]])</f>
        <v>85.147847035840741</v>
      </c>
      <c r="E309" s="34">
        <f>RhoFFromP(テーブル2[[#This Row],[P]])</f>
        <v>624.86636713482415</v>
      </c>
      <c r="F309" s="34">
        <f>HgFromP(テーブル2[[#This Row],[P]])</f>
        <v>2643264.5206450778</v>
      </c>
      <c r="G309" s="34">
        <f>HfFromP(テーブル2[[#This Row],[P]])</f>
        <v>1562686.7596125705</v>
      </c>
      <c r="H309" s="34">
        <f>MuGFromP(テーブル2[[#This Row],[P]])</f>
        <v>2.2019591234371903E-5</v>
      </c>
      <c r="I309" s="34">
        <f>MuFFromP(テーブル2[[#This Row],[P]])</f>
        <v>7.222326555143516E-5</v>
      </c>
      <c r="J309" s="34">
        <f>KfFromP(テーブル2[[#This Row],[P]])</f>
        <v>0.49112131073334553</v>
      </c>
      <c r="K309" s="34">
        <f>CpFFromP(テーブル2[[#This Row],[P]])</f>
        <v>7679.7488518783057</v>
      </c>
      <c r="L309" s="34">
        <f>SigmaFromP(テーブル2[[#This Row],[P]])</f>
        <v>6.5036449518301549E-3</v>
      </c>
      <c r="M309" s="34">
        <v>198.01</v>
      </c>
      <c r="N309" s="34">
        <v>3254.9520000000002</v>
      </c>
      <c r="O309" s="35">
        <f t="shared" si="146"/>
        <v>1.7719053836560394E-5</v>
      </c>
      <c r="P309" s="35">
        <f t="shared" si="147"/>
        <v>1.4921936786020797E-2</v>
      </c>
      <c r="Q309" s="35">
        <v>4.7497999999999993E-3</v>
      </c>
      <c r="R309" s="34">
        <v>0.3175</v>
      </c>
      <c r="S309" s="36">
        <v>5342066.5740966797</v>
      </c>
      <c r="T309" s="34">
        <v>532.05389746632522</v>
      </c>
      <c r="U309" s="12">
        <f>+T309+BG309*S309*テーブル2[[#This Row],[Pw]]*R309/(N309*O309*K309)</f>
        <v>589.1946673587513</v>
      </c>
      <c r="V309" s="34">
        <v>0.03</v>
      </c>
      <c r="W309" s="35">
        <f t="shared" si="118"/>
        <v>214063.58313429632</v>
      </c>
      <c r="X309" s="34">
        <v>2.5095525434165187E-2</v>
      </c>
      <c r="Y309" s="34">
        <f t="shared" si="119"/>
        <v>6.3125067199392184</v>
      </c>
      <c r="Z309" s="34">
        <f t="shared" si="120"/>
        <v>6.3125067637442829</v>
      </c>
      <c r="AA309" s="34">
        <f t="shared" si="121"/>
        <v>-4.3805064464663701E-8</v>
      </c>
      <c r="AB309" s="34">
        <f t="shared" si="122"/>
        <v>1.4673365544082837E-5</v>
      </c>
      <c r="AC309" s="34">
        <v>638.47346854632372</v>
      </c>
      <c r="AD309" s="34">
        <f t="shared" si="123"/>
        <v>5994.6792120329283</v>
      </c>
      <c r="AE309" s="34">
        <f>+gettm2(AD309,AC309,AK309,AL309,テーブル2[[#This Row],[Fcorr]])</f>
        <v>589.19466774348598</v>
      </c>
      <c r="AF309" s="37">
        <f t="shared" si="124"/>
        <v>3.8473467611765955E-7</v>
      </c>
      <c r="AG309" s="34">
        <v>1.47607346724481E-5</v>
      </c>
      <c r="AH309" s="34">
        <f t="shared" si="125"/>
        <v>53.187347638479359</v>
      </c>
      <c r="AI309" s="34">
        <f t="shared" si="126"/>
        <v>0.29174981664365046</v>
      </c>
      <c r="AJ309" s="34">
        <f t="shared" si="127"/>
        <v>37.258776914926237</v>
      </c>
      <c r="AK309" s="34">
        <f>+S88*テーブル2[[#This Row],[F_form]]/(E88*CpFromTP((テーブル2[[#This Row],[Tin]]+テーブル2[[#This Row],[Tf]])/2,テーブル2[[#This Row],[P]])*AI88)</f>
        <v>1.906371988300219</v>
      </c>
      <c r="AL309" s="34">
        <f t="shared" si="128"/>
        <v>1.1293676909872215</v>
      </c>
      <c r="AM309" s="34">
        <f t="shared" si="129"/>
        <v>608.62107399426986</v>
      </c>
      <c r="AN309" s="34">
        <f t="shared" si="130"/>
        <v>4.2537067201919854E-9</v>
      </c>
      <c r="AO309" s="34">
        <f t="shared" si="131"/>
        <v>8.7369128365263511E-8</v>
      </c>
      <c r="AP309" s="34">
        <v>3.6643977685207032</v>
      </c>
      <c r="AQ309" s="34">
        <f t="shared" si="132"/>
        <v>4.0610439968564144E-5</v>
      </c>
      <c r="AR309" s="34">
        <f t="shared" si="133"/>
        <v>7.4240519004066819E-6</v>
      </c>
      <c r="AS309" s="34">
        <f t="shared" si="134"/>
        <v>18.739656236650593</v>
      </c>
      <c r="AT309" s="34">
        <f t="shared" si="135"/>
        <v>11.603209664066744</v>
      </c>
      <c r="AU309" s="34">
        <f t="shared" si="136"/>
        <v>3.3852342919693057</v>
      </c>
      <c r="AV309" s="34">
        <f t="shared" si="137"/>
        <v>0.2791634765513975</v>
      </c>
      <c r="AW309" s="34">
        <f t="shared" si="138"/>
        <v>8.8217909888890517E-3</v>
      </c>
      <c r="AX309" s="34">
        <f t="shared" si="139"/>
        <v>0.27916346906959588</v>
      </c>
      <c r="AY309" s="34">
        <f t="shared" si="140"/>
        <v>7.481801622688522E-9</v>
      </c>
      <c r="AZ309" s="34">
        <f t="shared" si="141"/>
        <v>1080577.7610325073</v>
      </c>
      <c r="BA309" s="34">
        <f t="shared" si="142"/>
        <v>1.1082432239597818E-5</v>
      </c>
      <c r="BB309" s="36">
        <f t="shared" si="143"/>
        <v>5323117.9993965048</v>
      </c>
      <c r="BC309" s="38">
        <f t="shared" si="144"/>
        <v>-18948.574700174853</v>
      </c>
      <c r="BD309" s="39">
        <f t="shared" si="145"/>
        <v>-0.3547049524252508</v>
      </c>
      <c r="BE309" s="36">
        <v>4100967</v>
      </c>
      <c r="BF309" s="40">
        <f>テーブル2[[#This Row],[q_P]]/テーブル2[[#This Row],[q_M]]</f>
        <v>1.2980153216050032</v>
      </c>
      <c r="BG309" s="34">
        <v>1</v>
      </c>
      <c r="BH309" s="34">
        <v>-0.09</v>
      </c>
      <c r="BI309" s="34">
        <v>4.5999999999999999E-2</v>
      </c>
      <c r="BJ309" s="34">
        <v>5625</v>
      </c>
      <c r="BK309" s="22">
        <v>1</v>
      </c>
      <c r="BL309" s="34">
        <f>テーブル2[[#This Row],[Ts]]-テーブル2[[#This Row],[Tin]]</f>
        <v>76.567176532198346</v>
      </c>
      <c r="BM309" s="34">
        <f>テーブル2[[#This Row],[q_P]]*0.000001</f>
        <v>5.323117999396505</v>
      </c>
      <c r="BN309" s="34">
        <f>テーブル2[[#This Row],[Tsub]]</f>
        <v>76.567176532198346</v>
      </c>
      <c r="BO309" s="34">
        <f>テーブル2[[#This Row],[Fcorr]]</f>
        <v>1</v>
      </c>
      <c r="BP309" s="34">
        <f>(テーブル2[[#This Row],[Tsub]]-40)^2</f>
        <v>1337.1583995369574</v>
      </c>
      <c r="BQ309" s="34">
        <v>1</v>
      </c>
      <c r="BR309" s="34">
        <v>0.3175</v>
      </c>
    </row>
    <row r="310" spans="1:70" x14ac:dyDescent="0.15">
      <c r="A310" s="33" t="s">
        <v>131</v>
      </c>
      <c r="B310" s="34">
        <v>13789514.586336</v>
      </c>
      <c r="C310" s="22">
        <f>TsatFromP(テーブル2[[#This Row],[P]])</f>
        <v>608.62107399852357</v>
      </c>
      <c r="D310" s="34">
        <f>RhoGFromP(テーブル2[[#This Row],[P]])</f>
        <v>85.147847035840741</v>
      </c>
      <c r="E310" s="34">
        <f>RhoFFromP(テーブル2[[#This Row],[P]])</f>
        <v>624.86636713482415</v>
      </c>
      <c r="F310" s="34">
        <f>HgFromP(テーブル2[[#This Row],[P]])</f>
        <v>2643264.5206450778</v>
      </c>
      <c r="G310" s="34">
        <f>HfFromP(テーブル2[[#This Row],[P]])</f>
        <v>1562686.7596125705</v>
      </c>
      <c r="H310" s="34">
        <f>MuGFromP(テーブル2[[#This Row],[P]])</f>
        <v>2.2019591234371903E-5</v>
      </c>
      <c r="I310" s="34">
        <f>MuFFromP(テーブル2[[#This Row],[P]])</f>
        <v>7.222326555143516E-5</v>
      </c>
      <c r="J310" s="34">
        <f>KfFromP(テーブル2[[#This Row],[P]])</f>
        <v>0.49112131073334553</v>
      </c>
      <c r="K310" s="34">
        <f>CpFFromP(テーブル2[[#This Row],[P]])</f>
        <v>7679.7488518783057</v>
      </c>
      <c r="L310" s="34">
        <f>SigmaFromP(テーブル2[[#This Row],[P]])</f>
        <v>6.5036449518301549E-3</v>
      </c>
      <c r="M310" s="34">
        <v>199.01</v>
      </c>
      <c r="N310" s="34">
        <v>3390.5749999999998</v>
      </c>
      <c r="O310" s="35">
        <f t="shared" si="146"/>
        <v>1.7719053836560394E-5</v>
      </c>
      <c r="P310" s="35">
        <f t="shared" si="147"/>
        <v>1.4921936786020797E-2</v>
      </c>
      <c r="Q310" s="35">
        <v>4.7497999999999993E-3</v>
      </c>
      <c r="R310" s="34">
        <v>0.3175</v>
      </c>
      <c r="S310" s="36">
        <v>8322740.9362792969</v>
      </c>
      <c r="T310" s="34">
        <v>502.50442093117408</v>
      </c>
      <c r="U310" s="12">
        <f>+T310+BG310*S310*テーブル2[[#This Row],[Pw]]*R310/(N310*O310*K310)</f>
        <v>587.96668640337884</v>
      </c>
      <c r="V310" s="34">
        <v>0.03</v>
      </c>
      <c r="W310" s="35">
        <f t="shared" si="118"/>
        <v>222982.89909822529</v>
      </c>
      <c r="X310" s="34">
        <v>2.4677221816787363E-2</v>
      </c>
      <c r="Y310" s="34">
        <f t="shared" si="119"/>
        <v>6.3657835493761921</v>
      </c>
      <c r="Z310" s="34">
        <f t="shared" si="120"/>
        <v>6.3657835716385884</v>
      </c>
      <c r="AA310" s="34">
        <f t="shared" si="121"/>
        <v>-2.226239637082017E-8</v>
      </c>
      <c r="AB310" s="34">
        <f t="shared" si="122"/>
        <v>1.3752201629006317E-5</v>
      </c>
      <c r="AC310" s="34">
        <v>639.74345173123868</v>
      </c>
      <c r="AD310" s="34">
        <f t="shared" si="123"/>
        <v>6192.196090944758</v>
      </c>
      <c r="AE310" s="34">
        <f>+gettm2(AD310,AC310,AK310,AL310,テーブル2[[#This Row],[Fcorr]])</f>
        <v>587.96668680081325</v>
      </c>
      <c r="AF310" s="37">
        <f t="shared" si="124"/>
        <v>3.9743440538586583E-7</v>
      </c>
      <c r="AG310" s="34">
        <v>1.3881420251570691E-5</v>
      </c>
      <c r="AH310" s="34">
        <f t="shared" si="125"/>
        <v>56.749996493180412</v>
      </c>
      <c r="AI310" s="34">
        <f t="shared" si="126"/>
        <v>0.30136259343592359</v>
      </c>
      <c r="AJ310" s="34">
        <f t="shared" si="127"/>
        <v>36.193724459361427</v>
      </c>
      <c r="AK310" s="34">
        <f>+S88*テーブル2[[#This Row],[F_form]]/(E88*CpFromTP((テーブル2[[#This Row],[Tin]]+テーブル2[[#This Row],[Tf]])/2,テーブル2[[#This Row],[P]])*AI88)</f>
        <v>1.9967181003095349</v>
      </c>
      <c r="AL310" s="34">
        <f t="shared" si="128"/>
        <v>1.1293676909872215</v>
      </c>
      <c r="AM310" s="34">
        <f t="shared" si="129"/>
        <v>608.62107398736964</v>
      </c>
      <c r="AN310" s="34">
        <f t="shared" si="130"/>
        <v>1.115392933570547E-8</v>
      </c>
      <c r="AO310" s="34">
        <f t="shared" si="131"/>
        <v>1.2921862256437421E-7</v>
      </c>
      <c r="AP310" s="34">
        <v>3.7406272514817318</v>
      </c>
      <c r="AQ310" s="34">
        <f t="shared" si="132"/>
        <v>3.8972121481304588E-5</v>
      </c>
      <c r="AR310" s="34">
        <f t="shared" si="133"/>
        <v>7.0053194370675328E-6</v>
      </c>
      <c r="AS310" s="34">
        <f t="shared" si="134"/>
        <v>18.265321333120941</v>
      </c>
      <c r="AT310" s="34">
        <f t="shared" si="135"/>
        <v>11.475021264634639</v>
      </c>
      <c r="AU310" s="34">
        <f t="shared" si="136"/>
        <v>3.4581421680426665</v>
      </c>
      <c r="AV310" s="34">
        <f t="shared" si="137"/>
        <v>0.28248508343906531</v>
      </c>
      <c r="AW310" s="34">
        <f t="shared" si="138"/>
        <v>8.2679769711779746E-3</v>
      </c>
      <c r="AX310" s="34">
        <f t="shared" si="139"/>
        <v>0.28248508079427087</v>
      </c>
      <c r="AY310" s="34">
        <f t="shared" si="140"/>
        <v>2.644794439010667E-9</v>
      </c>
      <c r="AZ310" s="34">
        <f t="shared" si="141"/>
        <v>1080577.7610325073</v>
      </c>
      <c r="BA310" s="34">
        <f t="shared" si="142"/>
        <v>1.0418605988037703E-5</v>
      </c>
      <c r="BB310" s="36">
        <f t="shared" si="143"/>
        <v>8374495.7818045365</v>
      </c>
      <c r="BC310" s="38">
        <f t="shared" si="144"/>
        <v>51754.845525239594</v>
      </c>
      <c r="BD310" s="39">
        <f t="shared" si="145"/>
        <v>0.62184857033861651</v>
      </c>
      <c r="BE310" s="36">
        <v>5299711.1999999993</v>
      </c>
      <c r="BF310" s="40">
        <f>テーブル2[[#This Row],[q_P]]/テーブル2[[#This Row],[q_M]]</f>
        <v>1.5801796486201998</v>
      </c>
      <c r="BG310" s="34">
        <v>1</v>
      </c>
      <c r="BH310" s="34">
        <v>-0.14399999999999999</v>
      </c>
      <c r="BI310" s="34">
        <v>4.5999999999999999E-2</v>
      </c>
      <c r="BJ310" s="34">
        <v>5625</v>
      </c>
      <c r="BK310" s="22">
        <v>1</v>
      </c>
      <c r="BL310" s="34">
        <f>テーブル2[[#This Row],[Ts]]-テーブル2[[#This Row],[Tin]]</f>
        <v>106.11665306734949</v>
      </c>
      <c r="BM310" s="34">
        <f>テーブル2[[#This Row],[q_P]]*0.000001</f>
        <v>8.3744957818045354</v>
      </c>
      <c r="BN310" s="34">
        <f>テーブル2[[#This Row],[Tsub]]</f>
        <v>106.11665306734949</v>
      </c>
      <c r="BO310" s="34">
        <f>テーブル2[[#This Row],[Fcorr]]</f>
        <v>1</v>
      </c>
      <c r="BP310" s="34">
        <f>(テーブル2[[#This Row],[Tsub]]-40)^2</f>
        <v>4371.4118128282544</v>
      </c>
      <c r="BQ310" s="34">
        <v>1</v>
      </c>
      <c r="BR310" s="34">
        <v>0.3175</v>
      </c>
    </row>
    <row r="311" spans="1:70" x14ac:dyDescent="0.15">
      <c r="A311" s="33" t="s">
        <v>322</v>
      </c>
      <c r="B311" s="34">
        <v>13789514.586336</v>
      </c>
      <c r="C311" s="22">
        <f>TsatFromP(テーブル2[[#This Row],[P]])</f>
        <v>608.62107399852357</v>
      </c>
      <c r="D311" s="34">
        <f>RhoGFromP(テーブル2[[#This Row],[P]])</f>
        <v>85.147847035840741</v>
      </c>
      <c r="E311" s="34">
        <f>RhoFFromP(テーブル2[[#This Row],[P]])</f>
        <v>624.86636713482415</v>
      </c>
      <c r="F311" s="34">
        <f>HgFromP(テーブル2[[#This Row],[P]])</f>
        <v>2643264.5206450778</v>
      </c>
      <c r="G311" s="34">
        <f>HfFromP(テーブル2[[#This Row],[P]])</f>
        <v>1562686.7596125705</v>
      </c>
      <c r="H311" s="34">
        <f>MuGFromP(テーブル2[[#This Row],[P]])</f>
        <v>2.2019591234371903E-5</v>
      </c>
      <c r="I311" s="34">
        <f>MuFFromP(テーブル2[[#This Row],[P]])</f>
        <v>7.222326555143516E-5</v>
      </c>
      <c r="J311" s="34">
        <f>KfFromP(テーブル2[[#This Row],[P]])</f>
        <v>0.49112131073334553</v>
      </c>
      <c r="K311" s="34">
        <f>CpFFromP(テーブル2[[#This Row],[P]])</f>
        <v>7679.7488518783057</v>
      </c>
      <c r="L311" s="34">
        <f>SigmaFromP(テーブル2[[#This Row],[P]])</f>
        <v>6.5036449518301549E-3</v>
      </c>
      <c r="M311" s="34">
        <v>2.0099999999999998</v>
      </c>
      <c r="N311" s="34">
        <v>2224.2172</v>
      </c>
      <c r="O311" s="35">
        <f t="shared" si="146"/>
        <v>2.8502295699234246E-6</v>
      </c>
      <c r="P311" s="35">
        <f t="shared" si="147"/>
        <v>5.9847340050885557E-3</v>
      </c>
      <c r="Q311" s="35">
        <v>1.905E-3</v>
      </c>
      <c r="R311" s="34">
        <v>0.15240000000000001</v>
      </c>
      <c r="S311" s="36">
        <v>4258762.7410888672</v>
      </c>
      <c r="T311" s="34">
        <v>515.36372815534912</v>
      </c>
      <c r="U311" s="12">
        <f>+T311+BG311*S311*テーブル2[[#This Row],[Pw]]*R311/(N311*O311*K311)</f>
        <v>595.14651671549859</v>
      </c>
      <c r="V311" s="34">
        <v>0.03</v>
      </c>
      <c r="W311" s="35">
        <f t="shared" si="118"/>
        <v>58667.158479319187</v>
      </c>
      <c r="X311" s="34">
        <v>3.6872894828891598E-2</v>
      </c>
      <c r="Y311" s="34">
        <f t="shared" si="119"/>
        <v>5.2077050936977427</v>
      </c>
      <c r="Z311" s="34">
        <f t="shared" si="120"/>
        <v>5.2077050999492975</v>
      </c>
      <c r="AA311" s="34">
        <f t="shared" si="121"/>
        <v>-6.251554829361794E-9</v>
      </c>
      <c r="AB311" s="34">
        <f t="shared" si="122"/>
        <v>2.138718285740237E-5</v>
      </c>
      <c r="AC311" s="34">
        <v>639.91260510910615</v>
      </c>
      <c r="AD311" s="34">
        <f t="shared" si="123"/>
        <v>1991.4696035627796</v>
      </c>
      <c r="AE311" s="34">
        <f>+gettm2(AD311,AC311,AK311,AL311,テーブル2[[#This Row],[Fcorr]])</f>
        <v>595.14651671549859</v>
      </c>
      <c r="AF311" s="37">
        <f t="shared" si="124"/>
        <v>0</v>
      </c>
      <c r="AG311" s="34">
        <v>2.148503787727822E-5</v>
      </c>
      <c r="AH311" s="34">
        <f t="shared" si="125"/>
        <v>36.490892672641053</v>
      </c>
      <c r="AI311" s="34">
        <f t="shared" si="126"/>
        <v>0.24165660447262435</v>
      </c>
      <c r="AJ311" s="34">
        <f t="shared" si="127"/>
        <v>44.920524791595348</v>
      </c>
      <c r="AK311" s="34">
        <f>+S88*テーブル2[[#This Row],[F_form]]/(E88*CpFromTP((テーブル2[[#This Row],[Tin]]+テーブル2[[#This Row],[Tf]])/2,テーブル2[[#This Row],[P]])*AI88)</f>
        <v>1.9403448405096466</v>
      </c>
      <c r="AL311" s="34">
        <f t="shared" si="128"/>
        <v>1.1293676909872215</v>
      </c>
      <c r="AM311" s="34">
        <f t="shared" si="129"/>
        <v>608.62107397973443</v>
      </c>
      <c r="AN311" s="34">
        <f t="shared" si="130"/>
        <v>1.8789137357089203E-8</v>
      </c>
      <c r="AO311" s="34">
        <f t="shared" si="131"/>
        <v>9.785501987584979E-8</v>
      </c>
      <c r="AP311" s="34">
        <v>3.2861562958838149</v>
      </c>
      <c r="AQ311" s="34">
        <f t="shared" si="132"/>
        <v>5.0497105343534475E-5</v>
      </c>
      <c r="AR311" s="34">
        <f t="shared" si="133"/>
        <v>1.0791446448577035E-5</v>
      </c>
      <c r="AS311" s="34">
        <f t="shared" si="134"/>
        <v>22.562559139965014</v>
      </c>
      <c r="AT311" s="34">
        <f t="shared" si="135"/>
        <v>12.531459286257745</v>
      </c>
      <c r="AU311" s="34">
        <f t="shared" si="136"/>
        <v>3.0283099002039831</v>
      </c>
      <c r="AV311" s="34">
        <f t="shared" si="137"/>
        <v>0.25784639567983181</v>
      </c>
      <c r="AW311" s="34">
        <f t="shared" si="138"/>
        <v>1.2858212823931096E-2</v>
      </c>
      <c r="AX311" s="34">
        <f t="shared" si="139"/>
        <v>0.25784639164273682</v>
      </c>
      <c r="AY311" s="34">
        <f t="shared" si="140"/>
        <v>4.0370949916379573E-9</v>
      </c>
      <c r="AZ311" s="34">
        <f t="shared" si="141"/>
        <v>1080577.7610325073</v>
      </c>
      <c r="BA311" s="34">
        <f t="shared" si="142"/>
        <v>1.5366617043378708E-5</v>
      </c>
      <c r="BB311" s="36">
        <f t="shared" si="143"/>
        <v>4299797.6332015479</v>
      </c>
      <c r="BC311" s="38">
        <f t="shared" si="144"/>
        <v>41034.892112680711</v>
      </c>
      <c r="BD311" s="39">
        <f t="shared" si="145"/>
        <v>0.96354022535167194</v>
      </c>
      <c r="BE311" s="36">
        <v>3343865.4</v>
      </c>
      <c r="BF311" s="40">
        <f>テーブル2[[#This Row],[q_P]]/テーブル2[[#This Row],[q_M]]</f>
        <v>1.2858764091406156</v>
      </c>
      <c r="BG311" s="34">
        <v>1</v>
      </c>
      <c r="BH311" s="34">
        <v>-0.03</v>
      </c>
      <c r="BI311" s="34">
        <v>4.5999999999999999E-2</v>
      </c>
      <c r="BJ311" s="34">
        <v>5625</v>
      </c>
      <c r="BK311" s="22">
        <v>1</v>
      </c>
      <c r="BL311" s="34">
        <f>テーブル2[[#This Row],[Ts]]-テーブル2[[#This Row],[Tin]]</f>
        <v>93.257345843174448</v>
      </c>
      <c r="BM311" s="34">
        <f>テーブル2[[#This Row],[q_P]]*0.000001</f>
        <v>4.299797633201548</v>
      </c>
      <c r="BN311" s="34">
        <f>テーブル2[[#This Row],[Tsub]]</f>
        <v>93.257345843174448</v>
      </c>
      <c r="BO311" s="34">
        <f>テーブル2[[#This Row],[Fcorr]]</f>
        <v>1</v>
      </c>
      <c r="BP311" s="34">
        <f>(テーブル2[[#This Row],[Tsub]]-40)^2</f>
        <v>2836.3448862594905</v>
      </c>
      <c r="BQ311" s="34">
        <v>1</v>
      </c>
      <c r="BR311" s="34">
        <v>0.15240000000000001</v>
      </c>
    </row>
    <row r="312" spans="1:70" x14ac:dyDescent="0.15">
      <c r="A312" s="33" t="s">
        <v>81</v>
      </c>
      <c r="B312" s="34">
        <v>13789514.586336</v>
      </c>
      <c r="C312" s="22">
        <f>TsatFromP(テーブル2[[#This Row],[P]])</f>
        <v>608.62107399852357</v>
      </c>
      <c r="D312" s="34">
        <f>RhoGFromP(テーブル2[[#This Row],[P]])</f>
        <v>85.147847035840741</v>
      </c>
      <c r="E312" s="34">
        <f>RhoFFromP(テーブル2[[#This Row],[P]])</f>
        <v>624.86636713482415</v>
      </c>
      <c r="F312" s="34">
        <f>HgFromP(テーブル2[[#This Row],[P]])</f>
        <v>2643264.5206450778</v>
      </c>
      <c r="G312" s="34">
        <f>HfFromP(テーブル2[[#This Row],[P]])</f>
        <v>1562686.7596125705</v>
      </c>
      <c r="H312" s="34">
        <f>MuGFromP(テーブル2[[#This Row],[P]])</f>
        <v>2.2019591234371903E-5</v>
      </c>
      <c r="I312" s="34">
        <f>MuFFromP(テーブル2[[#This Row],[P]])</f>
        <v>7.222326555143516E-5</v>
      </c>
      <c r="J312" s="34">
        <f>KfFromP(テーブル2[[#This Row],[P]])</f>
        <v>0.49112131073334553</v>
      </c>
      <c r="K312" s="34">
        <f>CpFFromP(テーブル2[[#This Row],[P]])</f>
        <v>7679.7488518783057</v>
      </c>
      <c r="L312" s="34">
        <f>SigmaFromP(テーブル2[[#This Row],[P]])</f>
        <v>6.5036449518301549E-3</v>
      </c>
      <c r="M312" s="34">
        <v>20.010000000000002</v>
      </c>
      <c r="N312" s="34">
        <v>3905.9423999999999</v>
      </c>
      <c r="O312" s="35">
        <f t="shared" si="146"/>
        <v>2.8502295699234246E-6</v>
      </c>
      <c r="P312" s="35">
        <f t="shared" si="147"/>
        <v>5.9847340050885557E-3</v>
      </c>
      <c r="Q312" s="35">
        <v>1.905E-3</v>
      </c>
      <c r="R312" s="34">
        <v>0.15240000000000001</v>
      </c>
      <c r="S312" s="36">
        <v>5438621.5209960938</v>
      </c>
      <c r="T312" s="34">
        <v>533.15949698557142</v>
      </c>
      <c r="U312" s="12">
        <f>+T312+BG312*S312*テーブル2[[#This Row],[Pw]]*R312/(N312*O312*K312)</f>
        <v>591.17792571696702</v>
      </c>
      <c r="V312" s="34">
        <v>0.03</v>
      </c>
      <c r="W312" s="35">
        <f t="shared" si="118"/>
        <v>103025.25391490197</v>
      </c>
      <c r="X312" s="34">
        <v>2.8520406424556857E-2</v>
      </c>
      <c r="Y312" s="34">
        <f t="shared" si="119"/>
        <v>5.9213692626235623</v>
      </c>
      <c r="Z312" s="34">
        <f t="shared" si="120"/>
        <v>5.9213692710252976</v>
      </c>
      <c r="AA312" s="34">
        <f t="shared" si="121"/>
        <v>-8.4017353074727907E-9</v>
      </c>
      <c r="AB312" s="34">
        <f t="shared" si="122"/>
        <v>8.9661877323601565E-6</v>
      </c>
      <c r="AC312" s="34">
        <v>637.00570980597843</v>
      </c>
      <c r="AD312" s="34">
        <f t="shared" si="123"/>
        <v>3075.7183197698319</v>
      </c>
      <c r="AE312" s="34">
        <f>+gettm2(AD312,AC312,AK312,AL312,テーブル2[[#This Row],[Fcorr]])</f>
        <v>591.17792608702405</v>
      </c>
      <c r="AF312" s="37">
        <f t="shared" si="124"/>
        <v>3.7005702324677259E-7</v>
      </c>
      <c r="AG312" s="34">
        <v>9.0262836036674156E-6</v>
      </c>
      <c r="AH312" s="34">
        <f t="shared" si="125"/>
        <v>87.042276775325234</v>
      </c>
      <c r="AI312" s="34">
        <f t="shared" si="126"/>
        <v>0.37322570434421998</v>
      </c>
      <c r="AJ312" s="34">
        <f t="shared" si="127"/>
        <v>29.146777783976823</v>
      </c>
      <c r="AK312" s="34">
        <f>+S88*テーブル2[[#This Row],[F_form]]/(E88*CpFromTP((テーブル2[[#This Row],[Tin]]+テーブル2[[#This Row],[Tf]])/2,テーブル2[[#This Row],[P]])*AI88)</f>
        <v>1.8960467381549977</v>
      </c>
      <c r="AL312" s="34">
        <f t="shared" si="128"/>
        <v>1.1293676909872215</v>
      </c>
      <c r="AM312" s="34">
        <f t="shared" si="129"/>
        <v>608.62107399700528</v>
      </c>
      <c r="AN312" s="34">
        <f t="shared" si="130"/>
        <v>1.5182877177721821E-9</v>
      </c>
      <c r="AO312" s="34">
        <f t="shared" si="131"/>
        <v>6.0095871307259103E-8</v>
      </c>
      <c r="AP312" s="34">
        <v>4.1863681165273245</v>
      </c>
      <c r="AQ312" s="34">
        <f t="shared" si="132"/>
        <v>3.1114876842182407E-5</v>
      </c>
      <c r="AR312" s="34">
        <f t="shared" si="133"/>
        <v>4.5431897374873373E-6</v>
      </c>
      <c r="AS312" s="34">
        <f t="shared" si="134"/>
        <v>14.670416698981727</v>
      </c>
      <c r="AT312" s="34">
        <f t="shared" si="135"/>
        <v>10.379164982950222</v>
      </c>
      <c r="AU312" s="34">
        <f t="shared" si="136"/>
        <v>3.8737711612664607</v>
      </c>
      <c r="AV312" s="34">
        <f t="shared" si="137"/>
        <v>0.31259695526086384</v>
      </c>
      <c r="AW312" s="34">
        <f t="shared" si="138"/>
        <v>5.3905720473187068E-3</v>
      </c>
      <c r="AX312" s="34">
        <f t="shared" si="139"/>
        <v>0.31259695042668806</v>
      </c>
      <c r="AY312" s="34">
        <f t="shared" si="140"/>
        <v>4.8341757818981534E-9</v>
      </c>
      <c r="AZ312" s="34">
        <f t="shared" si="141"/>
        <v>1080577.7610325073</v>
      </c>
      <c r="BA312" s="34">
        <f t="shared" si="142"/>
        <v>7.4324273394268093E-6</v>
      </c>
      <c r="BB312" s="36">
        <f t="shared" si="143"/>
        <v>5459553.6627768753</v>
      </c>
      <c r="BC312" s="38">
        <f t="shared" si="144"/>
        <v>20932.14178078156</v>
      </c>
      <c r="BD312" s="39">
        <f t="shared" si="145"/>
        <v>0.38487954530338042</v>
      </c>
      <c r="BE312" s="36">
        <v>4889614.4999999991</v>
      </c>
      <c r="BF312" s="40">
        <f>テーブル2[[#This Row],[q_P]]/テーブル2[[#This Row],[q_M]]</f>
        <v>1.1165611650523526</v>
      </c>
      <c r="BG312" s="34">
        <v>1</v>
      </c>
      <c r="BH312" s="34">
        <v>-2.5999999999999999E-2</v>
      </c>
      <c r="BI312" s="34">
        <v>4.5999999999999999E-2</v>
      </c>
      <c r="BJ312" s="34">
        <v>5625</v>
      </c>
      <c r="BK312" s="22">
        <v>1</v>
      </c>
      <c r="BL312" s="34">
        <f>テーブル2[[#This Row],[Ts]]-テーブル2[[#This Row],[Tin]]</f>
        <v>75.461577012952148</v>
      </c>
      <c r="BM312" s="34">
        <f>テーブル2[[#This Row],[q_P]]*0.000001</f>
        <v>5.4595536627768748</v>
      </c>
      <c r="BN312" s="34">
        <f>テーブル2[[#This Row],[Tsub]]</f>
        <v>75.461577012952148</v>
      </c>
      <c r="BO312" s="34">
        <f>テーブル2[[#This Row],[Fcorr]]</f>
        <v>1</v>
      </c>
      <c r="BP312" s="34">
        <f>(テーブル2[[#This Row],[Tsub]]-40)^2</f>
        <v>1257.5234442455362</v>
      </c>
      <c r="BQ312" s="34">
        <v>1</v>
      </c>
      <c r="BR312" s="34">
        <v>0.15240000000000001</v>
      </c>
    </row>
    <row r="313" spans="1:70" x14ac:dyDescent="0.15">
      <c r="A313" s="33" t="s">
        <v>132</v>
      </c>
      <c r="B313" s="34">
        <v>13789514.586336</v>
      </c>
      <c r="C313" s="22">
        <f>TsatFromP(テーブル2[[#This Row],[P]])</f>
        <v>608.62107399852357</v>
      </c>
      <c r="D313" s="34">
        <f>RhoGFromP(テーブル2[[#This Row],[P]])</f>
        <v>85.147847035840741</v>
      </c>
      <c r="E313" s="34">
        <f>RhoFFromP(テーブル2[[#This Row],[P]])</f>
        <v>624.86636713482415</v>
      </c>
      <c r="F313" s="34">
        <f>HgFromP(テーブル2[[#This Row],[P]])</f>
        <v>2643264.5206450778</v>
      </c>
      <c r="G313" s="34">
        <f>HfFromP(テーブル2[[#This Row],[P]])</f>
        <v>1562686.7596125705</v>
      </c>
      <c r="H313" s="34">
        <f>MuGFromP(テーブル2[[#This Row],[P]])</f>
        <v>2.2019591234371903E-5</v>
      </c>
      <c r="I313" s="34">
        <f>MuFFromP(テーブル2[[#This Row],[P]])</f>
        <v>7.222326555143516E-5</v>
      </c>
      <c r="J313" s="34">
        <f>KfFromP(テーブル2[[#This Row],[P]])</f>
        <v>0.49112131073334553</v>
      </c>
      <c r="K313" s="34">
        <f>CpFFromP(テーブル2[[#This Row],[P]])</f>
        <v>7679.7488518783057</v>
      </c>
      <c r="L313" s="34">
        <f>SigmaFromP(テーブル2[[#This Row],[P]])</f>
        <v>6.5036449518301549E-3</v>
      </c>
      <c r="M313" s="34">
        <v>200.01</v>
      </c>
      <c r="N313" s="34">
        <v>3390.5749999999998</v>
      </c>
      <c r="O313" s="35">
        <f t="shared" si="146"/>
        <v>1.7719053836560394E-5</v>
      </c>
      <c r="P313" s="35">
        <f t="shared" si="147"/>
        <v>1.4921936786020797E-2</v>
      </c>
      <c r="Q313" s="35">
        <v>4.7497999999999993E-3</v>
      </c>
      <c r="R313" s="34">
        <v>0.3175</v>
      </c>
      <c r="S313" s="36">
        <v>5792293.1671142578</v>
      </c>
      <c r="T313" s="34">
        <v>529.30241020894164</v>
      </c>
      <c r="U313" s="12">
        <f>+T313+BG313*S313*テーブル2[[#This Row],[Pw]]*R313/(N313*O313*K313)</f>
        <v>588.78071190435128</v>
      </c>
      <c r="V313" s="34">
        <v>0.03</v>
      </c>
      <c r="W313" s="35">
        <f t="shared" si="118"/>
        <v>222982.89909822529</v>
      </c>
      <c r="X313" s="34">
        <v>2.4677221816787363E-2</v>
      </c>
      <c r="Y313" s="34">
        <f t="shared" si="119"/>
        <v>6.3657835493761921</v>
      </c>
      <c r="Z313" s="34">
        <f t="shared" si="120"/>
        <v>6.3657835716385884</v>
      </c>
      <c r="AA313" s="34">
        <f t="shared" si="121"/>
        <v>-2.226239637082017E-8</v>
      </c>
      <c r="AB313" s="34">
        <f t="shared" si="122"/>
        <v>1.3752201629006317E-5</v>
      </c>
      <c r="AC313" s="34">
        <v>638.48269095304693</v>
      </c>
      <c r="AD313" s="34">
        <f t="shared" si="123"/>
        <v>6192.196090944758</v>
      </c>
      <c r="AE313" s="34">
        <f>+gettm2(AD313,AC313,AK313,AL313,テーブル2[[#This Row],[Fcorr]])</f>
        <v>588.78071228917815</v>
      </c>
      <c r="AF313" s="37">
        <f t="shared" si="124"/>
        <v>3.8482687614305178E-7</v>
      </c>
      <c r="AG313" s="34">
        <v>1.3841984736960613E-5</v>
      </c>
      <c r="AH313" s="34">
        <f t="shared" si="125"/>
        <v>56.749996493180412</v>
      </c>
      <c r="AI313" s="34">
        <f t="shared" si="126"/>
        <v>0.30136259343592359</v>
      </c>
      <c r="AJ313" s="34">
        <f t="shared" si="127"/>
        <v>36.090902260779202</v>
      </c>
      <c r="AK313" s="34">
        <f>+S88*テーブル2[[#This Row],[F_form]]/(E88*CpFromTP((テーブル2[[#This Row],[Tin]]+テーブル2[[#This Row],[Tf]])/2,テーブル2[[#This Row],[P]])*AI88)</f>
        <v>1.9167060853009847</v>
      </c>
      <c r="AL313" s="34">
        <f t="shared" si="128"/>
        <v>1.1293676909872215</v>
      </c>
      <c r="AM313" s="34">
        <f t="shared" si="129"/>
        <v>608.62107398767841</v>
      </c>
      <c r="AN313" s="34">
        <f t="shared" si="130"/>
        <v>1.0845155884453561E-8</v>
      </c>
      <c r="AO313" s="34">
        <f t="shared" si="131"/>
        <v>8.9783107954295477E-8</v>
      </c>
      <c r="AP313" s="34">
        <v>3.7327193684638478</v>
      </c>
      <c r="AQ313" s="34">
        <f t="shared" si="132"/>
        <v>3.9137423717592122E-5</v>
      </c>
      <c r="AR313" s="34">
        <f t="shared" si="133"/>
        <v>6.9658839224574541E-6</v>
      </c>
      <c r="AS313" s="34">
        <f t="shared" si="134"/>
        <v>18.162499134538713</v>
      </c>
      <c r="AT313" s="34">
        <f t="shared" si="135"/>
        <v>11.446794906227002</v>
      </c>
      <c r="AU313" s="34">
        <f t="shared" si="136"/>
        <v>3.4496357994696889</v>
      </c>
      <c r="AV313" s="34">
        <f t="shared" si="137"/>
        <v>0.28308356899415887</v>
      </c>
      <c r="AW313" s="34">
        <f t="shared" si="138"/>
        <v>8.2679769711779746E-3</v>
      </c>
      <c r="AX313" s="34">
        <f t="shared" si="139"/>
        <v>0.28308353429497912</v>
      </c>
      <c r="AY313" s="34">
        <f t="shared" si="140"/>
        <v>3.4699179751740417E-8</v>
      </c>
      <c r="AZ313" s="34">
        <f t="shared" si="141"/>
        <v>1080577.7610325073</v>
      </c>
      <c r="BA313" s="34">
        <f t="shared" si="142"/>
        <v>1.0484962799038016E-5</v>
      </c>
      <c r="BB313" s="36">
        <f t="shared" si="143"/>
        <v>5781904.5260793334</v>
      </c>
      <c r="BC313" s="38">
        <f t="shared" si="144"/>
        <v>-10388.641034924425</v>
      </c>
      <c r="BD313" s="39">
        <f t="shared" si="145"/>
        <v>-0.1793528182224258</v>
      </c>
      <c r="BE313" s="36">
        <v>5299711.1999999993</v>
      </c>
      <c r="BF313" s="40">
        <f>テーブル2[[#This Row],[q_P]]/テーブル2[[#This Row],[q_M]]</f>
        <v>1.0909848306600809</v>
      </c>
      <c r="BG313" s="34">
        <v>1</v>
      </c>
      <c r="BH313" s="34">
        <v>-2.7E-2</v>
      </c>
      <c r="BI313" s="34">
        <v>4.5999999999999999E-2</v>
      </c>
      <c r="BJ313" s="34">
        <v>5625</v>
      </c>
      <c r="BK313" s="22">
        <v>1</v>
      </c>
      <c r="BL313" s="34">
        <f>テーブル2[[#This Row],[Ts]]-テーブル2[[#This Row],[Tin]]</f>
        <v>79.318663789581933</v>
      </c>
      <c r="BM313" s="34">
        <f>テーブル2[[#This Row],[q_P]]*0.000001</f>
        <v>5.7819045260793329</v>
      </c>
      <c r="BN313" s="34">
        <f>テーブル2[[#This Row],[Tsub]]</f>
        <v>79.318663789581933</v>
      </c>
      <c r="BO313" s="34">
        <f>テーブル2[[#This Row],[Fcorr]]</f>
        <v>1</v>
      </c>
      <c r="BP313" s="34">
        <f>(テーブル2[[#This Row],[Tsub]]-40)^2</f>
        <v>1545.9573221981816</v>
      </c>
      <c r="BQ313" s="34">
        <v>1</v>
      </c>
      <c r="BR313" s="34">
        <v>0.3175</v>
      </c>
    </row>
    <row r="314" spans="1:70" x14ac:dyDescent="0.15">
      <c r="A314" s="33" t="s">
        <v>133</v>
      </c>
      <c r="B314" s="34">
        <v>13789514.586336</v>
      </c>
      <c r="C314" s="22">
        <f>TsatFromP(テーブル2[[#This Row],[P]])</f>
        <v>608.62107399852357</v>
      </c>
      <c r="D314" s="34">
        <f>RhoGFromP(テーブル2[[#This Row],[P]])</f>
        <v>85.147847035840741</v>
      </c>
      <c r="E314" s="34">
        <f>RhoFFromP(テーブル2[[#This Row],[P]])</f>
        <v>624.86636713482415</v>
      </c>
      <c r="F314" s="34">
        <f>HgFromP(テーブル2[[#This Row],[P]])</f>
        <v>2643264.5206450778</v>
      </c>
      <c r="G314" s="34">
        <f>HfFromP(テーブル2[[#This Row],[P]])</f>
        <v>1562686.7596125705</v>
      </c>
      <c r="H314" s="34">
        <f>MuGFromP(テーブル2[[#This Row],[P]])</f>
        <v>2.2019591234371903E-5</v>
      </c>
      <c r="I314" s="34">
        <f>MuFFromP(テーブル2[[#This Row],[P]])</f>
        <v>7.222326555143516E-5</v>
      </c>
      <c r="J314" s="34">
        <f>KfFromP(テーブル2[[#This Row],[P]])</f>
        <v>0.49112131073334553</v>
      </c>
      <c r="K314" s="34">
        <f>CpFFromP(テーブル2[[#This Row],[P]])</f>
        <v>7679.7488518783057</v>
      </c>
      <c r="L314" s="34">
        <f>SigmaFromP(テーブル2[[#This Row],[P]])</f>
        <v>6.5036449518301549E-3</v>
      </c>
      <c r="M314" s="34">
        <v>201.01</v>
      </c>
      <c r="N314" s="34">
        <v>3404.1372999999999</v>
      </c>
      <c r="O314" s="35">
        <f t="shared" si="146"/>
        <v>1.7719053836560394E-5</v>
      </c>
      <c r="P314" s="35">
        <f t="shared" si="147"/>
        <v>1.4921936786020797E-2</v>
      </c>
      <c r="Q314" s="35">
        <v>4.7497999999999993E-3</v>
      </c>
      <c r="R314" s="34">
        <v>0.3175</v>
      </c>
      <c r="S314" s="36">
        <v>9886595.1538085938</v>
      </c>
      <c r="T314" s="34">
        <v>486.40399679345421</v>
      </c>
      <c r="U314" s="12">
        <f>+T314+BG314*S314*テーブル2[[#This Row],[Pw]]*R314/(N314*O314*K314)</f>
        <v>587.52027181013216</v>
      </c>
      <c r="V314" s="34">
        <v>0.03</v>
      </c>
      <c r="W314" s="35">
        <f t="shared" si="118"/>
        <v>223874.8306946182</v>
      </c>
      <c r="X314" s="34">
        <v>2.4636868859378082E-2</v>
      </c>
      <c r="Y314" s="34">
        <f t="shared" si="119"/>
        <v>6.3709947045389583</v>
      </c>
      <c r="Z314" s="34">
        <f t="shared" si="120"/>
        <v>6.3709947249278782</v>
      </c>
      <c r="AA314" s="34">
        <f t="shared" si="121"/>
        <v>-2.038891988576097E-8</v>
      </c>
      <c r="AB314" s="34">
        <f t="shared" si="122"/>
        <v>1.3665186354568027E-5</v>
      </c>
      <c r="AC314" s="34">
        <v>640.37241255435708</v>
      </c>
      <c r="AD314" s="34">
        <f t="shared" si="123"/>
        <v>6211.8797088456586</v>
      </c>
      <c r="AE314" s="34">
        <f>+gettm2(AD314,AC314,AK314,AL314,テーブル2[[#This Row],[Fcorr]])</f>
        <v>587.52027181013204</v>
      </c>
      <c r="AF314" s="37">
        <f t="shared" si="124"/>
        <v>0</v>
      </c>
      <c r="AG314" s="34">
        <v>1.3816605868988391E-5</v>
      </c>
      <c r="AH314" s="34">
        <f t="shared" si="125"/>
        <v>57.111361233557737</v>
      </c>
      <c r="AI314" s="34">
        <f t="shared" si="126"/>
        <v>0.30232055827613458</v>
      </c>
      <c r="AJ314" s="34">
        <f t="shared" si="127"/>
        <v>36.139245291459353</v>
      </c>
      <c r="AK314" s="34">
        <f>+S88*テーブル2[[#This Row],[F_form]]/(E88*CpFromTP((テーブル2[[#This Row],[Tin]]+テーブル2[[#This Row],[Tf]])/2,テーブル2[[#This Row],[P]])*AI88)</f>
        <v>2.0375626219327336</v>
      </c>
      <c r="AL314" s="34">
        <f t="shared" si="128"/>
        <v>1.1293676909872215</v>
      </c>
      <c r="AM314" s="34">
        <f t="shared" si="129"/>
        <v>608.62107398774606</v>
      </c>
      <c r="AN314" s="34">
        <f t="shared" si="130"/>
        <v>1.07775122160092E-8</v>
      </c>
      <c r="AO314" s="34">
        <f t="shared" si="131"/>
        <v>1.5141951442036488E-7</v>
      </c>
      <c r="AP314" s="34">
        <v>3.7518621579495415</v>
      </c>
      <c r="AQ314" s="34">
        <f t="shared" si="132"/>
        <v>3.8739067837127872E-5</v>
      </c>
      <c r="AR314" s="34">
        <f t="shared" si="133"/>
        <v>6.9840126917043781E-6</v>
      </c>
      <c r="AS314" s="34">
        <f t="shared" si="134"/>
        <v>18.267651996260465</v>
      </c>
      <c r="AT314" s="34">
        <f t="shared" si="135"/>
        <v>11.475659226160976</v>
      </c>
      <c r="AU314" s="34">
        <f t="shared" si="136"/>
        <v>3.469327703839661</v>
      </c>
      <c r="AV314" s="34">
        <f t="shared" si="137"/>
        <v>0.28253445410988043</v>
      </c>
      <c r="AW314" s="34">
        <f t="shared" si="138"/>
        <v>8.2156624178719023E-3</v>
      </c>
      <c r="AX314" s="34">
        <f t="shared" si="139"/>
        <v>0.28253445108213721</v>
      </c>
      <c r="AY314" s="34">
        <f t="shared" si="140"/>
        <v>3.0277432228054124E-9</v>
      </c>
      <c r="AZ314" s="34">
        <f t="shared" si="141"/>
        <v>1080577.7610325073</v>
      </c>
      <c r="BA314" s="34">
        <f t="shared" si="142"/>
        <v>1.0325290803940263E-5</v>
      </c>
      <c r="BB314" s="36">
        <f t="shared" si="143"/>
        <v>9901995.670173632</v>
      </c>
      <c r="BC314" s="38">
        <f t="shared" si="144"/>
        <v>15400.516365038231</v>
      </c>
      <c r="BD314" s="39">
        <f t="shared" si="145"/>
        <v>0.1557716901061284</v>
      </c>
      <c r="BE314" s="36">
        <v>5835991.5</v>
      </c>
      <c r="BF314" s="40">
        <f>テーブル2[[#This Row],[q_P]]/テーブル2[[#This Row],[q_M]]</f>
        <v>1.6967118046991041</v>
      </c>
      <c r="BG314" s="34">
        <v>1</v>
      </c>
      <c r="BH314" s="34">
        <v>-0.17399999999999999</v>
      </c>
      <c r="BI314" s="34">
        <v>4.5999999999999999E-2</v>
      </c>
      <c r="BJ314" s="34">
        <v>5625</v>
      </c>
      <c r="BK314" s="22">
        <v>1</v>
      </c>
      <c r="BL314" s="34">
        <f>テーブル2[[#This Row],[Ts]]-テーブル2[[#This Row],[Tin]]</f>
        <v>122.21707720506936</v>
      </c>
      <c r="BM314" s="34">
        <f>テーブル2[[#This Row],[q_P]]*0.000001</f>
        <v>9.9019956701736316</v>
      </c>
      <c r="BN314" s="34">
        <f>テーブル2[[#This Row],[Tsub]]</f>
        <v>122.21707720506936</v>
      </c>
      <c r="BO314" s="34">
        <f>テーブル2[[#This Row],[Fcorr]]</f>
        <v>1</v>
      </c>
      <c r="BP314" s="34">
        <f>(テーブル2[[#This Row],[Tsub]]-40)^2</f>
        <v>6759.6477841443357</v>
      </c>
      <c r="BQ314" s="34">
        <v>1</v>
      </c>
      <c r="BR314" s="34">
        <v>0.3175</v>
      </c>
    </row>
    <row r="315" spans="1:70" x14ac:dyDescent="0.15">
      <c r="A315" s="33" t="s">
        <v>134</v>
      </c>
      <c r="B315" s="34">
        <v>13789514.586336</v>
      </c>
      <c r="C315" s="22">
        <f>TsatFromP(テーブル2[[#This Row],[P]])</f>
        <v>608.62107399852357</v>
      </c>
      <c r="D315" s="34">
        <f>RhoGFromP(テーブル2[[#This Row],[P]])</f>
        <v>85.147847035840741</v>
      </c>
      <c r="E315" s="34">
        <f>RhoFFromP(テーブル2[[#This Row],[P]])</f>
        <v>624.86636713482415</v>
      </c>
      <c r="F315" s="34">
        <f>HgFromP(テーブル2[[#This Row],[P]])</f>
        <v>2643264.5206450778</v>
      </c>
      <c r="G315" s="34">
        <f>HfFromP(テーブル2[[#This Row],[P]])</f>
        <v>1562686.7596125705</v>
      </c>
      <c r="H315" s="34">
        <f>MuGFromP(テーブル2[[#This Row],[P]])</f>
        <v>2.2019591234371903E-5</v>
      </c>
      <c r="I315" s="34">
        <f>MuFFromP(テーブル2[[#This Row],[P]])</f>
        <v>7.222326555143516E-5</v>
      </c>
      <c r="J315" s="34">
        <f>KfFromP(テーブル2[[#This Row],[P]])</f>
        <v>0.49112131073334553</v>
      </c>
      <c r="K315" s="34">
        <f>CpFFromP(テーブル2[[#This Row],[P]])</f>
        <v>7679.7488518783057</v>
      </c>
      <c r="L315" s="34">
        <f>SigmaFromP(テーブル2[[#This Row],[P]])</f>
        <v>6.5036449518301549E-3</v>
      </c>
      <c r="M315" s="34">
        <v>202.01</v>
      </c>
      <c r="N315" s="34">
        <v>3404.1372999999999</v>
      </c>
      <c r="O315" s="35">
        <f t="shared" si="146"/>
        <v>1.7719053836560394E-5</v>
      </c>
      <c r="P315" s="35">
        <f t="shared" si="147"/>
        <v>1.4921936786020797E-2</v>
      </c>
      <c r="Q315" s="35">
        <v>4.7497999999999993E-3</v>
      </c>
      <c r="R315" s="34">
        <v>0.3175</v>
      </c>
      <c r="S315" s="36">
        <v>7240163.4216308594</v>
      </c>
      <c r="T315" s="34">
        <v>514.21920812086432</v>
      </c>
      <c r="U315" s="12">
        <f>+T315+BG315*S315*テーブル2[[#This Row],[Pw]]*R315/(N315*O315*K315)</f>
        <v>588.26880197171533</v>
      </c>
      <c r="V315" s="34">
        <v>0.03</v>
      </c>
      <c r="W315" s="35">
        <f t="shared" si="118"/>
        <v>223874.8306946182</v>
      </c>
      <c r="X315" s="34">
        <v>2.4636868859378082E-2</v>
      </c>
      <c r="Y315" s="34">
        <f t="shared" si="119"/>
        <v>6.3709947045389583</v>
      </c>
      <c r="Z315" s="34">
        <f t="shared" si="120"/>
        <v>6.3709947249278782</v>
      </c>
      <c r="AA315" s="34">
        <f t="shared" si="121"/>
        <v>-2.038891988576097E-8</v>
      </c>
      <c r="AB315" s="34">
        <f t="shared" si="122"/>
        <v>1.3665186354568027E-5</v>
      </c>
      <c r="AC315" s="34">
        <v>639.2108767009239</v>
      </c>
      <c r="AD315" s="34">
        <f t="shared" si="123"/>
        <v>6211.8797088456586</v>
      </c>
      <c r="AE315" s="34">
        <f>+gettm2(AD315,AC315,AK315,AL315,テーブル2[[#This Row],[Fcorr]])</f>
        <v>588.26880236382408</v>
      </c>
      <c r="AF315" s="37">
        <f t="shared" si="124"/>
        <v>3.9210874547279673E-7</v>
      </c>
      <c r="AG315" s="34">
        <v>1.3777128887395865E-5</v>
      </c>
      <c r="AH315" s="34">
        <f t="shared" si="125"/>
        <v>57.111361233557737</v>
      </c>
      <c r="AI315" s="34">
        <f t="shared" si="126"/>
        <v>0.30232055827613458</v>
      </c>
      <c r="AJ315" s="34">
        <f t="shared" si="127"/>
        <v>36.035987781281626</v>
      </c>
      <c r="AK315" s="34">
        <f>+S88*テーブル2[[#This Row],[F_form]]/(E88*CpFromTP((テーブル2[[#This Row],[Tin]]+テーブル2[[#This Row],[Tf]])/2,テーブル2[[#This Row],[P]])*AI88)</f>
        <v>1.9639254927310583</v>
      </c>
      <c r="AL315" s="34">
        <f t="shared" si="128"/>
        <v>1.1293676909872215</v>
      </c>
      <c r="AM315" s="34">
        <f t="shared" si="129"/>
        <v>608.62107398832154</v>
      </c>
      <c r="AN315" s="34">
        <f t="shared" si="130"/>
        <v>1.0202029443462379E-8</v>
      </c>
      <c r="AO315" s="34">
        <f t="shared" si="131"/>
        <v>1.1194253282783861E-7</v>
      </c>
      <c r="AP315" s="34">
        <v>3.7438948702020376</v>
      </c>
      <c r="AQ315" s="34">
        <f t="shared" si="132"/>
        <v>3.8904122530894419E-5</v>
      </c>
      <c r="AR315" s="34">
        <f t="shared" si="133"/>
        <v>6.9445357101118519E-6</v>
      </c>
      <c r="AS315" s="34">
        <f t="shared" si="134"/>
        <v>18.164394486082735</v>
      </c>
      <c r="AT315" s="34">
        <f t="shared" si="135"/>
        <v>11.447316655090402</v>
      </c>
      <c r="AU315" s="34">
        <f t="shared" si="136"/>
        <v>3.4607591619306239</v>
      </c>
      <c r="AV315" s="34">
        <f t="shared" si="137"/>
        <v>0.28313570827141366</v>
      </c>
      <c r="AW315" s="34">
        <f t="shared" si="138"/>
        <v>8.2156624178719023E-3</v>
      </c>
      <c r="AX315" s="34">
        <f t="shared" si="139"/>
        <v>0.28313570548387551</v>
      </c>
      <c r="AY315" s="34">
        <f t="shared" si="140"/>
        <v>2.7875381447550751E-9</v>
      </c>
      <c r="AZ315" s="34">
        <f t="shared" si="141"/>
        <v>1080577.7610325073</v>
      </c>
      <c r="BA315" s="34">
        <f t="shared" si="142"/>
        <v>1.0391350152627277E-5</v>
      </c>
      <c r="BB315" s="36">
        <f t="shared" si="143"/>
        <v>7273883.2287516454</v>
      </c>
      <c r="BC315" s="38">
        <f t="shared" si="144"/>
        <v>33719.807120786048</v>
      </c>
      <c r="BD315" s="39">
        <f t="shared" si="145"/>
        <v>0.46573267973543342</v>
      </c>
      <c r="BE315" s="36">
        <v>5835991.5</v>
      </c>
      <c r="BF315" s="40">
        <f>テーブル2[[#This Row],[q_P]]/テーブル2[[#This Row],[q_M]]</f>
        <v>1.246383451509764</v>
      </c>
      <c r="BG315" s="34">
        <v>1</v>
      </c>
      <c r="BH315" s="34">
        <v>-5.6000000000000001E-2</v>
      </c>
      <c r="BI315" s="34">
        <v>4.5999999999999999E-2</v>
      </c>
      <c r="BJ315" s="34">
        <v>5625</v>
      </c>
      <c r="BK315" s="22">
        <v>1</v>
      </c>
      <c r="BL315" s="34">
        <f>テーブル2[[#This Row],[Ts]]-テーブル2[[#This Row],[Tin]]</f>
        <v>94.401865877659247</v>
      </c>
      <c r="BM315" s="34">
        <f>テーブル2[[#This Row],[q_P]]*0.000001</f>
        <v>7.2738832287516448</v>
      </c>
      <c r="BN315" s="34">
        <f>テーブル2[[#This Row],[Tsub]]</f>
        <v>94.401865877659247</v>
      </c>
      <c r="BO315" s="34">
        <f>テーブル2[[#This Row],[Fcorr]]</f>
        <v>1</v>
      </c>
      <c r="BP315" s="34">
        <f>(テーブル2[[#This Row],[Tsub]]-40)^2</f>
        <v>2959.5630109708254</v>
      </c>
      <c r="BQ315" s="34">
        <v>1</v>
      </c>
      <c r="BR315" s="34">
        <v>0.3175</v>
      </c>
    </row>
    <row r="316" spans="1:70" x14ac:dyDescent="0.15">
      <c r="A316" s="33" t="s">
        <v>135</v>
      </c>
      <c r="B316" s="34">
        <v>13789514.586336</v>
      </c>
      <c r="C316" s="22">
        <f>TsatFromP(テーブル2[[#This Row],[P]])</f>
        <v>608.62107399852357</v>
      </c>
      <c r="D316" s="34">
        <f>RhoGFromP(テーブル2[[#This Row],[P]])</f>
        <v>85.147847035840741</v>
      </c>
      <c r="E316" s="34">
        <f>RhoFFromP(テーブル2[[#This Row],[P]])</f>
        <v>624.86636713482415</v>
      </c>
      <c r="F316" s="34">
        <f>HgFromP(テーブル2[[#This Row],[P]])</f>
        <v>2643264.5206450778</v>
      </c>
      <c r="G316" s="34">
        <f>HfFromP(テーブル2[[#This Row],[P]])</f>
        <v>1562686.7596125705</v>
      </c>
      <c r="H316" s="34">
        <f>MuGFromP(テーブル2[[#This Row],[P]])</f>
        <v>2.2019591234371903E-5</v>
      </c>
      <c r="I316" s="34">
        <f>MuFFromP(テーブル2[[#This Row],[P]])</f>
        <v>7.222326555143516E-5</v>
      </c>
      <c r="J316" s="34">
        <f>KfFromP(テーブル2[[#This Row],[P]])</f>
        <v>0.49112131073334553</v>
      </c>
      <c r="K316" s="34">
        <f>CpFFromP(テーブル2[[#This Row],[P]])</f>
        <v>7679.7488518783057</v>
      </c>
      <c r="L316" s="34">
        <f>SigmaFromP(テーブル2[[#This Row],[P]])</f>
        <v>6.5036449518301549E-3</v>
      </c>
      <c r="M316" s="34">
        <v>203.01</v>
      </c>
      <c r="N316" s="34">
        <v>3458.3865000000001</v>
      </c>
      <c r="O316" s="35">
        <f t="shared" si="146"/>
        <v>1.7719053836560394E-5</v>
      </c>
      <c r="P316" s="35">
        <f t="shared" si="147"/>
        <v>1.4921936786020797E-2</v>
      </c>
      <c r="Q316" s="35">
        <v>4.7497999999999993E-3</v>
      </c>
      <c r="R316" s="34">
        <v>0.3175</v>
      </c>
      <c r="S316" s="36">
        <v>5628826.1413574219</v>
      </c>
      <c r="T316" s="34">
        <v>532.05389746632522</v>
      </c>
      <c r="U316" s="12">
        <f>+T316+BG316*S316*テーブル2[[#This Row],[Pw]]*R316/(N316*O316*K316)</f>
        <v>588.72030590742702</v>
      </c>
      <c r="V316" s="34">
        <v>0.03</v>
      </c>
      <c r="W316" s="35">
        <f t="shared" si="118"/>
        <v>227442.55708018978</v>
      </c>
      <c r="X316" s="34">
        <v>2.4478002978782724E-2</v>
      </c>
      <c r="Y316" s="34">
        <f t="shared" si="119"/>
        <v>6.3916356197304438</v>
      </c>
      <c r="Z316" s="34">
        <f t="shared" si="120"/>
        <v>6.3916356335335029</v>
      </c>
      <c r="AA316" s="34">
        <f t="shared" si="121"/>
        <v>-1.3803059140116147E-8</v>
      </c>
      <c r="AB316" s="34">
        <f t="shared" si="122"/>
        <v>1.3325765582830198E-5</v>
      </c>
      <c r="AC316" s="34">
        <v>638.27030679944039</v>
      </c>
      <c r="AD316" s="34">
        <f t="shared" si="123"/>
        <v>6290.4937018528444</v>
      </c>
      <c r="AE316" s="34">
        <f>+gettm2(AD316,AC316,AK316,AL316,テーブル2[[#This Row],[Fcorr]])</f>
        <v>588.72030590742702</v>
      </c>
      <c r="AF316" s="37">
        <f t="shared" si="124"/>
        <v>0</v>
      </c>
      <c r="AG316" s="34">
        <v>1.3411039436174425E-5</v>
      </c>
      <c r="AH316" s="34">
        <f t="shared" si="125"/>
        <v>58.566045558026779</v>
      </c>
      <c r="AI316" s="34">
        <f t="shared" si="126"/>
        <v>0.30614655416919823</v>
      </c>
      <c r="AJ316" s="34">
        <f t="shared" si="127"/>
        <v>35.522362671504212</v>
      </c>
      <c r="AK316" s="34">
        <f>+S88*テーブル2[[#This Row],[F_form]]/(E88*CpFromTP((テーブル2[[#This Row],[Tin]]+テーブル2[[#This Row],[Tf]])/2,テーブル2[[#This Row],[P]])*AI88)</f>
        <v>1.907935233705484</v>
      </c>
      <c r="AL316" s="34">
        <f t="shared" si="128"/>
        <v>1.1293676909872215</v>
      </c>
      <c r="AM316" s="34">
        <f t="shared" si="129"/>
        <v>608.62107399480328</v>
      </c>
      <c r="AN316" s="34">
        <f t="shared" si="130"/>
        <v>3.720288077602163E-9</v>
      </c>
      <c r="AO316" s="34">
        <f t="shared" si="131"/>
        <v>8.5273853344227171E-8</v>
      </c>
      <c r="AP316" s="34">
        <v>3.765007938045652</v>
      </c>
      <c r="AQ316" s="34">
        <f t="shared" si="132"/>
        <v>3.8469019951088471E-5</v>
      </c>
      <c r="AR316" s="34">
        <f t="shared" si="133"/>
        <v>6.748156644759326E-6</v>
      </c>
      <c r="AS316" s="34">
        <f t="shared" si="134"/>
        <v>17.874115488220543</v>
      </c>
      <c r="AT316" s="34">
        <f t="shared" si="135"/>
        <v>11.366768020896327</v>
      </c>
      <c r="AU316" s="34">
        <f t="shared" si="136"/>
        <v>3.4798968616380472</v>
      </c>
      <c r="AV316" s="34">
        <f t="shared" si="137"/>
        <v>0.2851110764076048</v>
      </c>
      <c r="AW316" s="34">
        <f t="shared" si="138"/>
        <v>8.0115988649969421E-3</v>
      </c>
      <c r="AX316" s="34">
        <f t="shared" si="139"/>
        <v>0.2851110727388968</v>
      </c>
      <c r="AY316" s="34">
        <f t="shared" si="140"/>
        <v>3.6687080040564979E-9</v>
      </c>
      <c r="AZ316" s="34">
        <f t="shared" si="141"/>
        <v>1080577.7610325073</v>
      </c>
      <c r="BA316" s="34">
        <f t="shared" si="142"/>
        <v>1.0217513637184267E-5</v>
      </c>
      <c r="BB316" s="36">
        <f t="shared" si="143"/>
        <v>5635258.4289170913</v>
      </c>
      <c r="BC316" s="38">
        <f t="shared" si="144"/>
        <v>6432.2875596694648</v>
      </c>
      <c r="BD316" s="39">
        <f t="shared" si="145"/>
        <v>0.11427404929792848</v>
      </c>
      <c r="BE316" s="36">
        <v>4763430.8999999994</v>
      </c>
      <c r="BF316" s="40">
        <f>テーブル2[[#This Row],[q_P]]/テーブル2[[#This Row],[q_M]]</f>
        <v>1.1830251235337732</v>
      </c>
      <c r="BG316" s="34">
        <v>1</v>
      </c>
      <c r="BH316" s="34">
        <v>-6.0999999999999999E-2</v>
      </c>
      <c r="BI316" s="34">
        <v>4.5999999999999999E-2</v>
      </c>
      <c r="BJ316" s="34">
        <v>5625</v>
      </c>
      <c r="BK316" s="22">
        <v>1</v>
      </c>
      <c r="BL316" s="34">
        <f>テーブル2[[#This Row],[Ts]]-テーブル2[[#This Row],[Tin]]</f>
        <v>76.567176532198346</v>
      </c>
      <c r="BM316" s="34">
        <f>テーブル2[[#This Row],[q_P]]*0.000001</f>
        <v>5.6352584289170915</v>
      </c>
      <c r="BN316" s="34">
        <f>テーブル2[[#This Row],[Tsub]]</f>
        <v>76.567176532198346</v>
      </c>
      <c r="BO316" s="34">
        <f>テーブル2[[#This Row],[Fcorr]]</f>
        <v>1</v>
      </c>
      <c r="BP316" s="34">
        <f>(テーブル2[[#This Row],[Tsub]]-40)^2</f>
        <v>1337.1583995369574</v>
      </c>
      <c r="BQ316" s="34">
        <v>1</v>
      </c>
      <c r="BR316" s="34">
        <v>0.3175</v>
      </c>
    </row>
    <row r="317" spans="1:70" x14ac:dyDescent="0.15">
      <c r="A317" s="33" t="s">
        <v>136</v>
      </c>
      <c r="B317" s="34">
        <v>13789514.586336</v>
      </c>
      <c r="C317" s="22">
        <f>TsatFromP(テーブル2[[#This Row],[P]])</f>
        <v>608.62107399852357</v>
      </c>
      <c r="D317" s="34">
        <f>RhoGFromP(テーブル2[[#This Row],[P]])</f>
        <v>85.147847035840741</v>
      </c>
      <c r="E317" s="34">
        <f>RhoFFromP(テーブル2[[#This Row],[P]])</f>
        <v>624.86636713482415</v>
      </c>
      <c r="F317" s="34">
        <f>HgFromP(テーブル2[[#This Row],[P]])</f>
        <v>2643264.5206450778</v>
      </c>
      <c r="G317" s="34">
        <f>HfFromP(テーブル2[[#This Row],[P]])</f>
        <v>1562686.7596125705</v>
      </c>
      <c r="H317" s="34">
        <f>MuGFromP(テーブル2[[#This Row],[P]])</f>
        <v>2.2019591234371903E-5</v>
      </c>
      <c r="I317" s="34">
        <f>MuFFromP(テーブル2[[#This Row],[P]])</f>
        <v>7.222326555143516E-5</v>
      </c>
      <c r="J317" s="34">
        <f>KfFromP(テーブル2[[#This Row],[P]])</f>
        <v>0.49112131073334553</v>
      </c>
      <c r="K317" s="34">
        <f>CpFFromP(テーブル2[[#This Row],[P]])</f>
        <v>7679.7488518783057</v>
      </c>
      <c r="L317" s="34">
        <f>SigmaFromP(テーブル2[[#This Row],[P]])</f>
        <v>6.5036449518301549E-3</v>
      </c>
      <c r="M317" s="34">
        <v>204.01</v>
      </c>
      <c r="N317" s="34">
        <v>3471.9488000000001</v>
      </c>
      <c r="O317" s="35">
        <f t="shared" si="146"/>
        <v>1.7719053836560394E-5</v>
      </c>
      <c r="P317" s="35">
        <f t="shared" si="147"/>
        <v>1.4921936786020797E-2</v>
      </c>
      <c r="Q317" s="35">
        <v>4.7497999999999993E-3</v>
      </c>
      <c r="R317" s="34">
        <v>0.3175</v>
      </c>
      <c r="S317" s="36">
        <v>8665835.5712890625</v>
      </c>
      <c r="T317" s="34">
        <v>500.82843312480281</v>
      </c>
      <c r="U317" s="12">
        <f>+T317+BG317*S317*テーブル2[[#This Row],[Pw]]*R317/(N317*O317*K317)</f>
        <v>587.72818017898248</v>
      </c>
      <c r="V317" s="34">
        <v>0.03</v>
      </c>
      <c r="W317" s="35">
        <f t="shared" si="118"/>
        <v>228334.48867658273</v>
      </c>
      <c r="X317" s="34">
        <v>2.4438909781889912E-2</v>
      </c>
      <c r="Y317" s="34">
        <f t="shared" si="119"/>
        <v>6.3967457008917261</v>
      </c>
      <c r="Z317" s="34">
        <f t="shared" si="120"/>
        <v>6.3967457132827361</v>
      </c>
      <c r="AA317" s="34">
        <f t="shared" si="121"/>
        <v>-1.2391009995837976E-8</v>
      </c>
      <c r="AB317" s="34">
        <f t="shared" si="122"/>
        <v>1.324301145151867E-5</v>
      </c>
      <c r="AC317" s="34">
        <v>639.72855466325802</v>
      </c>
      <c r="AD317" s="34">
        <f t="shared" si="123"/>
        <v>6310.1173968611492</v>
      </c>
      <c r="AE317" s="34">
        <f>+gettm2(AD317,AC317,AK317,AL317,テーブル2[[#This Row],[Fcorr]])</f>
        <v>587.72818017898237</v>
      </c>
      <c r="AF317" s="37">
        <f t="shared" si="124"/>
        <v>0</v>
      </c>
      <c r="AG317" s="34">
        <v>1.3373035287715033E-5</v>
      </c>
      <c r="AH317" s="34">
        <f t="shared" si="125"/>
        <v>58.932018376388257</v>
      </c>
      <c r="AI317" s="34">
        <f t="shared" si="126"/>
        <v>0.30710160267438791</v>
      </c>
      <c r="AJ317" s="34">
        <f t="shared" si="127"/>
        <v>35.532200352793247</v>
      </c>
      <c r="AK317" s="34">
        <f>+S88*テーブル2[[#This Row],[F_form]]/(E88*CpFromTP((テーブル2[[#This Row],[Tin]]+テーブル2[[#This Row],[Tf]])/2,テーブル2[[#This Row],[P]])*AI88)</f>
        <v>2.0016846634939109</v>
      </c>
      <c r="AL317" s="34">
        <f t="shared" si="128"/>
        <v>1.1293676909872215</v>
      </c>
      <c r="AM317" s="34">
        <f t="shared" si="129"/>
        <v>608.62107399521142</v>
      </c>
      <c r="AN317" s="34">
        <f t="shared" si="130"/>
        <v>3.3121523301815614E-9</v>
      </c>
      <c r="AO317" s="34">
        <f t="shared" si="131"/>
        <v>1.3002383619636351E-7</v>
      </c>
      <c r="AP317" s="34">
        <v>3.7810869488574852</v>
      </c>
      <c r="AQ317" s="34">
        <f t="shared" si="132"/>
        <v>3.8142537845620161E-5</v>
      </c>
      <c r="AR317" s="34">
        <f t="shared" si="133"/>
        <v>6.7515295619556984E-6</v>
      </c>
      <c r="AS317" s="34">
        <f t="shared" si="134"/>
        <v>17.938837064431763</v>
      </c>
      <c r="AT317" s="34">
        <f t="shared" si="135"/>
        <v>11.384840154596198</v>
      </c>
      <c r="AU317" s="34">
        <f t="shared" si="136"/>
        <v>3.4963026576682186</v>
      </c>
      <c r="AV317" s="34">
        <f t="shared" si="137"/>
        <v>0.28478429118926663</v>
      </c>
      <c r="AW317" s="34">
        <f t="shared" si="138"/>
        <v>7.9618461584550024E-3</v>
      </c>
      <c r="AX317" s="34">
        <f t="shared" si="139"/>
        <v>0.28478428691159696</v>
      </c>
      <c r="AY317" s="34">
        <f t="shared" si="140"/>
        <v>4.2776696629331923E-9</v>
      </c>
      <c r="AZ317" s="34">
        <f t="shared" si="141"/>
        <v>1080577.7610325073</v>
      </c>
      <c r="BA317" s="34">
        <f t="shared" si="142"/>
        <v>1.0087717728137812E-5</v>
      </c>
      <c r="BB317" s="36">
        <f t="shared" si="143"/>
        <v>8703085.0739965141</v>
      </c>
      <c r="BC317" s="38">
        <f t="shared" si="144"/>
        <v>37249.502707451582</v>
      </c>
      <c r="BD317" s="39">
        <f t="shared" si="145"/>
        <v>0.42984317439467223</v>
      </c>
      <c r="BE317" s="36">
        <v>5741353.7999999998</v>
      </c>
      <c r="BF317" s="40">
        <f>テーブル2[[#This Row],[q_P]]/テーブル2[[#This Row],[q_M]]</f>
        <v>1.5158593908629205</v>
      </c>
      <c r="BG317" s="34">
        <v>1</v>
      </c>
      <c r="BH317" s="34">
        <v>-0.128</v>
      </c>
      <c r="BI317" s="34">
        <v>4.5999999999999999E-2</v>
      </c>
      <c r="BJ317" s="34">
        <v>5625</v>
      </c>
      <c r="BK317" s="22">
        <v>1</v>
      </c>
      <c r="BL317" s="34">
        <f>テーブル2[[#This Row],[Ts]]-テーブル2[[#This Row],[Tin]]</f>
        <v>107.79264087372076</v>
      </c>
      <c r="BM317" s="34">
        <f>テーブル2[[#This Row],[q_P]]*0.000001</f>
        <v>8.7030850739965135</v>
      </c>
      <c r="BN317" s="34">
        <f>テーブル2[[#This Row],[Tsub]]</f>
        <v>107.79264087372076</v>
      </c>
      <c r="BO317" s="34">
        <f>テーブル2[[#This Row],[Fcorr]]</f>
        <v>1</v>
      </c>
      <c r="BP317" s="34">
        <f>(テーブル2[[#This Row],[Tsub]]-40)^2</f>
        <v>4595.8421566332745</v>
      </c>
      <c r="BQ317" s="34">
        <v>1</v>
      </c>
      <c r="BR317" s="34">
        <v>0.3175</v>
      </c>
    </row>
    <row r="318" spans="1:70" x14ac:dyDescent="0.15">
      <c r="A318" s="33" t="s">
        <v>137</v>
      </c>
      <c r="B318" s="34">
        <v>13789514.586336</v>
      </c>
      <c r="C318" s="22">
        <f>TsatFromP(テーブル2[[#This Row],[P]])</f>
        <v>608.62107399852357</v>
      </c>
      <c r="D318" s="34">
        <f>RhoGFromP(テーブル2[[#This Row],[P]])</f>
        <v>85.147847035840741</v>
      </c>
      <c r="E318" s="34">
        <f>RhoFFromP(テーブル2[[#This Row],[P]])</f>
        <v>624.86636713482415</v>
      </c>
      <c r="F318" s="34">
        <f>HgFromP(テーブル2[[#This Row],[P]])</f>
        <v>2643264.5206450778</v>
      </c>
      <c r="G318" s="34">
        <f>HfFromP(テーブル2[[#This Row],[P]])</f>
        <v>1562686.7596125705</v>
      </c>
      <c r="H318" s="34">
        <f>MuGFromP(テーブル2[[#This Row],[P]])</f>
        <v>2.2019591234371903E-5</v>
      </c>
      <c r="I318" s="34">
        <f>MuFFromP(テーブル2[[#This Row],[P]])</f>
        <v>7.222326555143516E-5</v>
      </c>
      <c r="J318" s="34">
        <f>KfFromP(テーブル2[[#This Row],[P]])</f>
        <v>0.49112131073334553</v>
      </c>
      <c r="K318" s="34">
        <f>CpFFromP(テーブル2[[#This Row],[P]])</f>
        <v>7679.7488518783057</v>
      </c>
      <c r="L318" s="34">
        <f>SigmaFromP(テーブル2[[#This Row],[P]])</f>
        <v>6.5036449518301549E-3</v>
      </c>
      <c r="M318" s="34">
        <v>205.01</v>
      </c>
      <c r="N318" s="34">
        <v>3594.0095000000001</v>
      </c>
      <c r="O318" s="35">
        <f t="shared" si="146"/>
        <v>1.7719053836560394E-5</v>
      </c>
      <c r="P318" s="35">
        <f t="shared" si="147"/>
        <v>1.4921936786020797E-2</v>
      </c>
      <c r="Q318" s="35">
        <v>4.7497999999999993E-3</v>
      </c>
      <c r="R318" s="34">
        <v>0.3175</v>
      </c>
      <c r="S318" s="36">
        <v>14435896.301269531</v>
      </c>
      <c r="T318" s="34">
        <v>446.36479170134942</v>
      </c>
      <c r="U318" s="12">
        <f>+T318+BG318*S318*テーブル2[[#This Row],[Pw]]*R318/(N318*O318*K318)</f>
        <v>586.20945996877856</v>
      </c>
      <c r="V318" s="34">
        <v>0.03</v>
      </c>
      <c r="W318" s="35">
        <f t="shared" si="118"/>
        <v>236361.87304411881</v>
      </c>
      <c r="X318" s="34">
        <v>2.4097764121224871E-2</v>
      </c>
      <c r="Y318" s="34">
        <f t="shared" si="119"/>
        <v>6.4418650931268679</v>
      </c>
      <c r="Z318" s="34">
        <f t="shared" si="120"/>
        <v>6.441865118328673</v>
      </c>
      <c r="AA318" s="34">
        <f t="shared" si="121"/>
        <v>-2.520180508724934E-8</v>
      </c>
      <c r="AB318" s="34">
        <f t="shared" si="122"/>
        <v>1.2533720809228821E-5</v>
      </c>
      <c r="AC318" s="34">
        <v>641.49071829005902</v>
      </c>
      <c r="AD318" s="34">
        <f t="shared" si="123"/>
        <v>6486.2070544512217</v>
      </c>
      <c r="AE318" s="34">
        <f>+gettm2(AD318,AC318,AK318,AL318,テーブル2[[#This Row],[Fcorr]])</f>
        <v>586.20945996877833</v>
      </c>
      <c r="AF318" s="37">
        <f t="shared" si="124"/>
        <v>0</v>
      </c>
      <c r="AG318" s="34">
        <v>1.2736373542974953E-5</v>
      </c>
      <c r="AH318" s="34">
        <f t="shared" si="125"/>
        <v>62.267016004135613</v>
      </c>
      <c r="AI318" s="34">
        <f t="shared" si="126"/>
        <v>0.3156715567115656</v>
      </c>
      <c r="AJ318" s="34">
        <f t="shared" si="127"/>
        <v>34.784940807010841</v>
      </c>
      <c r="AK318" s="34">
        <f>+S88*テーブル2[[#This Row],[F_form]]/(E88*CpFromTP((テーブル2[[#This Row],[Tin]]+テーブル2[[#This Row],[Tf]])/2,テーブル2[[#This Row],[P]])*AI88)</f>
        <v>2.1223319906722584</v>
      </c>
      <c r="AL318" s="34">
        <f t="shared" si="128"/>
        <v>1.1293676909872215</v>
      </c>
      <c r="AM318" s="34">
        <f t="shared" si="129"/>
        <v>608.62107399089746</v>
      </c>
      <c r="AN318" s="34">
        <f t="shared" si="130"/>
        <v>7.6261130743660033E-9</v>
      </c>
      <c r="AO318" s="34">
        <f t="shared" si="131"/>
        <v>2.0265273374613199E-7</v>
      </c>
      <c r="AP318" s="34">
        <v>3.856941001663599</v>
      </c>
      <c r="AQ318" s="34">
        <f t="shared" si="132"/>
        <v>3.6657000317874435E-5</v>
      </c>
      <c r="AR318" s="34">
        <f t="shared" si="133"/>
        <v>6.4695131383605426E-6</v>
      </c>
      <c r="AS318" s="34">
        <f t="shared" si="134"/>
        <v>17.669207864288609</v>
      </c>
      <c r="AT318" s="34">
        <f t="shared" si="135"/>
        <v>11.309117279573302</v>
      </c>
      <c r="AU318" s="34">
        <f t="shared" si="136"/>
        <v>3.56996665667657</v>
      </c>
      <c r="AV318" s="34">
        <f t="shared" si="137"/>
        <v>0.28697434498702901</v>
      </c>
      <c r="AW318" s="34">
        <f t="shared" si="138"/>
        <v>7.5354127149578351E-3</v>
      </c>
      <c r="AX318" s="34">
        <f t="shared" si="139"/>
        <v>0.2869743368942787</v>
      </c>
      <c r="AY318" s="34">
        <f t="shared" si="140"/>
        <v>8.0927503032235393E-9</v>
      </c>
      <c r="AZ318" s="34">
        <f t="shared" si="141"/>
        <v>1080577.7610325073</v>
      </c>
      <c r="BA318" s="34">
        <f t="shared" si="142"/>
        <v>9.5041641295688252E-6</v>
      </c>
      <c r="BB318" s="36">
        <f t="shared" si="143"/>
        <v>14397321.873766042</v>
      </c>
      <c r="BC318" s="38">
        <f t="shared" si="144"/>
        <v>-38574.427503488958</v>
      </c>
      <c r="BD318" s="39">
        <f t="shared" si="145"/>
        <v>-0.26721186338874309</v>
      </c>
      <c r="BE318" s="36">
        <v>6940098</v>
      </c>
      <c r="BF318" s="40">
        <f>テーブル2[[#This Row],[q_P]]/テーブル2[[#This Row],[q_M]]</f>
        <v>2.0745127624661843</v>
      </c>
      <c r="BG318" s="34">
        <v>1</v>
      </c>
      <c r="BH318" s="34">
        <v>-0.28399999999999997</v>
      </c>
      <c r="BI318" s="34">
        <v>4.5999999999999999E-2</v>
      </c>
      <c r="BJ318" s="34">
        <v>5625</v>
      </c>
      <c r="BK318" s="22">
        <v>1</v>
      </c>
      <c r="BL318" s="34">
        <f>テーブル2[[#This Row],[Ts]]-テーブル2[[#This Row],[Tin]]</f>
        <v>162.25628229717415</v>
      </c>
      <c r="BM318" s="34">
        <f>テーブル2[[#This Row],[q_P]]*0.000001</f>
        <v>14.397321873766042</v>
      </c>
      <c r="BN318" s="34">
        <f>テーブル2[[#This Row],[Tsub]]</f>
        <v>162.25628229717415</v>
      </c>
      <c r="BO318" s="34">
        <f>テーブル2[[#This Row],[Fcorr]]</f>
        <v>1</v>
      </c>
      <c r="BP318" s="34">
        <f>(テーブル2[[#This Row],[Tsub]]-40)^2</f>
        <v>14946.598561126339</v>
      </c>
      <c r="BQ318" s="34">
        <v>1</v>
      </c>
      <c r="BR318" s="34">
        <v>0.3175</v>
      </c>
    </row>
    <row r="319" spans="1:70" x14ac:dyDescent="0.15">
      <c r="A319" s="33" t="s">
        <v>138</v>
      </c>
      <c r="B319" s="34">
        <v>13789514.586336</v>
      </c>
      <c r="C319" s="22">
        <f>TsatFromP(テーブル2[[#This Row],[P]])</f>
        <v>608.62107399852357</v>
      </c>
      <c r="D319" s="34">
        <f>RhoGFromP(テーブル2[[#This Row],[P]])</f>
        <v>85.147847035840741</v>
      </c>
      <c r="E319" s="34">
        <f>RhoFFromP(テーブル2[[#This Row],[P]])</f>
        <v>624.86636713482415</v>
      </c>
      <c r="F319" s="34">
        <f>HgFromP(テーブル2[[#This Row],[P]])</f>
        <v>2643264.5206450778</v>
      </c>
      <c r="G319" s="34">
        <f>HfFromP(テーブル2[[#This Row],[P]])</f>
        <v>1562686.7596125705</v>
      </c>
      <c r="H319" s="34">
        <f>MuGFromP(テーブル2[[#This Row],[P]])</f>
        <v>2.2019591234371903E-5</v>
      </c>
      <c r="I319" s="34">
        <f>MuFFromP(テーブル2[[#This Row],[P]])</f>
        <v>7.222326555143516E-5</v>
      </c>
      <c r="J319" s="34">
        <f>KfFromP(テーブル2[[#This Row],[P]])</f>
        <v>0.49112131073334553</v>
      </c>
      <c r="K319" s="34">
        <f>CpFFromP(テーブル2[[#This Row],[P]])</f>
        <v>7679.7488518783057</v>
      </c>
      <c r="L319" s="34">
        <f>SigmaFromP(テーブル2[[#This Row],[P]])</f>
        <v>6.5036449518301549E-3</v>
      </c>
      <c r="M319" s="34">
        <v>206.01</v>
      </c>
      <c r="N319" s="34">
        <v>3594.0095000000001</v>
      </c>
      <c r="O319" s="35">
        <f t="shared" si="146"/>
        <v>1.7719053836560394E-5</v>
      </c>
      <c r="P319" s="35">
        <f t="shared" si="147"/>
        <v>1.4921936786020797E-2</v>
      </c>
      <c r="Q319" s="35">
        <v>4.7497999999999993E-3</v>
      </c>
      <c r="R319" s="34">
        <v>0.3175</v>
      </c>
      <c r="S319" s="36">
        <v>11056875.610351563</v>
      </c>
      <c r="T319" s="34">
        <v>479.80174976923308</v>
      </c>
      <c r="U319" s="12">
        <f>+T319+BG319*S319*テーブル2[[#This Row],[Pw]]*R319/(N319*O319*K319)</f>
        <v>586.91287536438313</v>
      </c>
      <c r="V319" s="34">
        <v>0.03</v>
      </c>
      <c r="W319" s="35">
        <f t="shared" si="118"/>
        <v>236361.87304411881</v>
      </c>
      <c r="X319" s="34">
        <v>2.4097764121224871E-2</v>
      </c>
      <c r="Y319" s="34">
        <f t="shared" si="119"/>
        <v>6.4418650931268679</v>
      </c>
      <c r="Z319" s="34">
        <f t="shared" si="120"/>
        <v>6.441865118328673</v>
      </c>
      <c r="AA319" s="34">
        <f t="shared" si="121"/>
        <v>-2.520180508724934E-8</v>
      </c>
      <c r="AB319" s="34">
        <f t="shared" si="122"/>
        <v>1.2533720809228821E-5</v>
      </c>
      <c r="AC319" s="34">
        <v>640.41360683469361</v>
      </c>
      <c r="AD319" s="34">
        <f t="shared" si="123"/>
        <v>6486.2070544512217</v>
      </c>
      <c r="AE319" s="34">
        <f>+gettm2(AD319,AC319,AK319,AL319,テーブル2[[#This Row],[Fcorr]])</f>
        <v>586.91287536438301</v>
      </c>
      <c r="AF319" s="37">
        <f t="shared" si="124"/>
        <v>0</v>
      </c>
      <c r="AG319" s="34">
        <v>1.2690744700810258E-5</v>
      </c>
      <c r="AH319" s="34">
        <f t="shared" si="125"/>
        <v>62.267016004135613</v>
      </c>
      <c r="AI319" s="34">
        <f t="shared" si="126"/>
        <v>0.3156715567115656</v>
      </c>
      <c r="AJ319" s="34">
        <f t="shared" si="127"/>
        <v>34.660321615493267</v>
      </c>
      <c r="AK319" s="34">
        <f>+S88*テーブル2[[#This Row],[F_form]]/(E88*CpFromTP((テーブル2[[#This Row],[Tin]]+テーブル2[[#This Row],[Tf]])/2,テーブル2[[#This Row],[P]])*AI88)</f>
        <v>2.0539748437689949</v>
      </c>
      <c r="AL319" s="34">
        <f t="shared" si="128"/>
        <v>1.1293676909872215</v>
      </c>
      <c r="AM319" s="34">
        <f t="shared" si="129"/>
        <v>608.62107399693082</v>
      </c>
      <c r="AN319" s="34">
        <f t="shared" si="130"/>
        <v>1.5927525964798406E-9</v>
      </c>
      <c r="AO319" s="34">
        <f t="shared" si="131"/>
        <v>1.5702389158143718E-7</v>
      </c>
      <c r="AP319" s="34">
        <v>3.8465451468397238</v>
      </c>
      <c r="AQ319" s="34">
        <f t="shared" si="132"/>
        <v>3.6855409956958136E-5</v>
      </c>
      <c r="AR319" s="34">
        <f t="shared" si="133"/>
        <v>6.4238842961958478E-6</v>
      </c>
      <c r="AS319" s="34">
        <f t="shared" si="134"/>
        <v>17.544588672771038</v>
      </c>
      <c r="AT319" s="34">
        <f t="shared" si="135"/>
        <v>11.27372782316089</v>
      </c>
      <c r="AU319" s="34">
        <f t="shared" si="136"/>
        <v>3.5587952118796879</v>
      </c>
      <c r="AV319" s="34">
        <f t="shared" si="137"/>
        <v>0.28774993496003587</v>
      </c>
      <c r="AW319" s="34">
        <f t="shared" si="138"/>
        <v>7.5354127149578351E-3</v>
      </c>
      <c r="AX319" s="34">
        <f t="shared" si="139"/>
        <v>0.28774992730870086</v>
      </c>
      <c r="AY319" s="34">
        <f t="shared" si="140"/>
        <v>7.6513350100171351E-9</v>
      </c>
      <c r="AZ319" s="34">
        <f t="shared" si="141"/>
        <v>1080577.7610325073</v>
      </c>
      <c r="BA319" s="34">
        <f t="shared" si="142"/>
        <v>9.5814317913928836E-6</v>
      </c>
      <c r="BB319" s="36">
        <f t="shared" si="143"/>
        <v>11065689.992291059</v>
      </c>
      <c r="BC319" s="38">
        <f t="shared" si="144"/>
        <v>8814.381939496845</v>
      </c>
      <c r="BD319" s="39">
        <f t="shared" si="145"/>
        <v>7.9718559293953967E-2</v>
      </c>
      <c r="BE319" s="36">
        <v>6940098</v>
      </c>
      <c r="BF319" s="40">
        <f>テーブル2[[#This Row],[q_P]]/テーブル2[[#This Row],[q_M]]</f>
        <v>1.5944573105871214</v>
      </c>
      <c r="BG319" s="34">
        <v>1</v>
      </c>
      <c r="BH319" s="34">
        <v>-0.14799999999999999</v>
      </c>
      <c r="BI319" s="34">
        <v>4.5999999999999999E-2</v>
      </c>
      <c r="BJ319" s="34">
        <v>5625</v>
      </c>
      <c r="BK319" s="22">
        <v>1</v>
      </c>
      <c r="BL319" s="34">
        <f>テーブル2[[#This Row],[Ts]]-テーブル2[[#This Row],[Tin]]</f>
        <v>128.81932422929049</v>
      </c>
      <c r="BM319" s="34">
        <f>テーブル2[[#This Row],[q_P]]*0.000001</f>
        <v>11.065689992291059</v>
      </c>
      <c r="BN319" s="34">
        <f>テーブル2[[#This Row],[Tsub]]</f>
        <v>128.81932422929049</v>
      </c>
      <c r="BO319" s="34">
        <f>テーブル2[[#This Row],[Fcorr]]</f>
        <v>1</v>
      </c>
      <c r="BP319" s="34">
        <f>(テーブル2[[#This Row],[Tsub]]-40)^2</f>
        <v>7888.8723565478285</v>
      </c>
      <c r="BQ319" s="34">
        <v>1</v>
      </c>
      <c r="BR319" s="34">
        <v>0.3175</v>
      </c>
    </row>
    <row r="320" spans="1:70" x14ac:dyDescent="0.15">
      <c r="A320" s="33" t="s">
        <v>139</v>
      </c>
      <c r="B320" s="34">
        <v>13789514.586336</v>
      </c>
      <c r="C320" s="22">
        <f>TsatFromP(テーブル2[[#This Row],[P]])</f>
        <v>608.62107399852357</v>
      </c>
      <c r="D320" s="34">
        <f>RhoGFromP(テーブル2[[#This Row],[P]])</f>
        <v>85.147847035840741</v>
      </c>
      <c r="E320" s="34">
        <f>RhoFFromP(テーブル2[[#This Row],[P]])</f>
        <v>624.86636713482415</v>
      </c>
      <c r="F320" s="34">
        <f>HgFromP(テーブル2[[#This Row],[P]])</f>
        <v>2643264.5206450778</v>
      </c>
      <c r="G320" s="34">
        <f>HfFromP(テーブル2[[#This Row],[P]])</f>
        <v>1562686.7596125705</v>
      </c>
      <c r="H320" s="34">
        <f>MuGFromP(テーブル2[[#This Row],[P]])</f>
        <v>2.2019591234371903E-5</v>
      </c>
      <c r="I320" s="34">
        <f>MuFFromP(テーブル2[[#This Row],[P]])</f>
        <v>7.222326555143516E-5</v>
      </c>
      <c r="J320" s="34">
        <f>KfFromP(テーブル2[[#This Row],[P]])</f>
        <v>0.49112131073334553</v>
      </c>
      <c r="K320" s="34">
        <f>CpFFromP(テーブル2[[#This Row],[P]])</f>
        <v>7679.7488518783057</v>
      </c>
      <c r="L320" s="34">
        <f>SigmaFromP(テーブル2[[#This Row],[P]])</f>
        <v>6.5036449518301549E-3</v>
      </c>
      <c r="M320" s="34">
        <v>207.01</v>
      </c>
      <c r="N320" s="34">
        <v>3607.5718000000002</v>
      </c>
      <c r="O320" s="35">
        <f t="shared" si="146"/>
        <v>1.7719053836560394E-5</v>
      </c>
      <c r="P320" s="35">
        <f t="shared" si="147"/>
        <v>1.4921936786020797E-2</v>
      </c>
      <c r="Q320" s="35">
        <v>4.7497999999999993E-3</v>
      </c>
      <c r="R320" s="34">
        <v>0.3175</v>
      </c>
      <c r="S320" s="36">
        <v>11492212.677001953</v>
      </c>
      <c r="T320" s="34">
        <v>475.88059540297343</v>
      </c>
      <c r="U320" s="12">
        <f>+T320+BG320*S320*テーブル2[[#This Row],[Pw]]*R320/(N320*O320*K320)</f>
        <v>586.79042836343785</v>
      </c>
      <c r="V320" s="34">
        <v>0.03</v>
      </c>
      <c r="W320" s="35">
        <f t="shared" si="118"/>
        <v>237253.80464051172</v>
      </c>
      <c r="X320" s="34">
        <v>2.4061003599668444E-2</v>
      </c>
      <c r="Y320" s="34">
        <f t="shared" si="119"/>
        <v>6.4467841718385426</v>
      </c>
      <c r="Z320" s="34">
        <f t="shared" si="120"/>
        <v>6.4467841931011112</v>
      </c>
      <c r="AA320" s="34">
        <f t="shared" si="121"/>
        <v>-2.1262568594693221E-8</v>
      </c>
      <c r="AB320" s="34">
        <f t="shared" si="122"/>
        <v>1.2458664820822193E-5</v>
      </c>
      <c r="AC320" s="34">
        <v>640.53796294684719</v>
      </c>
      <c r="AD320" s="34">
        <f t="shared" si="123"/>
        <v>6505.7154719269156</v>
      </c>
      <c r="AE320" s="34">
        <f>+gettm2(AD320,AC320,AK320,AL320,テーブル2[[#This Row],[Fcorr]])</f>
        <v>586.79042876881738</v>
      </c>
      <c r="AF320" s="37">
        <f t="shared" si="124"/>
        <v>4.0537952372687869E-7</v>
      </c>
      <c r="AG320" s="34">
        <v>1.2620682741343093E-5</v>
      </c>
      <c r="AH320" s="34">
        <f t="shared" si="125"/>
        <v>62.642137455634234</v>
      </c>
      <c r="AI320" s="34">
        <f t="shared" si="126"/>
        <v>0.3166209948750151</v>
      </c>
      <c r="AJ320" s="34">
        <f t="shared" si="127"/>
        <v>34.5726434698879</v>
      </c>
      <c r="AK320" s="34">
        <f>+S88*テーブル2[[#This Row],[F_form]]/(E88*CpFromTP((テーブル2[[#This Row],[Tin]]+テーブル2[[#This Row],[Tf]])/2,テーブル2[[#This Row],[P]])*AI88)</f>
        <v>2.0628528339112449</v>
      </c>
      <c r="AL320" s="34">
        <f t="shared" si="128"/>
        <v>1.1293676909872215</v>
      </c>
      <c r="AM320" s="34">
        <f t="shared" si="129"/>
        <v>608.62107399633885</v>
      </c>
      <c r="AN320" s="34">
        <f t="shared" si="130"/>
        <v>2.1847199604962952E-9</v>
      </c>
      <c r="AO320" s="34">
        <f t="shared" si="131"/>
        <v>1.6201792052089995E-7</v>
      </c>
      <c r="AP320" s="34">
        <v>3.8542533698494781</v>
      </c>
      <c r="AQ320" s="34">
        <f t="shared" si="132"/>
        <v>3.6708141154122389E-5</v>
      </c>
      <c r="AR320" s="34">
        <f t="shared" si="133"/>
        <v>6.3913503309319966E-6</v>
      </c>
      <c r="AS320" s="34">
        <f t="shared" si="134"/>
        <v>17.508234761231844</v>
      </c>
      <c r="AT320" s="34">
        <f t="shared" si="135"/>
        <v>11.263356640182749</v>
      </c>
      <c r="AU320" s="34">
        <f t="shared" si="136"/>
        <v>3.5662151850467696</v>
      </c>
      <c r="AV320" s="34">
        <f t="shared" si="137"/>
        <v>0.28803818480270849</v>
      </c>
      <c r="AW320" s="34">
        <f t="shared" si="138"/>
        <v>7.4902882177728834E-3</v>
      </c>
      <c r="AX320" s="34">
        <f t="shared" si="139"/>
        <v>0.2880381766961797</v>
      </c>
      <c r="AY320" s="34">
        <f t="shared" si="140"/>
        <v>8.106528781581801E-9</v>
      </c>
      <c r="AZ320" s="34">
        <f t="shared" si="141"/>
        <v>1080577.7610325073</v>
      </c>
      <c r="BA320" s="34">
        <f t="shared" si="142"/>
        <v>9.5240602087236343E-6</v>
      </c>
      <c r="BB320" s="36">
        <f t="shared" si="143"/>
        <v>11486404.246537276</v>
      </c>
      <c r="BC320" s="38">
        <f t="shared" si="144"/>
        <v>-5808.4304646775126</v>
      </c>
      <c r="BD320" s="39">
        <f t="shared" si="145"/>
        <v>-5.0542316157281511E-2</v>
      </c>
      <c r="BE320" s="36">
        <v>6214542.2999999998</v>
      </c>
      <c r="BF320" s="40">
        <f>テーブル2[[#This Row],[q_P]]/テーブル2[[#This Row],[q_M]]</f>
        <v>1.8483105741411199</v>
      </c>
      <c r="BG320" s="34">
        <v>1</v>
      </c>
      <c r="BH320" s="34">
        <v>-0.216</v>
      </c>
      <c r="BI320" s="34">
        <v>4.5999999999999999E-2</v>
      </c>
      <c r="BJ320" s="34">
        <v>5625</v>
      </c>
      <c r="BK320" s="22">
        <v>1</v>
      </c>
      <c r="BL320" s="34">
        <f>テーブル2[[#This Row],[Ts]]-テーブル2[[#This Row],[Tin]]</f>
        <v>132.74047859555014</v>
      </c>
      <c r="BM320" s="34">
        <f>テーブル2[[#This Row],[q_P]]*0.000001</f>
        <v>11.486404246537274</v>
      </c>
      <c r="BN320" s="34">
        <f>テーブル2[[#This Row],[Tsub]]</f>
        <v>132.74047859555014</v>
      </c>
      <c r="BO320" s="34">
        <f>テーブル2[[#This Row],[Fcorr]]</f>
        <v>1</v>
      </c>
      <c r="BP320" s="34">
        <f>(テーブル2[[#This Row],[Tsub]]-40)^2</f>
        <v>8600.7963701316949</v>
      </c>
      <c r="BQ320" s="34">
        <v>1</v>
      </c>
      <c r="BR320" s="34">
        <v>0.3175</v>
      </c>
    </row>
    <row r="321" spans="1:70" x14ac:dyDescent="0.15">
      <c r="A321" s="33" t="s">
        <v>140</v>
      </c>
      <c r="B321" s="34">
        <v>13789514.586336</v>
      </c>
      <c r="C321" s="22">
        <f>TsatFromP(テーブル2[[#This Row],[P]])</f>
        <v>608.62107399852357</v>
      </c>
      <c r="D321" s="34">
        <f>RhoGFromP(テーブル2[[#This Row],[P]])</f>
        <v>85.147847035840741</v>
      </c>
      <c r="E321" s="34">
        <f>RhoFFromP(テーブル2[[#This Row],[P]])</f>
        <v>624.86636713482415</v>
      </c>
      <c r="F321" s="34">
        <f>HgFromP(テーブル2[[#This Row],[P]])</f>
        <v>2643264.5206450778</v>
      </c>
      <c r="G321" s="34">
        <f>HfFromP(テーブル2[[#This Row],[P]])</f>
        <v>1562686.7596125705</v>
      </c>
      <c r="H321" s="34">
        <f>MuGFromP(テーブル2[[#This Row],[P]])</f>
        <v>2.2019591234371903E-5</v>
      </c>
      <c r="I321" s="34">
        <f>MuFFromP(テーブル2[[#This Row],[P]])</f>
        <v>7.222326555143516E-5</v>
      </c>
      <c r="J321" s="34">
        <f>KfFromP(テーブル2[[#This Row],[P]])</f>
        <v>0.49112131073334553</v>
      </c>
      <c r="K321" s="34">
        <f>CpFFromP(テーブル2[[#This Row],[P]])</f>
        <v>7679.7488518783057</v>
      </c>
      <c r="L321" s="34">
        <f>SigmaFromP(テーブル2[[#This Row],[P]])</f>
        <v>6.5036449518301549E-3</v>
      </c>
      <c r="M321" s="34">
        <v>208.01</v>
      </c>
      <c r="N321" s="34">
        <v>3607.5718000000002</v>
      </c>
      <c r="O321" s="35">
        <f t="shared" si="146"/>
        <v>1.7719053836560394E-5</v>
      </c>
      <c r="P321" s="35">
        <f t="shared" si="147"/>
        <v>1.4921936786020797E-2</v>
      </c>
      <c r="Q321" s="35">
        <v>4.7497999999999993E-3</v>
      </c>
      <c r="R321" s="34">
        <v>0.3175</v>
      </c>
      <c r="S321" s="36">
        <v>8349977.8747558594</v>
      </c>
      <c r="T321" s="34">
        <v>507.00425215748538</v>
      </c>
      <c r="U321" s="12">
        <f>+T321+BG321*S321*テーブル2[[#This Row],[Pw]]*R321/(N321*O321*K321)</f>
        <v>587.58879034359404</v>
      </c>
      <c r="V321" s="34">
        <v>0.03</v>
      </c>
      <c r="W321" s="35">
        <f t="shared" ref="W321:W384" si="148">+N321*Q321/I321</f>
        <v>237253.80464051172</v>
      </c>
      <c r="X321" s="34">
        <v>2.4061003599668444E-2</v>
      </c>
      <c r="Y321" s="34">
        <f t="shared" ref="Y321:Y384" si="149">IF(X321&gt;0,1/X321^0.5,1)</f>
        <v>6.4467841718385426</v>
      </c>
      <c r="Z321" s="34">
        <f t="shared" ref="Z321:Z384" si="150">IF(X321&gt;0,1.14-2*LOG((0.72*L321*E321)/(X321*Q321*N321^2)+9.35/(W321*X321^0.5)),0)</f>
        <v>6.4467841931011112</v>
      </c>
      <c r="AA321" s="34">
        <f t="shared" ref="AA321:AA384" si="151">+Y321-Z321</f>
        <v>-2.1262568594693221E-8</v>
      </c>
      <c r="AB321" s="34">
        <f t="shared" ref="AB321:AB384" si="152">32/X321*L321*V321*E321/N321^2</f>
        <v>1.2458664820822193E-5</v>
      </c>
      <c r="AC321" s="34">
        <v>639.32843103560901</v>
      </c>
      <c r="AD321" s="34">
        <f t="shared" ref="AD321:AD384" si="153">+Q321/2*AI321/I321*E321</f>
        <v>6505.7154719269156</v>
      </c>
      <c r="AE321" s="34">
        <f>+gettm2(AD321,AC321,AK321,AL321,テーブル2[[#This Row],[Fcorr]])</f>
        <v>587.58879073687831</v>
      </c>
      <c r="AF321" s="37">
        <f t="shared" ref="AF321:AF384" si="154">+AE321-U321</f>
        <v>3.9328426737483824E-7</v>
      </c>
      <c r="AG321" s="34">
        <v>1.2577071483292081E-5</v>
      </c>
      <c r="AH321" s="34">
        <f t="shared" ref="AH321:AH384" si="155">+X321*N321^2/(8*E321)</f>
        <v>62.642137455634234</v>
      </c>
      <c r="AI321" s="34">
        <f t="shared" ref="AI321:AI384" si="156">+(AH321/E321)^0.5</f>
        <v>0.3166209948750151</v>
      </c>
      <c r="AJ321" s="34">
        <f t="shared" ref="AJ321:AJ384" si="157">+AG321*AI321/I321*E321</f>
        <v>34.453176361271673</v>
      </c>
      <c r="AK321" s="34">
        <f>+S88*テーブル2[[#This Row],[F_form]]/(E88*CpFromTP((テーブル2[[#This Row],[Tin]]+テーブル2[[#This Row],[Tf]])/2,テーブル2[[#This Row],[P]])*AI88)</f>
        <v>1.985789027311571</v>
      </c>
      <c r="AL321" s="34">
        <f t="shared" ref="AL321:AL384" si="158">+K321*I321/J321</f>
        <v>1.1293676909872215</v>
      </c>
      <c r="AM321" s="34">
        <f t="shared" ref="AM321:AM384" si="159">+gettyp(AC321,AJ321,AK321,AL321)</f>
        <v>608.62107399658646</v>
      </c>
      <c r="AN321" s="34">
        <f t="shared" ref="AN321:AN384" si="160">+C321-AM321</f>
        <v>1.9371100279386155E-9</v>
      </c>
      <c r="AO321" s="34">
        <f t="shared" ref="AO321:AO384" si="161">+AG321-AB321</f>
        <v>1.1840666246988753E-7</v>
      </c>
      <c r="AP321" s="34">
        <v>3.8441696204980249</v>
      </c>
      <c r="AQ321" s="34">
        <f t="shared" ref="AQ321:AQ384" si="162">2*PI()*L321*(D321+E321)/(D321*E321*AP321^2)</f>
        <v>3.6900974048634328E-5</v>
      </c>
      <c r="AR321" s="34">
        <f t="shared" ref="AR321:AR384" si="163">+AO321+AB321/2</f>
        <v>6.3477390728809842E-6</v>
      </c>
      <c r="AS321" s="34">
        <f t="shared" ref="AS321:AS384" si="164">+AR321*AI321/I321*E321</f>
        <v>17.38876765261562</v>
      </c>
      <c r="AT321" s="34">
        <f t="shared" ref="AT321:AT384" si="165">+getublp(AS321)</f>
        <v>11.229122302828149</v>
      </c>
      <c r="AU321" s="34">
        <f t="shared" ref="AU321:AU384" si="166">+AT321*AI321</f>
        <v>3.5553758750946689</v>
      </c>
      <c r="AV321" s="34">
        <f t="shared" ref="AV321:AV384" si="167">+AP321-AU321</f>
        <v>0.28879374540335601</v>
      </c>
      <c r="AW321" s="34">
        <f t="shared" ref="AW321:AW384" si="168">2/3*AB321/(L321/(9.8*(E321-D321)))^0.5</f>
        <v>7.4902882177728834E-3</v>
      </c>
      <c r="AX321" s="34">
        <f t="shared" ref="AX321:AX384" si="169">+(2*AQ321*9.8*(E321-D321)/(E321*AW321))^0.5</f>
        <v>0.28879373773125122</v>
      </c>
      <c r="AY321" s="34">
        <f t="shared" ref="AY321:AY384" si="170">+AV321-AX321</f>
        <v>7.6721047848060664E-9</v>
      </c>
      <c r="AZ321" s="34">
        <f t="shared" ref="AZ321:AZ384" si="171">+F321-G321</f>
        <v>1080577.7610325073</v>
      </c>
      <c r="BA321" s="34">
        <f t="shared" ref="BA321:BA384" si="172">+AQ321/AP321</f>
        <v>9.5992054699848772E-6</v>
      </c>
      <c r="BB321" s="36">
        <f t="shared" ref="BB321:BB384" si="173">+E321*AO321*AZ321/BA321</f>
        <v>8328830.5614647688</v>
      </c>
      <c r="BC321" s="38">
        <f t="shared" ref="BC321:BC384" si="174">BB321-S321</f>
        <v>-21147.313291090541</v>
      </c>
      <c r="BD321" s="39">
        <f t="shared" ref="BD321:BD384" si="175">+(BB321-S321)/S321*100</f>
        <v>-0.25326190809468291</v>
      </c>
      <c r="BE321" s="36">
        <v>6214542.2999999998</v>
      </c>
      <c r="BF321" s="40">
        <f>テーブル2[[#This Row],[q_P]]/テーブル2[[#This Row],[q_M]]</f>
        <v>1.3402162475368089</v>
      </c>
      <c r="BG321" s="34">
        <v>1</v>
      </c>
      <c r="BH321" s="34">
        <v>-8.5000000000000006E-2</v>
      </c>
      <c r="BI321" s="34">
        <v>4.5999999999999999E-2</v>
      </c>
      <c r="BJ321" s="34">
        <v>5625</v>
      </c>
      <c r="BK321" s="22">
        <v>1</v>
      </c>
      <c r="BL321" s="34">
        <f>テーブル2[[#This Row],[Ts]]-テーブル2[[#This Row],[Tin]]</f>
        <v>101.61682184103819</v>
      </c>
      <c r="BM321" s="34">
        <f>テーブル2[[#This Row],[q_P]]*0.000001</f>
        <v>8.328830561464768</v>
      </c>
      <c r="BN321" s="34">
        <f>テーブル2[[#This Row],[Tsub]]</f>
        <v>101.61682184103819</v>
      </c>
      <c r="BO321" s="34">
        <f>テーブル2[[#This Row],[Fcorr]]</f>
        <v>1</v>
      </c>
      <c r="BP321" s="34">
        <f>(テーブル2[[#This Row],[Tsub]]-40)^2</f>
        <v>3796.6327337902408</v>
      </c>
      <c r="BQ321" s="34">
        <v>1</v>
      </c>
      <c r="BR321" s="34">
        <v>0.3175</v>
      </c>
    </row>
    <row r="322" spans="1:70" x14ac:dyDescent="0.15">
      <c r="A322" s="33" t="s">
        <v>141</v>
      </c>
      <c r="B322" s="34">
        <v>13789514.586336</v>
      </c>
      <c r="C322" s="22">
        <f>TsatFromP(テーブル2[[#This Row],[P]])</f>
        <v>608.62107399852357</v>
      </c>
      <c r="D322" s="34">
        <f>RhoGFromP(テーブル2[[#This Row],[P]])</f>
        <v>85.147847035840741</v>
      </c>
      <c r="E322" s="34">
        <f>RhoFFromP(テーブル2[[#This Row],[P]])</f>
        <v>624.86636713482415</v>
      </c>
      <c r="F322" s="34">
        <f>HgFromP(テーブル2[[#This Row],[P]])</f>
        <v>2643264.5206450778</v>
      </c>
      <c r="G322" s="34">
        <f>HfFromP(テーブル2[[#This Row],[P]])</f>
        <v>1562686.7596125705</v>
      </c>
      <c r="H322" s="34">
        <f>MuGFromP(テーブル2[[#This Row],[P]])</f>
        <v>2.2019591234371903E-5</v>
      </c>
      <c r="I322" s="34">
        <f>MuFFromP(テーブル2[[#This Row],[P]])</f>
        <v>7.222326555143516E-5</v>
      </c>
      <c r="J322" s="34">
        <f>KfFromP(テーブル2[[#This Row],[P]])</f>
        <v>0.49112131073334553</v>
      </c>
      <c r="K322" s="34">
        <f>CpFFromP(テーブル2[[#This Row],[P]])</f>
        <v>7679.7488518783057</v>
      </c>
      <c r="L322" s="34">
        <f>SigmaFromP(テーブル2[[#This Row],[P]])</f>
        <v>6.5036449518301549E-3</v>
      </c>
      <c r="M322" s="34">
        <v>209.01</v>
      </c>
      <c r="N322" s="34">
        <v>3648.2586999999999</v>
      </c>
      <c r="O322" s="35">
        <f t="shared" si="146"/>
        <v>1.7719053836560394E-5</v>
      </c>
      <c r="P322" s="35">
        <f t="shared" si="147"/>
        <v>1.4921936786020797E-2</v>
      </c>
      <c r="Q322" s="35">
        <v>4.7497999999999993E-3</v>
      </c>
      <c r="R322" s="34">
        <v>0.3175</v>
      </c>
      <c r="S322" s="36">
        <v>17931170.654296875</v>
      </c>
      <c r="T322" s="34">
        <v>414.41366876683111</v>
      </c>
      <c r="U322" s="12">
        <f>+T322+BG322*S322*テーブル2[[#This Row],[Pw]]*R322/(N322*O322*K322)</f>
        <v>585.53509731836152</v>
      </c>
      <c r="V322" s="34">
        <v>0.03</v>
      </c>
      <c r="W322" s="35">
        <f t="shared" si="148"/>
        <v>239929.5994296904</v>
      </c>
      <c r="X322" s="34">
        <v>2.3952036791664025E-2</v>
      </c>
      <c r="Y322" s="34">
        <f t="shared" si="149"/>
        <v>6.4614319519812016</v>
      </c>
      <c r="Z322" s="34">
        <f t="shared" si="150"/>
        <v>6.461431963396616</v>
      </c>
      <c r="AA322" s="34">
        <f t="shared" si="151"/>
        <v>-1.1415414391535705E-8</v>
      </c>
      <c r="AB322" s="34">
        <f t="shared" si="152"/>
        <v>1.2237747924441696E-5</v>
      </c>
      <c r="AC322" s="34">
        <v>642.27660631488538</v>
      </c>
      <c r="AD322" s="34">
        <f t="shared" si="153"/>
        <v>6564.1737011594732</v>
      </c>
      <c r="AE322" s="34">
        <f>+gettm2(AD322,AC322,AK322,AL322,テーブル2[[#This Row],[Fcorr]])</f>
        <v>585.53509731836152</v>
      </c>
      <c r="AF322" s="37">
        <f t="shared" si="154"/>
        <v>0</v>
      </c>
      <c r="AG322" s="34">
        <v>1.2484743329127966E-5</v>
      </c>
      <c r="AH322" s="34">
        <f t="shared" si="155"/>
        <v>63.772958802403444</v>
      </c>
      <c r="AI322" s="34">
        <f t="shared" si="156"/>
        <v>0.31946604747193758</v>
      </c>
      <c r="AJ322" s="34">
        <f t="shared" si="157"/>
        <v>34.507568245731598</v>
      </c>
      <c r="AK322" s="34">
        <f>+S88*テーブル2[[#This Row],[F_form]]/(E88*CpFromTP((テーブル2[[#This Row],[Tin]]+テーブル2[[#This Row],[Tf]])/2,テーブル2[[#This Row],[P]])*AI88)</f>
        <v>2.1758872512079983</v>
      </c>
      <c r="AL322" s="34">
        <f t="shared" si="158"/>
        <v>1.1293676909872215</v>
      </c>
      <c r="AM322" s="34">
        <f t="shared" si="159"/>
        <v>608.62107399743797</v>
      </c>
      <c r="AN322" s="34">
        <f t="shared" si="160"/>
        <v>1.0855956134037115E-9</v>
      </c>
      <c r="AO322" s="34">
        <f t="shared" si="161"/>
        <v>2.4699540468626967E-7</v>
      </c>
      <c r="AP322" s="34">
        <v>3.8938398345341136</v>
      </c>
      <c r="AQ322" s="34">
        <f t="shared" si="162"/>
        <v>3.5965553404764294E-5</v>
      </c>
      <c r="AR322" s="34">
        <f t="shared" si="163"/>
        <v>6.3658693669071176E-6</v>
      </c>
      <c r="AS322" s="34">
        <f t="shared" si="164"/>
        <v>17.595129177341541</v>
      </c>
      <c r="AT322" s="34">
        <f t="shared" si="165"/>
        <v>11.288110562269946</v>
      </c>
      <c r="AU322" s="34">
        <f t="shared" si="166"/>
        <v>3.6061680647546104</v>
      </c>
      <c r="AV322" s="34">
        <f t="shared" si="167"/>
        <v>0.28767176977950326</v>
      </c>
      <c r="AW322" s="34">
        <f t="shared" si="168"/>
        <v>7.3574705162082468E-3</v>
      </c>
      <c r="AX322" s="34">
        <f t="shared" si="169"/>
        <v>0.28767175947405949</v>
      </c>
      <c r="AY322" s="34">
        <f t="shared" si="170"/>
        <v>1.0305443776115197E-8</v>
      </c>
      <c r="AZ322" s="34">
        <f t="shared" si="171"/>
        <v>1080577.7610325073</v>
      </c>
      <c r="BA322" s="34">
        <f t="shared" si="172"/>
        <v>9.2365261369481733E-6</v>
      </c>
      <c r="BB322" s="36">
        <f t="shared" si="173"/>
        <v>18056076.449156117</v>
      </c>
      <c r="BC322" s="38">
        <f t="shared" si="174"/>
        <v>124905.79485924169</v>
      </c>
      <c r="BD322" s="39">
        <f t="shared" si="175"/>
        <v>0.69658471980082526</v>
      </c>
      <c r="BE322" s="36">
        <v>8170388.0999999987</v>
      </c>
      <c r="BF322" s="40">
        <f>テーブル2[[#This Row],[q_P]]/テーブル2[[#This Row],[q_M]]</f>
        <v>2.2099410980435703</v>
      </c>
      <c r="BG322" s="34">
        <v>1</v>
      </c>
      <c r="BH322" s="34">
        <v>-0.33400000000000002</v>
      </c>
      <c r="BI322" s="34">
        <v>4.5999999999999999E-2</v>
      </c>
      <c r="BJ322" s="34">
        <v>5625</v>
      </c>
      <c r="BK322" s="22">
        <v>1</v>
      </c>
      <c r="BL322" s="34">
        <f>テーブル2[[#This Row],[Ts]]-テーブル2[[#This Row],[Tin]]</f>
        <v>194.20740523169246</v>
      </c>
      <c r="BM322" s="34">
        <f>テーブル2[[#This Row],[q_P]]*0.000001</f>
        <v>18.056076449156116</v>
      </c>
      <c r="BN322" s="34">
        <f>テーブル2[[#This Row],[Tsub]]</f>
        <v>194.20740523169246</v>
      </c>
      <c r="BO322" s="34">
        <f>テーブル2[[#This Row],[Fcorr]]</f>
        <v>1</v>
      </c>
      <c r="BP322" s="34">
        <f>(テーブル2[[#This Row],[Tsub]]-40)^2</f>
        <v>23779.923828291412</v>
      </c>
      <c r="BQ322" s="34">
        <v>1</v>
      </c>
      <c r="BR322" s="34">
        <v>0.3175</v>
      </c>
    </row>
    <row r="323" spans="1:70" x14ac:dyDescent="0.15">
      <c r="A323" s="33" t="s">
        <v>82</v>
      </c>
      <c r="B323" s="34">
        <v>13789514.586336</v>
      </c>
      <c r="C323" s="22">
        <f>TsatFromP(テーブル2[[#This Row],[P]])</f>
        <v>608.62107399852357</v>
      </c>
      <c r="D323" s="34">
        <f>RhoGFromP(テーブル2[[#This Row],[P]])</f>
        <v>85.147847035840741</v>
      </c>
      <c r="E323" s="34">
        <f>RhoFFromP(テーブル2[[#This Row],[P]])</f>
        <v>624.86636713482415</v>
      </c>
      <c r="F323" s="34">
        <f>HgFromP(テーブル2[[#This Row],[P]])</f>
        <v>2643264.5206450778</v>
      </c>
      <c r="G323" s="34">
        <f>HfFromP(テーブル2[[#This Row],[P]])</f>
        <v>1562686.7596125705</v>
      </c>
      <c r="H323" s="34">
        <f>MuGFromP(テーブル2[[#This Row],[P]])</f>
        <v>2.2019591234371903E-5</v>
      </c>
      <c r="I323" s="34">
        <f>MuFFromP(テーブル2[[#This Row],[P]])</f>
        <v>7.222326555143516E-5</v>
      </c>
      <c r="J323" s="34">
        <f>KfFromP(テーブル2[[#This Row],[P]])</f>
        <v>0.49112131073334553</v>
      </c>
      <c r="K323" s="34">
        <f>CpFFromP(テーブル2[[#This Row],[P]])</f>
        <v>7679.7488518783057</v>
      </c>
      <c r="L323" s="34">
        <f>SigmaFromP(テーブル2[[#This Row],[P]])</f>
        <v>6.5036449518301549E-3</v>
      </c>
      <c r="M323" s="34">
        <v>21.01</v>
      </c>
      <c r="N323" s="34">
        <v>3919.5047</v>
      </c>
      <c r="O323" s="35">
        <f t="shared" si="146"/>
        <v>2.8502295699234246E-6</v>
      </c>
      <c r="P323" s="35">
        <f t="shared" si="147"/>
        <v>5.9847340050885557E-3</v>
      </c>
      <c r="Q323" s="35">
        <v>1.905E-3</v>
      </c>
      <c r="R323" s="34">
        <v>0.15240000000000001</v>
      </c>
      <c r="S323" s="36">
        <v>5960299.6826171875</v>
      </c>
      <c r="T323" s="34">
        <v>527.60492889290185</v>
      </c>
      <c r="U323" s="12">
        <f>+T323+BG323*S323*テーブル2[[#This Row],[Pw]]*R323/(N323*O323*K323)</f>
        <v>590.96853237956964</v>
      </c>
      <c r="V323" s="34">
        <v>0.03</v>
      </c>
      <c r="W323" s="35">
        <f t="shared" si="148"/>
        <v>103382.98049099538</v>
      </c>
      <c r="X323" s="34">
        <v>2.8477931330098346E-2</v>
      </c>
      <c r="Y323" s="34">
        <f t="shared" si="149"/>
        <v>5.9257835054117765</v>
      </c>
      <c r="Z323" s="34">
        <f t="shared" si="150"/>
        <v>5.9257835169797124</v>
      </c>
      <c r="AA323" s="34">
        <f t="shared" si="151"/>
        <v>-1.156793594248029E-8</v>
      </c>
      <c r="AB323" s="34">
        <f t="shared" si="152"/>
        <v>8.9175261059484362E-6</v>
      </c>
      <c r="AC323" s="34">
        <v>637.27028941786511</v>
      </c>
      <c r="AD323" s="34">
        <f t="shared" si="153"/>
        <v>3084.0987735080762</v>
      </c>
      <c r="AE323" s="34">
        <f>+gettm2(AD323,AC323,AK323,AL323,テーブル2[[#This Row],[Fcorr]])</f>
        <v>590.96853275227249</v>
      </c>
      <c r="AF323" s="37">
        <f t="shared" si="154"/>
        <v>3.7270285702106776E-7</v>
      </c>
      <c r="AG323" s="34">
        <v>8.9825654900883643E-6</v>
      </c>
      <c r="AH323" s="34">
        <f t="shared" si="155"/>
        <v>87.51725365839161</v>
      </c>
      <c r="AI323" s="34">
        <f t="shared" si="156"/>
        <v>0.37424263776399241</v>
      </c>
      <c r="AJ323" s="34">
        <f t="shared" si="157"/>
        <v>29.084639591535428</v>
      </c>
      <c r="AK323" s="34">
        <f>+S88*テーブル2[[#This Row],[F_form]]/(E88*CpFromTP((テーブル2[[#This Row],[Tin]]+テーブル2[[#This Row],[Tf]])/2,テーブル2[[#This Row],[P]])*AI88)</f>
        <v>1.9151127013228026</v>
      </c>
      <c r="AL323" s="34">
        <f t="shared" si="158"/>
        <v>1.1293676909872215</v>
      </c>
      <c r="AM323" s="34">
        <f t="shared" si="159"/>
        <v>608.62107399649722</v>
      </c>
      <c r="AN323" s="34">
        <f t="shared" si="160"/>
        <v>2.0263541955500841E-9</v>
      </c>
      <c r="AO323" s="34">
        <f t="shared" si="161"/>
        <v>6.503938413992809E-8</v>
      </c>
      <c r="AP323" s="34">
        <v>4.1942734048450943</v>
      </c>
      <c r="AQ323" s="34">
        <f t="shared" si="162"/>
        <v>3.0997697895126971E-5</v>
      </c>
      <c r="AR323" s="34">
        <f t="shared" si="163"/>
        <v>4.5238024371141462E-6</v>
      </c>
      <c r="AS323" s="34">
        <f t="shared" si="164"/>
        <v>14.647615273382238</v>
      </c>
      <c r="AT323" s="34">
        <f t="shared" si="165"/>
        <v>10.37138771119535</v>
      </c>
      <c r="AU323" s="34">
        <f t="shared" si="166"/>
        <v>3.8814154943108039</v>
      </c>
      <c r="AV323" s="34">
        <f t="shared" si="167"/>
        <v>0.31285791053429035</v>
      </c>
      <c r="AW323" s="34">
        <f t="shared" si="168"/>
        <v>5.3613161348905793E-3</v>
      </c>
      <c r="AX323" s="34">
        <f t="shared" si="169"/>
        <v>0.31285790556966486</v>
      </c>
      <c r="AY323" s="34">
        <f t="shared" si="170"/>
        <v>4.9646254884905261E-9</v>
      </c>
      <c r="AZ323" s="34">
        <f t="shared" si="171"/>
        <v>1080577.7610325073</v>
      </c>
      <c r="BA323" s="34">
        <f t="shared" si="172"/>
        <v>7.3904809970946087E-6</v>
      </c>
      <c r="BB323" s="36">
        <f t="shared" si="173"/>
        <v>5942194.8777834577</v>
      </c>
      <c r="BC323" s="38">
        <f t="shared" si="174"/>
        <v>-18104.804833729751</v>
      </c>
      <c r="BD323" s="39">
        <f t="shared" si="175"/>
        <v>-0.3037566195963467</v>
      </c>
      <c r="BE323" s="36">
        <v>5425894.7999999989</v>
      </c>
      <c r="BF323" s="40">
        <f>テーブル2[[#This Row],[q_P]]/テーブル2[[#This Row],[q_M]]</f>
        <v>1.0951548264045701</v>
      </c>
      <c r="BG323" s="34">
        <v>1</v>
      </c>
      <c r="BH323" s="34">
        <v>-1.2E-2</v>
      </c>
      <c r="BI323" s="34">
        <v>4.5999999999999999E-2</v>
      </c>
      <c r="BJ323" s="34">
        <v>5625</v>
      </c>
      <c r="BK323" s="22">
        <v>1</v>
      </c>
      <c r="BL323" s="34">
        <f>テーブル2[[#This Row],[Ts]]-テーブル2[[#This Row],[Tin]]</f>
        <v>81.016145105621717</v>
      </c>
      <c r="BM323" s="34">
        <f>テーブル2[[#This Row],[q_P]]*0.000001</f>
        <v>5.9421948777834572</v>
      </c>
      <c r="BN323" s="34">
        <f>テーブル2[[#This Row],[Tsub]]</f>
        <v>81.016145105621717</v>
      </c>
      <c r="BO323" s="34">
        <f>テーブル2[[#This Row],[Fcorr]]</f>
        <v>1</v>
      </c>
      <c r="BP323" s="34">
        <f>(テーブル2[[#This Row],[Tsub]]-40)^2</f>
        <v>1682.3241593254163</v>
      </c>
      <c r="BQ323" s="34">
        <v>1</v>
      </c>
      <c r="BR323" s="34">
        <v>0.15240000000000001</v>
      </c>
    </row>
    <row r="324" spans="1:70" x14ac:dyDescent="0.15">
      <c r="A324" s="33" t="s">
        <v>142</v>
      </c>
      <c r="B324" s="34">
        <v>13789514.586336</v>
      </c>
      <c r="C324" s="22">
        <f>TsatFromP(テーブル2[[#This Row],[P]])</f>
        <v>608.62107399852357</v>
      </c>
      <c r="D324" s="34">
        <f>RhoGFromP(テーブル2[[#This Row],[P]])</f>
        <v>85.147847035840741</v>
      </c>
      <c r="E324" s="34">
        <f>RhoFFromP(テーブル2[[#This Row],[P]])</f>
        <v>624.86636713482415</v>
      </c>
      <c r="F324" s="34">
        <f>HgFromP(テーブル2[[#This Row],[P]])</f>
        <v>2643264.5206450778</v>
      </c>
      <c r="G324" s="34">
        <f>HfFromP(テーブル2[[#This Row],[P]])</f>
        <v>1562686.7596125705</v>
      </c>
      <c r="H324" s="34">
        <f>MuGFromP(テーブル2[[#This Row],[P]])</f>
        <v>2.2019591234371903E-5</v>
      </c>
      <c r="I324" s="34">
        <f>MuFFromP(テーブル2[[#This Row],[P]])</f>
        <v>7.222326555143516E-5</v>
      </c>
      <c r="J324" s="34">
        <f>KfFromP(テーブル2[[#This Row],[P]])</f>
        <v>0.49112131073334553</v>
      </c>
      <c r="K324" s="34">
        <f>CpFFromP(テーブル2[[#This Row],[P]])</f>
        <v>7679.7488518783057</v>
      </c>
      <c r="L324" s="34">
        <f>SigmaFromP(テーブル2[[#This Row],[P]])</f>
        <v>6.5036449518301549E-3</v>
      </c>
      <c r="M324" s="34">
        <v>210.01</v>
      </c>
      <c r="N324" s="34">
        <v>3648.2586999999999</v>
      </c>
      <c r="O324" s="35">
        <f t="shared" si="146"/>
        <v>1.7719053836560394E-5</v>
      </c>
      <c r="P324" s="35">
        <f t="shared" si="147"/>
        <v>1.4921936786020797E-2</v>
      </c>
      <c r="Q324" s="35">
        <v>4.7497999999999993E-3</v>
      </c>
      <c r="R324" s="34">
        <v>0.3175</v>
      </c>
      <c r="S324" s="36">
        <v>17395558.166503906</v>
      </c>
      <c r="T324" s="34">
        <v>419.60551540006668</v>
      </c>
      <c r="U324" s="12">
        <f>+T324+BG324*S324*テーブル2[[#This Row],[Pw]]*R324/(N324*O324*K324)</f>
        <v>585.61546652336745</v>
      </c>
      <c r="V324" s="34">
        <v>0.03</v>
      </c>
      <c r="W324" s="35">
        <f t="shared" si="148"/>
        <v>239929.5994296904</v>
      </c>
      <c r="X324" s="34">
        <v>2.3952036791664025E-2</v>
      </c>
      <c r="Y324" s="34">
        <f t="shared" si="149"/>
        <v>6.4614319519812016</v>
      </c>
      <c r="Z324" s="34">
        <f t="shared" si="150"/>
        <v>6.461431963396616</v>
      </c>
      <c r="AA324" s="34">
        <f t="shared" si="151"/>
        <v>-1.1415414391535705E-8</v>
      </c>
      <c r="AB324" s="34">
        <f t="shared" si="152"/>
        <v>1.2237747924441696E-5</v>
      </c>
      <c r="AC324" s="34">
        <v>642.14842824157984</v>
      </c>
      <c r="AD324" s="34">
        <f t="shared" si="153"/>
        <v>6564.1737011594732</v>
      </c>
      <c r="AE324" s="34">
        <f>+gettm2(AD324,AC324,AK324,AL324,テーブル2[[#This Row],[Fcorr]])</f>
        <v>585.61546694485151</v>
      </c>
      <c r="AF324" s="37">
        <f t="shared" si="154"/>
        <v>4.2148406009800965E-7</v>
      </c>
      <c r="AG324" s="34">
        <v>1.247442629942295E-5</v>
      </c>
      <c r="AH324" s="34">
        <f t="shared" si="155"/>
        <v>63.772958802403444</v>
      </c>
      <c r="AI324" s="34">
        <f t="shared" si="156"/>
        <v>0.31946604747193758</v>
      </c>
      <c r="AJ324" s="34">
        <f t="shared" si="157"/>
        <v>34.479052192397248</v>
      </c>
      <c r="AK324" s="34">
        <f>+S88*テーブル2[[#This Row],[F_form]]/(E88*CpFromTP((テーブル2[[#This Row],[Tin]]+テーブル2[[#This Row],[Tf]])/2,テーブル2[[#This Row],[P]])*AI88)</f>
        <v>2.1678899968296999</v>
      </c>
      <c r="AL324" s="34">
        <f t="shared" si="158"/>
        <v>1.1293676909872215</v>
      </c>
      <c r="AM324" s="34">
        <f t="shared" si="159"/>
        <v>608.62107399754325</v>
      </c>
      <c r="AN324" s="34">
        <f t="shared" si="160"/>
        <v>9.8032160167349502E-10</v>
      </c>
      <c r="AO324" s="34">
        <f t="shared" si="161"/>
        <v>2.3667837498125411E-7</v>
      </c>
      <c r="AP324" s="34">
        <v>3.8914273190478355</v>
      </c>
      <c r="AQ324" s="34">
        <f t="shared" si="162"/>
        <v>3.6010161381975379E-5</v>
      </c>
      <c r="AR324" s="34">
        <f t="shared" si="163"/>
        <v>6.355552337202102E-6</v>
      </c>
      <c r="AS324" s="34">
        <f t="shared" si="164"/>
        <v>17.566613124007191</v>
      </c>
      <c r="AT324" s="34">
        <f t="shared" si="165"/>
        <v>11.28000059452666</v>
      </c>
      <c r="AU324" s="34">
        <f t="shared" si="166"/>
        <v>3.6035772054145383</v>
      </c>
      <c r="AV324" s="34">
        <f t="shared" si="167"/>
        <v>0.28785011363329716</v>
      </c>
      <c r="AW324" s="34">
        <f t="shared" si="168"/>
        <v>7.3574705162082468E-3</v>
      </c>
      <c r="AX324" s="34">
        <f t="shared" si="169"/>
        <v>0.28785010343831624</v>
      </c>
      <c r="AY324" s="34">
        <f t="shared" si="170"/>
        <v>1.019498091503479E-8</v>
      </c>
      <c r="AZ324" s="34">
        <f t="shared" si="171"/>
        <v>1080577.7610325073</v>
      </c>
      <c r="BA324" s="34">
        <f t="shared" si="172"/>
        <v>9.2537155212207434E-6</v>
      </c>
      <c r="BB324" s="36">
        <f t="shared" si="173"/>
        <v>17269732.458951551</v>
      </c>
      <c r="BC324" s="38">
        <f t="shared" si="174"/>
        <v>-125825.70755235478</v>
      </c>
      <c r="BD324" s="39">
        <f t="shared" si="175"/>
        <v>-0.72332089805913236</v>
      </c>
      <c r="BE324" s="36">
        <v>7949566.7999999998</v>
      </c>
      <c r="BF324" s="40">
        <f>テーブル2[[#This Row],[q_P]]/テーブル2[[#This Row],[q_M]]</f>
        <v>2.1724117670099399</v>
      </c>
      <c r="BG324" s="34">
        <v>1</v>
      </c>
      <c r="BH324" s="34">
        <v>-0.32900000000000001</v>
      </c>
      <c r="BI324" s="34">
        <v>4.5999999999999999E-2</v>
      </c>
      <c r="BJ324" s="34">
        <v>5625</v>
      </c>
      <c r="BK324" s="22">
        <v>1</v>
      </c>
      <c r="BL324" s="34">
        <f>テーブル2[[#This Row],[Ts]]-テーブル2[[#This Row],[Tin]]</f>
        <v>189.01555859845689</v>
      </c>
      <c r="BM324" s="34">
        <f>テーブル2[[#This Row],[q_P]]*0.000001</f>
        <v>17.269732458951552</v>
      </c>
      <c r="BN324" s="34">
        <f>テーブル2[[#This Row],[Tsub]]</f>
        <v>189.01555859845689</v>
      </c>
      <c r="BO324" s="34">
        <f>テーブル2[[#This Row],[Fcorr]]</f>
        <v>1</v>
      </c>
      <c r="BP324" s="34">
        <f>(テーブル2[[#This Row],[Tsub]]-40)^2</f>
        <v>22205.636704410139</v>
      </c>
      <c r="BQ324" s="34">
        <v>1</v>
      </c>
      <c r="BR324" s="34">
        <v>0.3175</v>
      </c>
    </row>
    <row r="325" spans="1:70" x14ac:dyDescent="0.15">
      <c r="A325" s="33" t="s">
        <v>145</v>
      </c>
      <c r="B325" s="34">
        <v>13789514.586336</v>
      </c>
      <c r="C325" s="22">
        <f>TsatFromP(テーブル2[[#This Row],[P]])</f>
        <v>608.62107399852357</v>
      </c>
      <c r="D325" s="34">
        <f>RhoGFromP(テーブル2[[#This Row],[P]])</f>
        <v>85.147847035840741</v>
      </c>
      <c r="E325" s="34">
        <f>RhoFFromP(テーブル2[[#This Row],[P]])</f>
        <v>624.86636713482415</v>
      </c>
      <c r="F325" s="34">
        <f>HgFromP(テーブル2[[#This Row],[P]])</f>
        <v>2643264.5206450778</v>
      </c>
      <c r="G325" s="34">
        <f>HfFromP(テーブル2[[#This Row],[P]])</f>
        <v>1562686.7596125705</v>
      </c>
      <c r="H325" s="34">
        <f>MuGFromP(テーブル2[[#This Row],[P]])</f>
        <v>2.2019591234371903E-5</v>
      </c>
      <c r="I325" s="34">
        <f>MuFFromP(テーブル2[[#This Row],[P]])</f>
        <v>7.222326555143516E-5</v>
      </c>
      <c r="J325" s="34">
        <f>KfFromP(テーブル2[[#This Row],[P]])</f>
        <v>0.49112131073334553</v>
      </c>
      <c r="K325" s="34">
        <f>CpFFromP(テーブル2[[#This Row],[P]])</f>
        <v>7679.7488518783057</v>
      </c>
      <c r="L325" s="34">
        <f>SigmaFromP(テーブル2[[#This Row],[P]])</f>
        <v>6.5036449518301549E-3</v>
      </c>
      <c r="M325" s="34">
        <v>213.01</v>
      </c>
      <c r="N325" s="34">
        <v>3783.8816999999999</v>
      </c>
      <c r="O325" s="35">
        <f t="shared" si="146"/>
        <v>1.7719053836560394E-5</v>
      </c>
      <c r="P325" s="35">
        <f t="shared" si="147"/>
        <v>1.4921936786020797E-2</v>
      </c>
      <c r="Q325" s="35">
        <v>4.7497999999999993E-3</v>
      </c>
      <c r="R325" s="34">
        <v>0.3175</v>
      </c>
      <c r="S325" s="36">
        <v>24624659.729003906</v>
      </c>
      <c r="T325" s="34">
        <v>357.88822397465339</v>
      </c>
      <c r="U325" s="12">
        <f>+T325+BG325*S325*テーブル2[[#This Row],[Pw]]*R325/(N325*O325*K325)</f>
        <v>584.4643088029643</v>
      </c>
      <c r="V325" s="34">
        <v>0.03</v>
      </c>
      <c r="W325" s="35">
        <f t="shared" si="148"/>
        <v>248848.91539361942</v>
      </c>
      <c r="X325" s="34">
        <v>2.3602424129547713E-2</v>
      </c>
      <c r="Y325" s="34">
        <f t="shared" si="149"/>
        <v>6.5091112582835891</v>
      </c>
      <c r="Z325" s="34">
        <f t="shared" si="150"/>
        <v>6.5091112749017022</v>
      </c>
      <c r="AA325" s="34">
        <f t="shared" si="151"/>
        <v>-1.6618113107824684E-8</v>
      </c>
      <c r="AB325" s="34">
        <f t="shared" si="152"/>
        <v>1.1544722454986565E-5</v>
      </c>
      <c r="AC325" s="34">
        <v>643.29189959469932</v>
      </c>
      <c r="AD325" s="34">
        <f t="shared" si="153"/>
        <v>6758.3249303740577</v>
      </c>
      <c r="AE325" s="34">
        <f>+gettm2(AD325,AC325,AK325,AL325,テーブル2[[#This Row],[Fcorr]])</f>
        <v>584.46430923588321</v>
      </c>
      <c r="AF325" s="37">
        <f t="shared" si="154"/>
        <v>4.3291890960972523E-7</v>
      </c>
      <c r="AG325" s="34">
        <v>1.1860799411635606E-5</v>
      </c>
      <c r="AH325" s="34">
        <f t="shared" si="155"/>
        <v>67.601226210728072</v>
      </c>
      <c r="AI325" s="34">
        <f t="shared" si="156"/>
        <v>0.32891502439313719</v>
      </c>
      <c r="AJ325" s="34">
        <f t="shared" si="157"/>
        <v>33.752636472197935</v>
      </c>
      <c r="AK325" s="34">
        <f>+S88*テーブル2[[#This Row],[F_form]]/(E88*CpFromTP((テーブル2[[#This Row],[Tin]]+テーブル2[[#This Row],[Tf]])/2,テーブル2[[#This Row],[P]])*AI88)</f>
        <v>2.2495704857039076</v>
      </c>
      <c r="AL325" s="34">
        <f t="shared" si="158"/>
        <v>1.1293676909872215</v>
      </c>
      <c r="AM325" s="34">
        <f t="shared" si="159"/>
        <v>608.62107399527315</v>
      </c>
      <c r="AN325" s="34">
        <f t="shared" si="160"/>
        <v>3.2504203772987239E-9</v>
      </c>
      <c r="AO325" s="34">
        <f t="shared" si="161"/>
        <v>3.1607695664904077E-7</v>
      </c>
      <c r="AP325" s="34">
        <v>3.9774400364981553</v>
      </c>
      <c r="AQ325" s="34">
        <f t="shared" si="162"/>
        <v>3.446955150066302E-5</v>
      </c>
      <c r="AR325" s="34">
        <f t="shared" si="163"/>
        <v>6.0884381841423232E-6</v>
      </c>
      <c r="AS325" s="34">
        <f t="shared" si="164"/>
        <v>17.326053125154921</v>
      </c>
      <c r="AT325" s="34">
        <f t="shared" si="165"/>
        <v>11.211056648366373</v>
      </c>
      <c r="AU325" s="34">
        <f t="shared" si="166"/>
        <v>3.6874849709702686</v>
      </c>
      <c r="AV325" s="34">
        <f t="shared" si="167"/>
        <v>0.28995506552788664</v>
      </c>
      <c r="AW325" s="34">
        <f t="shared" si="168"/>
        <v>6.9408158759934604E-3</v>
      </c>
      <c r="AX325" s="34">
        <f t="shared" si="169"/>
        <v>0.28995504909122866</v>
      </c>
      <c r="AY325" s="34">
        <f t="shared" si="170"/>
        <v>1.6436657979124192E-8</v>
      </c>
      <c r="AZ325" s="34">
        <f t="shared" si="171"/>
        <v>1080577.7610325073</v>
      </c>
      <c r="BA325" s="34">
        <f t="shared" si="172"/>
        <v>8.666265533700147E-6</v>
      </c>
      <c r="BB325" s="36">
        <f t="shared" si="173"/>
        <v>24626575.168588281</v>
      </c>
      <c r="BC325" s="38">
        <f t="shared" si="174"/>
        <v>1915.4395843744278</v>
      </c>
      <c r="BD325" s="39">
        <f t="shared" si="175"/>
        <v>7.7785423451693292E-3</v>
      </c>
      <c r="BE325" s="36">
        <v>9968504.4000000004</v>
      </c>
      <c r="BF325" s="40">
        <f>テーブル2[[#This Row],[q_P]]/テーブル2[[#This Row],[q_M]]</f>
        <v>2.4704383105441856</v>
      </c>
      <c r="BG325" s="34">
        <v>1</v>
      </c>
      <c r="BH325" s="34">
        <v>-0.45700000000000002</v>
      </c>
      <c r="BI325" s="34">
        <v>4.5999999999999999E-2</v>
      </c>
      <c r="BJ325" s="34">
        <v>5625</v>
      </c>
      <c r="BK325" s="22">
        <v>1</v>
      </c>
      <c r="BL325" s="34">
        <f>テーブル2[[#This Row],[Ts]]-テーブル2[[#This Row],[Tin]]</f>
        <v>250.73285002387018</v>
      </c>
      <c r="BM325" s="34">
        <f>テーブル2[[#This Row],[q_P]]*0.000001</f>
        <v>24.626575168588278</v>
      </c>
      <c r="BN325" s="34">
        <f>テーブル2[[#This Row],[Tsub]]</f>
        <v>250.73285002387018</v>
      </c>
      <c r="BO325" s="34">
        <f>テーブル2[[#This Row],[Fcorr]]</f>
        <v>1</v>
      </c>
      <c r="BP325" s="34">
        <f>(テーブル2[[#This Row],[Tsub]]-40)^2</f>
        <v>44408.334079182961</v>
      </c>
      <c r="BQ325" s="34">
        <v>1</v>
      </c>
      <c r="BR325" s="34">
        <v>0.3175</v>
      </c>
    </row>
    <row r="326" spans="1:70" x14ac:dyDescent="0.15">
      <c r="A326" s="33" t="s">
        <v>323</v>
      </c>
      <c r="B326" s="34">
        <v>13789514.586336</v>
      </c>
      <c r="C326" s="22">
        <f>TsatFromP(テーブル2[[#This Row],[P]])</f>
        <v>608.62107399852357</v>
      </c>
      <c r="D326" s="34">
        <f>RhoGFromP(テーブル2[[#This Row],[P]])</f>
        <v>85.147847035840741</v>
      </c>
      <c r="E326" s="34">
        <f>RhoFFromP(テーブル2[[#This Row],[P]])</f>
        <v>624.86636713482415</v>
      </c>
      <c r="F326" s="34">
        <f>HgFromP(テーブル2[[#This Row],[P]])</f>
        <v>2643264.5206450778</v>
      </c>
      <c r="G326" s="34">
        <f>HfFromP(テーブル2[[#This Row],[P]])</f>
        <v>1562686.7596125705</v>
      </c>
      <c r="H326" s="34">
        <f>MuGFromP(テーブル2[[#This Row],[P]])</f>
        <v>2.2019591234371903E-5</v>
      </c>
      <c r="I326" s="34">
        <f>MuFFromP(テーブル2[[#This Row],[P]])</f>
        <v>7.222326555143516E-5</v>
      </c>
      <c r="J326" s="34">
        <f>KfFromP(テーブル2[[#This Row],[P]])</f>
        <v>0.49112131073334553</v>
      </c>
      <c r="K326" s="34">
        <f>CpFFromP(テーブル2[[#This Row],[P]])</f>
        <v>7679.7488518783057</v>
      </c>
      <c r="L326" s="34">
        <f>SigmaFromP(テーブル2[[#This Row],[P]])</f>
        <v>6.5036449518301549E-3</v>
      </c>
      <c r="M326" s="34">
        <v>216.01</v>
      </c>
      <c r="N326" s="34">
        <v>4258.5622000000003</v>
      </c>
      <c r="O326" s="35">
        <f t="shared" si="146"/>
        <v>1.7719053836560394E-5</v>
      </c>
      <c r="P326" s="35">
        <f t="shared" si="147"/>
        <v>1.4921936786020797E-2</v>
      </c>
      <c r="Q326" s="35">
        <v>4.7497999999999993E-3</v>
      </c>
      <c r="R326" s="34">
        <v>0.3175</v>
      </c>
      <c r="S326" s="36">
        <v>1655637.7410888672</v>
      </c>
      <c r="T326" s="34">
        <v>575.56190731292338</v>
      </c>
      <c r="U326" s="12">
        <f>+T326+BG326*S326*テーブル2[[#This Row],[Pw]]*R326/(N326*O326*K326)</f>
        <v>589.09770027763068</v>
      </c>
      <c r="V326" s="34">
        <v>0.03</v>
      </c>
      <c r="W326" s="35">
        <f t="shared" si="148"/>
        <v>280066.52126737096</v>
      </c>
      <c r="X326" s="34">
        <v>2.2521175018135595E-2</v>
      </c>
      <c r="Y326" s="34">
        <f t="shared" si="149"/>
        <v>6.6635318394368745</v>
      </c>
      <c r="Z326" s="34">
        <f t="shared" si="150"/>
        <v>6.6635318484549169</v>
      </c>
      <c r="AA326" s="34">
        <f t="shared" si="151"/>
        <v>-9.0180423129027076E-9</v>
      </c>
      <c r="AB326" s="34">
        <f t="shared" si="152"/>
        <v>9.55208485046808E-6</v>
      </c>
      <c r="AC326" s="34">
        <v>634.76903811256307</v>
      </c>
      <c r="AD326" s="34">
        <f t="shared" si="153"/>
        <v>7429.8788218974096</v>
      </c>
      <c r="AE326" s="34">
        <f>+gettm2(AD326,AC326,AK326,AL326,テーブル2[[#This Row],[Fcorr]])</f>
        <v>589.09770027763068</v>
      </c>
      <c r="AF326" s="37">
        <f t="shared" si="154"/>
        <v>0</v>
      </c>
      <c r="AG326" s="34">
        <v>9.571280762956736E-6</v>
      </c>
      <c r="AH326" s="34">
        <f t="shared" si="155"/>
        <v>81.703356538062451</v>
      </c>
      <c r="AI326" s="34">
        <f t="shared" si="156"/>
        <v>0.36159829530528076</v>
      </c>
      <c r="AJ326" s="34">
        <f t="shared" si="157"/>
        <v>29.943768680418682</v>
      </c>
      <c r="AK326" s="34">
        <f>+S88*テーブル2[[#This Row],[F_form]]/(E88*CpFromTP((テーブル2[[#This Row],[Tin]]+テーブル2[[#This Row],[Tf]])/2,テーブル2[[#This Row],[P]])*AI88)</f>
        <v>1.7307384106273473</v>
      </c>
      <c r="AL326" s="34">
        <f t="shared" si="158"/>
        <v>1.1293676909872215</v>
      </c>
      <c r="AM326" s="34">
        <f t="shared" si="159"/>
        <v>608.62107399955062</v>
      </c>
      <c r="AN326" s="34">
        <f t="shared" si="160"/>
        <v>-1.0270468919770792E-9</v>
      </c>
      <c r="AO326" s="34">
        <f t="shared" si="161"/>
        <v>1.9195912488656014E-8</v>
      </c>
      <c r="AP326" s="34">
        <v>4.1025344579271641</v>
      </c>
      <c r="AQ326" s="34">
        <f t="shared" si="162"/>
        <v>3.2399509818771867E-5</v>
      </c>
      <c r="AR326" s="34">
        <f t="shared" si="163"/>
        <v>4.795238337722696E-6</v>
      </c>
      <c r="AS326" s="34">
        <f t="shared" si="164"/>
        <v>15.001911563180091</v>
      </c>
      <c r="AT326" s="34">
        <f t="shared" si="165"/>
        <v>10.490888152640377</v>
      </c>
      <c r="AU326" s="34">
        <f t="shared" si="166"/>
        <v>3.7934872722331261</v>
      </c>
      <c r="AV326" s="34">
        <f t="shared" si="167"/>
        <v>0.309047185694038</v>
      </c>
      <c r="AW326" s="34">
        <f t="shared" si="168"/>
        <v>5.7428199281073684E-3</v>
      </c>
      <c r="AX326" s="34">
        <f t="shared" si="169"/>
        <v>0.3090471491137341</v>
      </c>
      <c r="AY326" s="34">
        <f t="shared" si="170"/>
        <v>3.6580303897082445E-8</v>
      </c>
      <c r="AZ326" s="34">
        <f t="shared" si="171"/>
        <v>1080577.7610325073</v>
      </c>
      <c r="BA326" s="34">
        <f t="shared" si="172"/>
        <v>7.8974375842639379E-6</v>
      </c>
      <c r="BB326" s="36">
        <f t="shared" si="173"/>
        <v>1641215.9696978747</v>
      </c>
      <c r="BC326" s="38">
        <f t="shared" si="174"/>
        <v>-14421.77139099245</v>
      </c>
      <c r="BD326" s="39">
        <f t="shared" si="175"/>
        <v>-0.8710704662668326</v>
      </c>
      <c r="BE326" s="36">
        <v>4006329.3</v>
      </c>
      <c r="BF326" s="40">
        <f>テーブル2[[#This Row],[q_P]]/テーブル2[[#This Row],[q_M]]</f>
        <v>0.40965578383630991</v>
      </c>
      <c r="BG326" s="34">
        <v>1</v>
      </c>
      <c r="BH326" s="34">
        <v>3.9E-2</v>
      </c>
      <c r="BI326" s="34">
        <v>4.5999999999999999E-2</v>
      </c>
      <c r="BJ326" s="34">
        <v>5625</v>
      </c>
      <c r="BK326" s="22">
        <v>1</v>
      </c>
      <c r="BL326" s="34">
        <f>テーブル2[[#This Row],[Ts]]-テーブル2[[#This Row],[Tin]]</f>
        <v>33.059166685600189</v>
      </c>
      <c r="BM326" s="34">
        <f>テーブル2[[#This Row],[q_P]]*0.000001</f>
        <v>1.6412159696978748</v>
      </c>
      <c r="BN326" s="34">
        <f>テーブル2[[#This Row],[Tsub]]</f>
        <v>33.059166685600189</v>
      </c>
      <c r="BO326" s="34">
        <f>テーブル2[[#This Row],[Fcorr]]</f>
        <v>1</v>
      </c>
      <c r="BP326" s="34">
        <f>(テーブル2[[#This Row],[Tsub]]-40)^2</f>
        <v>48.175167098282259</v>
      </c>
      <c r="BQ326" s="34">
        <v>1</v>
      </c>
      <c r="BR326" s="34">
        <v>0.3175</v>
      </c>
    </row>
    <row r="327" spans="1:70" x14ac:dyDescent="0.15">
      <c r="A327" s="33" t="s">
        <v>324</v>
      </c>
      <c r="B327" s="34">
        <v>13789514.586336</v>
      </c>
      <c r="C327" s="22">
        <f>TsatFromP(テーブル2[[#This Row],[P]])</f>
        <v>608.62107399852357</v>
      </c>
      <c r="D327" s="34">
        <f>RhoGFromP(テーブル2[[#This Row],[P]])</f>
        <v>85.147847035840741</v>
      </c>
      <c r="E327" s="34">
        <f>RhoFFromP(テーブル2[[#This Row],[P]])</f>
        <v>624.86636713482415</v>
      </c>
      <c r="F327" s="34">
        <f>HgFromP(テーブル2[[#This Row],[P]])</f>
        <v>2643264.5206450778</v>
      </c>
      <c r="G327" s="34">
        <f>HfFromP(テーブル2[[#This Row],[P]])</f>
        <v>1562686.7596125705</v>
      </c>
      <c r="H327" s="34">
        <f>MuGFromP(テーブル2[[#This Row],[P]])</f>
        <v>2.2019591234371903E-5</v>
      </c>
      <c r="I327" s="34">
        <f>MuFFromP(テーブル2[[#This Row],[P]])</f>
        <v>7.222326555143516E-5</v>
      </c>
      <c r="J327" s="34">
        <f>KfFromP(テーブル2[[#This Row],[P]])</f>
        <v>0.49112131073334553</v>
      </c>
      <c r="K327" s="34">
        <f>CpFFromP(テーブル2[[#This Row],[P]])</f>
        <v>7679.7488518783057</v>
      </c>
      <c r="L327" s="34">
        <f>SigmaFromP(テーブル2[[#This Row],[P]])</f>
        <v>6.5036449518301549E-3</v>
      </c>
      <c r="M327" s="34">
        <v>218.01</v>
      </c>
      <c r="N327" s="34">
        <v>4367.0606000000007</v>
      </c>
      <c r="O327" s="35">
        <f t="shared" si="146"/>
        <v>1.7719053836560394E-5</v>
      </c>
      <c r="P327" s="35">
        <f t="shared" si="147"/>
        <v>1.4921936786020797E-2</v>
      </c>
      <c r="Q327" s="35">
        <v>4.7497999999999993E-3</v>
      </c>
      <c r="R327" s="34">
        <v>0.3175</v>
      </c>
      <c r="S327" s="36">
        <v>3483554.0771484375</v>
      </c>
      <c r="T327" s="34">
        <v>560.21852819122319</v>
      </c>
      <c r="U327" s="12">
        <f>+T327+BG327*S327*テーブル2[[#This Row],[Pw]]*R327/(N327*O327*K327)</f>
        <v>587.99101174963005</v>
      </c>
      <c r="V327" s="34">
        <v>0.03</v>
      </c>
      <c r="W327" s="35">
        <f t="shared" si="148"/>
        <v>287201.97403851425</v>
      </c>
      <c r="X327" s="34">
        <v>2.2300583256836846E-2</v>
      </c>
      <c r="Y327" s="34">
        <f t="shared" si="149"/>
        <v>6.696407730074192</v>
      </c>
      <c r="Z327" s="34">
        <f t="shared" si="150"/>
        <v>6.6964077359741543</v>
      </c>
      <c r="AA327" s="34">
        <f t="shared" si="151"/>
        <v>-5.8999622964961418E-9</v>
      </c>
      <c r="AB327" s="34">
        <f t="shared" si="152"/>
        <v>9.1731933618754226E-6</v>
      </c>
      <c r="AC327" s="34">
        <v>635.74106933994608</v>
      </c>
      <c r="AD327" s="34">
        <f t="shared" si="153"/>
        <v>7581.7688975513665</v>
      </c>
      <c r="AE327" s="34">
        <f>+gettm2(AD327,AC327,AK327,AL327,テーブル2[[#This Row],[Fcorr]])</f>
        <v>587.99101210704055</v>
      </c>
      <c r="AF327" s="37">
        <f t="shared" si="154"/>
        <v>3.5741049941862002E-7</v>
      </c>
      <c r="AG327" s="34">
        <v>9.2123744966670239E-6</v>
      </c>
      <c r="AH327" s="34">
        <f t="shared" si="155"/>
        <v>85.078048988172768</v>
      </c>
      <c r="AI327" s="34">
        <f t="shared" si="156"/>
        <v>0.36899050098545833</v>
      </c>
      <c r="AJ327" s="34">
        <f t="shared" si="157"/>
        <v>29.410120186713321</v>
      </c>
      <c r="AK327" s="34">
        <f>+S88*テーブル2[[#This Row],[F_form]]/(E88*CpFromTP((テーブル2[[#This Row],[Tin]]+テーブル2[[#This Row],[Tf]])/2,テーブル2[[#This Row],[P]])*AI88)</f>
        <v>1.8060371154442898</v>
      </c>
      <c r="AL327" s="34">
        <f t="shared" si="158"/>
        <v>1.1293676909872215</v>
      </c>
      <c r="AM327" s="34">
        <f t="shared" si="159"/>
        <v>608.62107399859281</v>
      </c>
      <c r="AN327" s="34">
        <f t="shared" si="160"/>
        <v>-6.9235284172464162E-11</v>
      </c>
      <c r="AO327" s="34">
        <f t="shared" si="161"/>
        <v>3.9181134791601359E-8</v>
      </c>
      <c r="AP327" s="34">
        <v>4.1534910618291612</v>
      </c>
      <c r="AQ327" s="34">
        <f t="shared" si="162"/>
        <v>3.160940741714403E-5</v>
      </c>
      <c r="AR327" s="34">
        <f t="shared" si="163"/>
        <v>4.6257778157293127E-6</v>
      </c>
      <c r="AS327" s="34">
        <f t="shared" si="164"/>
        <v>14.767602160208682</v>
      </c>
      <c r="AT327" s="34">
        <f t="shared" si="165"/>
        <v>10.412178690417399</v>
      </c>
      <c r="AU327" s="34">
        <f t="shared" si="166"/>
        <v>3.8419950313272295</v>
      </c>
      <c r="AV327" s="34">
        <f t="shared" si="167"/>
        <v>0.31149603050193164</v>
      </c>
      <c r="AW327" s="34">
        <f t="shared" si="168"/>
        <v>5.5150261401183979E-3</v>
      </c>
      <c r="AX327" s="34">
        <f t="shared" si="169"/>
        <v>0.31149602620400668</v>
      </c>
      <c r="AY327" s="34">
        <f t="shared" si="170"/>
        <v>4.2979249603725123E-9</v>
      </c>
      <c r="AZ327" s="34">
        <f t="shared" si="171"/>
        <v>1080577.7610325073</v>
      </c>
      <c r="BA327" s="34">
        <f t="shared" si="172"/>
        <v>7.6103227252940136E-6</v>
      </c>
      <c r="BB327" s="36">
        <f t="shared" si="173"/>
        <v>3476298.9020268391</v>
      </c>
      <c r="BC327" s="38">
        <f t="shared" si="174"/>
        <v>-7255.1751215984114</v>
      </c>
      <c r="BD327" s="39">
        <f t="shared" si="175"/>
        <v>-0.20826934105002731</v>
      </c>
      <c r="BE327" s="36">
        <v>4810749.7499999991</v>
      </c>
      <c r="BF327" s="40">
        <f>テーブル2[[#This Row],[q_P]]/テーブル2[[#This Row],[q_M]]</f>
        <v>0.7226106288373948</v>
      </c>
      <c r="BG327" s="34">
        <v>1</v>
      </c>
      <c r="BH327" s="34">
        <v>2E-3</v>
      </c>
      <c r="BI327" s="34">
        <v>4.5999999999999999E-2</v>
      </c>
      <c r="BJ327" s="34">
        <v>5625</v>
      </c>
      <c r="BK327" s="22">
        <v>1</v>
      </c>
      <c r="BL327" s="34">
        <f>テーブル2[[#This Row],[Ts]]-テーブル2[[#This Row],[Tin]]</f>
        <v>48.402545807300385</v>
      </c>
      <c r="BM327" s="34">
        <f>テーブル2[[#This Row],[q_P]]*0.000001</f>
        <v>3.4762989020268389</v>
      </c>
      <c r="BN327" s="34">
        <f>テーブル2[[#This Row],[Tsub]]</f>
        <v>48.402545807300385</v>
      </c>
      <c r="BO327" s="34">
        <f>テーブル2[[#This Row],[Fcorr]]</f>
        <v>1</v>
      </c>
      <c r="BP327" s="34">
        <f>(テーブル2[[#This Row],[Tsub]]-40)^2</f>
        <v>70.602776043781276</v>
      </c>
      <c r="BQ327" s="34">
        <v>1</v>
      </c>
      <c r="BR327" s="34">
        <v>0.3175</v>
      </c>
    </row>
    <row r="328" spans="1:70" x14ac:dyDescent="0.15">
      <c r="A328" s="33" t="s">
        <v>325</v>
      </c>
      <c r="B328" s="34">
        <v>13789514.586336</v>
      </c>
      <c r="C328" s="22">
        <f>TsatFromP(テーブル2[[#This Row],[P]])</f>
        <v>608.62107399852357</v>
      </c>
      <c r="D328" s="34">
        <f>RhoGFromP(テーブル2[[#This Row],[P]])</f>
        <v>85.147847035840741</v>
      </c>
      <c r="E328" s="34">
        <f>RhoFFromP(テーブル2[[#This Row],[P]])</f>
        <v>624.86636713482415</v>
      </c>
      <c r="F328" s="34">
        <f>HgFromP(テーブル2[[#This Row],[P]])</f>
        <v>2643264.5206450778</v>
      </c>
      <c r="G328" s="34">
        <f>HfFromP(テーブル2[[#This Row],[P]])</f>
        <v>1562686.7596125705</v>
      </c>
      <c r="H328" s="34">
        <f>MuGFromP(テーブル2[[#This Row],[P]])</f>
        <v>2.2019591234371903E-5</v>
      </c>
      <c r="I328" s="34">
        <f>MuFFromP(テーブル2[[#This Row],[P]])</f>
        <v>7.222326555143516E-5</v>
      </c>
      <c r="J328" s="34">
        <f>KfFromP(テーブル2[[#This Row],[P]])</f>
        <v>0.49112131073334553</v>
      </c>
      <c r="K328" s="34">
        <f>CpFFromP(テーブル2[[#This Row],[P]])</f>
        <v>7679.7488518783057</v>
      </c>
      <c r="L328" s="34">
        <f>SigmaFromP(テーブル2[[#This Row],[P]])</f>
        <v>6.5036449518301549E-3</v>
      </c>
      <c r="M328" s="34">
        <v>219.01</v>
      </c>
      <c r="N328" s="34">
        <v>4678.9934999999996</v>
      </c>
      <c r="O328" s="35">
        <f t="shared" si="146"/>
        <v>1.7719053836560394E-5</v>
      </c>
      <c r="P328" s="35">
        <f t="shared" si="147"/>
        <v>1.4921936786020797E-2</v>
      </c>
      <c r="Q328" s="35">
        <v>4.7497999999999993E-3</v>
      </c>
      <c r="R328" s="34">
        <v>0.3175</v>
      </c>
      <c r="S328" s="36">
        <v>5366171.2646484375</v>
      </c>
      <c r="T328" s="34">
        <v>546.62227303838222</v>
      </c>
      <c r="U328" s="12">
        <f>+T328+BG328*S328*テーブル2[[#This Row],[Pw]]*R328/(N328*O328*K328)</f>
        <v>586.55173585823388</v>
      </c>
      <c r="V328" s="34">
        <v>0.03</v>
      </c>
      <c r="W328" s="35">
        <f t="shared" si="148"/>
        <v>307716.40075555089</v>
      </c>
      <c r="X328" s="34">
        <v>2.171206727807418E-2</v>
      </c>
      <c r="Y328" s="34">
        <f t="shared" si="149"/>
        <v>6.7865556078726952</v>
      </c>
      <c r="Z328" s="34">
        <f t="shared" si="150"/>
        <v>6.7865556287146722</v>
      </c>
      <c r="AA328" s="34">
        <f t="shared" si="151"/>
        <v>-2.0841977033114745E-8</v>
      </c>
      <c r="AB328" s="34">
        <f t="shared" si="152"/>
        <v>8.2074670370186114E-6</v>
      </c>
      <c r="AC328" s="34">
        <v>636.11938605384796</v>
      </c>
      <c r="AD328" s="34">
        <f t="shared" si="153"/>
        <v>8015.4192431634792</v>
      </c>
      <c r="AE328" s="34">
        <f>+gettm2(AD328,AC328,AK328,AL328,テーブル2[[#This Row],[Fcorr]])</f>
        <v>586.55173585823388</v>
      </c>
      <c r="AF328" s="37">
        <f t="shared" si="154"/>
        <v>0</v>
      </c>
      <c r="AG328" s="34">
        <v>8.2625077799955683E-6</v>
      </c>
      <c r="AH328" s="34">
        <f t="shared" si="155"/>
        <v>95.088702848219398</v>
      </c>
      <c r="AI328" s="34">
        <f t="shared" si="156"/>
        <v>0.3900954516166506</v>
      </c>
      <c r="AJ328" s="34">
        <f t="shared" si="157"/>
        <v>27.886422104747329</v>
      </c>
      <c r="AK328" s="34">
        <f>+S88*テーブル2[[#This Row],[F_form]]/(E88*CpFromTP((テーブル2[[#This Row],[Tin]]+テーブル2[[#This Row],[Tf]])/2,テーブル2[[#This Row],[P]])*AI88)</f>
        <v>1.864940141576638</v>
      </c>
      <c r="AL328" s="34">
        <f t="shared" si="158"/>
        <v>1.1293676909872215</v>
      </c>
      <c r="AM328" s="34">
        <f t="shared" si="159"/>
        <v>608.62107399525655</v>
      </c>
      <c r="AN328" s="34">
        <f t="shared" si="160"/>
        <v>3.2670186556060798E-9</v>
      </c>
      <c r="AO328" s="34">
        <f t="shared" si="161"/>
        <v>5.5040742976956883E-8</v>
      </c>
      <c r="AP328" s="34">
        <v>4.2820759825510928</v>
      </c>
      <c r="AQ328" s="34">
        <f t="shared" si="162"/>
        <v>2.973953515838842E-5</v>
      </c>
      <c r="AR328" s="34">
        <f t="shared" si="163"/>
        <v>4.1587742614862626E-6</v>
      </c>
      <c r="AS328" s="34">
        <f t="shared" si="164"/>
        <v>14.03609383278874</v>
      </c>
      <c r="AT328" s="34">
        <f t="shared" si="165"/>
        <v>10.158160714251432</v>
      </c>
      <c r="AU328" s="34">
        <f t="shared" si="166"/>
        <v>3.9626522914204303</v>
      </c>
      <c r="AV328" s="34">
        <f t="shared" si="167"/>
        <v>0.31942369113066249</v>
      </c>
      <c r="AW328" s="34">
        <f t="shared" si="168"/>
        <v>4.9344207047286766E-3</v>
      </c>
      <c r="AX328" s="34">
        <f t="shared" si="169"/>
        <v>0.3194236897764644</v>
      </c>
      <c r="AY328" s="34">
        <f t="shared" si="170"/>
        <v>1.3541980870002135E-9</v>
      </c>
      <c r="AZ328" s="34">
        <f t="shared" si="171"/>
        <v>1080577.7610325073</v>
      </c>
      <c r="BA328" s="34">
        <f t="shared" si="172"/>
        <v>6.9451208431548598E-6</v>
      </c>
      <c r="BB328" s="36">
        <f t="shared" si="173"/>
        <v>5351156.54207006</v>
      </c>
      <c r="BC328" s="38">
        <f t="shared" si="174"/>
        <v>-15014.722578377463</v>
      </c>
      <c r="BD328" s="39">
        <f t="shared" si="175"/>
        <v>-0.2798032682499772</v>
      </c>
      <c r="BE328" s="36">
        <v>5331257.0999999996</v>
      </c>
      <c r="BF328" s="40">
        <f>テーブル2[[#This Row],[q_P]]/テーブル2[[#This Row],[q_M]]</f>
        <v>1.0037325984653902</v>
      </c>
      <c r="BG328" s="34">
        <v>1</v>
      </c>
      <c r="BH328" s="34">
        <v>-5.3999999999999999E-2</v>
      </c>
      <c r="BI328" s="34">
        <v>4.5999999999999999E-2</v>
      </c>
      <c r="BJ328" s="34">
        <v>5625</v>
      </c>
      <c r="BK328" s="22">
        <v>1</v>
      </c>
      <c r="BL328" s="34">
        <f>テーブル2[[#This Row],[Ts]]-テーブル2[[#This Row],[Tin]]</f>
        <v>61.998800960141352</v>
      </c>
      <c r="BM328" s="34">
        <f>テーブル2[[#This Row],[q_P]]*0.000001</f>
        <v>5.3511565420700595</v>
      </c>
      <c r="BN328" s="34">
        <f>テーブル2[[#This Row],[Tsub]]</f>
        <v>61.998800960141352</v>
      </c>
      <c r="BO328" s="34">
        <f>テーブル2[[#This Row],[Fcorr]]</f>
        <v>1</v>
      </c>
      <c r="BP328" s="34">
        <f>(テーブル2[[#This Row],[Tsub]]-40)^2</f>
        <v>483.9472436839161</v>
      </c>
      <c r="BQ328" s="34">
        <v>1</v>
      </c>
      <c r="BR328" s="34">
        <v>0.3175</v>
      </c>
    </row>
    <row r="329" spans="1:70" x14ac:dyDescent="0.15">
      <c r="A329" s="33" t="s">
        <v>326</v>
      </c>
      <c r="B329" s="34">
        <v>13789514.586336</v>
      </c>
      <c r="C329" s="22">
        <f>TsatFromP(テーブル2[[#This Row],[P]])</f>
        <v>608.62107399852357</v>
      </c>
      <c r="D329" s="34">
        <f>RhoGFromP(テーブル2[[#This Row],[P]])</f>
        <v>85.147847035840741</v>
      </c>
      <c r="E329" s="34">
        <f>RhoFFromP(テーブル2[[#This Row],[P]])</f>
        <v>624.86636713482415</v>
      </c>
      <c r="F329" s="34">
        <f>HgFromP(テーブル2[[#This Row],[P]])</f>
        <v>2643264.5206450778</v>
      </c>
      <c r="G329" s="34">
        <f>HfFromP(テーブル2[[#This Row],[P]])</f>
        <v>1562686.7596125705</v>
      </c>
      <c r="H329" s="34">
        <f>MuGFromP(テーブル2[[#This Row],[P]])</f>
        <v>2.2019591234371903E-5</v>
      </c>
      <c r="I329" s="34">
        <f>MuFFromP(テーブル2[[#This Row],[P]])</f>
        <v>7.222326555143516E-5</v>
      </c>
      <c r="J329" s="34">
        <f>KfFromP(テーブル2[[#This Row],[P]])</f>
        <v>0.49112131073334553</v>
      </c>
      <c r="K329" s="34">
        <f>CpFFromP(テーブル2[[#This Row],[P]])</f>
        <v>7679.7488518783057</v>
      </c>
      <c r="L329" s="34">
        <f>SigmaFromP(テーブル2[[#This Row],[P]])</f>
        <v>6.5036449518301549E-3</v>
      </c>
      <c r="M329" s="34">
        <v>22.01</v>
      </c>
      <c r="N329" s="34">
        <v>2264.9041000000002</v>
      </c>
      <c r="O329" s="35">
        <f t="shared" si="146"/>
        <v>2.8502295699234246E-6</v>
      </c>
      <c r="P329" s="35">
        <f t="shared" si="147"/>
        <v>5.9847340050885557E-3</v>
      </c>
      <c r="Q329" s="35">
        <v>1.905E-3</v>
      </c>
      <c r="R329" s="34">
        <v>0.69595999999999991</v>
      </c>
      <c r="S329" s="36">
        <v>3496446.2280273438</v>
      </c>
      <c r="T329" s="34">
        <v>298.74813078754812</v>
      </c>
      <c r="U329" s="12">
        <f>+T329+BG329*S329*テーブル2[[#This Row],[Pw]]*R329/(N329*O329*K329)</f>
        <v>592.49910034510731</v>
      </c>
      <c r="V329" s="34">
        <v>0.03</v>
      </c>
      <c r="W329" s="35">
        <f t="shared" si="148"/>
        <v>59740.338207599409</v>
      </c>
      <c r="X329" s="34">
        <v>3.6551895888742324E-2</v>
      </c>
      <c r="Y329" s="34">
        <f t="shared" si="149"/>
        <v>5.2305221549469847</v>
      </c>
      <c r="Z329" s="34">
        <f t="shared" si="150"/>
        <v>5.230522170073189</v>
      </c>
      <c r="AA329" s="34">
        <f t="shared" si="151"/>
        <v>-1.5126204289117595E-8</v>
      </c>
      <c r="AB329" s="34">
        <f t="shared" si="152"/>
        <v>2.0806817745098223E-5</v>
      </c>
      <c r="AC329" s="34">
        <v>645.59612279693658</v>
      </c>
      <c r="AD329" s="34">
        <f t="shared" si="153"/>
        <v>2019.0526397550216</v>
      </c>
      <c r="AE329" s="34">
        <f>+gettm2(AD329,AC329,AK329,AL329,テーブル2[[#This Row],[Fcorr]])</f>
        <v>592.49910080106849</v>
      </c>
      <c r="AF329" s="37">
        <f t="shared" si="154"/>
        <v>4.5596118525281781E-7</v>
      </c>
      <c r="AG329" s="34">
        <v>2.088462461443594E-5</v>
      </c>
      <c r="AH329" s="34">
        <f t="shared" si="155"/>
        <v>37.508734097672288</v>
      </c>
      <c r="AI329" s="34">
        <f t="shared" si="156"/>
        <v>0.24500369189757815</v>
      </c>
      <c r="AJ329" s="34">
        <f t="shared" si="157"/>
        <v>44.26998053340639</v>
      </c>
      <c r="AK329" s="34">
        <f>+S88*テーブル2[[#This Row],[F_form]]/(E88*CpFromTP((テーブル2[[#This Row],[Tin]]+テーブル2[[#This Row],[Tf]])/2,テーブル2[[#This Row],[P]])*AI88)</f>
        <v>2.2979687162291267</v>
      </c>
      <c r="AL329" s="34">
        <f t="shared" si="158"/>
        <v>1.1293676909872215</v>
      </c>
      <c r="AM329" s="34">
        <f t="shared" si="159"/>
        <v>608.62107396281135</v>
      </c>
      <c r="AN329" s="34">
        <f t="shared" si="160"/>
        <v>3.57122189598158E-8</v>
      </c>
      <c r="AO329" s="34">
        <f t="shared" si="161"/>
        <v>7.7806869337717705E-8</v>
      </c>
      <c r="AP329" s="34">
        <v>3.3108405504766418</v>
      </c>
      <c r="AQ329" s="34">
        <f t="shared" si="162"/>
        <v>4.9746941296786462E-5</v>
      </c>
      <c r="AR329" s="34">
        <f t="shared" si="163"/>
        <v>1.0481215741886829E-5</v>
      </c>
      <c r="AS329" s="34">
        <f t="shared" si="164"/>
        <v>22.217455445142772</v>
      </c>
      <c r="AT329" s="34">
        <f t="shared" si="165"/>
        <v>12.454391306168803</v>
      </c>
      <c r="AU329" s="34">
        <f t="shared" si="166"/>
        <v>3.0513718503484575</v>
      </c>
      <c r="AV329" s="34">
        <f t="shared" si="167"/>
        <v>0.25946870012818435</v>
      </c>
      <c r="AW329" s="34">
        <f t="shared" si="168"/>
        <v>1.2509290846719473E-2</v>
      </c>
      <c r="AX329" s="34">
        <f t="shared" si="169"/>
        <v>0.25946869510503751</v>
      </c>
      <c r="AY329" s="34">
        <f t="shared" si="170"/>
        <v>5.0231468429196013E-9</v>
      </c>
      <c r="AZ329" s="34">
        <f t="shared" si="171"/>
        <v>1080577.7610325073</v>
      </c>
      <c r="BA329" s="34">
        <f t="shared" si="172"/>
        <v>1.5025471791332473E-5</v>
      </c>
      <c r="BB329" s="36">
        <f t="shared" si="173"/>
        <v>3496495.7025456578</v>
      </c>
      <c r="BC329" s="38">
        <f t="shared" si="174"/>
        <v>49.474518314003944</v>
      </c>
      <c r="BD329" s="39">
        <f t="shared" si="175"/>
        <v>1.4149943996684005E-3</v>
      </c>
      <c r="BE329" s="36">
        <v>2116729.89</v>
      </c>
      <c r="BF329" s="40">
        <f>テーブル2[[#This Row],[q_P]]/テーブル2[[#This Row],[q_M]]</f>
        <v>1.6518383942438954</v>
      </c>
      <c r="BG329" s="34">
        <v>1</v>
      </c>
      <c r="BH329" s="34">
        <v>-7.0999999999999994E-2</v>
      </c>
      <c r="BI329" s="34">
        <v>4.5999999999999999E-2</v>
      </c>
      <c r="BJ329" s="34">
        <v>5625</v>
      </c>
      <c r="BK329" s="22">
        <v>1</v>
      </c>
      <c r="BL329" s="34">
        <f>テーブル2[[#This Row],[Ts]]-テーブル2[[#This Row],[Tin]]</f>
        <v>309.87294321097545</v>
      </c>
      <c r="BM329" s="34">
        <f>テーブル2[[#This Row],[q_P]]*0.000001</f>
        <v>3.4964957025456576</v>
      </c>
      <c r="BN329" s="34">
        <f>テーブル2[[#This Row],[Tsub]]</f>
        <v>309.87294321097545</v>
      </c>
      <c r="BO329" s="34">
        <f>テーブル2[[#This Row],[Fcorr]]</f>
        <v>1</v>
      </c>
      <c r="BP329" s="34">
        <f>(テーブル2[[#This Row],[Tsub]]-40)^2</f>
        <v>72831.405477354376</v>
      </c>
      <c r="BQ329" s="34">
        <v>1</v>
      </c>
      <c r="BR329" s="34">
        <v>0.69595999999999991</v>
      </c>
    </row>
    <row r="330" spans="1:70" x14ac:dyDescent="0.15">
      <c r="A330" s="33" t="s">
        <v>327</v>
      </c>
      <c r="B330" s="34">
        <v>13789514.586336</v>
      </c>
      <c r="C330" s="22">
        <f>TsatFromP(テーブル2[[#This Row],[P]])</f>
        <v>608.62107399852357</v>
      </c>
      <c r="D330" s="34">
        <f>RhoGFromP(テーブル2[[#This Row],[P]])</f>
        <v>85.147847035840741</v>
      </c>
      <c r="E330" s="34">
        <f>RhoFFromP(テーブル2[[#This Row],[P]])</f>
        <v>624.86636713482415</v>
      </c>
      <c r="F330" s="34">
        <f>HgFromP(テーブル2[[#This Row],[P]])</f>
        <v>2643264.5206450778</v>
      </c>
      <c r="G330" s="34">
        <f>HfFromP(テーブル2[[#This Row],[P]])</f>
        <v>1562686.7596125705</v>
      </c>
      <c r="H330" s="34">
        <f>MuGFromP(テーブル2[[#This Row],[P]])</f>
        <v>2.2019591234371903E-5</v>
      </c>
      <c r="I330" s="34">
        <f>MuFFromP(テーブル2[[#This Row],[P]])</f>
        <v>7.222326555143516E-5</v>
      </c>
      <c r="J330" s="34">
        <f>KfFromP(テーブル2[[#This Row],[P]])</f>
        <v>0.49112131073334553</v>
      </c>
      <c r="K330" s="34">
        <f>CpFFromP(テーブル2[[#This Row],[P]])</f>
        <v>7679.7488518783057</v>
      </c>
      <c r="L330" s="34">
        <f>SigmaFromP(テーブル2[[#This Row],[P]])</f>
        <v>6.5036449518301549E-3</v>
      </c>
      <c r="M330" s="34">
        <v>220.01</v>
      </c>
      <c r="N330" s="34">
        <v>4773.9296000000004</v>
      </c>
      <c r="O330" s="35">
        <f t="shared" si="146"/>
        <v>1.7719053836560394E-5</v>
      </c>
      <c r="P330" s="35">
        <f t="shared" si="147"/>
        <v>1.4921936786020797E-2</v>
      </c>
      <c r="Q330" s="35">
        <v>4.7497999999999993E-3</v>
      </c>
      <c r="R330" s="34">
        <v>0.3175</v>
      </c>
      <c r="S330" s="36">
        <v>11421850.5859375</v>
      </c>
      <c r="T330" s="34">
        <v>501.38753824415329</v>
      </c>
      <c r="U330" s="12">
        <f>+T330+BG330*S330*テーブル2[[#This Row],[Pw]]*R330/(N330*O330*K330)</f>
        <v>584.68693273675194</v>
      </c>
      <c r="V330" s="34">
        <v>0.03</v>
      </c>
      <c r="W330" s="35">
        <f t="shared" si="148"/>
        <v>313959.92193030129</v>
      </c>
      <c r="X330" s="34">
        <v>2.1545127902010512E-2</v>
      </c>
      <c r="Y330" s="34">
        <f t="shared" si="149"/>
        <v>6.8127972067267955</v>
      </c>
      <c r="Z330" s="34">
        <f t="shared" si="150"/>
        <v>6.8127972244218986</v>
      </c>
      <c r="AA330" s="34">
        <f t="shared" si="151"/>
        <v>-1.769510316051992E-8</v>
      </c>
      <c r="AB330" s="34">
        <f t="shared" si="152"/>
        <v>7.9453696993948729E-6</v>
      </c>
      <c r="AC330" s="34">
        <v>638.13958530253262</v>
      </c>
      <c r="AD330" s="34">
        <f t="shared" si="153"/>
        <v>8146.5506414352967</v>
      </c>
      <c r="AE330" s="34">
        <f>+gettm2(AD330,AC330,AK330,AL330,テーブル2[[#This Row],[Fcorr]])</f>
        <v>584.68693273675183</v>
      </c>
      <c r="AF330" s="37">
        <f t="shared" si="154"/>
        <v>0</v>
      </c>
      <c r="AG330" s="34">
        <v>8.058681507897209E-6</v>
      </c>
      <c r="AH330" s="34">
        <f t="shared" si="155"/>
        <v>98.225434906956863</v>
      </c>
      <c r="AI330" s="34">
        <f t="shared" si="156"/>
        <v>0.39647737132391953</v>
      </c>
      <c r="AJ330" s="34">
        <f t="shared" si="157"/>
        <v>27.643461622503171</v>
      </c>
      <c r="AK330" s="34">
        <f>+S88*テーブル2[[#This Row],[F_form]]/(E88*CpFromTP((テーブル2[[#This Row],[Tin]]+テーブル2[[#This Row],[Tf]])/2,テーブル2[[#This Row],[P]])*AI88)</f>
        <v>2.0080344641657555</v>
      </c>
      <c r="AL330" s="34">
        <f t="shared" si="158"/>
        <v>1.1293676909872215</v>
      </c>
      <c r="AM330" s="34">
        <f t="shared" si="159"/>
        <v>608.62107399965419</v>
      </c>
      <c r="AN330" s="34">
        <f t="shared" si="160"/>
        <v>-1.1306156011414714E-9</v>
      </c>
      <c r="AO330" s="34">
        <f t="shared" si="161"/>
        <v>1.1331180850233617E-7</v>
      </c>
      <c r="AP330" s="34">
        <v>4.3446269600869938</v>
      </c>
      <c r="AQ330" s="34">
        <f t="shared" si="162"/>
        <v>2.8889360540197358E-5</v>
      </c>
      <c r="AR330" s="34">
        <f t="shared" si="163"/>
        <v>4.0859966581997726E-6</v>
      </c>
      <c r="AS330" s="34">
        <f t="shared" si="164"/>
        <v>14.016075917621727</v>
      </c>
      <c r="AT330" s="34">
        <f t="shared" si="165"/>
        <v>10.151024753381751</v>
      </c>
      <c r="AU330" s="34">
        <f t="shared" si="166"/>
        <v>4.0246516104648355</v>
      </c>
      <c r="AV330" s="34">
        <f t="shared" si="167"/>
        <v>0.31997534962215823</v>
      </c>
      <c r="AW330" s="34">
        <f t="shared" si="168"/>
        <v>4.7768448626824521E-3</v>
      </c>
      <c r="AX330" s="34">
        <f t="shared" si="169"/>
        <v>0.31997534588815407</v>
      </c>
      <c r="AY330" s="34">
        <f t="shared" si="170"/>
        <v>3.7340041614264408E-9</v>
      </c>
      <c r="AZ330" s="34">
        <f t="shared" si="171"/>
        <v>1080577.7610325073</v>
      </c>
      <c r="BA330" s="34">
        <f t="shared" si="172"/>
        <v>6.64944558085118E-6</v>
      </c>
      <c r="BB330" s="36">
        <f t="shared" si="173"/>
        <v>11506226.266721938</v>
      </c>
      <c r="BC330" s="38">
        <f t="shared" si="174"/>
        <v>84375.680784437805</v>
      </c>
      <c r="BD330" s="39">
        <f t="shared" si="175"/>
        <v>0.73872162964835597</v>
      </c>
      <c r="BE330" s="36">
        <v>6372271.7999999998</v>
      </c>
      <c r="BF330" s="40">
        <f>テーブル2[[#This Row],[q_P]]/テーブル2[[#This Row],[q_M]]</f>
        <v>1.8056709801239077</v>
      </c>
      <c r="BG330" s="34">
        <v>1</v>
      </c>
      <c r="BH330" s="34">
        <v>-0.20499999999999999</v>
      </c>
      <c r="BI330" s="34">
        <v>4.5999999999999999E-2</v>
      </c>
      <c r="BJ330" s="34">
        <v>5625</v>
      </c>
      <c r="BK330" s="22">
        <v>1</v>
      </c>
      <c r="BL330" s="34">
        <f>テーブル2[[#This Row],[Ts]]-テーブル2[[#This Row],[Tin]]</f>
        <v>107.23353575437028</v>
      </c>
      <c r="BM330" s="34">
        <f>テーブル2[[#This Row],[q_P]]*0.000001</f>
        <v>11.506226266721937</v>
      </c>
      <c r="BN330" s="34">
        <f>テーブル2[[#This Row],[Tsub]]</f>
        <v>107.23353575437028</v>
      </c>
      <c r="BO330" s="34">
        <f>テーブル2[[#This Row],[Fcorr]]</f>
        <v>1</v>
      </c>
      <c r="BP330" s="34">
        <f>(テーブル2[[#This Row],[Tsub]]-40)^2</f>
        <v>4520.3483300341868</v>
      </c>
      <c r="BQ330" s="34">
        <v>1</v>
      </c>
      <c r="BR330" s="34">
        <v>0.3175</v>
      </c>
    </row>
    <row r="331" spans="1:70" x14ac:dyDescent="0.15">
      <c r="A331" s="33" t="s">
        <v>328</v>
      </c>
      <c r="B331" s="34">
        <v>13789514.586336</v>
      </c>
      <c r="C331" s="22">
        <f>TsatFromP(テーブル2[[#This Row],[P]])</f>
        <v>608.62107399852357</v>
      </c>
      <c r="D331" s="34">
        <f>RhoGFromP(テーブル2[[#This Row],[P]])</f>
        <v>85.147847035840741</v>
      </c>
      <c r="E331" s="34">
        <f>RhoFFromP(テーブル2[[#This Row],[P]])</f>
        <v>624.86636713482415</v>
      </c>
      <c r="F331" s="34">
        <f>HgFromP(テーブル2[[#This Row],[P]])</f>
        <v>2643264.5206450778</v>
      </c>
      <c r="G331" s="34">
        <f>HfFromP(テーブル2[[#This Row],[P]])</f>
        <v>1562686.7596125705</v>
      </c>
      <c r="H331" s="34">
        <f>MuGFromP(テーブル2[[#This Row],[P]])</f>
        <v>2.2019591234371903E-5</v>
      </c>
      <c r="I331" s="34">
        <f>MuFFromP(テーブル2[[#This Row],[P]])</f>
        <v>7.222326555143516E-5</v>
      </c>
      <c r="J331" s="34">
        <f>KfFromP(テーブル2[[#This Row],[P]])</f>
        <v>0.49112131073334553</v>
      </c>
      <c r="K331" s="34">
        <f>CpFFromP(テーブル2[[#This Row],[P]])</f>
        <v>7679.7488518783057</v>
      </c>
      <c r="L331" s="34">
        <f>SigmaFromP(テーブル2[[#This Row],[P]])</f>
        <v>6.5036449518301549E-3</v>
      </c>
      <c r="M331" s="34">
        <v>221.01</v>
      </c>
      <c r="N331" s="34">
        <v>4787.4919</v>
      </c>
      <c r="O331" s="35">
        <f t="shared" si="146"/>
        <v>1.7719053836560394E-5</v>
      </c>
      <c r="P331" s="35">
        <f t="shared" si="147"/>
        <v>1.4921936786020797E-2</v>
      </c>
      <c r="Q331" s="35">
        <v>4.7497999999999993E-3</v>
      </c>
      <c r="R331" s="34">
        <v>0.3175</v>
      </c>
      <c r="S331" s="36">
        <v>5082543.9453125</v>
      </c>
      <c r="T331" s="34">
        <v>549.44282081562312</v>
      </c>
      <c r="U331" s="12">
        <f>+T331+BG331*S331*テーブル2[[#This Row],[Pw]]*R331/(N331*O331*K331)</f>
        <v>586.40473635482226</v>
      </c>
      <c r="V331" s="34">
        <v>0.03</v>
      </c>
      <c r="W331" s="35">
        <f t="shared" si="148"/>
        <v>314851.85352669412</v>
      </c>
      <c r="X331" s="34">
        <v>2.1521707452605812E-2</v>
      </c>
      <c r="Y331" s="34">
        <f t="shared" si="149"/>
        <v>6.8165031252116037</v>
      </c>
      <c r="Z331" s="34">
        <f t="shared" si="150"/>
        <v>6.8165031492742871</v>
      </c>
      <c r="AA331" s="34">
        <f t="shared" si="151"/>
        <v>-2.4062683401382401E-8</v>
      </c>
      <c r="AB331" s="34">
        <f t="shared" si="152"/>
        <v>7.9090146304683659E-6</v>
      </c>
      <c r="AC331" s="34">
        <v>635.79612276426428</v>
      </c>
      <c r="AD331" s="34">
        <f t="shared" si="153"/>
        <v>8165.2526452471848</v>
      </c>
      <c r="AE331" s="34">
        <f>+gettm2(AD331,AC331,AK331,AL331,テーブル2[[#This Row],[Fcorr]])</f>
        <v>586.40473671278346</v>
      </c>
      <c r="AF331" s="37">
        <f t="shared" si="154"/>
        <v>3.5796119846054353E-7</v>
      </c>
      <c r="AG331" s="34">
        <v>7.9601682658134108E-6</v>
      </c>
      <c r="AH331" s="34">
        <f t="shared" si="155"/>
        <v>98.676944054837534</v>
      </c>
      <c r="AI331" s="34">
        <f t="shared" si="156"/>
        <v>0.3973875628437652</v>
      </c>
      <c r="AJ331" s="34">
        <f t="shared" si="157"/>
        <v>27.368219709901748</v>
      </c>
      <c r="AK331" s="34">
        <f>+S88*テーブル2[[#This Row],[F_form]]/(E88*CpFromTP((テーブル2[[#This Row],[Tin]]+テーブル2[[#This Row],[Tf]])/2,テーブル2[[#This Row],[P]])*AI88)</f>
        <v>1.8550656227784257</v>
      </c>
      <c r="AL331" s="34">
        <f t="shared" si="158"/>
        <v>1.1293676909872215</v>
      </c>
      <c r="AM331" s="34">
        <f t="shared" si="159"/>
        <v>608.62107399870933</v>
      </c>
      <c r="AN331" s="34">
        <f t="shared" si="160"/>
        <v>-1.8576429283712059E-10</v>
      </c>
      <c r="AO331" s="34">
        <f t="shared" si="161"/>
        <v>5.1153635345044888E-8</v>
      </c>
      <c r="AP331" s="34">
        <v>4.3214242597206951</v>
      </c>
      <c r="AQ331" s="34">
        <f t="shared" si="162"/>
        <v>2.9200420349116634E-5</v>
      </c>
      <c r="AR331" s="34">
        <f t="shared" si="163"/>
        <v>4.0056609505792279E-6</v>
      </c>
      <c r="AS331" s="34">
        <f t="shared" si="164"/>
        <v>13.772046685199546</v>
      </c>
      <c r="AT331" s="34">
        <f t="shared" si="165"/>
        <v>10.063204676669949</v>
      </c>
      <c r="AU331" s="34">
        <f t="shared" si="166"/>
        <v>3.9989923808598511</v>
      </c>
      <c r="AV331" s="34">
        <f t="shared" si="167"/>
        <v>0.32243187886084401</v>
      </c>
      <c r="AW331" s="34">
        <f t="shared" si="168"/>
        <v>4.7549877898457682E-3</v>
      </c>
      <c r="AX331" s="34">
        <f t="shared" si="169"/>
        <v>0.32243187577941002</v>
      </c>
      <c r="AY331" s="34">
        <f t="shared" si="170"/>
        <v>3.0814339968543436E-9</v>
      </c>
      <c r="AZ331" s="34">
        <f t="shared" si="171"/>
        <v>1080577.7610325073</v>
      </c>
      <c r="BA331" s="34">
        <f t="shared" si="172"/>
        <v>6.7571288061875998E-6</v>
      </c>
      <c r="BB331" s="36">
        <f t="shared" si="173"/>
        <v>5111607.2874241434</v>
      </c>
      <c r="BC331" s="38">
        <f t="shared" si="174"/>
        <v>29063.342111643404</v>
      </c>
      <c r="BD331" s="39">
        <f t="shared" si="175"/>
        <v>0.57182667625427575</v>
      </c>
      <c r="BE331" s="36">
        <v>5394348.8999999994</v>
      </c>
      <c r="BF331" s="40">
        <f>テーブル2[[#This Row],[q_P]]/テーブル2[[#This Row],[q_M]]</f>
        <v>0.94758559043597346</v>
      </c>
      <c r="BG331" s="34">
        <v>1</v>
      </c>
      <c r="BH331" s="34">
        <v>-4.3999999999999997E-2</v>
      </c>
      <c r="BI331" s="34">
        <v>4.5999999999999999E-2</v>
      </c>
      <c r="BJ331" s="34">
        <v>5625</v>
      </c>
      <c r="BK331" s="22">
        <v>1</v>
      </c>
      <c r="BL331" s="34">
        <f>テーブル2[[#This Row],[Ts]]-テーブル2[[#This Row],[Tin]]</f>
        <v>59.178253182900448</v>
      </c>
      <c r="BM331" s="34">
        <f>テーブル2[[#This Row],[q_P]]*0.000001</f>
        <v>5.1116072874241434</v>
      </c>
      <c r="BN331" s="34">
        <f>テーブル2[[#This Row],[Tsub]]</f>
        <v>59.178253182900448</v>
      </c>
      <c r="BO331" s="34">
        <f>テーブル2[[#This Row],[Fcorr]]</f>
        <v>1</v>
      </c>
      <c r="BP331" s="34">
        <f>(テーブル2[[#This Row],[Tsub]]-40)^2</f>
        <v>367.80539514743117</v>
      </c>
      <c r="BQ331" s="34">
        <v>1</v>
      </c>
      <c r="BR331" s="34">
        <v>0.3175</v>
      </c>
    </row>
    <row r="332" spans="1:70" x14ac:dyDescent="0.15">
      <c r="A332" s="33" t="s">
        <v>329</v>
      </c>
      <c r="B332" s="34">
        <v>13789514.586336</v>
      </c>
      <c r="C332" s="22">
        <f>TsatFromP(テーブル2[[#This Row],[P]])</f>
        <v>608.62107399852357</v>
      </c>
      <c r="D332" s="34">
        <f>RhoGFromP(テーブル2[[#This Row],[P]])</f>
        <v>85.147847035840741</v>
      </c>
      <c r="E332" s="34">
        <f>RhoFFromP(テーブル2[[#This Row],[P]])</f>
        <v>624.86636713482415</v>
      </c>
      <c r="F332" s="34">
        <f>HgFromP(テーブル2[[#This Row],[P]])</f>
        <v>2643264.5206450778</v>
      </c>
      <c r="G332" s="34">
        <f>HfFromP(テーブル2[[#This Row],[P]])</f>
        <v>1562686.7596125705</v>
      </c>
      <c r="H332" s="34">
        <f>MuGFromP(テーブル2[[#This Row],[P]])</f>
        <v>2.2019591234371903E-5</v>
      </c>
      <c r="I332" s="34">
        <f>MuFFromP(テーブル2[[#This Row],[P]])</f>
        <v>7.222326555143516E-5</v>
      </c>
      <c r="J332" s="34">
        <f>KfFromP(テーブル2[[#This Row],[P]])</f>
        <v>0.49112131073334553</v>
      </c>
      <c r="K332" s="34">
        <f>CpFFromP(テーブル2[[#This Row],[P]])</f>
        <v>7679.7488518783057</v>
      </c>
      <c r="L332" s="34">
        <f>SigmaFromP(テーブル2[[#This Row],[P]])</f>
        <v>6.5036449518301549E-3</v>
      </c>
      <c r="M332" s="34">
        <v>222.01</v>
      </c>
      <c r="N332" s="34">
        <v>4882.4279999999999</v>
      </c>
      <c r="O332" s="35">
        <f t="shared" si="146"/>
        <v>1.7719053836560394E-5</v>
      </c>
      <c r="P332" s="35">
        <f t="shared" si="147"/>
        <v>1.4921936786020797E-2</v>
      </c>
      <c r="Q332" s="35">
        <v>4.7497999999999993E-3</v>
      </c>
      <c r="R332" s="34">
        <v>0.3175</v>
      </c>
      <c r="S332" s="36">
        <v>9367095.947265625</v>
      </c>
      <c r="T332" s="34">
        <v>518.14095642642042</v>
      </c>
      <c r="U332" s="12">
        <f>+T332+BG332*S332*テーブル2[[#This Row],[Pw]]*R332/(N332*O332*K332)</f>
        <v>584.93696338476866</v>
      </c>
      <c r="V332" s="34">
        <v>0.03</v>
      </c>
      <c r="W332" s="35">
        <f t="shared" si="148"/>
        <v>321095.37470144447</v>
      </c>
      <c r="X332" s="34">
        <v>2.1360650542012753E-2</v>
      </c>
      <c r="Y332" s="34">
        <f t="shared" si="149"/>
        <v>6.842152701994892</v>
      </c>
      <c r="Z332" s="34">
        <f t="shared" si="150"/>
        <v>6.8421527132010498</v>
      </c>
      <c r="AA332" s="34">
        <f t="shared" si="151"/>
        <v>-1.1206157779497516E-8</v>
      </c>
      <c r="AB332" s="34">
        <f t="shared" si="152"/>
        <v>7.6617686961271151E-6</v>
      </c>
      <c r="AC332" s="34">
        <v>637.25994635604434</v>
      </c>
      <c r="AD332" s="34">
        <f t="shared" si="153"/>
        <v>8295.95328940951</v>
      </c>
      <c r="AE332" s="34">
        <f>+gettm2(AD332,AC332,AK332,AL332,テーブル2[[#This Row],[Fcorr]])</f>
        <v>584.93696338476843</v>
      </c>
      <c r="AF332" s="37">
        <f t="shared" si="154"/>
        <v>0</v>
      </c>
      <c r="AG332" s="34">
        <v>7.7522285483664805E-6</v>
      </c>
      <c r="AH332" s="34">
        <f t="shared" si="155"/>
        <v>101.86125752061864</v>
      </c>
      <c r="AI332" s="34">
        <f t="shared" si="156"/>
        <v>0.40374851855479382</v>
      </c>
      <c r="AJ332" s="34">
        <f t="shared" si="157"/>
        <v>27.079930071192571</v>
      </c>
      <c r="AK332" s="34">
        <f>+S88*テーブル2[[#This Row],[F_form]]/(E88*CpFromTP((テーブル2[[#This Row],[Tin]]+テーブル2[[#This Row],[Tf]])/2,テーブル2[[#This Row],[P]])*AI88)</f>
        <v>1.9622362054859206</v>
      </c>
      <c r="AL332" s="34">
        <f t="shared" si="158"/>
        <v>1.1293676909872215</v>
      </c>
      <c r="AM332" s="34">
        <f t="shared" si="159"/>
        <v>608.62107399252045</v>
      </c>
      <c r="AN332" s="34">
        <f t="shared" si="160"/>
        <v>6.0031197790522128E-9</v>
      </c>
      <c r="AO332" s="34">
        <f t="shared" si="161"/>
        <v>9.0459852239365446E-8</v>
      </c>
      <c r="AP332" s="34">
        <v>4.3756484438232093</v>
      </c>
      <c r="AQ332" s="34">
        <f t="shared" si="162"/>
        <v>2.8481186056353454E-5</v>
      </c>
      <c r="AR332" s="34">
        <f t="shared" si="163"/>
        <v>3.921344200302923E-6</v>
      </c>
      <c r="AS332" s="34">
        <f t="shared" si="164"/>
        <v>13.697961310964649</v>
      </c>
      <c r="AT332" s="34">
        <f t="shared" si="165"/>
        <v>10.036235061711103</v>
      </c>
      <c r="AU332" s="34">
        <f t="shared" si="166"/>
        <v>4.0521150380335378</v>
      </c>
      <c r="AV332" s="34">
        <f t="shared" si="167"/>
        <v>0.32353340578967149</v>
      </c>
      <c r="AW332" s="34">
        <f t="shared" si="168"/>
        <v>4.6063407770620748E-3</v>
      </c>
      <c r="AX332" s="34">
        <f t="shared" si="169"/>
        <v>0.32353340219516163</v>
      </c>
      <c r="AY332" s="34">
        <f t="shared" si="170"/>
        <v>3.5945098564305056E-9</v>
      </c>
      <c r="AZ332" s="34">
        <f t="shared" si="171"/>
        <v>1080577.7610325073</v>
      </c>
      <c r="BA332" s="34">
        <f t="shared" si="172"/>
        <v>6.5090206450562346E-6</v>
      </c>
      <c r="BB332" s="36">
        <f t="shared" si="173"/>
        <v>9383900.6260939464</v>
      </c>
      <c r="BC332" s="38">
        <f t="shared" si="174"/>
        <v>16804.678828321397</v>
      </c>
      <c r="BD332" s="39">
        <f t="shared" si="175"/>
        <v>0.17940116043358023</v>
      </c>
      <c r="BE332" s="36">
        <v>6687730.7999999998</v>
      </c>
      <c r="BF332" s="40">
        <f>テーブル2[[#This Row],[q_P]]/テーブル2[[#This Row],[q_M]]</f>
        <v>1.4031516678413471</v>
      </c>
      <c r="BG332" s="34">
        <v>1</v>
      </c>
      <c r="BH332" s="34">
        <v>-0.124</v>
      </c>
      <c r="BI332" s="34">
        <v>4.5999999999999999E-2</v>
      </c>
      <c r="BJ332" s="34">
        <v>5625</v>
      </c>
      <c r="BK332" s="22">
        <v>1</v>
      </c>
      <c r="BL332" s="34">
        <f>テーブル2[[#This Row],[Ts]]-テーブル2[[#This Row],[Tin]]</f>
        <v>90.480117572103154</v>
      </c>
      <c r="BM332" s="34">
        <f>テーブル2[[#This Row],[q_P]]*0.000001</f>
        <v>9.3839006260939453</v>
      </c>
      <c r="BN332" s="34">
        <f>テーブル2[[#This Row],[Tsub]]</f>
        <v>90.480117572103154</v>
      </c>
      <c r="BO332" s="34">
        <f>テーブル2[[#This Row],[Fcorr]]</f>
        <v>1</v>
      </c>
      <c r="BP332" s="34">
        <f>(テーブル2[[#This Row],[Tsub]]-40)^2</f>
        <v>2548.2422700933575</v>
      </c>
      <c r="BQ332" s="34">
        <v>1</v>
      </c>
      <c r="BR332" s="34">
        <v>0.3175</v>
      </c>
    </row>
    <row r="333" spans="1:70" x14ac:dyDescent="0.15">
      <c r="A333" s="33" t="s">
        <v>330</v>
      </c>
      <c r="B333" s="34">
        <v>13789514.586336</v>
      </c>
      <c r="C333" s="22">
        <f>TsatFromP(テーブル2[[#This Row],[P]])</f>
        <v>608.62107399852357</v>
      </c>
      <c r="D333" s="34">
        <f>RhoGFromP(テーブル2[[#This Row],[P]])</f>
        <v>85.147847035840741</v>
      </c>
      <c r="E333" s="34">
        <f>RhoFFromP(テーブル2[[#This Row],[P]])</f>
        <v>624.86636713482415</v>
      </c>
      <c r="F333" s="34">
        <f>HgFromP(テーブル2[[#This Row],[P]])</f>
        <v>2643264.5206450778</v>
      </c>
      <c r="G333" s="34">
        <f>HfFromP(テーブル2[[#This Row],[P]])</f>
        <v>1562686.7596125705</v>
      </c>
      <c r="H333" s="34">
        <f>MuGFromP(テーブル2[[#This Row],[P]])</f>
        <v>2.2019591234371903E-5</v>
      </c>
      <c r="I333" s="34">
        <f>MuFFromP(テーブル2[[#This Row],[P]])</f>
        <v>7.222326555143516E-5</v>
      </c>
      <c r="J333" s="34">
        <f>KfFromP(テーブル2[[#This Row],[P]])</f>
        <v>0.49112131073334553</v>
      </c>
      <c r="K333" s="34">
        <f>CpFFromP(テーブル2[[#This Row],[P]])</f>
        <v>7679.7488518783057</v>
      </c>
      <c r="L333" s="34">
        <f>SigmaFromP(テーブル2[[#This Row],[P]])</f>
        <v>6.5036449518301549E-3</v>
      </c>
      <c r="M333" s="34">
        <v>224.01</v>
      </c>
      <c r="N333" s="34">
        <v>4963.8018000000002</v>
      </c>
      <c r="O333" s="35">
        <f t="shared" si="146"/>
        <v>1.7719053836560394E-5</v>
      </c>
      <c r="P333" s="35">
        <f t="shared" si="147"/>
        <v>1.4921936786020797E-2</v>
      </c>
      <c r="Q333" s="35">
        <v>4.7497999999999993E-3</v>
      </c>
      <c r="R333" s="34">
        <v>0.3175</v>
      </c>
      <c r="S333" s="36">
        <v>11497387.6953125</v>
      </c>
      <c r="T333" s="34">
        <v>503.61951592062832</v>
      </c>
      <c r="U333" s="12">
        <f>+T333+BG333*S333*テーブル2[[#This Row],[Pw]]*R333/(N333*O333*K333)</f>
        <v>584.26241350937084</v>
      </c>
      <c r="V333" s="34">
        <v>0.03</v>
      </c>
      <c r="W333" s="35">
        <f t="shared" si="148"/>
        <v>326446.96427980188</v>
      </c>
      <c r="X333" s="34">
        <v>2.1226487529817741E-2</v>
      </c>
      <c r="Y333" s="34">
        <f t="shared" si="149"/>
        <v>6.8637417160209324</v>
      </c>
      <c r="Z333" s="34">
        <f t="shared" si="150"/>
        <v>6.8637417284730935</v>
      </c>
      <c r="AA333" s="34">
        <f t="shared" si="151"/>
        <v>-1.245216108003433E-8</v>
      </c>
      <c r="AB333" s="34">
        <f t="shared" si="152"/>
        <v>7.4594740540553617E-6</v>
      </c>
      <c r="AC333" s="34">
        <v>637.75097029059827</v>
      </c>
      <c r="AD333" s="34">
        <f t="shared" si="153"/>
        <v>8407.6904293038297</v>
      </c>
      <c r="AE333" s="34">
        <f>+gettm2(AD333,AC333,AK333,AL333,テーブル2[[#This Row],[Fcorr]])</f>
        <v>584.26241388688049</v>
      </c>
      <c r="AF333" s="37">
        <f t="shared" si="154"/>
        <v>3.775096502067754E-7</v>
      </c>
      <c r="AG333" s="34">
        <v>7.5673201590899646E-6</v>
      </c>
      <c r="AH333" s="34">
        <f t="shared" si="155"/>
        <v>104.6236488744581</v>
      </c>
      <c r="AI333" s="34">
        <f t="shared" si="156"/>
        <v>0.40918655600824383</v>
      </c>
      <c r="AJ333" s="34">
        <f t="shared" si="157"/>
        <v>26.790048118682318</v>
      </c>
      <c r="AK333" s="34">
        <f>+S88*テーブル2[[#This Row],[F_form]]/(E88*CpFromTP((テーブル2[[#This Row],[Tin]]+テーブル2[[#This Row],[Tf]])/2,テーブル2[[#This Row],[P]])*AI88)</f>
        <v>2.0034265943092335</v>
      </c>
      <c r="AL333" s="34">
        <f t="shared" si="158"/>
        <v>1.1293676909872215</v>
      </c>
      <c r="AM333" s="34">
        <f t="shared" si="159"/>
        <v>608.6210740003163</v>
      </c>
      <c r="AN333" s="34">
        <f t="shared" si="160"/>
        <v>-1.7927277440321632E-9</v>
      </c>
      <c r="AO333" s="34">
        <f t="shared" si="161"/>
        <v>1.0784610503460289E-7</v>
      </c>
      <c r="AP333" s="34">
        <v>4.4148679310432355</v>
      </c>
      <c r="AQ333" s="34">
        <f t="shared" si="162"/>
        <v>2.7977408359545702E-5</v>
      </c>
      <c r="AR333" s="34">
        <f t="shared" si="163"/>
        <v>3.8375831320622837E-6</v>
      </c>
      <c r="AS333" s="34">
        <f t="shared" si="164"/>
        <v>13.585924026737075</v>
      </c>
      <c r="AT333" s="34">
        <f t="shared" si="165"/>
        <v>9.9951712936382258</v>
      </c>
      <c r="AU333" s="34">
        <f t="shared" si="166"/>
        <v>4.0898897183562886</v>
      </c>
      <c r="AV333" s="34">
        <f t="shared" si="167"/>
        <v>0.32497821268694693</v>
      </c>
      <c r="AW333" s="34">
        <f t="shared" si="168"/>
        <v>4.484718982445993E-3</v>
      </c>
      <c r="AX333" s="34">
        <f t="shared" si="169"/>
        <v>0.32497821186944653</v>
      </c>
      <c r="AY333" s="34">
        <f t="shared" si="170"/>
        <v>8.1750040070716068E-10</v>
      </c>
      <c r="AZ333" s="34">
        <f t="shared" si="171"/>
        <v>1080577.7610325073</v>
      </c>
      <c r="BA333" s="34">
        <f t="shared" si="172"/>
        <v>6.3370884014042579E-6</v>
      </c>
      <c r="BB333" s="36">
        <f t="shared" si="173"/>
        <v>11491001.313322598</v>
      </c>
      <c r="BC333" s="38">
        <f t="shared" si="174"/>
        <v>-6386.3819899018854</v>
      </c>
      <c r="BD333" s="39">
        <f t="shared" si="175"/>
        <v>-5.5546374177724053E-2</v>
      </c>
      <c r="BE333" s="36">
        <v>6750822.6000000006</v>
      </c>
      <c r="BF333" s="40">
        <f>テーブル2[[#This Row],[q_P]]/テーブル2[[#This Row],[q_M]]</f>
        <v>1.7021631279901499</v>
      </c>
      <c r="BG333" s="34">
        <v>1</v>
      </c>
      <c r="BH333" s="34">
        <v>-0.189</v>
      </c>
      <c r="BI333" s="34">
        <v>4.5999999999999999E-2</v>
      </c>
      <c r="BJ333" s="34">
        <v>5625</v>
      </c>
      <c r="BK333" s="22">
        <v>1</v>
      </c>
      <c r="BL333" s="34">
        <f>テーブル2[[#This Row],[Ts]]-テーブル2[[#This Row],[Tin]]</f>
        <v>105.00155807789525</v>
      </c>
      <c r="BM333" s="34">
        <f>テーブル2[[#This Row],[q_P]]*0.000001</f>
        <v>11.491001313322597</v>
      </c>
      <c r="BN333" s="34">
        <f>テーブル2[[#This Row],[Tsub]]</f>
        <v>105.00155807789525</v>
      </c>
      <c r="BO333" s="34">
        <f>テーブル2[[#This Row],[Fcorr]]</f>
        <v>1</v>
      </c>
      <c r="BP333" s="34">
        <f>(テーブル2[[#This Row],[Tsub]]-40)^2</f>
        <v>4225.2025525539893</v>
      </c>
      <c r="BQ333" s="34">
        <v>1</v>
      </c>
      <c r="BR333" s="34">
        <v>0.3175</v>
      </c>
    </row>
    <row r="334" spans="1:70" x14ac:dyDescent="0.15">
      <c r="A334" s="33" t="s">
        <v>331</v>
      </c>
      <c r="B334" s="34">
        <v>13789514.586336</v>
      </c>
      <c r="C334" s="22">
        <f>TsatFromP(テーブル2[[#This Row],[P]])</f>
        <v>608.62107399852357</v>
      </c>
      <c r="D334" s="34">
        <f>RhoGFromP(テーブル2[[#This Row],[P]])</f>
        <v>85.147847035840741</v>
      </c>
      <c r="E334" s="34">
        <f>RhoFFromP(テーブル2[[#This Row],[P]])</f>
        <v>624.86636713482415</v>
      </c>
      <c r="F334" s="34">
        <f>HgFromP(テーブル2[[#This Row],[P]])</f>
        <v>2643264.5206450778</v>
      </c>
      <c r="G334" s="34">
        <f>HfFromP(テーブル2[[#This Row],[P]])</f>
        <v>1562686.7596125705</v>
      </c>
      <c r="H334" s="34">
        <f>MuGFromP(テーブル2[[#This Row],[P]])</f>
        <v>2.2019591234371903E-5</v>
      </c>
      <c r="I334" s="34">
        <f>MuFFromP(テーブル2[[#This Row],[P]])</f>
        <v>7.222326555143516E-5</v>
      </c>
      <c r="J334" s="34">
        <f>KfFromP(テーブル2[[#This Row],[P]])</f>
        <v>0.49112131073334553</v>
      </c>
      <c r="K334" s="34">
        <f>CpFFromP(テーブル2[[#This Row],[P]])</f>
        <v>7679.7488518783057</v>
      </c>
      <c r="L334" s="34">
        <f>SigmaFromP(テーブル2[[#This Row],[P]])</f>
        <v>6.5036449518301549E-3</v>
      </c>
      <c r="M334" s="34">
        <v>225.01</v>
      </c>
      <c r="N334" s="34">
        <v>4963.8018000000002</v>
      </c>
      <c r="O334" s="35">
        <f t="shared" si="146"/>
        <v>1.7719053836560394E-5</v>
      </c>
      <c r="P334" s="35">
        <f t="shared" si="147"/>
        <v>1.4921936786020797E-2</v>
      </c>
      <c r="Q334" s="35">
        <v>4.7497999999999993E-3</v>
      </c>
      <c r="R334" s="34">
        <v>0.3175</v>
      </c>
      <c r="S334" s="36">
        <v>6428593.4448242188</v>
      </c>
      <c r="T334" s="34">
        <v>540.49035799190642</v>
      </c>
      <c r="U334" s="12">
        <f>+T334+BG334*S334*テーブル2[[#This Row],[Pw]]*R334/(N334*O334*K334)</f>
        <v>585.58063558791912</v>
      </c>
      <c r="V334" s="34">
        <v>0.03</v>
      </c>
      <c r="W334" s="35">
        <f t="shared" si="148"/>
        <v>326446.96427980188</v>
      </c>
      <c r="X334" s="34">
        <v>2.1226487529817741E-2</v>
      </c>
      <c r="Y334" s="34">
        <f t="shared" si="149"/>
        <v>6.8637417160209324</v>
      </c>
      <c r="Z334" s="34">
        <f t="shared" si="150"/>
        <v>6.8637417284730935</v>
      </c>
      <c r="AA334" s="34">
        <f t="shared" si="151"/>
        <v>-1.245216108003433E-8</v>
      </c>
      <c r="AB334" s="34">
        <f t="shared" si="152"/>
        <v>7.4594740540553617E-6</v>
      </c>
      <c r="AC334" s="34">
        <v>636.04457459517232</v>
      </c>
      <c r="AD334" s="34">
        <f t="shared" si="153"/>
        <v>8407.6904293038297</v>
      </c>
      <c r="AE334" s="34">
        <f>+gettm2(AD334,AC334,AK334,AL334,テーブル2[[#This Row],[Fcorr]])</f>
        <v>585.58063558791912</v>
      </c>
      <c r="AF334" s="37">
        <f t="shared" si="154"/>
        <v>0</v>
      </c>
      <c r="AG334" s="34">
        <v>7.5210859727274906E-6</v>
      </c>
      <c r="AH334" s="34">
        <f t="shared" si="155"/>
        <v>104.6236488744581</v>
      </c>
      <c r="AI334" s="34">
        <f t="shared" si="156"/>
        <v>0.40918655600824383</v>
      </c>
      <c r="AJ334" s="34">
        <f t="shared" si="157"/>
        <v>26.626368500093566</v>
      </c>
      <c r="AK334" s="34">
        <f>+S88*テーブル2[[#This Row],[F_form]]/(E88*CpFromTP((テーブル2[[#This Row],[Tin]]+テーブル2[[#This Row],[Tf]])/2,テーブル2[[#This Row],[P]])*AI88)</f>
        <v>1.8901388307743356</v>
      </c>
      <c r="AL334" s="34">
        <f t="shared" si="158"/>
        <v>1.1293676909872215</v>
      </c>
      <c r="AM334" s="34">
        <f t="shared" si="159"/>
        <v>608.62107398289209</v>
      </c>
      <c r="AN334" s="34">
        <f t="shared" si="160"/>
        <v>1.5631485439371318E-8</v>
      </c>
      <c r="AO334" s="34">
        <f t="shared" si="161"/>
        <v>6.1611918672128905E-8</v>
      </c>
      <c r="AP334" s="34">
        <v>4.3917779773052867</v>
      </c>
      <c r="AQ334" s="34">
        <f t="shared" si="162"/>
        <v>2.8272366459055294E-5</v>
      </c>
      <c r="AR334" s="34">
        <f t="shared" si="163"/>
        <v>3.7913489456998097E-6</v>
      </c>
      <c r="AS334" s="34">
        <f t="shared" si="164"/>
        <v>13.422244408148327</v>
      </c>
      <c r="AT334" s="34">
        <f t="shared" si="165"/>
        <v>9.9345668054404364</v>
      </c>
      <c r="AU334" s="34">
        <f t="shared" si="166"/>
        <v>4.0650911765519933</v>
      </c>
      <c r="AV334" s="34">
        <f t="shared" si="167"/>
        <v>0.32668680075329348</v>
      </c>
      <c r="AW334" s="34">
        <f t="shared" si="168"/>
        <v>4.484718982445993E-3</v>
      </c>
      <c r="AX334" s="34">
        <f t="shared" si="169"/>
        <v>0.3266867982134472</v>
      </c>
      <c r="AY334" s="34">
        <f t="shared" si="170"/>
        <v>2.5398462777381781E-9</v>
      </c>
      <c r="AZ334" s="34">
        <f t="shared" si="171"/>
        <v>1080577.7610325073</v>
      </c>
      <c r="BA334" s="34">
        <f t="shared" si="172"/>
        <v>6.4375673372274372E-6</v>
      </c>
      <c r="BB334" s="36">
        <f t="shared" si="173"/>
        <v>6462285.2428092007</v>
      </c>
      <c r="BC334" s="38">
        <f t="shared" si="174"/>
        <v>33691.797984981909</v>
      </c>
      <c r="BD334" s="39">
        <f t="shared" si="175"/>
        <v>0.52409284043475801</v>
      </c>
      <c r="BE334" s="36">
        <v>6750822.6000000006</v>
      </c>
      <c r="BF334" s="40">
        <f>テーブル2[[#This Row],[q_P]]/テーブル2[[#This Row],[q_M]]</f>
        <v>0.9572589335719176</v>
      </c>
      <c r="BG334" s="34">
        <v>1</v>
      </c>
      <c r="BH334" s="34">
        <v>-2.7E-2</v>
      </c>
      <c r="BI334" s="34">
        <v>4.5999999999999999E-2</v>
      </c>
      <c r="BJ334" s="34">
        <v>5625</v>
      </c>
      <c r="BK334" s="22">
        <v>1</v>
      </c>
      <c r="BL334" s="34">
        <f>テーブル2[[#This Row],[Ts]]-テーブル2[[#This Row],[Tin]]</f>
        <v>68.130716006617149</v>
      </c>
      <c r="BM334" s="34">
        <f>テーブル2[[#This Row],[q_P]]*0.000001</f>
        <v>6.4622852428092008</v>
      </c>
      <c r="BN334" s="34">
        <f>テーブル2[[#This Row],[Tsub]]</f>
        <v>68.130716006617149</v>
      </c>
      <c r="BO334" s="34">
        <f>テーブル2[[#This Row],[Fcorr]]</f>
        <v>1</v>
      </c>
      <c r="BP334" s="34">
        <f>(テーブル2[[#This Row],[Tsub]]-40)^2</f>
        <v>791.3371830449463</v>
      </c>
      <c r="BQ334" s="34">
        <v>1</v>
      </c>
      <c r="BR334" s="34">
        <v>0.3175</v>
      </c>
    </row>
    <row r="335" spans="1:70" x14ac:dyDescent="0.15">
      <c r="A335" s="33" t="s">
        <v>332</v>
      </c>
      <c r="B335" s="34">
        <v>13789514.586336</v>
      </c>
      <c r="C335" s="22">
        <f>TsatFromP(テーブル2[[#This Row],[P]])</f>
        <v>608.62107399852357</v>
      </c>
      <c r="D335" s="34">
        <f>RhoGFromP(テーブル2[[#This Row],[P]])</f>
        <v>85.147847035840741</v>
      </c>
      <c r="E335" s="34">
        <f>RhoFFromP(テーブル2[[#This Row],[P]])</f>
        <v>624.86636713482415</v>
      </c>
      <c r="F335" s="34">
        <f>HgFromP(テーブル2[[#This Row],[P]])</f>
        <v>2643264.5206450778</v>
      </c>
      <c r="G335" s="34">
        <f>HfFromP(テーブル2[[#This Row],[P]])</f>
        <v>1562686.7596125705</v>
      </c>
      <c r="H335" s="34">
        <f>MuGFromP(テーブル2[[#This Row],[P]])</f>
        <v>2.2019591234371903E-5</v>
      </c>
      <c r="I335" s="34">
        <f>MuFFromP(テーブル2[[#This Row],[P]])</f>
        <v>7.222326555143516E-5</v>
      </c>
      <c r="J335" s="34">
        <f>KfFromP(テーブル2[[#This Row],[P]])</f>
        <v>0.49112131073334553</v>
      </c>
      <c r="K335" s="34">
        <f>CpFFromP(テーブル2[[#This Row],[P]])</f>
        <v>7679.7488518783057</v>
      </c>
      <c r="L335" s="34">
        <f>SigmaFromP(テーブル2[[#This Row],[P]])</f>
        <v>6.5036449518301549E-3</v>
      </c>
      <c r="M335" s="34">
        <v>228.01</v>
      </c>
      <c r="N335" s="34">
        <v>5221.4854999999998</v>
      </c>
      <c r="O335" s="35">
        <f t="shared" si="146"/>
        <v>1.7719053836560394E-5</v>
      </c>
      <c r="P335" s="35">
        <f t="shared" si="147"/>
        <v>1.4921936786020797E-2</v>
      </c>
      <c r="Q335" s="35">
        <v>4.7497999999999993E-3</v>
      </c>
      <c r="R335" s="34">
        <v>0.3175</v>
      </c>
      <c r="S335" s="36">
        <v>21183761.596679688</v>
      </c>
      <c r="T335" s="34">
        <v>440.8217339696256</v>
      </c>
      <c r="U335" s="12">
        <f>+T335+BG335*S335*テーブル2[[#This Row],[Pw]]*R335/(N335*O335*K335)</f>
        <v>582.07236087904198</v>
      </c>
      <c r="V335" s="34">
        <v>0.03</v>
      </c>
      <c r="W335" s="35">
        <f t="shared" si="148"/>
        <v>343393.66461126693</v>
      </c>
      <c r="X335" s="34">
        <v>2.0823571994978095E-2</v>
      </c>
      <c r="Y335" s="34">
        <f t="shared" si="149"/>
        <v>6.9298268857257899</v>
      </c>
      <c r="Z335" s="34">
        <f t="shared" si="150"/>
        <v>6.9298268937777179</v>
      </c>
      <c r="AA335" s="34">
        <f t="shared" si="151"/>
        <v>-8.0519280132307358E-9</v>
      </c>
      <c r="AB335" s="34">
        <f t="shared" si="152"/>
        <v>6.8718207991483135E-6</v>
      </c>
      <c r="AC335" s="34">
        <v>639.40822012351578</v>
      </c>
      <c r="AD335" s="34">
        <f t="shared" si="153"/>
        <v>8759.8143816291995</v>
      </c>
      <c r="AE335" s="34">
        <f>+gettm2(AD335,AC335,AK335,AL335,テーブル2[[#This Row],[Fcorr]])</f>
        <v>582.0723612731241</v>
      </c>
      <c r="AF335" s="37">
        <f t="shared" si="154"/>
        <v>3.9408212160196854E-7</v>
      </c>
      <c r="AG335" s="34">
        <v>7.0548597347724312E-6</v>
      </c>
      <c r="AH335" s="34">
        <f t="shared" si="155"/>
        <v>113.57068483455579</v>
      </c>
      <c r="AI335" s="34">
        <f t="shared" si="156"/>
        <v>0.42632376967608332</v>
      </c>
      <c r="AJ335" s="34">
        <f t="shared" si="157"/>
        <v>26.021837452118536</v>
      </c>
      <c r="AK335" s="34">
        <f>+S88*テーブル2[[#This Row],[F_form]]/(E88*CpFromTP((テーブル2[[#This Row],[Tin]]+テーブル2[[#This Row],[Tf]])/2,テーブル2[[#This Row],[P]])*AI88)</f>
        <v>2.1392829385234418</v>
      </c>
      <c r="AL335" s="34">
        <f t="shared" si="158"/>
        <v>1.1293676909872215</v>
      </c>
      <c r="AM335" s="34">
        <f t="shared" si="159"/>
        <v>608.62107398057697</v>
      </c>
      <c r="AN335" s="34">
        <f t="shared" si="160"/>
        <v>1.7946604202734306E-8</v>
      </c>
      <c r="AO335" s="34">
        <f t="shared" si="161"/>
        <v>1.8303893562411768E-7</v>
      </c>
      <c r="AP335" s="34">
        <v>4.551985772056069</v>
      </c>
      <c r="AQ335" s="34">
        <f t="shared" si="162"/>
        <v>2.6317287369698359E-5</v>
      </c>
      <c r="AR335" s="34">
        <f t="shared" si="163"/>
        <v>3.6189493351982744E-6</v>
      </c>
      <c r="AS335" s="34">
        <f t="shared" si="164"/>
        <v>13.34848811859753</v>
      </c>
      <c r="AT335" s="34">
        <f t="shared" si="165"/>
        <v>9.9070156444489434</v>
      </c>
      <c r="AU335" s="34">
        <f t="shared" si="166"/>
        <v>4.2235962557814055</v>
      </c>
      <c r="AV335" s="34">
        <f t="shared" si="167"/>
        <v>0.32838951627466351</v>
      </c>
      <c r="AW335" s="34">
        <f t="shared" si="168"/>
        <v>4.1314152926308859E-3</v>
      </c>
      <c r="AX335" s="34">
        <f t="shared" si="169"/>
        <v>0.32838949529215455</v>
      </c>
      <c r="AY335" s="34">
        <f t="shared" si="170"/>
        <v>2.0982508952549495E-8</v>
      </c>
      <c r="AZ335" s="34">
        <f t="shared" si="171"/>
        <v>1080577.7610325073</v>
      </c>
      <c r="BA335" s="34">
        <f t="shared" si="172"/>
        <v>5.781495964081453E-6</v>
      </c>
      <c r="BB335" s="36">
        <f t="shared" si="173"/>
        <v>21376983.888086759</v>
      </c>
      <c r="BC335" s="38">
        <f t="shared" si="174"/>
        <v>193222.29140707105</v>
      </c>
      <c r="BD335" s="39">
        <f t="shared" si="175"/>
        <v>0.912124555996497</v>
      </c>
      <c r="BE335" s="36">
        <v>9495315.8999999985</v>
      </c>
      <c r="BF335" s="40">
        <f>テーブル2[[#This Row],[q_P]]/テーブル2[[#This Row],[q_M]]</f>
        <v>2.2513188727177327</v>
      </c>
      <c r="BG335" s="34">
        <v>1</v>
      </c>
      <c r="BH335" s="34">
        <v>-0.33400000000000002</v>
      </c>
      <c r="BI335" s="34">
        <v>4.5999999999999999E-2</v>
      </c>
      <c r="BJ335" s="34">
        <v>5625</v>
      </c>
      <c r="BK335" s="22">
        <v>1</v>
      </c>
      <c r="BL335" s="34">
        <f>テーブル2[[#This Row],[Ts]]-テーブル2[[#This Row],[Tin]]</f>
        <v>167.79934002889797</v>
      </c>
      <c r="BM335" s="34">
        <f>テーブル2[[#This Row],[q_P]]*0.000001</f>
        <v>21.376983888086759</v>
      </c>
      <c r="BN335" s="34">
        <f>テーブル2[[#This Row],[Tsub]]</f>
        <v>167.79934002889797</v>
      </c>
      <c r="BO335" s="34">
        <f>テーブル2[[#This Row],[Fcorr]]</f>
        <v>1</v>
      </c>
      <c r="BP335" s="34">
        <f>(テーブル2[[#This Row],[Tsub]]-40)^2</f>
        <v>16332.671311821883</v>
      </c>
      <c r="BQ335" s="34">
        <v>1</v>
      </c>
      <c r="BR335" s="34">
        <v>0.3175</v>
      </c>
    </row>
    <row r="336" spans="1:70" x14ac:dyDescent="0.15">
      <c r="A336" s="33" t="s">
        <v>333</v>
      </c>
      <c r="B336" s="34">
        <v>13789514.586336</v>
      </c>
      <c r="C336" s="22">
        <f>TsatFromP(テーブル2[[#This Row],[P]])</f>
        <v>608.62107399852357</v>
      </c>
      <c r="D336" s="34">
        <f>RhoGFromP(テーブル2[[#This Row],[P]])</f>
        <v>85.147847035840741</v>
      </c>
      <c r="E336" s="34">
        <f>RhoFFromP(テーブル2[[#This Row],[P]])</f>
        <v>624.86636713482415</v>
      </c>
      <c r="F336" s="34">
        <f>HgFromP(テーブル2[[#This Row],[P]])</f>
        <v>2643264.5206450778</v>
      </c>
      <c r="G336" s="34">
        <f>HfFromP(テーブル2[[#This Row],[P]])</f>
        <v>1562686.7596125705</v>
      </c>
      <c r="H336" s="34">
        <f>MuGFromP(テーブル2[[#This Row],[P]])</f>
        <v>2.2019591234371903E-5</v>
      </c>
      <c r="I336" s="34">
        <f>MuFFromP(テーブル2[[#This Row],[P]])</f>
        <v>7.222326555143516E-5</v>
      </c>
      <c r="J336" s="34">
        <f>KfFromP(テーブル2[[#This Row],[P]])</f>
        <v>0.49112131073334553</v>
      </c>
      <c r="K336" s="34">
        <f>CpFFromP(テーブル2[[#This Row],[P]])</f>
        <v>7679.7488518783057</v>
      </c>
      <c r="L336" s="34">
        <f>SigmaFromP(テーブル2[[#This Row],[P]])</f>
        <v>6.5036449518301549E-3</v>
      </c>
      <c r="M336" s="34">
        <v>23.01</v>
      </c>
      <c r="N336" s="34">
        <v>2292.0286999999998</v>
      </c>
      <c r="O336" s="35">
        <f t="shared" si="146"/>
        <v>2.8502295699234246E-6</v>
      </c>
      <c r="P336" s="35">
        <f t="shared" si="147"/>
        <v>5.9847340050885557E-3</v>
      </c>
      <c r="Q336" s="35">
        <v>1.905E-3</v>
      </c>
      <c r="R336" s="34">
        <v>0.69595999999999991</v>
      </c>
      <c r="S336" s="36">
        <v>3557224.3213653564</v>
      </c>
      <c r="T336" s="34">
        <v>297.06437057857693</v>
      </c>
      <c r="U336" s="12">
        <f>+T336+BG336*S336*テーブル2[[#This Row],[Pw]]*R336/(N336*O336*K336)</f>
        <v>592.38478871505163</v>
      </c>
      <c r="V336" s="34">
        <v>0.03</v>
      </c>
      <c r="W336" s="35">
        <f t="shared" si="148"/>
        <v>60455.791359786221</v>
      </c>
      <c r="X336" s="34">
        <v>3.6343256355915801E-2</v>
      </c>
      <c r="Y336" s="34">
        <f t="shared" si="149"/>
        <v>5.2455143716850685</v>
      </c>
      <c r="Z336" s="34">
        <f t="shared" si="150"/>
        <v>5.2455144090500063</v>
      </c>
      <c r="AA336" s="34">
        <f t="shared" si="151"/>
        <v>-3.7364937810480114E-8</v>
      </c>
      <c r="AB336" s="34">
        <f t="shared" si="152"/>
        <v>2.0433900139088672E-5</v>
      </c>
      <c r="AC336" s="34">
        <v>645.56826747812124</v>
      </c>
      <c r="AD336" s="34">
        <f t="shared" si="153"/>
        <v>2037.3931421891871</v>
      </c>
      <c r="AE336" s="34">
        <f>+gettm2(AD336,AC336,AK336,AL336,テーブル2[[#This Row],[Fcorr]])</f>
        <v>592.38478917073417</v>
      </c>
      <c r="AF336" s="37">
        <f t="shared" si="154"/>
        <v>4.5568253881356213E-7</v>
      </c>
      <c r="AG336" s="34">
        <v>2.0512515750275925E-5</v>
      </c>
      <c r="AH336" s="34">
        <f t="shared" si="155"/>
        <v>38.193266528042514</v>
      </c>
      <c r="AI336" s="34">
        <f t="shared" si="156"/>
        <v>0.24722923605583857</v>
      </c>
      <c r="AJ336" s="34">
        <f t="shared" si="157"/>
        <v>43.876177342425052</v>
      </c>
      <c r="AK336" s="34">
        <f>+S88*テーブル2[[#This Row],[F_form]]/(E88*CpFromTP((テーブル2[[#This Row],[Tin]]+テーブル2[[#This Row],[Tf]])/2,テーブル2[[#This Row],[P]])*AI88)</f>
        <v>2.2994298341842589</v>
      </c>
      <c r="AL336" s="34">
        <f t="shared" si="158"/>
        <v>1.1293676909872215</v>
      </c>
      <c r="AM336" s="34">
        <f t="shared" si="159"/>
        <v>608.62107398062994</v>
      </c>
      <c r="AN336" s="34">
        <f t="shared" si="160"/>
        <v>1.7893626136356033E-8</v>
      </c>
      <c r="AO336" s="34">
        <f t="shared" si="161"/>
        <v>7.8615611187252262E-8</v>
      </c>
      <c r="AP336" s="34">
        <v>3.3286044496917055</v>
      </c>
      <c r="AQ336" s="34">
        <f t="shared" si="162"/>
        <v>4.9217385065773484E-5</v>
      </c>
      <c r="AR336" s="34">
        <f t="shared" si="163"/>
        <v>1.0295565680731588E-5</v>
      </c>
      <c r="AS336" s="34">
        <f t="shared" si="164"/>
        <v>22.022167887538991</v>
      </c>
      <c r="AT336" s="34">
        <f t="shared" si="165"/>
        <v>12.410247886452419</v>
      </c>
      <c r="AU336" s="34">
        <f t="shared" si="166"/>
        <v>3.0681761042312168</v>
      </c>
      <c r="AV336" s="34">
        <f t="shared" si="167"/>
        <v>0.26042834546048876</v>
      </c>
      <c r="AW336" s="34">
        <f t="shared" si="168"/>
        <v>1.2285088623554674E-2</v>
      </c>
      <c r="AX336" s="34">
        <f t="shared" si="169"/>
        <v>0.26042833970289675</v>
      </c>
      <c r="AY336" s="34">
        <f t="shared" si="170"/>
        <v>5.7575920142660664E-9</v>
      </c>
      <c r="AZ336" s="34">
        <f t="shared" si="171"/>
        <v>1080577.7610325073</v>
      </c>
      <c r="BA336" s="34">
        <f t="shared" si="172"/>
        <v>1.478619217442072E-5</v>
      </c>
      <c r="BB336" s="36">
        <f t="shared" si="173"/>
        <v>3590009.7147184005</v>
      </c>
      <c r="BC336" s="38">
        <f t="shared" si="174"/>
        <v>32785.393353044055</v>
      </c>
      <c r="BD336" s="39">
        <f t="shared" si="175"/>
        <v>0.92165661738363902</v>
      </c>
      <c r="BE336" s="36">
        <v>2132502.84</v>
      </c>
      <c r="BF336" s="40">
        <f>テーブル2[[#This Row],[q_P]]/テーブル2[[#This Row],[q_M]]</f>
        <v>1.6834724190652899</v>
      </c>
      <c r="BG336" s="34">
        <v>1</v>
      </c>
      <c r="BH336" s="34">
        <v>-8.3000000000000004E-2</v>
      </c>
      <c r="BI336" s="34">
        <v>4.5999999999999999E-2</v>
      </c>
      <c r="BJ336" s="34">
        <v>5625</v>
      </c>
      <c r="BK336" s="22">
        <v>1</v>
      </c>
      <c r="BL336" s="34">
        <f>テーブル2[[#This Row],[Ts]]-テーブル2[[#This Row],[Tin]]</f>
        <v>311.55670341994664</v>
      </c>
      <c r="BM336" s="34">
        <f>テーブル2[[#This Row],[q_P]]*0.000001</f>
        <v>3.5900097147184002</v>
      </c>
      <c r="BN336" s="34">
        <f>テーブル2[[#This Row],[Tsub]]</f>
        <v>311.55670341994664</v>
      </c>
      <c r="BO336" s="34">
        <f>テーブル2[[#This Row],[Fcorr]]</f>
        <v>1</v>
      </c>
      <c r="BP336" s="34">
        <f>(テーブル2[[#This Row],[Tsub]]-40)^2</f>
        <v>73743.043172308855</v>
      </c>
      <c r="BQ336" s="34">
        <v>1</v>
      </c>
      <c r="BR336" s="34">
        <v>0.69595999999999991</v>
      </c>
    </row>
    <row r="337" spans="1:70" x14ac:dyDescent="0.15">
      <c r="A337" s="33" t="s">
        <v>334</v>
      </c>
      <c r="B337" s="34">
        <v>13789514.586336</v>
      </c>
      <c r="C337" s="22">
        <f>TsatFromP(テーブル2[[#This Row],[P]])</f>
        <v>608.62107399852357</v>
      </c>
      <c r="D337" s="34">
        <f>RhoGFromP(テーブル2[[#This Row],[P]])</f>
        <v>85.147847035840741</v>
      </c>
      <c r="E337" s="34">
        <f>RhoFFromP(テーブル2[[#This Row],[P]])</f>
        <v>624.86636713482415</v>
      </c>
      <c r="F337" s="34">
        <f>HgFromP(テーブル2[[#This Row],[P]])</f>
        <v>2643264.5206450778</v>
      </c>
      <c r="G337" s="34">
        <f>HfFromP(テーブル2[[#This Row],[P]])</f>
        <v>1562686.7596125705</v>
      </c>
      <c r="H337" s="34">
        <f>MuGFromP(テーブル2[[#This Row],[P]])</f>
        <v>2.2019591234371903E-5</v>
      </c>
      <c r="I337" s="34">
        <f>MuFFromP(テーブル2[[#This Row],[P]])</f>
        <v>7.222326555143516E-5</v>
      </c>
      <c r="J337" s="34">
        <f>KfFromP(テーブル2[[#This Row],[P]])</f>
        <v>0.49112131073334553</v>
      </c>
      <c r="K337" s="34">
        <f>CpFFromP(テーブル2[[#This Row],[P]])</f>
        <v>7679.7488518783057</v>
      </c>
      <c r="L337" s="34">
        <f>SigmaFromP(テーブル2[[#This Row],[P]])</f>
        <v>6.5036449518301549E-3</v>
      </c>
      <c r="M337" s="34">
        <v>230.01</v>
      </c>
      <c r="N337" s="34">
        <v>5316.4215999999997</v>
      </c>
      <c r="O337" s="35">
        <f t="shared" si="146"/>
        <v>1.7719053836560394E-5</v>
      </c>
      <c r="P337" s="35">
        <f t="shared" si="147"/>
        <v>1.4921936786020797E-2</v>
      </c>
      <c r="Q337" s="35">
        <v>4.7497999999999993E-3</v>
      </c>
      <c r="R337" s="34">
        <v>0.3175</v>
      </c>
      <c r="S337" s="36">
        <v>21370932.006835938</v>
      </c>
      <c r="T337" s="34">
        <v>441.89967563146701</v>
      </c>
      <c r="U337" s="12">
        <f>+T337+BG337*S337*テーブル2[[#This Row],[Pw]]*R337/(N337*O337*K337)</f>
        <v>581.85371217405395</v>
      </c>
      <c r="V337" s="34">
        <v>0.03</v>
      </c>
      <c r="W337" s="35">
        <f t="shared" si="148"/>
        <v>349637.18578601722</v>
      </c>
      <c r="X337" s="34">
        <v>2.0682931764623925E-2</v>
      </c>
      <c r="Y337" s="34">
        <f t="shared" si="149"/>
        <v>6.9533477596575493</v>
      </c>
      <c r="Z337" s="34">
        <f t="shared" si="150"/>
        <v>6.9533477928014644</v>
      </c>
      <c r="AA337" s="34">
        <f t="shared" si="151"/>
        <v>-3.3143915167954674E-8</v>
      </c>
      <c r="AB337" s="34">
        <f t="shared" si="152"/>
        <v>6.6736631208307786E-6</v>
      </c>
      <c r="AC337" s="34">
        <v>639.22880395841958</v>
      </c>
      <c r="AD337" s="34">
        <f t="shared" si="153"/>
        <v>8888.9134259426737</v>
      </c>
      <c r="AE337" s="34">
        <f>+gettm2(AD337,AC337,AK337,AL337,テーブル2[[#This Row],[Fcorr]])</f>
        <v>581.85371256634198</v>
      </c>
      <c r="AF337" s="37">
        <f t="shared" si="154"/>
        <v>3.9228802961588372E-7</v>
      </c>
      <c r="AG337" s="34">
        <v>6.8524041253980058E-6</v>
      </c>
      <c r="AH337" s="34">
        <f t="shared" si="155"/>
        <v>116.94288130661063</v>
      </c>
      <c r="AI337" s="34">
        <f t="shared" si="156"/>
        <v>0.43260677852028029</v>
      </c>
      <c r="AJ337" s="34">
        <f t="shared" si="157"/>
        <v>25.647575489593372</v>
      </c>
      <c r="AK337" s="34">
        <f>+S88*テーブル2[[#This Row],[F_form]]/(E88*CpFromTP((テーブル2[[#This Row],[Tin]]+テーブル2[[#This Row],[Tf]])/2,テーブル2[[#This Row],[P]])*AI88)</f>
        <v>2.1378201340362026</v>
      </c>
      <c r="AL337" s="34">
        <f t="shared" si="158"/>
        <v>1.1293676909872215</v>
      </c>
      <c r="AM337" s="34">
        <f t="shared" si="159"/>
        <v>608.62107398725232</v>
      </c>
      <c r="AN337" s="34">
        <f t="shared" si="160"/>
        <v>1.1271254152234178E-8</v>
      </c>
      <c r="AO337" s="34">
        <f t="shared" si="161"/>
        <v>1.7874100456722722E-7</v>
      </c>
      <c r="AP337" s="34">
        <v>4.5855873219083945</v>
      </c>
      <c r="AQ337" s="34">
        <f t="shared" si="162"/>
        <v>2.5933013051921442E-5</v>
      </c>
      <c r="AR337" s="34">
        <f t="shared" si="163"/>
        <v>3.5155725649826165E-6</v>
      </c>
      <c r="AS337" s="34">
        <f t="shared" si="164"/>
        <v>13.158288842793256</v>
      </c>
      <c r="AT337" s="34">
        <f t="shared" si="165"/>
        <v>9.8352594514976985</v>
      </c>
      <c r="AU337" s="34">
        <f t="shared" si="166"/>
        <v>4.2547999072235578</v>
      </c>
      <c r="AV337" s="34">
        <f t="shared" si="167"/>
        <v>0.33078741468483663</v>
      </c>
      <c r="AW337" s="34">
        <f t="shared" si="168"/>
        <v>4.0122806867554303E-3</v>
      </c>
      <c r="AX337" s="34">
        <f t="shared" si="169"/>
        <v>0.33078739874635221</v>
      </c>
      <c r="AY337" s="34">
        <f t="shared" si="170"/>
        <v>1.5938484421162968E-8</v>
      </c>
      <c r="AZ337" s="34">
        <f t="shared" si="171"/>
        <v>1080577.7610325073</v>
      </c>
      <c r="BA337" s="34">
        <f t="shared" si="172"/>
        <v>5.6553307638526968E-6</v>
      </c>
      <c r="BB337" s="36">
        <f t="shared" si="173"/>
        <v>21340734.306789175</v>
      </c>
      <c r="BC337" s="38">
        <f t="shared" si="174"/>
        <v>-30197.700046762824</v>
      </c>
      <c r="BD337" s="39">
        <f t="shared" si="175"/>
        <v>-0.14130268177870511</v>
      </c>
      <c r="BE337" s="36">
        <v>9526861.7999999989</v>
      </c>
      <c r="BF337" s="40">
        <f>テーブル2[[#This Row],[q_P]]/テーブル2[[#This Row],[q_M]]</f>
        <v>2.2400591878837979</v>
      </c>
      <c r="BG337" s="34">
        <v>1</v>
      </c>
      <c r="BH337" s="34">
        <v>-0.33600000000000002</v>
      </c>
      <c r="BI337" s="34">
        <v>4.5999999999999999E-2</v>
      </c>
      <c r="BJ337" s="34">
        <v>5625</v>
      </c>
      <c r="BK337" s="22">
        <v>1</v>
      </c>
      <c r="BL337" s="34">
        <f>テーブル2[[#This Row],[Ts]]-テーブル2[[#This Row],[Tin]]</f>
        <v>166.72139836705657</v>
      </c>
      <c r="BM337" s="34">
        <f>テーブル2[[#This Row],[q_P]]*0.000001</f>
        <v>21.340734306789173</v>
      </c>
      <c r="BN337" s="34">
        <f>テーブル2[[#This Row],[Tsub]]</f>
        <v>166.72139836705657</v>
      </c>
      <c r="BO337" s="34">
        <f>テーブル2[[#This Row],[Fcorr]]</f>
        <v>1</v>
      </c>
      <c r="BP337" s="34">
        <f>(テーブル2[[#This Row],[Tsub]]-40)^2</f>
        <v>16058.312804102246</v>
      </c>
      <c r="BQ337" s="34">
        <v>1</v>
      </c>
      <c r="BR337" s="34">
        <v>0.3175</v>
      </c>
    </row>
    <row r="338" spans="1:70" x14ac:dyDescent="0.15">
      <c r="A338" s="33" t="s">
        <v>335</v>
      </c>
      <c r="B338" s="34">
        <v>13789514.586336</v>
      </c>
      <c r="C338" s="22">
        <f>TsatFromP(テーブル2[[#This Row],[P]])</f>
        <v>608.62107399852357</v>
      </c>
      <c r="D338" s="34">
        <f>RhoGFromP(テーブル2[[#This Row],[P]])</f>
        <v>85.147847035840741</v>
      </c>
      <c r="E338" s="34">
        <f>RhoFFromP(テーブル2[[#This Row],[P]])</f>
        <v>624.86636713482415</v>
      </c>
      <c r="F338" s="34">
        <f>HgFromP(テーブル2[[#This Row],[P]])</f>
        <v>2643264.5206450778</v>
      </c>
      <c r="G338" s="34">
        <f>HfFromP(テーブル2[[#This Row],[P]])</f>
        <v>1562686.7596125705</v>
      </c>
      <c r="H338" s="34">
        <f>MuGFromP(テーブル2[[#This Row],[P]])</f>
        <v>2.2019591234371903E-5</v>
      </c>
      <c r="I338" s="34">
        <f>MuFFromP(テーブル2[[#This Row],[P]])</f>
        <v>7.222326555143516E-5</v>
      </c>
      <c r="J338" s="34">
        <f>KfFromP(テーブル2[[#This Row],[P]])</f>
        <v>0.49112131073334553</v>
      </c>
      <c r="K338" s="34">
        <f>CpFFromP(テーブル2[[#This Row],[P]])</f>
        <v>7679.7488518783057</v>
      </c>
      <c r="L338" s="34">
        <f>SigmaFromP(テーブル2[[#This Row],[P]])</f>
        <v>6.5036449518301549E-3</v>
      </c>
      <c r="M338" s="34">
        <v>232.01</v>
      </c>
      <c r="N338" s="34">
        <v>5397.7954</v>
      </c>
      <c r="O338" s="35">
        <f t="shared" si="146"/>
        <v>1.7719053836560394E-5</v>
      </c>
      <c r="P338" s="35">
        <f t="shared" si="147"/>
        <v>1.4921936786020797E-2</v>
      </c>
      <c r="Q338" s="35">
        <v>4.7497999999999993E-3</v>
      </c>
      <c r="R338" s="34">
        <v>0.3175</v>
      </c>
      <c r="S338" s="36">
        <v>23599737.548828125</v>
      </c>
      <c r="T338" s="34">
        <v>429.18752876690559</v>
      </c>
      <c r="U338" s="12">
        <f>+T338+BG338*S338*テーブル2[[#This Row],[Pw]]*R338/(N338*O338*K338)</f>
        <v>581.40767487942458</v>
      </c>
      <c r="V338" s="34">
        <v>0.03</v>
      </c>
      <c r="W338" s="35">
        <f t="shared" si="148"/>
        <v>354988.77536437468</v>
      </c>
      <c r="X338" s="34">
        <v>2.0565491219217309E-2</v>
      </c>
      <c r="Y338" s="34">
        <f t="shared" si="149"/>
        <v>6.9731732635291177</v>
      </c>
      <c r="Z338" s="34">
        <f t="shared" si="150"/>
        <v>6.9731732887261568</v>
      </c>
      <c r="AA338" s="34">
        <f t="shared" si="151"/>
        <v>-2.519703912184923E-8</v>
      </c>
      <c r="AB338" s="34">
        <f t="shared" si="152"/>
        <v>6.5109338329172025E-6</v>
      </c>
      <c r="AC338" s="34">
        <v>639.43131608416945</v>
      </c>
      <c r="AD338" s="34">
        <f t="shared" si="153"/>
        <v>8999.3092390988022</v>
      </c>
      <c r="AE338" s="34">
        <f>+gettm2(AD338,AC338,AK338,AL338,テーブル2[[#This Row],[Fcorr]])</f>
        <v>581.4076752737376</v>
      </c>
      <c r="AF338" s="37">
        <f t="shared" si="154"/>
        <v>3.9431301956938114E-7</v>
      </c>
      <c r="AG338" s="34">
        <v>6.7026032110518993E-6</v>
      </c>
      <c r="AH338" s="34">
        <f t="shared" si="155"/>
        <v>119.86566201517459</v>
      </c>
      <c r="AI338" s="34">
        <f t="shared" si="156"/>
        <v>0.43797953611202561</v>
      </c>
      <c r="AJ338" s="34">
        <f t="shared" si="157"/>
        <v>25.39845846277008</v>
      </c>
      <c r="AK338" s="34">
        <f>+S88*テーブル2[[#This Row],[F_form]]/(E88*CpFromTP((テーブル2[[#This Row],[Tin]]+テーブル2[[#This Row],[Tf]])/2,テーブル2[[#This Row],[P]])*AI88)</f>
        <v>2.1594947278255829</v>
      </c>
      <c r="AL338" s="34">
        <f t="shared" si="158"/>
        <v>1.1293676909872215</v>
      </c>
      <c r="AM338" s="34">
        <f t="shared" si="159"/>
        <v>608.62107399997001</v>
      </c>
      <c r="AN338" s="34">
        <f t="shared" si="160"/>
        <v>-1.4464376363321207E-9</v>
      </c>
      <c r="AO338" s="34">
        <f t="shared" si="161"/>
        <v>1.9166937813469676E-7</v>
      </c>
      <c r="AP338" s="34">
        <v>4.6237532961620271</v>
      </c>
      <c r="AQ338" s="34">
        <f t="shared" si="162"/>
        <v>2.5506660801257272E-5</v>
      </c>
      <c r="AR338" s="34">
        <f t="shared" si="163"/>
        <v>3.447136294593298E-6</v>
      </c>
      <c r="AS338" s="34">
        <f t="shared" si="164"/>
        <v>13.062379680982898</v>
      </c>
      <c r="AT338" s="34">
        <f t="shared" si="165"/>
        <v>9.7986815932868776</v>
      </c>
      <c r="AU338" s="34">
        <f t="shared" si="166"/>
        <v>4.2916220187372307</v>
      </c>
      <c r="AV338" s="34">
        <f t="shared" si="167"/>
        <v>0.33213127742479642</v>
      </c>
      <c r="AW338" s="34">
        <f t="shared" si="168"/>
        <v>3.9144460242554408E-3</v>
      </c>
      <c r="AX338" s="34">
        <f t="shared" si="169"/>
        <v>0.33213127301927564</v>
      </c>
      <c r="AY338" s="34">
        <f t="shared" si="170"/>
        <v>4.4055207815141273E-9</v>
      </c>
      <c r="AZ338" s="34">
        <f t="shared" si="171"/>
        <v>1080577.7610325073</v>
      </c>
      <c r="BA338" s="34">
        <f t="shared" si="172"/>
        <v>5.5164406851959902E-6</v>
      </c>
      <c r="BB338" s="36">
        <f t="shared" si="173"/>
        <v>23460483.375006393</v>
      </c>
      <c r="BC338" s="38">
        <f t="shared" si="174"/>
        <v>-139254.1738217324</v>
      </c>
      <c r="BD338" s="39">
        <f t="shared" si="175"/>
        <v>-0.59006662058683468</v>
      </c>
      <c r="BE338" s="36">
        <v>10220871.6</v>
      </c>
      <c r="BF338" s="40">
        <f>テーブル2[[#This Row],[q_P]]/テーブル2[[#This Row],[q_M]]</f>
        <v>2.2953505623734078</v>
      </c>
      <c r="BG338" s="34">
        <v>1</v>
      </c>
      <c r="BH338" s="34">
        <v>-0.36199999999999999</v>
      </c>
      <c r="BI338" s="34">
        <v>4.5999999999999999E-2</v>
      </c>
      <c r="BJ338" s="34">
        <v>5625</v>
      </c>
      <c r="BK338" s="22">
        <v>1</v>
      </c>
      <c r="BL338" s="34">
        <f>テーブル2[[#This Row],[Ts]]-テーブル2[[#This Row],[Tin]]</f>
        <v>179.43354523161798</v>
      </c>
      <c r="BM338" s="34">
        <f>テーブル2[[#This Row],[q_P]]*0.000001</f>
        <v>23.46048337500639</v>
      </c>
      <c r="BN338" s="34">
        <f>テーブル2[[#This Row],[Tsub]]</f>
        <v>179.43354523161798</v>
      </c>
      <c r="BO338" s="34">
        <f>テーブル2[[#This Row],[Fcorr]]</f>
        <v>1</v>
      </c>
      <c r="BP338" s="34">
        <f>(テーブル2[[#This Row],[Tsub]]-40)^2</f>
        <v>19441.71353585766</v>
      </c>
      <c r="BQ338" s="34">
        <v>1</v>
      </c>
      <c r="BR338" s="34">
        <v>0.3175</v>
      </c>
    </row>
    <row r="339" spans="1:70" x14ac:dyDescent="0.15">
      <c r="A339" s="33" t="s">
        <v>336</v>
      </c>
      <c r="B339" s="34">
        <v>13789514.586336</v>
      </c>
      <c r="C339" s="22">
        <f>TsatFromP(テーブル2[[#This Row],[P]])</f>
        <v>608.62107399852357</v>
      </c>
      <c r="D339" s="34">
        <f>RhoGFromP(テーブル2[[#This Row],[P]])</f>
        <v>85.147847035840741</v>
      </c>
      <c r="E339" s="34">
        <f>RhoFFromP(テーブル2[[#This Row],[P]])</f>
        <v>624.86636713482415</v>
      </c>
      <c r="F339" s="34">
        <f>HgFromP(テーブル2[[#This Row],[P]])</f>
        <v>2643264.5206450778</v>
      </c>
      <c r="G339" s="34">
        <f>HfFromP(テーブル2[[#This Row],[P]])</f>
        <v>1562686.7596125705</v>
      </c>
      <c r="H339" s="34">
        <f>MuGFromP(テーブル2[[#This Row],[P]])</f>
        <v>2.2019591234371903E-5</v>
      </c>
      <c r="I339" s="34">
        <f>MuFFromP(テーブル2[[#This Row],[P]])</f>
        <v>7.222326555143516E-5</v>
      </c>
      <c r="J339" s="34">
        <f>KfFromP(テーブル2[[#This Row],[P]])</f>
        <v>0.49112131073334553</v>
      </c>
      <c r="K339" s="34">
        <f>CpFFromP(テーブル2[[#This Row],[P]])</f>
        <v>7679.7488518783057</v>
      </c>
      <c r="L339" s="34">
        <f>SigmaFromP(テーブル2[[#This Row],[P]])</f>
        <v>6.5036449518301549E-3</v>
      </c>
      <c r="M339" s="34">
        <v>233.01</v>
      </c>
      <c r="N339" s="34">
        <v>5533.4183999999996</v>
      </c>
      <c r="O339" s="35">
        <f t="shared" si="146"/>
        <v>1.7719053836560394E-5</v>
      </c>
      <c r="P339" s="35">
        <f t="shared" si="147"/>
        <v>1.4921936786020797E-2</v>
      </c>
      <c r="Q339" s="35">
        <v>4.7497999999999993E-3</v>
      </c>
      <c r="R339" s="34">
        <v>0.3175</v>
      </c>
      <c r="S339" s="36">
        <v>1517501.0681152344</v>
      </c>
      <c r="T339" s="34">
        <v>576.64124834370148</v>
      </c>
      <c r="U339" s="12">
        <f>+T339+BG339*S339*テーブル2[[#This Row],[Pw]]*R339/(N339*O339*K339)</f>
        <v>586.18934651462939</v>
      </c>
      <c r="V339" s="34">
        <v>0.03</v>
      </c>
      <c r="W339" s="35">
        <f t="shared" si="148"/>
        <v>363908.09132830362</v>
      </c>
      <c r="X339" s="34">
        <v>2.037581871750864E-2</v>
      </c>
      <c r="Y339" s="34">
        <f t="shared" si="149"/>
        <v>7.005553692283546</v>
      </c>
      <c r="Z339" s="34">
        <f t="shared" si="150"/>
        <v>7.0055537067567109</v>
      </c>
      <c r="AA339" s="34">
        <f t="shared" si="151"/>
        <v>-1.447316488878414E-8</v>
      </c>
      <c r="AB339" s="34">
        <f t="shared" si="152"/>
        <v>6.2533555045644404E-6</v>
      </c>
      <c r="AC339" s="34">
        <v>633.02336000068885</v>
      </c>
      <c r="AD339" s="34">
        <f t="shared" si="153"/>
        <v>9182.7816333179708</v>
      </c>
      <c r="AE339" s="34">
        <f>+gettm2(AD339,AC339,AK339,AL339,テーブル2[[#This Row],[Fcorr]])</f>
        <v>586.18934684486283</v>
      </c>
      <c r="AF339" s="37">
        <f t="shared" si="154"/>
        <v>3.3023343348759227E-7</v>
      </c>
      <c r="AG339" s="34">
        <v>6.2663529174660299E-6</v>
      </c>
      <c r="AH339" s="34">
        <f t="shared" si="155"/>
        <v>124.80297876075697</v>
      </c>
      <c r="AI339" s="34">
        <f t="shared" si="156"/>
        <v>0.44690879412222384</v>
      </c>
      <c r="AJ339" s="34">
        <f t="shared" si="157"/>
        <v>24.229462494587374</v>
      </c>
      <c r="AK339" s="34">
        <f>+S88*テーブル2[[#This Row],[F_form]]/(E88*CpFromTP((テーブル2[[#This Row],[Tin]]+テーブル2[[#This Row],[Tf]])/2,テーブル2[[#This Row],[P]])*AI88)</f>
        <v>1.7397677802181266</v>
      </c>
      <c r="AL339" s="34">
        <f t="shared" si="158"/>
        <v>1.1293676909872215</v>
      </c>
      <c r="AM339" s="34">
        <f t="shared" si="159"/>
        <v>608.62107397707666</v>
      </c>
      <c r="AN339" s="34">
        <f t="shared" si="160"/>
        <v>2.1446908249345142E-8</v>
      </c>
      <c r="AO339" s="34">
        <f t="shared" si="161"/>
        <v>1.2997412901589551E-8</v>
      </c>
      <c r="AP339" s="34">
        <v>4.5591584096664048</v>
      </c>
      <c r="AQ339" s="34">
        <f t="shared" si="162"/>
        <v>2.6234545835984884E-5</v>
      </c>
      <c r="AR339" s="34">
        <f t="shared" si="163"/>
        <v>3.1396751651838097E-6</v>
      </c>
      <c r="AS339" s="34">
        <f t="shared" si="164"/>
        <v>12.13985912730408</v>
      </c>
      <c r="AT339" s="34">
        <f t="shared" si="165"/>
        <v>9.4324709077641451</v>
      </c>
      <c r="AU339" s="34">
        <f t="shared" si="166"/>
        <v>4.2154541989818322</v>
      </c>
      <c r="AV339" s="34">
        <f t="shared" si="167"/>
        <v>0.34370421068457269</v>
      </c>
      <c r="AW339" s="34">
        <f t="shared" si="168"/>
        <v>3.7595870609747348E-3</v>
      </c>
      <c r="AX339" s="34">
        <f t="shared" si="169"/>
        <v>0.34370418736457203</v>
      </c>
      <c r="AY339" s="34">
        <f t="shared" si="170"/>
        <v>2.3320000652748973E-8</v>
      </c>
      <c r="AZ339" s="34">
        <f t="shared" si="171"/>
        <v>1080577.7610325073</v>
      </c>
      <c r="BA339" s="34">
        <f t="shared" si="172"/>
        <v>5.754251876917011E-6</v>
      </c>
      <c r="BB339" s="36">
        <f t="shared" si="173"/>
        <v>1525145.3073185112</v>
      </c>
      <c r="BC339" s="38">
        <f t="shared" si="174"/>
        <v>7644.2392032768112</v>
      </c>
      <c r="BD339" s="39">
        <f t="shared" si="175"/>
        <v>0.5037386374146744</v>
      </c>
      <c r="BE339" s="36">
        <v>4952706.3</v>
      </c>
      <c r="BF339" s="40">
        <f>テーブル2[[#This Row],[q_P]]/テーブル2[[#This Row],[q_M]]</f>
        <v>0.30794180291258361</v>
      </c>
      <c r="BG339" s="34">
        <v>1</v>
      </c>
      <c r="BH339" s="34">
        <v>3.3000000000000002E-2</v>
      </c>
      <c r="BI339" s="34">
        <v>4.5999999999999999E-2</v>
      </c>
      <c r="BJ339" s="34">
        <v>5625</v>
      </c>
      <c r="BK339" s="22">
        <v>1</v>
      </c>
      <c r="BL339" s="34">
        <f>テーブル2[[#This Row],[Ts]]-テーブル2[[#This Row],[Tin]]</f>
        <v>31.979825654822093</v>
      </c>
      <c r="BM339" s="34">
        <f>テーブル2[[#This Row],[q_P]]*0.000001</f>
        <v>1.5251453073185111</v>
      </c>
      <c r="BN339" s="34">
        <f>テーブル2[[#This Row],[Tsub]]</f>
        <v>31.979825654822093</v>
      </c>
      <c r="BO339" s="34">
        <f>テーブル2[[#This Row],[Fcorr]]</f>
        <v>1</v>
      </c>
      <c r="BP339" s="34">
        <f>(テーブル2[[#This Row],[Tsub]]-40)^2</f>
        <v>64.323196527049859</v>
      </c>
      <c r="BQ339" s="34">
        <v>1</v>
      </c>
      <c r="BR339" s="34">
        <v>0.3175</v>
      </c>
    </row>
    <row r="340" spans="1:70" x14ac:dyDescent="0.15">
      <c r="A340" s="33" t="s">
        <v>337</v>
      </c>
      <c r="B340" s="34">
        <v>13789514.586336</v>
      </c>
      <c r="C340" s="22">
        <f>TsatFromP(テーブル2[[#This Row],[P]])</f>
        <v>608.62107399852357</v>
      </c>
      <c r="D340" s="34">
        <f>RhoGFromP(テーブル2[[#This Row],[P]])</f>
        <v>85.147847035840741</v>
      </c>
      <c r="E340" s="34">
        <f>RhoFFromP(テーブル2[[#This Row],[P]])</f>
        <v>624.86636713482415</v>
      </c>
      <c r="F340" s="34">
        <f>HgFromP(テーブル2[[#This Row],[P]])</f>
        <v>2643264.5206450778</v>
      </c>
      <c r="G340" s="34">
        <f>HfFromP(テーブル2[[#This Row],[P]])</f>
        <v>1562686.7596125705</v>
      </c>
      <c r="H340" s="34">
        <f>MuGFromP(テーブル2[[#This Row],[P]])</f>
        <v>2.2019591234371903E-5</v>
      </c>
      <c r="I340" s="34">
        <f>MuFFromP(テーブル2[[#This Row],[P]])</f>
        <v>7.222326555143516E-5</v>
      </c>
      <c r="J340" s="34">
        <f>KfFromP(テーブル2[[#This Row],[P]])</f>
        <v>0.49112131073334553</v>
      </c>
      <c r="K340" s="34">
        <f>CpFFromP(テーブル2[[#This Row],[P]])</f>
        <v>7679.7488518783057</v>
      </c>
      <c r="L340" s="34">
        <f>SigmaFromP(テーブル2[[#This Row],[P]])</f>
        <v>6.5036449518301549E-3</v>
      </c>
      <c r="M340" s="34">
        <v>234.01</v>
      </c>
      <c r="N340" s="34">
        <v>5574.1053000000002</v>
      </c>
      <c r="O340" s="35">
        <f t="shared" si="146"/>
        <v>1.7719053836560394E-5</v>
      </c>
      <c r="P340" s="35">
        <f t="shared" si="147"/>
        <v>1.4921936786020797E-2</v>
      </c>
      <c r="Q340" s="35">
        <v>4.7497999999999993E-3</v>
      </c>
      <c r="R340" s="34">
        <v>0.3175</v>
      </c>
      <c r="S340" s="36">
        <v>31933740.234375</v>
      </c>
      <c r="T340" s="34">
        <v>380.74557364051998</v>
      </c>
      <c r="U340" s="12">
        <f>+T340+BG340*S340*テーブル2[[#This Row],[Pw]]*R340/(N340*O340*K340)</f>
        <v>580.20565857150689</v>
      </c>
      <c r="V340" s="34">
        <v>0.03</v>
      </c>
      <c r="W340" s="35">
        <f t="shared" si="148"/>
        <v>366583.88611748238</v>
      </c>
      <c r="X340" s="34">
        <v>2.0320334866319088E-2</v>
      </c>
      <c r="Y340" s="34">
        <f t="shared" si="149"/>
        <v>7.0151113628062367</v>
      </c>
      <c r="Z340" s="34">
        <f t="shared" si="150"/>
        <v>7.0151113747368141</v>
      </c>
      <c r="AA340" s="34">
        <f t="shared" si="151"/>
        <v>-1.1930577414887011E-8</v>
      </c>
      <c r="AB340" s="34">
        <f t="shared" si="152"/>
        <v>6.1792249981980951E-6</v>
      </c>
      <c r="AC340" s="34">
        <v>640.22329354429587</v>
      </c>
      <c r="AD340" s="34">
        <f t="shared" si="153"/>
        <v>9237.6991020316545</v>
      </c>
      <c r="AE340" s="34">
        <f>+gettm2(AD340,AC340,AK340,AL340,テーブル2[[#This Row],[Fcorr]])</f>
        <v>580.20565897373967</v>
      </c>
      <c r="AF340" s="37">
        <f t="shared" si="154"/>
        <v>4.0223278574558208E-7</v>
      </c>
      <c r="AG340" s="34">
        <v>6.4221372178101283E-6</v>
      </c>
      <c r="AH340" s="34">
        <f t="shared" si="155"/>
        <v>126.3002066516755</v>
      </c>
      <c r="AI340" s="34">
        <f t="shared" si="156"/>
        <v>0.44958152453214967</v>
      </c>
      <c r="AJ340" s="34">
        <f t="shared" si="157"/>
        <v>24.980323891569626</v>
      </c>
      <c r="AK340" s="34">
        <f>+S88*テーブル2[[#This Row],[F_form]]/(E88*CpFromTP((テーブル2[[#This Row],[Tin]]+テーブル2[[#This Row],[Tf]])/2,テーブル2[[#This Row],[P]])*AI88)</f>
        <v>2.2282690939269623</v>
      </c>
      <c r="AL340" s="34">
        <f t="shared" si="158"/>
        <v>1.1293676909872215</v>
      </c>
      <c r="AM340" s="34">
        <f t="shared" si="159"/>
        <v>608.6210740295478</v>
      </c>
      <c r="AN340" s="34">
        <f t="shared" si="160"/>
        <v>-3.1024228519527242E-8</v>
      </c>
      <c r="AO340" s="34">
        <f t="shared" si="161"/>
        <v>2.4291221961203318E-7</v>
      </c>
      <c r="AP340" s="34">
        <v>4.7219101457880797</v>
      </c>
      <c r="AQ340" s="34">
        <f t="shared" si="162"/>
        <v>2.445724181350683E-5</v>
      </c>
      <c r="AR340" s="34">
        <f t="shared" si="163"/>
        <v>3.3325247187110807E-6</v>
      </c>
      <c r="AS340" s="34">
        <f t="shared" si="164"/>
        <v>12.962592362430268</v>
      </c>
      <c r="AT340" s="34">
        <f t="shared" si="165"/>
        <v>9.7603384944325047</v>
      </c>
      <c r="AU340" s="34">
        <f t="shared" si="166"/>
        <v>4.3880678602767915</v>
      </c>
      <c r="AV340" s="34">
        <f t="shared" si="167"/>
        <v>0.33384228551128814</v>
      </c>
      <c r="AW340" s="34">
        <f t="shared" si="168"/>
        <v>3.715018973912518E-3</v>
      </c>
      <c r="AX340" s="34">
        <f t="shared" si="169"/>
        <v>0.33384228316665637</v>
      </c>
      <c r="AY340" s="34">
        <f t="shared" si="170"/>
        <v>2.3446317665154481E-9</v>
      </c>
      <c r="AZ340" s="34">
        <f t="shared" si="171"/>
        <v>1080577.7610325073</v>
      </c>
      <c r="BA340" s="34">
        <f t="shared" si="172"/>
        <v>5.1795229172928177E-6</v>
      </c>
      <c r="BB340" s="36">
        <f t="shared" si="173"/>
        <v>31666697.864136416</v>
      </c>
      <c r="BC340" s="38">
        <f t="shared" si="174"/>
        <v>-267042.37023858353</v>
      </c>
      <c r="BD340" s="39">
        <f t="shared" si="175"/>
        <v>-0.83623893812202565</v>
      </c>
      <c r="BE340" s="36">
        <v>12681451.800000001</v>
      </c>
      <c r="BF340" s="40">
        <f>テーブル2[[#This Row],[q_P]]/テーブル2[[#This Row],[q_M]]</f>
        <v>2.4970877438604004</v>
      </c>
      <c r="BG340" s="34">
        <v>1</v>
      </c>
      <c r="BH340" s="34">
        <v>-0.45700000000000002</v>
      </c>
      <c r="BI340" s="34">
        <v>4.5999999999999999E-2</v>
      </c>
      <c r="BJ340" s="34">
        <v>5625</v>
      </c>
      <c r="BK340" s="22">
        <v>1</v>
      </c>
      <c r="BL340" s="34">
        <f>テーブル2[[#This Row],[Ts]]-テーブル2[[#This Row],[Tin]]</f>
        <v>227.87550035800359</v>
      </c>
      <c r="BM340" s="34">
        <f>テーブル2[[#This Row],[q_P]]*0.000001</f>
        <v>31.666697864136417</v>
      </c>
      <c r="BN340" s="34">
        <f>テーブル2[[#This Row],[Tsub]]</f>
        <v>227.87550035800359</v>
      </c>
      <c r="BO340" s="34">
        <f>テーブル2[[#This Row],[Fcorr]]</f>
        <v>1</v>
      </c>
      <c r="BP340" s="34">
        <f>(テーブル2[[#This Row],[Tsub]]-40)^2</f>
        <v>35297.203634770209</v>
      </c>
      <c r="BQ340" s="34">
        <v>1</v>
      </c>
      <c r="BR340" s="34">
        <v>0.3175</v>
      </c>
    </row>
    <row r="341" spans="1:70" x14ac:dyDescent="0.15">
      <c r="A341" s="33" t="s">
        <v>338</v>
      </c>
      <c r="B341" s="34">
        <v>13789514.586336</v>
      </c>
      <c r="C341" s="22">
        <f>TsatFromP(テーブル2[[#This Row],[P]])</f>
        <v>608.62107399852357</v>
      </c>
      <c r="D341" s="34">
        <f>RhoGFromP(テーブル2[[#This Row],[P]])</f>
        <v>85.147847035840741</v>
      </c>
      <c r="E341" s="34">
        <f>RhoFFromP(テーブル2[[#This Row],[P]])</f>
        <v>624.86636713482415</v>
      </c>
      <c r="F341" s="34">
        <f>HgFromP(テーブル2[[#This Row],[P]])</f>
        <v>2643264.5206450778</v>
      </c>
      <c r="G341" s="34">
        <f>HfFromP(テーブル2[[#This Row],[P]])</f>
        <v>1562686.7596125705</v>
      </c>
      <c r="H341" s="34">
        <f>MuGFromP(テーブル2[[#This Row],[P]])</f>
        <v>2.2019591234371903E-5</v>
      </c>
      <c r="I341" s="34">
        <f>MuFFromP(テーブル2[[#This Row],[P]])</f>
        <v>7.222326555143516E-5</v>
      </c>
      <c r="J341" s="34">
        <f>KfFromP(テーブル2[[#This Row],[P]])</f>
        <v>0.49112131073334553</v>
      </c>
      <c r="K341" s="34">
        <f>CpFFromP(テーブル2[[#This Row],[P]])</f>
        <v>7679.7488518783057</v>
      </c>
      <c r="L341" s="34">
        <f>SigmaFromP(テーブル2[[#This Row],[P]])</f>
        <v>6.5036449518301549E-3</v>
      </c>
      <c r="M341" s="34">
        <v>235.01</v>
      </c>
      <c r="N341" s="34">
        <v>5587.6675999999998</v>
      </c>
      <c r="O341" s="35">
        <f t="shared" si="146"/>
        <v>1.7719053836560394E-5</v>
      </c>
      <c r="P341" s="35">
        <f t="shared" si="147"/>
        <v>1.4921936786020797E-2</v>
      </c>
      <c r="Q341" s="35">
        <v>4.7497999999999993E-3</v>
      </c>
      <c r="R341" s="34">
        <v>0.3175</v>
      </c>
      <c r="S341" s="36">
        <v>1595080.9478759766</v>
      </c>
      <c r="T341" s="34">
        <v>576.10233569936702</v>
      </c>
      <c r="U341" s="12">
        <f>+T341+BG341*S341*テーブル2[[#This Row],[Pw]]*R341/(N341*O341*K341)</f>
        <v>586.04112640090261</v>
      </c>
      <c r="V341" s="34">
        <v>0.03</v>
      </c>
      <c r="W341" s="35">
        <f t="shared" si="148"/>
        <v>367475.81771387527</v>
      </c>
      <c r="X341" s="34">
        <v>2.030198136649904E-2</v>
      </c>
      <c r="Y341" s="34">
        <f t="shared" si="149"/>
        <v>7.0182815647001604</v>
      </c>
      <c r="Z341" s="34">
        <f t="shared" si="150"/>
        <v>7.0182815758510264</v>
      </c>
      <c r="AA341" s="34">
        <f t="shared" si="151"/>
        <v>-1.1150866008335925E-8</v>
      </c>
      <c r="AB341" s="34">
        <f t="shared" si="152"/>
        <v>6.1548242533213005E-6</v>
      </c>
      <c r="AC341" s="34">
        <v>633.00070371043932</v>
      </c>
      <c r="AD341" s="34">
        <f t="shared" si="153"/>
        <v>9255.9923761997889</v>
      </c>
      <c r="AE341" s="34">
        <f>+gettm2(AD341,AC341,AK341,AL341,テーブル2[[#This Row],[Fcorr]])</f>
        <v>586.0411264009025</v>
      </c>
      <c r="AF341" s="37">
        <f t="shared" si="154"/>
        <v>0</v>
      </c>
      <c r="AG341" s="34">
        <v>6.1682381004356843E-6</v>
      </c>
      <c r="AH341" s="34">
        <f t="shared" si="155"/>
        <v>126.80092267435167</v>
      </c>
      <c r="AI341" s="34">
        <f t="shared" si="156"/>
        <v>0.45047182394527796</v>
      </c>
      <c r="AJ341" s="34">
        <f t="shared" si="157"/>
        <v>24.040239518387207</v>
      </c>
      <c r="AK341" s="34">
        <f>+S88*テーブル2[[#This Row],[F_form]]/(E88*CpFromTP((テーブル2[[#This Row],[Tin]]+テーブル2[[#This Row],[Tf]])/2,テーブル2[[#This Row],[P]])*AI88)</f>
        <v>1.7431427820468854</v>
      </c>
      <c r="AL341" s="34">
        <f t="shared" si="158"/>
        <v>1.1293676909872215</v>
      </c>
      <c r="AM341" s="34">
        <f t="shared" si="159"/>
        <v>608.62107400491766</v>
      </c>
      <c r="AN341" s="34">
        <f t="shared" si="160"/>
        <v>-6.3940888139768504E-9</v>
      </c>
      <c r="AO341" s="34">
        <f t="shared" si="161"/>
        <v>1.341384711438385E-8</v>
      </c>
      <c r="AP341" s="34">
        <v>4.5767425144603475</v>
      </c>
      <c r="AQ341" s="34">
        <f t="shared" si="162"/>
        <v>2.6033343863095394E-5</v>
      </c>
      <c r="AR341" s="34">
        <f t="shared" si="163"/>
        <v>3.0908259737750341E-6</v>
      </c>
      <c r="AS341" s="34">
        <f t="shared" si="164"/>
        <v>12.046259484366505</v>
      </c>
      <c r="AT341" s="34">
        <f t="shared" si="165"/>
        <v>9.3937709775621343</v>
      </c>
      <c r="AU341" s="34">
        <f t="shared" si="166"/>
        <v>4.2316291459866315</v>
      </c>
      <c r="AV341" s="34">
        <f t="shared" si="167"/>
        <v>0.34511336847371599</v>
      </c>
      <c r="AW341" s="34">
        <f t="shared" si="168"/>
        <v>3.7003489739980753E-3</v>
      </c>
      <c r="AX341" s="34">
        <f t="shared" si="169"/>
        <v>0.34511334794098641</v>
      </c>
      <c r="AY341" s="34">
        <f t="shared" si="170"/>
        <v>2.0532729572142472E-8</v>
      </c>
      <c r="AZ341" s="34">
        <f t="shared" si="171"/>
        <v>1080577.7610325073</v>
      </c>
      <c r="BA341" s="34">
        <f t="shared" si="172"/>
        <v>5.6881818850071433E-6</v>
      </c>
      <c r="BB341" s="36">
        <f t="shared" si="173"/>
        <v>1592293.2432923941</v>
      </c>
      <c r="BC341" s="38">
        <f t="shared" si="174"/>
        <v>-2787.7045835824683</v>
      </c>
      <c r="BD341" s="39">
        <f t="shared" si="175"/>
        <v>-0.17476884714187074</v>
      </c>
      <c r="BE341" s="36">
        <v>4668793.1999999993</v>
      </c>
      <c r="BF341" s="40">
        <f>テーブル2[[#This Row],[q_P]]/テーブル2[[#This Row],[q_M]]</f>
        <v>0.34105028324929754</v>
      </c>
      <c r="BG341" s="34">
        <v>1</v>
      </c>
      <c r="BH341" s="34">
        <v>1.4999999999999999E-2</v>
      </c>
      <c r="BI341" s="34">
        <v>4.5999999999999999E-2</v>
      </c>
      <c r="BJ341" s="34">
        <v>5625</v>
      </c>
      <c r="BK341" s="22">
        <v>1</v>
      </c>
      <c r="BL341" s="34">
        <f>テーブル2[[#This Row],[Ts]]-テーブル2[[#This Row],[Tin]]</f>
        <v>32.518738299156553</v>
      </c>
      <c r="BM341" s="34">
        <f>テーブル2[[#This Row],[q_P]]*0.000001</f>
        <v>1.592293243292394</v>
      </c>
      <c r="BN341" s="34">
        <f>テーブル2[[#This Row],[Tsub]]</f>
        <v>32.518738299156553</v>
      </c>
      <c r="BO341" s="34">
        <f>テーブル2[[#This Row],[Fcorr]]</f>
        <v>1</v>
      </c>
      <c r="BP341" s="34">
        <f>(テーブル2[[#This Row],[Tsub]]-40)^2</f>
        <v>55.96927663650699</v>
      </c>
      <c r="BQ341" s="34">
        <v>1</v>
      </c>
      <c r="BR341" s="34">
        <v>0.3175</v>
      </c>
    </row>
    <row r="342" spans="1:70" x14ac:dyDescent="0.15">
      <c r="A342" s="33" t="s">
        <v>339</v>
      </c>
      <c r="B342" s="34">
        <v>13789514.586336</v>
      </c>
      <c r="C342" s="22">
        <f>TsatFromP(テーブル2[[#This Row],[P]])</f>
        <v>608.62107399852357</v>
      </c>
      <c r="D342" s="34">
        <f>RhoGFromP(テーブル2[[#This Row],[P]])</f>
        <v>85.147847035840741</v>
      </c>
      <c r="E342" s="34">
        <f>RhoFFromP(テーブル2[[#This Row],[P]])</f>
        <v>624.86636713482415</v>
      </c>
      <c r="F342" s="34">
        <f>HgFromP(テーブル2[[#This Row],[P]])</f>
        <v>2643264.5206450778</v>
      </c>
      <c r="G342" s="34">
        <f>HfFromP(テーブル2[[#This Row],[P]])</f>
        <v>1562686.7596125705</v>
      </c>
      <c r="H342" s="34">
        <f>MuGFromP(テーブル2[[#This Row],[P]])</f>
        <v>2.2019591234371903E-5</v>
      </c>
      <c r="I342" s="34">
        <f>MuFFromP(テーブル2[[#This Row],[P]])</f>
        <v>7.222326555143516E-5</v>
      </c>
      <c r="J342" s="34">
        <f>KfFromP(テーブル2[[#This Row],[P]])</f>
        <v>0.49112131073334553</v>
      </c>
      <c r="K342" s="34">
        <f>CpFFromP(テーブル2[[#This Row],[P]])</f>
        <v>7679.7488518783057</v>
      </c>
      <c r="L342" s="34">
        <f>SigmaFromP(テーブル2[[#This Row],[P]])</f>
        <v>6.5036449518301549E-3</v>
      </c>
      <c r="M342" s="34">
        <v>236.01</v>
      </c>
      <c r="N342" s="34">
        <v>5791.1020999999992</v>
      </c>
      <c r="O342" s="35">
        <f t="shared" si="146"/>
        <v>1.7719053836560394E-5</v>
      </c>
      <c r="P342" s="35">
        <f t="shared" si="147"/>
        <v>1.4921936786020797E-2</v>
      </c>
      <c r="Q342" s="35">
        <v>4.7497999999999993E-3</v>
      </c>
      <c r="R342" s="34">
        <v>0.3175</v>
      </c>
      <c r="S342" s="36">
        <v>1500659.5611572266</v>
      </c>
      <c r="T342" s="34">
        <v>576.64124834370148</v>
      </c>
      <c r="U342" s="12">
        <f>+T342+BG342*S342*テーブル2[[#This Row],[Pw]]*R342/(N342*O342*K342)</f>
        <v>585.66323827092958</v>
      </c>
      <c r="V342" s="34">
        <v>0.03</v>
      </c>
      <c r="W342" s="35">
        <f t="shared" si="148"/>
        <v>380854.79165976879</v>
      </c>
      <c r="X342" s="34">
        <v>2.0034816932048578E-2</v>
      </c>
      <c r="Y342" s="34">
        <f t="shared" si="149"/>
        <v>7.0649210139884628</v>
      </c>
      <c r="Z342" s="34">
        <f t="shared" si="150"/>
        <v>7.0649210356916967</v>
      </c>
      <c r="AA342" s="34">
        <f t="shared" si="151"/>
        <v>-2.1703233876735339E-8</v>
      </c>
      <c r="AB342" s="34">
        <f t="shared" si="152"/>
        <v>5.8064058030289279E-6</v>
      </c>
      <c r="AC342" s="34">
        <v>632.72877130483516</v>
      </c>
      <c r="AD342" s="34">
        <f t="shared" si="153"/>
        <v>9529.6538098866022</v>
      </c>
      <c r="AE342" s="34">
        <f>+gettm2(AD342,AC342,AK342,AL342,テーブル2[[#This Row],[Fcorr]])</f>
        <v>585.66323827092947</v>
      </c>
      <c r="AF342" s="37">
        <f t="shared" si="154"/>
        <v>0</v>
      </c>
      <c r="AG342" s="34">
        <v>5.8185849927078132E-6</v>
      </c>
      <c r="AH342" s="34">
        <f t="shared" si="155"/>
        <v>134.40972276042112</v>
      </c>
      <c r="AI342" s="34">
        <f t="shared" si="156"/>
        <v>0.46379041369405122</v>
      </c>
      <c r="AJ342" s="34">
        <f t="shared" si="157"/>
        <v>23.347972817342633</v>
      </c>
      <c r="AK342" s="34">
        <f>+S88*テーブル2[[#This Row],[F_form]]/(E88*CpFromTP((テーブル2[[#This Row],[Tin]]+テーブル2[[#This Row],[Tf]])/2,テーブル2[[#This Row],[P]])*AI88)</f>
        <v>1.7423507009518437</v>
      </c>
      <c r="AL342" s="34">
        <f t="shared" si="158"/>
        <v>1.1293676909872215</v>
      </c>
      <c r="AM342" s="34">
        <f t="shared" si="159"/>
        <v>608.62107399044714</v>
      </c>
      <c r="AN342" s="34">
        <f t="shared" si="160"/>
        <v>8.0764266385813244E-9</v>
      </c>
      <c r="AO342" s="34">
        <f t="shared" si="161"/>
        <v>1.217918967888533E-8</v>
      </c>
      <c r="AP342" s="34">
        <v>4.6393193632410323</v>
      </c>
      <c r="AQ342" s="34">
        <f t="shared" si="162"/>
        <v>2.5335785601332624E-5</v>
      </c>
      <c r="AR342" s="34">
        <f t="shared" si="163"/>
        <v>2.9153820911933493E-6</v>
      </c>
      <c r="AS342" s="34">
        <f t="shared" si="164"/>
        <v>11.69842185044249</v>
      </c>
      <c r="AT342" s="34">
        <f t="shared" si="165"/>
        <v>9.2472697406420146</v>
      </c>
      <c r="AU342" s="34">
        <f t="shared" si="166"/>
        <v>4.288795058552842</v>
      </c>
      <c r="AV342" s="34">
        <f t="shared" si="167"/>
        <v>0.35052430468819029</v>
      </c>
      <c r="AW342" s="34">
        <f t="shared" si="168"/>
        <v>3.4908759164423444E-3</v>
      </c>
      <c r="AX342" s="34">
        <f t="shared" si="169"/>
        <v>0.35052427750408088</v>
      </c>
      <c r="AY342" s="34">
        <f t="shared" si="170"/>
        <v>2.7184109407940582E-8</v>
      </c>
      <c r="AZ342" s="34">
        <f t="shared" si="171"/>
        <v>1080577.7610325073</v>
      </c>
      <c r="BA342" s="34">
        <f t="shared" si="172"/>
        <v>5.4610997039947305E-6</v>
      </c>
      <c r="BB342" s="36">
        <f t="shared" si="173"/>
        <v>1505849.1345510737</v>
      </c>
      <c r="BC342" s="38">
        <f t="shared" si="174"/>
        <v>5189.5733938470948</v>
      </c>
      <c r="BD342" s="39">
        <f t="shared" si="175"/>
        <v>0.34581950018331808</v>
      </c>
      <c r="BE342" s="36">
        <v>4195604.6999999993</v>
      </c>
      <c r="BF342" s="40">
        <f>テーブル2[[#This Row],[q_P]]/テーブル2[[#This Row],[q_M]]</f>
        <v>0.35891110870170251</v>
      </c>
      <c r="BG342" s="34">
        <v>1</v>
      </c>
      <c r="BH342" s="34">
        <v>-0.01</v>
      </c>
      <c r="BI342" s="34">
        <v>4.5999999999999999E-2</v>
      </c>
      <c r="BJ342" s="34">
        <v>5625</v>
      </c>
      <c r="BK342" s="22">
        <v>1</v>
      </c>
      <c r="BL342" s="34">
        <f>テーブル2[[#This Row],[Ts]]-テーブル2[[#This Row],[Tin]]</f>
        <v>31.979825654822093</v>
      </c>
      <c r="BM342" s="34">
        <f>テーブル2[[#This Row],[q_P]]*0.000001</f>
        <v>1.5058491345510736</v>
      </c>
      <c r="BN342" s="34">
        <f>テーブル2[[#This Row],[Tsub]]</f>
        <v>31.979825654822093</v>
      </c>
      <c r="BO342" s="34">
        <f>テーブル2[[#This Row],[Fcorr]]</f>
        <v>1</v>
      </c>
      <c r="BP342" s="34">
        <f>(テーブル2[[#This Row],[Tsub]]-40)^2</f>
        <v>64.323196527049859</v>
      </c>
      <c r="BQ342" s="34">
        <v>1</v>
      </c>
      <c r="BR342" s="34">
        <v>0.3175</v>
      </c>
    </row>
    <row r="343" spans="1:70" x14ac:dyDescent="0.15">
      <c r="A343" s="33" t="s">
        <v>340</v>
      </c>
      <c r="B343" s="34">
        <v>13789514.586336</v>
      </c>
      <c r="C343" s="22">
        <f>TsatFromP(テーブル2[[#This Row],[P]])</f>
        <v>608.62107399852357</v>
      </c>
      <c r="D343" s="34">
        <f>RhoGFromP(テーブル2[[#This Row],[P]])</f>
        <v>85.147847035840741</v>
      </c>
      <c r="E343" s="34">
        <f>RhoFFromP(テーブル2[[#This Row],[P]])</f>
        <v>624.86636713482415</v>
      </c>
      <c r="F343" s="34">
        <f>HgFromP(テーブル2[[#This Row],[P]])</f>
        <v>2643264.5206450778</v>
      </c>
      <c r="G343" s="34">
        <f>HfFromP(テーブル2[[#This Row],[P]])</f>
        <v>1562686.7596125705</v>
      </c>
      <c r="H343" s="34">
        <f>MuGFromP(テーブル2[[#This Row],[P]])</f>
        <v>2.2019591234371903E-5</v>
      </c>
      <c r="I343" s="34">
        <f>MuFFromP(テーブル2[[#This Row],[P]])</f>
        <v>7.222326555143516E-5</v>
      </c>
      <c r="J343" s="34">
        <f>KfFromP(テーブル2[[#This Row],[P]])</f>
        <v>0.49112131073334553</v>
      </c>
      <c r="K343" s="34">
        <f>CpFFromP(テーブル2[[#This Row],[P]])</f>
        <v>7679.7488518783057</v>
      </c>
      <c r="L343" s="34">
        <f>SigmaFromP(テーブル2[[#This Row],[P]])</f>
        <v>6.5036449518301549E-3</v>
      </c>
      <c r="M343" s="34">
        <v>237.01</v>
      </c>
      <c r="N343" s="34">
        <v>5899.6004999999996</v>
      </c>
      <c r="O343" s="35">
        <f t="shared" ref="O343:O405" si="176">PI()*Q343^2/4</f>
        <v>1.7719053836560394E-5</v>
      </c>
      <c r="P343" s="35">
        <f t="shared" ref="P343:P405" si="177">PI()*Q343</f>
        <v>1.4921936786020797E-2</v>
      </c>
      <c r="Q343" s="35">
        <v>4.7497999999999993E-3</v>
      </c>
      <c r="R343" s="34">
        <v>0.3175</v>
      </c>
      <c r="S343" s="36">
        <v>4861924.7436523438</v>
      </c>
      <c r="T343" s="34">
        <v>555.51116161193988</v>
      </c>
      <c r="U343" s="12">
        <f>+T343+BG343*S343*テーブル2[[#This Row],[Pw]]*R343/(N343*O343*K343)</f>
        <v>584.20357032633547</v>
      </c>
      <c r="V343" s="34">
        <v>0.03</v>
      </c>
      <c r="W343" s="35">
        <f t="shared" si="148"/>
        <v>387990.24443091196</v>
      </c>
      <c r="X343" s="34">
        <v>1.9898267638494602E-2</v>
      </c>
      <c r="Y343" s="34">
        <f t="shared" si="149"/>
        <v>7.0891206226200207</v>
      </c>
      <c r="Z343" s="34">
        <f t="shared" si="150"/>
        <v>7.089120629557951</v>
      </c>
      <c r="AA343" s="34">
        <f t="shared" si="151"/>
        <v>-6.9379302303218537E-9</v>
      </c>
      <c r="AB343" s="34">
        <f t="shared" si="152"/>
        <v>5.6331943041271161E-6</v>
      </c>
      <c r="AC343" s="34">
        <v>633.98554402524314</v>
      </c>
      <c r="AD343" s="34">
        <f t="shared" si="153"/>
        <v>9675.0551823001897</v>
      </c>
      <c r="AE343" s="34">
        <f>+gettm2(AD343,AC343,AK343,AL343,テーブル2[[#This Row],[Fcorr]])</f>
        <v>584.20357032633547</v>
      </c>
      <c r="AF343" s="37">
        <f t="shared" si="154"/>
        <v>0</v>
      </c>
      <c r="AG343" s="34">
        <v>5.6714093683731694E-6</v>
      </c>
      <c r="AH343" s="34">
        <f t="shared" si="155"/>
        <v>138.54260160133961</v>
      </c>
      <c r="AI343" s="34">
        <f t="shared" si="156"/>
        <v>0.47086682633282095</v>
      </c>
      <c r="AJ343" s="34">
        <f t="shared" si="157"/>
        <v>23.104635395353359</v>
      </c>
      <c r="AK343" s="34">
        <f>+S88*テーブル2[[#This Row],[F_form]]/(E88*CpFromTP((テーブル2[[#This Row],[Tin]]+テーブル2[[#This Row],[Tf]])/2,テーブル2[[#This Row],[P]])*AI88)</f>
        <v>1.8403258884975988</v>
      </c>
      <c r="AL343" s="34">
        <f t="shared" si="158"/>
        <v>1.1293676909872215</v>
      </c>
      <c r="AM343" s="34">
        <f t="shared" si="159"/>
        <v>608.62107400471803</v>
      </c>
      <c r="AN343" s="34">
        <f t="shared" si="160"/>
        <v>-6.1944547269376926E-9</v>
      </c>
      <c r="AO343" s="34">
        <f t="shared" si="161"/>
        <v>3.8215064246053247E-8</v>
      </c>
      <c r="AP343" s="34">
        <v>4.6923081041490375</v>
      </c>
      <c r="AQ343" s="34">
        <f t="shared" si="162"/>
        <v>2.4766798624094309E-5</v>
      </c>
      <c r="AR343" s="34">
        <f t="shared" si="163"/>
        <v>2.8548122163096113E-6</v>
      </c>
      <c r="AS343" s="34">
        <f t="shared" si="164"/>
        <v>11.630159471093606</v>
      </c>
      <c r="AT343" s="34">
        <f t="shared" si="165"/>
        <v>9.2180083924122282</v>
      </c>
      <c r="AU343" s="34">
        <f t="shared" si="166"/>
        <v>4.3404543568444547</v>
      </c>
      <c r="AV343" s="34">
        <f t="shared" si="167"/>
        <v>0.35185374730458285</v>
      </c>
      <c r="AW343" s="34">
        <f t="shared" si="168"/>
        <v>3.3867392318083166E-3</v>
      </c>
      <c r="AX343" s="34">
        <f t="shared" si="169"/>
        <v>0.35185374542468972</v>
      </c>
      <c r="AY343" s="34">
        <f t="shared" si="170"/>
        <v>1.8798931300523236E-9</v>
      </c>
      <c r="AZ343" s="34">
        <f t="shared" si="171"/>
        <v>1080577.7610325073</v>
      </c>
      <c r="BA343" s="34">
        <f t="shared" si="172"/>
        <v>5.2781697353153315E-6</v>
      </c>
      <c r="BB343" s="36">
        <f t="shared" si="173"/>
        <v>4888711.591763678</v>
      </c>
      <c r="BC343" s="38">
        <f t="shared" si="174"/>
        <v>26786.848111334257</v>
      </c>
      <c r="BD343" s="39">
        <f t="shared" si="175"/>
        <v>0.55095151660475139</v>
      </c>
      <c r="BE343" s="36">
        <v>5867537.3999999994</v>
      </c>
      <c r="BF343" s="40">
        <f>テーブル2[[#This Row],[q_P]]/テーブル2[[#This Row],[q_M]]</f>
        <v>0.83317945135955651</v>
      </c>
      <c r="BG343" s="34">
        <v>1</v>
      </c>
      <c r="BH343" s="34">
        <v>-4.8000000000000001E-2</v>
      </c>
      <c r="BI343" s="34">
        <v>4.5999999999999999E-2</v>
      </c>
      <c r="BJ343" s="34">
        <v>5625</v>
      </c>
      <c r="BK343" s="22">
        <v>1</v>
      </c>
      <c r="BL343" s="34">
        <f>テーブル2[[#This Row],[Ts]]-テーブル2[[#This Row],[Tin]]</f>
        <v>53.109912386583687</v>
      </c>
      <c r="BM343" s="34">
        <f>テーブル2[[#This Row],[q_P]]*0.000001</f>
        <v>4.8887115917636779</v>
      </c>
      <c r="BN343" s="34">
        <f>テーブル2[[#This Row],[Tsub]]</f>
        <v>53.109912386583687</v>
      </c>
      <c r="BO343" s="34">
        <f>テーブル2[[#This Row],[Fcorr]]</f>
        <v>1</v>
      </c>
      <c r="BP343" s="34">
        <f>(テーブル2[[#This Row],[Tsub]]-40)^2</f>
        <v>171.86980278390038</v>
      </c>
      <c r="BQ343" s="34">
        <v>1</v>
      </c>
      <c r="BR343" s="34">
        <v>0.3175</v>
      </c>
    </row>
    <row r="344" spans="1:70" x14ac:dyDescent="0.15">
      <c r="A344" s="33" t="s">
        <v>341</v>
      </c>
      <c r="B344" s="34">
        <v>13789514.586336</v>
      </c>
      <c r="C344" s="22">
        <f>TsatFromP(テーブル2[[#This Row],[P]])</f>
        <v>608.62107399852357</v>
      </c>
      <c r="D344" s="34">
        <f>RhoGFromP(テーブル2[[#This Row],[P]])</f>
        <v>85.147847035840741</v>
      </c>
      <c r="E344" s="34">
        <f>RhoFFromP(テーブル2[[#This Row],[P]])</f>
        <v>624.86636713482415</v>
      </c>
      <c r="F344" s="34">
        <f>HgFromP(テーブル2[[#This Row],[P]])</f>
        <v>2643264.5206450778</v>
      </c>
      <c r="G344" s="34">
        <f>HfFromP(テーブル2[[#This Row],[P]])</f>
        <v>1562686.7596125705</v>
      </c>
      <c r="H344" s="34">
        <f>MuGFromP(テーブル2[[#This Row],[P]])</f>
        <v>2.2019591234371903E-5</v>
      </c>
      <c r="I344" s="34">
        <f>MuFFromP(テーブル2[[#This Row],[P]])</f>
        <v>7.222326555143516E-5</v>
      </c>
      <c r="J344" s="34">
        <f>KfFromP(テーブル2[[#This Row],[P]])</f>
        <v>0.49112131073334553</v>
      </c>
      <c r="K344" s="34">
        <f>CpFFromP(テーブル2[[#This Row],[P]])</f>
        <v>7679.7488518783057</v>
      </c>
      <c r="L344" s="34">
        <f>SigmaFromP(テーブル2[[#This Row],[P]])</f>
        <v>6.5036449518301549E-3</v>
      </c>
      <c r="M344" s="34">
        <v>238.01</v>
      </c>
      <c r="N344" s="34">
        <v>6021.6611999999996</v>
      </c>
      <c r="O344" s="35">
        <f t="shared" si="176"/>
        <v>1.7719053836560394E-5</v>
      </c>
      <c r="P344" s="35">
        <f t="shared" si="177"/>
        <v>1.4921936786020797E-2</v>
      </c>
      <c r="Q344" s="35">
        <v>4.7497999999999993E-3</v>
      </c>
      <c r="R344" s="34">
        <v>0.3175</v>
      </c>
      <c r="S344" s="36">
        <v>4004505.9204101563</v>
      </c>
      <c r="T344" s="34">
        <v>561.10639943531271</v>
      </c>
      <c r="U344" s="12">
        <f>+T344+BG344*S344*テーブル2[[#This Row],[Pw]]*R344/(N344*O344*K344)</f>
        <v>584.25975830639084</v>
      </c>
      <c r="V344" s="34">
        <v>0.03</v>
      </c>
      <c r="W344" s="35">
        <f t="shared" si="148"/>
        <v>396017.62879844807</v>
      </c>
      <c r="X344" s="34">
        <v>1.9749277103478569E-2</v>
      </c>
      <c r="Y344" s="34">
        <f t="shared" si="149"/>
        <v>7.1158108985600279</v>
      </c>
      <c r="Z344" s="34">
        <f t="shared" si="150"/>
        <v>7.11581090823669</v>
      </c>
      <c r="AA344" s="34">
        <f t="shared" si="151"/>
        <v>-9.6766621382471385E-9</v>
      </c>
      <c r="AB344" s="34">
        <f t="shared" si="152"/>
        <v>5.4479281302330477E-6</v>
      </c>
      <c r="AC344" s="34">
        <v>633.50890080342936</v>
      </c>
      <c r="AD344" s="34">
        <f t="shared" si="153"/>
        <v>9838.1883240273619</v>
      </c>
      <c r="AE344" s="34">
        <f>+gettm2(AD344,AC344,AK344,AL344,テーブル2[[#This Row],[Fcorr]])</f>
        <v>584.25975830639084</v>
      </c>
      <c r="AF344" s="37">
        <f t="shared" si="154"/>
        <v>0</v>
      </c>
      <c r="AG344" s="34">
        <v>5.4787357869366301E-6</v>
      </c>
      <c r="AH344" s="34">
        <f t="shared" si="155"/>
        <v>143.25398124997542</v>
      </c>
      <c r="AI344" s="34">
        <f t="shared" si="156"/>
        <v>0.4788062109944507</v>
      </c>
      <c r="AJ344" s="34">
        <f t="shared" si="157"/>
        <v>22.696043812148229</v>
      </c>
      <c r="AK344" s="34">
        <f>+S88*テーブル2[[#This Row],[F_form]]/(E88*CpFromTP((テーブル2[[#This Row],[Tin]]+テーブル2[[#This Row],[Tf]])/2,テーブル2[[#This Row],[P]])*AI88)</f>
        <v>1.8178112454781277</v>
      </c>
      <c r="AL344" s="34">
        <f t="shared" si="158"/>
        <v>1.1293676909872215</v>
      </c>
      <c r="AM344" s="34">
        <f t="shared" si="159"/>
        <v>608.62107401309527</v>
      </c>
      <c r="AN344" s="34">
        <f t="shared" si="160"/>
        <v>-1.4571696738130413E-8</v>
      </c>
      <c r="AO344" s="34">
        <f t="shared" si="161"/>
        <v>3.0807656703582428E-8</v>
      </c>
      <c r="AP344" s="34">
        <v>4.7236809031608917</v>
      </c>
      <c r="AQ344" s="34">
        <f t="shared" si="162"/>
        <v>2.4438908769940551E-5</v>
      </c>
      <c r="AR344" s="34">
        <f t="shared" si="163"/>
        <v>2.7547717218201063E-6</v>
      </c>
      <c r="AS344" s="34">
        <f t="shared" si="164"/>
        <v>11.411833335707325</v>
      </c>
      <c r="AT344" s="34">
        <f t="shared" si="165"/>
        <v>9.1232541447138154</v>
      </c>
      <c r="AU344" s="34">
        <f t="shared" si="166"/>
        <v>4.3682707489698398</v>
      </c>
      <c r="AV344" s="34">
        <f t="shared" si="167"/>
        <v>0.35541015419105193</v>
      </c>
      <c r="AW344" s="34">
        <f t="shared" si="168"/>
        <v>3.2753551421463695E-3</v>
      </c>
      <c r="AX344" s="34">
        <f t="shared" si="169"/>
        <v>0.35541015116274993</v>
      </c>
      <c r="AY344" s="34">
        <f t="shared" si="170"/>
        <v>3.0283019980537063E-9</v>
      </c>
      <c r="AZ344" s="34">
        <f t="shared" si="171"/>
        <v>1080577.7610325073</v>
      </c>
      <c r="BA344" s="34">
        <f t="shared" si="172"/>
        <v>5.1737001865615106E-6</v>
      </c>
      <c r="BB344" s="36">
        <f t="shared" si="173"/>
        <v>4020689.9399396526</v>
      </c>
      <c r="BC344" s="38">
        <f t="shared" si="174"/>
        <v>16184.01952949632</v>
      </c>
      <c r="BD344" s="39">
        <f t="shared" si="175"/>
        <v>0.40414522668101566</v>
      </c>
      <c r="BE344" s="36">
        <v>5457440.6999999993</v>
      </c>
      <c r="BF344" s="40">
        <f>テーブル2[[#This Row],[q_P]]/テーブル2[[#This Row],[q_M]]</f>
        <v>0.73673543350450943</v>
      </c>
      <c r="BG344" s="34">
        <v>1</v>
      </c>
      <c r="BH344" s="34">
        <v>-4.2999999999999997E-2</v>
      </c>
      <c r="BI344" s="34">
        <v>4.5999999999999999E-2</v>
      </c>
      <c r="BJ344" s="34">
        <v>5625</v>
      </c>
      <c r="BK344" s="22">
        <v>1</v>
      </c>
      <c r="BL344" s="34">
        <f>テーブル2[[#This Row],[Ts]]-テーブル2[[#This Row],[Tin]]</f>
        <v>47.51467456321086</v>
      </c>
      <c r="BM344" s="34">
        <f>テーブル2[[#This Row],[q_P]]*0.000001</f>
        <v>4.0206899399396523</v>
      </c>
      <c r="BN344" s="34">
        <f>テーブル2[[#This Row],[Tsub]]</f>
        <v>47.51467456321086</v>
      </c>
      <c r="BO344" s="34">
        <f>テーブル2[[#This Row],[Fcorr]]</f>
        <v>1</v>
      </c>
      <c r="BP344" s="34">
        <f>(テーブル2[[#This Row],[Tsub]]-40)^2</f>
        <v>56.47033379096834</v>
      </c>
      <c r="BQ344" s="34">
        <v>1</v>
      </c>
      <c r="BR344" s="34">
        <v>0.3175</v>
      </c>
    </row>
    <row r="345" spans="1:70" x14ac:dyDescent="0.15">
      <c r="A345" s="33" t="s">
        <v>342</v>
      </c>
      <c r="B345" s="34">
        <v>13789514.586336</v>
      </c>
      <c r="C345" s="22">
        <f>TsatFromP(テーブル2[[#This Row],[P]])</f>
        <v>608.62107399852357</v>
      </c>
      <c r="D345" s="34">
        <f>RhoGFromP(テーブル2[[#This Row],[P]])</f>
        <v>85.147847035840741</v>
      </c>
      <c r="E345" s="34">
        <f>RhoFFromP(テーブル2[[#This Row],[P]])</f>
        <v>624.86636713482415</v>
      </c>
      <c r="F345" s="34">
        <f>HgFromP(テーブル2[[#This Row],[P]])</f>
        <v>2643264.5206450778</v>
      </c>
      <c r="G345" s="34">
        <f>HfFromP(テーブル2[[#This Row],[P]])</f>
        <v>1562686.7596125705</v>
      </c>
      <c r="H345" s="34">
        <f>MuGFromP(テーブル2[[#This Row],[P]])</f>
        <v>2.2019591234371903E-5</v>
      </c>
      <c r="I345" s="34">
        <f>MuFFromP(テーブル2[[#This Row],[P]])</f>
        <v>7.222326555143516E-5</v>
      </c>
      <c r="J345" s="34">
        <f>KfFromP(テーブル2[[#This Row],[P]])</f>
        <v>0.49112131073334553</v>
      </c>
      <c r="K345" s="34">
        <f>CpFFromP(テーブル2[[#This Row],[P]])</f>
        <v>7679.7488518783057</v>
      </c>
      <c r="L345" s="34">
        <f>SigmaFromP(テーブル2[[#This Row],[P]])</f>
        <v>6.5036449518301549E-3</v>
      </c>
      <c r="M345" s="34">
        <v>24.01</v>
      </c>
      <c r="N345" s="34">
        <v>2603.9616000000001</v>
      </c>
      <c r="O345" s="35">
        <f t="shared" si="176"/>
        <v>2.8502295699234246E-6</v>
      </c>
      <c r="P345" s="35">
        <f t="shared" si="177"/>
        <v>5.9847340050885557E-3</v>
      </c>
      <c r="Q345" s="35">
        <v>1.905E-3</v>
      </c>
      <c r="R345" s="34">
        <v>0.69595999999999991</v>
      </c>
      <c r="S345" s="36">
        <v>3996107.8643798828</v>
      </c>
      <c r="T345" s="34">
        <v>299.25325464249761</v>
      </c>
      <c r="U345" s="12">
        <f>+T345+BG345*S345*テーブル2[[#This Row],[Pw]]*R345/(N345*O345*K345)</f>
        <v>591.26807940947401</v>
      </c>
      <c r="V345" s="34">
        <v>0.03</v>
      </c>
      <c r="W345" s="35">
        <f t="shared" si="148"/>
        <v>68683.502609934643</v>
      </c>
      <c r="X345" s="34">
        <v>3.4210552913563605E-2</v>
      </c>
      <c r="Y345" s="34">
        <f t="shared" si="149"/>
        <v>5.4065466339098034</v>
      </c>
      <c r="Z345" s="34">
        <f t="shared" si="150"/>
        <v>5.4065466422955328</v>
      </c>
      <c r="AA345" s="34">
        <f t="shared" si="151"/>
        <v>-8.3857294441713748E-9</v>
      </c>
      <c r="AB345" s="34">
        <f t="shared" si="152"/>
        <v>1.68184497753295E-5</v>
      </c>
      <c r="AC345" s="34">
        <v>644.99820033379046</v>
      </c>
      <c r="AD345" s="34">
        <f t="shared" si="153"/>
        <v>2245.7297485662893</v>
      </c>
      <c r="AE345" s="34">
        <f>+gettm2(AD345,AC345,AK345,AL345,テーブル2[[#This Row],[Fcorr]])</f>
        <v>591.2680794094739</v>
      </c>
      <c r="AF345" s="37">
        <f t="shared" si="154"/>
        <v>0</v>
      </c>
      <c r="AG345" s="34">
        <v>1.6893042676317072E-5</v>
      </c>
      <c r="AH345" s="34">
        <f t="shared" si="155"/>
        <v>46.403646272108844</v>
      </c>
      <c r="AI345" s="34">
        <f t="shared" si="156"/>
        <v>0.27251002206149505</v>
      </c>
      <c r="AJ345" s="34">
        <f t="shared" si="157"/>
        <v>39.829090269821663</v>
      </c>
      <c r="AK345" s="34">
        <f>+S88*テーブル2[[#This Row],[F_form]]/(E88*CpFromTP((テーブル2[[#This Row],[Tin]]+テーブル2[[#This Row],[Tf]])/2,テーブル2[[#This Row],[P]])*AI88)</f>
        <v>2.2985607091508391</v>
      </c>
      <c r="AL345" s="34">
        <f t="shared" si="158"/>
        <v>1.1293676909872215</v>
      </c>
      <c r="AM345" s="34">
        <f t="shared" si="159"/>
        <v>608.62107396891292</v>
      </c>
      <c r="AN345" s="34">
        <f t="shared" si="160"/>
        <v>2.9610646379296668E-8</v>
      </c>
      <c r="AO345" s="34">
        <f t="shared" si="161"/>
        <v>7.4592900987572832E-8</v>
      </c>
      <c r="AP345" s="34">
        <v>3.5221345629646148</v>
      </c>
      <c r="AQ345" s="34">
        <f t="shared" si="162"/>
        <v>4.3957301773696756E-5</v>
      </c>
      <c r="AR345" s="34">
        <f t="shared" si="163"/>
        <v>8.4838177886523227E-6</v>
      </c>
      <c r="AS345" s="34">
        <f t="shared" si="164"/>
        <v>20.002479778889651</v>
      </c>
      <c r="AT345" s="34">
        <f t="shared" si="165"/>
        <v>11.929281274062399</v>
      </c>
      <c r="AU345" s="34">
        <f t="shared" si="166"/>
        <v>3.2508487031725242</v>
      </c>
      <c r="AV345" s="34">
        <f t="shared" si="167"/>
        <v>0.27128585979209063</v>
      </c>
      <c r="AW345" s="34">
        <f t="shared" si="168"/>
        <v>1.0111439548707754E-2</v>
      </c>
      <c r="AX345" s="34">
        <f t="shared" si="169"/>
        <v>0.27128584844038534</v>
      </c>
      <c r="AY345" s="34">
        <f t="shared" si="170"/>
        <v>1.1351705297979464E-8</v>
      </c>
      <c r="AZ345" s="34">
        <f t="shared" si="171"/>
        <v>1080577.7610325073</v>
      </c>
      <c r="BA345" s="34">
        <f t="shared" si="172"/>
        <v>1.2480301643188064E-5</v>
      </c>
      <c r="BB345" s="36">
        <f t="shared" si="173"/>
        <v>4035669.4801122406</v>
      </c>
      <c r="BC345" s="38">
        <f t="shared" si="174"/>
        <v>39561.615732357837</v>
      </c>
      <c r="BD345" s="39">
        <f t="shared" si="175"/>
        <v>0.99000370047561315</v>
      </c>
      <c r="BE345" s="36">
        <v>2476353.15</v>
      </c>
      <c r="BF345" s="40">
        <f>テーブル2[[#This Row],[q_P]]/テーブル2[[#This Row],[q_M]]</f>
        <v>1.6296825354300701</v>
      </c>
      <c r="BG345" s="34">
        <v>1</v>
      </c>
      <c r="BH345" s="34">
        <v>-4.7E-2</v>
      </c>
      <c r="BI345" s="34">
        <v>4.5999999999999999E-2</v>
      </c>
      <c r="BJ345" s="34">
        <v>5625</v>
      </c>
      <c r="BK345" s="22">
        <v>1</v>
      </c>
      <c r="BL345" s="34">
        <f>テーブル2[[#This Row],[Ts]]-テーブル2[[#This Row],[Tin]]</f>
        <v>309.36781935602596</v>
      </c>
      <c r="BM345" s="34">
        <f>テーブル2[[#This Row],[q_P]]*0.000001</f>
        <v>4.0356694801122401</v>
      </c>
      <c r="BN345" s="34">
        <f>テーブル2[[#This Row],[Tsub]]</f>
        <v>309.36781935602596</v>
      </c>
      <c r="BO345" s="34">
        <f>テーブル2[[#This Row],[Fcorr]]</f>
        <v>1</v>
      </c>
      <c r="BP345" s="34">
        <f>(テーブル2[[#This Row],[Tsub]]-40)^2</f>
        <v>72559.022104620628</v>
      </c>
      <c r="BQ345" s="34">
        <v>1</v>
      </c>
      <c r="BR345" s="34">
        <v>0.69595999999999991</v>
      </c>
    </row>
    <row r="346" spans="1:70" x14ac:dyDescent="0.15">
      <c r="A346" s="33" t="s">
        <v>343</v>
      </c>
      <c r="B346" s="34">
        <v>13789514.586336</v>
      </c>
      <c r="C346" s="22">
        <f>TsatFromP(テーブル2[[#This Row],[P]])</f>
        <v>608.62107399852357</v>
      </c>
      <c r="D346" s="34">
        <f>RhoGFromP(テーブル2[[#This Row],[P]])</f>
        <v>85.147847035840741</v>
      </c>
      <c r="E346" s="34">
        <f>RhoFFromP(テーブル2[[#This Row],[P]])</f>
        <v>624.86636713482415</v>
      </c>
      <c r="F346" s="34">
        <f>HgFromP(テーブル2[[#This Row],[P]])</f>
        <v>2643264.5206450778</v>
      </c>
      <c r="G346" s="34">
        <f>HfFromP(テーブル2[[#This Row],[P]])</f>
        <v>1562686.7596125705</v>
      </c>
      <c r="H346" s="34">
        <f>MuGFromP(テーブル2[[#This Row],[P]])</f>
        <v>2.2019591234371903E-5</v>
      </c>
      <c r="I346" s="34">
        <f>MuFFromP(テーブル2[[#This Row],[P]])</f>
        <v>7.222326555143516E-5</v>
      </c>
      <c r="J346" s="34">
        <f>KfFromP(テーブル2[[#This Row],[P]])</f>
        <v>0.49112131073334553</v>
      </c>
      <c r="K346" s="34">
        <f>CpFFromP(テーブル2[[#This Row],[P]])</f>
        <v>7679.7488518783057</v>
      </c>
      <c r="L346" s="34">
        <f>SigmaFromP(テーブル2[[#This Row],[P]])</f>
        <v>6.5036449518301549E-3</v>
      </c>
      <c r="M346" s="34">
        <v>240.01</v>
      </c>
      <c r="N346" s="34">
        <v>6197.9711000000007</v>
      </c>
      <c r="O346" s="35">
        <f t="shared" si="176"/>
        <v>1.7719053836560394E-5</v>
      </c>
      <c r="P346" s="35">
        <f t="shared" si="177"/>
        <v>1.4921936786020797E-2</v>
      </c>
      <c r="Q346" s="35">
        <v>4.7497999999999993E-3</v>
      </c>
      <c r="R346" s="34">
        <v>0.3175</v>
      </c>
      <c r="S346" s="36">
        <v>7545126.3427734375</v>
      </c>
      <c r="T346" s="34">
        <v>540.49035799190642</v>
      </c>
      <c r="U346" s="12">
        <f>+T346+BG346*S346*テーブル2[[#This Row],[Pw]]*R346/(N346*O346*K346)</f>
        <v>582.87400750863992</v>
      </c>
      <c r="V346" s="34">
        <v>0.03</v>
      </c>
      <c r="W346" s="35">
        <f t="shared" si="148"/>
        <v>407612.73955155595</v>
      </c>
      <c r="X346" s="34">
        <v>1.95422229094054E-2</v>
      </c>
      <c r="Y346" s="34">
        <f t="shared" si="149"/>
        <v>7.1534083713810865</v>
      </c>
      <c r="Z346" s="34">
        <f t="shared" si="150"/>
        <v>7.1534083930442574</v>
      </c>
      <c r="AA346" s="34">
        <f t="shared" si="151"/>
        <v>-2.1663170812757926E-8</v>
      </c>
      <c r="AB346" s="34">
        <f t="shared" si="152"/>
        <v>5.1968735587202662E-6</v>
      </c>
      <c r="AC346" s="34">
        <v>634.44387051317233</v>
      </c>
      <c r="AD346" s="34">
        <f t="shared" si="153"/>
        <v>10073.021043648469</v>
      </c>
      <c r="AE346" s="34">
        <f>+gettm2(AD346,AC346,AK346,AL346,テーブル2[[#This Row],[Fcorr]])</f>
        <v>582.87400750864003</v>
      </c>
      <c r="AF346" s="37">
        <f t="shared" si="154"/>
        <v>0</v>
      </c>
      <c r="AG346" s="34">
        <v>5.2525191411920266E-6</v>
      </c>
      <c r="AH346" s="34">
        <f t="shared" si="155"/>
        <v>150.17440493814937</v>
      </c>
      <c r="AI346" s="34">
        <f t="shared" si="156"/>
        <v>0.49023507990771376</v>
      </c>
      <c r="AJ346" s="34">
        <f t="shared" si="157"/>
        <v>22.278300493239154</v>
      </c>
      <c r="AK346" s="34">
        <f>+S88*テーブル2[[#This Row],[F_form]]/(E88*CpFromTP((テーブル2[[#This Row],[Tin]]+テーブル2[[#This Row],[Tf]])/2,テーブル2[[#This Row],[P]])*AI88)</f>
        <v>1.8993243989983302</v>
      </c>
      <c r="AL346" s="34">
        <f t="shared" si="158"/>
        <v>1.1293676909872215</v>
      </c>
      <c r="AM346" s="34">
        <f t="shared" si="159"/>
        <v>608.62107401453864</v>
      </c>
      <c r="AN346" s="34">
        <f t="shared" si="160"/>
        <v>-1.601506482984405E-8</v>
      </c>
      <c r="AO346" s="34">
        <f t="shared" si="161"/>
        <v>5.5645582471760413E-8</v>
      </c>
      <c r="AP346" s="34">
        <v>4.7973916807699339</v>
      </c>
      <c r="AQ346" s="34">
        <f t="shared" si="162"/>
        <v>2.3693682212008671E-5</v>
      </c>
      <c r="AR346" s="34">
        <f t="shared" si="163"/>
        <v>2.6540823618318935E-6</v>
      </c>
      <c r="AS346" s="34">
        <f t="shared" si="164"/>
        <v>11.257159241361277</v>
      </c>
      <c r="AT346" s="34">
        <f t="shared" si="165"/>
        <v>9.0550215162916778</v>
      </c>
      <c r="AU346" s="34">
        <f t="shared" si="166"/>
        <v>4.4390891966053179</v>
      </c>
      <c r="AV346" s="34">
        <f t="shared" si="167"/>
        <v>0.35830248416461608</v>
      </c>
      <c r="AW346" s="34">
        <f t="shared" si="168"/>
        <v>3.1244183342247558E-3</v>
      </c>
      <c r="AX346" s="34">
        <f t="shared" si="169"/>
        <v>0.35830247825164913</v>
      </c>
      <c r="AY346" s="34">
        <f t="shared" si="170"/>
        <v>5.9129669494062398E-9</v>
      </c>
      <c r="AZ346" s="34">
        <f t="shared" si="171"/>
        <v>1080577.7610325073</v>
      </c>
      <c r="BA346" s="34">
        <f t="shared" si="172"/>
        <v>4.9388675740159849E-6</v>
      </c>
      <c r="BB346" s="36">
        <f t="shared" si="173"/>
        <v>7607579.2679008413</v>
      </c>
      <c r="BC346" s="38">
        <f t="shared" si="174"/>
        <v>62452.925127403811</v>
      </c>
      <c r="BD346" s="39">
        <f t="shared" si="175"/>
        <v>0.82772537251440337</v>
      </c>
      <c r="BE346" s="36">
        <v>5962175.0999999996</v>
      </c>
      <c r="BF346" s="40">
        <f>テーブル2[[#This Row],[q_P]]/テーブル2[[#This Row],[q_M]]</f>
        <v>1.2759738082668592</v>
      </c>
      <c r="BG346" s="34">
        <v>1</v>
      </c>
      <c r="BH346" s="34">
        <v>-0.126</v>
      </c>
      <c r="BI346" s="34">
        <v>4.5999999999999999E-2</v>
      </c>
      <c r="BJ346" s="34">
        <v>5625</v>
      </c>
      <c r="BK346" s="22">
        <v>1</v>
      </c>
      <c r="BL346" s="34">
        <f>テーブル2[[#This Row],[Ts]]-テーブル2[[#This Row],[Tin]]</f>
        <v>68.130716006617149</v>
      </c>
      <c r="BM346" s="34">
        <f>テーブル2[[#This Row],[q_P]]*0.000001</f>
        <v>7.6075792679008414</v>
      </c>
      <c r="BN346" s="34">
        <f>テーブル2[[#This Row],[Tsub]]</f>
        <v>68.130716006617149</v>
      </c>
      <c r="BO346" s="34">
        <f>テーブル2[[#This Row],[Fcorr]]</f>
        <v>1</v>
      </c>
      <c r="BP346" s="34">
        <f>(テーブル2[[#This Row],[Tsub]]-40)^2</f>
        <v>791.3371830449463</v>
      </c>
      <c r="BQ346" s="34">
        <v>1</v>
      </c>
      <c r="BR346" s="34">
        <v>0.3175</v>
      </c>
    </row>
    <row r="347" spans="1:70" x14ac:dyDescent="0.15">
      <c r="A347" s="33" t="s">
        <v>344</v>
      </c>
      <c r="B347" s="34">
        <v>13789514.586336</v>
      </c>
      <c r="C347" s="22">
        <f>TsatFromP(テーブル2[[#This Row],[P]])</f>
        <v>608.62107399852357</v>
      </c>
      <c r="D347" s="34">
        <f>RhoGFromP(テーブル2[[#This Row],[P]])</f>
        <v>85.147847035840741</v>
      </c>
      <c r="E347" s="34">
        <f>RhoFFromP(テーブル2[[#This Row],[P]])</f>
        <v>624.86636713482415</v>
      </c>
      <c r="F347" s="34">
        <f>HgFromP(テーブル2[[#This Row],[P]])</f>
        <v>2643264.5206450778</v>
      </c>
      <c r="G347" s="34">
        <f>HfFromP(テーブル2[[#This Row],[P]])</f>
        <v>1562686.7596125705</v>
      </c>
      <c r="H347" s="34">
        <f>MuGFromP(テーブル2[[#This Row],[P]])</f>
        <v>2.2019591234371903E-5</v>
      </c>
      <c r="I347" s="34">
        <f>MuFFromP(テーブル2[[#This Row],[P]])</f>
        <v>7.222326555143516E-5</v>
      </c>
      <c r="J347" s="34">
        <f>KfFromP(テーブル2[[#This Row],[P]])</f>
        <v>0.49112131073334553</v>
      </c>
      <c r="K347" s="34">
        <f>CpFFromP(テーブル2[[#This Row],[P]])</f>
        <v>7679.7488518783057</v>
      </c>
      <c r="L347" s="34">
        <f>SigmaFromP(テーブル2[[#This Row],[P]])</f>
        <v>6.5036449518301549E-3</v>
      </c>
      <c r="M347" s="34">
        <v>241.01</v>
      </c>
      <c r="N347" s="34">
        <v>6211.5334000000003</v>
      </c>
      <c r="O347" s="35">
        <f t="shared" si="176"/>
        <v>1.7719053836560394E-5</v>
      </c>
      <c r="P347" s="35">
        <f t="shared" si="177"/>
        <v>1.4921936786020797E-2</v>
      </c>
      <c r="Q347" s="35">
        <v>4.7497999999999993E-3</v>
      </c>
      <c r="R347" s="34">
        <v>0.3175</v>
      </c>
      <c r="S347" s="36">
        <v>6325093.0786132813</v>
      </c>
      <c r="T347" s="34">
        <v>547.73470908089655</v>
      </c>
      <c r="U347" s="12">
        <f>+T347+BG347*S347*テーブル2[[#This Row],[Pw]]*R347/(N347*O347*K347)</f>
        <v>583.1874221818058</v>
      </c>
      <c r="V347" s="34">
        <v>0.03</v>
      </c>
      <c r="W347" s="35">
        <f t="shared" si="148"/>
        <v>408504.67114794877</v>
      </c>
      <c r="X347" s="34">
        <v>1.9526677373748545E-2</v>
      </c>
      <c r="Y347" s="34">
        <f t="shared" si="149"/>
        <v>7.1562552827833272</v>
      </c>
      <c r="Z347" s="34">
        <f t="shared" si="150"/>
        <v>7.1562553042340022</v>
      </c>
      <c r="AA347" s="34">
        <f t="shared" si="151"/>
        <v>-2.1450675014023091E-8</v>
      </c>
      <c r="AB347" s="34">
        <f t="shared" si="152"/>
        <v>5.1783238389933252E-6</v>
      </c>
      <c r="AC347" s="34">
        <v>634.05340722322387</v>
      </c>
      <c r="AD347" s="34">
        <f t="shared" si="153"/>
        <v>10091.046633356978</v>
      </c>
      <c r="AE347" s="34">
        <f>+gettm2(AD347,AC347,AK347,AL347,テーブル2[[#This Row],[Fcorr]])</f>
        <v>583.18742252233972</v>
      </c>
      <c r="AF347" s="37">
        <f t="shared" si="154"/>
        <v>3.4053391573252156E-7</v>
      </c>
      <c r="AG347" s="34">
        <v>5.2247318690251446E-6</v>
      </c>
      <c r="AH347" s="34">
        <f t="shared" si="155"/>
        <v>150.71235760553301</v>
      </c>
      <c r="AI347" s="34">
        <f t="shared" si="156"/>
        <v>0.49111235161923339</v>
      </c>
      <c r="AJ347" s="34">
        <f t="shared" si="157"/>
        <v>22.200098082916796</v>
      </c>
      <c r="AK347" s="34">
        <f>+S88*テーブル2[[#This Row],[F_form]]/(E88*CpFromTP((テーブル2[[#This Row],[Tin]]+テーブル2[[#This Row],[Tf]])/2,テーブル2[[#This Row],[P]])*AI88)</f>
        <v>1.873091274008982</v>
      </c>
      <c r="AL347" s="34">
        <f t="shared" si="158"/>
        <v>1.1293676909872215</v>
      </c>
      <c r="AM347" s="34">
        <f t="shared" si="159"/>
        <v>608.62107401967887</v>
      </c>
      <c r="AN347" s="34">
        <f t="shared" si="160"/>
        <v>-2.1155301510589197E-8</v>
      </c>
      <c r="AO347" s="34">
        <f t="shared" si="161"/>
        <v>4.6408030031819432E-8</v>
      </c>
      <c r="AP347" s="34">
        <v>4.7934725935453484</v>
      </c>
      <c r="AQ347" s="34">
        <f t="shared" si="162"/>
        <v>2.3732441405931387E-5</v>
      </c>
      <c r="AR347" s="34">
        <f t="shared" si="163"/>
        <v>2.635569949528482E-6</v>
      </c>
      <c r="AS347" s="34">
        <f t="shared" si="164"/>
        <v>11.198643844442383</v>
      </c>
      <c r="AT347" s="34">
        <f t="shared" si="165"/>
        <v>9.028963428259928</v>
      </c>
      <c r="AU347" s="34">
        <f t="shared" si="166"/>
        <v>4.4342354619367885</v>
      </c>
      <c r="AV347" s="34">
        <f t="shared" si="167"/>
        <v>0.35923713160855986</v>
      </c>
      <c r="AW347" s="34">
        <f t="shared" si="168"/>
        <v>3.1132660358756193E-3</v>
      </c>
      <c r="AX347" s="34">
        <f t="shared" si="169"/>
        <v>0.35923712578280598</v>
      </c>
      <c r="AY347" s="34">
        <f t="shared" si="170"/>
        <v>5.8257538793071717E-9</v>
      </c>
      <c r="AZ347" s="34">
        <f t="shared" si="171"/>
        <v>1080577.7610325073</v>
      </c>
      <c r="BA347" s="34">
        <f t="shared" si="172"/>
        <v>4.9509913622721681E-6</v>
      </c>
      <c r="BB347" s="36">
        <f t="shared" si="173"/>
        <v>6329131.8033249239</v>
      </c>
      <c r="BC347" s="38">
        <f t="shared" si="174"/>
        <v>4038.7247116426006</v>
      </c>
      <c r="BD347" s="39">
        <f t="shared" si="175"/>
        <v>6.3852415473513544E-2</v>
      </c>
      <c r="BE347" s="36">
        <v>6340725.8999999994</v>
      </c>
      <c r="BF347" s="40">
        <f>テーブル2[[#This Row],[q_P]]/テーブル2[[#This Row],[q_M]]</f>
        <v>0.99817148748299067</v>
      </c>
      <c r="BG347" s="34">
        <v>1</v>
      </c>
      <c r="BH347" s="34">
        <v>-7.8E-2</v>
      </c>
      <c r="BI347" s="34">
        <v>4.5999999999999999E-2</v>
      </c>
      <c r="BJ347" s="34">
        <v>5625</v>
      </c>
      <c r="BK347" s="22">
        <v>1</v>
      </c>
      <c r="BL347" s="34">
        <f>テーブル2[[#This Row],[Ts]]-テーブル2[[#This Row],[Tin]]</f>
        <v>60.88636491762702</v>
      </c>
      <c r="BM347" s="34">
        <f>テーブル2[[#This Row],[q_P]]*0.000001</f>
        <v>6.3291318033249233</v>
      </c>
      <c r="BN347" s="34">
        <f>テーブル2[[#This Row],[Tsub]]</f>
        <v>60.88636491762702</v>
      </c>
      <c r="BO347" s="34">
        <f>テーブル2[[#This Row],[Fcorr]]</f>
        <v>1</v>
      </c>
      <c r="BP347" s="34">
        <f>(テーブル2[[#This Row],[Tsub]]-40)^2</f>
        <v>436.24023947228073</v>
      </c>
      <c r="BQ347" s="34">
        <v>1</v>
      </c>
      <c r="BR347" s="34">
        <v>0.3175</v>
      </c>
    </row>
    <row r="348" spans="1:70" x14ac:dyDescent="0.15">
      <c r="A348" s="33" t="s">
        <v>345</v>
      </c>
      <c r="B348" s="34">
        <v>13789514.586336</v>
      </c>
      <c r="C348" s="22">
        <f>TsatFromP(テーブル2[[#This Row],[P]])</f>
        <v>608.62107399852357</v>
      </c>
      <c r="D348" s="34">
        <f>RhoGFromP(テーブル2[[#This Row],[P]])</f>
        <v>85.147847035840741</v>
      </c>
      <c r="E348" s="34">
        <f>RhoFFromP(テーブル2[[#This Row],[P]])</f>
        <v>624.86636713482415</v>
      </c>
      <c r="F348" s="34">
        <f>HgFromP(テーブル2[[#This Row],[P]])</f>
        <v>2643264.5206450778</v>
      </c>
      <c r="G348" s="34">
        <f>HfFromP(テーブル2[[#This Row],[P]])</f>
        <v>1562686.7596125705</v>
      </c>
      <c r="H348" s="34">
        <f>MuGFromP(テーブル2[[#This Row],[P]])</f>
        <v>2.2019591234371903E-5</v>
      </c>
      <c r="I348" s="34">
        <f>MuFFromP(テーブル2[[#This Row],[P]])</f>
        <v>7.222326555143516E-5</v>
      </c>
      <c r="J348" s="34">
        <f>KfFromP(テーブル2[[#This Row],[P]])</f>
        <v>0.49112131073334553</v>
      </c>
      <c r="K348" s="34">
        <f>CpFFromP(テーブル2[[#This Row],[P]])</f>
        <v>7679.7488518783057</v>
      </c>
      <c r="L348" s="34">
        <f>SigmaFromP(テーブル2[[#This Row],[P]])</f>
        <v>6.5036449518301549E-3</v>
      </c>
      <c r="M348" s="34">
        <v>242.01</v>
      </c>
      <c r="N348" s="34">
        <v>6238.6579999999994</v>
      </c>
      <c r="O348" s="35">
        <f t="shared" si="176"/>
        <v>1.7719053836560394E-5</v>
      </c>
      <c r="P348" s="35">
        <f t="shared" si="177"/>
        <v>1.4921936786020797E-2</v>
      </c>
      <c r="Q348" s="35">
        <v>4.7497999999999993E-3</v>
      </c>
      <c r="R348" s="34">
        <v>0.3175</v>
      </c>
      <c r="S348" s="36">
        <v>9498196.4111328125</v>
      </c>
      <c r="T348" s="34">
        <v>529.30241020894164</v>
      </c>
      <c r="U348" s="12">
        <f>+T348+BG348*S348*テーブル2[[#This Row],[Pw]]*R348/(N348*O348*K348)</f>
        <v>582.30918101671557</v>
      </c>
      <c r="V348" s="34">
        <v>0.03</v>
      </c>
      <c r="W348" s="35">
        <f t="shared" si="148"/>
        <v>410288.53434073454</v>
      </c>
      <c r="X348" s="34">
        <v>1.9495744949067154E-2</v>
      </c>
      <c r="Y348" s="34">
        <f t="shared" si="149"/>
        <v>7.1619301773250905</v>
      </c>
      <c r="Z348" s="34">
        <f t="shared" si="150"/>
        <v>7.1619301980933034</v>
      </c>
      <c r="AA348" s="34">
        <f t="shared" si="151"/>
        <v>-2.076821292718023E-8</v>
      </c>
      <c r="AB348" s="34">
        <f t="shared" si="152"/>
        <v>5.141537591288792E-6</v>
      </c>
      <c r="AC348" s="34">
        <v>634.92785447624658</v>
      </c>
      <c r="AD348" s="34">
        <f t="shared" si="153"/>
        <v>10127.081585978935</v>
      </c>
      <c r="AE348" s="34">
        <f>+gettm2(AD348,AC348,AK348,AL348,テーブル2[[#This Row],[Fcorr]])</f>
        <v>582.30918101671546</v>
      </c>
      <c r="AF348" s="37">
        <f t="shared" si="154"/>
        <v>0</v>
      </c>
      <c r="AG348" s="34">
        <v>5.2096925837980348E-6</v>
      </c>
      <c r="AH348" s="34">
        <f t="shared" si="155"/>
        <v>151.79066191053403</v>
      </c>
      <c r="AI348" s="34">
        <f t="shared" si="156"/>
        <v>0.49286610531452968</v>
      </c>
      <c r="AJ348" s="34">
        <f t="shared" si="157"/>
        <v>22.215243519302753</v>
      </c>
      <c r="AK348" s="34">
        <f>+S88*テーブル2[[#This Row],[F_form]]/(E88*CpFromTP((テーブル2[[#This Row],[Tin]]+テーブル2[[#This Row],[Tf]])/2,テーブル2[[#This Row],[P]])*AI88)</f>
        <v>1.9369949701678886</v>
      </c>
      <c r="AL348" s="34">
        <f t="shared" si="158"/>
        <v>1.1293676909872215</v>
      </c>
      <c r="AM348" s="34">
        <f t="shared" si="159"/>
        <v>608.62107402377262</v>
      </c>
      <c r="AN348" s="34">
        <f t="shared" si="160"/>
        <v>-2.5249050850106869E-8</v>
      </c>
      <c r="AO348" s="34">
        <f t="shared" si="161"/>
        <v>6.8154992509242813E-8</v>
      </c>
      <c r="AP348" s="34">
        <v>4.8204878961588866</v>
      </c>
      <c r="AQ348" s="34">
        <f t="shared" si="162"/>
        <v>2.3467180900062082E-5</v>
      </c>
      <c r="AR348" s="34">
        <f t="shared" si="163"/>
        <v>2.6389237881536388E-6</v>
      </c>
      <c r="AS348" s="34">
        <f t="shared" si="164"/>
        <v>11.252935492783903</v>
      </c>
      <c r="AT348" s="34">
        <f t="shared" si="165"/>
        <v>9.053145136526588</v>
      </c>
      <c r="AU348" s="34">
        <f t="shared" si="166"/>
        <v>4.4619883842870358</v>
      </c>
      <c r="AV348" s="34">
        <f t="shared" si="167"/>
        <v>0.35849951187185081</v>
      </c>
      <c r="AW348" s="34">
        <f t="shared" si="168"/>
        <v>3.0911497335494803E-3</v>
      </c>
      <c r="AX348" s="34">
        <f t="shared" si="169"/>
        <v>0.35849950514119205</v>
      </c>
      <c r="AY348" s="34">
        <f t="shared" si="170"/>
        <v>6.7306587525628458E-9</v>
      </c>
      <c r="AZ348" s="34">
        <f t="shared" si="171"/>
        <v>1080577.7610325073</v>
      </c>
      <c r="BA348" s="34">
        <f t="shared" si="172"/>
        <v>4.8682169534667755E-6</v>
      </c>
      <c r="BB348" s="36">
        <f t="shared" si="173"/>
        <v>9453027.5800390784</v>
      </c>
      <c r="BC348" s="38">
        <f t="shared" si="174"/>
        <v>-45168.83109373413</v>
      </c>
      <c r="BD348" s="39">
        <f t="shared" si="175"/>
        <v>-0.47555166411163974</v>
      </c>
      <c r="BE348" s="36">
        <v>7318648.7999999989</v>
      </c>
      <c r="BF348" s="40">
        <f>テーブル2[[#This Row],[q_P]]/テーブル2[[#This Row],[q_M]]</f>
        <v>1.291635633621206</v>
      </c>
      <c r="BG348" s="34">
        <v>1</v>
      </c>
      <c r="BH348" s="34">
        <v>-0.124</v>
      </c>
      <c r="BI348" s="34">
        <v>4.5999999999999999E-2</v>
      </c>
      <c r="BJ348" s="34">
        <v>5625</v>
      </c>
      <c r="BK348" s="22">
        <v>1</v>
      </c>
      <c r="BL348" s="34">
        <f>テーブル2[[#This Row],[Ts]]-テーブル2[[#This Row],[Tin]]</f>
        <v>79.318663789581933</v>
      </c>
      <c r="BM348" s="34">
        <f>テーブル2[[#This Row],[q_P]]*0.000001</f>
        <v>9.4530275800390786</v>
      </c>
      <c r="BN348" s="34">
        <f>テーブル2[[#This Row],[Tsub]]</f>
        <v>79.318663789581933</v>
      </c>
      <c r="BO348" s="34">
        <f>テーブル2[[#This Row],[Fcorr]]</f>
        <v>1</v>
      </c>
      <c r="BP348" s="34">
        <f>(テーブル2[[#This Row],[Tsub]]-40)^2</f>
        <v>1545.9573221981816</v>
      </c>
      <c r="BQ348" s="34">
        <v>1</v>
      </c>
      <c r="BR348" s="34">
        <v>0.3175</v>
      </c>
    </row>
    <row r="349" spans="1:70" x14ac:dyDescent="0.15">
      <c r="A349" s="33" t="s">
        <v>346</v>
      </c>
      <c r="B349" s="34">
        <v>13789514.586336</v>
      </c>
      <c r="C349" s="22">
        <f>TsatFromP(テーブル2[[#This Row],[P]])</f>
        <v>608.62107399852357</v>
      </c>
      <c r="D349" s="34">
        <f>RhoGFromP(テーブル2[[#This Row],[P]])</f>
        <v>85.147847035840741</v>
      </c>
      <c r="E349" s="34">
        <f>RhoFFromP(テーブル2[[#This Row],[P]])</f>
        <v>624.86636713482415</v>
      </c>
      <c r="F349" s="34">
        <f>HgFromP(テーブル2[[#This Row],[P]])</f>
        <v>2643264.5206450778</v>
      </c>
      <c r="G349" s="34">
        <f>HfFromP(テーブル2[[#This Row],[P]])</f>
        <v>1562686.7596125705</v>
      </c>
      <c r="H349" s="34">
        <f>MuGFromP(テーブル2[[#This Row],[P]])</f>
        <v>2.2019591234371903E-5</v>
      </c>
      <c r="I349" s="34">
        <f>MuFFromP(テーブル2[[#This Row],[P]])</f>
        <v>7.222326555143516E-5</v>
      </c>
      <c r="J349" s="34">
        <f>KfFromP(テーブル2[[#This Row],[P]])</f>
        <v>0.49112131073334553</v>
      </c>
      <c r="K349" s="34">
        <f>CpFFromP(テーブル2[[#This Row],[P]])</f>
        <v>7679.7488518783057</v>
      </c>
      <c r="L349" s="34">
        <f>SigmaFromP(テーブル2[[#This Row],[P]])</f>
        <v>6.5036449518301549E-3</v>
      </c>
      <c r="M349" s="34">
        <v>243.01</v>
      </c>
      <c r="N349" s="34">
        <v>6428.5302000000001</v>
      </c>
      <c r="O349" s="35">
        <f t="shared" si="176"/>
        <v>1.7719053836560394E-5</v>
      </c>
      <c r="P349" s="35">
        <f t="shared" si="177"/>
        <v>1.4921936786020797E-2</v>
      </c>
      <c r="Q349" s="35">
        <v>4.7497999999999993E-3</v>
      </c>
      <c r="R349" s="34">
        <v>0.3175</v>
      </c>
      <c r="S349" s="36">
        <v>12493106.079101563</v>
      </c>
      <c r="T349" s="34">
        <v>513.67104454054311</v>
      </c>
      <c r="U349" s="12">
        <f>+T349+BG349*S349*テーブル2[[#This Row],[Pw]]*R349/(N349*O349*K349)</f>
        <v>581.33231049076153</v>
      </c>
      <c r="V349" s="34">
        <v>0.03</v>
      </c>
      <c r="W349" s="35">
        <f t="shared" si="148"/>
        <v>422775.57669023518</v>
      </c>
      <c r="X349" s="34">
        <v>1.9284955982967259E-2</v>
      </c>
      <c r="Y349" s="34">
        <f t="shared" si="149"/>
        <v>7.2009645684318215</v>
      </c>
      <c r="Z349" s="34">
        <f t="shared" si="150"/>
        <v>7.2009645800804618</v>
      </c>
      <c r="AA349" s="34">
        <f t="shared" si="151"/>
        <v>-1.1648640274586342E-8</v>
      </c>
      <c r="AB349" s="34">
        <f t="shared" si="152"/>
        <v>4.8952308605510244E-6</v>
      </c>
      <c r="AC349" s="34">
        <v>635.36850544905872</v>
      </c>
      <c r="AD349" s="34">
        <f t="shared" si="153"/>
        <v>10378.730319972306</v>
      </c>
      <c r="AE349" s="34">
        <f>+gettm2(AD349,AC349,AK349,AL349,テーブル2[[#This Row],[Fcorr]])</f>
        <v>581.33231084444651</v>
      </c>
      <c r="AF349" s="37">
        <f t="shared" si="154"/>
        <v>3.5368498174648266E-7</v>
      </c>
      <c r="AG349" s="34">
        <v>4.9811469924330988E-6</v>
      </c>
      <c r="AH349" s="34">
        <f t="shared" si="155"/>
        <v>159.42810797931799</v>
      </c>
      <c r="AI349" s="34">
        <f t="shared" si="156"/>
        <v>0.50511337817173318</v>
      </c>
      <c r="AJ349" s="34">
        <f t="shared" si="157"/>
        <v>21.768487649418617</v>
      </c>
      <c r="AK349" s="34">
        <f>+S88*テーブル2[[#This Row],[F_form]]/(E88*CpFromTP((テーブル2[[#This Row],[Tin]]+テーブル2[[#This Row],[Tf]])/2,テーブル2[[#This Row],[P]])*AI88)</f>
        <v>1.9846812874756401</v>
      </c>
      <c r="AL349" s="34">
        <f t="shared" si="158"/>
        <v>1.1293676909872215</v>
      </c>
      <c r="AM349" s="34">
        <f t="shared" si="159"/>
        <v>608.6210739831954</v>
      </c>
      <c r="AN349" s="34">
        <f t="shared" si="160"/>
        <v>1.5328168956330046E-8</v>
      </c>
      <c r="AO349" s="34">
        <f t="shared" si="161"/>
        <v>8.5916131882074342E-8</v>
      </c>
      <c r="AP349" s="34">
        <v>4.8938234059764802</v>
      </c>
      <c r="AQ349" s="34">
        <f t="shared" si="162"/>
        <v>2.276912425477999E-5</v>
      </c>
      <c r="AR349" s="34">
        <f t="shared" si="163"/>
        <v>2.5335315621575866E-6</v>
      </c>
      <c r="AS349" s="34">
        <f t="shared" si="164"/>
        <v>11.071978121509011</v>
      </c>
      <c r="AT349" s="34">
        <f t="shared" si="165"/>
        <v>8.9720871142679144</v>
      </c>
      <c r="AU349" s="34">
        <f t="shared" si="166"/>
        <v>4.5319212315389432</v>
      </c>
      <c r="AV349" s="34">
        <f t="shared" si="167"/>
        <v>0.36190217443753703</v>
      </c>
      <c r="AW349" s="34">
        <f t="shared" si="168"/>
        <v>2.9430673804453291E-3</v>
      </c>
      <c r="AX349" s="34">
        <f t="shared" si="169"/>
        <v>0.36190216581047169</v>
      </c>
      <c r="AY349" s="34">
        <f t="shared" si="170"/>
        <v>8.627065339883444E-9</v>
      </c>
      <c r="AZ349" s="34">
        <f t="shared" si="171"/>
        <v>1080577.7610325073</v>
      </c>
      <c r="BA349" s="34">
        <f t="shared" si="172"/>
        <v>4.6526248223370037E-6</v>
      </c>
      <c r="BB349" s="36">
        <f t="shared" si="173"/>
        <v>12468662.154484246</v>
      </c>
      <c r="BC349" s="38">
        <f t="shared" si="174"/>
        <v>-24443.924617316574</v>
      </c>
      <c r="BD349" s="39">
        <f t="shared" si="175"/>
        <v>-0.19565930572066711</v>
      </c>
      <c r="BE349" s="36">
        <v>7192465.1999999993</v>
      </c>
      <c r="BF349" s="40">
        <f>テーブル2[[#This Row],[q_P]]/テーブル2[[#This Row],[q_M]]</f>
        <v>1.7335728165197444</v>
      </c>
      <c r="BG349" s="34">
        <v>1</v>
      </c>
      <c r="BH349" s="34">
        <v>-0.20599999999999999</v>
      </c>
      <c r="BI349" s="34">
        <v>4.5999999999999999E-2</v>
      </c>
      <c r="BJ349" s="34">
        <v>5625</v>
      </c>
      <c r="BK349" s="22">
        <v>1</v>
      </c>
      <c r="BL349" s="34">
        <f>テーブル2[[#This Row],[Ts]]-テーブル2[[#This Row],[Tin]]</f>
        <v>94.950029457980463</v>
      </c>
      <c r="BM349" s="34">
        <f>テーブル2[[#This Row],[q_P]]*0.000001</f>
        <v>12.468662154484246</v>
      </c>
      <c r="BN349" s="34">
        <f>テーブル2[[#This Row],[Tsub]]</f>
        <v>94.950029457980463</v>
      </c>
      <c r="BO349" s="34">
        <f>テーブル2[[#This Row],[Fcorr]]</f>
        <v>1</v>
      </c>
      <c r="BP349" s="34">
        <f>(テーブル2[[#This Row],[Tsub]]-40)^2</f>
        <v>3019.5057374329208</v>
      </c>
      <c r="BQ349" s="34">
        <v>1</v>
      </c>
      <c r="BR349" s="34">
        <v>0.3175</v>
      </c>
    </row>
    <row r="350" spans="1:70" x14ac:dyDescent="0.15">
      <c r="A350" s="33" t="s">
        <v>347</v>
      </c>
      <c r="B350" s="34">
        <v>13789514.586336</v>
      </c>
      <c r="C350" s="22">
        <f>TsatFromP(テーブル2[[#This Row],[P]])</f>
        <v>608.62107399852357</v>
      </c>
      <c r="D350" s="34">
        <f>RhoGFromP(テーブル2[[#This Row],[P]])</f>
        <v>85.147847035840741</v>
      </c>
      <c r="E350" s="34">
        <f>RhoFFromP(テーブル2[[#This Row],[P]])</f>
        <v>624.86636713482415</v>
      </c>
      <c r="F350" s="34">
        <f>HgFromP(テーブル2[[#This Row],[P]])</f>
        <v>2643264.5206450778</v>
      </c>
      <c r="G350" s="34">
        <f>HfFromP(テーブル2[[#This Row],[P]])</f>
        <v>1562686.7596125705</v>
      </c>
      <c r="H350" s="34">
        <f>MuGFromP(テーブル2[[#This Row],[P]])</f>
        <v>2.2019591234371903E-5</v>
      </c>
      <c r="I350" s="34">
        <f>MuFFromP(テーブル2[[#This Row],[P]])</f>
        <v>7.222326555143516E-5</v>
      </c>
      <c r="J350" s="34">
        <f>KfFromP(テーブル2[[#This Row],[P]])</f>
        <v>0.49112131073334553</v>
      </c>
      <c r="K350" s="34">
        <f>CpFFromP(テーブル2[[#This Row],[P]])</f>
        <v>7679.7488518783057</v>
      </c>
      <c r="L350" s="34">
        <f>SigmaFromP(テーブル2[[#This Row],[P]])</f>
        <v>6.5036449518301549E-3</v>
      </c>
      <c r="M350" s="34">
        <v>244.01</v>
      </c>
      <c r="N350" s="34">
        <v>6523.4662999999991</v>
      </c>
      <c r="O350" s="35">
        <f t="shared" si="176"/>
        <v>1.7719053836560394E-5</v>
      </c>
      <c r="P350" s="35">
        <f t="shared" si="177"/>
        <v>1.4921936786020797E-2</v>
      </c>
      <c r="Q350" s="35">
        <v>4.7497999999999993E-3</v>
      </c>
      <c r="R350" s="34">
        <v>0.3175</v>
      </c>
      <c r="S350" s="36">
        <v>20412915.0390625</v>
      </c>
      <c r="T350" s="34">
        <v>470.89141925863748</v>
      </c>
      <c r="U350" s="12">
        <f>+T350+BG350*S350*テーブル2[[#This Row],[Pw]]*R350/(N350*O350*K350)</f>
        <v>579.83659026912835</v>
      </c>
      <c r="V350" s="34">
        <v>0.03</v>
      </c>
      <c r="W350" s="35">
        <f t="shared" si="148"/>
        <v>429019.09786498547</v>
      </c>
      <c r="X350" s="34">
        <v>1.9183170432582448E-2</v>
      </c>
      <c r="Y350" s="34">
        <f t="shared" si="149"/>
        <v>7.2200433868951128</v>
      </c>
      <c r="Z350" s="34">
        <f t="shared" si="150"/>
        <v>7.2200433939944473</v>
      </c>
      <c r="AA350" s="34">
        <f t="shared" si="151"/>
        <v>-7.099334453641859E-9</v>
      </c>
      <c r="AB350" s="34">
        <f t="shared" si="152"/>
        <v>4.7790103967557867E-6</v>
      </c>
      <c r="AC350" s="34">
        <v>636.74270820266042</v>
      </c>
      <c r="AD350" s="34">
        <f t="shared" si="153"/>
        <v>10504.172104751138</v>
      </c>
      <c r="AE350" s="34">
        <f>+gettm2(AD350,AC350,AK350,AL350,テーブル2[[#This Row],[Fcorr]])</f>
        <v>579.83659063655534</v>
      </c>
      <c r="AF350" s="37">
        <f t="shared" si="154"/>
        <v>3.6742699194292072E-7</v>
      </c>
      <c r="AG350" s="34">
        <v>4.914660664808887E-6</v>
      </c>
      <c r="AH350" s="34">
        <f t="shared" si="155"/>
        <v>163.30523046139751</v>
      </c>
      <c r="AI350" s="34">
        <f t="shared" si="156"/>
        <v>0.51121839503989441</v>
      </c>
      <c r="AJ350" s="34">
        <f t="shared" si="157"/>
        <v>21.737522194451643</v>
      </c>
      <c r="AK350" s="34">
        <f>+S88*テーブル2[[#This Row],[F_form]]/(E88*CpFromTP((テーブル2[[#This Row],[Tin]]+テーブル2[[#This Row],[Tf]])/2,テーブル2[[#This Row],[P]])*AI88)</f>
        <v>2.0877806781813906</v>
      </c>
      <c r="AL350" s="34">
        <f t="shared" si="158"/>
        <v>1.1293676909872215</v>
      </c>
      <c r="AM350" s="34">
        <f t="shared" si="159"/>
        <v>608.62107402759091</v>
      </c>
      <c r="AN350" s="34">
        <f t="shared" si="160"/>
        <v>-2.9067336981825065E-8</v>
      </c>
      <c r="AO350" s="34">
        <f t="shared" si="161"/>
        <v>1.3565026805310033E-7</v>
      </c>
      <c r="AP350" s="34">
        <v>4.9696292698530931</v>
      </c>
      <c r="AQ350" s="34">
        <f t="shared" si="162"/>
        <v>2.2079789603985417E-5</v>
      </c>
      <c r="AR350" s="34">
        <f t="shared" si="163"/>
        <v>2.5251554664309937E-6</v>
      </c>
      <c r="AS350" s="34">
        <f t="shared" si="164"/>
        <v>11.168751362433913</v>
      </c>
      <c r="AT350" s="34">
        <f t="shared" si="165"/>
        <v>9.0155991095592114</v>
      </c>
      <c r="AU350" s="34">
        <f t="shared" si="166"/>
        <v>4.6089401071119616</v>
      </c>
      <c r="AV350" s="34">
        <f t="shared" si="167"/>
        <v>0.3606891627411315</v>
      </c>
      <c r="AW350" s="34">
        <f t="shared" si="168"/>
        <v>2.8731943416286285E-3</v>
      </c>
      <c r="AX350" s="34">
        <f t="shared" si="169"/>
        <v>0.36068915578828009</v>
      </c>
      <c r="AY350" s="34">
        <f t="shared" si="170"/>
        <v>6.9528514057282109E-9</v>
      </c>
      <c r="AZ350" s="34">
        <f t="shared" si="171"/>
        <v>1080577.7610325073</v>
      </c>
      <c r="BA350" s="34">
        <f t="shared" si="172"/>
        <v>4.4429450176347093E-6</v>
      </c>
      <c r="BB350" s="36">
        <f t="shared" si="173"/>
        <v>20615453.483592313</v>
      </c>
      <c r="BC350" s="38">
        <f t="shared" si="174"/>
        <v>202538.44452981278</v>
      </c>
      <c r="BD350" s="39">
        <f t="shared" si="175"/>
        <v>0.99220735569727192</v>
      </c>
      <c r="BE350" s="36">
        <v>8612030.6999999993</v>
      </c>
      <c r="BF350" s="40">
        <f>テーブル2[[#This Row],[q_P]]/テーブル2[[#This Row],[q_M]]</f>
        <v>2.3937970267096604</v>
      </c>
      <c r="BG350" s="34">
        <v>1</v>
      </c>
      <c r="BH350" s="34">
        <v>-0.33600000000000002</v>
      </c>
      <c r="BI350" s="34">
        <v>4.5999999999999999E-2</v>
      </c>
      <c r="BJ350" s="34">
        <v>5625</v>
      </c>
      <c r="BK350" s="22">
        <v>1</v>
      </c>
      <c r="BL350" s="34">
        <f>テーブル2[[#This Row],[Ts]]-テーブル2[[#This Row],[Tin]]</f>
        <v>137.72965473988609</v>
      </c>
      <c r="BM350" s="34">
        <f>テーブル2[[#This Row],[q_P]]*0.000001</f>
        <v>20.615453483592312</v>
      </c>
      <c r="BN350" s="34">
        <f>テーブル2[[#This Row],[Tsub]]</f>
        <v>137.72965473988609</v>
      </c>
      <c r="BO350" s="34">
        <f>テーブル2[[#This Row],[Fcorr]]</f>
        <v>1</v>
      </c>
      <c r="BP350" s="34">
        <f>(テーブル2[[#This Row],[Tsub]]-40)^2</f>
        <v>9551.0854155773395</v>
      </c>
      <c r="BQ350" s="34">
        <v>1</v>
      </c>
      <c r="BR350" s="34">
        <v>0.3175</v>
      </c>
    </row>
    <row r="351" spans="1:70" x14ac:dyDescent="0.15">
      <c r="A351" s="33" t="s">
        <v>348</v>
      </c>
      <c r="B351" s="34">
        <v>13789514.586336</v>
      </c>
      <c r="C351" s="22">
        <f>TsatFromP(テーブル2[[#This Row],[P]])</f>
        <v>608.62107399852357</v>
      </c>
      <c r="D351" s="34">
        <f>RhoGFromP(テーブル2[[#This Row],[P]])</f>
        <v>85.147847035840741</v>
      </c>
      <c r="E351" s="34">
        <f>RhoFFromP(テーブル2[[#This Row],[P]])</f>
        <v>624.86636713482415</v>
      </c>
      <c r="F351" s="34">
        <f>HgFromP(テーブル2[[#This Row],[P]])</f>
        <v>2643264.5206450778</v>
      </c>
      <c r="G351" s="34">
        <f>HfFromP(テーブル2[[#This Row],[P]])</f>
        <v>1562686.7596125705</v>
      </c>
      <c r="H351" s="34">
        <f>MuGFromP(テーブル2[[#This Row],[P]])</f>
        <v>2.2019591234371903E-5</v>
      </c>
      <c r="I351" s="34">
        <f>MuFFromP(テーブル2[[#This Row],[P]])</f>
        <v>7.222326555143516E-5</v>
      </c>
      <c r="J351" s="34">
        <f>KfFromP(テーブル2[[#This Row],[P]])</f>
        <v>0.49112131073334553</v>
      </c>
      <c r="K351" s="34">
        <f>CpFFromP(テーブル2[[#This Row],[P]])</f>
        <v>7679.7488518783057</v>
      </c>
      <c r="L351" s="34">
        <f>SigmaFromP(テーブル2[[#This Row],[P]])</f>
        <v>6.5036449518301549E-3</v>
      </c>
      <c r="M351" s="34">
        <v>245.01</v>
      </c>
      <c r="N351" s="34">
        <v>6984.5845000000008</v>
      </c>
      <c r="O351" s="35">
        <f t="shared" si="176"/>
        <v>1.7719053836560394E-5</v>
      </c>
      <c r="P351" s="35">
        <f t="shared" si="177"/>
        <v>1.4921936786020797E-2</v>
      </c>
      <c r="Q351" s="35">
        <v>4.7497999999999993E-3</v>
      </c>
      <c r="R351" s="34">
        <v>0.3175</v>
      </c>
      <c r="S351" s="36">
        <v>24181771.850585938</v>
      </c>
      <c r="T351" s="34">
        <v>458.07749281419427</v>
      </c>
      <c r="U351" s="12">
        <f>+T351+BG351*S351*テーブル2[[#This Row],[Pw]]*R351/(N351*O351*K351)</f>
        <v>578.61686457976805</v>
      </c>
      <c r="V351" s="34">
        <v>0.03</v>
      </c>
      <c r="W351" s="35">
        <f t="shared" si="148"/>
        <v>459344.77214234415</v>
      </c>
      <c r="X351" s="34">
        <v>1.8719813915221449E-2</v>
      </c>
      <c r="Y351" s="34">
        <f t="shared" si="149"/>
        <v>7.3088531542065631</v>
      </c>
      <c r="Z351" s="34">
        <f t="shared" si="150"/>
        <v>7.3088531642778731</v>
      </c>
      <c r="AA351" s="34">
        <f t="shared" si="151"/>
        <v>-1.0071310008186174E-8</v>
      </c>
      <c r="AB351" s="34">
        <f t="shared" si="152"/>
        <v>4.2720126298999809E-6</v>
      </c>
      <c r="AC351" s="34">
        <v>636.55715235411105</v>
      </c>
      <c r="AD351" s="34">
        <f t="shared" si="153"/>
        <v>11110.01262549314</v>
      </c>
      <c r="AE351" s="34">
        <f>+gettm2(AD351,AC351,AK351,AL351,テーブル2[[#This Row],[Fcorr]])</f>
        <v>578.61686494533956</v>
      </c>
      <c r="AF351" s="37">
        <f t="shared" si="154"/>
        <v>3.6557150906446623E-7</v>
      </c>
      <c r="AG351" s="34">
        <v>4.417459708934249E-6</v>
      </c>
      <c r="AH351" s="34">
        <f t="shared" si="155"/>
        <v>182.68611585024519</v>
      </c>
      <c r="AI351" s="34">
        <f t="shared" si="156"/>
        <v>0.54070351919582593</v>
      </c>
      <c r="AJ351" s="34">
        <f t="shared" si="157"/>
        <v>20.665305123949118</v>
      </c>
      <c r="AK351" s="34">
        <f>+S88*テーブル2[[#This Row],[F_form]]/(E88*CpFromTP((テーブル2[[#This Row],[Tin]]+テーブル2[[#This Row],[Tf]])/2,テーブル2[[#This Row],[P]])*AI88)</f>
        <v>2.1148176314693492</v>
      </c>
      <c r="AL351" s="34">
        <f t="shared" si="158"/>
        <v>1.1293676909872215</v>
      </c>
      <c r="AM351" s="34">
        <f t="shared" si="159"/>
        <v>608.62107393641111</v>
      </c>
      <c r="AN351" s="34">
        <f t="shared" si="160"/>
        <v>6.2112462728691753E-8</v>
      </c>
      <c r="AO351" s="34">
        <f t="shared" si="161"/>
        <v>1.4544707903426811E-7</v>
      </c>
      <c r="AP351" s="34">
        <v>5.1221189806319405</v>
      </c>
      <c r="AQ351" s="34">
        <f t="shared" si="162"/>
        <v>2.0784691836560564E-5</v>
      </c>
      <c r="AR351" s="34">
        <f t="shared" si="163"/>
        <v>2.2814533939842585E-6</v>
      </c>
      <c r="AS351" s="34">
        <f t="shared" si="164"/>
        <v>10.672860335862264</v>
      </c>
      <c r="AT351" s="34">
        <f t="shared" si="165"/>
        <v>8.7885205105147808</v>
      </c>
      <c r="AU351" s="34">
        <f t="shared" si="166"/>
        <v>4.7519839685600385</v>
      </c>
      <c r="AV351" s="34">
        <f t="shared" si="167"/>
        <v>0.37013501207190203</v>
      </c>
      <c r="AW351" s="34">
        <f t="shared" si="168"/>
        <v>2.5683816306252523E-3</v>
      </c>
      <c r="AX351" s="34">
        <f t="shared" si="169"/>
        <v>0.37013498687960772</v>
      </c>
      <c r="AY351" s="34">
        <f t="shared" si="170"/>
        <v>2.5192294306197738E-8</v>
      </c>
      <c r="AZ351" s="34">
        <f t="shared" si="171"/>
        <v>1080577.7610325073</v>
      </c>
      <c r="BA351" s="34">
        <f t="shared" si="172"/>
        <v>4.0578307366839529E-6</v>
      </c>
      <c r="BB351" s="36">
        <f t="shared" si="173"/>
        <v>24202166.895244177</v>
      </c>
      <c r="BC351" s="38">
        <f t="shared" si="174"/>
        <v>20395.044658239931</v>
      </c>
      <c r="BD351" s="39">
        <f t="shared" si="175"/>
        <v>8.4340571833431424E-2</v>
      </c>
      <c r="BE351" s="36">
        <v>10757151.9</v>
      </c>
      <c r="BF351" s="40">
        <f>テーブル2[[#This Row],[q_P]]/テーブル2[[#This Row],[q_M]]</f>
        <v>2.2498675411699054</v>
      </c>
      <c r="BG351" s="34">
        <v>1</v>
      </c>
      <c r="BH351" s="34">
        <v>-0.33400000000000002</v>
      </c>
      <c r="BI351" s="34">
        <v>4.5999999999999999E-2</v>
      </c>
      <c r="BJ351" s="34">
        <v>5625</v>
      </c>
      <c r="BK351" s="22">
        <v>1</v>
      </c>
      <c r="BL351" s="34">
        <f>テーブル2[[#This Row],[Ts]]-テーブル2[[#This Row],[Tin]]</f>
        <v>150.5435811843293</v>
      </c>
      <c r="BM351" s="34">
        <f>テーブル2[[#This Row],[q_P]]*0.000001</f>
        <v>24.202166895244176</v>
      </c>
      <c r="BN351" s="34">
        <f>テーブル2[[#This Row],[Tsub]]</f>
        <v>150.5435811843293</v>
      </c>
      <c r="BO351" s="34">
        <f>テーブル2[[#This Row],[Fcorr]]</f>
        <v>1</v>
      </c>
      <c r="BP351" s="34">
        <f>(テーブル2[[#This Row],[Tsub]]-40)^2</f>
        <v>12219.883341056402</v>
      </c>
      <c r="BQ351" s="34">
        <v>1</v>
      </c>
      <c r="BR351" s="34">
        <v>0.3175</v>
      </c>
    </row>
    <row r="352" spans="1:70" x14ac:dyDescent="0.15">
      <c r="A352" s="33" t="s">
        <v>349</v>
      </c>
      <c r="B352" s="34">
        <v>13789514.586336</v>
      </c>
      <c r="C352" s="22">
        <f>TsatFromP(テーブル2[[#This Row],[P]])</f>
        <v>608.62107399852357</v>
      </c>
      <c r="D352" s="34">
        <f>RhoGFromP(テーブル2[[#This Row],[P]])</f>
        <v>85.147847035840741</v>
      </c>
      <c r="E352" s="34">
        <f>RhoFFromP(テーブル2[[#This Row],[P]])</f>
        <v>624.86636713482415</v>
      </c>
      <c r="F352" s="34">
        <f>HgFromP(テーブル2[[#This Row],[P]])</f>
        <v>2643264.5206450778</v>
      </c>
      <c r="G352" s="34">
        <f>HfFromP(テーブル2[[#This Row],[P]])</f>
        <v>1562686.7596125705</v>
      </c>
      <c r="H352" s="34">
        <f>MuGFromP(テーブル2[[#This Row],[P]])</f>
        <v>2.2019591234371903E-5</v>
      </c>
      <c r="I352" s="34">
        <f>MuFFromP(テーブル2[[#This Row],[P]])</f>
        <v>7.222326555143516E-5</v>
      </c>
      <c r="J352" s="34">
        <f>KfFromP(テーブル2[[#This Row],[P]])</f>
        <v>0.49112131073334553</v>
      </c>
      <c r="K352" s="34">
        <f>CpFFromP(テーブル2[[#This Row],[P]])</f>
        <v>7679.7488518783057</v>
      </c>
      <c r="L352" s="34">
        <f>SigmaFromP(テーブル2[[#This Row],[P]])</f>
        <v>6.5036449518301549E-3</v>
      </c>
      <c r="M352" s="34">
        <v>246.01</v>
      </c>
      <c r="N352" s="34">
        <v>7011.7091</v>
      </c>
      <c r="O352" s="35">
        <f t="shared" si="176"/>
        <v>1.7719053836560394E-5</v>
      </c>
      <c r="P352" s="35">
        <f t="shared" si="177"/>
        <v>1.4921936786020797E-2</v>
      </c>
      <c r="Q352" s="35">
        <v>4.7497999999999993E-3</v>
      </c>
      <c r="R352" s="34">
        <v>0.3175</v>
      </c>
      <c r="S352" s="36">
        <v>24380435.180664063</v>
      </c>
      <c r="T352" s="34">
        <v>457.49169905535632</v>
      </c>
      <c r="U352" s="12">
        <f>+T352+BG352*S352*テーブル2[[#This Row],[Pw]]*R352/(N352*O352*K352)</f>
        <v>578.55121792382238</v>
      </c>
      <c r="V352" s="34">
        <v>0.03</v>
      </c>
      <c r="W352" s="35">
        <f t="shared" si="148"/>
        <v>461128.63533512986</v>
      </c>
      <c r="X352" s="34">
        <v>1.869404437365357E-2</v>
      </c>
      <c r="Y352" s="34">
        <f t="shared" si="149"/>
        <v>7.3138890075494034</v>
      </c>
      <c r="Z352" s="34">
        <f t="shared" si="150"/>
        <v>7.3138890172426745</v>
      </c>
      <c r="AA352" s="34">
        <f t="shared" si="151"/>
        <v>-9.6932710746955308E-9</v>
      </c>
      <c r="AB352" s="34">
        <f t="shared" si="152"/>
        <v>4.2448676886810572E-6</v>
      </c>
      <c r="AC352" s="34">
        <v>636.5414529329006</v>
      </c>
      <c r="AD352" s="34">
        <f t="shared" si="153"/>
        <v>11145.478988955198</v>
      </c>
      <c r="AE352" s="34">
        <f>+gettm2(AD352,AC352,AK352,AL352,テーブル2[[#This Row],[Fcorr]])</f>
        <v>578.55121792382215</v>
      </c>
      <c r="AF352" s="37">
        <f t="shared" si="154"/>
        <v>0</v>
      </c>
      <c r="AG352" s="34">
        <v>4.3906215680663297E-6</v>
      </c>
      <c r="AH352" s="34">
        <f t="shared" si="155"/>
        <v>183.85435105566555</v>
      </c>
      <c r="AI352" s="34">
        <f t="shared" si="156"/>
        <v>0.54242960072097279</v>
      </c>
      <c r="AJ352" s="34">
        <f t="shared" si="157"/>
        <v>20.605322512668664</v>
      </c>
      <c r="AK352" s="34">
        <f>+S88*テーブル2[[#This Row],[F_form]]/(E88*CpFromTP((テーブル2[[#This Row],[Tin]]+テーブル2[[#This Row],[Tf]])/2,テーブル2[[#This Row],[P]])*AI88)</f>
        <v>2.1160237707275331</v>
      </c>
      <c r="AL352" s="34">
        <f t="shared" si="158"/>
        <v>1.1293676909872215</v>
      </c>
      <c r="AM352" s="34">
        <f t="shared" si="159"/>
        <v>608.62107401362721</v>
      </c>
      <c r="AN352" s="34">
        <f t="shared" si="160"/>
        <v>-1.5103637451829854E-8</v>
      </c>
      <c r="AO352" s="34">
        <f t="shared" si="161"/>
        <v>1.4575387938527255E-7</v>
      </c>
      <c r="AP352" s="34">
        <v>5.1306789328431535</v>
      </c>
      <c r="AQ352" s="34">
        <f t="shared" si="162"/>
        <v>2.0715395918835532E-5</v>
      </c>
      <c r="AR352" s="34">
        <f t="shared" si="163"/>
        <v>2.2681877237258011E-6</v>
      </c>
      <c r="AS352" s="34">
        <f t="shared" si="164"/>
        <v>10.644674983280151</v>
      </c>
      <c r="AT352" s="34">
        <f t="shared" si="165"/>
        <v>8.7752988277151385</v>
      </c>
      <c r="AU352" s="34">
        <f t="shared" si="166"/>
        <v>4.7599818393247428</v>
      </c>
      <c r="AV352" s="34">
        <f t="shared" si="167"/>
        <v>0.37069709351841063</v>
      </c>
      <c r="AW352" s="34">
        <f t="shared" si="168"/>
        <v>2.5520617892691843E-3</v>
      </c>
      <c r="AX352" s="34">
        <f t="shared" si="169"/>
        <v>0.37069706516473278</v>
      </c>
      <c r="AY352" s="34">
        <f t="shared" si="170"/>
        <v>2.8353677850034842E-8</v>
      </c>
      <c r="AZ352" s="34">
        <f t="shared" si="171"/>
        <v>1080577.7610325073</v>
      </c>
      <c r="BA352" s="34">
        <f t="shared" si="172"/>
        <v>4.037554520558577E-6</v>
      </c>
      <c r="BB352" s="36">
        <f t="shared" si="173"/>
        <v>24375015.356772926</v>
      </c>
      <c r="BC352" s="38">
        <f t="shared" si="174"/>
        <v>-5419.8238911367953</v>
      </c>
      <c r="BD352" s="39">
        <f t="shared" si="175"/>
        <v>-2.2230218004620429E-2</v>
      </c>
      <c r="BE352" s="36">
        <v>10725606</v>
      </c>
      <c r="BF352" s="40">
        <f>テーブル2[[#This Row],[q_P]]/テーブル2[[#This Row],[q_M]]</f>
        <v>2.2726002947314048</v>
      </c>
      <c r="BG352" s="34">
        <v>1</v>
      </c>
      <c r="BH352" s="34">
        <v>-0.33800000000000002</v>
      </c>
      <c r="BI352" s="34">
        <v>4.5999999999999999E-2</v>
      </c>
      <c r="BJ352" s="34">
        <v>5625</v>
      </c>
      <c r="BK352" s="22">
        <v>1</v>
      </c>
      <c r="BL352" s="34">
        <f>テーブル2[[#This Row],[Ts]]-テーブル2[[#This Row],[Tin]]</f>
        <v>151.12937494316725</v>
      </c>
      <c r="BM352" s="34">
        <f>テーブル2[[#This Row],[q_P]]*0.000001</f>
        <v>24.375015356772924</v>
      </c>
      <c r="BN352" s="34">
        <f>テーブル2[[#This Row],[Tsub]]</f>
        <v>151.12937494316725</v>
      </c>
      <c r="BO352" s="34">
        <f>テーブル2[[#This Row],[Fcorr]]</f>
        <v>1</v>
      </c>
      <c r="BP352" s="34">
        <f>(テーブル2[[#This Row],[Tsub]]-40)^2</f>
        <v>12349.73797525905</v>
      </c>
      <c r="BQ352" s="34">
        <v>1</v>
      </c>
      <c r="BR352" s="34">
        <v>0.3175</v>
      </c>
    </row>
    <row r="353" spans="1:70" x14ac:dyDescent="0.15">
      <c r="A353" s="33" t="s">
        <v>350</v>
      </c>
      <c r="B353" s="34">
        <v>13789514.586336</v>
      </c>
      <c r="C353" s="22">
        <f>TsatFromP(テーブル2[[#This Row],[P]])</f>
        <v>608.62107399852357</v>
      </c>
      <c r="D353" s="34">
        <f>RhoGFromP(テーブル2[[#This Row],[P]])</f>
        <v>85.147847035840741</v>
      </c>
      <c r="E353" s="34">
        <f>RhoFFromP(テーブル2[[#This Row],[P]])</f>
        <v>624.86636713482415</v>
      </c>
      <c r="F353" s="34">
        <f>HgFromP(テーブル2[[#This Row],[P]])</f>
        <v>2643264.5206450778</v>
      </c>
      <c r="G353" s="34">
        <f>HfFromP(テーブル2[[#This Row],[P]])</f>
        <v>1562686.7596125705</v>
      </c>
      <c r="H353" s="34">
        <f>MuGFromP(テーブル2[[#This Row],[P]])</f>
        <v>2.2019591234371903E-5</v>
      </c>
      <c r="I353" s="34">
        <f>MuFFromP(テーブル2[[#This Row],[P]])</f>
        <v>7.222326555143516E-5</v>
      </c>
      <c r="J353" s="34">
        <f>KfFromP(テーブル2[[#This Row],[P]])</f>
        <v>0.49112131073334553</v>
      </c>
      <c r="K353" s="34">
        <f>CpFFromP(テーブル2[[#This Row],[P]])</f>
        <v>7679.7488518783057</v>
      </c>
      <c r="L353" s="34">
        <f>SigmaFromP(テーブル2[[#This Row],[P]])</f>
        <v>6.5036449518301549E-3</v>
      </c>
      <c r="M353" s="34">
        <v>247.01</v>
      </c>
      <c r="N353" s="34">
        <v>7025.2713999999996</v>
      </c>
      <c r="O353" s="35">
        <f t="shared" si="176"/>
        <v>1.7719053836560394E-5</v>
      </c>
      <c r="P353" s="35">
        <f t="shared" si="177"/>
        <v>1.4921936786020797E-2</v>
      </c>
      <c r="Q353" s="35">
        <v>4.7497999999999993E-3</v>
      </c>
      <c r="R353" s="34">
        <v>0.3175</v>
      </c>
      <c r="S353" s="36">
        <v>1464933.7768554688</v>
      </c>
      <c r="T353" s="34">
        <v>576.10233569936702</v>
      </c>
      <c r="U353" s="12">
        <f>+T353+BG353*S353*テーブル2[[#This Row],[Pw]]*R353/(N353*O353*K353)</f>
        <v>583.36232977290547</v>
      </c>
      <c r="V353" s="34">
        <v>0.03</v>
      </c>
      <c r="W353" s="35">
        <f t="shared" si="148"/>
        <v>462020.56693152274</v>
      </c>
      <c r="X353" s="34">
        <v>1.8681217712072387E-2</v>
      </c>
      <c r="Y353" s="34">
        <f t="shared" si="149"/>
        <v>7.3163994617119084</v>
      </c>
      <c r="Z353" s="34">
        <f t="shared" si="150"/>
        <v>7.3163994711404028</v>
      </c>
      <c r="AA353" s="34">
        <f t="shared" si="151"/>
        <v>-9.4284944296418871E-9</v>
      </c>
      <c r="AB353" s="34">
        <f t="shared" si="152"/>
        <v>4.2313973732219798E-6</v>
      </c>
      <c r="AC353" s="34">
        <v>631.49122098261159</v>
      </c>
      <c r="AD353" s="34">
        <f t="shared" si="153"/>
        <v>11163.20526355225</v>
      </c>
      <c r="AE353" s="34">
        <f>+gettm2(AD353,AC353,AK353,AL353,テーブル2[[#This Row],[Fcorr]])</f>
        <v>583.36232977290524</v>
      </c>
      <c r="AF353" s="37">
        <f t="shared" si="154"/>
        <v>0</v>
      </c>
      <c r="AG353" s="34">
        <v>4.240975153763732E-6</v>
      </c>
      <c r="AH353" s="34">
        <f t="shared" si="155"/>
        <v>184.43963669272637</v>
      </c>
      <c r="AI353" s="34">
        <f t="shared" si="156"/>
        <v>0.54329230532626427</v>
      </c>
      <c r="AJ353" s="34">
        <f t="shared" si="157"/>
        <v>19.934681948330294</v>
      </c>
      <c r="AK353" s="34">
        <f>+S88*テーブル2[[#This Row],[F_form]]/(E88*CpFromTP((テーブル2[[#This Row],[Tin]]+テーブル2[[#This Row],[Tf]])/2,テーブル2[[#This Row],[P]])*AI88)</f>
        <v>1.7559349279901966</v>
      </c>
      <c r="AL353" s="34">
        <f t="shared" si="158"/>
        <v>1.1293676909872215</v>
      </c>
      <c r="AM353" s="34">
        <f t="shared" si="159"/>
        <v>608.62107397716704</v>
      </c>
      <c r="AN353" s="34">
        <f t="shared" si="160"/>
        <v>2.1356527213356458E-8</v>
      </c>
      <c r="AO353" s="34">
        <f t="shared" si="161"/>
        <v>9.5777805417522716E-9</v>
      </c>
      <c r="AP353" s="34">
        <v>4.9777755226270965</v>
      </c>
      <c r="AQ353" s="34">
        <f t="shared" si="162"/>
        <v>2.2007580494655868E-5</v>
      </c>
      <c r="AR353" s="34">
        <f t="shared" si="163"/>
        <v>2.1252764671527421E-6</v>
      </c>
      <c r="AS353" s="34">
        <f t="shared" si="164"/>
        <v>9.9898511283099189</v>
      </c>
      <c r="AT353" s="34">
        <f t="shared" si="165"/>
        <v>8.4578484523917297</v>
      </c>
      <c r="AU353" s="34">
        <f t="shared" si="166"/>
        <v>4.5950839838000794</v>
      </c>
      <c r="AV353" s="34">
        <f t="shared" si="167"/>
        <v>0.38269153882701712</v>
      </c>
      <c r="AW353" s="34">
        <f t="shared" si="168"/>
        <v>2.5439632854067015E-3</v>
      </c>
      <c r="AX353" s="34">
        <f t="shared" si="169"/>
        <v>0.38269153076180051</v>
      </c>
      <c r="AY353" s="34">
        <f t="shared" si="170"/>
        <v>8.0652166056793817E-9</v>
      </c>
      <c r="AZ353" s="34">
        <f t="shared" si="171"/>
        <v>1080577.7610325073</v>
      </c>
      <c r="BA353" s="34">
        <f t="shared" si="172"/>
        <v>4.4211677273548556E-6</v>
      </c>
      <c r="BB353" s="36">
        <f t="shared" si="173"/>
        <v>1462753.2292356759</v>
      </c>
      <c r="BC353" s="38">
        <f t="shared" si="174"/>
        <v>-2180.5476197928656</v>
      </c>
      <c r="BD353" s="39">
        <f t="shared" si="175"/>
        <v>-0.14884956946473626</v>
      </c>
      <c r="BE353" s="36">
        <v>4921160.3999999994</v>
      </c>
      <c r="BF353" s="40">
        <f>テーブル2[[#This Row],[q_P]]/テーブル2[[#This Row],[q_M]]</f>
        <v>0.29723746237486509</v>
      </c>
      <c r="BG353" s="34">
        <v>1</v>
      </c>
      <c r="BH353" s="34">
        <v>-1.7999999999999999E-2</v>
      </c>
      <c r="BI353" s="34">
        <v>4.5999999999999999E-2</v>
      </c>
      <c r="BJ353" s="34">
        <v>5625</v>
      </c>
      <c r="BK353" s="22">
        <v>1</v>
      </c>
      <c r="BL353" s="34">
        <f>テーブル2[[#This Row],[Ts]]-テーブル2[[#This Row],[Tin]]</f>
        <v>32.518738299156553</v>
      </c>
      <c r="BM353" s="34">
        <f>テーブル2[[#This Row],[q_P]]*0.000001</f>
        <v>1.4627532292356757</v>
      </c>
      <c r="BN353" s="34">
        <f>テーブル2[[#This Row],[Tsub]]</f>
        <v>32.518738299156553</v>
      </c>
      <c r="BO353" s="34">
        <f>テーブル2[[#This Row],[Fcorr]]</f>
        <v>1</v>
      </c>
      <c r="BP353" s="34">
        <f>(テーブル2[[#This Row],[Tsub]]-40)^2</f>
        <v>55.96927663650699</v>
      </c>
      <c r="BQ353" s="34">
        <v>1</v>
      </c>
      <c r="BR353" s="34">
        <v>0.3175</v>
      </c>
    </row>
    <row r="354" spans="1:70" x14ac:dyDescent="0.15">
      <c r="A354" s="33" t="s">
        <v>351</v>
      </c>
      <c r="B354" s="34">
        <v>13789514.586336</v>
      </c>
      <c r="C354" s="22">
        <f>TsatFromP(テーブル2[[#This Row],[P]])</f>
        <v>608.62107399852357</v>
      </c>
      <c r="D354" s="34">
        <f>RhoGFromP(テーブル2[[#This Row],[P]])</f>
        <v>85.147847035840741</v>
      </c>
      <c r="E354" s="34">
        <f>RhoFFromP(テーブル2[[#This Row],[P]])</f>
        <v>624.86636713482415</v>
      </c>
      <c r="F354" s="34">
        <f>HgFromP(テーブル2[[#This Row],[P]])</f>
        <v>2643264.5206450778</v>
      </c>
      <c r="G354" s="34">
        <f>HfFromP(テーブル2[[#This Row],[P]])</f>
        <v>1562686.7596125705</v>
      </c>
      <c r="H354" s="34">
        <f>MuGFromP(テーブル2[[#This Row],[P]])</f>
        <v>2.2019591234371903E-5</v>
      </c>
      <c r="I354" s="34">
        <f>MuFFromP(テーブル2[[#This Row],[P]])</f>
        <v>7.222326555143516E-5</v>
      </c>
      <c r="J354" s="34">
        <f>KfFromP(テーブル2[[#This Row],[P]])</f>
        <v>0.49112131073334553</v>
      </c>
      <c r="K354" s="34">
        <f>CpFFromP(テーブル2[[#This Row],[P]])</f>
        <v>7679.7488518783057</v>
      </c>
      <c r="L354" s="34">
        <f>SigmaFromP(テーブル2[[#This Row],[P]])</f>
        <v>6.5036449518301549E-3</v>
      </c>
      <c r="M354" s="34">
        <v>248.01</v>
      </c>
      <c r="N354" s="34">
        <v>7106.6451999999999</v>
      </c>
      <c r="O354" s="35">
        <f t="shared" si="176"/>
        <v>1.7719053836560394E-5</v>
      </c>
      <c r="P354" s="35">
        <f t="shared" si="177"/>
        <v>1.4921936786020797E-2</v>
      </c>
      <c r="Q354" s="35">
        <v>4.7497999999999993E-3</v>
      </c>
      <c r="R354" s="34">
        <v>0.3175</v>
      </c>
      <c r="S354" s="36">
        <v>29003112.79296875</v>
      </c>
      <c r="T354" s="34">
        <v>435.79943735362332</v>
      </c>
      <c r="U354" s="12">
        <f>+T354+BG354*S354*テーブル2[[#This Row],[Pw]]*R354/(N354*O354*K354)</f>
        <v>577.88873184824354</v>
      </c>
      <c r="V354" s="34">
        <v>0.03</v>
      </c>
      <c r="W354" s="35">
        <f t="shared" si="148"/>
        <v>467372.15650988021</v>
      </c>
      <c r="X354" s="34">
        <v>1.860505917892423E-2</v>
      </c>
      <c r="Y354" s="34">
        <f t="shared" si="149"/>
        <v>7.3313587582207713</v>
      </c>
      <c r="Z354" s="34">
        <f t="shared" si="150"/>
        <v>7.3313587654661454</v>
      </c>
      <c r="AA354" s="34">
        <f t="shared" si="151"/>
        <v>-7.2453740784794718E-9</v>
      </c>
      <c r="AB354" s="34">
        <f t="shared" si="152"/>
        <v>4.1519764702066733E-6</v>
      </c>
      <c r="AC354" s="34">
        <v>636.99444887875609</v>
      </c>
      <c r="AD354" s="34">
        <f t="shared" si="153"/>
        <v>11269.466960518808</v>
      </c>
      <c r="AE354" s="34">
        <f>+gettm2(AD354,AC354,AK354,AL354,テーブル2[[#This Row],[Fcorr]])</f>
        <v>577.88873221818801</v>
      </c>
      <c r="AF354" s="37">
        <f t="shared" si="154"/>
        <v>3.6994447327742819E-7</v>
      </c>
      <c r="AG354" s="34">
        <v>4.3206961874877095E-6</v>
      </c>
      <c r="AH354" s="34">
        <f t="shared" si="155"/>
        <v>187.96768233630445</v>
      </c>
      <c r="AI354" s="34">
        <f t="shared" si="156"/>
        <v>0.54846386322113994</v>
      </c>
      <c r="AJ354" s="34">
        <f t="shared" si="157"/>
        <v>20.502733980939123</v>
      </c>
      <c r="AK354" s="34">
        <f>+S88*テーブル2[[#This Row],[F_form]]/(E88*CpFromTP((テーブル2[[#This Row],[Tin]]+テーブル2[[#This Row],[Tf]])/2,テーブル2[[#This Row],[P]])*AI88)</f>
        <v>2.1545471390927258</v>
      </c>
      <c r="AL354" s="34">
        <f t="shared" si="158"/>
        <v>1.1293676909872215</v>
      </c>
      <c r="AM354" s="34">
        <f t="shared" si="159"/>
        <v>608.62107404942037</v>
      </c>
      <c r="AN354" s="34">
        <f t="shared" si="160"/>
        <v>-5.0896801440103445E-8</v>
      </c>
      <c r="AO354" s="34">
        <f t="shared" si="161"/>
        <v>1.6871971728103624E-7</v>
      </c>
      <c r="AP354" s="34">
        <v>5.1855889520166158</v>
      </c>
      <c r="AQ354" s="34">
        <f t="shared" si="162"/>
        <v>2.0279009458230938E-5</v>
      </c>
      <c r="AR354" s="34">
        <f t="shared" si="163"/>
        <v>2.2447079523843729E-6</v>
      </c>
      <c r="AS354" s="34">
        <f t="shared" si="164"/>
        <v>10.651674641209953</v>
      </c>
      <c r="AT354" s="34">
        <f t="shared" si="165"/>
        <v>8.7785856155005</v>
      </c>
      <c r="AU354" s="34">
        <f t="shared" si="166"/>
        <v>4.8147369802949331</v>
      </c>
      <c r="AV354" s="34">
        <f t="shared" si="167"/>
        <v>0.37085197172168272</v>
      </c>
      <c r="AW354" s="34">
        <f t="shared" si="168"/>
        <v>2.4962145528855248E-3</v>
      </c>
      <c r="AX354" s="34">
        <f t="shared" si="169"/>
        <v>0.37085192247074567</v>
      </c>
      <c r="AY354" s="34">
        <f t="shared" si="170"/>
        <v>4.9250937050882015E-8</v>
      </c>
      <c r="AZ354" s="34">
        <f t="shared" si="171"/>
        <v>1080577.7610325073</v>
      </c>
      <c r="BA354" s="34">
        <f t="shared" si="172"/>
        <v>3.9106473046508372E-6</v>
      </c>
      <c r="BB354" s="36">
        <f t="shared" si="173"/>
        <v>29131333.470636208</v>
      </c>
      <c r="BC354" s="38">
        <f t="shared" si="174"/>
        <v>128220.67766745761</v>
      </c>
      <c r="BD354" s="39">
        <f t="shared" si="175"/>
        <v>0.44209281459796368</v>
      </c>
      <c r="BE354" s="36">
        <v>9968504.4000000004</v>
      </c>
      <c r="BF354" s="40">
        <f>テーブル2[[#This Row],[q_P]]/テーブル2[[#This Row],[q_M]]</f>
        <v>2.9223374241211357</v>
      </c>
      <c r="BG354" s="34">
        <v>1</v>
      </c>
      <c r="BH354" s="34">
        <v>-0.45700000000000002</v>
      </c>
      <c r="BI354" s="34">
        <v>4.5999999999999999E-2</v>
      </c>
      <c r="BJ354" s="34">
        <v>5625</v>
      </c>
      <c r="BK354" s="22">
        <v>1</v>
      </c>
      <c r="BL354" s="34">
        <f>テーブル2[[#This Row],[Ts]]-テーブル2[[#This Row],[Tin]]</f>
        <v>172.82163664490025</v>
      </c>
      <c r="BM354" s="34">
        <f>テーブル2[[#This Row],[q_P]]*0.000001</f>
        <v>29.131333470636207</v>
      </c>
      <c r="BN354" s="34">
        <f>テーブル2[[#This Row],[Tsub]]</f>
        <v>172.82163664490025</v>
      </c>
      <c r="BO354" s="34">
        <f>テーブル2[[#This Row],[Fcorr]]</f>
        <v>1</v>
      </c>
      <c r="BP354" s="34">
        <f>(テーブル2[[#This Row],[Tsub]]-40)^2</f>
        <v>17641.587161029911</v>
      </c>
      <c r="BQ354" s="34">
        <v>1</v>
      </c>
      <c r="BR354" s="34">
        <v>0.3175</v>
      </c>
    </row>
    <row r="355" spans="1:70" x14ac:dyDescent="0.15">
      <c r="A355" s="33" t="s">
        <v>352</v>
      </c>
      <c r="B355" s="34">
        <v>13789514.586336</v>
      </c>
      <c r="C355" s="22">
        <f>TsatFromP(テーブル2[[#This Row],[P]])</f>
        <v>608.62107399852357</v>
      </c>
      <c r="D355" s="34">
        <f>RhoGFromP(テーブル2[[#This Row],[P]])</f>
        <v>85.147847035840741</v>
      </c>
      <c r="E355" s="34">
        <f>RhoFFromP(テーブル2[[#This Row],[P]])</f>
        <v>624.86636713482415</v>
      </c>
      <c r="F355" s="34">
        <f>HgFromP(テーブル2[[#This Row],[P]])</f>
        <v>2643264.5206450778</v>
      </c>
      <c r="G355" s="34">
        <f>HfFromP(テーブル2[[#This Row],[P]])</f>
        <v>1562686.7596125705</v>
      </c>
      <c r="H355" s="34">
        <f>MuGFromP(テーブル2[[#This Row],[P]])</f>
        <v>2.2019591234371903E-5</v>
      </c>
      <c r="I355" s="34">
        <f>MuFFromP(テーブル2[[#This Row],[P]])</f>
        <v>7.222326555143516E-5</v>
      </c>
      <c r="J355" s="34">
        <f>KfFromP(テーブル2[[#This Row],[P]])</f>
        <v>0.49112131073334553</v>
      </c>
      <c r="K355" s="34">
        <f>CpFFromP(テーブル2[[#This Row],[P]])</f>
        <v>7679.7488518783057</v>
      </c>
      <c r="L355" s="34">
        <f>SigmaFromP(テーブル2[[#This Row],[P]])</f>
        <v>6.5036449518301549E-3</v>
      </c>
      <c r="M355" s="34">
        <v>249.01</v>
      </c>
      <c r="N355" s="34">
        <v>7364.3289000000004</v>
      </c>
      <c r="O355" s="35">
        <f t="shared" si="176"/>
        <v>1.7719053836560394E-5</v>
      </c>
      <c r="P355" s="35">
        <f t="shared" si="177"/>
        <v>1.4921936786020797E-2</v>
      </c>
      <c r="Q355" s="35">
        <v>4.7497999999999993E-3</v>
      </c>
      <c r="R355" s="34">
        <v>0.3175</v>
      </c>
      <c r="S355" s="36">
        <v>37756774.90234375</v>
      </c>
      <c r="T355" s="34">
        <v>398.21304431350183</v>
      </c>
      <c r="U355" s="12">
        <f>+T355+BG355*S355*テーブル2[[#This Row],[Pw]]*R355/(N355*O355*K355)</f>
        <v>576.71504761130655</v>
      </c>
      <c r="V355" s="34">
        <v>0.03</v>
      </c>
      <c r="W355" s="35">
        <f t="shared" si="148"/>
        <v>484318.85684134538</v>
      </c>
      <c r="X355" s="34">
        <v>1.8372577741516492E-2</v>
      </c>
      <c r="Y355" s="34">
        <f t="shared" si="149"/>
        <v>7.3775974223520775</v>
      </c>
      <c r="Z355" s="34">
        <f t="shared" si="150"/>
        <v>7.3775974236129347</v>
      </c>
      <c r="AA355" s="34">
        <f t="shared" si="151"/>
        <v>-1.2608571964278781E-9</v>
      </c>
      <c r="AB355" s="34">
        <f t="shared" si="152"/>
        <v>3.9154236567046747E-6</v>
      </c>
      <c r="AC355" s="34">
        <v>637.52571214691307</v>
      </c>
      <c r="AD355" s="34">
        <f t="shared" si="153"/>
        <v>11604.900902137106</v>
      </c>
      <c r="AE355" s="34">
        <f>+gettm2(AD355,AC355,AK355,AL355,テーブル2[[#This Row],[Fcorr]])</f>
        <v>576.7150479865636</v>
      </c>
      <c r="AF355" s="37">
        <f t="shared" si="154"/>
        <v>3.752570592041593E-7</v>
      </c>
      <c r="AG355" s="34">
        <v>4.119352393682653E-6</v>
      </c>
      <c r="AH355" s="34">
        <f t="shared" si="155"/>
        <v>199.32386955961124</v>
      </c>
      <c r="AI355" s="34">
        <f t="shared" si="156"/>
        <v>0.56478880530757525</v>
      </c>
      <c r="AJ355" s="34">
        <f t="shared" si="157"/>
        <v>20.129132304378491</v>
      </c>
      <c r="AK355" s="34">
        <f>+S88*テーブル2[[#This Row],[F_form]]/(E88*CpFromTP((テーブル2[[#This Row],[Tin]]+テーブル2[[#This Row],[Tf]])/2,テーブル2[[#This Row],[P]])*AI88)</f>
        <v>2.2107730346315186</v>
      </c>
      <c r="AL355" s="34">
        <f t="shared" si="158"/>
        <v>1.1293676909872215</v>
      </c>
      <c r="AM355" s="34">
        <f t="shared" si="159"/>
        <v>608.62107401723222</v>
      </c>
      <c r="AN355" s="34">
        <f t="shared" si="160"/>
        <v>-1.8708647075982299E-8</v>
      </c>
      <c r="AO355" s="34">
        <f t="shared" si="161"/>
        <v>2.0392873697797823E-7</v>
      </c>
      <c r="AP355" s="34">
        <v>5.3075072029682255</v>
      </c>
      <c r="AQ355" s="34">
        <f t="shared" si="162"/>
        <v>1.9358055477268473E-5</v>
      </c>
      <c r="AR355" s="34">
        <f t="shared" si="163"/>
        <v>2.1616405653303156E-6</v>
      </c>
      <c r="AS355" s="34">
        <f t="shared" si="164"/>
        <v>10.562812980208829</v>
      </c>
      <c r="AT355" s="34">
        <f t="shared" si="165"/>
        <v>8.7366981175333471</v>
      </c>
      <c r="AU355" s="34">
        <f t="shared" si="166"/>
        <v>4.9343892921346004</v>
      </c>
      <c r="AV355" s="34">
        <f t="shared" si="167"/>
        <v>0.37311791083362511</v>
      </c>
      <c r="AW355" s="34">
        <f t="shared" si="168"/>
        <v>2.3539963635901716E-3</v>
      </c>
      <c r="AX355" s="34">
        <f t="shared" si="169"/>
        <v>0.373117906911903</v>
      </c>
      <c r="AY355" s="34">
        <f t="shared" si="170"/>
        <v>3.9217221137199942E-9</v>
      </c>
      <c r="AZ355" s="34">
        <f t="shared" si="171"/>
        <v>1080577.7610325073</v>
      </c>
      <c r="BA355" s="34">
        <f t="shared" si="172"/>
        <v>3.6472970712960074E-6</v>
      </c>
      <c r="BB355" s="36">
        <f t="shared" si="173"/>
        <v>37752912.941884302</v>
      </c>
      <c r="BC355" s="38">
        <f t="shared" si="174"/>
        <v>-3861.9604594483972</v>
      </c>
      <c r="BD355" s="39">
        <f t="shared" si="175"/>
        <v>-1.0228523144355389E-2</v>
      </c>
      <c r="BE355" s="36">
        <v>14763481.199999999</v>
      </c>
      <c r="BF355" s="40">
        <f>テーブル2[[#This Row],[q_P]]/テーブル2[[#This Row],[q_M]]</f>
        <v>2.5571823088638674</v>
      </c>
      <c r="BG355" s="34">
        <v>1</v>
      </c>
      <c r="BH355" s="34">
        <v>-0.45600000000000002</v>
      </c>
      <c r="BI355" s="34">
        <v>4.5999999999999999E-2</v>
      </c>
      <c r="BJ355" s="34">
        <v>5625</v>
      </c>
      <c r="BK355" s="22">
        <v>1</v>
      </c>
      <c r="BL355" s="34">
        <f>テーブル2[[#This Row],[Ts]]-テーブル2[[#This Row],[Tin]]</f>
        <v>210.40802968502175</v>
      </c>
      <c r="BM355" s="34">
        <f>テーブル2[[#This Row],[q_P]]*0.000001</f>
        <v>37.752912941884297</v>
      </c>
      <c r="BN355" s="34">
        <f>テーブル2[[#This Row],[Tsub]]</f>
        <v>210.40802968502175</v>
      </c>
      <c r="BO355" s="34">
        <f>テーブル2[[#This Row],[Fcorr]]</f>
        <v>1</v>
      </c>
      <c r="BP355" s="34">
        <f>(テーブル2[[#This Row],[Tsub]]-40)^2</f>
        <v>29038.896581131252</v>
      </c>
      <c r="BQ355" s="34">
        <v>1</v>
      </c>
      <c r="BR355" s="34">
        <v>0.3175</v>
      </c>
    </row>
    <row r="356" spans="1:70" x14ac:dyDescent="0.15">
      <c r="A356" s="33" t="s">
        <v>353</v>
      </c>
      <c r="B356" s="34">
        <v>13789514.586336</v>
      </c>
      <c r="C356" s="22">
        <f>TsatFromP(テーブル2[[#This Row],[P]])</f>
        <v>608.62107399852357</v>
      </c>
      <c r="D356" s="34">
        <f>RhoGFromP(テーブル2[[#This Row],[P]])</f>
        <v>85.147847035840741</v>
      </c>
      <c r="E356" s="34">
        <f>RhoFFromP(テーブル2[[#This Row],[P]])</f>
        <v>624.86636713482415</v>
      </c>
      <c r="F356" s="34">
        <f>HgFromP(テーブル2[[#This Row],[P]])</f>
        <v>2643264.5206450778</v>
      </c>
      <c r="G356" s="34">
        <f>HfFromP(テーブル2[[#This Row],[P]])</f>
        <v>1562686.7596125705</v>
      </c>
      <c r="H356" s="34">
        <f>MuGFromP(テーブル2[[#This Row],[P]])</f>
        <v>2.2019591234371903E-5</v>
      </c>
      <c r="I356" s="34">
        <f>MuFFromP(テーブル2[[#This Row],[P]])</f>
        <v>7.222326555143516E-5</v>
      </c>
      <c r="J356" s="34">
        <f>KfFromP(テーブル2[[#This Row],[P]])</f>
        <v>0.49112131073334553</v>
      </c>
      <c r="K356" s="34">
        <f>CpFFromP(テーブル2[[#This Row],[P]])</f>
        <v>7679.7488518783057</v>
      </c>
      <c r="L356" s="34">
        <f>SigmaFromP(テーブル2[[#This Row],[P]])</f>
        <v>6.5036449518301549E-3</v>
      </c>
      <c r="M356" s="34">
        <v>25.01</v>
      </c>
      <c r="N356" s="34">
        <v>2698.8977</v>
      </c>
      <c r="O356" s="35">
        <f t="shared" si="176"/>
        <v>2.8502295699234246E-6</v>
      </c>
      <c r="P356" s="35">
        <f t="shared" si="177"/>
        <v>5.9847340050885557E-3</v>
      </c>
      <c r="Q356" s="35">
        <v>1.905E-3</v>
      </c>
      <c r="R356" s="34">
        <v>0.69595999999999991</v>
      </c>
      <c r="S356" s="36">
        <v>4160221.7674255371</v>
      </c>
      <c r="T356" s="34">
        <v>297.62562573329501</v>
      </c>
      <c r="U356" s="12">
        <f>+T356+BG356*S356*テーブル2[[#This Row],[Pw]]*R356/(N356*O356*K356)</f>
        <v>590.93931461856255</v>
      </c>
      <c r="V356" s="34">
        <v>0.03</v>
      </c>
      <c r="W356" s="35">
        <f t="shared" si="148"/>
        <v>71187.588642588511</v>
      </c>
      <c r="X356" s="34">
        <v>3.3644429487860839E-2</v>
      </c>
      <c r="Y356" s="34">
        <f t="shared" si="149"/>
        <v>5.4518439431904628</v>
      </c>
      <c r="Z356" s="34">
        <f t="shared" si="150"/>
        <v>5.4518439559972904</v>
      </c>
      <c r="AA356" s="34">
        <f t="shared" si="151"/>
        <v>-1.2806827598410564E-8</v>
      </c>
      <c r="AB356" s="34">
        <f t="shared" si="152"/>
        <v>1.5919491530456885E-5</v>
      </c>
      <c r="AC356" s="34">
        <v>644.86628144696829</v>
      </c>
      <c r="AD356" s="34">
        <f t="shared" si="153"/>
        <v>2308.2661201429696</v>
      </c>
      <c r="AE356" s="34">
        <f>+gettm2(AD356,AC356,AK356,AL356,テーブル2[[#This Row],[Fcorr]])</f>
        <v>590.93931461856255</v>
      </c>
      <c r="AF356" s="37">
        <f t="shared" si="154"/>
        <v>0</v>
      </c>
      <c r="AG356" s="34">
        <v>1.599284195539711E-5</v>
      </c>
      <c r="AH356" s="34">
        <f t="shared" si="155"/>
        <v>49.024015165716804</v>
      </c>
      <c r="AI356" s="34">
        <f t="shared" si="156"/>
        <v>0.2800985522525774</v>
      </c>
      <c r="AJ356" s="34">
        <f t="shared" si="157"/>
        <v>38.756677428287873</v>
      </c>
      <c r="AK356" s="34">
        <f>+S88*テーブル2[[#This Row],[F_form]]/(E88*CpFromTP((テーブル2[[#This Row],[Tin]]+テーブル2[[#This Row],[Tf]])/2,テーブル2[[#This Row],[P]])*AI88)</f>
        <v>2.3001425425524635</v>
      </c>
      <c r="AL356" s="34">
        <f t="shared" si="158"/>
        <v>1.1293676909872215</v>
      </c>
      <c r="AM356" s="34">
        <f t="shared" si="159"/>
        <v>608.62107398707974</v>
      </c>
      <c r="AN356" s="34">
        <f t="shared" si="160"/>
        <v>1.1443830771895591E-8</v>
      </c>
      <c r="AO356" s="34">
        <f t="shared" si="161"/>
        <v>7.3350424940225796E-8</v>
      </c>
      <c r="AP356" s="34">
        <v>3.5778824940129637</v>
      </c>
      <c r="AQ356" s="34">
        <f t="shared" si="162"/>
        <v>4.2598152910706186E-5</v>
      </c>
      <c r="AR356" s="34">
        <f t="shared" si="163"/>
        <v>8.0330961901686681E-6</v>
      </c>
      <c r="AS356" s="34">
        <f t="shared" si="164"/>
        <v>19.46721656232641</v>
      </c>
      <c r="AT356" s="34">
        <f t="shared" si="165"/>
        <v>11.793659244159077</v>
      </c>
      <c r="AU356" s="34">
        <f t="shared" si="166"/>
        <v>3.3033868800491839</v>
      </c>
      <c r="AV356" s="34">
        <f t="shared" si="167"/>
        <v>0.27449561396377975</v>
      </c>
      <c r="AW356" s="34">
        <f t="shared" si="168"/>
        <v>9.570975827540339E-3</v>
      </c>
      <c r="AX356" s="34">
        <f t="shared" si="169"/>
        <v>0.27449560521101046</v>
      </c>
      <c r="AY356" s="34">
        <f t="shared" si="170"/>
        <v>8.752769287134754E-9</v>
      </c>
      <c r="AZ356" s="34">
        <f t="shared" si="171"/>
        <v>1080577.7610325073</v>
      </c>
      <c r="BA356" s="34">
        <f t="shared" si="172"/>
        <v>1.1905967560977099E-5</v>
      </c>
      <c r="BB356" s="36">
        <f t="shared" si="173"/>
        <v>4159882.9842180531</v>
      </c>
      <c r="BC356" s="38">
        <f t="shared" si="174"/>
        <v>-338.78320748405531</v>
      </c>
      <c r="BD356" s="39">
        <f t="shared" si="175"/>
        <v>-8.14339298295879E-3</v>
      </c>
      <c r="BE356" s="36">
        <v>2548908.7200000002</v>
      </c>
      <c r="BF356" s="40">
        <f>テーブル2[[#This Row],[q_P]]/テーブル2[[#This Row],[q_M]]</f>
        <v>1.6320250904151847</v>
      </c>
      <c r="BG356" s="34">
        <v>1</v>
      </c>
      <c r="BH356" s="34">
        <v>-6.2E-2</v>
      </c>
      <c r="BI356" s="34">
        <v>4.5999999999999999E-2</v>
      </c>
      <c r="BJ356" s="34">
        <v>5625</v>
      </c>
      <c r="BK356" s="22">
        <v>1</v>
      </c>
      <c r="BL356" s="34">
        <f>テーブル2[[#This Row],[Ts]]-テーブル2[[#This Row],[Tin]]</f>
        <v>310.99544826522856</v>
      </c>
      <c r="BM356" s="34">
        <f>テーブル2[[#This Row],[q_P]]*0.000001</f>
        <v>4.1598829842180525</v>
      </c>
      <c r="BN356" s="34">
        <f>テーブル2[[#This Row],[Tsub]]</f>
        <v>310.99544826522856</v>
      </c>
      <c r="BO356" s="34">
        <f>テーブル2[[#This Row],[Fcorr]]</f>
        <v>1</v>
      </c>
      <c r="BP356" s="34">
        <f>(テーブル2[[#This Row],[Tsub]]-40)^2</f>
        <v>73438.53298047217</v>
      </c>
      <c r="BQ356" s="34">
        <v>1</v>
      </c>
      <c r="BR356" s="34">
        <v>0.69595999999999991</v>
      </c>
    </row>
    <row r="357" spans="1:70" x14ac:dyDescent="0.15">
      <c r="A357" s="33" t="s">
        <v>354</v>
      </c>
      <c r="B357" s="34">
        <v>13789514.586336</v>
      </c>
      <c r="C357" s="22">
        <f>TsatFromP(テーブル2[[#This Row],[P]])</f>
        <v>608.62107399852357</v>
      </c>
      <c r="D357" s="34">
        <f>RhoGFromP(テーブル2[[#This Row],[P]])</f>
        <v>85.147847035840741</v>
      </c>
      <c r="E357" s="34">
        <f>RhoFFromP(テーブル2[[#This Row],[P]])</f>
        <v>624.86636713482415</v>
      </c>
      <c r="F357" s="34">
        <f>HgFromP(テーブル2[[#This Row],[P]])</f>
        <v>2643264.5206450778</v>
      </c>
      <c r="G357" s="34">
        <f>HfFromP(テーブル2[[#This Row],[P]])</f>
        <v>1562686.7596125705</v>
      </c>
      <c r="H357" s="34">
        <f>MuGFromP(テーブル2[[#This Row],[P]])</f>
        <v>2.2019591234371903E-5</v>
      </c>
      <c r="I357" s="34">
        <f>MuFFromP(テーブル2[[#This Row],[P]])</f>
        <v>7.222326555143516E-5</v>
      </c>
      <c r="J357" s="34">
        <f>KfFromP(テーブル2[[#This Row],[P]])</f>
        <v>0.49112131073334553</v>
      </c>
      <c r="K357" s="34">
        <f>CpFFromP(テーブル2[[#This Row],[P]])</f>
        <v>7679.7488518783057</v>
      </c>
      <c r="L357" s="34">
        <f>SigmaFromP(テーブル2[[#This Row],[P]])</f>
        <v>6.5036449518301549E-3</v>
      </c>
      <c r="M357" s="34">
        <v>250.01</v>
      </c>
      <c r="N357" s="34">
        <v>7391.4535000000014</v>
      </c>
      <c r="O357" s="35">
        <f t="shared" si="176"/>
        <v>1.7719053836560394E-5</v>
      </c>
      <c r="P357" s="35">
        <f t="shared" si="177"/>
        <v>1.4921936786020797E-2</v>
      </c>
      <c r="Q357" s="35">
        <v>4.7497999999999993E-3</v>
      </c>
      <c r="R357" s="34">
        <v>0.3175</v>
      </c>
      <c r="S357" s="36">
        <v>7860711.669921875</v>
      </c>
      <c r="T357" s="34">
        <v>543.8261294077754</v>
      </c>
      <c r="U357" s="12">
        <f>+T357+BG357*S357*テーブル2[[#This Row],[Pw]]*R357/(N357*O357*K357)</f>
        <v>580.85269217771622</v>
      </c>
      <c r="V357" s="34">
        <v>0.03</v>
      </c>
      <c r="W357" s="35">
        <f t="shared" si="148"/>
        <v>486102.72003413131</v>
      </c>
      <c r="X357" s="34">
        <v>1.8348841176104639E-2</v>
      </c>
      <c r="Y357" s="34">
        <f t="shared" si="149"/>
        <v>7.3823678115033324</v>
      </c>
      <c r="Z357" s="34">
        <f t="shared" si="150"/>
        <v>7.3823678124606644</v>
      </c>
      <c r="AA357" s="34">
        <f t="shared" si="151"/>
        <v>-9.5733199145797698E-10</v>
      </c>
      <c r="AB357" s="34">
        <f t="shared" si="152"/>
        <v>3.8917673237405777E-6</v>
      </c>
      <c r="AC357" s="34">
        <v>632.98867007122055</v>
      </c>
      <c r="AD357" s="34">
        <f t="shared" si="153"/>
        <v>11640.117996889812</v>
      </c>
      <c r="AE357" s="34">
        <f>+gettm2(AD357,AC357,AK357,AL357,テーブル2[[#This Row],[Fcorr]])</f>
        <v>580.85269250760291</v>
      </c>
      <c r="AF357" s="37">
        <f t="shared" si="154"/>
        <v>3.2988668863254134E-7</v>
      </c>
      <c r="AG357" s="34">
        <v>3.9391418353939063E-6</v>
      </c>
      <c r="AH357" s="34">
        <f t="shared" si="155"/>
        <v>200.53547123919529</v>
      </c>
      <c r="AI357" s="34">
        <f t="shared" si="156"/>
        <v>0.56650275539120953</v>
      </c>
      <c r="AJ357" s="34">
        <f t="shared" si="157"/>
        <v>19.306950090728105</v>
      </c>
      <c r="AK357" s="34">
        <f>+S88*テーブル2[[#This Row],[F_form]]/(E88*CpFromTP((テーブル2[[#This Row],[Tin]]+テーブル2[[#This Row],[Tf]])/2,テーブル2[[#This Row],[P]])*AI88)</f>
        <v>1.8948815197542366</v>
      </c>
      <c r="AL357" s="34">
        <f t="shared" si="158"/>
        <v>1.1293676909872215</v>
      </c>
      <c r="AM357" s="34">
        <f t="shared" si="159"/>
        <v>608.6210740330788</v>
      </c>
      <c r="AN357" s="34">
        <f t="shared" si="160"/>
        <v>-3.4555228012322914E-8</v>
      </c>
      <c r="AO357" s="34">
        <f t="shared" si="161"/>
        <v>4.7374511653328515E-8</v>
      </c>
      <c r="AP357" s="34">
        <v>5.1164626845654135</v>
      </c>
      <c r="AQ357" s="34">
        <f t="shared" si="162"/>
        <v>2.0830672570584043E-5</v>
      </c>
      <c r="AR357" s="34">
        <f t="shared" si="163"/>
        <v>1.9932581735236174E-6</v>
      </c>
      <c r="AS357" s="34">
        <f t="shared" si="164"/>
        <v>9.7695735980799103</v>
      </c>
      <c r="AT357" s="34">
        <f t="shared" si="165"/>
        <v>8.3463641054908031</v>
      </c>
      <c r="AU357" s="34">
        <f t="shared" si="166"/>
        <v>4.7282382632588282</v>
      </c>
      <c r="AV357" s="34">
        <f t="shared" si="167"/>
        <v>0.3882244213065853</v>
      </c>
      <c r="AW357" s="34">
        <f t="shared" si="168"/>
        <v>2.3397739124186349E-3</v>
      </c>
      <c r="AX357" s="34">
        <f t="shared" si="169"/>
        <v>0.38822439355912747</v>
      </c>
      <c r="AY357" s="34">
        <f t="shared" si="170"/>
        <v>2.7747457831406308E-8</v>
      </c>
      <c r="AZ357" s="34">
        <f t="shared" si="171"/>
        <v>1080577.7610325073</v>
      </c>
      <c r="BA357" s="34">
        <f t="shared" si="172"/>
        <v>4.0713035264427769E-6</v>
      </c>
      <c r="BB357" s="36">
        <f t="shared" si="173"/>
        <v>7856958.1492057675</v>
      </c>
      <c r="BC357" s="38">
        <f t="shared" si="174"/>
        <v>-3753.5207161074504</v>
      </c>
      <c r="BD357" s="39">
        <f t="shared" si="175"/>
        <v>-4.7750393014284867E-2</v>
      </c>
      <c r="BE357" s="36">
        <v>6687730.7999999998</v>
      </c>
      <c r="BF357" s="40">
        <f>テーブル2[[#This Row],[q_P]]/テーブル2[[#This Row],[q_M]]</f>
        <v>1.1748317006428799</v>
      </c>
      <c r="BG357" s="34">
        <v>1</v>
      </c>
      <c r="BH357" s="34">
        <v>-0.125</v>
      </c>
      <c r="BI357" s="34">
        <v>4.5999999999999999E-2</v>
      </c>
      <c r="BJ357" s="34">
        <v>5625</v>
      </c>
      <c r="BK357" s="22">
        <v>1</v>
      </c>
      <c r="BL357" s="34">
        <f>テーブル2[[#This Row],[Ts]]-テーブル2[[#This Row],[Tin]]</f>
        <v>64.794944590748173</v>
      </c>
      <c r="BM357" s="34">
        <f>テーブル2[[#This Row],[q_P]]*0.000001</f>
        <v>7.8569581492057674</v>
      </c>
      <c r="BN357" s="34">
        <f>テーブル2[[#This Row],[Tsub]]</f>
        <v>64.794944590748173</v>
      </c>
      <c r="BO357" s="34">
        <f>テーブル2[[#This Row],[Fcorr]]</f>
        <v>1</v>
      </c>
      <c r="BP357" s="34">
        <f>(テーブル2[[#This Row],[Tsub]]-40)^2</f>
        <v>614.78927725827214</v>
      </c>
      <c r="BQ357" s="34">
        <v>1</v>
      </c>
      <c r="BR357" s="34">
        <v>0.3175</v>
      </c>
    </row>
    <row r="358" spans="1:70" x14ac:dyDescent="0.15">
      <c r="A358" s="33" t="s">
        <v>355</v>
      </c>
      <c r="B358" s="34">
        <v>13789514.586336</v>
      </c>
      <c r="C358" s="22">
        <f>TsatFromP(テーブル2[[#This Row],[P]])</f>
        <v>608.62107399852357</v>
      </c>
      <c r="D358" s="34">
        <f>RhoGFromP(テーブル2[[#This Row],[P]])</f>
        <v>85.147847035840741</v>
      </c>
      <c r="E358" s="34">
        <f>RhoFFromP(テーブル2[[#This Row],[P]])</f>
        <v>624.86636713482415</v>
      </c>
      <c r="F358" s="34">
        <f>HgFromP(テーブル2[[#This Row],[P]])</f>
        <v>2643264.5206450778</v>
      </c>
      <c r="G358" s="34">
        <f>HfFromP(テーブル2[[#This Row],[P]])</f>
        <v>1562686.7596125705</v>
      </c>
      <c r="H358" s="34">
        <f>MuGFromP(テーブル2[[#This Row],[P]])</f>
        <v>2.2019591234371903E-5</v>
      </c>
      <c r="I358" s="34">
        <f>MuFFromP(テーブル2[[#This Row],[P]])</f>
        <v>7.222326555143516E-5</v>
      </c>
      <c r="J358" s="34">
        <f>KfFromP(テーブル2[[#This Row],[P]])</f>
        <v>0.49112131073334553</v>
      </c>
      <c r="K358" s="34">
        <f>CpFFromP(テーブル2[[#This Row],[P]])</f>
        <v>7679.7488518783057</v>
      </c>
      <c r="L358" s="34">
        <f>SigmaFromP(テーブル2[[#This Row],[P]])</f>
        <v>6.5036449518301549E-3</v>
      </c>
      <c r="M358" s="34">
        <v>252.01</v>
      </c>
      <c r="N358" s="34">
        <v>7974.6324000000004</v>
      </c>
      <c r="O358" s="35">
        <f t="shared" si="176"/>
        <v>1.7719053836560394E-5</v>
      </c>
      <c r="P358" s="35">
        <f t="shared" si="177"/>
        <v>1.4921936786020797E-2</v>
      </c>
      <c r="Q358" s="35">
        <v>4.7497999999999993E-3</v>
      </c>
      <c r="R358" s="34">
        <v>0.3175</v>
      </c>
      <c r="S358" s="36">
        <v>13146984.86328125</v>
      </c>
      <c r="T358" s="34">
        <v>521.49485592597796</v>
      </c>
      <c r="U358" s="12">
        <f>+T358+BG358*S358*テーブル2[[#This Row],[Pw]]*R358/(N358*O358*K358)</f>
        <v>578.89287049367658</v>
      </c>
      <c r="V358" s="34">
        <v>0.03</v>
      </c>
      <c r="W358" s="35">
        <f t="shared" si="148"/>
        <v>524455.77867902594</v>
      </c>
      <c r="X358" s="34">
        <v>1.7869164860979444E-2</v>
      </c>
      <c r="Y358" s="34">
        <f t="shared" si="149"/>
        <v>7.4807970404511535</v>
      </c>
      <c r="Z358" s="34">
        <f t="shared" si="150"/>
        <v>7.4807970463432794</v>
      </c>
      <c r="AA358" s="34">
        <f t="shared" si="151"/>
        <v>-5.8921258982991276E-9</v>
      </c>
      <c r="AB358" s="34">
        <f t="shared" si="152"/>
        <v>3.4331249146435894E-6</v>
      </c>
      <c r="AC358" s="34">
        <v>633.40151862036328</v>
      </c>
      <c r="AD358" s="34">
        <f t="shared" si="153"/>
        <v>12393.272920355999</v>
      </c>
      <c r="AE358" s="34">
        <f>+gettm2(AD358,AC358,AK358,AL358,テーブル2[[#This Row],[Fcorr]])</f>
        <v>578.89287049367647</v>
      </c>
      <c r="AF358" s="37">
        <f t="shared" si="154"/>
        <v>0</v>
      </c>
      <c r="AG358" s="34">
        <v>3.5042762682510249E-6</v>
      </c>
      <c r="AH358" s="34">
        <f t="shared" si="155"/>
        <v>227.32566207852059</v>
      </c>
      <c r="AI358" s="34">
        <f t="shared" si="156"/>
        <v>0.60315739579039218</v>
      </c>
      <c r="AJ358" s="34">
        <f t="shared" si="157"/>
        <v>18.286855101588117</v>
      </c>
      <c r="AK358" s="34">
        <f>+S88*テーブル2[[#This Row],[F_form]]/(E88*CpFromTP((テーブル2[[#This Row],[Tin]]+テーブル2[[#This Row],[Tf]])/2,テーブル2[[#This Row],[P]])*AI88)</f>
        <v>1.9698683923599576</v>
      </c>
      <c r="AL358" s="34">
        <f t="shared" si="158"/>
        <v>1.1293676909872215</v>
      </c>
      <c r="AM358" s="34">
        <f t="shared" si="159"/>
        <v>608.62107405732297</v>
      </c>
      <c r="AN358" s="34">
        <f t="shared" si="160"/>
        <v>-5.8799400903808419E-8</v>
      </c>
      <c r="AO358" s="34">
        <f t="shared" si="161"/>
        <v>7.1151353607435579E-8</v>
      </c>
      <c r="AP358" s="34">
        <v>5.2944786756335498</v>
      </c>
      <c r="AQ358" s="34">
        <f t="shared" si="162"/>
        <v>1.9453444384408732E-5</v>
      </c>
      <c r="AR358" s="34">
        <f t="shared" si="163"/>
        <v>1.7877138109292303E-6</v>
      </c>
      <c r="AS358" s="34">
        <f t="shared" si="164"/>
        <v>9.3290770821237352</v>
      </c>
      <c r="AT358" s="34">
        <f t="shared" si="165"/>
        <v>8.1156804528994186</v>
      </c>
      <c r="AU358" s="34">
        <f t="shared" si="166"/>
        <v>4.895032687037804</v>
      </c>
      <c r="AV358" s="34">
        <f t="shared" si="167"/>
        <v>0.39944598859574576</v>
      </c>
      <c r="AW358" s="34">
        <f t="shared" si="168"/>
        <v>2.0640329817140368E-3</v>
      </c>
      <c r="AX358" s="34">
        <f t="shared" si="169"/>
        <v>0.39944598359151023</v>
      </c>
      <c r="AY358" s="34">
        <f t="shared" si="170"/>
        <v>5.0042355259627413E-9</v>
      </c>
      <c r="AZ358" s="34">
        <f t="shared" si="171"/>
        <v>1080577.7610325073</v>
      </c>
      <c r="BA358" s="34">
        <f t="shared" si="172"/>
        <v>3.6742889293214288E-6</v>
      </c>
      <c r="BB358" s="36">
        <f t="shared" si="173"/>
        <v>13075341.407124262</v>
      </c>
      <c r="BC358" s="38">
        <f t="shared" si="174"/>
        <v>-71643.456156987697</v>
      </c>
      <c r="BD358" s="39">
        <f t="shared" si="175"/>
        <v>-0.54494210575295965</v>
      </c>
      <c r="BE358" s="36">
        <v>7949566.7999999998</v>
      </c>
      <c r="BF358" s="40">
        <f>テーブル2[[#This Row],[q_P]]/テーブル2[[#This Row],[q_M]]</f>
        <v>1.6447866576986638</v>
      </c>
      <c r="BG358" s="34">
        <v>1</v>
      </c>
      <c r="BH358" s="34">
        <v>-0.20200000000000001</v>
      </c>
      <c r="BI358" s="34">
        <v>4.5999999999999999E-2</v>
      </c>
      <c r="BJ358" s="34">
        <v>5625</v>
      </c>
      <c r="BK358" s="22">
        <v>1</v>
      </c>
      <c r="BL358" s="34">
        <f>テーブル2[[#This Row],[Ts]]-テーブル2[[#This Row],[Tin]]</f>
        <v>87.126218072545612</v>
      </c>
      <c r="BM358" s="34">
        <f>テーブル2[[#This Row],[q_P]]*0.000001</f>
        <v>13.075341407124261</v>
      </c>
      <c r="BN358" s="34">
        <f>テーブル2[[#This Row],[Tsub]]</f>
        <v>87.126218072545612</v>
      </c>
      <c r="BO358" s="34">
        <f>テーブル2[[#This Row],[Fcorr]]</f>
        <v>1</v>
      </c>
      <c r="BP358" s="34">
        <f>(テーブル2[[#This Row],[Tsub]]-40)^2</f>
        <v>2220.8804298211248</v>
      </c>
      <c r="BQ358" s="34">
        <v>1</v>
      </c>
      <c r="BR358" s="34">
        <v>0.3175</v>
      </c>
    </row>
    <row r="359" spans="1:70" x14ac:dyDescent="0.15">
      <c r="A359" s="33" t="s">
        <v>356</v>
      </c>
      <c r="B359" s="34">
        <v>13789514.586336</v>
      </c>
      <c r="C359" s="22">
        <f>TsatFromP(テーブル2[[#This Row],[P]])</f>
        <v>608.62107399852357</v>
      </c>
      <c r="D359" s="34">
        <f>RhoGFromP(テーブル2[[#This Row],[P]])</f>
        <v>85.147847035840741</v>
      </c>
      <c r="E359" s="34">
        <f>RhoFFromP(テーブル2[[#This Row],[P]])</f>
        <v>624.86636713482415</v>
      </c>
      <c r="F359" s="34">
        <f>HgFromP(テーブル2[[#This Row],[P]])</f>
        <v>2643264.5206450778</v>
      </c>
      <c r="G359" s="34">
        <f>HfFromP(テーブル2[[#This Row],[P]])</f>
        <v>1562686.7596125705</v>
      </c>
      <c r="H359" s="34">
        <f>MuGFromP(テーブル2[[#This Row],[P]])</f>
        <v>2.2019591234371903E-5</v>
      </c>
      <c r="I359" s="34">
        <f>MuFFromP(テーブル2[[#This Row],[P]])</f>
        <v>7.222326555143516E-5</v>
      </c>
      <c r="J359" s="34">
        <f>KfFromP(テーブル2[[#This Row],[P]])</f>
        <v>0.49112131073334553</v>
      </c>
      <c r="K359" s="34">
        <f>CpFFromP(テーブル2[[#This Row],[P]])</f>
        <v>7679.7488518783057</v>
      </c>
      <c r="L359" s="34">
        <f>SigmaFromP(テーブル2[[#This Row],[P]])</f>
        <v>6.5036449518301549E-3</v>
      </c>
      <c r="M359" s="34">
        <v>253.01</v>
      </c>
      <c r="N359" s="34">
        <v>8340.8145000000004</v>
      </c>
      <c r="O359" s="35">
        <f t="shared" si="176"/>
        <v>1.7719053836560394E-5</v>
      </c>
      <c r="P359" s="35">
        <f t="shared" si="177"/>
        <v>1.4921936786020797E-2</v>
      </c>
      <c r="Q359" s="35">
        <v>4.7497999999999993E-3</v>
      </c>
      <c r="R359" s="34">
        <v>0.3175</v>
      </c>
      <c r="S359" s="36">
        <v>381811.5234375</v>
      </c>
      <c r="T359" s="34">
        <v>580.00476809257589</v>
      </c>
      <c r="U359" s="12">
        <f>+T359+BG359*S359*テーブル2[[#This Row],[Pw]]*R359/(N359*O359*K359)</f>
        <v>581.59852451991935</v>
      </c>
      <c r="V359" s="34">
        <v>0.03</v>
      </c>
      <c r="W359" s="35">
        <f t="shared" si="148"/>
        <v>548537.93178163422</v>
      </c>
      <c r="X359" s="34">
        <v>1.7594867629319881E-2</v>
      </c>
      <c r="Y359" s="34">
        <f t="shared" si="149"/>
        <v>7.5388829088418472</v>
      </c>
      <c r="Z359" s="34">
        <f t="shared" si="150"/>
        <v>7.5388829150275924</v>
      </c>
      <c r="AA359" s="34">
        <f t="shared" si="151"/>
        <v>-6.1857452493541132E-9</v>
      </c>
      <c r="AB359" s="34">
        <f t="shared" si="152"/>
        <v>3.1872217317560429E-6</v>
      </c>
      <c r="AC359" s="34">
        <v>630.06785911290274</v>
      </c>
      <c r="AD359" s="34">
        <f t="shared" si="153"/>
        <v>12862.47896375752</v>
      </c>
      <c r="AE359" s="34">
        <f>+gettm2(AD359,AC359,AK359,AL359,テーブル2[[#This Row],[Fcorr]])</f>
        <v>581.59852451991924</v>
      </c>
      <c r="AF359" s="37">
        <f t="shared" si="154"/>
        <v>0</v>
      </c>
      <c r="AG359" s="34">
        <v>3.1893351287044528E-6</v>
      </c>
      <c r="AH359" s="34">
        <f t="shared" si="155"/>
        <v>244.86448069919064</v>
      </c>
      <c r="AI359" s="34">
        <f t="shared" si="156"/>
        <v>0.62599277568123091</v>
      </c>
      <c r="AJ359" s="34">
        <f t="shared" si="157"/>
        <v>17.273466672842606</v>
      </c>
      <c r="AK359" s="34">
        <f>+S88*テーブル2[[#This Row],[F_form]]/(E88*CpFromTP((テーブル2[[#This Row],[Tin]]+テーブル2[[#This Row],[Tf]])/2,テーブル2[[#This Row],[P]])*AI88)</f>
        <v>1.7457418576544743</v>
      </c>
      <c r="AL359" s="34">
        <f t="shared" si="158"/>
        <v>1.1293676909872215</v>
      </c>
      <c r="AM359" s="34">
        <f t="shared" si="159"/>
        <v>608.62107397087379</v>
      </c>
      <c r="AN359" s="34">
        <f t="shared" si="160"/>
        <v>2.7649775802274235E-8</v>
      </c>
      <c r="AO359" s="34">
        <f t="shared" si="161"/>
        <v>2.1133969484099211E-9</v>
      </c>
      <c r="AP359" s="34">
        <v>5.2584808817836475</v>
      </c>
      <c r="AQ359" s="34">
        <f t="shared" si="162"/>
        <v>1.9720699525559952E-5</v>
      </c>
      <c r="AR359" s="34">
        <f t="shared" si="163"/>
        <v>1.5957242628264314E-6</v>
      </c>
      <c r="AS359" s="34">
        <f t="shared" si="164"/>
        <v>8.6424564245073263</v>
      </c>
      <c r="AT359" s="34">
        <f t="shared" si="165"/>
        <v>7.733434254000219</v>
      </c>
      <c r="AU359" s="34">
        <f t="shared" si="166"/>
        <v>4.8410739742099063</v>
      </c>
      <c r="AV359" s="34">
        <f t="shared" si="167"/>
        <v>0.41740690757374121</v>
      </c>
      <c r="AW359" s="34">
        <f t="shared" si="168"/>
        <v>1.9161932460774306E-3</v>
      </c>
      <c r="AX359" s="34">
        <f t="shared" si="169"/>
        <v>0.41740690261766128</v>
      </c>
      <c r="AY359" s="34">
        <f t="shared" si="170"/>
        <v>4.9560799353365326E-9</v>
      </c>
      <c r="AZ359" s="34">
        <f t="shared" si="171"/>
        <v>1080577.7610325073</v>
      </c>
      <c r="BA359" s="34">
        <f t="shared" si="172"/>
        <v>3.7502655175330409E-6</v>
      </c>
      <c r="BB359" s="36">
        <f t="shared" si="173"/>
        <v>380506.63519786863</v>
      </c>
      <c r="BC359" s="38">
        <f t="shared" si="174"/>
        <v>-1304.8882396313711</v>
      </c>
      <c r="BD359" s="39">
        <f t="shared" si="175"/>
        <v>-0.34176240357632176</v>
      </c>
      <c r="BE359" s="36">
        <v>5173527.5999999987</v>
      </c>
      <c r="BF359" s="40">
        <f>テーブル2[[#This Row],[q_P]]/テーブル2[[#This Row],[q_M]]</f>
        <v>7.3548778438500786E-2</v>
      </c>
      <c r="BG359" s="34">
        <v>1</v>
      </c>
      <c r="BH359" s="34">
        <v>-1.7999999999999999E-2</v>
      </c>
      <c r="BI359" s="34">
        <v>4.5999999999999999E-2</v>
      </c>
      <c r="BJ359" s="34">
        <v>5625</v>
      </c>
      <c r="BK359" s="22">
        <v>1</v>
      </c>
      <c r="BL359" s="34">
        <f>テーブル2[[#This Row],[Ts]]-テーブル2[[#This Row],[Tin]]</f>
        <v>28.616305905947684</v>
      </c>
      <c r="BM359" s="34">
        <f>テーブル2[[#This Row],[q_P]]*0.000001</f>
        <v>0.38050663519786859</v>
      </c>
      <c r="BN359" s="34">
        <f>テーブル2[[#This Row],[Tsub]]</f>
        <v>28.616305905947684</v>
      </c>
      <c r="BO359" s="34">
        <f>テーブル2[[#This Row],[Fcorr]]</f>
        <v>1</v>
      </c>
      <c r="BP359" s="34">
        <f>(テーブル2[[#This Row],[Tsub]]-40)^2</f>
        <v>129.58849122696159</v>
      </c>
      <c r="BQ359" s="34">
        <v>1</v>
      </c>
      <c r="BR359" s="34">
        <v>0.3175</v>
      </c>
    </row>
    <row r="360" spans="1:70" x14ac:dyDescent="0.15">
      <c r="A360" s="33" t="s">
        <v>357</v>
      </c>
      <c r="B360" s="34">
        <v>13789514.586336</v>
      </c>
      <c r="C360" s="22">
        <f>TsatFromP(テーブル2[[#This Row],[P]])</f>
        <v>608.62107399852357</v>
      </c>
      <c r="D360" s="34">
        <f>RhoGFromP(テーブル2[[#This Row],[P]])</f>
        <v>85.147847035840741</v>
      </c>
      <c r="E360" s="34">
        <f>RhoFFromP(テーブル2[[#This Row],[P]])</f>
        <v>624.86636713482415</v>
      </c>
      <c r="F360" s="34">
        <f>HgFromP(テーブル2[[#This Row],[P]])</f>
        <v>2643264.5206450778</v>
      </c>
      <c r="G360" s="34">
        <f>HfFromP(テーブル2[[#This Row],[P]])</f>
        <v>1562686.7596125705</v>
      </c>
      <c r="H360" s="34">
        <f>MuGFromP(テーブル2[[#This Row],[P]])</f>
        <v>2.2019591234371903E-5</v>
      </c>
      <c r="I360" s="34">
        <f>MuFFromP(テーブル2[[#This Row],[P]])</f>
        <v>7.222326555143516E-5</v>
      </c>
      <c r="J360" s="34">
        <f>KfFromP(テーブル2[[#This Row],[P]])</f>
        <v>0.49112131073334553</v>
      </c>
      <c r="K360" s="34">
        <f>CpFFromP(テーブル2[[#This Row],[P]])</f>
        <v>7679.7488518783057</v>
      </c>
      <c r="L360" s="34">
        <f>SigmaFromP(テーブル2[[#This Row],[P]])</f>
        <v>6.5036449518301549E-3</v>
      </c>
      <c r="M360" s="34">
        <v>254.01</v>
      </c>
      <c r="N360" s="34">
        <v>8408.6260000000002</v>
      </c>
      <c r="O360" s="35">
        <f t="shared" si="176"/>
        <v>1.7719053836560394E-5</v>
      </c>
      <c r="P360" s="35">
        <f t="shared" si="177"/>
        <v>1.4921936786020797E-2</v>
      </c>
      <c r="Q360" s="35">
        <v>4.7497999999999993E-3</v>
      </c>
      <c r="R360" s="34">
        <v>0.3175</v>
      </c>
      <c r="S360" s="36">
        <v>23159722.900390625</v>
      </c>
      <c r="T360" s="34">
        <v>480.89677829033621</v>
      </c>
      <c r="U360" s="12">
        <f>+T360+BG360*S360*テーブル2[[#This Row],[Pw]]*R360/(N360*O360*K360)</f>
        <v>576.79039587540672</v>
      </c>
      <c r="V360" s="34">
        <v>0.03</v>
      </c>
      <c r="W360" s="35">
        <f t="shared" si="148"/>
        <v>552997.58976359875</v>
      </c>
      <c r="X360" s="34">
        <v>1.7546109913478717E-2</v>
      </c>
      <c r="Y360" s="34">
        <f t="shared" si="149"/>
        <v>7.5493502918295743</v>
      </c>
      <c r="Z360" s="34">
        <f t="shared" si="150"/>
        <v>7.5493503014042007</v>
      </c>
      <c r="AA360" s="34">
        <f t="shared" si="151"/>
        <v>-9.5746264250351487E-9</v>
      </c>
      <c r="AB360" s="34">
        <f t="shared" si="152"/>
        <v>3.1447366983216879E-6</v>
      </c>
      <c r="AC360" s="34">
        <v>634.39420486616564</v>
      </c>
      <c r="AD360" s="34">
        <f t="shared" si="153"/>
        <v>12949.072787258758</v>
      </c>
      <c r="AE360" s="34">
        <f>+gettm2(AD360,AC360,AK360,AL360,テーブル2[[#This Row],[Fcorr]])</f>
        <v>576.79039621934874</v>
      </c>
      <c r="AF360" s="37">
        <f t="shared" si="154"/>
        <v>3.4394201975374017E-7</v>
      </c>
      <c r="AG360" s="34">
        <v>3.2579138991933606E-6</v>
      </c>
      <c r="AH360" s="34">
        <f t="shared" si="155"/>
        <v>248.17257185192315</v>
      </c>
      <c r="AI360" s="34">
        <f t="shared" si="156"/>
        <v>0.63020713498810566</v>
      </c>
      <c r="AJ360" s="34">
        <f t="shared" si="157"/>
        <v>17.763680245600582</v>
      </c>
      <c r="AK360" s="34">
        <f>+S88*テーブル2[[#This Row],[F_form]]/(E88*CpFromTP((テーブル2[[#This Row],[Tin]]+テーブル2[[#This Row],[Tf]])/2,テーブル2[[#This Row],[P]])*AI88)</f>
        <v>2.0734868907655102</v>
      </c>
      <c r="AL360" s="34">
        <f t="shared" si="158"/>
        <v>1.1293676909872215</v>
      </c>
      <c r="AM360" s="34">
        <f t="shared" si="159"/>
        <v>608.62107407035421</v>
      </c>
      <c r="AN360" s="34">
        <f t="shared" si="160"/>
        <v>-7.1830640990810934E-8</v>
      </c>
      <c r="AO360" s="34">
        <f t="shared" si="161"/>
        <v>1.1317720087167263E-7</v>
      </c>
      <c r="AP360" s="34">
        <v>5.4712397810408735</v>
      </c>
      <c r="AQ360" s="34">
        <f t="shared" si="162"/>
        <v>1.8216771787046811E-5</v>
      </c>
      <c r="AR360" s="34">
        <f t="shared" si="163"/>
        <v>1.6855455500325166E-6</v>
      </c>
      <c r="AS360" s="34">
        <f t="shared" si="164"/>
        <v>9.1903878115336042</v>
      </c>
      <c r="AT360" s="34">
        <f t="shared" si="165"/>
        <v>8.0407906738679831</v>
      </c>
      <c r="AU360" s="34">
        <f t="shared" si="166"/>
        <v>5.0673636536174209</v>
      </c>
      <c r="AV360" s="34">
        <f t="shared" si="167"/>
        <v>0.40387612742345258</v>
      </c>
      <c r="AW360" s="34">
        <f t="shared" si="168"/>
        <v>1.8906507702229406E-3</v>
      </c>
      <c r="AX360" s="34">
        <f t="shared" si="169"/>
        <v>0.40387611692615533</v>
      </c>
      <c r="AY360" s="34">
        <f t="shared" si="170"/>
        <v>1.0497297253664328E-8</v>
      </c>
      <c r="AZ360" s="34">
        <f t="shared" si="171"/>
        <v>1080577.7610325073</v>
      </c>
      <c r="BA360" s="34">
        <f t="shared" si="172"/>
        <v>3.3295509822421215E-6</v>
      </c>
      <c r="BB360" s="36">
        <f t="shared" si="173"/>
        <v>22951784.336368229</v>
      </c>
      <c r="BC360" s="38">
        <f t="shared" si="174"/>
        <v>-207938.56402239576</v>
      </c>
      <c r="BD360" s="39">
        <f t="shared" si="175"/>
        <v>-0.89784564744895357</v>
      </c>
      <c r="BE360" s="36">
        <v>9810774.8999999985</v>
      </c>
      <c r="BF360" s="40">
        <f>テーブル2[[#This Row],[q_P]]/テーブル2[[#This Row],[q_M]]</f>
        <v>2.3394466360010191</v>
      </c>
      <c r="BG360" s="34">
        <v>1</v>
      </c>
      <c r="BH360" s="34">
        <v>-0.33300000000000002</v>
      </c>
      <c r="BI360" s="34">
        <v>4.5999999999999999E-2</v>
      </c>
      <c r="BJ360" s="34">
        <v>5625</v>
      </c>
      <c r="BK360" s="22">
        <v>1</v>
      </c>
      <c r="BL360" s="34">
        <f>テーブル2[[#This Row],[Ts]]-テーブル2[[#This Row],[Tin]]</f>
        <v>127.72429570818736</v>
      </c>
      <c r="BM360" s="34">
        <f>テーブル2[[#This Row],[q_P]]*0.000001</f>
        <v>22.951784336368227</v>
      </c>
      <c r="BN360" s="34">
        <f>テーブル2[[#This Row],[Tsub]]</f>
        <v>127.72429570818736</v>
      </c>
      <c r="BO360" s="34">
        <f>テーブル2[[#This Row],[Fcorr]]</f>
        <v>1</v>
      </c>
      <c r="BP360" s="34">
        <f>(テーブル2[[#This Row],[Tsub]]-40)^2</f>
        <v>7695.5520574974989</v>
      </c>
      <c r="BQ360" s="34">
        <v>1</v>
      </c>
      <c r="BR360" s="34">
        <v>0.3175</v>
      </c>
    </row>
    <row r="361" spans="1:70" x14ac:dyDescent="0.15">
      <c r="A361" s="33" t="s">
        <v>358</v>
      </c>
      <c r="B361" s="34">
        <v>13789514.586336</v>
      </c>
      <c r="C361" s="22">
        <f>TsatFromP(テーブル2[[#This Row],[P]])</f>
        <v>608.62107399852357</v>
      </c>
      <c r="D361" s="34">
        <f>RhoGFromP(テーブル2[[#This Row],[P]])</f>
        <v>85.147847035840741</v>
      </c>
      <c r="E361" s="34">
        <f>RhoFFromP(テーブル2[[#This Row],[P]])</f>
        <v>624.86636713482415</v>
      </c>
      <c r="F361" s="34">
        <f>HgFromP(テーブル2[[#This Row],[P]])</f>
        <v>2643264.5206450778</v>
      </c>
      <c r="G361" s="34">
        <f>HfFromP(テーブル2[[#This Row],[P]])</f>
        <v>1562686.7596125705</v>
      </c>
      <c r="H361" s="34">
        <f>MuGFromP(テーブル2[[#This Row],[P]])</f>
        <v>2.2019591234371903E-5</v>
      </c>
      <c r="I361" s="34">
        <f>MuFFromP(テーブル2[[#This Row],[P]])</f>
        <v>7.222326555143516E-5</v>
      </c>
      <c r="J361" s="34">
        <f>KfFromP(テーブル2[[#This Row],[P]])</f>
        <v>0.49112131073334553</v>
      </c>
      <c r="K361" s="34">
        <f>CpFFromP(テーブル2[[#This Row],[P]])</f>
        <v>7679.7488518783057</v>
      </c>
      <c r="L361" s="34">
        <f>SigmaFromP(テーブル2[[#This Row],[P]])</f>
        <v>6.5036449518301549E-3</v>
      </c>
      <c r="M361" s="34">
        <v>255.01</v>
      </c>
      <c r="N361" s="34">
        <v>8652.7474000000002</v>
      </c>
      <c r="O361" s="35">
        <f t="shared" si="176"/>
        <v>1.7719053836560394E-5</v>
      </c>
      <c r="P361" s="35">
        <f t="shared" si="177"/>
        <v>1.4921936786020797E-2</v>
      </c>
      <c r="Q361" s="35">
        <v>4.7497999999999993E-3</v>
      </c>
      <c r="R361" s="34">
        <v>0.3175</v>
      </c>
      <c r="S361" s="36">
        <v>34123388.671875</v>
      </c>
      <c r="T361" s="34">
        <v>438.01554182477679</v>
      </c>
      <c r="U361" s="12">
        <f>+T361+BG361*S361*テーブル2[[#This Row],[Pw]]*R361/(N361*O361*K361)</f>
        <v>575.31837774549047</v>
      </c>
      <c r="V361" s="34">
        <v>0.03</v>
      </c>
      <c r="W361" s="35">
        <f t="shared" si="148"/>
        <v>569052.35849867098</v>
      </c>
      <c r="X361" s="34">
        <v>1.7375498175560979E-2</v>
      </c>
      <c r="Y361" s="34">
        <f t="shared" si="149"/>
        <v>7.5863236614482101</v>
      </c>
      <c r="Z361" s="34">
        <f t="shared" si="150"/>
        <v>7.5863236693748917</v>
      </c>
      <c r="AA361" s="34">
        <f t="shared" si="151"/>
        <v>-7.9266815333767227E-9</v>
      </c>
      <c r="AB361" s="34">
        <f t="shared" si="152"/>
        <v>2.998954597046425E-6</v>
      </c>
      <c r="AC361" s="34">
        <v>635.31808612156112</v>
      </c>
      <c r="AD361" s="34">
        <f t="shared" si="153"/>
        <v>13260.071659920288</v>
      </c>
      <c r="AE361" s="34">
        <f>+gettm2(AD361,AC361,AK361,AL361,テーブル2[[#This Row],[Fcorr]])</f>
        <v>575.31837809867125</v>
      </c>
      <c r="AF361" s="37">
        <f t="shared" si="154"/>
        <v>3.531807806211873E-7</v>
      </c>
      <c r="AG361" s="34">
        <v>3.1556792702471529E-6</v>
      </c>
      <c r="AH361" s="34">
        <f t="shared" si="155"/>
        <v>260.23648206886713</v>
      </c>
      <c r="AI361" s="34">
        <f t="shared" si="156"/>
        <v>0.64534286800502105</v>
      </c>
      <c r="AJ361" s="34">
        <f t="shared" si="157"/>
        <v>17.619492719357535</v>
      </c>
      <c r="AK361" s="34">
        <f>+S88*テーブル2[[#This Row],[F_form]]/(E88*CpFromTP((テーブル2[[#This Row],[Tin]]+テーブル2[[#This Row],[Tf]])/2,テーブル2[[#This Row],[P]])*AI88)</f>
        <v>2.155116342214086</v>
      </c>
      <c r="AL361" s="34">
        <f t="shared" si="158"/>
        <v>1.1293676909872215</v>
      </c>
      <c r="AM361" s="34">
        <f t="shared" si="159"/>
        <v>608.6210739361552</v>
      </c>
      <c r="AN361" s="34">
        <f t="shared" si="160"/>
        <v>6.2368371800403111E-8</v>
      </c>
      <c r="AO361" s="34">
        <f t="shared" si="161"/>
        <v>1.5672467320072791E-7</v>
      </c>
      <c r="AP361" s="34">
        <v>5.6121693301914579</v>
      </c>
      <c r="AQ361" s="34">
        <f t="shared" si="162"/>
        <v>1.731336091586111E-5</v>
      </c>
      <c r="AR361" s="34">
        <f t="shared" si="163"/>
        <v>1.6562019717239404E-6</v>
      </c>
      <c r="AS361" s="34">
        <f t="shared" si="164"/>
        <v>9.2472764446337656</v>
      </c>
      <c r="AT361" s="34">
        <f t="shared" si="165"/>
        <v>8.0716453487543056</v>
      </c>
      <c r="AU361" s="34">
        <f t="shared" si="166"/>
        <v>5.2089787588844922</v>
      </c>
      <c r="AV361" s="34">
        <f t="shared" si="167"/>
        <v>0.40319057130696567</v>
      </c>
      <c r="AW361" s="34">
        <f t="shared" si="168"/>
        <v>1.8030049453092391E-3</v>
      </c>
      <c r="AX361" s="34">
        <f t="shared" si="169"/>
        <v>0.40319055830680539</v>
      </c>
      <c r="AY361" s="34">
        <f t="shared" si="170"/>
        <v>1.3000160281606554E-8</v>
      </c>
      <c r="AZ361" s="34">
        <f t="shared" si="171"/>
        <v>1080577.7610325073</v>
      </c>
      <c r="BA361" s="34">
        <f t="shared" si="172"/>
        <v>3.08496766530572E-6</v>
      </c>
      <c r="BB361" s="36">
        <f t="shared" si="173"/>
        <v>34302828.463443153</v>
      </c>
      <c r="BC361" s="38">
        <f t="shared" si="174"/>
        <v>179439.79156815261</v>
      </c>
      <c r="BD361" s="39">
        <f t="shared" si="175"/>
        <v>0.5258557211114544</v>
      </c>
      <c r="BE361" s="36">
        <v>11829712.5</v>
      </c>
      <c r="BF361" s="40">
        <f>テーブル2[[#This Row],[q_P]]/テーブル2[[#This Row],[q_M]]</f>
        <v>2.8997178471956233</v>
      </c>
      <c r="BG361" s="34">
        <v>1</v>
      </c>
      <c r="BH361" s="34">
        <v>-0.45700000000000002</v>
      </c>
      <c r="BI361" s="34">
        <v>4.5999999999999999E-2</v>
      </c>
      <c r="BJ361" s="34">
        <v>5625</v>
      </c>
      <c r="BK361" s="22">
        <v>1</v>
      </c>
      <c r="BL361" s="34">
        <f>テーブル2[[#This Row],[Ts]]-テーブル2[[#This Row],[Tin]]</f>
        <v>170.60553217374678</v>
      </c>
      <c r="BM361" s="34">
        <f>テーブル2[[#This Row],[q_P]]*0.000001</f>
        <v>34.302828463443149</v>
      </c>
      <c r="BN361" s="34">
        <f>テーブル2[[#This Row],[Tsub]]</f>
        <v>170.60553217374678</v>
      </c>
      <c r="BO361" s="34">
        <f>テーブル2[[#This Row],[Fcorr]]</f>
        <v>1</v>
      </c>
      <c r="BP361" s="34">
        <f>(テーブル2[[#This Row],[Tsub]]-40)^2</f>
        <v>17057.805034387606</v>
      </c>
      <c r="BQ361" s="34">
        <v>1</v>
      </c>
      <c r="BR361" s="34">
        <v>0.3175</v>
      </c>
    </row>
    <row r="362" spans="1:70" x14ac:dyDescent="0.15">
      <c r="A362" s="33" t="s">
        <v>359</v>
      </c>
      <c r="B362" s="34">
        <v>13789514.586336</v>
      </c>
      <c r="C362" s="22">
        <f>TsatFromP(テーブル2[[#This Row],[P]])</f>
        <v>608.62107399852357</v>
      </c>
      <c r="D362" s="34">
        <f>RhoGFromP(テーブル2[[#This Row],[P]])</f>
        <v>85.147847035840741</v>
      </c>
      <c r="E362" s="34">
        <f>RhoFFromP(テーブル2[[#This Row],[P]])</f>
        <v>624.86636713482415</v>
      </c>
      <c r="F362" s="34">
        <f>HgFromP(テーブル2[[#This Row],[P]])</f>
        <v>2643264.5206450778</v>
      </c>
      <c r="G362" s="34">
        <f>HfFromP(テーブル2[[#This Row],[P]])</f>
        <v>1562686.7596125705</v>
      </c>
      <c r="H362" s="34">
        <f>MuGFromP(テーブル2[[#This Row],[P]])</f>
        <v>2.2019591234371903E-5</v>
      </c>
      <c r="I362" s="34">
        <f>MuFFromP(テーブル2[[#This Row],[P]])</f>
        <v>7.222326555143516E-5</v>
      </c>
      <c r="J362" s="34">
        <f>KfFromP(テーブル2[[#This Row],[P]])</f>
        <v>0.49112131073334553</v>
      </c>
      <c r="K362" s="34">
        <f>CpFFromP(テーブル2[[#This Row],[P]])</f>
        <v>7679.7488518783057</v>
      </c>
      <c r="L362" s="34">
        <f>SigmaFromP(テーブル2[[#This Row],[P]])</f>
        <v>6.5036449518301549E-3</v>
      </c>
      <c r="M362" s="34">
        <v>256.01</v>
      </c>
      <c r="N362" s="34">
        <v>8923.9933999999994</v>
      </c>
      <c r="O362" s="35">
        <f t="shared" si="176"/>
        <v>1.7719053836560394E-5</v>
      </c>
      <c r="P362" s="35">
        <f t="shared" si="177"/>
        <v>1.4921936786020797E-2</v>
      </c>
      <c r="Q362" s="35">
        <v>4.7497999999999993E-3</v>
      </c>
      <c r="R362" s="34">
        <v>0.3175</v>
      </c>
      <c r="S362" s="36">
        <v>7388604.736328125</v>
      </c>
      <c r="T362" s="34">
        <v>549.99498243460437</v>
      </c>
      <c r="U362" s="12">
        <f>+T362+BG362*S362*テーブル2[[#This Row],[Pw]]*R362/(N362*O362*K362)</f>
        <v>578.82099513838318</v>
      </c>
      <c r="V362" s="34">
        <v>0.03</v>
      </c>
      <c r="W362" s="35">
        <f t="shared" si="148"/>
        <v>586890.99042652897</v>
      </c>
      <c r="X362" s="34">
        <v>1.719444446532592E-2</v>
      </c>
      <c r="Y362" s="34">
        <f t="shared" si="149"/>
        <v>7.6261602264920976</v>
      </c>
      <c r="Z362" s="34">
        <f t="shared" si="150"/>
        <v>7.626160228677656</v>
      </c>
      <c r="AA362" s="34">
        <f t="shared" si="151"/>
        <v>-2.1855584009244922E-9</v>
      </c>
      <c r="AB362" s="34">
        <f t="shared" si="152"/>
        <v>2.8491058035190778E-6</v>
      </c>
      <c r="AC362" s="34">
        <v>631.29799008915359</v>
      </c>
      <c r="AD362" s="34">
        <f t="shared" si="153"/>
        <v>13604.3102564991</v>
      </c>
      <c r="AE362" s="34">
        <f>+gettm2(AD362,AC362,AK362,AL362,テーブル2[[#This Row],[Fcorr]])</f>
        <v>578.82099545136305</v>
      </c>
      <c r="AF362" s="37">
        <f t="shared" si="154"/>
        <v>3.1297986424760893E-7</v>
      </c>
      <c r="AG362" s="34">
        <v>2.8861991924048509E-6</v>
      </c>
      <c r="AH362" s="34">
        <f t="shared" si="155"/>
        <v>273.92362658335122</v>
      </c>
      <c r="AI362" s="34">
        <f t="shared" si="156"/>
        <v>0.66209631616817599</v>
      </c>
      <c r="AJ362" s="34">
        <f t="shared" si="157"/>
        <v>16.533222146419948</v>
      </c>
      <c r="AK362" s="34">
        <f>+S88*テーブル2[[#This Row],[F_form]]/(E88*CpFromTP((テーブル2[[#This Row],[Tin]]+テーブル2[[#This Row],[Tf]])/2,テーブル2[[#This Row],[P]])*AI88)</f>
        <v>1.8805726782539207</v>
      </c>
      <c r="AL362" s="34">
        <f t="shared" si="158"/>
        <v>1.1293676909872215</v>
      </c>
      <c r="AM362" s="34">
        <f t="shared" si="159"/>
        <v>608.62107392576377</v>
      </c>
      <c r="AN362" s="34">
        <f t="shared" si="160"/>
        <v>7.2759803515509702E-8</v>
      </c>
      <c r="AO362" s="34">
        <f t="shared" si="161"/>
        <v>3.7093388885773036E-8</v>
      </c>
      <c r="AP362" s="34">
        <v>5.4419580043108233</v>
      </c>
      <c r="AQ362" s="34">
        <f t="shared" si="162"/>
        <v>1.8413338736009834E-5</v>
      </c>
      <c r="AR362" s="34">
        <f t="shared" si="163"/>
        <v>1.4616462906453119E-6</v>
      </c>
      <c r="AS362" s="34">
        <f t="shared" si="164"/>
        <v>8.3728534351761699</v>
      </c>
      <c r="AT362" s="34">
        <f t="shared" si="165"/>
        <v>7.5749736930572453</v>
      </c>
      <c r="AU362" s="34">
        <f t="shared" si="166"/>
        <v>5.0153621772440458</v>
      </c>
      <c r="AV362" s="34">
        <f t="shared" si="167"/>
        <v>0.42659582706677757</v>
      </c>
      <c r="AW362" s="34">
        <f t="shared" si="168"/>
        <v>1.712914179665598E-3</v>
      </c>
      <c r="AX362" s="34">
        <f t="shared" si="169"/>
        <v>0.42659581466204566</v>
      </c>
      <c r="AY362" s="34">
        <f t="shared" si="170"/>
        <v>1.2404731908333133E-8</v>
      </c>
      <c r="AZ362" s="34">
        <f t="shared" si="171"/>
        <v>1080577.7610325073</v>
      </c>
      <c r="BA362" s="34">
        <f t="shared" si="172"/>
        <v>3.3835870694745876E-6</v>
      </c>
      <c r="BB362" s="36">
        <f t="shared" si="173"/>
        <v>7402225.8387001259</v>
      </c>
      <c r="BC362" s="38">
        <f t="shared" si="174"/>
        <v>13621.102372000925</v>
      </c>
      <c r="BD362" s="39">
        <f t="shared" si="175"/>
        <v>0.1843528359966124</v>
      </c>
      <c r="BE362" s="36">
        <v>7066281.5999999996</v>
      </c>
      <c r="BF362" s="40">
        <f>テーブル2[[#This Row],[q_P]]/テーブル2[[#This Row],[q_M]]</f>
        <v>1.0475418696447261</v>
      </c>
      <c r="BG362" s="34">
        <v>1</v>
      </c>
      <c r="BH362" s="34">
        <v>-0.124</v>
      </c>
      <c r="BI362" s="34">
        <v>4.5999999999999999E-2</v>
      </c>
      <c r="BJ362" s="34">
        <v>5625</v>
      </c>
      <c r="BK362" s="22">
        <v>1</v>
      </c>
      <c r="BL362" s="34">
        <f>テーブル2[[#This Row],[Ts]]-テーブル2[[#This Row],[Tin]]</f>
        <v>58.626091563919204</v>
      </c>
      <c r="BM362" s="34">
        <f>テーブル2[[#This Row],[q_P]]*0.000001</f>
        <v>7.4022258387001258</v>
      </c>
      <c r="BN362" s="34">
        <f>テーブル2[[#This Row],[Tsub]]</f>
        <v>58.626091563919204</v>
      </c>
      <c r="BO362" s="34">
        <f>テーブル2[[#This Row],[Fcorr]]</f>
        <v>1</v>
      </c>
      <c r="BP362" s="34">
        <f>(テーブル2[[#This Row],[Tsub]]-40)^2</f>
        <v>346.93128694750214</v>
      </c>
      <c r="BQ362" s="34">
        <v>1</v>
      </c>
      <c r="BR362" s="34">
        <v>0.3175</v>
      </c>
    </row>
    <row r="363" spans="1:70" x14ac:dyDescent="0.15">
      <c r="A363" s="33" t="s">
        <v>360</v>
      </c>
      <c r="B363" s="34">
        <v>13789514.586336</v>
      </c>
      <c r="C363" s="22">
        <f>TsatFromP(テーブル2[[#This Row],[P]])</f>
        <v>608.62107399852357</v>
      </c>
      <c r="D363" s="34">
        <f>RhoGFromP(テーブル2[[#This Row],[P]])</f>
        <v>85.147847035840741</v>
      </c>
      <c r="E363" s="34">
        <f>RhoFFromP(テーブル2[[#This Row],[P]])</f>
        <v>624.86636713482415</v>
      </c>
      <c r="F363" s="34">
        <f>HgFromP(テーブル2[[#This Row],[P]])</f>
        <v>2643264.5206450778</v>
      </c>
      <c r="G363" s="34">
        <f>HfFromP(テーブル2[[#This Row],[P]])</f>
        <v>1562686.7596125705</v>
      </c>
      <c r="H363" s="34">
        <f>MuGFromP(テーブル2[[#This Row],[P]])</f>
        <v>2.2019591234371903E-5</v>
      </c>
      <c r="I363" s="34">
        <f>MuFFromP(テーブル2[[#This Row],[P]])</f>
        <v>7.222326555143516E-5</v>
      </c>
      <c r="J363" s="34">
        <f>KfFromP(テーブル2[[#This Row],[P]])</f>
        <v>0.49112131073334553</v>
      </c>
      <c r="K363" s="34">
        <f>CpFFromP(テーブル2[[#This Row],[P]])</f>
        <v>7679.7488518783057</v>
      </c>
      <c r="L363" s="34">
        <f>SigmaFromP(テーブル2[[#This Row],[P]])</f>
        <v>6.5036449518301549E-3</v>
      </c>
      <c r="M363" s="34">
        <v>257.01</v>
      </c>
      <c r="N363" s="34">
        <v>9412.2362000000012</v>
      </c>
      <c r="O363" s="35">
        <f t="shared" si="176"/>
        <v>1.7719053836560394E-5</v>
      </c>
      <c r="P363" s="35">
        <f t="shared" si="177"/>
        <v>1.4921936786020797E-2</v>
      </c>
      <c r="Q363" s="35">
        <v>4.7497999999999993E-3</v>
      </c>
      <c r="R363" s="34">
        <v>0.3175</v>
      </c>
      <c r="S363" s="36">
        <v>13639715.576171875</v>
      </c>
      <c r="T363" s="34">
        <v>526.53489877455388</v>
      </c>
      <c r="U363" s="12">
        <f>+T363+BG363*S363*テーブル2[[#This Row],[Pw]]*R363/(N363*O363*K363)</f>
        <v>576.98869828430873</v>
      </c>
      <c r="V363" s="34">
        <v>0.03</v>
      </c>
      <c r="W363" s="35">
        <f t="shared" si="148"/>
        <v>619000.52789667353</v>
      </c>
      <c r="X363" s="34">
        <v>1.6889047905858882E-2</v>
      </c>
      <c r="Y363" s="34">
        <f t="shared" si="149"/>
        <v>7.6948014156053315</v>
      </c>
      <c r="Z363" s="34">
        <f t="shared" si="150"/>
        <v>7.6948014410440653</v>
      </c>
      <c r="AA363" s="34">
        <f t="shared" si="151"/>
        <v>-2.5438733786131706E-8</v>
      </c>
      <c r="AB363" s="34">
        <f t="shared" si="152"/>
        <v>2.6075005270839485E-6</v>
      </c>
      <c r="AC363" s="34">
        <v>631.92658026091715</v>
      </c>
      <c r="AD363" s="34">
        <f t="shared" si="153"/>
        <v>14220.622703339699</v>
      </c>
      <c r="AE363" s="34">
        <f>+gettm2(AD363,AC363,AK363,AL363,テーブル2[[#This Row],[Fcorr]])</f>
        <v>576.98869860357445</v>
      </c>
      <c r="AF363" s="37">
        <f t="shared" si="154"/>
        <v>3.192657231920748E-7</v>
      </c>
      <c r="AG363" s="34">
        <v>2.6700616125469996E-6</v>
      </c>
      <c r="AH363" s="34">
        <f t="shared" si="155"/>
        <v>299.30478867147411</v>
      </c>
      <c r="AI363" s="34">
        <f t="shared" si="156"/>
        <v>0.69209108936638475</v>
      </c>
      <c r="AJ363" s="34">
        <f t="shared" si="157"/>
        <v>15.988015826646039</v>
      </c>
      <c r="AK363" s="34">
        <f>+S88*テーブル2[[#This Row],[F_form]]/(E88*CpFromTP((テーブル2[[#This Row],[Tin]]+テーブル2[[#This Row],[Tf]])/2,テーブル2[[#This Row],[P]])*AI88)</f>
        <v>1.9609618735776764</v>
      </c>
      <c r="AL363" s="34">
        <f t="shared" si="158"/>
        <v>1.1293676909872215</v>
      </c>
      <c r="AM363" s="34">
        <f t="shared" si="159"/>
        <v>608.62107402150616</v>
      </c>
      <c r="AN363" s="34">
        <f t="shared" si="160"/>
        <v>-2.2982590053288732E-8</v>
      </c>
      <c r="AO363" s="34">
        <f t="shared" si="161"/>
        <v>6.2561085463051119E-8</v>
      </c>
      <c r="AP363" s="34">
        <v>5.5961263077556112</v>
      </c>
      <c r="AQ363" s="34">
        <f t="shared" si="162"/>
        <v>1.7412771387579181E-5</v>
      </c>
      <c r="AR363" s="34">
        <f t="shared" si="163"/>
        <v>1.3663113490050254E-6</v>
      </c>
      <c r="AS363" s="34">
        <f t="shared" si="164"/>
        <v>8.1813121350337106</v>
      </c>
      <c r="AT363" s="34">
        <f t="shared" si="165"/>
        <v>7.4592627272827396</v>
      </c>
      <c r="AU363" s="34">
        <f t="shared" si="166"/>
        <v>5.1624892667951814</v>
      </c>
      <c r="AV363" s="34">
        <f t="shared" si="167"/>
        <v>0.43363704096042976</v>
      </c>
      <c r="AW363" s="34">
        <f t="shared" si="168"/>
        <v>1.5676583933144582E-3</v>
      </c>
      <c r="AX363" s="34">
        <f t="shared" si="169"/>
        <v>0.43363702305206314</v>
      </c>
      <c r="AY363" s="34">
        <f t="shared" si="170"/>
        <v>1.7908366622965133E-8</v>
      </c>
      <c r="AZ363" s="34">
        <f t="shared" si="171"/>
        <v>1080577.7610325073</v>
      </c>
      <c r="BA363" s="34">
        <f t="shared" si="172"/>
        <v>3.1115758347782482E-6</v>
      </c>
      <c r="BB363" s="36">
        <f t="shared" si="173"/>
        <v>13575850.923854442</v>
      </c>
      <c r="BC363" s="38">
        <f t="shared" si="174"/>
        <v>-63864.652317432687</v>
      </c>
      <c r="BD363" s="39">
        <f t="shared" si="175"/>
        <v>-0.46822568961043504</v>
      </c>
      <c r="BE363" s="36">
        <v>8548938.9000000004</v>
      </c>
      <c r="BF363" s="40">
        <f>テーブル2[[#This Row],[q_P]]/テーブル2[[#This Row],[q_M]]</f>
        <v>1.588015902634939</v>
      </c>
      <c r="BG363" s="34">
        <v>1</v>
      </c>
      <c r="BH363" s="34">
        <v>-0.20200000000000001</v>
      </c>
      <c r="BI363" s="34">
        <v>4.5999999999999999E-2</v>
      </c>
      <c r="BJ363" s="34">
        <v>5625</v>
      </c>
      <c r="BK363" s="22">
        <v>1</v>
      </c>
      <c r="BL363" s="34">
        <f>テーブル2[[#This Row],[Ts]]-テーブル2[[#This Row],[Tin]]</f>
        <v>82.08617522396969</v>
      </c>
      <c r="BM363" s="34">
        <f>テーブル2[[#This Row],[q_P]]*0.000001</f>
        <v>13.575850923854441</v>
      </c>
      <c r="BN363" s="34">
        <f>テーブル2[[#This Row],[Tsub]]</f>
        <v>82.08617522396969</v>
      </c>
      <c r="BO363" s="34">
        <f>テーブル2[[#This Row],[Fcorr]]</f>
        <v>1</v>
      </c>
      <c r="BP363" s="34">
        <f>(テーブル2[[#This Row],[Tsub]]-40)^2</f>
        <v>1771.2461449826801</v>
      </c>
      <c r="BQ363" s="34">
        <v>1</v>
      </c>
      <c r="BR363" s="34">
        <v>0.3175</v>
      </c>
    </row>
    <row r="364" spans="1:70" x14ac:dyDescent="0.15">
      <c r="A364" s="33" t="s">
        <v>361</v>
      </c>
      <c r="B364" s="34">
        <v>13789514.586336</v>
      </c>
      <c r="C364" s="22">
        <f>TsatFromP(テーブル2[[#This Row],[P]])</f>
        <v>608.62107399852357</v>
      </c>
      <c r="D364" s="34">
        <f>RhoGFromP(テーブル2[[#This Row],[P]])</f>
        <v>85.147847035840741</v>
      </c>
      <c r="E364" s="34">
        <f>RhoFFromP(テーブル2[[#This Row],[P]])</f>
        <v>624.86636713482415</v>
      </c>
      <c r="F364" s="34">
        <f>HgFromP(テーブル2[[#This Row],[P]])</f>
        <v>2643264.5206450778</v>
      </c>
      <c r="G364" s="34">
        <f>HfFromP(テーブル2[[#This Row],[P]])</f>
        <v>1562686.7596125705</v>
      </c>
      <c r="H364" s="34">
        <f>MuGFromP(テーブル2[[#This Row],[P]])</f>
        <v>2.2019591234371903E-5</v>
      </c>
      <c r="I364" s="34">
        <f>MuFFromP(テーブル2[[#This Row],[P]])</f>
        <v>7.222326555143516E-5</v>
      </c>
      <c r="J364" s="34">
        <f>KfFromP(テーブル2[[#This Row],[P]])</f>
        <v>0.49112131073334553</v>
      </c>
      <c r="K364" s="34">
        <f>CpFFromP(テーブル2[[#This Row],[P]])</f>
        <v>7679.7488518783057</v>
      </c>
      <c r="L364" s="34">
        <f>SigmaFromP(テーブル2[[#This Row],[P]])</f>
        <v>6.5036449518301549E-3</v>
      </c>
      <c r="M364" s="34">
        <v>258.01</v>
      </c>
      <c r="N364" s="34">
        <v>9873.3544000000002</v>
      </c>
      <c r="O364" s="35">
        <f t="shared" si="176"/>
        <v>1.7719053836560394E-5</v>
      </c>
      <c r="P364" s="35">
        <f t="shared" si="177"/>
        <v>1.4921936786020797E-2</v>
      </c>
      <c r="Q364" s="35">
        <v>4.7497999999999993E-3</v>
      </c>
      <c r="R364" s="34">
        <v>0.3175</v>
      </c>
      <c r="S364" s="36">
        <v>25226806.640625</v>
      </c>
      <c r="T364" s="34">
        <v>485.88591020696032</v>
      </c>
      <c r="U364" s="12">
        <f>+T364+BG364*S364*テーブル2[[#This Row],[Pw]]*R364/(N364*O364*K364)</f>
        <v>574.84266525931298</v>
      </c>
      <c r="V364" s="34">
        <v>0.03</v>
      </c>
      <c r="W364" s="35">
        <f t="shared" si="148"/>
        <v>649326.20217403211</v>
      </c>
      <c r="X364" s="34">
        <v>1.662222628079613E-2</v>
      </c>
      <c r="Y364" s="34">
        <f t="shared" si="149"/>
        <v>7.756314403012988</v>
      </c>
      <c r="Z364" s="34">
        <f t="shared" si="150"/>
        <v>7.7563144161038045</v>
      </c>
      <c r="AA364" s="34">
        <f t="shared" si="151"/>
        <v>-1.3090816430860741E-8</v>
      </c>
      <c r="AB364" s="34">
        <f t="shared" si="152"/>
        <v>2.4076678002648985E-6</v>
      </c>
      <c r="AC364" s="34">
        <v>632.95870592974677</v>
      </c>
      <c r="AD364" s="34">
        <f t="shared" si="153"/>
        <v>14799.005587660564</v>
      </c>
      <c r="AE364" s="34">
        <f>+gettm2(AD364,AC364,AK364,AL364,テーブル2[[#This Row],[Fcorr]])</f>
        <v>574.84266525931298</v>
      </c>
      <c r="AF364" s="37">
        <f t="shared" si="154"/>
        <v>0</v>
      </c>
      <c r="AG364" s="34">
        <v>2.5116073532095641E-6</v>
      </c>
      <c r="AH364" s="34">
        <f t="shared" si="155"/>
        <v>324.14662609756732</v>
      </c>
      <c r="AI364" s="34">
        <f t="shared" si="156"/>
        <v>0.72023990175182895</v>
      </c>
      <c r="AJ364" s="34">
        <f t="shared" si="157"/>
        <v>15.650886881198241</v>
      </c>
      <c r="AK364" s="34">
        <f>+S88*テーブル2[[#This Row],[F_form]]/(E88*CpFromTP((テーブル2[[#This Row],[Tin]]+テーブル2[[#This Row],[Tf]])/2,テーブル2[[#This Row],[P]])*AI88)</f>
        <v>2.0670359695273786</v>
      </c>
      <c r="AL364" s="34">
        <f t="shared" si="158"/>
        <v>1.1293676909872215</v>
      </c>
      <c r="AM364" s="34">
        <f t="shared" si="159"/>
        <v>608.62107406469397</v>
      </c>
      <c r="AN364" s="34">
        <f t="shared" si="160"/>
        <v>-6.6170400714327116E-8</v>
      </c>
      <c r="AO364" s="34">
        <f t="shared" si="161"/>
        <v>1.0393955294466565E-7</v>
      </c>
      <c r="AP364" s="34">
        <v>5.7941837590562857</v>
      </c>
      <c r="AQ364" s="34">
        <f t="shared" si="162"/>
        <v>1.6242706082221623E-5</v>
      </c>
      <c r="AR364" s="34">
        <f t="shared" si="163"/>
        <v>1.3077734530771149E-6</v>
      </c>
      <c r="AS364" s="34">
        <f t="shared" si="164"/>
        <v>8.149289081427586</v>
      </c>
      <c r="AT364" s="34">
        <f t="shared" si="165"/>
        <v>7.4396534708769408</v>
      </c>
      <c r="AU364" s="34">
        <f t="shared" si="166"/>
        <v>5.3583352849320613</v>
      </c>
      <c r="AV364" s="34">
        <f t="shared" si="167"/>
        <v>0.43584847412422434</v>
      </c>
      <c r="AW364" s="34">
        <f t="shared" si="168"/>
        <v>1.4475167296013013E-3</v>
      </c>
      <c r="AX364" s="34">
        <f t="shared" si="169"/>
        <v>0.4358484623548145</v>
      </c>
      <c r="AY364" s="34">
        <f t="shared" si="170"/>
        <v>1.1769409835604705E-8</v>
      </c>
      <c r="AZ364" s="34">
        <f t="shared" si="171"/>
        <v>1080577.7610325073</v>
      </c>
      <c r="BA364" s="34">
        <f t="shared" si="172"/>
        <v>2.8032776932271677E-6</v>
      </c>
      <c r="BB364" s="36">
        <f t="shared" si="173"/>
        <v>25035593.90581122</v>
      </c>
      <c r="BC364" s="38">
        <f t="shared" si="174"/>
        <v>-191212.73481377959</v>
      </c>
      <c r="BD364" s="39">
        <f t="shared" si="175"/>
        <v>-0.75797439421386181</v>
      </c>
      <c r="BE364" s="36">
        <v>10599422.4</v>
      </c>
      <c r="BF364" s="40">
        <f>テーブル2[[#This Row],[q_P]]/テーブル2[[#This Row],[q_M]]</f>
        <v>2.3619771871542001</v>
      </c>
      <c r="BG364" s="34">
        <v>1</v>
      </c>
      <c r="BH364" s="34">
        <v>-0.33500000000000002</v>
      </c>
      <c r="BI364" s="34">
        <v>4.5999999999999999E-2</v>
      </c>
      <c r="BJ364" s="34">
        <v>5625</v>
      </c>
      <c r="BK364" s="22">
        <v>1</v>
      </c>
      <c r="BL364" s="34">
        <f>テーブル2[[#This Row],[Ts]]-テーブル2[[#This Row],[Tin]]</f>
        <v>122.73516379156325</v>
      </c>
      <c r="BM364" s="34">
        <f>テーブル2[[#This Row],[q_P]]*0.000001</f>
        <v>25.035593905811218</v>
      </c>
      <c r="BN364" s="34">
        <f>テーブル2[[#This Row],[Tsub]]</f>
        <v>122.73516379156325</v>
      </c>
      <c r="BO364" s="34">
        <f>テーブル2[[#This Row],[Fcorr]]</f>
        <v>1</v>
      </c>
      <c r="BP364" s="34">
        <f>(テーブル2[[#This Row],[Tsub]]-40)^2</f>
        <v>6845.107327616799</v>
      </c>
      <c r="BQ364" s="34">
        <v>1</v>
      </c>
      <c r="BR364" s="34">
        <v>0.3175</v>
      </c>
    </row>
    <row r="365" spans="1:70" x14ac:dyDescent="0.15">
      <c r="A365" s="33" t="s">
        <v>362</v>
      </c>
      <c r="B365" s="34">
        <v>13789514.586336</v>
      </c>
      <c r="C365" s="22">
        <f>TsatFromP(テーブル2[[#This Row],[P]])</f>
        <v>608.62107399852357</v>
      </c>
      <c r="D365" s="34">
        <f>RhoGFromP(テーブル2[[#This Row],[P]])</f>
        <v>85.147847035840741</v>
      </c>
      <c r="E365" s="34">
        <f>RhoFFromP(テーブル2[[#This Row],[P]])</f>
        <v>624.86636713482415</v>
      </c>
      <c r="F365" s="34">
        <f>HgFromP(テーブル2[[#This Row],[P]])</f>
        <v>2643264.5206450778</v>
      </c>
      <c r="G365" s="34">
        <f>HfFromP(テーブル2[[#This Row],[P]])</f>
        <v>1562686.7596125705</v>
      </c>
      <c r="H365" s="34">
        <f>MuGFromP(テーブル2[[#This Row],[P]])</f>
        <v>2.2019591234371903E-5</v>
      </c>
      <c r="I365" s="34">
        <f>MuFFromP(テーブル2[[#This Row],[P]])</f>
        <v>7.222326555143516E-5</v>
      </c>
      <c r="J365" s="34">
        <f>KfFromP(テーブル2[[#This Row],[P]])</f>
        <v>0.49112131073334553</v>
      </c>
      <c r="K365" s="34">
        <f>CpFFromP(テーブル2[[#This Row],[P]])</f>
        <v>7679.7488518783057</v>
      </c>
      <c r="L365" s="34">
        <f>SigmaFromP(テーブル2[[#This Row],[P]])</f>
        <v>6.5036449518301549E-3</v>
      </c>
      <c r="M365" s="34">
        <v>259.01</v>
      </c>
      <c r="N365" s="34">
        <v>10524.344800000001</v>
      </c>
      <c r="O365" s="35">
        <f t="shared" si="176"/>
        <v>1.7719053836560394E-5</v>
      </c>
      <c r="P365" s="35">
        <f t="shared" si="177"/>
        <v>1.4921936786020797E-2</v>
      </c>
      <c r="Q365" s="35">
        <v>4.7497999999999993E-3</v>
      </c>
      <c r="R365" s="34">
        <v>0.3175</v>
      </c>
      <c r="S365" s="36">
        <v>38251171.875</v>
      </c>
      <c r="T365" s="34">
        <v>446.36479170134942</v>
      </c>
      <c r="U365" s="12">
        <f>+T365+BG365*S365*テーブル2[[#This Row],[Pw]]*R365/(N365*O365*K365)</f>
        <v>572.9057318969559</v>
      </c>
      <c r="V365" s="34">
        <v>0.03</v>
      </c>
      <c r="W365" s="35">
        <f t="shared" si="148"/>
        <v>692138.91880089138</v>
      </c>
      <c r="X365" s="34">
        <v>1.6276559499061042E-2</v>
      </c>
      <c r="Y365" s="34">
        <f t="shared" si="149"/>
        <v>7.8382424886166229</v>
      </c>
      <c r="Z365" s="34">
        <f t="shared" si="150"/>
        <v>7.8382425001398133</v>
      </c>
      <c r="AA365" s="34">
        <f t="shared" si="151"/>
        <v>-1.1523190401874217E-8</v>
      </c>
      <c r="AB365" s="34">
        <f t="shared" si="152"/>
        <v>2.1640259321950971E-6</v>
      </c>
      <c r="AC365" s="34">
        <v>633.5113001287981</v>
      </c>
      <c r="AD365" s="34">
        <f t="shared" si="153"/>
        <v>15609.88077741943</v>
      </c>
      <c r="AE365" s="34">
        <f>+gettm2(AD365,AC365,AK365,AL365,テーブル2[[#This Row],[Fcorr]])</f>
        <v>572.90573223206889</v>
      </c>
      <c r="AF365" s="37">
        <f t="shared" si="154"/>
        <v>3.3511298624944175E-7</v>
      </c>
      <c r="AG365" s="34">
        <v>2.3033769924316059E-6</v>
      </c>
      <c r="AH365" s="34">
        <f t="shared" si="155"/>
        <v>360.64142421249807</v>
      </c>
      <c r="AI365" s="34">
        <f t="shared" si="156"/>
        <v>0.75970367947294037</v>
      </c>
      <c r="AJ365" s="34">
        <f t="shared" si="157"/>
        <v>15.139770195506467</v>
      </c>
      <c r="AK365" s="34">
        <f>+S88*テーブル2[[#This Row],[F_form]]/(E88*CpFromTP((テーブル2[[#This Row],[Tin]]+テーブル2[[#This Row],[Tf]])/2,テーブル2[[#This Row],[P]])*AI88)</f>
        <v>2.1453871672915379</v>
      </c>
      <c r="AL365" s="34">
        <f t="shared" si="158"/>
        <v>1.1293676909872215</v>
      </c>
      <c r="AM365" s="34">
        <f t="shared" si="159"/>
        <v>608.62107396754243</v>
      </c>
      <c r="AN365" s="34">
        <f t="shared" si="160"/>
        <v>3.0981141208030749E-8</v>
      </c>
      <c r="AO365" s="34">
        <f t="shared" si="161"/>
        <v>1.3935106023650877E-7</v>
      </c>
      <c r="AP365" s="34">
        <v>6.036199832742458</v>
      </c>
      <c r="AQ365" s="34">
        <f t="shared" si="162"/>
        <v>1.4966343084868641E-5</v>
      </c>
      <c r="AR365" s="34">
        <f t="shared" si="163"/>
        <v>1.2213640263340573E-6</v>
      </c>
      <c r="AS365" s="34">
        <f t="shared" si="164"/>
        <v>8.0278524724845699</v>
      </c>
      <c r="AT365" s="34">
        <f t="shared" si="165"/>
        <v>7.3645852707199246</v>
      </c>
      <c r="AU365" s="34">
        <f t="shared" si="166"/>
        <v>5.5949025279581477</v>
      </c>
      <c r="AV365" s="34">
        <f t="shared" si="167"/>
        <v>0.44129730478431028</v>
      </c>
      <c r="AW365" s="34">
        <f t="shared" si="168"/>
        <v>1.3010365216492123E-3</v>
      </c>
      <c r="AX365" s="34">
        <f t="shared" si="169"/>
        <v>0.44129725457513735</v>
      </c>
      <c r="AY365" s="34">
        <f t="shared" si="170"/>
        <v>5.0209172930415491E-8</v>
      </c>
      <c r="AZ365" s="34">
        <f t="shared" si="171"/>
        <v>1080577.7610325073</v>
      </c>
      <c r="BA365" s="34">
        <f t="shared" si="172"/>
        <v>2.479431347465663E-6</v>
      </c>
      <c r="BB365" s="36">
        <f t="shared" si="173"/>
        <v>37949089.867980614</v>
      </c>
      <c r="BC365" s="38">
        <f t="shared" si="174"/>
        <v>-302082.0070193857</v>
      </c>
      <c r="BD365" s="39">
        <f t="shared" si="175"/>
        <v>-0.78973268585483225</v>
      </c>
      <c r="BE365" s="36">
        <v>12902273.1</v>
      </c>
      <c r="BF365" s="40">
        <f>テーブル2[[#This Row],[q_P]]/テーブル2[[#This Row],[q_M]]</f>
        <v>2.9412716328241895</v>
      </c>
      <c r="BG365" s="34">
        <v>1</v>
      </c>
      <c r="BH365" s="34">
        <v>-0.45900000000000002</v>
      </c>
      <c r="BI365" s="34">
        <v>4.5999999999999999E-2</v>
      </c>
      <c r="BJ365" s="34">
        <v>5625</v>
      </c>
      <c r="BK365" s="22">
        <v>1</v>
      </c>
      <c r="BL365" s="34">
        <f>テーブル2[[#This Row],[Ts]]-テーブル2[[#This Row],[Tin]]</f>
        <v>162.25628229717415</v>
      </c>
      <c r="BM365" s="34">
        <f>テーブル2[[#This Row],[q_P]]*0.000001</f>
        <v>37.949089867980611</v>
      </c>
      <c r="BN365" s="34">
        <f>テーブル2[[#This Row],[Tsub]]</f>
        <v>162.25628229717415</v>
      </c>
      <c r="BO365" s="34">
        <f>テーブル2[[#This Row],[Fcorr]]</f>
        <v>1</v>
      </c>
      <c r="BP365" s="34">
        <f>(テーブル2[[#This Row],[Tsub]]-40)^2</f>
        <v>14946.598561126339</v>
      </c>
      <c r="BQ365" s="34">
        <v>1</v>
      </c>
      <c r="BR365" s="34">
        <v>0.3175</v>
      </c>
    </row>
    <row r="366" spans="1:70" x14ac:dyDescent="0.15">
      <c r="A366" s="33" t="s">
        <v>363</v>
      </c>
      <c r="B366" s="34">
        <v>13789514.586336</v>
      </c>
      <c r="C366" s="22">
        <f>TsatFromP(テーブル2[[#This Row],[P]])</f>
        <v>608.62107399852357</v>
      </c>
      <c r="D366" s="34">
        <f>RhoGFromP(テーブル2[[#This Row],[P]])</f>
        <v>85.147847035840741</v>
      </c>
      <c r="E366" s="34">
        <f>RhoFFromP(テーブル2[[#This Row],[P]])</f>
        <v>624.86636713482415</v>
      </c>
      <c r="F366" s="34">
        <f>HgFromP(テーブル2[[#This Row],[P]])</f>
        <v>2643264.5206450778</v>
      </c>
      <c r="G366" s="34">
        <f>HfFromP(テーブル2[[#This Row],[P]])</f>
        <v>1562686.7596125705</v>
      </c>
      <c r="H366" s="34">
        <f>MuGFromP(テーブル2[[#This Row],[P]])</f>
        <v>2.2019591234371903E-5</v>
      </c>
      <c r="I366" s="34">
        <f>MuFFromP(テーブル2[[#This Row],[P]])</f>
        <v>7.222326555143516E-5</v>
      </c>
      <c r="J366" s="34">
        <f>KfFromP(テーブル2[[#This Row],[P]])</f>
        <v>0.49112131073334553</v>
      </c>
      <c r="K366" s="34">
        <f>CpFFromP(テーブル2[[#This Row],[P]])</f>
        <v>7679.7488518783057</v>
      </c>
      <c r="L366" s="34">
        <f>SigmaFromP(テーブル2[[#This Row],[P]])</f>
        <v>6.5036449518301549E-3</v>
      </c>
      <c r="M366" s="34">
        <v>26.01</v>
      </c>
      <c r="N366" s="34">
        <v>3173.5781999999999</v>
      </c>
      <c r="O366" s="35">
        <f t="shared" si="176"/>
        <v>2.8502295699234246E-6</v>
      </c>
      <c r="P366" s="35">
        <f t="shared" si="177"/>
        <v>5.9847340050885557E-3</v>
      </c>
      <c r="Q366" s="35">
        <v>1.905E-3</v>
      </c>
      <c r="R366" s="34">
        <v>0.69595999999999991</v>
      </c>
      <c r="S366" s="36">
        <v>4867735.2905273438</v>
      </c>
      <c r="T366" s="34">
        <v>297.62562573329501</v>
      </c>
      <c r="U366" s="12">
        <f>+T366+BG366*S366*テーブル2[[#This Row],[Pw]]*R366/(N366*O366*K366)</f>
        <v>589.4892841738075</v>
      </c>
      <c r="V366" s="34">
        <v>0.03</v>
      </c>
      <c r="W366" s="35">
        <f t="shared" si="148"/>
        <v>83708.01880585785</v>
      </c>
      <c r="X366" s="34">
        <v>3.1245491564639866E-2</v>
      </c>
      <c r="Y366" s="34">
        <f t="shared" si="149"/>
        <v>5.6572623506380628</v>
      </c>
      <c r="Z366" s="34">
        <f t="shared" si="150"/>
        <v>5.6572623689793708</v>
      </c>
      <c r="AA366" s="34">
        <f t="shared" si="151"/>
        <v>-1.8341308027913783E-8</v>
      </c>
      <c r="AB366" s="34">
        <f t="shared" si="152"/>
        <v>1.2397366405911405E-5</v>
      </c>
      <c r="AC366" s="34">
        <v>644.17093714441592</v>
      </c>
      <c r="AD366" s="34">
        <f t="shared" si="153"/>
        <v>2615.6868847808182</v>
      </c>
      <c r="AE366" s="34">
        <f>+gettm2(AD366,AC366,AK366,AL366,テーブル2[[#This Row],[Fcorr]])</f>
        <v>589.48928461551679</v>
      </c>
      <c r="AF366" s="37">
        <f t="shared" si="154"/>
        <v>4.4170928958919831E-7</v>
      </c>
      <c r="AG366" s="34">
        <v>1.2466833177192727E-5</v>
      </c>
      <c r="AH366" s="34">
        <f t="shared" si="155"/>
        <v>62.951869668664841</v>
      </c>
      <c r="AI366" s="34">
        <f t="shared" si="156"/>
        <v>0.31740279128984589</v>
      </c>
      <c r="AJ366" s="34">
        <f t="shared" si="157"/>
        <v>34.235519198250287</v>
      </c>
      <c r="AK366" s="34">
        <f>+S88*テーブル2[[#This Row],[F_form]]/(E88*CpFromTP((テーブル2[[#This Row],[Tin]]+テーブル2[[#This Row],[Tf]])/2,テーブル2[[#This Row],[P]])*AI88)</f>
        <v>2.301302995685353</v>
      </c>
      <c r="AL366" s="34">
        <f t="shared" si="158"/>
        <v>1.1293676909872215</v>
      </c>
      <c r="AM366" s="34">
        <f t="shared" si="159"/>
        <v>608.62107399754382</v>
      </c>
      <c r="AN366" s="34">
        <f t="shared" si="160"/>
        <v>9.7975316748488694E-10</v>
      </c>
      <c r="AO366" s="34">
        <f t="shared" si="161"/>
        <v>6.9466771281322286E-8</v>
      </c>
      <c r="AP366" s="34">
        <v>3.8380155440333752</v>
      </c>
      <c r="AQ366" s="34">
        <f t="shared" si="162"/>
        <v>3.7019406857716089E-5</v>
      </c>
      <c r="AR366" s="34">
        <f t="shared" si="163"/>
        <v>6.2681499742370248E-6</v>
      </c>
      <c r="AS366" s="34">
        <f t="shared" si="164"/>
        <v>17.213141920683473</v>
      </c>
      <c r="AT366" s="34">
        <f t="shared" si="165"/>
        <v>11.178365786131215</v>
      </c>
      <c r="AU366" s="34">
        <f t="shared" si="166"/>
        <v>3.54804450257696</v>
      </c>
      <c r="AV366" s="34">
        <f t="shared" si="167"/>
        <v>0.28997104145641517</v>
      </c>
      <c r="AW366" s="34">
        <f t="shared" si="168"/>
        <v>7.4534349271853494E-3</v>
      </c>
      <c r="AX366" s="34">
        <f t="shared" si="169"/>
        <v>0.289971033950705</v>
      </c>
      <c r="AY366" s="34">
        <f t="shared" si="170"/>
        <v>7.5057101645015223E-9</v>
      </c>
      <c r="AZ366" s="34">
        <f t="shared" si="171"/>
        <v>1080577.7610325073</v>
      </c>
      <c r="BA366" s="34">
        <f t="shared" si="172"/>
        <v>9.6454551663468113E-6</v>
      </c>
      <c r="BB366" s="36">
        <f t="shared" si="173"/>
        <v>4862924.895854271</v>
      </c>
      <c r="BC366" s="38">
        <f t="shared" si="174"/>
        <v>-4810.394673072733</v>
      </c>
      <c r="BD366" s="39">
        <f t="shared" si="175"/>
        <v>-9.8822026794139858E-2</v>
      </c>
      <c r="BE366" s="36">
        <v>3025251.81</v>
      </c>
      <c r="BF366" s="40">
        <f>テーブル2[[#This Row],[q_P]]/テーブル2[[#This Row],[q_M]]</f>
        <v>1.6074446694915856</v>
      </c>
      <c r="BG366" s="34">
        <v>1</v>
      </c>
      <c r="BH366" s="34">
        <v>-0.05</v>
      </c>
      <c r="BI366" s="34">
        <v>4.5999999999999999E-2</v>
      </c>
      <c r="BJ366" s="34">
        <v>5625</v>
      </c>
      <c r="BK366" s="22">
        <v>1</v>
      </c>
      <c r="BL366" s="34">
        <f>テーブル2[[#This Row],[Ts]]-テーブル2[[#This Row],[Tin]]</f>
        <v>310.99544826522856</v>
      </c>
      <c r="BM366" s="34">
        <f>テーブル2[[#This Row],[q_P]]*0.000001</f>
        <v>4.8629248958542712</v>
      </c>
      <c r="BN366" s="34">
        <f>テーブル2[[#This Row],[Tsub]]</f>
        <v>310.99544826522856</v>
      </c>
      <c r="BO366" s="34">
        <f>テーブル2[[#This Row],[Fcorr]]</f>
        <v>1</v>
      </c>
      <c r="BP366" s="34">
        <f>(テーブル2[[#This Row],[Tsub]]-40)^2</f>
        <v>73438.53298047217</v>
      </c>
      <c r="BQ366" s="34">
        <v>1</v>
      </c>
      <c r="BR366" s="34">
        <v>0.69595999999999991</v>
      </c>
    </row>
    <row r="367" spans="1:70" x14ac:dyDescent="0.15">
      <c r="A367" s="33" t="s">
        <v>364</v>
      </c>
      <c r="B367" s="34">
        <v>13789514.586336</v>
      </c>
      <c r="C367" s="22">
        <f>TsatFromP(テーブル2[[#This Row],[P]])</f>
        <v>608.62107399852357</v>
      </c>
      <c r="D367" s="34">
        <f>RhoGFromP(テーブル2[[#This Row],[P]])</f>
        <v>85.147847035840741</v>
      </c>
      <c r="E367" s="34">
        <f>RhoFFromP(テーブル2[[#This Row],[P]])</f>
        <v>624.86636713482415</v>
      </c>
      <c r="F367" s="34">
        <f>HgFromP(テーブル2[[#This Row],[P]])</f>
        <v>2643264.5206450778</v>
      </c>
      <c r="G367" s="34">
        <f>HfFromP(テーブル2[[#This Row],[P]])</f>
        <v>1562686.7596125705</v>
      </c>
      <c r="H367" s="34">
        <f>MuGFromP(テーブル2[[#This Row],[P]])</f>
        <v>2.2019591234371903E-5</v>
      </c>
      <c r="I367" s="34">
        <f>MuFFromP(テーブル2[[#This Row],[P]])</f>
        <v>7.222326555143516E-5</v>
      </c>
      <c r="J367" s="34">
        <f>KfFromP(テーブル2[[#This Row],[P]])</f>
        <v>0.49112131073334553</v>
      </c>
      <c r="K367" s="34">
        <f>CpFFromP(テーブル2[[#This Row],[P]])</f>
        <v>7679.7488518783057</v>
      </c>
      <c r="L367" s="34">
        <f>SigmaFromP(テーブル2[[#This Row],[P]])</f>
        <v>6.5036449518301549E-3</v>
      </c>
      <c r="M367" s="34">
        <v>260.01</v>
      </c>
      <c r="N367" s="34">
        <v>1301.9808</v>
      </c>
      <c r="O367" s="35">
        <f t="shared" si="176"/>
        <v>2.5880591202383804E-5</v>
      </c>
      <c r="P367" s="35">
        <f t="shared" si="177"/>
        <v>1.8033998468666854E-2</v>
      </c>
      <c r="Q367" s="35">
        <v>5.7404000000000014E-3</v>
      </c>
      <c r="R367" s="34">
        <v>0.62484000000000006</v>
      </c>
      <c r="S367" s="36">
        <v>6030536.937713623</v>
      </c>
      <c r="T367" s="34">
        <v>330.15723750573608</v>
      </c>
      <c r="U367" s="12">
        <f>+T367+BG367*S367*テーブル2[[#This Row],[Pw]]*R367/(N367*O367*K367)</f>
        <v>592.75501352707727</v>
      </c>
      <c r="V367" s="34">
        <v>0.03</v>
      </c>
      <c r="W367" s="35">
        <f t="shared" si="148"/>
        <v>103483.14393230157</v>
      </c>
      <c r="X367" s="34">
        <v>3.6231355821528477E-2</v>
      </c>
      <c r="Y367" s="34">
        <f t="shared" si="149"/>
        <v>5.2536085118001621</v>
      </c>
      <c r="Z367" s="34">
        <f t="shared" si="150"/>
        <v>5.2536085457688664</v>
      </c>
      <c r="AA367" s="34">
        <f t="shared" si="151"/>
        <v>-3.3968704293840801E-8</v>
      </c>
      <c r="AB367" s="34">
        <f t="shared" si="152"/>
        <v>6.3521604744489407E-5</v>
      </c>
      <c r="AC367" s="34">
        <v>648.32232219604941</v>
      </c>
      <c r="AD367" s="34">
        <f t="shared" si="153"/>
        <v>3482.0653579667296</v>
      </c>
      <c r="AE367" s="34">
        <f>+gettm2(AD367,AC367,AK367,AL367,テーブル2[[#This Row],[Fcorr]])</f>
        <v>592.75501352707727</v>
      </c>
      <c r="AF367" s="37">
        <f t="shared" si="154"/>
        <v>0</v>
      </c>
      <c r="AG367" s="34">
        <v>6.3937450166305364E-5</v>
      </c>
      <c r="AH367" s="34">
        <f t="shared" si="155"/>
        <v>12.286172513412811</v>
      </c>
      <c r="AI367" s="34">
        <f t="shared" si="156"/>
        <v>0.14022153907871024</v>
      </c>
      <c r="AJ367" s="34">
        <f t="shared" si="157"/>
        <v>77.567549404506991</v>
      </c>
      <c r="AK367" s="34">
        <f>+S88*テーブル2[[#This Row],[F_form]]/(E88*CpFromTP((テーブル2[[#This Row],[Tin]]+テーブル2[[#This Row],[Tf]])/2,テーブル2[[#This Row],[P]])*AI88)</f>
        <v>2.2696252436176163</v>
      </c>
      <c r="AL367" s="34">
        <f t="shared" si="158"/>
        <v>1.1293676909872215</v>
      </c>
      <c r="AM367" s="34">
        <f t="shared" si="159"/>
        <v>608.6210739510708</v>
      </c>
      <c r="AN367" s="34">
        <f t="shared" si="160"/>
        <v>4.7452772378164809E-8</v>
      </c>
      <c r="AO367" s="34">
        <f t="shared" si="161"/>
        <v>4.1584542181595681E-7</v>
      </c>
      <c r="AP367" s="34">
        <v>2.2721986927961857</v>
      </c>
      <c r="AQ367" s="34">
        <f t="shared" si="162"/>
        <v>1.0562100688551226E-4</v>
      </c>
      <c r="AR367" s="34">
        <f t="shared" si="163"/>
        <v>3.217664779406066E-5</v>
      </c>
      <c r="AS367" s="34">
        <f t="shared" si="164"/>
        <v>39.036022095740783</v>
      </c>
      <c r="AT367" s="34">
        <f t="shared" si="165"/>
        <v>14.661212158285041</v>
      </c>
      <c r="AU367" s="34">
        <f t="shared" si="166"/>
        <v>2.0558177335942274</v>
      </c>
      <c r="AV367" s="34">
        <f t="shared" si="167"/>
        <v>0.21638095920195832</v>
      </c>
      <c r="AW367" s="34">
        <f t="shared" si="168"/>
        <v>3.8189897106508365E-2</v>
      </c>
      <c r="AX367" s="34">
        <f t="shared" si="169"/>
        <v>0.21638095275951957</v>
      </c>
      <c r="AY367" s="34">
        <f t="shared" si="170"/>
        <v>6.4424387491435198E-9</v>
      </c>
      <c r="AZ367" s="34">
        <f t="shared" si="171"/>
        <v>1080577.7610325073</v>
      </c>
      <c r="BA367" s="34">
        <f t="shared" si="172"/>
        <v>4.6484054066387215E-5</v>
      </c>
      <c r="BB367" s="36">
        <f t="shared" si="173"/>
        <v>6040475.1488325838</v>
      </c>
      <c r="BC367" s="38">
        <f t="shared" si="174"/>
        <v>9938.2111189607531</v>
      </c>
      <c r="BD367" s="39">
        <f t="shared" si="175"/>
        <v>0.16479811369381411</v>
      </c>
      <c r="BE367" s="36">
        <v>3501594.9</v>
      </c>
      <c r="BF367" s="40">
        <f>テーブル2[[#This Row],[q_P]]/テーブル2[[#This Row],[q_M]]</f>
        <v>1.7250639555228344</v>
      </c>
      <c r="BG367" s="34">
        <v>1</v>
      </c>
      <c r="BH367" s="34">
        <v>-0.13100000000000001</v>
      </c>
      <c r="BI367" s="34">
        <v>4.5999999999999999E-2</v>
      </c>
      <c r="BJ367" s="34">
        <v>5625</v>
      </c>
      <c r="BK367" s="22">
        <v>1</v>
      </c>
      <c r="BL367" s="34">
        <f>テーブル2[[#This Row],[Ts]]-テーブル2[[#This Row],[Tin]]</f>
        <v>278.46383649278749</v>
      </c>
      <c r="BM367" s="34">
        <f>テーブル2[[#This Row],[q_P]]*0.000001</f>
        <v>6.0404751488325834</v>
      </c>
      <c r="BN367" s="34">
        <f>テーブル2[[#This Row],[Tsub]]</f>
        <v>278.46383649278749</v>
      </c>
      <c r="BO367" s="34">
        <f>テーブル2[[#This Row],[Fcorr]]</f>
        <v>1</v>
      </c>
      <c r="BP367" s="34">
        <f>(テーブル2[[#This Row],[Tsub]]-40)^2</f>
        <v>56865.001314858891</v>
      </c>
      <c r="BQ367" s="34">
        <v>1</v>
      </c>
      <c r="BR367" s="34">
        <v>0.62484000000000006</v>
      </c>
    </row>
    <row r="368" spans="1:70" x14ac:dyDescent="0.15">
      <c r="A368" s="33" t="s">
        <v>365</v>
      </c>
      <c r="B368" s="34">
        <v>13789514.586336</v>
      </c>
      <c r="C368" s="22">
        <f>TsatFromP(テーブル2[[#This Row],[P]])</f>
        <v>608.62107399852357</v>
      </c>
      <c r="D368" s="34">
        <f>RhoGFromP(テーブル2[[#This Row],[P]])</f>
        <v>85.147847035840741</v>
      </c>
      <c r="E368" s="34">
        <f>RhoFFromP(テーブル2[[#This Row],[P]])</f>
        <v>624.86636713482415</v>
      </c>
      <c r="F368" s="34">
        <f>HgFromP(テーブル2[[#This Row],[P]])</f>
        <v>2643264.5206450778</v>
      </c>
      <c r="G368" s="34">
        <f>HfFromP(テーブル2[[#This Row],[P]])</f>
        <v>1562686.7596125705</v>
      </c>
      <c r="H368" s="34">
        <f>MuGFromP(テーブル2[[#This Row],[P]])</f>
        <v>2.2019591234371903E-5</v>
      </c>
      <c r="I368" s="34">
        <f>MuFFromP(テーブル2[[#This Row],[P]])</f>
        <v>7.222326555143516E-5</v>
      </c>
      <c r="J368" s="34">
        <f>KfFromP(テーブル2[[#This Row],[P]])</f>
        <v>0.49112131073334553</v>
      </c>
      <c r="K368" s="34">
        <f>CpFFromP(テーブル2[[#This Row],[P]])</f>
        <v>7679.7488518783057</v>
      </c>
      <c r="L368" s="34">
        <f>SigmaFromP(テーブル2[[#This Row],[P]])</f>
        <v>6.5036449518301549E-3</v>
      </c>
      <c r="M368" s="34">
        <v>262.01</v>
      </c>
      <c r="N368" s="34">
        <v>1312.8306399999999</v>
      </c>
      <c r="O368" s="35">
        <f t="shared" si="176"/>
        <v>2.5880591202383804E-5</v>
      </c>
      <c r="P368" s="35">
        <f t="shared" si="177"/>
        <v>1.8033998468666854E-2</v>
      </c>
      <c r="Q368" s="35">
        <v>5.7404000000000014E-3</v>
      </c>
      <c r="R368" s="34">
        <v>0.62484000000000006</v>
      </c>
      <c r="S368" s="36">
        <v>1869317.1977996826</v>
      </c>
      <c r="T368" s="34">
        <v>514.21920812086432</v>
      </c>
      <c r="U368" s="12">
        <f>+T368+BG368*S368*テーブル2[[#This Row],[Pw]]*R368/(N368*O368*K368)</f>
        <v>594.94530206913271</v>
      </c>
      <c r="V368" s="34">
        <v>0.03</v>
      </c>
      <c r="W368" s="35">
        <f t="shared" si="148"/>
        <v>104345.50346507074</v>
      </c>
      <c r="X368" s="34">
        <v>3.6085396191930061E-2</v>
      </c>
      <c r="Y368" s="34">
        <f t="shared" si="149"/>
        <v>5.2642227905238732</v>
      </c>
      <c r="Z368" s="34">
        <f t="shared" si="150"/>
        <v>5.2642228203981283</v>
      </c>
      <c r="AA368" s="34">
        <f t="shared" si="151"/>
        <v>-2.9874255069728406E-8</v>
      </c>
      <c r="AB368" s="34">
        <f t="shared" si="152"/>
        <v>6.2728704855077028E-5</v>
      </c>
      <c r="AC368" s="34">
        <v>642.58085567573607</v>
      </c>
      <c r="AD368" s="34">
        <f t="shared" si="153"/>
        <v>3504.0031559498875</v>
      </c>
      <c r="AE368" s="34">
        <f>+gettm2(AD368,AC368,AK368,AL368,テーブル2[[#This Row],[Fcorr]])</f>
        <v>594.94530249494119</v>
      </c>
      <c r="AF368" s="37">
        <f t="shared" si="154"/>
        <v>4.2580848003126448E-7</v>
      </c>
      <c r="AG368" s="34">
        <v>6.2855031096823447E-5</v>
      </c>
      <c r="AH368" s="34">
        <f t="shared" si="155"/>
        <v>12.441471508501149</v>
      </c>
      <c r="AI368" s="34">
        <f t="shared" si="156"/>
        <v>0.14110496643602799</v>
      </c>
      <c r="AJ368" s="34">
        <f t="shared" si="157"/>
        <v>76.734801522750203</v>
      </c>
      <c r="AK368" s="34">
        <f>+S88*テーブル2[[#This Row],[F_form]]/(E88*CpFromTP((テーブル2[[#This Row],[Tin]]+テーブル2[[#This Row],[Tf]])/2,テーブル2[[#This Row],[P]])*AI88)</f>
        <v>1.9443988686544826</v>
      </c>
      <c r="AL368" s="34">
        <f t="shared" si="158"/>
        <v>1.1293676909872215</v>
      </c>
      <c r="AM368" s="34">
        <f t="shared" si="159"/>
        <v>608.6210739768311</v>
      </c>
      <c r="AN368" s="34">
        <f t="shared" si="160"/>
        <v>2.1692471818823833E-8</v>
      </c>
      <c r="AO368" s="34">
        <f t="shared" si="161"/>
        <v>1.2632624174641874E-7</v>
      </c>
      <c r="AP368" s="34">
        <v>2.2803494640328301</v>
      </c>
      <c r="AQ368" s="34">
        <f t="shared" si="162"/>
        <v>1.0486730302403474E-4</v>
      </c>
      <c r="AR368" s="34">
        <f t="shared" si="163"/>
        <v>3.1490678669284933E-5</v>
      </c>
      <c r="AS368" s="34">
        <f t="shared" si="164"/>
        <v>38.44451168565891</v>
      </c>
      <c r="AT368" s="34">
        <f t="shared" si="165"/>
        <v>14.623039866922266</v>
      </c>
      <c r="AU368" s="34">
        <f t="shared" si="166"/>
        <v>2.0633835496147657</v>
      </c>
      <c r="AV368" s="34">
        <f t="shared" si="167"/>
        <v>0.21696591441806445</v>
      </c>
      <c r="AW368" s="34">
        <f t="shared" si="168"/>
        <v>3.7713196851308223E-2</v>
      </c>
      <c r="AX368" s="34">
        <f t="shared" si="169"/>
        <v>0.21696590723792369</v>
      </c>
      <c r="AY368" s="34">
        <f t="shared" si="170"/>
        <v>7.1801407597327227E-9</v>
      </c>
      <c r="AZ368" s="34">
        <f t="shared" si="171"/>
        <v>1080577.7610325073</v>
      </c>
      <c r="BA368" s="34">
        <f t="shared" si="172"/>
        <v>4.5987382494688089E-5</v>
      </c>
      <c r="BB368" s="36">
        <f t="shared" si="173"/>
        <v>1854804.1536845297</v>
      </c>
      <c r="BC368" s="38">
        <f t="shared" si="174"/>
        <v>-14513.044115152908</v>
      </c>
      <c r="BD368" s="39">
        <f t="shared" si="175"/>
        <v>-0.77638209995798346</v>
      </c>
      <c r="BE368" s="36">
        <v>1567831.23</v>
      </c>
      <c r="BF368" s="40">
        <f>テーブル2[[#This Row],[q_P]]/テーブル2[[#This Row],[q_M]]</f>
        <v>1.1830381473422555</v>
      </c>
      <c r="BG368" s="34">
        <v>1</v>
      </c>
      <c r="BH368" s="34">
        <v>1E-3</v>
      </c>
      <c r="BI368" s="34">
        <v>4.5999999999999999E-2</v>
      </c>
      <c r="BJ368" s="34">
        <v>5625</v>
      </c>
      <c r="BK368" s="22">
        <v>1</v>
      </c>
      <c r="BL368" s="34">
        <f>テーブル2[[#This Row],[Ts]]-テーブル2[[#This Row],[Tin]]</f>
        <v>94.401865877659247</v>
      </c>
      <c r="BM368" s="34">
        <f>テーブル2[[#This Row],[q_P]]*0.000001</f>
        <v>1.8548041536845297</v>
      </c>
      <c r="BN368" s="34">
        <f>テーブル2[[#This Row],[Tsub]]</f>
        <v>94.401865877659247</v>
      </c>
      <c r="BO368" s="34">
        <f>テーブル2[[#This Row],[Fcorr]]</f>
        <v>1</v>
      </c>
      <c r="BP368" s="34">
        <f>(テーブル2[[#This Row],[Tsub]]-40)^2</f>
        <v>2959.5630109708254</v>
      </c>
      <c r="BQ368" s="34">
        <v>1</v>
      </c>
      <c r="BR368" s="34">
        <v>0.62484000000000006</v>
      </c>
    </row>
    <row r="369" spans="1:70" x14ac:dyDescent="0.15">
      <c r="A369" s="33" t="s">
        <v>366</v>
      </c>
      <c r="B369" s="34">
        <v>13789514.586336</v>
      </c>
      <c r="C369" s="22">
        <f>TsatFromP(テーブル2[[#This Row],[P]])</f>
        <v>608.62107399852357</v>
      </c>
      <c r="D369" s="34">
        <f>RhoGFromP(テーブル2[[#This Row],[P]])</f>
        <v>85.147847035840741</v>
      </c>
      <c r="E369" s="34">
        <f>RhoFFromP(テーブル2[[#This Row],[P]])</f>
        <v>624.86636713482415</v>
      </c>
      <c r="F369" s="34">
        <f>HgFromP(テーブル2[[#This Row],[P]])</f>
        <v>2643264.5206450778</v>
      </c>
      <c r="G369" s="34">
        <f>HfFromP(テーブル2[[#This Row],[P]])</f>
        <v>1562686.7596125705</v>
      </c>
      <c r="H369" s="34">
        <f>MuGFromP(テーブル2[[#This Row],[P]])</f>
        <v>2.2019591234371903E-5</v>
      </c>
      <c r="I369" s="34">
        <f>MuFFromP(テーブル2[[#This Row],[P]])</f>
        <v>7.222326555143516E-5</v>
      </c>
      <c r="J369" s="34">
        <f>KfFromP(テーブル2[[#This Row],[P]])</f>
        <v>0.49112131073334553</v>
      </c>
      <c r="K369" s="34">
        <f>CpFFromP(テーブル2[[#This Row],[P]])</f>
        <v>7679.7488518783057</v>
      </c>
      <c r="L369" s="34">
        <f>SigmaFromP(テーブル2[[#This Row],[P]])</f>
        <v>6.5036449518301549E-3</v>
      </c>
      <c r="M369" s="34">
        <v>263.01</v>
      </c>
      <c r="N369" s="34">
        <v>1315.5431000000001</v>
      </c>
      <c r="O369" s="35">
        <f t="shared" si="176"/>
        <v>2.5880591202383804E-5</v>
      </c>
      <c r="P369" s="35">
        <f t="shared" si="177"/>
        <v>1.8033998468666854E-2</v>
      </c>
      <c r="Q369" s="35">
        <v>5.7404000000000014E-3</v>
      </c>
      <c r="R369" s="34">
        <v>0.62484000000000006</v>
      </c>
      <c r="S369" s="36">
        <v>5768869.4000244141</v>
      </c>
      <c r="T369" s="34">
        <v>344.15010926032551</v>
      </c>
      <c r="U369" s="12">
        <f>+T369+BG369*S369*テーブル2[[#This Row],[Pw]]*R369/(N369*O369*K369)</f>
        <v>592.76392988016357</v>
      </c>
      <c r="V369" s="34">
        <v>0.03</v>
      </c>
      <c r="W369" s="35">
        <f t="shared" si="148"/>
        <v>104561.09334826305</v>
      </c>
      <c r="X369" s="34">
        <v>3.6049223492946425E-2</v>
      </c>
      <c r="Y369" s="34">
        <f t="shared" si="149"/>
        <v>5.2668632551933658</v>
      </c>
      <c r="Z369" s="34">
        <f t="shared" si="150"/>
        <v>5.2668632840204701</v>
      </c>
      <c r="AA369" s="34">
        <f t="shared" si="151"/>
        <v>-2.8827104259221414E-8</v>
      </c>
      <c r="AB369" s="34">
        <f t="shared" si="152"/>
        <v>6.2532980728022912E-5</v>
      </c>
      <c r="AC369" s="34">
        <v>648.02748873431506</v>
      </c>
      <c r="AD369" s="34">
        <f t="shared" si="153"/>
        <v>3509.4825217805064</v>
      </c>
      <c r="AE369" s="34">
        <f>+gettm2(AD369,AC369,AK369,AL369,テーブル2[[#This Row],[Fcorr]])</f>
        <v>592.76393036043839</v>
      </c>
      <c r="AF369" s="37">
        <f t="shared" si="154"/>
        <v>4.8027482080215123E-7</v>
      </c>
      <c r="AG369" s="34">
        <v>6.2922902826675892E-5</v>
      </c>
      <c r="AH369" s="34">
        <f t="shared" si="155"/>
        <v>12.480412498070493</v>
      </c>
      <c r="AI369" s="34">
        <f t="shared" si="156"/>
        <v>0.14132561855796097</v>
      </c>
      <c r="AJ369" s="34">
        <f t="shared" si="157"/>
        <v>76.937784018504729</v>
      </c>
      <c r="AK369" s="34">
        <f>+S88*テーブル2[[#This Row],[F_form]]/(E88*CpFromTP((テーブル2[[#This Row],[Tin]]+テーブル2[[#This Row],[Tf]])/2,テーブル2[[#This Row],[P]])*AI88)</f>
        <v>2.2553980508877371</v>
      </c>
      <c r="AL369" s="34">
        <f t="shared" si="158"/>
        <v>1.1293676909872215</v>
      </c>
      <c r="AM369" s="34">
        <f t="shared" si="159"/>
        <v>608.62107397122554</v>
      </c>
      <c r="AN369" s="34">
        <f t="shared" si="160"/>
        <v>2.7298028726363555E-8</v>
      </c>
      <c r="AO369" s="34">
        <f t="shared" si="161"/>
        <v>3.8992209865298E-7</v>
      </c>
      <c r="AP369" s="34">
        <v>2.2858035060507818</v>
      </c>
      <c r="AQ369" s="34">
        <f t="shared" si="162"/>
        <v>1.0436746274995751E-4</v>
      </c>
      <c r="AR369" s="34">
        <f t="shared" si="163"/>
        <v>3.1656412462664436E-5</v>
      </c>
      <c r="AS369" s="34">
        <f t="shared" si="164"/>
        <v>38.707276928435448</v>
      </c>
      <c r="AT369" s="34">
        <f t="shared" si="165"/>
        <v>14.640069041714989</v>
      </c>
      <c r="AU369" s="34">
        <f t="shared" si="166"/>
        <v>2.0690168130516255</v>
      </c>
      <c r="AV369" s="34">
        <f t="shared" si="167"/>
        <v>0.21678669299915621</v>
      </c>
      <c r="AW369" s="34">
        <f t="shared" si="168"/>
        <v>3.7595525323589049E-2</v>
      </c>
      <c r="AX369" s="34">
        <f t="shared" si="169"/>
        <v>0.21678668539873691</v>
      </c>
      <c r="AY369" s="34">
        <f t="shared" si="170"/>
        <v>7.6004192939294057E-9</v>
      </c>
      <c r="AZ369" s="34">
        <f t="shared" si="171"/>
        <v>1080577.7610325073</v>
      </c>
      <c r="BA369" s="34">
        <f t="shared" si="172"/>
        <v>4.5658982705068465E-5</v>
      </c>
      <c r="BB369" s="36">
        <f t="shared" si="173"/>
        <v>5766267.6014486253</v>
      </c>
      <c r="BC369" s="38">
        <f t="shared" si="174"/>
        <v>-2601.7985757887363</v>
      </c>
      <c r="BD369" s="39">
        <f t="shared" si="175"/>
        <v>-4.5100666965657524E-2</v>
      </c>
      <c r="BE369" s="36">
        <v>3406957.2</v>
      </c>
      <c r="BF369" s="40">
        <f>テーブル2[[#This Row],[q_P]]/テーブル2[[#This Row],[q_M]]</f>
        <v>1.6924978104945447</v>
      </c>
      <c r="BG369" s="34">
        <v>1</v>
      </c>
      <c r="BH369" s="34">
        <v>-0.11700000000000001</v>
      </c>
      <c r="BI369" s="34">
        <v>4.5999999999999999E-2</v>
      </c>
      <c r="BJ369" s="34">
        <v>5625</v>
      </c>
      <c r="BK369" s="22">
        <v>1</v>
      </c>
      <c r="BL369" s="34">
        <f>テーブル2[[#This Row],[Ts]]-テーブル2[[#This Row],[Tin]]</f>
        <v>264.47096473819806</v>
      </c>
      <c r="BM369" s="34">
        <f>テーブル2[[#This Row],[q_P]]*0.000001</f>
        <v>5.7662676014486252</v>
      </c>
      <c r="BN369" s="34">
        <f>テーブル2[[#This Row],[Tsub]]</f>
        <v>264.47096473819806</v>
      </c>
      <c r="BO369" s="34">
        <f>テーブル2[[#This Row],[Fcorr]]</f>
        <v>1</v>
      </c>
      <c r="BP369" s="34">
        <f>(テーブル2[[#This Row],[Tsub]]-40)^2</f>
        <v>50387.214010497359</v>
      </c>
      <c r="BQ369" s="34">
        <v>1</v>
      </c>
      <c r="BR369" s="34">
        <v>0.62484000000000006</v>
      </c>
    </row>
    <row r="370" spans="1:70" x14ac:dyDescent="0.15">
      <c r="A370" s="33" t="s">
        <v>367</v>
      </c>
      <c r="B370" s="34">
        <v>13789514.586336</v>
      </c>
      <c r="C370" s="22">
        <f>TsatFromP(テーブル2[[#This Row],[P]])</f>
        <v>608.62107399852357</v>
      </c>
      <c r="D370" s="34">
        <f>RhoGFromP(テーブル2[[#This Row],[P]])</f>
        <v>85.147847035840741</v>
      </c>
      <c r="E370" s="34">
        <f>RhoFFromP(テーブル2[[#This Row],[P]])</f>
        <v>624.86636713482415</v>
      </c>
      <c r="F370" s="34">
        <f>HgFromP(テーブル2[[#This Row],[P]])</f>
        <v>2643264.5206450778</v>
      </c>
      <c r="G370" s="34">
        <f>HfFromP(テーブル2[[#This Row],[P]])</f>
        <v>1562686.7596125705</v>
      </c>
      <c r="H370" s="34">
        <f>MuGFromP(テーブル2[[#This Row],[P]])</f>
        <v>2.2019591234371903E-5</v>
      </c>
      <c r="I370" s="34">
        <f>MuFFromP(テーブル2[[#This Row],[P]])</f>
        <v>7.222326555143516E-5</v>
      </c>
      <c r="J370" s="34">
        <f>KfFromP(テーブル2[[#This Row],[P]])</f>
        <v>0.49112131073334553</v>
      </c>
      <c r="K370" s="34">
        <f>CpFFromP(テーブル2[[#This Row],[P]])</f>
        <v>7679.7488518783057</v>
      </c>
      <c r="L370" s="34">
        <f>SigmaFromP(テーブル2[[#This Row],[P]])</f>
        <v>6.5036449518301549E-3</v>
      </c>
      <c r="M370" s="34">
        <v>264.01</v>
      </c>
      <c r="N370" s="34">
        <v>1315.5431000000001</v>
      </c>
      <c r="O370" s="35">
        <f t="shared" si="176"/>
        <v>2.5880591202383804E-5</v>
      </c>
      <c r="P370" s="35">
        <f t="shared" si="177"/>
        <v>1.8033998468666854E-2</v>
      </c>
      <c r="Q370" s="35">
        <v>5.7404000000000014E-3</v>
      </c>
      <c r="R370" s="34">
        <v>0.62484000000000006</v>
      </c>
      <c r="S370" s="36">
        <v>5807511.8064880371</v>
      </c>
      <c r="T370" s="34">
        <v>342.47243610361289</v>
      </c>
      <c r="U370" s="12">
        <f>+T370+BG370*S370*テーブル2[[#This Row],[Pw]]*R370/(N370*O370*K370)</f>
        <v>592.75158066176459</v>
      </c>
      <c r="V370" s="34">
        <v>0.03</v>
      </c>
      <c r="W370" s="35">
        <f t="shared" si="148"/>
        <v>104561.09334826305</v>
      </c>
      <c r="X370" s="34">
        <v>3.6049223492946425E-2</v>
      </c>
      <c r="Y370" s="34">
        <f t="shared" si="149"/>
        <v>5.2668632551933658</v>
      </c>
      <c r="Z370" s="34">
        <f t="shared" si="150"/>
        <v>5.2668632840204701</v>
      </c>
      <c r="AA370" s="34">
        <f t="shared" si="151"/>
        <v>-2.8827104259221414E-8</v>
      </c>
      <c r="AB370" s="34">
        <f t="shared" si="152"/>
        <v>6.2532980728022912E-5</v>
      </c>
      <c r="AC370" s="34">
        <v>648.05866404867891</v>
      </c>
      <c r="AD370" s="34">
        <f t="shared" si="153"/>
        <v>3509.4825217805064</v>
      </c>
      <c r="AE370" s="34">
        <f>+gettm2(AD370,AC370,AK370,AL370,テーブル2[[#This Row],[Fcorr]])</f>
        <v>592.75158114235114</v>
      </c>
      <c r="AF370" s="37">
        <f t="shared" si="154"/>
        <v>4.805865501111839E-7</v>
      </c>
      <c r="AG370" s="34">
        <v>6.2924459133536917E-5</v>
      </c>
      <c r="AH370" s="34">
        <f t="shared" si="155"/>
        <v>12.480412498070493</v>
      </c>
      <c r="AI370" s="34">
        <f t="shared" si="156"/>
        <v>0.14132561855796097</v>
      </c>
      <c r="AJ370" s="34">
        <f t="shared" si="157"/>
        <v>76.939686963152226</v>
      </c>
      <c r="AK370" s="34">
        <f>+S88*テーブル2[[#This Row],[F_form]]/(E88*CpFromTP((テーブル2[[#This Row],[Tin]]+テーブル2[[#This Row],[Tf]])/2,テーブル2[[#This Row],[P]])*AI88)</f>
        <v>2.2571743596985359</v>
      </c>
      <c r="AL370" s="34">
        <f t="shared" si="158"/>
        <v>1.1293676909872215</v>
      </c>
      <c r="AM370" s="34">
        <f t="shared" si="159"/>
        <v>608.62107397115483</v>
      </c>
      <c r="AN370" s="34">
        <f t="shared" si="160"/>
        <v>2.73687419394264E-8</v>
      </c>
      <c r="AO370" s="34">
        <f t="shared" si="161"/>
        <v>3.9147840551400574E-7</v>
      </c>
      <c r="AP370" s="34">
        <v>2.2858193707999184</v>
      </c>
      <c r="AQ370" s="34">
        <f t="shared" si="162"/>
        <v>1.0436601402842702E-4</v>
      </c>
      <c r="AR370" s="34">
        <f t="shared" si="163"/>
        <v>3.1657968769525462E-5</v>
      </c>
      <c r="AS370" s="34">
        <f t="shared" si="164"/>
        <v>38.709179873082959</v>
      </c>
      <c r="AT370" s="34">
        <f t="shared" si="165"/>
        <v>14.640191944824128</v>
      </c>
      <c r="AU370" s="34">
        <f t="shared" si="166"/>
        <v>2.0690341824095473</v>
      </c>
      <c r="AV370" s="34">
        <f t="shared" si="167"/>
        <v>0.21678518839037109</v>
      </c>
      <c r="AW370" s="34">
        <f t="shared" si="168"/>
        <v>3.7595525323589049E-2</v>
      </c>
      <c r="AX370" s="34">
        <f t="shared" si="169"/>
        <v>0.21678518078886966</v>
      </c>
      <c r="AY370" s="34">
        <f t="shared" si="170"/>
        <v>7.6015014283115079E-9</v>
      </c>
      <c r="AZ370" s="34">
        <f t="shared" si="171"/>
        <v>1080577.7610325073</v>
      </c>
      <c r="BA370" s="34">
        <f t="shared" si="172"/>
        <v>4.56580320219722E-5</v>
      </c>
      <c r="BB370" s="36">
        <f t="shared" si="173"/>
        <v>5789403.2082445864</v>
      </c>
      <c r="BC370" s="38">
        <f t="shared" si="174"/>
        <v>-18108.598243450746</v>
      </c>
      <c r="BD370" s="39">
        <f t="shared" si="175"/>
        <v>-0.31181336942303206</v>
      </c>
      <c r="BE370" s="36">
        <v>3375411.3</v>
      </c>
      <c r="BF370" s="40">
        <f>テーブル2[[#This Row],[q_P]]/テーブル2[[#This Row],[q_M]]</f>
        <v>1.7151697063538853</v>
      </c>
      <c r="BG370" s="34">
        <v>1</v>
      </c>
      <c r="BH370" s="34">
        <v>-0.13400000000000001</v>
      </c>
      <c r="BI370" s="34">
        <v>4.5999999999999999E-2</v>
      </c>
      <c r="BJ370" s="34">
        <v>5625</v>
      </c>
      <c r="BK370" s="22">
        <v>1</v>
      </c>
      <c r="BL370" s="34">
        <f>テーブル2[[#This Row],[Ts]]-テーブル2[[#This Row],[Tin]]</f>
        <v>266.14863789491068</v>
      </c>
      <c r="BM370" s="34">
        <f>テーブル2[[#This Row],[q_P]]*0.000001</f>
        <v>5.7894032082445861</v>
      </c>
      <c r="BN370" s="34">
        <f>テーブル2[[#This Row],[Tsub]]</f>
        <v>266.14863789491068</v>
      </c>
      <c r="BO370" s="34">
        <f>テーブル2[[#This Row],[Fcorr]]</f>
        <v>1</v>
      </c>
      <c r="BP370" s="34">
        <f>(テーブル2[[#This Row],[Tsub]]-40)^2</f>
        <v>51143.206421723429</v>
      </c>
      <c r="BQ370" s="34">
        <v>1</v>
      </c>
      <c r="BR370" s="34">
        <v>0.62484000000000006</v>
      </c>
    </row>
    <row r="371" spans="1:70" x14ac:dyDescent="0.15">
      <c r="A371" s="33" t="s">
        <v>368</v>
      </c>
      <c r="B371" s="34">
        <v>13789514.586336</v>
      </c>
      <c r="C371" s="22">
        <f>TsatFromP(テーブル2[[#This Row],[P]])</f>
        <v>608.62107399852357</v>
      </c>
      <c r="D371" s="34">
        <f>RhoGFromP(テーブル2[[#This Row],[P]])</f>
        <v>85.147847035840741</v>
      </c>
      <c r="E371" s="34">
        <f>RhoFFromP(テーブル2[[#This Row],[P]])</f>
        <v>624.86636713482415</v>
      </c>
      <c r="F371" s="34">
        <f>HgFromP(テーブル2[[#This Row],[P]])</f>
        <v>2643264.5206450778</v>
      </c>
      <c r="G371" s="34">
        <f>HfFromP(テーブル2[[#This Row],[P]])</f>
        <v>1562686.7596125705</v>
      </c>
      <c r="H371" s="34">
        <f>MuGFromP(テーブル2[[#This Row],[P]])</f>
        <v>2.2019591234371903E-5</v>
      </c>
      <c r="I371" s="34">
        <f>MuFFromP(テーブル2[[#This Row],[P]])</f>
        <v>7.222326555143516E-5</v>
      </c>
      <c r="J371" s="34">
        <f>KfFromP(テーブル2[[#This Row],[P]])</f>
        <v>0.49112131073334553</v>
      </c>
      <c r="K371" s="34">
        <f>CpFFromP(テーブル2[[#This Row],[P]])</f>
        <v>7679.7488518783057</v>
      </c>
      <c r="L371" s="34">
        <f>SigmaFromP(テーブル2[[#This Row],[P]])</f>
        <v>6.5036449518301549E-3</v>
      </c>
      <c r="M371" s="34">
        <v>265.01</v>
      </c>
      <c r="N371" s="34">
        <v>1315.5431000000001</v>
      </c>
      <c r="O371" s="35">
        <f t="shared" si="176"/>
        <v>2.5880591202383804E-5</v>
      </c>
      <c r="P371" s="35">
        <f t="shared" si="177"/>
        <v>1.8033998468666854E-2</v>
      </c>
      <c r="Q371" s="35">
        <v>5.7404000000000014E-3</v>
      </c>
      <c r="R371" s="34">
        <v>0.62484000000000006</v>
      </c>
      <c r="S371" s="36">
        <v>6104178.8101196289</v>
      </c>
      <c r="T371" s="34">
        <v>329.5970068579449</v>
      </c>
      <c r="U371" s="12">
        <f>+T371+BG371*S371*テーブル2[[#This Row],[Pw]]*R371/(N371*O371*K371)</f>
        <v>592.66124189229595</v>
      </c>
      <c r="V371" s="34">
        <v>0.03</v>
      </c>
      <c r="W371" s="35">
        <f t="shared" si="148"/>
        <v>104561.09334826305</v>
      </c>
      <c r="X371" s="34">
        <v>3.6049223492946425E-2</v>
      </c>
      <c r="Y371" s="34">
        <f t="shared" si="149"/>
        <v>5.2668632551933658</v>
      </c>
      <c r="Z371" s="34">
        <f t="shared" si="150"/>
        <v>5.2668632840204701</v>
      </c>
      <c r="AA371" s="34">
        <f t="shared" si="151"/>
        <v>-2.8827104259221414E-8</v>
      </c>
      <c r="AB371" s="34">
        <f t="shared" si="152"/>
        <v>6.2532980728022912E-5</v>
      </c>
      <c r="AC371" s="34">
        <v>648.28907944836737</v>
      </c>
      <c r="AD371" s="34">
        <f t="shared" si="153"/>
        <v>3509.4825217805064</v>
      </c>
      <c r="AE371" s="34">
        <f>+gettm2(AD371,AC371,AK371,AL371,テーブル2[[#This Row],[Fcorr]])</f>
        <v>592.6612423751867</v>
      </c>
      <c r="AF371" s="37">
        <f t="shared" si="154"/>
        <v>4.8289075493812561E-7</v>
      </c>
      <c r="AG371" s="34">
        <v>6.294327133007032E-5</v>
      </c>
      <c r="AH371" s="34">
        <f t="shared" si="155"/>
        <v>12.480412498070493</v>
      </c>
      <c r="AI371" s="34">
        <f t="shared" si="156"/>
        <v>0.14132561855796097</v>
      </c>
      <c r="AJ371" s="34">
        <f t="shared" si="157"/>
        <v>76.962689219068295</v>
      </c>
      <c r="AK371" s="34">
        <f>+S88*テーブル2[[#This Row],[F_form]]/(E88*CpFromTP((テーブル2[[#This Row],[Tin]]+テーブル2[[#This Row],[Tf]])/2,テーブル2[[#This Row],[P]])*AI88)</f>
        <v>2.2702648725793835</v>
      </c>
      <c r="AL371" s="34">
        <f t="shared" si="158"/>
        <v>1.1293676909872215</v>
      </c>
      <c r="AM371" s="34">
        <f t="shared" si="159"/>
        <v>608.62107397039813</v>
      </c>
      <c r="AN371" s="34">
        <f t="shared" si="160"/>
        <v>2.8125441531301476E-8</v>
      </c>
      <c r="AO371" s="34">
        <f t="shared" si="161"/>
        <v>4.1029060204740813E-7</v>
      </c>
      <c r="AP371" s="34">
        <v>2.2860110792344321</v>
      </c>
      <c r="AQ371" s="34">
        <f t="shared" si="162"/>
        <v>1.0434851017080962E-4</v>
      </c>
      <c r="AR371" s="34">
        <f t="shared" si="163"/>
        <v>3.1676780966058864E-5</v>
      </c>
      <c r="AS371" s="34">
        <f t="shared" si="164"/>
        <v>38.732182128999021</v>
      </c>
      <c r="AT371" s="34">
        <f t="shared" si="165"/>
        <v>14.641677085064295</v>
      </c>
      <c r="AU371" s="34">
        <f t="shared" si="166"/>
        <v>2.0692440707726343</v>
      </c>
      <c r="AV371" s="34">
        <f t="shared" si="167"/>
        <v>0.21676700846179786</v>
      </c>
      <c r="AW371" s="34">
        <f t="shared" si="168"/>
        <v>3.7595525323589049E-2</v>
      </c>
      <c r="AX371" s="34">
        <f t="shared" si="169"/>
        <v>0.21676700084739328</v>
      </c>
      <c r="AY371" s="34">
        <f t="shared" si="170"/>
        <v>7.6144045790815795E-9</v>
      </c>
      <c r="AZ371" s="34">
        <f t="shared" si="171"/>
        <v>1080577.7610325073</v>
      </c>
      <c r="BA371" s="34">
        <f t="shared" si="172"/>
        <v>4.5646546125119895E-5</v>
      </c>
      <c r="BB371" s="36">
        <f t="shared" si="173"/>
        <v>6069135.3420855692</v>
      </c>
      <c r="BC371" s="38">
        <f t="shared" si="174"/>
        <v>-35043.468034059741</v>
      </c>
      <c r="BD371" s="39">
        <f t="shared" si="175"/>
        <v>-0.57408980182500524</v>
      </c>
      <c r="BE371" s="36">
        <v>3501594.9</v>
      </c>
      <c r="BF371" s="40">
        <f>テーブル2[[#This Row],[q_P]]/テーブル2[[#This Row],[q_M]]</f>
        <v>1.7332488524259528</v>
      </c>
      <c r="BG371" s="34">
        <v>1</v>
      </c>
      <c r="BH371" s="34">
        <v>-0.14399999999999999</v>
      </c>
      <c r="BI371" s="34">
        <v>4.5999999999999999E-2</v>
      </c>
      <c r="BJ371" s="34">
        <v>5625</v>
      </c>
      <c r="BK371" s="22">
        <v>1</v>
      </c>
      <c r="BL371" s="34">
        <f>テーブル2[[#This Row],[Ts]]-テーブル2[[#This Row],[Tin]]</f>
        <v>279.02406714057867</v>
      </c>
      <c r="BM371" s="34">
        <f>テーブル2[[#This Row],[q_P]]*0.000001</f>
        <v>6.0691353420855689</v>
      </c>
      <c r="BN371" s="34">
        <f>テーブル2[[#This Row],[Tsub]]</f>
        <v>279.02406714057867</v>
      </c>
      <c r="BO371" s="34">
        <f>テーブル2[[#This Row],[Fcorr]]</f>
        <v>1</v>
      </c>
      <c r="BP371" s="34">
        <f>(テーブル2[[#This Row],[Tsub]]-40)^2</f>
        <v>57132.504672423856</v>
      </c>
      <c r="BQ371" s="34">
        <v>1</v>
      </c>
      <c r="BR371" s="34">
        <v>0.62484000000000006</v>
      </c>
    </row>
    <row r="372" spans="1:70" x14ac:dyDescent="0.15">
      <c r="A372" s="33" t="s">
        <v>369</v>
      </c>
      <c r="B372" s="34">
        <v>13789514.586336</v>
      </c>
      <c r="C372" s="22">
        <f>TsatFromP(テーブル2[[#This Row],[P]])</f>
        <v>608.62107399852357</v>
      </c>
      <c r="D372" s="34">
        <f>RhoGFromP(テーブル2[[#This Row],[P]])</f>
        <v>85.147847035840741</v>
      </c>
      <c r="E372" s="34">
        <f>RhoFFromP(テーブル2[[#This Row],[P]])</f>
        <v>624.86636713482415</v>
      </c>
      <c r="F372" s="34">
        <f>HgFromP(テーブル2[[#This Row],[P]])</f>
        <v>2643264.5206450778</v>
      </c>
      <c r="G372" s="34">
        <f>HfFromP(テーブル2[[#This Row],[P]])</f>
        <v>1562686.7596125705</v>
      </c>
      <c r="H372" s="34">
        <f>MuGFromP(テーブル2[[#This Row],[P]])</f>
        <v>2.2019591234371903E-5</v>
      </c>
      <c r="I372" s="34">
        <f>MuFFromP(テーブル2[[#This Row],[P]])</f>
        <v>7.222326555143516E-5</v>
      </c>
      <c r="J372" s="34">
        <f>KfFromP(テーブル2[[#This Row],[P]])</f>
        <v>0.49112131073334553</v>
      </c>
      <c r="K372" s="34">
        <f>CpFFromP(テーブル2[[#This Row],[P]])</f>
        <v>7679.7488518783057</v>
      </c>
      <c r="L372" s="34">
        <f>SigmaFromP(テーブル2[[#This Row],[P]])</f>
        <v>6.5036449518301549E-3</v>
      </c>
      <c r="M372" s="34">
        <v>266.01</v>
      </c>
      <c r="N372" s="34">
        <v>1315.5431000000001</v>
      </c>
      <c r="O372" s="35">
        <f t="shared" si="176"/>
        <v>2.5880591202383804E-5</v>
      </c>
      <c r="P372" s="35">
        <f t="shared" si="177"/>
        <v>1.8033998468666854E-2</v>
      </c>
      <c r="Q372" s="35">
        <v>5.7404000000000014E-3</v>
      </c>
      <c r="R372" s="34">
        <v>0.62484000000000006</v>
      </c>
      <c r="S372" s="36">
        <v>5527016.7350769043</v>
      </c>
      <c r="T372" s="34">
        <v>354.65243796477353</v>
      </c>
      <c r="U372" s="12">
        <f>+T372+BG372*S372*テーブル2[[#This Row],[Pw]]*R372/(N372*O372*K372)</f>
        <v>592.84343378302469</v>
      </c>
      <c r="V372" s="34">
        <v>0.03</v>
      </c>
      <c r="W372" s="35">
        <f t="shared" si="148"/>
        <v>104561.09334826305</v>
      </c>
      <c r="X372" s="34">
        <v>3.6049223492946425E-2</v>
      </c>
      <c r="Y372" s="34">
        <f t="shared" si="149"/>
        <v>5.2668632551933658</v>
      </c>
      <c r="Z372" s="34">
        <f t="shared" si="150"/>
        <v>5.2668632840204701</v>
      </c>
      <c r="AA372" s="34">
        <f t="shared" si="151"/>
        <v>-2.8827104259221414E-8</v>
      </c>
      <c r="AB372" s="34">
        <f t="shared" si="152"/>
        <v>6.2532980728022912E-5</v>
      </c>
      <c r="AC372" s="34">
        <v>647.82513232426095</v>
      </c>
      <c r="AD372" s="34">
        <f t="shared" si="153"/>
        <v>3509.4825217805064</v>
      </c>
      <c r="AE372" s="34">
        <f>+gettm2(AD372,AC372,AK372,AL372,テーブル2[[#This Row],[Fcorr]])</f>
        <v>592.843434261276</v>
      </c>
      <c r="AF372" s="37">
        <f t="shared" si="154"/>
        <v>4.7825130877754418E-7</v>
      </c>
      <c r="AG372" s="34">
        <v>6.2907513449410429E-5</v>
      </c>
      <c r="AH372" s="34">
        <f t="shared" si="155"/>
        <v>12.480412498070493</v>
      </c>
      <c r="AI372" s="34">
        <f t="shared" si="156"/>
        <v>0.14132561855796097</v>
      </c>
      <c r="AJ372" s="34">
        <f t="shared" si="157"/>
        <v>76.918966949821609</v>
      </c>
      <c r="AK372" s="34">
        <f>+S88*テーブル2[[#This Row],[F_form]]/(E88*CpFromTP((テーブル2[[#This Row],[Tin]]+テーブル2[[#This Row],[Tf]])/2,テーブル2[[#This Row],[P]])*AI88)</f>
        <v>2.243894861181658</v>
      </c>
      <c r="AL372" s="34">
        <f t="shared" si="158"/>
        <v>1.1293676909872215</v>
      </c>
      <c r="AM372" s="34">
        <f t="shared" si="159"/>
        <v>608.62107397184786</v>
      </c>
      <c r="AN372" s="34">
        <f t="shared" si="160"/>
        <v>2.6675706976675428E-8</v>
      </c>
      <c r="AO372" s="34">
        <f t="shared" si="161"/>
        <v>3.7453272138751755E-7</v>
      </c>
      <c r="AP372" s="34">
        <v>2.2856465881681367</v>
      </c>
      <c r="AQ372" s="34">
        <f t="shared" si="162"/>
        <v>1.0438179364742061E-4</v>
      </c>
      <c r="AR372" s="34">
        <f t="shared" si="163"/>
        <v>3.1641023085398973E-5</v>
      </c>
      <c r="AS372" s="34">
        <f t="shared" si="164"/>
        <v>38.688459859752349</v>
      </c>
      <c r="AT372" s="34">
        <f t="shared" si="165"/>
        <v>14.638853401820935</v>
      </c>
      <c r="AU372" s="34">
        <f t="shared" si="166"/>
        <v>2.0688450119916548</v>
      </c>
      <c r="AV372" s="34">
        <f t="shared" si="167"/>
        <v>0.21680157617648188</v>
      </c>
      <c r="AW372" s="34">
        <f t="shared" si="168"/>
        <v>3.7595525323589049E-2</v>
      </c>
      <c r="AX372" s="34">
        <f t="shared" si="169"/>
        <v>0.2168015685866429</v>
      </c>
      <c r="AY372" s="34">
        <f t="shared" si="170"/>
        <v>7.5898389795270305E-9</v>
      </c>
      <c r="AZ372" s="34">
        <f t="shared" si="171"/>
        <v>1080577.7610325073</v>
      </c>
      <c r="BA372" s="34">
        <f t="shared" si="172"/>
        <v>4.5668387312265475E-5</v>
      </c>
      <c r="BB372" s="36">
        <f t="shared" si="173"/>
        <v>5537544.9635825958</v>
      </c>
      <c r="BC372" s="38">
        <f t="shared" si="174"/>
        <v>10528.228505691513</v>
      </c>
      <c r="BD372" s="39">
        <f t="shared" si="175"/>
        <v>0.19048664062973966</v>
      </c>
      <c r="BE372" s="36">
        <v>3533140.8</v>
      </c>
      <c r="BF372" s="40">
        <f>テーブル2[[#This Row],[q_P]]/テーブル2[[#This Row],[q_M]]</f>
        <v>1.5673151105618537</v>
      </c>
      <c r="BG372" s="34">
        <v>1</v>
      </c>
      <c r="BH372" s="34">
        <v>-3.7999999999999999E-2</v>
      </c>
      <c r="BI372" s="34">
        <v>4.5999999999999999E-2</v>
      </c>
      <c r="BJ372" s="34">
        <v>5625</v>
      </c>
      <c r="BK372" s="22">
        <v>1</v>
      </c>
      <c r="BL372" s="34">
        <f>テーブル2[[#This Row],[Ts]]-テーブル2[[#This Row],[Tin]]</f>
        <v>253.96863603375004</v>
      </c>
      <c r="BM372" s="34">
        <f>テーブル2[[#This Row],[q_P]]*0.000001</f>
        <v>5.5375449635825955</v>
      </c>
      <c r="BN372" s="34">
        <f>テーブル2[[#This Row],[Tsub]]</f>
        <v>253.96863603375004</v>
      </c>
      <c r="BO372" s="34">
        <f>テーブル2[[#This Row],[Fcorr]]</f>
        <v>1</v>
      </c>
      <c r="BP372" s="34">
        <f>(テーブル2[[#This Row],[Tsub]]-40)^2</f>
        <v>45782.577206143396</v>
      </c>
      <c r="BQ372" s="34">
        <v>1</v>
      </c>
      <c r="BR372" s="34">
        <v>0.62484000000000006</v>
      </c>
    </row>
    <row r="373" spans="1:70" x14ac:dyDescent="0.15">
      <c r="A373" s="33" t="s">
        <v>370</v>
      </c>
      <c r="B373" s="34">
        <v>13789514.586336</v>
      </c>
      <c r="C373" s="22">
        <f>TsatFromP(テーブル2[[#This Row],[P]])</f>
        <v>608.62107399852357</v>
      </c>
      <c r="D373" s="34">
        <f>RhoGFromP(テーブル2[[#This Row],[P]])</f>
        <v>85.147847035840741</v>
      </c>
      <c r="E373" s="34">
        <f>RhoFFromP(テーブル2[[#This Row],[P]])</f>
        <v>624.86636713482415</v>
      </c>
      <c r="F373" s="34">
        <f>HgFromP(テーブル2[[#This Row],[P]])</f>
        <v>2643264.5206450778</v>
      </c>
      <c r="G373" s="34">
        <f>HfFromP(テーブル2[[#This Row],[P]])</f>
        <v>1562686.7596125705</v>
      </c>
      <c r="H373" s="34">
        <f>MuGFromP(テーブル2[[#This Row],[P]])</f>
        <v>2.2019591234371903E-5</v>
      </c>
      <c r="I373" s="34">
        <f>MuFFromP(テーブル2[[#This Row],[P]])</f>
        <v>7.222326555143516E-5</v>
      </c>
      <c r="J373" s="34">
        <f>KfFromP(テーブル2[[#This Row],[P]])</f>
        <v>0.49112131073334553</v>
      </c>
      <c r="K373" s="34">
        <f>CpFFromP(テーブル2[[#This Row],[P]])</f>
        <v>7679.7488518783057</v>
      </c>
      <c r="L373" s="34">
        <f>SigmaFromP(テーブル2[[#This Row],[P]])</f>
        <v>6.5036449518301549E-3</v>
      </c>
      <c r="M373" s="34">
        <v>267.01</v>
      </c>
      <c r="N373" s="34">
        <v>1315.5431000000001</v>
      </c>
      <c r="O373" s="35">
        <f t="shared" si="176"/>
        <v>2.5880591202383804E-5</v>
      </c>
      <c r="P373" s="35">
        <f t="shared" si="177"/>
        <v>1.8033998468666854E-2</v>
      </c>
      <c r="Q373" s="35">
        <v>5.7404000000000014E-3</v>
      </c>
      <c r="R373" s="34">
        <v>0.62484000000000006</v>
      </c>
      <c r="S373" s="36">
        <v>5539863.4910583496</v>
      </c>
      <c r="T373" s="34">
        <v>354.09432580844162</v>
      </c>
      <c r="U373" s="12">
        <f>+T373+BG373*S373*テーブル2[[#This Row],[Pw]]*R373/(N373*O373*K373)</f>
        <v>592.83896236037015</v>
      </c>
      <c r="V373" s="34">
        <v>0.03</v>
      </c>
      <c r="W373" s="35">
        <f t="shared" si="148"/>
        <v>104561.09334826305</v>
      </c>
      <c r="X373" s="34">
        <v>3.6049223492946425E-2</v>
      </c>
      <c r="Y373" s="34">
        <f t="shared" si="149"/>
        <v>5.2668632551933658</v>
      </c>
      <c r="Z373" s="34">
        <f t="shared" si="150"/>
        <v>5.2668632840204701</v>
      </c>
      <c r="AA373" s="34">
        <f t="shared" si="151"/>
        <v>-2.8827104259221414E-8</v>
      </c>
      <c r="AB373" s="34">
        <f t="shared" si="152"/>
        <v>6.2532980728022912E-5</v>
      </c>
      <c r="AC373" s="34">
        <v>647.83604039166403</v>
      </c>
      <c r="AD373" s="34">
        <f t="shared" si="153"/>
        <v>3509.4825217805064</v>
      </c>
      <c r="AE373" s="34">
        <f>+gettm2(AD373,AC373,AK373,AL373,テーブル2[[#This Row],[Fcorr]])</f>
        <v>592.83896236037003</v>
      </c>
      <c r="AF373" s="37">
        <f t="shared" si="154"/>
        <v>0</v>
      </c>
      <c r="AG373" s="34">
        <v>6.2906858295458669E-5</v>
      </c>
      <c r="AH373" s="34">
        <f t="shared" si="155"/>
        <v>12.480412498070493</v>
      </c>
      <c r="AI373" s="34">
        <f t="shared" si="156"/>
        <v>0.14132561855796097</v>
      </c>
      <c r="AJ373" s="34">
        <f t="shared" si="157"/>
        <v>76.918165872773756</v>
      </c>
      <c r="AK373" s="34">
        <f>+S88*テーブル2[[#This Row],[F_form]]/(E88*CpFromTP((テーブル2[[#This Row],[Tin]]+テーブル2[[#This Row],[Tf]])/2,テーブル2[[#This Row],[P]])*AI88)</f>
        <v>2.2445225433571694</v>
      </c>
      <c r="AL373" s="34">
        <f t="shared" si="158"/>
        <v>1.1293676909872215</v>
      </c>
      <c r="AM373" s="34">
        <f t="shared" si="159"/>
        <v>608.62107397186094</v>
      </c>
      <c r="AN373" s="34">
        <f t="shared" si="160"/>
        <v>2.6662632990337443E-8</v>
      </c>
      <c r="AO373" s="34">
        <f t="shared" si="161"/>
        <v>3.7387756743575734E-7</v>
      </c>
      <c r="AP373" s="34">
        <v>2.2856399062345161</v>
      </c>
      <c r="AQ373" s="34">
        <f t="shared" si="162"/>
        <v>1.043824039563621E-4</v>
      </c>
      <c r="AR373" s="34">
        <f t="shared" si="163"/>
        <v>3.1640367931447213E-5</v>
      </c>
      <c r="AS373" s="34">
        <f t="shared" si="164"/>
        <v>38.687658782704489</v>
      </c>
      <c r="AT373" s="34">
        <f t="shared" si="165"/>
        <v>14.638801636685779</v>
      </c>
      <c r="AU373" s="34">
        <f t="shared" si="166"/>
        <v>2.0688376962519093</v>
      </c>
      <c r="AV373" s="34">
        <f t="shared" si="167"/>
        <v>0.2168022099826068</v>
      </c>
      <c r="AW373" s="34">
        <f t="shared" si="168"/>
        <v>3.7595525323589049E-2</v>
      </c>
      <c r="AX373" s="34">
        <f t="shared" si="169"/>
        <v>0.21680220239325707</v>
      </c>
      <c r="AY373" s="34">
        <f t="shared" si="170"/>
        <v>7.5893497319956538E-9</v>
      </c>
      <c r="AZ373" s="34">
        <f t="shared" si="171"/>
        <v>1080577.7610325073</v>
      </c>
      <c r="BA373" s="34">
        <f t="shared" si="172"/>
        <v>4.5668787839956465E-5</v>
      </c>
      <c r="BB373" s="36">
        <f t="shared" si="173"/>
        <v>5527809.8939565253</v>
      </c>
      <c r="BC373" s="38">
        <f t="shared" si="174"/>
        <v>-12053.597101824358</v>
      </c>
      <c r="BD373" s="39">
        <f t="shared" si="175"/>
        <v>-0.21757931619216861</v>
      </c>
      <c r="BE373" s="36">
        <v>3280773.6</v>
      </c>
      <c r="BF373" s="40">
        <f>テーブル2[[#This Row],[q_P]]/テーブル2[[#This Row],[q_M]]</f>
        <v>1.6849105021926918</v>
      </c>
      <c r="BG373" s="34">
        <v>1</v>
      </c>
      <c r="BH373" s="34">
        <v>-0.11799999999999999</v>
      </c>
      <c r="BI373" s="34">
        <v>4.5999999999999999E-2</v>
      </c>
      <c r="BJ373" s="34">
        <v>5625</v>
      </c>
      <c r="BK373" s="22">
        <v>1</v>
      </c>
      <c r="BL373" s="34">
        <f>テーブル2[[#This Row],[Ts]]-テーブル2[[#This Row],[Tin]]</f>
        <v>254.52674819008195</v>
      </c>
      <c r="BM373" s="34">
        <f>テーブル2[[#This Row],[q_P]]*0.000001</f>
        <v>5.5278098939565252</v>
      </c>
      <c r="BN373" s="34">
        <f>テーブル2[[#This Row],[Tsub]]</f>
        <v>254.52674819008195</v>
      </c>
      <c r="BO373" s="34">
        <f>テーブル2[[#This Row],[Fcorr]]</f>
        <v>1</v>
      </c>
      <c r="BP373" s="34">
        <f>(テーブル2[[#This Row],[Tsub]]-40)^2</f>
        <v>46021.725689010826</v>
      </c>
      <c r="BQ373" s="34">
        <v>1</v>
      </c>
      <c r="BR373" s="34">
        <v>0.62484000000000006</v>
      </c>
    </row>
    <row r="374" spans="1:70" x14ac:dyDescent="0.15">
      <c r="A374" s="33" t="s">
        <v>371</v>
      </c>
      <c r="B374" s="34">
        <v>13789514.586336</v>
      </c>
      <c r="C374" s="22">
        <f>TsatFromP(テーブル2[[#This Row],[P]])</f>
        <v>608.62107399852357</v>
      </c>
      <c r="D374" s="34">
        <f>RhoGFromP(テーブル2[[#This Row],[P]])</f>
        <v>85.147847035840741</v>
      </c>
      <c r="E374" s="34">
        <f>RhoFFromP(テーブル2[[#This Row],[P]])</f>
        <v>624.86636713482415</v>
      </c>
      <c r="F374" s="34">
        <f>HgFromP(テーブル2[[#This Row],[P]])</f>
        <v>2643264.5206450778</v>
      </c>
      <c r="G374" s="34">
        <f>HfFromP(テーブル2[[#This Row],[P]])</f>
        <v>1562686.7596125705</v>
      </c>
      <c r="H374" s="34">
        <f>MuGFromP(テーブル2[[#This Row],[P]])</f>
        <v>2.2019591234371903E-5</v>
      </c>
      <c r="I374" s="34">
        <f>MuFFromP(テーブル2[[#This Row],[P]])</f>
        <v>7.222326555143516E-5</v>
      </c>
      <c r="J374" s="34">
        <f>KfFromP(テーブル2[[#This Row],[P]])</f>
        <v>0.49112131073334553</v>
      </c>
      <c r="K374" s="34">
        <f>CpFFromP(テーブル2[[#This Row],[P]])</f>
        <v>7679.7488518783057</v>
      </c>
      <c r="L374" s="34">
        <f>SigmaFromP(テーブル2[[#This Row],[P]])</f>
        <v>6.5036449518301549E-3</v>
      </c>
      <c r="M374" s="34">
        <v>268.01</v>
      </c>
      <c r="N374" s="34">
        <v>1315.5431000000001</v>
      </c>
      <c r="O374" s="35">
        <f t="shared" si="176"/>
        <v>2.5880591202383804E-5</v>
      </c>
      <c r="P374" s="35">
        <f t="shared" si="177"/>
        <v>1.8033998468666854E-2</v>
      </c>
      <c r="Q374" s="35">
        <v>5.7404000000000014E-3</v>
      </c>
      <c r="R374" s="34">
        <v>0.62484000000000006</v>
      </c>
      <c r="S374" s="36">
        <v>5578426.456451416</v>
      </c>
      <c r="T374" s="34">
        <v>352.41961761268772</v>
      </c>
      <c r="U374" s="12">
        <f>+T374+BG374*S374*テーブル2[[#This Row],[Pw]]*R374/(N374*O374*K374)</f>
        <v>592.82615452948846</v>
      </c>
      <c r="V374" s="34">
        <v>0.03</v>
      </c>
      <c r="W374" s="35">
        <f t="shared" si="148"/>
        <v>104561.09334826305</v>
      </c>
      <c r="X374" s="34">
        <v>3.6049223492946425E-2</v>
      </c>
      <c r="Y374" s="34">
        <f t="shared" si="149"/>
        <v>5.2668632551933658</v>
      </c>
      <c r="Z374" s="34">
        <f t="shared" si="150"/>
        <v>5.2668632840204701</v>
      </c>
      <c r="AA374" s="34">
        <f t="shared" si="151"/>
        <v>-2.8827104259221414E-8</v>
      </c>
      <c r="AB374" s="34">
        <f t="shared" si="152"/>
        <v>6.2532980728022912E-5</v>
      </c>
      <c r="AC374" s="34">
        <v>647.86915214868588</v>
      </c>
      <c r="AD374" s="34">
        <f t="shared" si="153"/>
        <v>3509.4825217805064</v>
      </c>
      <c r="AE374" s="34">
        <f>+gettm2(AD374,AC374,AK374,AL374,テーブル2[[#This Row],[Fcorr]])</f>
        <v>592.82615452948846</v>
      </c>
      <c r="AF374" s="37">
        <f t="shared" si="154"/>
        <v>0</v>
      </c>
      <c r="AG374" s="34">
        <v>6.2910995992356033E-5</v>
      </c>
      <c r="AH374" s="34">
        <f t="shared" si="155"/>
        <v>12.480412498070493</v>
      </c>
      <c r="AI374" s="34">
        <f t="shared" si="156"/>
        <v>0.14132561855796097</v>
      </c>
      <c r="AJ374" s="34">
        <f t="shared" si="157"/>
        <v>76.923225163046808</v>
      </c>
      <c r="AK374" s="34">
        <f>+S88*テーブル2[[#This Row],[F_form]]/(E88*CpFromTP((テーブル2[[#This Row],[Tin]]+テーブル2[[#This Row],[Tf]])/2,テーブル2[[#This Row],[P]])*AI88)</f>
        <v>2.2463965983782854</v>
      </c>
      <c r="AL374" s="34">
        <f t="shared" si="158"/>
        <v>1.1293676909872215</v>
      </c>
      <c r="AM374" s="34">
        <f t="shared" si="159"/>
        <v>608.62107397170871</v>
      </c>
      <c r="AN374" s="34">
        <f t="shared" si="160"/>
        <v>2.6814859666046686E-8</v>
      </c>
      <c r="AO374" s="34">
        <f t="shared" si="161"/>
        <v>3.7801526433312103E-7</v>
      </c>
      <c r="AP374" s="34">
        <v>2.2856821044561775</v>
      </c>
      <c r="AQ374" s="34">
        <f t="shared" si="162"/>
        <v>1.0437854977983343E-4</v>
      </c>
      <c r="AR374" s="34">
        <f t="shared" si="163"/>
        <v>3.1644505628344577E-5</v>
      </c>
      <c r="AS374" s="34">
        <f t="shared" si="164"/>
        <v>38.692718072977542</v>
      </c>
      <c r="AT374" s="34">
        <f t="shared" si="165"/>
        <v>14.639128547104534</v>
      </c>
      <c r="AU374" s="34">
        <f t="shared" si="166"/>
        <v>2.0688838970690528</v>
      </c>
      <c r="AV374" s="34">
        <f t="shared" si="167"/>
        <v>0.21679820738712463</v>
      </c>
      <c r="AW374" s="34">
        <f t="shared" si="168"/>
        <v>3.7595525323589049E-2</v>
      </c>
      <c r="AX374" s="34">
        <f t="shared" si="169"/>
        <v>0.21679819979491871</v>
      </c>
      <c r="AY374" s="34">
        <f t="shared" si="170"/>
        <v>7.5922059195043801E-9</v>
      </c>
      <c r="AZ374" s="34">
        <f t="shared" si="171"/>
        <v>1080577.7610325073</v>
      </c>
      <c r="BA374" s="34">
        <f t="shared" si="172"/>
        <v>4.5666258477649399E-5</v>
      </c>
      <c r="BB374" s="36">
        <f t="shared" si="173"/>
        <v>5589295.6379607823</v>
      </c>
      <c r="BC374" s="38">
        <f t="shared" si="174"/>
        <v>10869.181509366259</v>
      </c>
      <c r="BD374" s="39">
        <f t="shared" si="175"/>
        <v>0.19484314428482097</v>
      </c>
      <c r="BE374" s="36">
        <v>3186135.9</v>
      </c>
      <c r="BF374" s="40">
        <f>テーブル2[[#This Row],[q_P]]/テーブル2[[#This Row],[q_M]]</f>
        <v>1.7542552525649588</v>
      </c>
      <c r="BG374" s="34">
        <v>1</v>
      </c>
      <c r="BH374" s="34">
        <v>-0.153</v>
      </c>
      <c r="BI374" s="34">
        <v>4.5999999999999999E-2</v>
      </c>
      <c r="BJ374" s="34">
        <v>5625</v>
      </c>
      <c r="BK374" s="22">
        <v>1</v>
      </c>
      <c r="BL374" s="34">
        <f>テーブル2[[#This Row],[Ts]]-テーブル2[[#This Row],[Tin]]</f>
        <v>256.20145638583585</v>
      </c>
      <c r="BM374" s="34">
        <f>テーブル2[[#This Row],[q_P]]*0.000001</f>
        <v>5.5892956379607819</v>
      </c>
      <c r="BN374" s="34">
        <f>テーブル2[[#This Row],[Tsub]]</f>
        <v>256.20145638583585</v>
      </c>
      <c r="BO374" s="34">
        <f>テーブル2[[#This Row],[Fcorr]]</f>
        <v>1</v>
      </c>
      <c r="BP374" s="34">
        <f>(テーブル2[[#This Row],[Tsub]]-40)^2</f>
        <v>46743.069743356486</v>
      </c>
      <c r="BQ374" s="34">
        <v>1</v>
      </c>
      <c r="BR374" s="34">
        <v>0.62484000000000006</v>
      </c>
    </row>
    <row r="375" spans="1:70" x14ac:dyDescent="0.15">
      <c r="A375" s="33" t="s">
        <v>372</v>
      </c>
      <c r="B375" s="34">
        <v>13789514.586336</v>
      </c>
      <c r="C375" s="22">
        <f>TsatFromP(テーブル2[[#This Row],[P]])</f>
        <v>608.62107399852357</v>
      </c>
      <c r="D375" s="34">
        <f>RhoGFromP(テーブル2[[#This Row],[P]])</f>
        <v>85.147847035840741</v>
      </c>
      <c r="E375" s="34">
        <f>RhoFFromP(テーブル2[[#This Row],[P]])</f>
        <v>624.86636713482415</v>
      </c>
      <c r="F375" s="34">
        <f>HgFromP(テーブル2[[#This Row],[P]])</f>
        <v>2643264.5206450778</v>
      </c>
      <c r="G375" s="34">
        <f>HfFromP(テーブル2[[#This Row],[P]])</f>
        <v>1562686.7596125705</v>
      </c>
      <c r="H375" s="34">
        <f>MuGFromP(テーブル2[[#This Row],[P]])</f>
        <v>2.2019591234371903E-5</v>
      </c>
      <c r="I375" s="34">
        <f>MuFFromP(テーブル2[[#This Row],[P]])</f>
        <v>7.222326555143516E-5</v>
      </c>
      <c r="J375" s="34">
        <f>KfFromP(テーブル2[[#This Row],[P]])</f>
        <v>0.49112131073334553</v>
      </c>
      <c r="K375" s="34">
        <f>CpFFromP(テーブル2[[#This Row],[P]])</f>
        <v>7679.7488518783057</v>
      </c>
      <c r="L375" s="34">
        <f>SigmaFromP(テーブル2[[#This Row],[P]])</f>
        <v>6.5036449518301549E-3</v>
      </c>
      <c r="M375" s="34">
        <v>269.01</v>
      </c>
      <c r="N375" s="34">
        <v>1315.5431000000001</v>
      </c>
      <c r="O375" s="35">
        <f t="shared" si="176"/>
        <v>2.5880591202383804E-5</v>
      </c>
      <c r="P375" s="35">
        <f t="shared" si="177"/>
        <v>1.8033998468666854E-2</v>
      </c>
      <c r="Q375" s="35">
        <v>5.7404000000000014E-3</v>
      </c>
      <c r="R375" s="34">
        <v>0.62484000000000006</v>
      </c>
      <c r="S375" s="36">
        <v>4777660.4652404785</v>
      </c>
      <c r="T375" s="34">
        <v>387.22520179256071</v>
      </c>
      <c r="U375" s="12">
        <f>+T375+BG375*S375*テーブル2[[#This Row],[Pw]]*R375/(N375*O375*K375)</f>
        <v>593.12211841937176</v>
      </c>
      <c r="V375" s="34">
        <v>0.03</v>
      </c>
      <c r="W375" s="35">
        <f t="shared" si="148"/>
        <v>104561.09334826305</v>
      </c>
      <c r="X375" s="34">
        <v>3.6049223492946425E-2</v>
      </c>
      <c r="Y375" s="34">
        <f t="shared" si="149"/>
        <v>5.2668632551933658</v>
      </c>
      <c r="Z375" s="34">
        <f t="shared" si="150"/>
        <v>5.2668632840204701</v>
      </c>
      <c r="AA375" s="34">
        <f t="shared" si="151"/>
        <v>-2.8827104259221414E-8</v>
      </c>
      <c r="AB375" s="34">
        <f t="shared" si="152"/>
        <v>6.2532980728022912E-5</v>
      </c>
      <c r="AC375" s="34">
        <v>647.11701859350376</v>
      </c>
      <c r="AD375" s="34">
        <f t="shared" si="153"/>
        <v>3509.4825217805064</v>
      </c>
      <c r="AE375" s="34">
        <f>+gettm2(AD375,AC375,AK375,AL375,テーブル2[[#This Row],[Fcorr]])</f>
        <v>593.12211889054186</v>
      </c>
      <c r="AF375" s="37">
        <f t="shared" si="154"/>
        <v>4.7117009671637788E-7</v>
      </c>
      <c r="AG375" s="34">
        <v>6.2856278460774956E-5</v>
      </c>
      <c r="AH375" s="34">
        <f t="shared" si="155"/>
        <v>12.480412498070493</v>
      </c>
      <c r="AI375" s="34">
        <f t="shared" si="156"/>
        <v>0.14132561855796097</v>
      </c>
      <c r="AJ375" s="34">
        <f t="shared" si="157"/>
        <v>76.856320340832767</v>
      </c>
      <c r="AK375" s="34">
        <f>+S88*テーブル2[[#This Row],[F_form]]/(E88*CpFromTP((テーブル2[[#This Row],[Tin]]+テーブル2[[#This Row],[Tf]])/2,テーブル2[[#This Row],[P]])*AI88)</f>
        <v>2.2036219731645925</v>
      </c>
      <c r="AL375" s="34">
        <f t="shared" si="158"/>
        <v>1.1293676909872215</v>
      </c>
      <c r="AM375" s="34">
        <f t="shared" si="159"/>
        <v>608.62107397390093</v>
      </c>
      <c r="AN375" s="34">
        <f t="shared" si="160"/>
        <v>2.4622636374260765E-8</v>
      </c>
      <c r="AO375" s="34">
        <f t="shared" si="161"/>
        <v>3.2329773275204389E-7</v>
      </c>
      <c r="AP375" s="34">
        <v>2.2851236332013114</v>
      </c>
      <c r="AQ375" s="34">
        <f t="shared" si="162"/>
        <v>1.0442957506529104E-4</v>
      </c>
      <c r="AR375" s="34">
        <f t="shared" si="163"/>
        <v>3.15897880967635E-5</v>
      </c>
      <c r="AS375" s="34">
        <f t="shared" si="164"/>
        <v>38.6258132507635</v>
      </c>
      <c r="AT375" s="34">
        <f t="shared" si="165"/>
        <v>14.634801975080508</v>
      </c>
      <c r="AU375" s="34">
        <f t="shared" si="166"/>
        <v>2.0682724416015219</v>
      </c>
      <c r="AV375" s="34">
        <f t="shared" si="167"/>
        <v>0.21685119159978949</v>
      </c>
      <c r="AW375" s="34">
        <f t="shared" si="168"/>
        <v>3.7595525323589049E-2</v>
      </c>
      <c r="AX375" s="34">
        <f t="shared" si="169"/>
        <v>0.21685118404528181</v>
      </c>
      <c r="AY375" s="34">
        <f t="shared" si="170"/>
        <v>7.5545076860805693E-9</v>
      </c>
      <c r="AZ375" s="34">
        <f t="shared" si="171"/>
        <v>1080577.7610325073</v>
      </c>
      <c r="BA375" s="34">
        <f t="shared" si="172"/>
        <v>4.5699748384726088E-5</v>
      </c>
      <c r="BB375" s="36">
        <f t="shared" si="173"/>
        <v>4776744.6413527653</v>
      </c>
      <c r="BC375" s="38">
        <f t="shared" si="174"/>
        <v>-915.8238877132535</v>
      </c>
      <c r="BD375" s="39">
        <f t="shared" si="175"/>
        <v>-1.9168877620673624E-2</v>
      </c>
      <c r="BE375" s="36">
        <v>2965314.6</v>
      </c>
      <c r="BF375" s="40">
        <f>テーブル2[[#This Row],[q_P]]/テーブル2[[#This Row],[q_M]]</f>
        <v>1.610872802957489</v>
      </c>
      <c r="BG375" s="34">
        <v>1</v>
      </c>
      <c r="BH375" s="34">
        <v>-8.5999999999999993E-2</v>
      </c>
      <c r="BI375" s="34">
        <v>4.5999999999999999E-2</v>
      </c>
      <c r="BJ375" s="34">
        <v>5625</v>
      </c>
      <c r="BK375" s="22">
        <v>1</v>
      </c>
      <c r="BL375" s="34">
        <f>テーブル2[[#This Row],[Ts]]-テーブル2[[#This Row],[Tin]]</f>
        <v>221.39587220596286</v>
      </c>
      <c r="BM375" s="34">
        <f>テーブル2[[#This Row],[q_P]]*0.000001</f>
        <v>4.7767446413527654</v>
      </c>
      <c r="BN375" s="34">
        <f>テーブル2[[#This Row],[Tsub]]</f>
        <v>221.39587220596286</v>
      </c>
      <c r="BO375" s="34">
        <f>テーブル2[[#This Row],[Fcorr]]</f>
        <v>1</v>
      </c>
      <c r="BP375" s="34">
        <f>(テーブル2[[#This Row],[Tsub]]-40)^2</f>
        <v>32904.462453362008</v>
      </c>
      <c r="BQ375" s="34">
        <v>1</v>
      </c>
      <c r="BR375" s="34">
        <v>0.62484000000000006</v>
      </c>
    </row>
    <row r="376" spans="1:70" x14ac:dyDescent="0.15">
      <c r="A376" s="33" t="s">
        <v>373</v>
      </c>
      <c r="B376" s="34">
        <v>13789514.586336</v>
      </c>
      <c r="C376" s="22">
        <f>TsatFromP(テーブル2[[#This Row],[P]])</f>
        <v>608.62107399852357</v>
      </c>
      <c r="D376" s="34">
        <f>RhoGFromP(テーブル2[[#This Row],[P]])</f>
        <v>85.147847035840741</v>
      </c>
      <c r="E376" s="34">
        <f>RhoFFromP(テーブル2[[#This Row],[P]])</f>
        <v>624.86636713482415</v>
      </c>
      <c r="F376" s="34">
        <f>HgFromP(テーブル2[[#This Row],[P]])</f>
        <v>2643264.5206450778</v>
      </c>
      <c r="G376" s="34">
        <f>HfFromP(テーブル2[[#This Row],[P]])</f>
        <v>1562686.7596125705</v>
      </c>
      <c r="H376" s="34">
        <f>MuGFromP(テーブル2[[#This Row],[P]])</f>
        <v>2.2019591234371903E-5</v>
      </c>
      <c r="I376" s="34">
        <f>MuFFromP(テーブル2[[#This Row],[P]])</f>
        <v>7.222326555143516E-5</v>
      </c>
      <c r="J376" s="34">
        <f>KfFromP(テーブル2[[#This Row],[P]])</f>
        <v>0.49112131073334553</v>
      </c>
      <c r="K376" s="34">
        <f>CpFFromP(テーブル2[[#This Row],[P]])</f>
        <v>7679.7488518783057</v>
      </c>
      <c r="L376" s="34">
        <f>SigmaFromP(テーブル2[[#This Row],[P]])</f>
        <v>6.5036449518301549E-3</v>
      </c>
      <c r="M376" s="34">
        <v>27.01</v>
      </c>
      <c r="N376" s="34">
        <v>3282.0765999999999</v>
      </c>
      <c r="O376" s="35">
        <f t="shared" si="176"/>
        <v>2.8502295699234246E-6</v>
      </c>
      <c r="P376" s="35">
        <f t="shared" si="177"/>
        <v>5.9847340050885557E-3</v>
      </c>
      <c r="Q376" s="35">
        <v>1.905E-3</v>
      </c>
      <c r="R376" s="34">
        <v>0.69595999999999991</v>
      </c>
      <c r="S376" s="36">
        <v>5066440.1054382324</v>
      </c>
      <c r="T376" s="34">
        <v>295.43672856397882</v>
      </c>
      <c r="U376" s="12">
        <f>+T376+BG376*S376*テーブル2[[#This Row],[Pw]]*R376/(N376*O376*K376)</f>
        <v>589.17225285737049</v>
      </c>
      <c r="V376" s="34">
        <v>0.03</v>
      </c>
      <c r="W376" s="35">
        <f t="shared" si="148"/>
        <v>86569.831414605127</v>
      </c>
      <c r="X376" s="34">
        <v>3.0779050528023801E-2</v>
      </c>
      <c r="Y376" s="34">
        <f t="shared" si="149"/>
        <v>5.6999676480572798</v>
      </c>
      <c r="Z376" s="34">
        <f t="shared" si="150"/>
        <v>5.6999676931952674</v>
      </c>
      <c r="AA376" s="34">
        <f t="shared" si="151"/>
        <v>-4.5137987569887628E-8</v>
      </c>
      <c r="AB376" s="34">
        <f t="shared" si="152"/>
        <v>1.1766913551754383E-5</v>
      </c>
      <c r="AC376" s="34">
        <v>644.05288245226404</v>
      </c>
      <c r="AD376" s="34">
        <f t="shared" si="153"/>
        <v>2684.8448368082895</v>
      </c>
      <c r="AE376" s="34">
        <f>+gettm2(AD376,AC376,AK376,AL376,テーブル2[[#This Row],[Fcorr]])</f>
        <v>589.17225329789926</v>
      </c>
      <c r="AF376" s="37">
        <f t="shared" si="154"/>
        <v>4.4052876546629705E-7</v>
      </c>
      <c r="AG376" s="34">
        <v>1.1836077360532275E-5</v>
      </c>
      <c r="AH376" s="34">
        <f t="shared" si="155"/>
        <v>66.324732546646402</v>
      </c>
      <c r="AI376" s="34">
        <f t="shared" si="156"/>
        <v>0.32579482289772999</v>
      </c>
      <c r="AJ376" s="34">
        <f t="shared" si="157"/>
        <v>33.362762403662529</v>
      </c>
      <c r="AK376" s="34">
        <f>+S88*テーブル2[[#This Row],[F_form]]/(E88*CpFromTP((テーブル2[[#This Row],[Tin]]+テーブル2[[#This Row],[Tf]])/2,テーブル2[[#This Row],[P]])*AI88)</f>
        <v>2.3032865548959469</v>
      </c>
      <c r="AL376" s="34">
        <f t="shared" si="158"/>
        <v>1.1293676909872215</v>
      </c>
      <c r="AM376" s="34">
        <f t="shared" si="159"/>
        <v>608.62107399547608</v>
      </c>
      <c r="AN376" s="34">
        <f t="shared" si="160"/>
        <v>3.0474893719656393E-9</v>
      </c>
      <c r="AO376" s="34">
        <f t="shared" si="161"/>
        <v>6.9163808777891462E-8</v>
      </c>
      <c r="AP376" s="34">
        <v>3.8936153284467361</v>
      </c>
      <c r="AQ376" s="34">
        <f t="shared" si="162"/>
        <v>3.5969701076160559E-5</v>
      </c>
      <c r="AR376" s="34">
        <f t="shared" si="163"/>
        <v>5.9526205846550831E-6</v>
      </c>
      <c r="AS376" s="34">
        <f t="shared" si="164"/>
        <v>16.778858416997309</v>
      </c>
      <c r="AT376" s="34">
        <f t="shared" si="165"/>
        <v>11.050598331823206</v>
      </c>
      <c r="AU376" s="34">
        <f t="shared" si="166"/>
        <v>3.6002277264302918</v>
      </c>
      <c r="AV376" s="34">
        <f t="shared" si="167"/>
        <v>0.29338760201644432</v>
      </c>
      <c r="AW376" s="34">
        <f t="shared" si="168"/>
        <v>7.0743996410396566E-3</v>
      </c>
      <c r="AX376" s="34">
        <f t="shared" si="169"/>
        <v>0.29338759059529157</v>
      </c>
      <c r="AY376" s="34">
        <f t="shared" si="170"/>
        <v>1.1421152745771934E-8</v>
      </c>
      <c r="AZ376" s="34">
        <f t="shared" si="171"/>
        <v>1080577.7610325073</v>
      </c>
      <c r="BA376" s="34">
        <f t="shared" si="172"/>
        <v>9.2381239649859817E-6</v>
      </c>
      <c r="BB376" s="36">
        <f t="shared" si="173"/>
        <v>5055199.3993048705</v>
      </c>
      <c r="BC376" s="38">
        <f t="shared" si="174"/>
        <v>-11240.706133361906</v>
      </c>
      <c r="BD376" s="39">
        <f t="shared" si="175"/>
        <v>-0.22186596307131548</v>
      </c>
      <c r="BE376" s="36">
        <v>3091498.2</v>
      </c>
      <c r="BF376" s="40">
        <f>テーブル2[[#This Row],[q_P]]/テーブル2[[#This Row],[q_M]]</f>
        <v>1.6351940296471368</v>
      </c>
      <c r="BG376" s="34">
        <v>1</v>
      </c>
      <c r="BH376" s="34">
        <v>-7.3999999999999996E-2</v>
      </c>
      <c r="BI376" s="34">
        <v>4.5999999999999999E-2</v>
      </c>
      <c r="BJ376" s="34">
        <v>5625</v>
      </c>
      <c r="BK376" s="22">
        <v>1</v>
      </c>
      <c r="BL376" s="34">
        <f>テーブル2[[#This Row],[Ts]]-テーブル2[[#This Row],[Tin]]</f>
        <v>313.18434543454475</v>
      </c>
      <c r="BM376" s="34">
        <f>テーブル2[[#This Row],[q_P]]*0.000001</f>
        <v>5.0551993993048701</v>
      </c>
      <c r="BN376" s="34">
        <f>テーブル2[[#This Row],[Tsub]]</f>
        <v>313.18434543454475</v>
      </c>
      <c r="BO376" s="34">
        <f>テーブル2[[#This Row],[Fcorr]]</f>
        <v>1</v>
      </c>
      <c r="BP376" s="34">
        <f>(テーブル2[[#This Row],[Tsub]]-40)^2</f>
        <v>74629.686590500671</v>
      </c>
      <c r="BQ376" s="34">
        <v>1</v>
      </c>
      <c r="BR376" s="34">
        <v>0.69595999999999991</v>
      </c>
    </row>
    <row r="377" spans="1:70" x14ac:dyDescent="0.15">
      <c r="A377" s="33" t="s">
        <v>374</v>
      </c>
      <c r="B377" s="34">
        <v>13789514.586336</v>
      </c>
      <c r="C377" s="22">
        <f>TsatFromP(テーブル2[[#This Row],[P]])</f>
        <v>608.62107399852357</v>
      </c>
      <c r="D377" s="34">
        <f>RhoGFromP(テーブル2[[#This Row],[P]])</f>
        <v>85.147847035840741</v>
      </c>
      <c r="E377" s="34">
        <f>RhoFFromP(テーブル2[[#This Row],[P]])</f>
        <v>624.86636713482415</v>
      </c>
      <c r="F377" s="34">
        <f>HgFromP(テーブル2[[#This Row],[P]])</f>
        <v>2643264.5206450778</v>
      </c>
      <c r="G377" s="34">
        <f>HfFromP(テーブル2[[#This Row],[P]])</f>
        <v>1562686.7596125705</v>
      </c>
      <c r="H377" s="34">
        <f>MuGFromP(テーブル2[[#This Row],[P]])</f>
        <v>2.2019591234371903E-5</v>
      </c>
      <c r="I377" s="34">
        <f>MuFFromP(テーブル2[[#This Row],[P]])</f>
        <v>7.222326555143516E-5</v>
      </c>
      <c r="J377" s="34">
        <f>KfFromP(テーブル2[[#This Row],[P]])</f>
        <v>0.49112131073334553</v>
      </c>
      <c r="K377" s="34">
        <f>CpFFromP(テーブル2[[#This Row],[P]])</f>
        <v>7679.7488518783057</v>
      </c>
      <c r="L377" s="34">
        <f>SigmaFromP(テーブル2[[#This Row],[P]])</f>
        <v>6.5036449518301549E-3</v>
      </c>
      <c r="M377" s="34">
        <v>270.01</v>
      </c>
      <c r="N377" s="34">
        <v>5207.9232000000002</v>
      </c>
      <c r="O377" s="35">
        <f t="shared" si="176"/>
        <v>2.5880591202383804E-5</v>
      </c>
      <c r="P377" s="35">
        <f t="shared" si="177"/>
        <v>1.8033998468666854E-2</v>
      </c>
      <c r="Q377" s="35">
        <v>5.7404000000000014E-3</v>
      </c>
      <c r="R377" s="34">
        <v>0.62484000000000006</v>
      </c>
      <c r="S377" s="36">
        <v>2033913.4216308594</v>
      </c>
      <c r="T377" s="34">
        <v>563.31337111174798</v>
      </c>
      <c r="U377" s="12">
        <f>+T377+BG377*S377*テーブル2[[#This Row],[Pw]]*R377/(N377*O377*K377)</f>
        <v>585.4548962635165</v>
      </c>
      <c r="V377" s="34">
        <v>0.03</v>
      </c>
      <c r="W377" s="35">
        <f t="shared" si="148"/>
        <v>413932.57572920626</v>
      </c>
      <c r="X377" s="34">
        <v>2.0061748030298011E-2</v>
      </c>
      <c r="Y377" s="34">
        <f t="shared" si="149"/>
        <v>7.0601774099328907</v>
      </c>
      <c r="Z377" s="34">
        <f t="shared" si="150"/>
        <v>7.0601774352567874</v>
      </c>
      <c r="AA377" s="34">
        <f t="shared" si="151"/>
        <v>-2.5323896757356579E-8</v>
      </c>
      <c r="AB377" s="34">
        <f t="shared" si="152"/>
        <v>7.1699692506116434E-6</v>
      </c>
      <c r="AC377" s="34">
        <v>634.55631951933094</v>
      </c>
      <c r="AD377" s="34">
        <f t="shared" si="153"/>
        <v>10364.276782915786</v>
      </c>
      <c r="AE377" s="34">
        <f>+gettm2(AD377,AC377,AK377,AL377,テーブル2[[#This Row],[Fcorr]])</f>
        <v>585.4548962635165</v>
      </c>
      <c r="AF377" s="37">
        <f t="shared" si="154"/>
        <v>0</v>
      </c>
      <c r="AG377" s="34">
        <v>7.1891814691728897E-6</v>
      </c>
      <c r="AH377" s="34">
        <f t="shared" si="155"/>
        <v>108.84808106437031</v>
      </c>
      <c r="AI377" s="34">
        <f t="shared" si="156"/>
        <v>0.41736575639315754</v>
      </c>
      <c r="AJ377" s="34">
        <f t="shared" si="157"/>
        <v>25.96009566898368</v>
      </c>
      <c r="AK377" s="34">
        <f>+S88*テーブル2[[#This Row],[F_form]]/(E88*CpFromTP((テーブル2[[#This Row],[Tin]]+テーブル2[[#This Row],[Tf]])/2,テーブル2[[#This Row],[P]])*AI88)</f>
        <v>1.8036647768757945</v>
      </c>
      <c r="AL377" s="34">
        <f t="shared" si="158"/>
        <v>1.1293676909872215</v>
      </c>
      <c r="AM377" s="34">
        <f t="shared" si="159"/>
        <v>608.62107398596845</v>
      </c>
      <c r="AN377" s="34">
        <f t="shared" si="160"/>
        <v>1.2555119610624388E-8</v>
      </c>
      <c r="AO377" s="34">
        <f t="shared" si="161"/>
        <v>1.9212218561246384E-8</v>
      </c>
      <c r="AP377" s="34">
        <v>4.4135795948546148</v>
      </c>
      <c r="AQ377" s="34">
        <f t="shared" si="162"/>
        <v>2.7993744110423467E-5</v>
      </c>
      <c r="AR377" s="34">
        <f t="shared" si="163"/>
        <v>3.6041968438670681E-6</v>
      </c>
      <c r="AS377" s="34">
        <f t="shared" si="164"/>
        <v>13.014735443505609</v>
      </c>
      <c r="AT377" s="34">
        <f t="shared" si="165"/>
        <v>9.7804110559732305</v>
      </c>
      <c r="AU377" s="34">
        <f t="shared" si="166"/>
        <v>4.0820086582122679</v>
      </c>
      <c r="AV377" s="34">
        <f t="shared" si="167"/>
        <v>0.33157093664234694</v>
      </c>
      <c r="AW377" s="34">
        <f t="shared" si="168"/>
        <v>4.3106654663261149E-3</v>
      </c>
      <c r="AX377" s="34">
        <f t="shared" si="169"/>
        <v>0.3315709360086242</v>
      </c>
      <c r="AY377" s="34">
        <f t="shared" si="170"/>
        <v>6.3372274095030434E-10</v>
      </c>
      <c r="AZ377" s="34">
        <f t="shared" si="171"/>
        <v>1080577.7610325073</v>
      </c>
      <c r="BA377" s="34">
        <f t="shared" si="172"/>
        <v>6.3426394627750202E-6</v>
      </c>
      <c r="BB377" s="36">
        <f t="shared" si="173"/>
        <v>2045270.0948311538</v>
      </c>
      <c r="BC377" s="38">
        <f t="shared" si="174"/>
        <v>11356.673200294375</v>
      </c>
      <c r="BD377" s="39">
        <f t="shared" si="175"/>
        <v>0.5583656157393474</v>
      </c>
      <c r="BE377" s="36">
        <v>3627778.5</v>
      </c>
      <c r="BF377" s="40">
        <f>テーブル2[[#This Row],[q_P]]/テーブル2[[#This Row],[q_M]]</f>
        <v>0.56378031206457446</v>
      </c>
      <c r="BG377" s="34">
        <v>1</v>
      </c>
      <c r="BH377" s="34">
        <v>2.5000000000000001E-2</v>
      </c>
      <c r="BI377" s="34">
        <v>4.5999999999999999E-2</v>
      </c>
      <c r="BJ377" s="34">
        <v>5625</v>
      </c>
      <c r="BK377" s="22">
        <v>1</v>
      </c>
      <c r="BL377" s="34">
        <f>テーブル2[[#This Row],[Ts]]-テーブル2[[#This Row],[Tin]]</f>
        <v>45.307702886775587</v>
      </c>
      <c r="BM377" s="34">
        <f>テーブル2[[#This Row],[q_P]]*0.000001</f>
        <v>2.0452700948311535</v>
      </c>
      <c r="BN377" s="34">
        <f>テーブル2[[#This Row],[Tsub]]</f>
        <v>45.307702886775587</v>
      </c>
      <c r="BO377" s="34">
        <f>テーブル2[[#This Row],[Fcorr]]</f>
        <v>1</v>
      </c>
      <c r="BP377" s="34">
        <f>(テーブル2[[#This Row],[Tsub]]-40)^2</f>
        <v>28.1717099342859</v>
      </c>
      <c r="BQ377" s="34">
        <v>1</v>
      </c>
      <c r="BR377" s="34">
        <v>0.62484000000000006</v>
      </c>
    </row>
    <row r="378" spans="1:70" x14ac:dyDescent="0.15">
      <c r="A378" s="33" t="s">
        <v>375</v>
      </c>
      <c r="B378" s="34">
        <v>13789514.586336</v>
      </c>
      <c r="C378" s="22">
        <f>TsatFromP(テーブル2[[#This Row],[P]])</f>
        <v>608.62107399852357</v>
      </c>
      <c r="D378" s="34">
        <f>RhoGFromP(テーブル2[[#This Row],[P]])</f>
        <v>85.147847035840741</v>
      </c>
      <c r="E378" s="34">
        <f>RhoFFromP(テーブル2[[#This Row],[P]])</f>
        <v>624.86636713482415</v>
      </c>
      <c r="F378" s="34">
        <f>HgFromP(テーブル2[[#This Row],[P]])</f>
        <v>2643264.5206450778</v>
      </c>
      <c r="G378" s="34">
        <f>HfFromP(テーブル2[[#This Row],[P]])</f>
        <v>1562686.7596125705</v>
      </c>
      <c r="H378" s="34">
        <f>MuGFromP(テーブル2[[#This Row],[P]])</f>
        <v>2.2019591234371903E-5</v>
      </c>
      <c r="I378" s="34">
        <f>MuFFromP(テーブル2[[#This Row],[P]])</f>
        <v>7.222326555143516E-5</v>
      </c>
      <c r="J378" s="34">
        <f>KfFromP(テーブル2[[#This Row],[P]])</f>
        <v>0.49112131073334553</v>
      </c>
      <c r="K378" s="34">
        <f>CpFFromP(テーブル2[[#This Row],[P]])</f>
        <v>7679.7488518783057</v>
      </c>
      <c r="L378" s="34">
        <f>SigmaFromP(テーブル2[[#This Row],[P]])</f>
        <v>6.5036449518301549E-3</v>
      </c>
      <c r="M378" s="34">
        <v>271.01</v>
      </c>
      <c r="N378" s="34">
        <v>5248.6100999999999</v>
      </c>
      <c r="O378" s="35">
        <f t="shared" si="176"/>
        <v>2.5880591202383804E-5</v>
      </c>
      <c r="P378" s="35">
        <f t="shared" si="177"/>
        <v>1.8033998468666854E-2</v>
      </c>
      <c r="Q378" s="35">
        <v>5.7404000000000014E-3</v>
      </c>
      <c r="R378" s="34">
        <v>0.62484000000000006</v>
      </c>
      <c r="S378" s="36">
        <v>5734777.83203125</v>
      </c>
      <c r="T378" s="34">
        <v>521.49485592597796</v>
      </c>
      <c r="U378" s="12">
        <f>+T378+BG378*S378*テーブル2[[#This Row],[Pw]]*R378/(N378*O378*K378)</f>
        <v>583.44066470519829</v>
      </c>
      <c r="V378" s="34">
        <v>0.03</v>
      </c>
      <c r="W378" s="35">
        <f t="shared" si="148"/>
        <v>417166.42397709069</v>
      </c>
      <c r="X378" s="34">
        <v>2.0003869401473823E-2</v>
      </c>
      <c r="Y378" s="34">
        <f t="shared" si="149"/>
        <v>7.0703838910972081</v>
      </c>
      <c r="Z378" s="34">
        <f t="shared" si="150"/>
        <v>7.0703839088220688</v>
      </c>
      <c r="AA378" s="34">
        <f t="shared" si="151"/>
        <v>-1.7724860690293553E-8</v>
      </c>
      <c r="AB378" s="34">
        <f t="shared" si="152"/>
        <v>7.0796627969202813E-6</v>
      </c>
      <c r="AC378" s="34">
        <v>636.74415663632362</v>
      </c>
      <c r="AD378" s="34">
        <f t="shared" si="153"/>
        <v>10430.169415870534</v>
      </c>
      <c r="AE378" s="34">
        <f>+gettm2(AD378,AC378,AK378,AL378,テーブル2[[#This Row],[Fcorr]])</f>
        <v>583.44066507263983</v>
      </c>
      <c r="AF378" s="37">
        <f t="shared" si="154"/>
        <v>3.6744154385814909E-7</v>
      </c>
      <c r="AG378" s="34">
        <v>7.1328734740091683E-6</v>
      </c>
      <c r="AH378" s="34">
        <f t="shared" si="155"/>
        <v>110.23652066580291</v>
      </c>
      <c r="AI378" s="34">
        <f t="shared" si="156"/>
        <v>0.4200192293917972</v>
      </c>
      <c r="AJ378" s="34">
        <f t="shared" si="157"/>
        <v>25.920520784574109</v>
      </c>
      <c r="AK378" s="34">
        <f>+S88*テーブル2[[#This Row],[F_form]]/(E88*CpFromTP((テーブル2[[#This Row],[Tin]]+テーブル2[[#This Row],[Tf]])/2,テーブル2[[#This Row],[P]])*AI88)</f>
        <v>1.9568793015438395</v>
      </c>
      <c r="AL378" s="34">
        <f t="shared" si="158"/>
        <v>1.1293676909872215</v>
      </c>
      <c r="AM378" s="34">
        <f t="shared" si="159"/>
        <v>608.62107398055275</v>
      </c>
      <c r="AN378" s="34">
        <f t="shared" si="160"/>
        <v>1.7970819499169011E-8</v>
      </c>
      <c r="AO378" s="34">
        <f t="shared" si="161"/>
        <v>5.3210677088887061E-8</v>
      </c>
      <c r="AP378" s="34">
        <v>4.4460057504876911</v>
      </c>
      <c r="AQ378" s="34">
        <f t="shared" si="162"/>
        <v>2.7586898338357986E-5</v>
      </c>
      <c r="AR378" s="34">
        <f t="shared" si="163"/>
        <v>3.5930420755490277E-6</v>
      </c>
      <c r="AS378" s="34">
        <f t="shared" si="164"/>
        <v>13.056942919074435</v>
      </c>
      <c r="AT378" s="34">
        <f t="shared" si="165"/>
        <v>9.7966000837200973</v>
      </c>
      <c r="AU378" s="34">
        <f t="shared" si="166"/>
        <v>4.1147604178237316</v>
      </c>
      <c r="AV378" s="34">
        <f t="shared" si="167"/>
        <v>0.3312453326639595</v>
      </c>
      <c r="AW378" s="34">
        <f t="shared" si="168"/>
        <v>4.2563722193529113E-3</v>
      </c>
      <c r="AX378" s="34">
        <f t="shared" si="169"/>
        <v>0.33124532564321707</v>
      </c>
      <c r="AY378" s="34">
        <f t="shared" si="170"/>
        <v>7.0207424318624589E-9</v>
      </c>
      <c r="AZ378" s="34">
        <f t="shared" si="171"/>
        <v>1080577.7610325073</v>
      </c>
      <c r="BA378" s="34">
        <f t="shared" si="172"/>
        <v>6.2048723925586296E-6</v>
      </c>
      <c r="BB378" s="36">
        <f t="shared" si="173"/>
        <v>5790407.2014088389</v>
      </c>
      <c r="BC378" s="38">
        <f t="shared" si="174"/>
        <v>55629.369377588853</v>
      </c>
      <c r="BD378" s="39">
        <f t="shared" si="175"/>
        <v>0.97003530052854736</v>
      </c>
      <c r="BE378" s="36">
        <v>5047344</v>
      </c>
      <c r="BF378" s="40">
        <f>テーブル2[[#This Row],[q_P]]/テーブル2[[#This Row],[q_M]]</f>
        <v>1.1472186562692852</v>
      </c>
      <c r="BG378" s="34">
        <v>1</v>
      </c>
      <c r="BH378" s="34">
        <v>-6.0999999999999999E-2</v>
      </c>
      <c r="BI378" s="34">
        <v>4.5999999999999999E-2</v>
      </c>
      <c r="BJ378" s="34">
        <v>5625</v>
      </c>
      <c r="BK378" s="22">
        <v>1</v>
      </c>
      <c r="BL378" s="34">
        <f>テーブル2[[#This Row],[Ts]]-テーブル2[[#This Row],[Tin]]</f>
        <v>87.126218072545612</v>
      </c>
      <c r="BM378" s="34">
        <f>テーブル2[[#This Row],[q_P]]*0.000001</f>
        <v>5.790407201408839</v>
      </c>
      <c r="BN378" s="34">
        <f>テーブル2[[#This Row],[Tsub]]</f>
        <v>87.126218072545612</v>
      </c>
      <c r="BO378" s="34">
        <f>テーブル2[[#This Row],[Fcorr]]</f>
        <v>1</v>
      </c>
      <c r="BP378" s="34">
        <f>(テーブル2[[#This Row],[Tsub]]-40)^2</f>
        <v>2220.8804298211248</v>
      </c>
      <c r="BQ378" s="34">
        <v>1</v>
      </c>
      <c r="BR378" s="34">
        <v>0.62484000000000006</v>
      </c>
    </row>
    <row r="379" spans="1:70" x14ac:dyDescent="0.15">
      <c r="A379" s="33" t="s">
        <v>376</v>
      </c>
      <c r="B379" s="34">
        <v>13789514.586336</v>
      </c>
      <c r="C379" s="22">
        <f>TsatFromP(テーブル2[[#This Row],[P]])</f>
        <v>608.62107399852357</v>
      </c>
      <c r="D379" s="34">
        <f>RhoGFromP(テーブル2[[#This Row],[P]])</f>
        <v>85.147847035840741</v>
      </c>
      <c r="E379" s="34">
        <f>RhoFFromP(テーブル2[[#This Row],[P]])</f>
        <v>624.86636713482415</v>
      </c>
      <c r="F379" s="34">
        <f>HgFromP(テーブル2[[#This Row],[P]])</f>
        <v>2643264.5206450778</v>
      </c>
      <c r="G379" s="34">
        <f>HfFromP(テーブル2[[#This Row],[P]])</f>
        <v>1562686.7596125705</v>
      </c>
      <c r="H379" s="34">
        <f>MuGFromP(テーブル2[[#This Row],[P]])</f>
        <v>2.2019591234371903E-5</v>
      </c>
      <c r="I379" s="34">
        <f>MuFFromP(テーブル2[[#This Row],[P]])</f>
        <v>7.222326555143516E-5</v>
      </c>
      <c r="J379" s="34">
        <f>KfFromP(テーブル2[[#This Row],[P]])</f>
        <v>0.49112131073334553</v>
      </c>
      <c r="K379" s="34">
        <f>CpFFromP(テーブル2[[#This Row],[P]])</f>
        <v>7679.7488518783057</v>
      </c>
      <c r="L379" s="34">
        <f>SigmaFromP(テーブル2[[#This Row],[P]])</f>
        <v>6.5036449518301549E-3</v>
      </c>
      <c r="M379" s="34">
        <v>272.01</v>
      </c>
      <c r="N379" s="34">
        <v>5262.1724000000004</v>
      </c>
      <c r="O379" s="35">
        <f t="shared" si="176"/>
        <v>2.5880591202383804E-5</v>
      </c>
      <c r="P379" s="35">
        <f t="shared" si="177"/>
        <v>1.8033998468666854E-2</v>
      </c>
      <c r="Q379" s="35">
        <v>5.7404000000000014E-3</v>
      </c>
      <c r="R379" s="34">
        <v>0.62484000000000006</v>
      </c>
      <c r="S379" s="36">
        <v>19910920.715332031</v>
      </c>
      <c r="T379" s="34">
        <v>365.35518008105089</v>
      </c>
      <c r="U379" s="12">
        <f>+T379+BG379*S379*テーブル2[[#This Row],[Pw]]*R379/(N379*O379*K379)</f>
        <v>579.87425339706431</v>
      </c>
      <c r="V379" s="34">
        <v>0.03</v>
      </c>
      <c r="W379" s="35">
        <f t="shared" si="148"/>
        <v>418244.3733930522</v>
      </c>
      <c r="X379" s="34">
        <v>1.9984732492683441E-2</v>
      </c>
      <c r="Y379" s="34">
        <f t="shared" si="149"/>
        <v>7.073768297565902</v>
      </c>
      <c r="Z379" s="34">
        <f t="shared" si="150"/>
        <v>7.0737683130478937</v>
      </c>
      <c r="AA379" s="34">
        <f t="shared" si="151"/>
        <v>-1.5481991688659491E-8</v>
      </c>
      <c r="AB379" s="34">
        <f t="shared" si="152"/>
        <v>7.0499611352375915E-6</v>
      </c>
      <c r="AC379" s="34">
        <v>641.07624291049228</v>
      </c>
      <c r="AD379" s="34">
        <f t="shared" si="153"/>
        <v>10452.117604739457</v>
      </c>
      <c r="AE379" s="34">
        <f>+gettm2(AD379,AC379,AK379,AL379,テーブル2[[#This Row],[Fcorr]])</f>
        <v>579.87425339706419</v>
      </c>
      <c r="AF379" s="37">
        <f t="shared" si="154"/>
        <v>0</v>
      </c>
      <c r="AG379" s="34">
        <v>7.2247141424930192E-6</v>
      </c>
      <c r="AH379" s="34">
        <f t="shared" si="155"/>
        <v>110.70094987031683</v>
      </c>
      <c r="AI379" s="34">
        <f t="shared" si="156"/>
        <v>0.42090307518640563</v>
      </c>
      <c r="AJ379" s="34">
        <f t="shared" si="157"/>
        <v>26.309512186593754</v>
      </c>
      <c r="AK379" s="34">
        <f>+S88*テーブル2[[#This Row],[F_form]]/(E88*CpFromTP((テーブル2[[#This Row],[Tin]]+テーブル2[[#This Row],[Tf]])/2,テーブル2[[#This Row],[P]])*AI88)</f>
        <v>2.2464146285778526</v>
      </c>
      <c r="AL379" s="34">
        <f t="shared" si="158"/>
        <v>1.1293676909872215</v>
      </c>
      <c r="AM379" s="34">
        <f t="shared" si="159"/>
        <v>608.62107398644923</v>
      </c>
      <c r="AN379" s="34">
        <f t="shared" si="160"/>
        <v>1.2074337973899674E-8</v>
      </c>
      <c r="AO379" s="34">
        <f t="shared" si="161"/>
        <v>1.7475300725542776E-7</v>
      </c>
      <c r="AP379" s="34">
        <v>4.5162070196093627</v>
      </c>
      <c r="AQ379" s="34">
        <f t="shared" si="162"/>
        <v>2.6735926074273507E-5</v>
      </c>
      <c r="AR379" s="34">
        <f t="shared" si="163"/>
        <v>3.6997335748742235E-6</v>
      </c>
      <c r="AS379" s="34">
        <f t="shared" si="164"/>
        <v>13.472946286247822</v>
      </c>
      <c r="AT379" s="34">
        <f t="shared" si="165"/>
        <v>9.9534184799788292</v>
      </c>
      <c r="AU379" s="34">
        <f t="shared" si="166"/>
        <v>4.1894244468402881</v>
      </c>
      <c r="AV379" s="34">
        <f t="shared" si="167"/>
        <v>0.32678257276907452</v>
      </c>
      <c r="AW379" s="34">
        <f t="shared" si="168"/>
        <v>4.2385152491438479E-3</v>
      </c>
      <c r="AX379" s="34">
        <f t="shared" si="169"/>
        <v>0.32678255351736252</v>
      </c>
      <c r="AY379" s="34">
        <f t="shared" si="170"/>
        <v>1.9251712002343879E-8</v>
      </c>
      <c r="AZ379" s="34">
        <f t="shared" si="171"/>
        <v>1080577.7610325073</v>
      </c>
      <c r="BA379" s="34">
        <f t="shared" si="172"/>
        <v>5.9199956862442672E-6</v>
      </c>
      <c r="BB379" s="36">
        <f t="shared" si="173"/>
        <v>19931796.426526606</v>
      </c>
      <c r="BC379" s="38">
        <f t="shared" si="174"/>
        <v>20875.711194574833</v>
      </c>
      <c r="BD379" s="39">
        <f t="shared" si="175"/>
        <v>0.10484553423237672</v>
      </c>
      <c r="BE379" s="36">
        <v>8927489.6999999993</v>
      </c>
      <c r="BF379" s="40">
        <f>テーブル2[[#This Row],[q_P]]/テーブル2[[#This Row],[q_M]]</f>
        <v>2.2326316911378354</v>
      </c>
      <c r="BG379" s="34">
        <v>1</v>
      </c>
      <c r="BH379" s="34">
        <v>-0.39600000000000002</v>
      </c>
      <c r="BI379" s="34">
        <v>4.5999999999999999E-2</v>
      </c>
      <c r="BJ379" s="34">
        <v>5625</v>
      </c>
      <c r="BK379" s="22">
        <v>1</v>
      </c>
      <c r="BL379" s="34">
        <f>テーブル2[[#This Row],[Ts]]-テーブル2[[#This Row],[Tin]]</f>
        <v>243.26589391747268</v>
      </c>
      <c r="BM379" s="34">
        <f>テーブル2[[#This Row],[q_P]]*0.000001</f>
        <v>19.931796426526606</v>
      </c>
      <c r="BN379" s="34">
        <f>テーブル2[[#This Row],[Tsub]]</f>
        <v>243.26589391747268</v>
      </c>
      <c r="BO379" s="34">
        <f>テーブル2[[#This Row],[Fcorr]]</f>
        <v>1</v>
      </c>
      <c r="BP379" s="34">
        <f>(テーブル2[[#This Row],[Tsub]]-40)^2</f>
        <v>41317.023630069256</v>
      </c>
      <c r="BQ379" s="34">
        <v>1</v>
      </c>
      <c r="BR379" s="34">
        <v>0.62484000000000006</v>
      </c>
    </row>
    <row r="380" spans="1:70" x14ac:dyDescent="0.15">
      <c r="A380" s="33" t="s">
        <v>377</v>
      </c>
      <c r="B380" s="34">
        <v>13789514.586336</v>
      </c>
      <c r="C380" s="22">
        <f>TsatFromP(テーブル2[[#This Row],[P]])</f>
        <v>608.62107399852357</v>
      </c>
      <c r="D380" s="34">
        <f>RhoGFromP(テーブル2[[#This Row],[P]])</f>
        <v>85.147847035840741</v>
      </c>
      <c r="E380" s="34">
        <f>RhoFFromP(テーブル2[[#This Row],[P]])</f>
        <v>624.86636713482415</v>
      </c>
      <c r="F380" s="34">
        <f>HgFromP(テーブル2[[#This Row],[P]])</f>
        <v>2643264.5206450778</v>
      </c>
      <c r="G380" s="34">
        <f>HfFromP(テーブル2[[#This Row],[P]])</f>
        <v>1562686.7596125705</v>
      </c>
      <c r="H380" s="34">
        <f>MuGFromP(テーブル2[[#This Row],[P]])</f>
        <v>2.2019591234371903E-5</v>
      </c>
      <c r="I380" s="34">
        <f>MuFFromP(テーブル2[[#This Row],[P]])</f>
        <v>7.222326555143516E-5</v>
      </c>
      <c r="J380" s="34">
        <f>KfFromP(テーブル2[[#This Row],[P]])</f>
        <v>0.49112131073334553</v>
      </c>
      <c r="K380" s="34">
        <f>CpFFromP(テーブル2[[#This Row],[P]])</f>
        <v>7679.7488518783057</v>
      </c>
      <c r="L380" s="34">
        <f>SigmaFromP(テーブル2[[#This Row],[P]])</f>
        <v>6.5036449518301549E-3</v>
      </c>
      <c r="M380" s="34">
        <v>273.01</v>
      </c>
      <c r="N380" s="34">
        <v>5262.1724000000004</v>
      </c>
      <c r="O380" s="35">
        <f t="shared" si="176"/>
        <v>2.5880591202383804E-5</v>
      </c>
      <c r="P380" s="35">
        <f t="shared" si="177"/>
        <v>1.8033998468666854E-2</v>
      </c>
      <c r="Q380" s="35">
        <v>5.7404000000000014E-3</v>
      </c>
      <c r="R380" s="34">
        <v>0.62484000000000006</v>
      </c>
      <c r="S380" s="36">
        <v>18552703.857421875</v>
      </c>
      <c r="T380" s="34">
        <v>380.19114123178491</v>
      </c>
      <c r="U380" s="12">
        <f>+T380+BG380*S380*テーブル2[[#This Row],[Pw]]*R380/(N380*O380*K380)</f>
        <v>580.07686705539868</v>
      </c>
      <c r="V380" s="34">
        <v>0.03</v>
      </c>
      <c r="W380" s="35">
        <f t="shared" si="148"/>
        <v>418244.3733930522</v>
      </c>
      <c r="X380" s="34">
        <v>1.9984732492683441E-2</v>
      </c>
      <c r="Y380" s="34">
        <f t="shared" si="149"/>
        <v>7.073768297565902</v>
      </c>
      <c r="Z380" s="34">
        <f t="shared" si="150"/>
        <v>7.0737683130478937</v>
      </c>
      <c r="AA380" s="34">
        <f t="shared" si="151"/>
        <v>-1.5481991688659491E-8</v>
      </c>
      <c r="AB380" s="34">
        <f t="shared" si="152"/>
        <v>7.0499611352375915E-6</v>
      </c>
      <c r="AC380" s="34">
        <v>640.8069298480184</v>
      </c>
      <c r="AD380" s="34">
        <f t="shared" si="153"/>
        <v>10452.117604739457</v>
      </c>
      <c r="AE380" s="34">
        <f>+gettm2(AD380,AC380,AK380,AL380,テーブル2[[#This Row],[Fcorr]])</f>
        <v>580.07686705539868</v>
      </c>
      <c r="AF380" s="37">
        <f t="shared" si="154"/>
        <v>0</v>
      </c>
      <c r="AG380" s="34">
        <v>7.2126432829028637E-6</v>
      </c>
      <c r="AH380" s="34">
        <f t="shared" si="155"/>
        <v>110.70094987031683</v>
      </c>
      <c r="AI380" s="34">
        <f t="shared" si="156"/>
        <v>0.42090307518640563</v>
      </c>
      <c r="AJ380" s="34">
        <f t="shared" si="157"/>
        <v>26.265554955729492</v>
      </c>
      <c r="AK380" s="34">
        <f>+S88*テーブル2[[#This Row],[F_form]]/(E88*CpFromTP((テーブル2[[#This Row],[Tin]]+テーブル2[[#This Row],[Tf]])/2,テーブル2[[#This Row],[P]])*AI88)</f>
        <v>2.2290925921919631</v>
      </c>
      <c r="AL380" s="34">
        <f t="shared" si="158"/>
        <v>1.1293676909872215</v>
      </c>
      <c r="AM380" s="34">
        <f t="shared" si="159"/>
        <v>608.62107398536705</v>
      </c>
      <c r="AN380" s="34">
        <f t="shared" si="160"/>
        <v>1.3156522982171737E-8</v>
      </c>
      <c r="AO380" s="34">
        <f t="shared" si="161"/>
        <v>1.6268214766527225E-7</v>
      </c>
      <c r="AP380" s="34">
        <v>4.5097942155430992</v>
      </c>
      <c r="AQ380" s="34">
        <f t="shared" si="162"/>
        <v>2.6812015646193549E-5</v>
      </c>
      <c r="AR380" s="34">
        <f t="shared" si="163"/>
        <v>3.687662715284068E-6</v>
      </c>
      <c r="AS380" s="34">
        <f t="shared" si="164"/>
        <v>13.428989055383564</v>
      </c>
      <c r="AT380" s="34">
        <f t="shared" si="165"/>
        <v>9.9370786630004417</v>
      </c>
      <c r="AU380" s="34">
        <f t="shared" si="166"/>
        <v>4.1825469676261022</v>
      </c>
      <c r="AV380" s="34">
        <f t="shared" si="167"/>
        <v>0.327247247916997</v>
      </c>
      <c r="AW380" s="34">
        <f t="shared" si="168"/>
        <v>4.2385152491438479E-3</v>
      </c>
      <c r="AX380" s="34">
        <f t="shared" si="169"/>
        <v>0.32724722937347084</v>
      </c>
      <c r="AY380" s="34">
        <f t="shared" si="170"/>
        <v>1.8543526159042756E-8</v>
      </c>
      <c r="AZ380" s="34">
        <f t="shared" si="171"/>
        <v>1080577.7610325073</v>
      </c>
      <c r="BA380" s="34">
        <f t="shared" si="172"/>
        <v>5.9452858300685607E-6</v>
      </c>
      <c r="BB380" s="36">
        <f t="shared" si="173"/>
        <v>18476101.238168526</v>
      </c>
      <c r="BC380" s="38">
        <f t="shared" si="174"/>
        <v>-76602.619253348559</v>
      </c>
      <c r="BD380" s="39">
        <f t="shared" si="175"/>
        <v>-0.41289194201579538</v>
      </c>
      <c r="BE380" s="36">
        <v>8359663.5</v>
      </c>
      <c r="BF380" s="40">
        <f>テーブル2[[#This Row],[q_P]]/テーブル2[[#This Row],[q_M]]</f>
        <v>2.2101489178563858</v>
      </c>
      <c r="BG380" s="34">
        <v>1</v>
      </c>
      <c r="BH380" s="34">
        <v>-0.38200000000000001</v>
      </c>
      <c r="BI380" s="34">
        <v>4.5999999999999999E-2</v>
      </c>
      <c r="BJ380" s="34">
        <v>5625</v>
      </c>
      <c r="BK380" s="22">
        <v>1</v>
      </c>
      <c r="BL380" s="34">
        <f>テーブル2[[#This Row],[Ts]]-テーブル2[[#This Row],[Tin]]</f>
        <v>228.42993276673866</v>
      </c>
      <c r="BM380" s="34">
        <f>テーブル2[[#This Row],[q_P]]*0.000001</f>
        <v>18.476101238168525</v>
      </c>
      <c r="BN380" s="34">
        <f>テーブル2[[#This Row],[Tsub]]</f>
        <v>228.42993276673866</v>
      </c>
      <c r="BO380" s="34">
        <f>テーブル2[[#This Row],[Fcorr]]</f>
        <v>1</v>
      </c>
      <c r="BP380" s="34">
        <f>(テーブル2[[#This Row],[Tsub]]-40)^2</f>
        <v>35505.839562477653</v>
      </c>
      <c r="BQ380" s="34">
        <v>1</v>
      </c>
      <c r="BR380" s="34">
        <v>0.62484000000000006</v>
      </c>
    </row>
    <row r="381" spans="1:70" x14ac:dyDescent="0.15">
      <c r="A381" s="33" t="s">
        <v>378</v>
      </c>
      <c r="B381" s="34">
        <v>13789514.586336</v>
      </c>
      <c r="C381" s="22">
        <f>TsatFromP(テーブル2[[#This Row],[P]])</f>
        <v>608.62107399852357</v>
      </c>
      <c r="D381" s="34">
        <f>RhoGFromP(テーブル2[[#This Row],[P]])</f>
        <v>85.147847035840741</v>
      </c>
      <c r="E381" s="34">
        <f>RhoFFromP(テーブル2[[#This Row],[P]])</f>
        <v>624.86636713482415</v>
      </c>
      <c r="F381" s="34">
        <f>HgFromP(テーブル2[[#This Row],[P]])</f>
        <v>2643264.5206450778</v>
      </c>
      <c r="G381" s="34">
        <f>HfFromP(テーブル2[[#This Row],[P]])</f>
        <v>1562686.7596125705</v>
      </c>
      <c r="H381" s="34">
        <f>MuGFromP(テーブル2[[#This Row],[P]])</f>
        <v>2.2019591234371903E-5</v>
      </c>
      <c r="I381" s="34">
        <f>MuFFromP(テーブル2[[#This Row],[P]])</f>
        <v>7.222326555143516E-5</v>
      </c>
      <c r="J381" s="34">
        <f>KfFromP(テーブル2[[#This Row],[P]])</f>
        <v>0.49112131073334553</v>
      </c>
      <c r="K381" s="34">
        <f>CpFFromP(テーブル2[[#This Row],[P]])</f>
        <v>7679.7488518783057</v>
      </c>
      <c r="L381" s="34">
        <f>SigmaFromP(テーブル2[[#This Row],[P]])</f>
        <v>6.5036449518301549E-3</v>
      </c>
      <c r="M381" s="34">
        <v>274.01</v>
      </c>
      <c r="N381" s="34">
        <v>5262.1724000000004</v>
      </c>
      <c r="O381" s="35">
        <f t="shared" si="176"/>
        <v>2.5880591202383804E-5</v>
      </c>
      <c r="P381" s="35">
        <f t="shared" si="177"/>
        <v>1.8033998468666854E-2</v>
      </c>
      <c r="Q381" s="35">
        <v>5.7404000000000014E-3</v>
      </c>
      <c r="R381" s="34">
        <v>0.62484000000000006</v>
      </c>
      <c r="S381" s="36">
        <v>8093859.86328125</v>
      </c>
      <c r="T381" s="34">
        <v>495.31612486348979</v>
      </c>
      <c r="U381" s="12">
        <f>+T381+BG381*S381*テーブル2[[#This Row],[Pw]]*R381/(N381*O381*K381)</f>
        <v>582.51888872582458</v>
      </c>
      <c r="V381" s="34">
        <v>0.03</v>
      </c>
      <c r="W381" s="35">
        <f t="shared" si="148"/>
        <v>418244.3733930522</v>
      </c>
      <c r="X381" s="34">
        <v>1.9984732492683441E-2</v>
      </c>
      <c r="Y381" s="34">
        <f t="shared" si="149"/>
        <v>7.073768297565902</v>
      </c>
      <c r="Z381" s="34">
        <f t="shared" si="150"/>
        <v>7.0737683130478937</v>
      </c>
      <c r="AA381" s="34">
        <f t="shared" si="151"/>
        <v>-1.5481991688659491E-8</v>
      </c>
      <c r="AB381" s="34">
        <f t="shared" si="152"/>
        <v>7.0499611352375915E-6</v>
      </c>
      <c r="AC381" s="34">
        <v>637.77906801607037</v>
      </c>
      <c r="AD381" s="34">
        <f t="shared" si="153"/>
        <v>10452.117604739457</v>
      </c>
      <c r="AE381" s="34">
        <f>+gettm2(AD381,AC381,AK381,AL381,テーブル2[[#This Row],[Fcorr]])</f>
        <v>582.51888872582458</v>
      </c>
      <c r="AF381" s="37">
        <f t="shared" si="154"/>
        <v>0</v>
      </c>
      <c r="AG381" s="34">
        <v>7.1235227619177529E-6</v>
      </c>
      <c r="AH381" s="34">
        <f t="shared" si="155"/>
        <v>110.70094987031683</v>
      </c>
      <c r="AI381" s="34">
        <f t="shared" si="156"/>
        <v>0.42090307518640563</v>
      </c>
      <c r="AJ381" s="34">
        <f t="shared" si="157"/>
        <v>25.941013750819717</v>
      </c>
      <c r="AK381" s="34">
        <f>+S88*テーブル2[[#This Row],[F_form]]/(E88*CpFromTP((テーブル2[[#This Row],[Tin]]+テーブル2[[#This Row],[Tf]])/2,テーブル2[[#This Row],[P]])*AI88)</f>
        <v>2.0283209111724498</v>
      </c>
      <c r="AL381" s="34">
        <f t="shared" si="158"/>
        <v>1.1293676909872215</v>
      </c>
      <c r="AM381" s="34">
        <f t="shared" si="159"/>
        <v>608.62107397939565</v>
      </c>
      <c r="AN381" s="34">
        <f t="shared" si="160"/>
        <v>1.9127924133499619E-8</v>
      </c>
      <c r="AO381" s="34">
        <f t="shared" si="161"/>
        <v>7.3561626680161475E-8</v>
      </c>
      <c r="AP381" s="34">
        <v>4.4618273517062956</v>
      </c>
      <c r="AQ381" s="34">
        <f t="shared" si="162"/>
        <v>2.7391599411464209E-5</v>
      </c>
      <c r="AR381" s="34">
        <f t="shared" si="163"/>
        <v>3.5985421942989572E-6</v>
      </c>
      <c r="AS381" s="34">
        <f t="shared" si="164"/>
        <v>13.10444785047379</v>
      </c>
      <c r="AT381" s="34">
        <f t="shared" si="165"/>
        <v>9.8147585157508175</v>
      </c>
      <c r="AU381" s="34">
        <f t="shared" si="166"/>
        <v>4.1310620414914814</v>
      </c>
      <c r="AV381" s="34">
        <f t="shared" si="167"/>
        <v>0.33076531021481426</v>
      </c>
      <c r="AW381" s="34">
        <f t="shared" si="168"/>
        <v>4.2385152491438479E-3</v>
      </c>
      <c r="AX381" s="34">
        <f t="shared" si="169"/>
        <v>0.33076529989816872</v>
      </c>
      <c r="AY381" s="34">
        <f t="shared" si="170"/>
        <v>1.0316645537855607E-8</v>
      </c>
      <c r="AZ381" s="34">
        <f t="shared" si="171"/>
        <v>1080577.7610325073</v>
      </c>
      <c r="BA381" s="34">
        <f t="shared" si="172"/>
        <v>6.139098905516613E-6</v>
      </c>
      <c r="BB381" s="36">
        <f t="shared" si="173"/>
        <v>8090770.2537238328</v>
      </c>
      <c r="BC381" s="38">
        <f t="shared" si="174"/>
        <v>-3089.6095574172214</v>
      </c>
      <c r="BD381" s="39">
        <f t="shared" si="175"/>
        <v>-3.817226403231417E-2</v>
      </c>
      <c r="BE381" s="36">
        <v>5930629.1999999993</v>
      </c>
      <c r="BF381" s="40">
        <f>テーブル2[[#This Row],[q_P]]/テーブル2[[#This Row],[q_M]]</f>
        <v>1.3642347179155685</v>
      </c>
      <c r="BG381" s="34">
        <v>1</v>
      </c>
      <c r="BH381" s="34">
        <v>-0.107</v>
      </c>
      <c r="BI381" s="34">
        <v>4.5999999999999999E-2</v>
      </c>
      <c r="BJ381" s="34">
        <v>5625</v>
      </c>
      <c r="BK381" s="22">
        <v>1</v>
      </c>
      <c r="BL381" s="34">
        <f>テーブル2[[#This Row],[Ts]]-テーブル2[[#This Row],[Tin]]</f>
        <v>113.30494913503378</v>
      </c>
      <c r="BM381" s="34">
        <f>テーブル2[[#This Row],[q_P]]*0.000001</f>
        <v>8.0907702537238322</v>
      </c>
      <c r="BN381" s="34">
        <f>テーブル2[[#This Row],[Tsub]]</f>
        <v>113.30494913503378</v>
      </c>
      <c r="BO381" s="34">
        <f>テーブル2[[#This Row],[Fcorr]]</f>
        <v>1</v>
      </c>
      <c r="BP381" s="34">
        <f>(テーブル2[[#This Row],[Tsub]]-40)^2</f>
        <v>5373.6155676898898</v>
      </c>
      <c r="BQ381" s="34">
        <v>1</v>
      </c>
      <c r="BR381" s="34">
        <v>0.62484000000000006</v>
      </c>
    </row>
    <row r="382" spans="1:70" x14ac:dyDescent="0.15">
      <c r="A382" s="33" t="s">
        <v>379</v>
      </c>
      <c r="B382" s="34">
        <v>13789514.586336</v>
      </c>
      <c r="C382" s="22">
        <f>TsatFromP(テーブル2[[#This Row],[P]])</f>
        <v>608.62107399852357</v>
      </c>
      <c r="D382" s="34">
        <f>RhoGFromP(テーブル2[[#This Row],[P]])</f>
        <v>85.147847035840741</v>
      </c>
      <c r="E382" s="34">
        <f>RhoFFromP(テーブル2[[#This Row],[P]])</f>
        <v>624.86636713482415</v>
      </c>
      <c r="F382" s="34">
        <f>HgFromP(テーブル2[[#This Row],[P]])</f>
        <v>2643264.5206450778</v>
      </c>
      <c r="G382" s="34">
        <f>HfFromP(テーブル2[[#This Row],[P]])</f>
        <v>1562686.7596125705</v>
      </c>
      <c r="H382" s="34">
        <f>MuGFromP(テーブル2[[#This Row],[P]])</f>
        <v>2.2019591234371903E-5</v>
      </c>
      <c r="I382" s="34">
        <f>MuFFromP(テーブル2[[#This Row],[P]])</f>
        <v>7.222326555143516E-5</v>
      </c>
      <c r="J382" s="34">
        <f>KfFromP(テーブル2[[#This Row],[P]])</f>
        <v>0.49112131073334553</v>
      </c>
      <c r="K382" s="34">
        <f>CpFFromP(テーブル2[[#This Row],[P]])</f>
        <v>7679.7488518783057</v>
      </c>
      <c r="L382" s="34">
        <f>SigmaFromP(テーブル2[[#This Row],[P]])</f>
        <v>6.5036449518301549E-3</v>
      </c>
      <c r="M382" s="34">
        <v>275.01</v>
      </c>
      <c r="N382" s="34">
        <v>5262.1724000000004</v>
      </c>
      <c r="O382" s="35">
        <f t="shared" si="176"/>
        <v>2.5880591202383804E-5</v>
      </c>
      <c r="P382" s="35">
        <f t="shared" si="177"/>
        <v>1.8033998468666854E-2</v>
      </c>
      <c r="Q382" s="35">
        <v>5.7404000000000014E-3</v>
      </c>
      <c r="R382" s="34">
        <v>0.62484000000000006</v>
      </c>
      <c r="S382" s="36">
        <v>4156306.4575195313</v>
      </c>
      <c r="T382" s="34">
        <v>539.35633944579172</v>
      </c>
      <c r="U382" s="12">
        <f>+T382+BG382*S382*テーブル2[[#This Row],[Pw]]*R382/(N382*O382*K382)</f>
        <v>584.13613754914547</v>
      </c>
      <c r="V382" s="34">
        <v>0.03</v>
      </c>
      <c r="W382" s="35">
        <f t="shared" si="148"/>
        <v>418244.3733930522</v>
      </c>
      <c r="X382" s="34">
        <v>1.9984732492683441E-2</v>
      </c>
      <c r="Y382" s="34">
        <f t="shared" si="149"/>
        <v>7.073768297565902</v>
      </c>
      <c r="Z382" s="34">
        <f t="shared" si="150"/>
        <v>7.0737683130478937</v>
      </c>
      <c r="AA382" s="34">
        <f t="shared" si="151"/>
        <v>-1.5481991688659491E-8</v>
      </c>
      <c r="AB382" s="34">
        <f t="shared" si="152"/>
        <v>7.0499611352375915E-6</v>
      </c>
      <c r="AC382" s="34">
        <v>635.87022066260647</v>
      </c>
      <c r="AD382" s="34">
        <f t="shared" si="153"/>
        <v>10452.117604739457</v>
      </c>
      <c r="AE382" s="34">
        <f>+gettm2(AD382,AC382,AK382,AL382,テーブル2[[#This Row],[Fcorr]])</f>
        <v>584.13613754914559</v>
      </c>
      <c r="AF382" s="37">
        <f t="shared" si="154"/>
        <v>0</v>
      </c>
      <c r="AG382" s="34">
        <v>7.0881704817050975E-6</v>
      </c>
      <c r="AH382" s="34">
        <f t="shared" si="155"/>
        <v>110.70094987031683</v>
      </c>
      <c r="AI382" s="34">
        <f t="shared" si="156"/>
        <v>0.42090307518640563</v>
      </c>
      <c r="AJ382" s="34">
        <f t="shared" si="157"/>
        <v>25.812274920641201</v>
      </c>
      <c r="AK382" s="34">
        <f>+S88*テーブル2[[#This Row],[F_form]]/(E88*CpFromTP((テーブル2[[#This Row],[Tin]]+テーブル2[[#This Row],[Tf]])/2,テーブル2[[#This Row],[P]])*AI88)</f>
        <v>1.8988958043045834</v>
      </c>
      <c r="AL382" s="34">
        <f t="shared" si="158"/>
        <v>1.1293676909872215</v>
      </c>
      <c r="AM382" s="34">
        <f t="shared" si="159"/>
        <v>608.62107398008357</v>
      </c>
      <c r="AN382" s="34">
        <f t="shared" si="160"/>
        <v>1.844000507844612E-8</v>
      </c>
      <c r="AO382" s="34">
        <f t="shared" si="161"/>
        <v>3.8209346467505997E-8</v>
      </c>
      <c r="AP382" s="34">
        <v>4.4424900058838972</v>
      </c>
      <c r="AQ382" s="34">
        <f t="shared" si="162"/>
        <v>2.7630579637236204E-5</v>
      </c>
      <c r="AR382" s="34">
        <f t="shared" si="163"/>
        <v>3.5631899140863017E-6</v>
      </c>
      <c r="AS382" s="34">
        <f t="shared" si="164"/>
        <v>12.975709020295273</v>
      </c>
      <c r="AT382" s="34">
        <f t="shared" si="165"/>
        <v>9.765395363342126</v>
      </c>
      <c r="AU382" s="34">
        <f t="shared" si="166"/>
        <v>4.1102849388417679</v>
      </c>
      <c r="AV382" s="34">
        <f t="shared" si="167"/>
        <v>0.33220506704212927</v>
      </c>
      <c r="AW382" s="34">
        <f t="shared" si="168"/>
        <v>4.2385152491438479E-3</v>
      </c>
      <c r="AX382" s="34">
        <f t="shared" si="169"/>
        <v>0.33220506070386752</v>
      </c>
      <c r="AY382" s="34">
        <f t="shared" si="170"/>
        <v>6.3382617487839354E-9</v>
      </c>
      <c r="AZ382" s="34">
        <f t="shared" si="171"/>
        <v>1080577.7610325073</v>
      </c>
      <c r="BA382" s="34">
        <f t="shared" si="172"/>
        <v>6.2196154860541332E-6</v>
      </c>
      <c r="BB382" s="36">
        <f t="shared" si="173"/>
        <v>4148100.2944023567</v>
      </c>
      <c r="BC382" s="38">
        <f t="shared" si="174"/>
        <v>-8206.1631171745248</v>
      </c>
      <c r="BD382" s="39">
        <f t="shared" si="175"/>
        <v>-0.19743883664612963</v>
      </c>
      <c r="BE382" s="36">
        <v>4479517.7999999989</v>
      </c>
      <c r="BF382" s="40">
        <f>テーブル2[[#This Row],[q_P]]/テーブル2[[#This Row],[q_M]]</f>
        <v>0.92601491490944798</v>
      </c>
      <c r="BG382" s="34">
        <v>1</v>
      </c>
      <c r="BH382" s="34">
        <v>-2.5999999999999999E-2</v>
      </c>
      <c r="BI382" s="34">
        <v>4.5999999999999999E-2</v>
      </c>
      <c r="BJ382" s="34">
        <v>5625</v>
      </c>
      <c r="BK382" s="22">
        <v>1</v>
      </c>
      <c r="BL382" s="34">
        <f>テーブル2[[#This Row],[Ts]]-テーブル2[[#This Row],[Tin]]</f>
        <v>69.264734552731852</v>
      </c>
      <c r="BM382" s="34">
        <f>テーブル2[[#This Row],[q_P]]*0.000001</f>
        <v>4.1481002944023562</v>
      </c>
      <c r="BN382" s="34">
        <f>テーブル2[[#This Row],[Tsub]]</f>
        <v>69.264734552731852</v>
      </c>
      <c r="BO382" s="34">
        <f>テーブル2[[#This Row],[Fcorr]]</f>
        <v>1</v>
      </c>
      <c r="BP382" s="34">
        <f>(テーブル2[[#This Row],[Tsub]]-40)^2</f>
        <v>856.4246884418576</v>
      </c>
      <c r="BQ382" s="34">
        <v>1</v>
      </c>
      <c r="BR382" s="34">
        <v>0.62484000000000006</v>
      </c>
    </row>
    <row r="383" spans="1:70" x14ac:dyDescent="0.15">
      <c r="A383" s="33" t="s">
        <v>380</v>
      </c>
      <c r="B383" s="34">
        <v>13789514.586336</v>
      </c>
      <c r="C383" s="22">
        <f>TsatFromP(テーブル2[[#This Row],[P]])</f>
        <v>608.62107399852357</v>
      </c>
      <c r="D383" s="34">
        <f>RhoGFromP(テーブル2[[#This Row],[P]])</f>
        <v>85.147847035840741</v>
      </c>
      <c r="E383" s="34">
        <f>RhoFFromP(テーブル2[[#This Row],[P]])</f>
        <v>624.86636713482415</v>
      </c>
      <c r="F383" s="34">
        <f>HgFromP(テーブル2[[#This Row],[P]])</f>
        <v>2643264.5206450778</v>
      </c>
      <c r="G383" s="34">
        <f>HfFromP(テーブル2[[#This Row],[P]])</f>
        <v>1562686.7596125705</v>
      </c>
      <c r="H383" s="34">
        <f>MuGFromP(テーブル2[[#This Row],[P]])</f>
        <v>2.2019591234371903E-5</v>
      </c>
      <c r="I383" s="34">
        <f>MuFFromP(テーブル2[[#This Row],[P]])</f>
        <v>7.222326555143516E-5</v>
      </c>
      <c r="J383" s="34">
        <f>KfFromP(テーブル2[[#This Row],[P]])</f>
        <v>0.49112131073334553</v>
      </c>
      <c r="K383" s="34">
        <f>CpFFromP(テーブル2[[#This Row],[P]])</f>
        <v>7679.7488518783057</v>
      </c>
      <c r="L383" s="34">
        <f>SigmaFromP(テーブル2[[#This Row],[P]])</f>
        <v>6.5036449518301549E-3</v>
      </c>
      <c r="M383" s="34">
        <v>276.01</v>
      </c>
      <c r="N383" s="34">
        <v>5289.2969999999996</v>
      </c>
      <c r="O383" s="35">
        <f t="shared" si="176"/>
        <v>2.5880591202383804E-5</v>
      </c>
      <c r="P383" s="35">
        <f t="shared" si="177"/>
        <v>1.8033998468666854E-2</v>
      </c>
      <c r="Q383" s="35">
        <v>5.7404000000000014E-3</v>
      </c>
      <c r="R383" s="34">
        <v>0.62484000000000006</v>
      </c>
      <c r="S383" s="36">
        <v>17087191.772460938</v>
      </c>
      <c r="T383" s="34">
        <v>397.11075105704589</v>
      </c>
      <c r="U383" s="12">
        <f>+T383+BG383*S383*テーブル2[[#This Row],[Pw]]*R383/(N383*O383*K383)</f>
        <v>580.26305297511976</v>
      </c>
      <c r="V383" s="34">
        <v>0.03</v>
      </c>
      <c r="W383" s="35">
        <f t="shared" si="148"/>
        <v>420400.27222497505</v>
      </c>
      <c r="X383" s="34">
        <v>1.9946689495462279E-2</v>
      </c>
      <c r="Y383" s="34">
        <f t="shared" si="149"/>
        <v>7.080510748670819</v>
      </c>
      <c r="Z383" s="34">
        <f t="shared" si="150"/>
        <v>7.080510760075251</v>
      </c>
      <c r="AA383" s="34">
        <f t="shared" si="151"/>
        <v>-1.1404432065376113E-8</v>
      </c>
      <c r="AB383" s="34">
        <f t="shared" si="152"/>
        <v>6.9911476146053965E-6</v>
      </c>
      <c r="AC383" s="34">
        <v>640.42997772824754</v>
      </c>
      <c r="AD383" s="34">
        <f t="shared" si="153"/>
        <v>10495.99011479344</v>
      </c>
      <c r="AE383" s="34">
        <f>+gettm2(AD383,AC383,AK383,AL383,テーブル2[[#This Row],[Fcorr]])</f>
        <v>580.26305337941938</v>
      </c>
      <c r="AF383" s="37">
        <f t="shared" si="154"/>
        <v>4.0429961245536106E-7</v>
      </c>
      <c r="AG383" s="34">
        <v>7.140473882953978E-6</v>
      </c>
      <c r="AH383" s="34">
        <f t="shared" si="155"/>
        <v>111.63222939094945</v>
      </c>
      <c r="AI383" s="34">
        <f t="shared" si="156"/>
        <v>0.42266980563244411</v>
      </c>
      <c r="AJ383" s="34">
        <f t="shared" si="157"/>
        <v>26.111888819742756</v>
      </c>
      <c r="AK383" s="34">
        <f>+S88*テーブル2[[#This Row],[F_form]]/(E88*CpFromTP((テーブル2[[#This Row],[Tin]]+テーブル2[[#This Row],[Tf]])/2,テーブル2[[#This Row],[P]])*AI88)</f>
        <v>2.2075718714701007</v>
      </c>
      <c r="AL383" s="34">
        <f t="shared" si="158"/>
        <v>1.1293676909872215</v>
      </c>
      <c r="AM383" s="34">
        <f t="shared" si="159"/>
        <v>608.62107397880413</v>
      </c>
      <c r="AN383" s="34">
        <f t="shared" si="160"/>
        <v>1.9719436750165187E-8</v>
      </c>
      <c r="AO383" s="34">
        <f t="shared" si="161"/>
        <v>1.4932626834858158E-7</v>
      </c>
      <c r="AP383" s="34">
        <v>4.5127136539285502</v>
      </c>
      <c r="AQ383" s="34">
        <f t="shared" si="162"/>
        <v>2.6777335534018536E-5</v>
      </c>
      <c r="AR383" s="34">
        <f t="shared" si="163"/>
        <v>3.6449000756512798E-6</v>
      </c>
      <c r="AS383" s="34">
        <f t="shared" si="164"/>
        <v>13.328978873752938</v>
      </c>
      <c r="AT383" s="34">
        <f t="shared" si="165"/>
        <v>9.8997026381848787</v>
      </c>
      <c r="AU383" s="34">
        <f t="shared" si="166"/>
        <v>4.1843053899005964</v>
      </c>
      <c r="AV383" s="34">
        <f t="shared" si="167"/>
        <v>0.32840826402795376</v>
      </c>
      <c r="AW383" s="34">
        <f t="shared" si="168"/>
        <v>4.203155904705845E-3</v>
      </c>
      <c r="AX383" s="34">
        <f t="shared" si="169"/>
        <v>0.32840824491949355</v>
      </c>
      <c r="AY383" s="34">
        <f t="shared" si="170"/>
        <v>1.9108460203032251E-8</v>
      </c>
      <c r="AZ383" s="34">
        <f t="shared" si="171"/>
        <v>1080577.7610325073</v>
      </c>
      <c r="BA383" s="34">
        <f t="shared" si="172"/>
        <v>5.9337546291481362E-6</v>
      </c>
      <c r="BB383" s="36">
        <f t="shared" si="173"/>
        <v>16992207.536498159</v>
      </c>
      <c r="BC383" s="38">
        <f t="shared" si="174"/>
        <v>-94984.23596277833</v>
      </c>
      <c r="BD383" s="39">
        <f t="shared" si="175"/>
        <v>-0.55587973277073177</v>
      </c>
      <c r="BE383" s="36">
        <v>7949566.7999999998</v>
      </c>
      <c r="BF383" s="40">
        <f>テーブル2[[#This Row],[q_P]]/テーブル2[[#This Row],[q_M]]</f>
        <v>2.1375010694291117</v>
      </c>
      <c r="BG383" s="34">
        <v>1</v>
      </c>
      <c r="BH383" s="34">
        <v>-0.35099999999999998</v>
      </c>
      <c r="BI383" s="34">
        <v>4.5999999999999999E-2</v>
      </c>
      <c r="BJ383" s="34">
        <v>5625</v>
      </c>
      <c r="BK383" s="22">
        <v>1</v>
      </c>
      <c r="BL383" s="34">
        <f>テーブル2[[#This Row],[Ts]]-テーブル2[[#This Row],[Tin]]</f>
        <v>211.51032294147768</v>
      </c>
      <c r="BM383" s="34">
        <f>テーブル2[[#This Row],[q_P]]*0.000001</f>
        <v>16.992207536498157</v>
      </c>
      <c r="BN383" s="34">
        <f>テーブル2[[#This Row],[Tsub]]</f>
        <v>211.51032294147768</v>
      </c>
      <c r="BO383" s="34">
        <f>テーブル2[[#This Row],[Fcorr]]</f>
        <v>1</v>
      </c>
      <c r="BP383" s="34">
        <f>(テーブル2[[#This Row],[Tsub]]-40)^2</f>
        <v>29415.790875489965</v>
      </c>
      <c r="BQ383" s="34">
        <v>1</v>
      </c>
      <c r="BR383" s="34">
        <v>0.62484000000000006</v>
      </c>
    </row>
    <row r="384" spans="1:70" x14ac:dyDescent="0.15">
      <c r="A384" s="33" t="s">
        <v>381</v>
      </c>
      <c r="B384" s="34">
        <v>13789514.586336</v>
      </c>
      <c r="C384" s="22">
        <f>TsatFromP(テーブル2[[#This Row],[P]])</f>
        <v>608.62107399852357</v>
      </c>
      <c r="D384" s="34">
        <f>RhoGFromP(テーブル2[[#This Row],[P]])</f>
        <v>85.147847035840741</v>
      </c>
      <c r="E384" s="34">
        <f>RhoFFromP(テーブル2[[#This Row],[P]])</f>
        <v>624.86636713482415</v>
      </c>
      <c r="F384" s="34">
        <f>HgFromP(テーブル2[[#This Row],[P]])</f>
        <v>2643264.5206450778</v>
      </c>
      <c r="G384" s="34">
        <f>HfFromP(テーブル2[[#This Row],[P]])</f>
        <v>1562686.7596125705</v>
      </c>
      <c r="H384" s="34">
        <f>MuGFromP(テーブル2[[#This Row],[P]])</f>
        <v>2.2019591234371903E-5</v>
      </c>
      <c r="I384" s="34">
        <f>MuFFromP(テーブル2[[#This Row],[P]])</f>
        <v>7.222326555143516E-5</v>
      </c>
      <c r="J384" s="34">
        <f>KfFromP(テーブル2[[#This Row],[P]])</f>
        <v>0.49112131073334553</v>
      </c>
      <c r="K384" s="34">
        <f>CpFFromP(テーブル2[[#This Row],[P]])</f>
        <v>7679.7488518783057</v>
      </c>
      <c r="L384" s="34">
        <f>SigmaFromP(テーブル2[[#This Row],[P]])</f>
        <v>6.5036449518301549E-3</v>
      </c>
      <c r="M384" s="34">
        <v>277.01</v>
      </c>
      <c r="N384" s="34">
        <v>5289.2969999999996</v>
      </c>
      <c r="O384" s="35">
        <f t="shared" si="176"/>
        <v>2.5880591202383804E-5</v>
      </c>
      <c r="P384" s="35">
        <f t="shared" si="177"/>
        <v>1.8033998468666854E-2</v>
      </c>
      <c r="Q384" s="35">
        <v>5.7404000000000014E-3</v>
      </c>
      <c r="R384" s="34">
        <v>0.62484000000000006</v>
      </c>
      <c r="S384" s="36">
        <v>10800122.0703125</v>
      </c>
      <c r="T384" s="34">
        <v>465.87844081376909</v>
      </c>
      <c r="U384" s="12">
        <f>+T384+BG384*S384*テーブル2[[#This Row],[Pw]]*R384/(N384*O384*K384)</f>
        <v>581.64159514097321</v>
      </c>
      <c r="V384" s="34">
        <v>0.03</v>
      </c>
      <c r="W384" s="35">
        <f t="shared" si="148"/>
        <v>420400.27222497505</v>
      </c>
      <c r="X384" s="34">
        <v>1.9946689495462279E-2</v>
      </c>
      <c r="Y384" s="34">
        <f t="shared" si="149"/>
        <v>7.080510748670819</v>
      </c>
      <c r="Z384" s="34">
        <f t="shared" si="150"/>
        <v>7.080510760075251</v>
      </c>
      <c r="AA384" s="34">
        <f t="shared" si="151"/>
        <v>-1.1404432065376113E-8</v>
      </c>
      <c r="AB384" s="34">
        <f t="shared" si="152"/>
        <v>6.9911476146053965E-6</v>
      </c>
      <c r="AC384" s="34">
        <v>638.71771847685648</v>
      </c>
      <c r="AD384" s="34">
        <f t="shared" si="153"/>
        <v>10495.99011479344</v>
      </c>
      <c r="AE384" s="34">
        <f>+gettm2(AD384,AC384,AK384,AL384,テーブル2[[#This Row],[Fcorr]])</f>
        <v>581.64159552815033</v>
      </c>
      <c r="AF384" s="37">
        <f t="shared" si="154"/>
        <v>3.8717712413927075E-7</v>
      </c>
      <c r="AG384" s="34">
        <v>7.0884957667230122E-6</v>
      </c>
      <c r="AH384" s="34">
        <f t="shared" si="155"/>
        <v>111.63222939094945</v>
      </c>
      <c r="AI384" s="34">
        <f t="shared" si="156"/>
        <v>0.42266980563244411</v>
      </c>
      <c r="AJ384" s="34">
        <f t="shared" si="157"/>
        <v>25.921810848122032</v>
      </c>
      <c r="AK384" s="34">
        <f>+S88*テーブル2[[#This Row],[F_form]]/(E88*CpFromTP((テーブル2[[#This Row],[Tin]]+テーブル2[[#This Row],[Tf]])/2,テーブル2[[#This Row],[P]])*AI88)</f>
        <v>2.0941679322617239</v>
      </c>
      <c r="AL384" s="34">
        <f t="shared" si="158"/>
        <v>1.1293676909872215</v>
      </c>
      <c r="AM384" s="34">
        <f t="shared" si="159"/>
        <v>608.62107397819466</v>
      </c>
      <c r="AN384" s="34">
        <f t="shared" si="160"/>
        <v>2.032891188719077E-8</v>
      </c>
      <c r="AO384" s="34">
        <f t="shared" si="161"/>
        <v>9.7348152117615688E-8</v>
      </c>
      <c r="AP384" s="34">
        <v>4.4844305301745733</v>
      </c>
      <c r="AQ384" s="34">
        <f t="shared" si="162"/>
        <v>2.711616784159221E-5</v>
      </c>
      <c r="AR384" s="34">
        <f t="shared" si="163"/>
        <v>3.5929219594203139E-6</v>
      </c>
      <c r="AS384" s="34">
        <f t="shared" si="164"/>
        <v>13.138900902132214</v>
      </c>
      <c r="AT384" s="34">
        <f t="shared" si="165"/>
        <v>9.8278868218129638</v>
      </c>
      <c r="AU384" s="34">
        <f t="shared" si="166"/>
        <v>4.1539510127533443</v>
      </c>
      <c r="AV384" s="34">
        <f t="shared" si="167"/>
        <v>0.33047951742122894</v>
      </c>
      <c r="AW384" s="34">
        <f t="shared" si="168"/>
        <v>4.203155904705845E-3</v>
      </c>
      <c r="AX384" s="34">
        <f t="shared" si="169"/>
        <v>0.33047950256756836</v>
      </c>
      <c r="AY384" s="34">
        <f t="shared" si="170"/>
        <v>1.4853660579294825E-8</v>
      </c>
      <c r="AZ384" s="34">
        <f t="shared" si="171"/>
        <v>1080577.7610325073</v>
      </c>
      <c r="BA384" s="34">
        <f t="shared" si="172"/>
        <v>6.0467360703069273E-6</v>
      </c>
      <c r="BB384" s="36">
        <f t="shared" si="173"/>
        <v>10870508.858686715</v>
      </c>
      <c r="BC384" s="38">
        <f t="shared" si="174"/>
        <v>70386.788374215364</v>
      </c>
      <c r="BD384" s="39">
        <f t="shared" si="175"/>
        <v>0.65172215569391923</v>
      </c>
      <c r="BE384" s="36">
        <v>6813914.3999999994</v>
      </c>
      <c r="BF384" s="40">
        <f>テーブル2[[#This Row],[q_P]]/テーブル2[[#This Row],[q_M]]</f>
        <v>1.5953398033128676</v>
      </c>
      <c r="BG384" s="34">
        <v>1</v>
      </c>
      <c r="BH384" s="34">
        <v>-0.16300000000000001</v>
      </c>
      <c r="BI384" s="34">
        <v>4.5999999999999999E-2</v>
      </c>
      <c r="BJ384" s="34">
        <v>5625</v>
      </c>
      <c r="BK384" s="22">
        <v>1</v>
      </c>
      <c r="BL384" s="34">
        <f>テーブル2[[#This Row],[Ts]]-テーブル2[[#This Row],[Tin]]</f>
        <v>142.74263318475448</v>
      </c>
      <c r="BM384" s="34">
        <f>テーブル2[[#This Row],[q_P]]*0.000001</f>
        <v>10.870508858686716</v>
      </c>
      <c r="BN384" s="34">
        <f>テーブル2[[#This Row],[Tsub]]</f>
        <v>142.74263318475448</v>
      </c>
      <c r="BO384" s="34">
        <f>テーブル2[[#This Row],[Fcorr]]</f>
        <v>1</v>
      </c>
      <c r="BP384" s="34">
        <f>(テーブル2[[#This Row],[Tsub]]-40)^2</f>
        <v>10556.048673737012</v>
      </c>
      <c r="BQ384" s="34">
        <v>1</v>
      </c>
      <c r="BR384" s="34">
        <v>0.62484000000000006</v>
      </c>
    </row>
    <row r="385" spans="1:70" x14ac:dyDescent="0.15">
      <c r="A385" s="33" t="s">
        <v>382</v>
      </c>
      <c r="B385" s="34">
        <v>13789514.586336</v>
      </c>
      <c r="C385" s="22">
        <f>TsatFromP(テーブル2[[#This Row],[P]])</f>
        <v>608.62107399852357</v>
      </c>
      <c r="D385" s="34">
        <f>RhoGFromP(テーブル2[[#This Row],[P]])</f>
        <v>85.147847035840741</v>
      </c>
      <c r="E385" s="34">
        <f>RhoFFromP(テーブル2[[#This Row],[P]])</f>
        <v>624.86636713482415</v>
      </c>
      <c r="F385" s="34">
        <f>HgFromP(テーブル2[[#This Row],[P]])</f>
        <v>2643264.5206450778</v>
      </c>
      <c r="G385" s="34">
        <f>HfFromP(テーブル2[[#This Row],[P]])</f>
        <v>1562686.7596125705</v>
      </c>
      <c r="H385" s="34">
        <f>MuGFromP(テーブル2[[#This Row],[P]])</f>
        <v>2.2019591234371903E-5</v>
      </c>
      <c r="I385" s="34">
        <f>MuFFromP(テーブル2[[#This Row],[P]])</f>
        <v>7.222326555143516E-5</v>
      </c>
      <c r="J385" s="34">
        <f>KfFromP(テーブル2[[#This Row],[P]])</f>
        <v>0.49112131073334553</v>
      </c>
      <c r="K385" s="34">
        <f>CpFFromP(テーブル2[[#This Row],[P]])</f>
        <v>7679.7488518783057</v>
      </c>
      <c r="L385" s="34">
        <f>SigmaFromP(テーブル2[[#This Row],[P]])</f>
        <v>6.5036449518301549E-3</v>
      </c>
      <c r="M385" s="34">
        <v>278.01</v>
      </c>
      <c r="N385" s="34">
        <v>5316.4215999999997</v>
      </c>
      <c r="O385" s="35">
        <f t="shared" si="176"/>
        <v>2.5880591202383804E-5</v>
      </c>
      <c r="P385" s="35">
        <f t="shared" si="177"/>
        <v>1.8033998468666854E-2</v>
      </c>
      <c r="Q385" s="35">
        <v>5.7404000000000014E-3</v>
      </c>
      <c r="R385" s="34">
        <v>0.62484000000000006</v>
      </c>
      <c r="S385" s="36">
        <v>10342904.663085938</v>
      </c>
      <c r="T385" s="34">
        <v>471.41773874322757</v>
      </c>
      <c r="U385" s="12">
        <f>+T385+BG385*S385*テーブル2[[#This Row],[Pw]]*R385/(N385*O385*K385)</f>
        <v>581.71449727555762</v>
      </c>
      <c r="V385" s="34">
        <v>0.03</v>
      </c>
      <c r="W385" s="35">
        <f t="shared" ref="W385:W446" si="178">+N385*Q385/I385</f>
        <v>422556.17105689802</v>
      </c>
      <c r="X385" s="34">
        <v>1.9908950844596783E-2</v>
      </c>
      <c r="Y385" s="34">
        <f t="shared" ref="Y385:Y446" si="179">IF(X385&gt;0,1/X385^0.5,1)</f>
        <v>7.0872183451002062</v>
      </c>
      <c r="Z385" s="34">
        <f t="shared" ref="Z385:Z446" si="180">IF(X385&gt;0,1.14-2*LOG((0.72*L385*E385)/(X385*Q385*N385^2)+9.35/(W385*X385^0.5)),0)</f>
        <v>7.0872183529406989</v>
      </c>
      <c r="AA385" s="34">
        <f t="shared" ref="AA385:AA446" si="181">+Y385-Z385</f>
        <v>-7.8404926995290225E-9</v>
      </c>
      <c r="AB385" s="34">
        <f t="shared" ref="AB385:AB446" si="182">32/X385*L385*V385*E385/N385^2</f>
        <v>6.9331086316731373E-6</v>
      </c>
      <c r="AC385" s="34">
        <v>638.5055727752233</v>
      </c>
      <c r="AD385" s="34">
        <f t="shared" ref="AD385:AD446" si="183">+Q385/2*AI385/I385*E385</f>
        <v>10539.83098295283</v>
      </c>
      <c r="AE385" s="34">
        <f>+gettm2(AD385,AC385,AK385,AL385,テーブル2[[#This Row],[Fcorr]])</f>
        <v>581.71449727555751</v>
      </c>
      <c r="AF385" s="37">
        <f t="shared" ref="AF385:AF446" si="184">+AE385-U385</f>
        <v>0</v>
      </c>
      <c r="AG385" s="34">
        <v>7.0257097486766698E-6</v>
      </c>
      <c r="AH385" s="34">
        <f t="shared" ref="AH385:AH446" si="185">+X385*N385^2/(8*E385)</f>
        <v>112.56673386801944</v>
      </c>
      <c r="AI385" s="34">
        <f t="shared" ref="AI385:AI446" si="186">+(AH385/E385)^0.5</f>
        <v>0.42443526187059072</v>
      </c>
      <c r="AJ385" s="34">
        <f t="shared" ref="AJ385:AJ446" si="187">+AG385*AI385/I385*E385</f>
        <v>25.799523826331296</v>
      </c>
      <c r="AK385" s="34">
        <f>+S88*テーブル2[[#This Row],[F_form]]/(E88*CpFromTP((テーブル2[[#This Row],[Tin]]+テーブル2[[#This Row],[Tf]])/2,テーブル2[[#This Row],[P]])*AI88)</f>
        <v>2.0829108347896628</v>
      </c>
      <c r="AL385" s="34">
        <f t="shared" ref="AL385:AL446" si="188">+K385*I385/J385</f>
        <v>1.1293676909872215</v>
      </c>
      <c r="AM385" s="34">
        <f t="shared" ref="AM385:AM446" si="189">+gettyp(AC385,AJ385,AK385,AL385)</f>
        <v>608.62107398769501</v>
      </c>
      <c r="AN385" s="34">
        <f t="shared" ref="AN385:AN446" si="190">+C385-AM385</f>
        <v>1.0828557606146205E-8</v>
      </c>
      <c r="AO385" s="34">
        <f t="shared" ref="AO385:AO446" si="191">+AG385-AB385</f>
        <v>9.2601117003532442E-8</v>
      </c>
      <c r="AP385" s="34">
        <v>4.4914499955020712</v>
      </c>
      <c r="AQ385" s="34">
        <f t="shared" ref="AQ385:AQ446" si="192">2*PI()*L385*(D385+E385)/(D385*E385*AP385^2)</f>
        <v>2.7031477034438189E-5</v>
      </c>
      <c r="AR385" s="34">
        <f t="shared" ref="AR385:AR446" si="193">+AO385+AB385/2</f>
        <v>3.5591554328401011E-6</v>
      </c>
      <c r="AS385" s="34">
        <f t="shared" ref="AS385:AS446" si="194">+AR385*AI385/I385*E385</f>
        <v>13.069784929340457</v>
      </c>
      <c r="AT385" s="34">
        <f t="shared" ref="AT385:AT446" si="195">+getublp(AS385)</f>
        <v>9.8015153610463415</v>
      </c>
      <c r="AU385" s="34">
        <f t="shared" ref="AU385:AU446" si="196">+AT385*AI385</f>
        <v>4.1601087389943219</v>
      </c>
      <c r="AV385" s="34">
        <f t="shared" ref="AV385:AV446" si="197">+AP385-AU385</f>
        <v>0.33134125650774937</v>
      </c>
      <c r="AW385" s="34">
        <f t="shared" ref="AW385:AW446" si="198">2/3*AB385/(L385/(9.8*(E385-D385)))^0.5</f>
        <v>4.1682622209699713E-3</v>
      </c>
      <c r="AX385" s="34">
        <f t="shared" ref="AX385:AX446" si="199">+(2*AQ385*9.8*(E385-D385)/(E385*AW385))^0.5</f>
        <v>0.33134124023651212</v>
      </c>
      <c r="AY385" s="34">
        <f t="shared" ref="AY385:AY446" si="200">+AV385-AX385</f>
        <v>1.6271237246456849E-8</v>
      </c>
      <c r="AZ385" s="34">
        <f t="shared" ref="AZ385:AZ446" si="201">+F385-G385</f>
        <v>1080577.7610325073</v>
      </c>
      <c r="BA385" s="34">
        <f t="shared" ref="BA385:BA446" si="202">+AQ385/AP385</f>
        <v>6.0184299194043478E-6</v>
      </c>
      <c r="BB385" s="36">
        <f t="shared" ref="BB385:BB446" si="203">+E385*AO385*AZ385/BA385</f>
        <v>10389058.520491187</v>
      </c>
      <c r="BC385" s="38">
        <f t="shared" ref="BC385:BC446" si="204">BB385-S385</f>
        <v>46153.857405249029</v>
      </c>
      <c r="BD385" s="39">
        <f t="shared" ref="BD385:BD446" si="205">+(BB385-S385)/S385*100</f>
        <v>0.44623690257895537</v>
      </c>
      <c r="BE385" s="36">
        <v>6561547.1999999993</v>
      </c>
      <c r="BF385" s="40">
        <f>テーブル2[[#This Row],[q_P]]/テーブル2[[#This Row],[q_M]]</f>
        <v>1.5833245123179465</v>
      </c>
      <c r="BG385" s="34">
        <v>1</v>
      </c>
      <c r="BH385" s="34">
        <v>-0.16300000000000001</v>
      </c>
      <c r="BI385" s="34">
        <v>4.5999999999999999E-2</v>
      </c>
      <c r="BJ385" s="34">
        <v>5625</v>
      </c>
      <c r="BK385" s="22">
        <v>1</v>
      </c>
      <c r="BL385" s="34">
        <f>テーブル2[[#This Row],[Ts]]-テーブル2[[#This Row],[Tin]]</f>
        <v>137.203335255296</v>
      </c>
      <c r="BM385" s="34">
        <f>テーブル2[[#This Row],[q_P]]*0.000001</f>
        <v>10.389058520491186</v>
      </c>
      <c r="BN385" s="34">
        <f>テーブル2[[#This Row],[Tsub]]</f>
        <v>137.203335255296</v>
      </c>
      <c r="BO385" s="34">
        <f>テーブル2[[#This Row],[Fcorr]]</f>
        <v>1</v>
      </c>
      <c r="BP385" s="34">
        <f>(テーブル2[[#This Row],[Tsub]]-40)^2</f>
        <v>9448.4883847534693</v>
      </c>
      <c r="BQ385" s="34">
        <v>1</v>
      </c>
      <c r="BR385" s="34">
        <v>0.62484000000000006</v>
      </c>
    </row>
    <row r="386" spans="1:70" x14ac:dyDescent="0.15">
      <c r="A386" s="33" t="s">
        <v>383</v>
      </c>
      <c r="B386" s="34">
        <v>13789514.586336</v>
      </c>
      <c r="C386" s="22">
        <f>TsatFromP(テーブル2[[#This Row],[P]])</f>
        <v>608.62107399852357</v>
      </c>
      <c r="D386" s="34">
        <f>RhoGFromP(テーブル2[[#This Row],[P]])</f>
        <v>85.147847035840741</v>
      </c>
      <c r="E386" s="34">
        <f>RhoFFromP(テーブル2[[#This Row],[P]])</f>
        <v>624.86636713482415</v>
      </c>
      <c r="F386" s="34">
        <f>HgFromP(テーブル2[[#This Row],[P]])</f>
        <v>2643264.5206450778</v>
      </c>
      <c r="G386" s="34">
        <f>HfFromP(テーブル2[[#This Row],[P]])</f>
        <v>1562686.7596125705</v>
      </c>
      <c r="H386" s="34">
        <f>MuGFromP(テーブル2[[#This Row],[P]])</f>
        <v>2.2019591234371903E-5</v>
      </c>
      <c r="I386" s="34">
        <f>MuFFromP(テーブル2[[#This Row],[P]])</f>
        <v>7.222326555143516E-5</v>
      </c>
      <c r="J386" s="34">
        <f>KfFromP(テーブル2[[#This Row],[P]])</f>
        <v>0.49112131073334553</v>
      </c>
      <c r="K386" s="34">
        <f>CpFFromP(テーブル2[[#This Row],[P]])</f>
        <v>7679.7488518783057</v>
      </c>
      <c r="L386" s="34">
        <f>SigmaFromP(テーブル2[[#This Row],[P]])</f>
        <v>6.5036449518301549E-3</v>
      </c>
      <c r="M386" s="34">
        <v>279.01</v>
      </c>
      <c r="N386" s="34">
        <v>5357.1085000000003</v>
      </c>
      <c r="O386" s="35">
        <f t="shared" si="176"/>
        <v>2.5880591202383804E-5</v>
      </c>
      <c r="P386" s="35">
        <f t="shared" si="177"/>
        <v>1.8033998468666854E-2</v>
      </c>
      <c r="Q386" s="35">
        <v>5.7404000000000014E-3</v>
      </c>
      <c r="R386" s="34">
        <v>0.62484000000000006</v>
      </c>
      <c r="S386" s="36">
        <v>21453845.21484375</v>
      </c>
      <c r="T386" s="34">
        <v>352.41961761268772</v>
      </c>
      <c r="U386" s="12">
        <f>+T386+BG386*S386*テーブル2[[#This Row],[Pw]]*R386/(N386*O386*K386)</f>
        <v>579.46587222992127</v>
      </c>
      <c r="V386" s="34">
        <v>0.03</v>
      </c>
      <c r="W386" s="35">
        <f t="shared" si="178"/>
        <v>425790.0193047825</v>
      </c>
      <c r="X386" s="34">
        <v>1.9852904824383674E-2</v>
      </c>
      <c r="Y386" s="34">
        <f t="shared" si="179"/>
        <v>7.0972151300433817</v>
      </c>
      <c r="Z386" s="34">
        <f t="shared" si="180"/>
        <v>7.0972151561186791</v>
      </c>
      <c r="AA386" s="34">
        <f t="shared" si="181"/>
        <v>-2.6075297476779724E-8</v>
      </c>
      <c r="AB386" s="34">
        <f t="shared" si="182"/>
        <v>6.8474719448101251E-6</v>
      </c>
      <c r="AC386" s="34">
        <v>641.13791557207026</v>
      </c>
      <c r="AD386" s="34">
        <f t="shared" si="183"/>
        <v>10605.533455561263</v>
      </c>
      <c r="AE386" s="34">
        <f>+gettm2(AD386,AC386,AK386,AL386,テーブル2[[#This Row],[Fcorr]])</f>
        <v>579.46587264130039</v>
      </c>
      <c r="AF386" s="37">
        <f t="shared" si="184"/>
        <v>4.1137911921396153E-7</v>
      </c>
      <c r="AG386" s="34">
        <v>7.0321480030018022E-6</v>
      </c>
      <c r="AH386" s="34">
        <f t="shared" si="185"/>
        <v>113.97452965267452</v>
      </c>
      <c r="AI386" s="34">
        <f t="shared" si="186"/>
        <v>0.42708107717941396</v>
      </c>
      <c r="AJ386" s="34">
        <f t="shared" si="187"/>
        <v>25.984140795168955</v>
      </c>
      <c r="AK386" s="34">
        <f>+S88*テーブル2[[#This Row],[F_form]]/(E88*CpFromTP((テーブル2[[#This Row],[Tin]]+テーブル2[[#This Row],[Tf]])/2,テーブル2[[#This Row],[P]])*AI88)</f>
        <v>2.2606372319380919</v>
      </c>
      <c r="AL386" s="34">
        <f t="shared" si="188"/>
        <v>1.1293676909872215</v>
      </c>
      <c r="AM386" s="34">
        <f t="shared" si="189"/>
        <v>608.62107398470948</v>
      </c>
      <c r="AN386" s="34">
        <f t="shared" si="190"/>
        <v>1.3814087651553564E-8</v>
      </c>
      <c r="AO386" s="34">
        <f t="shared" si="191"/>
        <v>1.8467605819167707E-7</v>
      </c>
      <c r="AP386" s="34">
        <v>4.5572545942319591</v>
      </c>
      <c r="AQ386" s="34">
        <f t="shared" si="192"/>
        <v>2.6256469634527468E-5</v>
      </c>
      <c r="AR386" s="34">
        <f t="shared" si="193"/>
        <v>3.6084120305967396E-6</v>
      </c>
      <c r="AS386" s="34">
        <f t="shared" si="194"/>
        <v>13.333264062414978</v>
      </c>
      <c r="AT386" s="34">
        <f t="shared" si="195"/>
        <v>9.901309850567273</v>
      </c>
      <c r="AU386" s="34">
        <f t="shared" si="196"/>
        <v>4.2286620764674128</v>
      </c>
      <c r="AV386" s="34">
        <f t="shared" si="197"/>
        <v>0.32859251776454634</v>
      </c>
      <c r="AW386" s="34">
        <f t="shared" si="198"/>
        <v>4.1167764898868879E-3</v>
      </c>
      <c r="AX386" s="34">
        <f t="shared" si="199"/>
        <v>0.32859249707709692</v>
      </c>
      <c r="AY386" s="34">
        <f t="shared" si="200"/>
        <v>2.0687449420186965E-8</v>
      </c>
      <c r="AZ386" s="34">
        <f t="shared" si="201"/>
        <v>1080577.7610325073</v>
      </c>
      <c r="BA386" s="34">
        <f t="shared" si="202"/>
        <v>5.7614664907595556E-6</v>
      </c>
      <c r="BB386" s="36">
        <f t="shared" si="203"/>
        <v>21643163.033347514</v>
      </c>
      <c r="BC386" s="38">
        <f t="shared" si="204"/>
        <v>189317.81850376353</v>
      </c>
      <c r="BD386" s="39">
        <f t="shared" si="205"/>
        <v>0.88244236223339578</v>
      </c>
      <c r="BE386" s="36">
        <v>9337586.3999999985</v>
      </c>
      <c r="BF386" s="40">
        <f>テーブル2[[#This Row],[q_P]]/テーブル2[[#This Row],[q_M]]</f>
        <v>2.317854111994885</v>
      </c>
      <c r="BG386" s="34">
        <v>1</v>
      </c>
      <c r="BH386" s="34">
        <v>-0.42799999999999999</v>
      </c>
      <c r="BI386" s="34">
        <v>4.5999999999999999E-2</v>
      </c>
      <c r="BJ386" s="34">
        <v>5625</v>
      </c>
      <c r="BK386" s="22">
        <v>1</v>
      </c>
      <c r="BL386" s="34">
        <f>テーブル2[[#This Row],[Ts]]-テーブル2[[#This Row],[Tin]]</f>
        <v>256.20145638583585</v>
      </c>
      <c r="BM386" s="34">
        <f>テーブル2[[#This Row],[q_P]]*0.000001</f>
        <v>21.643163033347513</v>
      </c>
      <c r="BN386" s="34">
        <f>テーブル2[[#This Row],[Tsub]]</f>
        <v>256.20145638583585</v>
      </c>
      <c r="BO386" s="34">
        <f>テーブル2[[#This Row],[Fcorr]]</f>
        <v>1</v>
      </c>
      <c r="BP386" s="34">
        <f>(テーブル2[[#This Row],[Tsub]]-40)^2</f>
        <v>46743.069743356486</v>
      </c>
      <c r="BQ386" s="34">
        <v>1</v>
      </c>
      <c r="BR386" s="34">
        <v>0.62484000000000006</v>
      </c>
    </row>
    <row r="387" spans="1:70" x14ac:dyDescent="0.15">
      <c r="A387" s="33" t="s">
        <v>384</v>
      </c>
      <c r="B387" s="34">
        <v>13789514.586336</v>
      </c>
      <c r="C387" s="22">
        <f>TsatFromP(テーブル2[[#This Row],[P]])</f>
        <v>608.62107399852357</v>
      </c>
      <c r="D387" s="34">
        <f>RhoGFromP(テーブル2[[#This Row],[P]])</f>
        <v>85.147847035840741</v>
      </c>
      <c r="E387" s="34">
        <f>RhoFFromP(テーブル2[[#This Row],[P]])</f>
        <v>624.86636713482415</v>
      </c>
      <c r="F387" s="34">
        <f>HgFromP(テーブル2[[#This Row],[P]])</f>
        <v>2643264.5206450778</v>
      </c>
      <c r="G387" s="34">
        <f>HfFromP(テーブル2[[#This Row],[P]])</f>
        <v>1562686.7596125705</v>
      </c>
      <c r="H387" s="34">
        <f>MuGFromP(テーブル2[[#This Row],[P]])</f>
        <v>2.2019591234371903E-5</v>
      </c>
      <c r="I387" s="34">
        <f>MuFFromP(テーブル2[[#This Row],[P]])</f>
        <v>7.222326555143516E-5</v>
      </c>
      <c r="J387" s="34">
        <f>KfFromP(テーブル2[[#This Row],[P]])</f>
        <v>0.49112131073334553</v>
      </c>
      <c r="K387" s="34">
        <f>CpFFromP(テーブル2[[#This Row],[P]])</f>
        <v>7679.7488518783057</v>
      </c>
      <c r="L387" s="34">
        <f>SigmaFromP(テーブル2[[#This Row],[P]])</f>
        <v>6.5036449518301549E-3</v>
      </c>
      <c r="M387" s="34">
        <v>28.01</v>
      </c>
      <c r="N387" s="34">
        <v>3838.1309000000001</v>
      </c>
      <c r="O387" s="35">
        <f t="shared" si="176"/>
        <v>2.8502295699234246E-6</v>
      </c>
      <c r="P387" s="35">
        <f t="shared" si="177"/>
        <v>5.9847340050885557E-3</v>
      </c>
      <c r="Q387" s="35">
        <v>1.905E-3</v>
      </c>
      <c r="R387" s="34">
        <v>0.69595999999999991</v>
      </c>
      <c r="S387" s="36">
        <v>5806774.1394042969</v>
      </c>
      <c r="T387" s="34">
        <v>299.81450008393688</v>
      </c>
      <c r="U387" s="12">
        <f>+T387+BG387*S387*テーブル2[[#This Row],[Pw]]*R387/(N387*O387*K387)</f>
        <v>587.69843141661659</v>
      </c>
      <c r="V387" s="34">
        <v>0.03</v>
      </c>
      <c r="W387" s="35">
        <f t="shared" si="178"/>
        <v>101236.62103443492</v>
      </c>
      <c r="X387" s="34">
        <v>2.8736459479183851E-2</v>
      </c>
      <c r="Y387" s="34">
        <f t="shared" si="179"/>
        <v>5.899067565401551</v>
      </c>
      <c r="Z387" s="34">
        <f t="shared" si="180"/>
        <v>5.899067606052852</v>
      </c>
      <c r="AA387" s="34">
        <f t="shared" si="181"/>
        <v>-4.0651300992067263E-8</v>
      </c>
      <c r="AB387" s="34">
        <f t="shared" si="182"/>
        <v>9.2159982405661974E-6</v>
      </c>
      <c r="AC387" s="34">
        <v>643.23390809990235</v>
      </c>
      <c r="AD387" s="34">
        <f t="shared" si="183"/>
        <v>3033.7464541732543</v>
      </c>
      <c r="AE387" s="34">
        <f>+gettm2(AD387,AC387,AK387,AL387,テーブル2[[#This Row],[Fcorr]])</f>
        <v>587.69843141661659</v>
      </c>
      <c r="AF387" s="37">
        <f t="shared" si="184"/>
        <v>0</v>
      </c>
      <c r="AG387" s="34">
        <v>9.2816106021906319E-6</v>
      </c>
      <c r="AH387" s="34">
        <f t="shared" si="185"/>
        <v>84.682893143832828</v>
      </c>
      <c r="AI387" s="34">
        <f t="shared" si="186"/>
        <v>0.36813259194857773</v>
      </c>
      <c r="AJ387" s="34">
        <f t="shared" si="187"/>
        <v>29.562260633504156</v>
      </c>
      <c r="AK387" s="34">
        <f>+S88*テーブル2[[#This Row],[F_form]]/(E88*CpFromTP((テーブル2[[#This Row],[Tin]]+テーブル2[[#This Row],[Tf]])/2,テーブル2[[#This Row],[P]])*AI88)</f>
        <v>2.300985968522987</v>
      </c>
      <c r="AL387" s="34">
        <f t="shared" si="188"/>
        <v>1.1293676909872215</v>
      </c>
      <c r="AM387" s="34">
        <f t="shared" si="189"/>
        <v>608.62107399854074</v>
      </c>
      <c r="AN387" s="34">
        <f t="shared" si="190"/>
        <v>-1.716671249596402E-11</v>
      </c>
      <c r="AO387" s="34">
        <f t="shared" si="191"/>
        <v>6.5612361624434493E-8</v>
      </c>
      <c r="AP387" s="34">
        <v>4.1581382122791499</v>
      </c>
      <c r="AQ387" s="34">
        <f t="shared" si="192"/>
        <v>3.1538793320182626E-5</v>
      </c>
      <c r="AR387" s="34">
        <f t="shared" si="193"/>
        <v>4.6736114819075332E-6</v>
      </c>
      <c r="AS387" s="34">
        <f t="shared" si="194"/>
        <v>14.885619172094893</v>
      </c>
      <c r="AT387" s="34">
        <f t="shared" si="195"/>
        <v>10.451977953264928</v>
      </c>
      <c r="AU387" s="34">
        <f t="shared" si="196"/>
        <v>3.8477137349248083</v>
      </c>
      <c r="AV387" s="34">
        <f t="shared" si="197"/>
        <v>0.31042447735434164</v>
      </c>
      <c r="AW387" s="34">
        <f t="shared" si="198"/>
        <v>5.5407609105076663E-3</v>
      </c>
      <c r="AX387" s="34">
        <f t="shared" si="199"/>
        <v>0.31042447308448379</v>
      </c>
      <c r="AY387" s="34">
        <f t="shared" si="200"/>
        <v>4.2698578561761735E-9</v>
      </c>
      <c r="AZ387" s="34">
        <f t="shared" si="201"/>
        <v>1080577.7610325073</v>
      </c>
      <c r="BA387" s="34">
        <f t="shared" si="202"/>
        <v>7.5848352580121791E-6</v>
      </c>
      <c r="BB387" s="36">
        <f t="shared" si="203"/>
        <v>5840939.2932724543</v>
      </c>
      <c r="BC387" s="38">
        <f t="shared" si="204"/>
        <v>34165.153868157417</v>
      </c>
      <c r="BD387" s="39">
        <f t="shared" si="205"/>
        <v>0.58836719059409359</v>
      </c>
      <c r="BE387" s="36">
        <v>3649860.63</v>
      </c>
      <c r="BF387" s="40">
        <f>テーブル2[[#This Row],[q_P]]/テーブル2[[#This Row],[q_M]]</f>
        <v>1.6003184464806413</v>
      </c>
      <c r="BG387" s="34">
        <v>1</v>
      </c>
      <c r="BH387" s="34">
        <v>-4.4999999999999998E-2</v>
      </c>
      <c r="BI387" s="34">
        <v>4.5999999999999999E-2</v>
      </c>
      <c r="BJ387" s="34">
        <v>5625</v>
      </c>
      <c r="BK387" s="22">
        <v>1</v>
      </c>
      <c r="BL387" s="34">
        <f>テーブル2[[#This Row],[Ts]]-テーブル2[[#This Row],[Tin]]</f>
        <v>308.80657391458669</v>
      </c>
      <c r="BM387" s="34">
        <f>テーブル2[[#This Row],[q_P]]*0.000001</f>
        <v>5.840939293272454</v>
      </c>
      <c r="BN387" s="34">
        <f>テーブル2[[#This Row],[Tsub]]</f>
        <v>308.80657391458669</v>
      </c>
      <c r="BO387" s="34">
        <f>テーブル2[[#This Row],[Fcorr]]</f>
        <v>1</v>
      </c>
      <c r="BP387" s="34">
        <f>(テーブル2[[#This Row],[Tsub]]-40)^2</f>
        <v>72256.974179698154</v>
      </c>
      <c r="BQ387" s="34">
        <v>1</v>
      </c>
      <c r="BR387" s="34">
        <v>0.69595999999999991</v>
      </c>
    </row>
    <row r="388" spans="1:70" x14ac:dyDescent="0.15">
      <c r="A388" s="33" t="s">
        <v>385</v>
      </c>
      <c r="B388" s="34">
        <v>13789514.586336</v>
      </c>
      <c r="C388" s="22">
        <f>TsatFromP(テーブル2[[#This Row],[P]])</f>
        <v>608.62107399852357</v>
      </c>
      <c r="D388" s="34">
        <f>RhoGFromP(テーブル2[[#This Row],[P]])</f>
        <v>85.147847035840741</v>
      </c>
      <c r="E388" s="34">
        <f>RhoFFromP(テーブル2[[#This Row],[P]])</f>
        <v>624.86636713482415</v>
      </c>
      <c r="F388" s="34">
        <f>HgFromP(テーブル2[[#This Row],[P]])</f>
        <v>2643264.5206450778</v>
      </c>
      <c r="G388" s="34">
        <f>HfFromP(テーブル2[[#This Row],[P]])</f>
        <v>1562686.7596125705</v>
      </c>
      <c r="H388" s="34">
        <f>MuGFromP(テーブル2[[#This Row],[P]])</f>
        <v>2.2019591234371903E-5</v>
      </c>
      <c r="I388" s="34">
        <f>MuFFromP(テーブル2[[#This Row],[P]])</f>
        <v>7.222326555143516E-5</v>
      </c>
      <c r="J388" s="34">
        <f>KfFromP(テーブル2[[#This Row],[P]])</f>
        <v>0.49112131073334553</v>
      </c>
      <c r="K388" s="34">
        <f>CpFFromP(テーブル2[[#This Row],[P]])</f>
        <v>7679.7488518783057</v>
      </c>
      <c r="L388" s="34">
        <f>SigmaFromP(テーブル2[[#This Row],[P]])</f>
        <v>6.5036449518301549E-3</v>
      </c>
      <c r="M388" s="34">
        <v>280.01</v>
      </c>
      <c r="N388" s="34">
        <v>5357.1085000000003</v>
      </c>
      <c r="O388" s="35">
        <f t="shared" si="176"/>
        <v>2.5880591202383804E-5</v>
      </c>
      <c r="P388" s="35">
        <f t="shared" si="177"/>
        <v>1.8033998468666854E-2</v>
      </c>
      <c r="Q388" s="35">
        <v>5.7404000000000014E-3</v>
      </c>
      <c r="R388" s="34">
        <v>0.62484000000000006</v>
      </c>
      <c r="S388" s="36">
        <v>18663117.980957031</v>
      </c>
      <c r="T388" s="34">
        <v>382.35288894824299</v>
      </c>
      <c r="U388" s="12">
        <f>+T388+BG388*S388*テーブル2[[#This Row],[Pw]]*R388/(N388*O388*K388)</f>
        <v>579.86484984017773</v>
      </c>
      <c r="V388" s="34">
        <v>0.03</v>
      </c>
      <c r="W388" s="35">
        <f t="shared" si="178"/>
        <v>425790.0193047825</v>
      </c>
      <c r="X388" s="34">
        <v>1.9852904824383674E-2</v>
      </c>
      <c r="Y388" s="34">
        <f t="shared" si="179"/>
        <v>7.0972151300433817</v>
      </c>
      <c r="Z388" s="34">
        <f t="shared" si="180"/>
        <v>7.0972151561186791</v>
      </c>
      <c r="AA388" s="34">
        <f t="shared" si="181"/>
        <v>-2.6075297476779724E-8</v>
      </c>
      <c r="AB388" s="34">
        <f t="shared" si="182"/>
        <v>6.8474719448101251E-6</v>
      </c>
      <c r="AC388" s="34">
        <v>640.61216809108794</v>
      </c>
      <c r="AD388" s="34">
        <f t="shared" si="183"/>
        <v>10605.533455561263</v>
      </c>
      <c r="AE388" s="34">
        <f>+gettm2(AD388,AC388,AK388,AL388,テーブル2[[#This Row],[Fcorr]])</f>
        <v>579.86485024629928</v>
      </c>
      <c r="AF388" s="37">
        <f t="shared" si="184"/>
        <v>4.0612155771668768E-7</v>
      </c>
      <c r="AG388" s="34">
        <v>7.0086036618439342E-6</v>
      </c>
      <c r="AH388" s="34">
        <f t="shared" si="185"/>
        <v>113.97452965267452</v>
      </c>
      <c r="AI388" s="34">
        <f t="shared" si="186"/>
        <v>0.42708107717941396</v>
      </c>
      <c r="AJ388" s="34">
        <f t="shared" si="187"/>
        <v>25.897143269617104</v>
      </c>
      <c r="AK388" s="34">
        <f>+S88*テーブル2[[#This Row],[F_form]]/(E88*CpFromTP((テーブル2[[#This Row],[Tin]]+テーブル2[[#This Row],[Tf]])/2,テーブル2[[#This Row],[P]])*AI88)</f>
        <v>2.226740706716392</v>
      </c>
      <c r="AL388" s="34">
        <f t="shared" si="188"/>
        <v>1.1293676909872215</v>
      </c>
      <c r="AM388" s="34">
        <f t="shared" si="189"/>
        <v>608.6210739939861</v>
      </c>
      <c r="AN388" s="34">
        <f t="shared" si="190"/>
        <v>4.537469067145139E-9</v>
      </c>
      <c r="AO388" s="34">
        <f t="shared" si="191"/>
        <v>1.611317170338091E-7</v>
      </c>
      <c r="AP388" s="34">
        <v>4.5442183919759396</v>
      </c>
      <c r="AQ388" s="34">
        <f t="shared" si="192"/>
        <v>2.6407331931515416E-5</v>
      </c>
      <c r="AR388" s="34">
        <f t="shared" si="193"/>
        <v>3.5848676894388717E-6</v>
      </c>
      <c r="AS388" s="34">
        <f t="shared" si="194"/>
        <v>13.246266536863128</v>
      </c>
      <c r="AT388" s="34">
        <f t="shared" si="195"/>
        <v>9.8685787096229856</v>
      </c>
      <c r="AU388" s="34">
        <f t="shared" si="196"/>
        <v>4.2146832255356159</v>
      </c>
      <c r="AV388" s="34">
        <f t="shared" si="197"/>
        <v>0.32953516644032366</v>
      </c>
      <c r="AW388" s="34">
        <f t="shared" si="198"/>
        <v>4.1167764898868879E-3</v>
      </c>
      <c r="AX388" s="34">
        <f t="shared" si="199"/>
        <v>0.32953514504913795</v>
      </c>
      <c r="AY388" s="34">
        <f t="shared" si="200"/>
        <v>2.1391185711649996E-8</v>
      </c>
      <c r="AZ388" s="34">
        <f t="shared" si="201"/>
        <v>1080577.7610325073</v>
      </c>
      <c r="BA388" s="34">
        <f t="shared" si="202"/>
        <v>5.8111934008596031E-6</v>
      </c>
      <c r="BB388" s="36">
        <f t="shared" si="203"/>
        <v>18722286.237390514</v>
      </c>
      <c r="BC388" s="38">
        <f t="shared" si="204"/>
        <v>59168.256433483213</v>
      </c>
      <c r="BD388" s="39">
        <f t="shared" si="205"/>
        <v>0.3170330728973354</v>
      </c>
      <c r="BE388" s="36">
        <v>7507924.1999999993</v>
      </c>
      <c r="BF388" s="40">
        <f>テーブル2[[#This Row],[q_P]]/テーブル2[[#This Row],[q_M]]</f>
        <v>2.4936701195505564</v>
      </c>
      <c r="BG388" s="34">
        <v>1</v>
      </c>
      <c r="BH388" s="34">
        <v>-0.44900000000000001</v>
      </c>
      <c r="BI388" s="34">
        <v>4.5999999999999999E-2</v>
      </c>
      <c r="BJ388" s="34">
        <v>5625</v>
      </c>
      <c r="BK388" s="22">
        <v>1</v>
      </c>
      <c r="BL388" s="34">
        <f>テーブル2[[#This Row],[Ts]]-テーブル2[[#This Row],[Tin]]</f>
        <v>226.26818505028058</v>
      </c>
      <c r="BM388" s="34">
        <f>テーブル2[[#This Row],[q_P]]*0.000001</f>
        <v>18.722286237390513</v>
      </c>
      <c r="BN388" s="34">
        <f>テーブル2[[#This Row],[Tsub]]</f>
        <v>226.26818505028058</v>
      </c>
      <c r="BO388" s="34">
        <f>テーブル2[[#This Row],[Fcorr]]</f>
        <v>1</v>
      </c>
      <c r="BP388" s="34">
        <f>(テーブル2[[#This Row],[Tsub]]-40)^2</f>
        <v>34695.836761925566</v>
      </c>
      <c r="BQ388" s="34">
        <v>1</v>
      </c>
      <c r="BR388" s="34">
        <v>0.62484000000000006</v>
      </c>
    </row>
    <row r="389" spans="1:70" x14ac:dyDescent="0.15">
      <c r="A389" s="33" t="s">
        <v>386</v>
      </c>
      <c r="B389" s="34">
        <v>13789514.586336</v>
      </c>
      <c r="C389" s="22">
        <f>TsatFromP(テーブル2[[#This Row],[P]])</f>
        <v>608.62107399852357</v>
      </c>
      <c r="D389" s="34">
        <f>RhoGFromP(テーブル2[[#This Row],[P]])</f>
        <v>85.147847035840741</v>
      </c>
      <c r="E389" s="34">
        <f>RhoFFromP(テーブル2[[#This Row],[P]])</f>
        <v>624.86636713482415</v>
      </c>
      <c r="F389" s="34">
        <f>HgFromP(テーブル2[[#This Row],[P]])</f>
        <v>2643264.5206450778</v>
      </c>
      <c r="G389" s="34">
        <f>HfFromP(テーブル2[[#This Row],[P]])</f>
        <v>1562686.7596125705</v>
      </c>
      <c r="H389" s="34">
        <f>MuGFromP(テーブル2[[#This Row],[P]])</f>
        <v>2.2019591234371903E-5</v>
      </c>
      <c r="I389" s="34">
        <f>MuFFromP(テーブル2[[#This Row],[P]])</f>
        <v>7.222326555143516E-5</v>
      </c>
      <c r="J389" s="34">
        <f>KfFromP(テーブル2[[#This Row],[P]])</f>
        <v>0.49112131073334553</v>
      </c>
      <c r="K389" s="34">
        <f>CpFFromP(テーブル2[[#This Row],[P]])</f>
        <v>7679.7488518783057</v>
      </c>
      <c r="L389" s="34">
        <f>SigmaFromP(テーブル2[[#This Row],[P]])</f>
        <v>6.5036449518301549E-3</v>
      </c>
      <c r="M389" s="34">
        <v>281.01</v>
      </c>
      <c r="N389" s="34">
        <v>5357.1085000000003</v>
      </c>
      <c r="O389" s="35">
        <f t="shared" si="176"/>
        <v>2.5880591202383804E-5</v>
      </c>
      <c r="P389" s="35">
        <f t="shared" si="177"/>
        <v>1.8033998468666854E-2</v>
      </c>
      <c r="Q389" s="35">
        <v>5.7404000000000014E-3</v>
      </c>
      <c r="R389" s="34">
        <v>0.62484000000000006</v>
      </c>
      <c r="S389" s="36">
        <v>10514315.795898438</v>
      </c>
      <c r="T389" s="34">
        <v>470.3121633284058</v>
      </c>
      <c r="U389" s="12">
        <f>+T389+BG389*S389*テーブル2[[#This Row],[Pw]]*R389/(N389*O389*K389)</f>
        <v>581.58527066255624</v>
      </c>
      <c r="V389" s="34">
        <v>0.03</v>
      </c>
      <c r="W389" s="35">
        <f t="shared" si="178"/>
        <v>425790.0193047825</v>
      </c>
      <c r="X389" s="34">
        <v>1.9852904824383674E-2</v>
      </c>
      <c r="Y389" s="34">
        <f t="shared" si="179"/>
        <v>7.0972151300433817</v>
      </c>
      <c r="Z389" s="34">
        <f t="shared" si="180"/>
        <v>7.0972151561186791</v>
      </c>
      <c r="AA389" s="34">
        <f t="shared" si="181"/>
        <v>-2.6075297476779724E-8</v>
      </c>
      <c r="AB389" s="34">
        <f t="shared" si="182"/>
        <v>6.8474719448101251E-6</v>
      </c>
      <c r="AC389" s="34">
        <v>638.47744285438682</v>
      </c>
      <c r="AD389" s="34">
        <f t="shared" si="183"/>
        <v>10605.533455561263</v>
      </c>
      <c r="AE389" s="34">
        <f>+gettm2(AD389,AC389,AK389,AL389,テーブル2[[#This Row],[Fcorr]])</f>
        <v>581.58527066255624</v>
      </c>
      <c r="AF389" s="37">
        <f t="shared" si="184"/>
        <v>0</v>
      </c>
      <c r="AG389" s="34">
        <v>6.9402560059363897E-6</v>
      </c>
      <c r="AH389" s="34">
        <f t="shared" si="185"/>
        <v>113.97452965267452</v>
      </c>
      <c r="AI389" s="34">
        <f t="shared" si="186"/>
        <v>0.42708107717941396</v>
      </c>
      <c r="AJ389" s="34">
        <f t="shared" si="187"/>
        <v>25.64459524113942</v>
      </c>
      <c r="AK389" s="34">
        <f>+S88*テーブル2[[#This Row],[F_form]]/(E88*CpFromTP((テーブル2[[#This Row],[Tin]]+テーブル2[[#This Row],[Tf]])/2,テーブル2[[#This Row],[P]])*AI88)</f>
        <v>2.0854273111571713</v>
      </c>
      <c r="AL389" s="34">
        <f t="shared" si="188"/>
        <v>1.1293676909872215</v>
      </c>
      <c r="AM389" s="34">
        <f t="shared" si="189"/>
        <v>608.62107401325204</v>
      </c>
      <c r="AN389" s="34">
        <f t="shared" si="190"/>
        <v>-1.4728470887348522E-8</v>
      </c>
      <c r="AO389" s="34">
        <f t="shared" si="191"/>
        <v>9.278406112626453E-8</v>
      </c>
      <c r="AP389" s="34">
        <v>4.5059138526379225</v>
      </c>
      <c r="AQ389" s="34">
        <f t="shared" si="192"/>
        <v>2.6858214997802835E-5</v>
      </c>
      <c r="AR389" s="34">
        <f t="shared" si="193"/>
        <v>3.5165200335313271E-6</v>
      </c>
      <c r="AS389" s="34">
        <f t="shared" si="194"/>
        <v>12.993718508385443</v>
      </c>
      <c r="AT389" s="34">
        <f t="shared" si="195"/>
        <v>9.7723302451208447</v>
      </c>
      <c r="AU389" s="34">
        <f t="shared" si="196"/>
        <v>4.173577327639177</v>
      </c>
      <c r="AV389" s="34">
        <f t="shared" si="197"/>
        <v>0.33233652499874555</v>
      </c>
      <c r="AW389" s="34">
        <f t="shared" si="198"/>
        <v>4.1167764898868879E-3</v>
      </c>
      <c r="AX389" s="34">
        <f t="shared" si="199"/>
        <v>0.3323365061802222</v>
      </c>
      <c r="AY389" s="34">
        <f t="shared" si="200"/>
        <v>1.8818523350727645E-8</v>
      </c>
      <c r="AZ389" s="34">
        <f t="shared" si="201"/>
        <v>1080577.7610325073</v>
      </c>
      <c r="BA389" s="34">
        <f t="shared" si="202"/>
        <v>5.9606587866918664E-6</v>
      </c>
      <c r="BB389" s="36">
        <f t="shared" si="203"/>
        <v>10510473.72496254</v>
      </c>
      <c r="BC389" s="38">
        <f t="shared" si="204"/>
        <v>-3842.0709358975291</v>
      </c>
      <c r="BD389" s="39">
        <f t="shared" si="205"/>
        <v>-3.6541330986047567E-2</v>
      </c>
      <c r="BE389" s="36">
        <v>9211402.7999999989</v>
      </c>
      <c r="BF389" s="40">
        <f>テーブル2[[#This Row],[q_P]]/テーブル2[[#This Row],[q_M]]</f>
        <v>1.1410285656993027</v>
      </c>
      <c r="BG389" s="34">
        <v>1</v>
      </c>
      <c r="BH389" s="34">
        <v>2.9000000000000001E-2</v>
      </c>
      <c r="BI389" s="34">
        <v>4.5999999999999999E-2</v>
      </c>
      <c r="BJ389" s="34">
        <v>5625</v>
      </c>
      <c r="BK389" s="22">
        <v>1</v>
      </c>
      <c r="BL389" s="34">
        <f>テーブル2[[#This Row],[Ts]]-テーブル2[[#This Row],[Tin]]</f>
        <v>138.30891067011777</v>
      </c>
      <c r="BM389" s="34">
        <f>テーブル2[[#This Row],[q_P]]*0.000001</f>
        <v>10.510473724962539</v>
      </c>
      <c r="BN389" s="34">
        <f>テーブル2[[#This Row],[Tsub]]</f>
        <v>138.30891067011777</v>
      </c>
      <c r="BO389" s="34">
        <f>テーブル2[[#This Row],[Fcorr]]</f>
        <v>1</v>
      </c>
      <c r="BP389" s="34">
        <f>(テーブル2[[#This Row],[Tsub]]-40)^2</f>
        <v>9664.6419171451944</v>
      </c>
      <c r="BQ389" s="34">
        <v>1</v>
      </c>
      <c r="BR389" s="34">
        <v>0.62484000000000006</v>
      </c>
    </row>
    <row r="390" spans="1:70" x14ac:dyDescent="0.15">
      <c r="A390" s="33" t="s">
        <v>387</v>
      </c>
      <c r="B390" s="34">
        <v>13789514.586336</v>
      </c>
      <c r="C390" s="22">
        <f>TsatFromP(テーブル2[[#This Row],[P]])</f>
        <v>608.62107399852357</v>
      </c>
      <c r="D390" s="34">
        <f>RhoGFromP(テーブル2[[#This Row],[P]])</f>
        <v>85.147847035840741</v>
      </c>
      <c r="E390" s="34">
        <f>RhoFFromP(テーブル2[[#This Row],[P]])</f>
        <v>624.86636713482415</v>
      </c>
      <c r="F390" s="34">
        <f>HgFromP(テーブル2[[#This Row],[P]])</f>
        <v>2643264.5206450778</v>
      </c>
      <c r="G390" s="34">
        <f>HfFromP(テーブル2[[#This Row],[P]])</f>
        <v>1562686.7596125705</v>
      </c>
      <c r="H390" s="34">
        <f>MuGFromP(テーブル2[[#This Row],[P]])</f>
        <v>2.2019591234371903E-5</v>
      </c>
      <c r="I390" s="34">
        <f>MuFFromP(テーブル2[[#This Row],[P]])</f>
        <v>7.222326555143516E-5</v>
      </c>
      <c r="J390" s="34">
        <f>KfFromP(テーブル2[[#This Row],[P]])</f>
        <v>0.49112131073334553</v>
      </c>
      <c r="K390" s="34">
        <f>CpFFromP(テーブル2[[#This Row],[P]])</f>
        <v>7679.7488518783057</v>
      </c>
      <c r="L390" s="34">
        <f>SigmaFromP(テーブル2[[#This Row],[P]])</f>
        <v>6.5036449518301549E-3</v>
      </c>
      <c r="M390" s="34">
        <v>282.01</v>
      </c>
      <c r="N390" s="34">
        <v>9859.7920999999988</v>
      </c>
      <c r="O390" s="35">
        <f t="shared" si="176"/>
        <v>2.5880591202383804E-5</v>
      </c>
      <c r="P390" s="35">
        <f t="shared" si="177"/>
        <v>1.8033998468666854E-2</v>
      </c>
      <c r="Q390" s="35">
        <v>5.7404000000000014E-3</v>
      </c>
      <c r="R390" s="34">
        <v>0.62484000000000006</v>
      </c>
      <c r="S390" s="36">
        <v>12906628.41796875</v>
      </c>
      <c r="T390" s="34">
        <v>500.2688889860072</v>
      </c>
      <c r="U390" s="12">
        <f>+T390+BG390*S390*テーブル2[[#This Row],[Pw]]*R390/(N390*O390*K390)</f>
        <v>574.4826926273854</v>
      </c>
      <c r="V390" s="34">
        <v>0.03</v>
      </c>
      <c r="W390" s="35">
        <f t="shared" si="178"/>
        <v>783669.22540399199</v>
      </c>
      <c r="X390" s="34">
        <v>1.6055579632483517E-2</v>
      </c>
      <c r="Y390" s="34">
        <f t="shared" si="179"/>
        <v>7.8919987090472912</v>
      </c>
      <c r="Z390" s="34">
        <f t="shared" si="180"/>
        <v>7.891998715406463</v>
      </c>
      <c r="AA390" s="34">
        <f t="shared" si="181"/>
        <v>-6.3591718557631793E-9</v>
      </c>
      <c r="AB390" s="34">
        <f t="shared" si="182"/>
        <v>2.4995032324489048E-6</v>
      </c>
      <c r="AC390" s="34">
        <v>632.5856938467474</v>
      </c>
      <c r="AD390" s="34">
        <f t="shared" si="183"/>
        <v>17553.785926723314</v>
      </c>
      <c r="AE390" s="34">
        <f>+gettm2(AD390,AC390,AK390,AL390,テーブル2[[#This Row],[Fcorr]])</f>
        <v>574.4826926273854</v>
      </c>
      <c r="AF390" s="37">
        <f t="shared" si="184"/>
        <v>0</v>
      </c>
      <c r="AG390" s="34">
        <v>2.5583057098524984E-6</v>
      </c>
      <c r="AH390" s="34">
        <f t="shared" si="185"/>
        <v>312.23700137206055</v>
      </c>
      <c r="AI390" s="34">
        <f t="shared" si="186"/>
        <v>0.7068847440418623</v>
      </c>
      <c r="AJ390" s="34">
        <f t="shared" si="187"/>
        <v>15.646279271780601</v>
      </c>
      <c r="AK390" s="34">
        <f>+S88*テーブル2[[#This Row],[F_form]]/(E88*CpFromTP((テーブル2[[#This Row],[Tin]]+テーブル2[[#This Row],[Tf]])/2,テーブル2[[#This Row],[P]])*AI88)</f>
        <v>2.0356196326506857</v>
      </c>
      <c r="AL390" s="34">
        <f t="shared" si="188"/>
        <v>1.1293676909872215</v>
      </c>
      <c r="AM390" s="34">
        <f t="shared" si="189"/>
        <v>608.62107397623708</v>
      </c>
      <c r="AN390" s="34">
        <f t="shared" si="190"/>
        <v>2.2286485545919277E-8</v>
      </c>
      <c r="AO390" s="34">
        <f t="shared" si="191"/>
        <v>5.880247740359358E-8</v>
      </c>
      <c r="AP390" s="34">
        <v>5.6348001867752995</v>
      </c>
      <c r="AQ390" s="34">
        <f t="shared" si="192"/>
        <v>1.717457006050268E-5</v>
      </c>
      <c r="AR390" s="34">
        <f t="shared" si="193"/>
        <v>1.308554093628046E-6</v>
      </c>
      <c r="AS390" s="34">
        <f t="shared" si="194"/>
        <v>8.0029539520187356</v>
      </c>
      <c r="AT390" s="34">
        <f t="shared" si="195"/>
        <v>7.3490535876419383</v>
      </c>
      <c r="AU390" s="34">
        <f t="shared" si="196"/>
        <v>5.194933864250201</v>
      </c>
      <c r="AV390" s="34">
        <f t="shared" si="197"/>
        <v>0.4398663225250985</v>
      </c>
      <c r="AW390" s="34">
        <f t="shared" si="198"/>
        <v>1.5027292154940351E-3</v>
      </c>
      <c r="AX390" s="34">
        <f t="shared" si="199"/>
        <v>0.43986630316130598</v>
      </c>
      <c r="AY390" s="34">
        <f t="shared" si="200"/>
        <v>1.9363792513882316E-8</v>
      </c>
      <c r="AZ390" s="34">
        <f t="shared" si="201"/>
        <v>1080577.7610325073</v>
      </c>
      <c r="BA390" s="34">
        <f t="shared" si="202"/>
        <v>3.0479465981439523E-6</v>
      </c>
      <c r="BB390" s="36">
        <f t="shared" si="203"/>
        <v>13026611.019073995</v>
      </c>
      <c r="BC390" s="38">
        <f t="shared" si="204"/>
        <v>119982.60110524483</v>
      </c>
      <c r="BD390" s="39">
        <f t="shared" si="205"/>
        <v>0.92962001554336005</v>
      </c>
      <c r="BE390" s="36">
        <v>9526861.7999999989</v>
      </c>
      <c r="BF390" s="40">
        <f>テーブル2[[#This Row],[q_P]]/テーブル2[[#This Row],[q_M]]</f>
        <v>1.3673559344666883</v>
      </c>
      <c r="BG390" s="34">
        <v>1</v>
      </c>
      <c r="BH390" s="34">
        <v>-0.151</v>
      </c>
      <c r="BI390" s="34">
        <v>4.5999999999999999E-2</v>
      </c>
      <c r="BJ390" s="34">
        <v>5625</v>
      </c>
      <c r="BK390" s="22">
        <v>1</v>
      </c>
      <c r="BL390" s="34">
        <f>テーブル2[[#This Row],[Ts]]-テーブル2[[#This Row],[Tin]]</f>
        <v>108.35218501251637</v>
      </c>
      <c r="BM390" s="34">
        <f>テーブル2[[#This Row],[q_P]]*0.000001</f>
        <v>13.026611019073995</v>
      </c>
      <c r="BN390" s="34">
        <f>テーブル2[[#This Row],[Tsub]]</f>
        <v>108.35218501251637</v>
      </c>
      <c r="BO390" s="34">
        <f>テーブル2[[#This Row],[Fcorr]]</f>
        <v>1</v>
      </c>
      <c r="BP390" s="34">
        <f>(テーブル2[[#This Row],[Tsub]]-40)^2</f>
        <v>4672.0211959852677</v>
      </c>
      <c r="BQ390" s="34">
        <v>1</v>
      </c>
      <c r="BR390" s="34">
        <v>0.62484000000000006</v>
      </c>
    </row>
    <row r="391" spans="1:70" x14ac:dyDescent="0.15">
      <c r="A391" s="33" t="s">
        <v>388</v>
      </c>
      <c r="B391" s="34">
        <v>13789514.586336</v>
      </c>
      <c r="C391" s="22">
        <f>TsatFromP(テーブル2[[#This Row],[P]])</f>
        <v>608.62107399852357</v>
      </c>
      <c r="D391" s="34">
        <f>RhoGFromP(テーブル2[[#This Row],[P]])</f>
        <v>85.147847035840741</v>
      </c>
      <c r="E391" s="34">
        <f>RhoFFromP(テーブル2[[#This Row],[P]])</f>
        <v>624.86636713482415</v>
      </c>
      <c r="F391" s="34">
        <f>HgFromP(テーブル2[[#This Row],[P]])</f>
        <v>2643264.5206450778</v>
      </c>
      <c r="G391" s="34">
        <f>HfFromP(テーブル2[[#This Row],[P]])</f>
        <v>1562686.7596125705</v>
      </c>
      <c r="H391" s="34">
        <f>MuGFromP(テーブル2[[#This Row],[P]])</f>
        <v>2.2019591234371903E-5</v>
      </c>
      <c r="I391" s="34">
        <f>MuFFromP(テーブル2[[#This Row],[P]])</f>
        <v>7.222326555143516E-5</v>
      </c>
      <c r="J391" s="34">
        <f>KfFromP(テーブル2[[#This Row],[P]])</f>
        <v>0.49112131073334553</v>
      </c>
      <c r="K391" s="34">
        <f>CpFFromP(テーブル2[[#This Row],[P]])</f>
        <v>7679.7488518783057</v>
      </c>
      <c r="L391" s="34">
        <f>SigmaFromP(テーブル2[[#This Row],[P]])</f>
        <v>6.5036449518301549E-3</v>
      </c>
      <c r="M391" s="34">
        <v>283.01</v>
      </c>
      <c r="N391" s="34">
        <v>10470.095600000001</v>
      </c>
      <c r="O391" s="35">
        <f t="shared" si="176"/>
        <v>2.5880591202383804E-5</v>
      </c>
      <c r="P391" s="35">
        <f t="shared" si="177"/>
        <v>1.8033998468666854E-2</v>
      </c>
      <c r="Q391" s="35">
        <v>5.7404000000000014E-3</v>
      </c>
      <c r="R391" s="34">
        <v>0.62484000000000006</v>
      </c>
      <c r="S391" s="36">
        <v>10393383.7890625</v>
      </c>
      <c r="T391" s="34">
        <v>518.14095642642042</v>
      </c>
      <c r="U391" s="12">
        <f>+T391+BG391*S391*テーブル2[[#This Row],[Pw]]*R391/(N391*O391*K391)</f>
        <v>574.41990289486512</v>
      </c>
      <c r="V391" s="34">
        <v>0.03</v>
      </c>
      <c r="W391" s="35">
        <f t="shared" si="178"/>
        <v>832176.94912225846</v>
      </c>
      <c r="X391" s="34">
        <v>1.5745202214188188E-2</v>
      </c>
      <c r="Y391" s="34">
        <f t="shared" si="179"/>
        <v>7.9694046466363595</v>
      </c>
      <c r="Z391" s="34">
        <f t="shared" si="180"/>
        <v>7.9694046571222437</v>
      </c>
      <c r="AA391" s="34">
        <f t="shared" si="181"/>
        <v>-1.0485884160971182E-8</v>
      </c>
      <c r="AB391" s="34">
        <f t="shared" si="182"/>
        <v>2.2602978404231107E-6</v>
      </c>
      <c r="AC391" s="34">
        <v>631.50628784332309</v>
      </c>
      <c r="AD391" s="34">
        <f t="shared" si="183"/>
        <v>18459.282404484347</v>
      </c>
      <c r="AE391" s="34">
        <f>+gettm2(AD391,AC391,AK391,AL391,テーブル2[[#This Row],[Fcorr]])</f>
        <v>574.419902894865</v>
      </c>
      <c r="AF391" s="37">
        <f t="shared" si="184"/>
        <v>0</v>
      </c>
      <c r="AG391" s="34">
        <v>2.3053618529792883E-6</v>
      </c>
      <c r="AH391" s="34">
        <f t="shared" si="185"/>
        <v>345.28077683493541</v>
      </c>
      <c r="AI391" s="34">
        <f t="shared" si="186"/>
        <v>0.74334876659431204</v>
      </c>
      <c r="AJ391" s="34">
        <f t="shared" si="187"/>
        <v>14.826606330105916</v>
      </c>
      <c r="AK391" s="34">
        <f>+S88*テーブル2[[#This Row],[F_form]]/(E88*CpFromTP((テーブル2[[#This Row],[Tin]]+テーブル2[[#This Row],[Tf]])/2,テーブル2[[#This Row],[P]])*AI88)</f>
        <v>1.9912171311019058</v>
      </c>
      <c r="AL391" s="34">
        <f t="shared" si="188"/>
        <v>1.1293676909872215</v>
      </c>
      <c r="AM391" s="34">
        <f t="shared" si="189"/>
        <v>608.6210739715699</v>
      </c>
      <c r="AN391" s="34">
        <f t="shared" si="190"/>
        <v>2.695367129490478E-8</v>
      </c>
      <c r="AO391" s="34">
        <f t="shared" si="191"/>
        <v>4.5064012556177612E-8</v>
      </c>
      <c r="AP391" s="34">
        <v>5.7070990594600985</v>
      </c>
      <c r="AQ391" s="34">
        <f t="shared" si="192"/>
        <v>1.6742183324409452E-5</v>
      </c>
      <c r="AR391" s="34">
        <f t="shared" si="193"/>
        <v>1.175212932767733E-6</v>
      </c>
      <c r="AS391" s="34">
        <f t="shared" si="194"/>
        <v>7.5582145534673026</v>
      </c>
      <c r="AT391" s="34">
        <f t="shared" si="195"/>
        <v>7.0631749606129564</v>
      </c>
      <c r="AU391" s="34">
        <f t="shared" si="196"/>
        <v>5.25040239521147</v>
      </c>
      <c r="AV391" s="34">
        <f t="shared" si="197"/>
        <v>0.45669666424862854</v>
      </c>
      <c r="AW391" s="34">
        <f t="shared" si="198"/>
        <v>1.3589162664110765E-3</v>
      </c>
      <c r="AX391" s="34">
        <f t="shared" si="199"/>
        <v>0.4566966428387475</v>
      </c>
      <c r="AY391" s="34">
        <f t="shared" si="200"/>
        <v>2.1409881034717415E-8</v>
      </c>
      <c r="AZ391" s="34">
        <f t="shared" si="201"/>
        <v>1080577.7610325073</v>
      </c>
      <c r="BA391" s="34">
        <f t="shared" si="202"/>
        <v>2.9335715308213505E-6</v>
      </c>
      <c r="BB391" s="36">
        <f t="shared" si="203"/>
        <v>10372330.629979821</v>
      </c>
      <c r="BC391" s="38">
        <f t="shared" si="204"/>
        <v>-21053.159082679078</v>
      </c>
      <c r="BD391" s="39">
        <f t="shared" si="205"/>
        <v>-0.2025630873444163</v>
      </c>
      <c r="BE391" s="36">
        <v>8895943.7999999989</v>
      </c>
      <c r="BF391" s="40">
        <f>テーブル2[[#This Row],[q_P]]/テーブル2[[#This Row],[q_M]]</f>
        <v>1.1659617982276171</v>
      </c>
      <c r="BG391" s="34">
        <v>1</v>
      </c>
      <c r="BH391" s="34">
        <v>-0.121</v>
      </c>
      <c r="BI391" s="34">
        <v>4.5999999999999999E-2</v>
      </c>
      <c r="BJ391" s="34">
        <v>5625</v>
      </c>
      <c r="BK391" s="22">
        <v>1</v>
      </c>
      <c r="BL391" s="34">
        <f>テーブル2[[#This Row],[Ts]]-テーブル2[[#This Row],[Tin]]</f>
        <v>90.480117572103154</v>
      </c>
      <c r="BM391" s="34">
        <f>テーブル2[[#This Row],[q_P]]*0.000001</f>
        <v>10.372330629979821</v>
      </c>
      <c r="BN391" s="34">
        <f>テーブル2[[#This Row],[Tsub]]</f>
        <v>90.480117572103154</v>
      </c>
      <c r="BO391" s="34">
        <f>テーブル2[[#This Row],[Fcorr]]</f>
        <v>1</v>
      </c>
      <c r="BP391" s="34">
        <f>(テーブル2[[#This Row],[Tsub]]-40)^2</f>
        <v>2548.2422700933575</v>
      </c>
      <c r="BQ391" s="34">
        <v>1</v>
      </c>
      <c r="BR391" s="34">
        <v>0.62484000000000006</v>
      </c>
    </row>
    <row r="392" spans="1:70" x14ac:dyDescent="0.15">
      <c r="A392" s="33" t="s">
        <v>389</v>
      </c>
      <c r="B392" s="34">
        <v>13789514.586336</v>
      </c>
      <c r="C392" s="22">
        <f>TsatFromP(テーブル2[[#This Row],[P]])</f>
        <v>608.62107399852357</v>
      </c>
      <c r="D392" s="34">
        <f>RhoGFromP(テーブル2[[#This Row],[P]])</f>
        <v>85.147847035840741</v>
      </c>
      <c r="E392" s="34">
        <f>RhoFFromP(テーブル2[[#This Row],[P]])</f>
        <v>624.86636713482415</v>
      </c>
      <c r="F392" s="34">
        <f>HgFromP(テーブル2[[#This Row],[P]])</f>
        <v>2643264.5206450778</v>
      </c>
      <c r="G392" s="34">
        <f>HfFromP(テーブル2[[#This Row],[P]])</f>
        <v>1562686.7596125705</v>
      </c>
      <c r="H392" s="34">
        <f>MuGFromP(テーブル2[[#This Row],[P]])</f>
        <v>2.2019591234371903E-5</v>
      </c>
      <c r="I392" s="34">
        <f>MuFFromP(テーブル2[[#This Row],[P]])</f>
        <v>7.222326555143516E-5</v>
      </c>
      <c r="J392" s="34">
        <f>KfFromP(テーブル2[[#This Row],[P]])</f>
        <v>0.49112131073334553</v>
      </c>
      <c r="K392" s="34">
        <f>CpFFromP(テーブル2[[#This Row],[P]])</f>
        <v>7679.7488518783057</v>
      </c>
      <c r="L392" s="34">
        <f>SigmaFromP(テーブル2[[#This Row],[P]])</f>
        <v>6.5036449518301549E-3</v>
      </c>
      <c r="M392" s="34">
        <v>284.01</v>
      </c>
      <c r="N392" s="34">
        <v>10497.2202</v>
      </c>
      <c r="O392" s="35">
        <f t="shared" si="176"/>
        <v>2.5880591202383804E-5</v>
      </c>
      <c r="P392" s="35">
        <f t="shared" si="177"/>
        <v>1.8033998468666854E-2</v>
      </c>
      <c r="Q392" s="35">
        <v>5.7404000000000014E-3</v>
      </c>
      <c r="R392" s="34">
        <v>0.62484000000000006</v>
      </c>
      <c r="S392" s="36">
        <v>26658496.09375</v>
      </c>
      <c r="T392" s="34">
        <v>427.50340389306911</v>
      </c>
      <c r="U392" s="12">
        <f>+T392+BG392*S392*テーブル2[[#This Row],[Pw]]*R392/(N392*O392*K392)</f>
        <v>571.48300953196031</v>
      </c>
      <c r="V392" s="34">
        <v>0.03</v>
      </c>
      <c r="W392" s="35">
        <f t="shared" si="178"/>
        <v>834332.84795418137</v>
      </c>
      <c r="X392" s="34">
        <v>1.5732051883666928E-2</v>
      </c>
      <c r="Y392" s="34">
        <f t="shared" si="179"/>
        <v>7.9727347403391109</v>
      </c>
      <c r="Z392" s="34">
        <f t="shared" si="180"/>
        <v>7.9727347501120205</v>
      </c>
      <c r="AA392" s="34">
        <f t="shared" si="181"/>
        <v>-9.7729095926979426E-9</v>
      </c>
      <c r="AB392" s="34">
        <f t="shared" si="182"/>
        <v>2.2505114247540917E-6</v>
      </c>
      <c r="AC392" s="34">
        <v>633.91651177728647</v>
      </c>
      <c r="AD392" s="34">
        <f t="shared" si="183"/>
        <v>18499.374235106967</v>
      </c>
      <c r="AE392" s="34">
        <f>+gettm2(AD392,AC392,AK392,AL392,テーブル2[[#This Row],[Fcorr]])</f>
        <v>571.48300987112532</v>
      </c>
      <c r="AF392" s="37">
        <f t="shared" si="184"/>
        <v>3.3916501251951559E-7</v>
      </c>
      <c r="AG392" s="34">
        <v>2.3561853694842205E-6</v>
      </c>
      <c r="AH392" s="34">
        <f t="shared" si="185"/>
        <v>346.78224053223596</v>
      </c>
      <c r="AI392" s="34">
        <f t="shared" si="186"/>
        <v>0.74496325041826572</v>
      </c>
      <c r="AJ392" s="34">
        <f t="shared" si="187"/>
        <v>15.186382453268889</v>
      </c>
      <c r="AK392" s="34">
        <f>+S88*テーブル2[[#This Row],[F_form]]/(E88*CpFromTP((テーブル2[[#This Row],[Tin]]+テーブル2[[#This Row],[Tf]])/2,テーブル2[[#This Row],[P]])*AI88)</f>
        <v>2.1773161497933895</v>
      </c>
      <c r="AL392" s="34">
        <f t="shared" si="188"/>
        <v>1.1293676909872215</v>
      </c>
      <c r="AM392" s="34">
        <f t="shared" si="189"/>
        <v>608.62107405295478</v>
      </c>
      <c r="AN392" s="34">
        <f t="shared" si="190"/>
        <v>-5.4431211538030766E-8</v>
      </c>
      <c r="AO392" s="34">
        <f t="shared" si="191"/>
        <v>1.0567394473012888E-7</v>
      </c>
      <c r="AP392" s="34">
        <v>5.8861852329015942</v>
      </c>
      <c r="AQ392" s="34">
        <f t="shared" si="192"/>
        <v>1.5738924967076074E-5</v>
      </c>
      <c r="AR392" s="34">
        <f t="shared" si="193"/>
        <v>1.2309296571071747E-6</v>
      </c>
      <c r="AS392" s="34">
        <f t="shared" si="194"/>
        <v>7.9337427300945986</v>
      </c>
      <c r="AT392" s="34">
        <f t="shared" si="195"/>
        <v>7.3056244765580942</v>
      </c>
      <c r="AU392" s="34">
        <f t="shared" si="196"/>
        <v>5.4424217563919592</v>
      </c>
      <c r="AV392" s="34">
        <f t="shared" si="197"/>
        <v>0.44376347650963499</v>
      </c>
      <c r="AW392" s="34">
        <f t="shared" si="198"/>
        <v>1.353032564181816E-3</v>
      </c>
      <c r="AX392" s="34">
        <f t="shared" si="199"/>
        <v>0.44376344985163141</v>
      </c>
      <c r="AY392" s="34">
        <f t="shared" si="200"/>
        <v>2.6658003582369361E-8</v>
      </c>
      <c r="AZ392" s="34">
        <f t="shared" si="201"/>
        <v>1080577.7610325073</v>
      </c>
      <c r="BA392" s="34">
        <f t="shared" si="202"/>
        <v>2.6738752425087332E-6</v>
      </c>
      <c r="BB392" s="36">
        <f t="shared" si="203"/>
        <v>26685168.812774338</v>
      </c>
      <c r="BC392" s="38">
        <f t="shared" si="204"/>
        <v>26672.719024337828</v>
      </c>
      <c r="BD392" s="39">
        <f t="shared" si="205"/>
        <v>0.10005335233667274</v>
      </c>
      <c r="BE392" s="36">
        <v>11924350.199999999</v>
      </c>
      <c r="BF392" s="40">
        <f>テーブル2[[#This Row],[q_P]]/テーブル2[[#This Row],[q_M]]</f>
        <v>2.2378719481732716</v>
      </c>
      <c r="BG392" s="34">
        <v>1</v>
      </c>
      <c r="BH392" s="34">
        <v>-0.379</v>
      </c>
      <c r="BI392" s="34">
        <v>4.5999999999999999E-2</v>
      </c>
      <c r="BJ392" s="34">
        <v>5625</v>
      </c>
      <c r="BK392" s="22">
        <v>1</v>
      </c>
      <c r="BL392" s="34">
        <f>テーブル2[[#This Row],[Ts]]-テーブル2[[#This Row],[Tin]]</f>
        <v>181.11767010545447</v>
      </c>
      <c r="BM392" s="34">
        <f>テーブル2[[#This Row],[q_P]]*0.000001</f>
        <v>26.685168812774336</v>
      </c>
      <c r="BN392" s="34">
        <f>テーブル2[[#This Row],[Tsub]]</f>
        <v>181.11767010545447</v>
      </c>
      <c r="BO392" s="34">
        <f>テーブル2[[#This Row],[Fcorr]]</f>
        <v>1</v>
      </c>
      <c r="BP392" s="34">
        <f>(テーブル2[[#This Row],[Tsub]]-40)^2</f>
        <v>19914.196815991876</v>
      </c>
      <c r="BQ392" s="34">
        <v>1</v>
      </c>
      <c r="BR392" s="34">
        <v>0.62484000000000006</v>
      </c>
    </row>
    <row r="393" spans="1:70" x14ac:dyDescent="0.15">
      <c r="A393" s="33" t="s">
        <v>390</v>
      </c>
      <c r="B393" s="34">
        <v>13789514.586336</v>
      </c>
      <c r="C393" s="22">
        <f>TsatFromP(テーブル2[[#This Row],[P]])</f>
        <v>608.62107399852357</v>
      </c>
      <c r="D393" s="34">
        <f>RhoGFromP(テーブル2[[#This Row],[P]])</f>
        <v>85.147847035840741</v>
      </c>
      <c r="E393" s="34">
        <f>RhoFFromP(テーブル2[[#This Row],[P]])</f>
        <v>624.86636713482415</v>
      </c>
      <c r="F393" s="34">
        <f>HgFromP(テーブル2[[#This Row],[P]])</f>
        <v>2643264.5206450778</v>
      </c>
      <c r="G393" s="34">
        <f>HfFromP(テーブル2[[#This Row],[P]])</f>
        <v>1562686.7596125705</v>
      </c>
      <c r="H393" s="34">
        <f>MuGFromP(テーブル2[[#This Row],[P]])</f>
        <v>2.2019591234371903E-5</v>
      </c>
      <c r="I393" s="34">
        <f>MuFFromP(テーブル2[[#This Row],[P]])</f>
        <v>7.222326555143516E-5</v>
      </c>
      <c r="J393" s="34">
        <f>KfFromP(テーブル2[[#This Row],[P]])</f>
        <v>0.49112131073334553</v>
      </c>
      <c r="K393" s="34">
        <f>CpFFromP(テーブル2[[#This Row],[P]])</f>
        <v>7679.7488518783057</v>
      </c>
      <c r="L393" s="34">
        <f>SigmaFromP(テーブル2[[#This Row],[P]])</f>
        <v>6.5036449518301549E-3</v>
      </c>
      <c r="M393" s="34">
        <v>285.01</v>
      </c>
      <c r="N393" s="34">
        <v>10497.2202</v>
      </c>
      <c r="O393" s="35">
        <f t="shared" si="176"/>
        <v>2.5880591202383804E-5</v>
      </c>
      <c r="P393" s="35">
        <f t="shared" si="177"/>
        <v>1.8033998468666854E-2</v>
      </c>
      <c r="Q393" s="35">
        <v>5.7404000000000014E-3</v>
      </c>
      <c r="R393" s="34">
        <v>0.62484000000000006</v>
      </c>
      <c r="S393" s="36">
        <v>24758880.615234375</v>
      </c>
      <c r="T393" s="34">
        <v>438.01554182477679</v>
      </c>
      <c r="U393" s="12">
        <f>+T393+BG393*S393*テーブル2[[#This Row],[Pw]]*R393/(N393*O393*K393)</f>
        <v>571.73553317408562</v>
      </c>
      <c r="V393" s="34">
        <v>0.03</v>
      </c>
      <c r="W393" s="35">
        <f t="shared" si="178"/>
        <v>834332.84795418137</v>
      </c>
      <c r="X393" s="34">
        <v>1.5732051883666928E-2</v>
      </c>
      <c r="Y393" s="34">
        <f t="shared" si="179"/>
        <v>7.9727347403391109</v>
      </c>
      <c r="Z393" s="34">
        <f t="shared" si="180"/>
        <v>7.9727347501120205</v>
      </c>
      <c r="AA393" s="34">
        <f t="shared" si="181"/>
        <v>-9.7729095926979426E-9</v>
      </c>
      <c r="AB393" s="34">
        <f t="shared" si="182"/>
        <v>2.2505114247540917E-6</v>
      </c>
      <c r="AC393" s="34">
        <v>633.69638130755504</v>
      </c>
      <c r="AD393" s="34">
        <f t="shared" si="183"/>
        <v>18499.374235106967</v>
      </c>
      <c r="AE393" s="34">
        <f>+gettm2(AD393,AC393,AK393,AL393,テーブル2[[#This Row],[Fcorr]])</f>
        <v>571.73553351104943</v>
      </c>
      <c r="AF393" s="37">
        <f t="shared" si="184"/>
        <v>3.3696380796754966E-7</v>
      </c>
      <c r="AG393" s="34">
        <v>2.3501849541992461E-6</v>
      </c>
      <c r="AH393" s="34">
        <f t="shared" si="185"/>
        <v>346.78224053223596</v>
      </c>
      <c r="AI393" s="34">
        <f t="shared" si="186"/>
        <v>0.74496325041826572</v>
      </c>
      <c r="AJ393" s="34">
        <f t="shared" si="187"/>
        <v>15.147707821562808</v>
      </c>
      <c r="AK393" s="34">
        <f>+S88*テーブル2[[#This Row],[F_form]]/(E88*CpFromTP((テーブル2[[#This Row],[Tin]]+テーブル2[[#This Row],[Tf]])/2,テーブル2[[#This Row],[P]])*AI88)</f>
        <v>2.1608327331212607</v>
      </c>
      <c r="AL393" s="34">
        <f t="shared" si="188"/>
        <v>1.1293676909872215</v>
      </c>
      <c r="AM393" s="34">
        <f t="shared" si="189"/>
        <v>608.62107406764869</v>
      </c>
      <c r="AN393" s="34">
        <f t="shared" si="190"/>
        <v>-6.9125121626711916E-8</v>
      </c>
      <c r="AO393" s="34">
        <f t="shared" si="191"/>
        <v>9.9673529445154442E-8</v>
      </c>
      <c r="AP393" s="34">
        <v>5.8692629316540783</v>
      </c>
      <c r="AQ393" s="34">
        <f t="shared" si="192"/>
        <v>1.5829812967061339E-5</v>
      </c>
      <c r="AR393" s="34">
        <f t="shared" si="193"/>
        <v>1.2249292418222003E-6</v>
      </c>
      <c r="AS393" s="34">
        <f t="shared" si="194"/>
        <v>7.8950680983885153</v>
      </c>
      <c r="AT393" s="34">
        <f t="shared" si="195"/>
        <v>7.2811913658938376</v>
      </c>
      <c r="AU393" s="34">
        <f t="shared" si="196"/>
        <v>5.4242199868536849</v>
      </c>
      <c r="AV393" s="34">
        <f t="shared" si="197"/>
        <v>0.44504294480039341</v>
      </c>
      <c r="AW393" s="34">
        <f t="shared" si="198"/>
        <v>1.353032564181816E-3</v>
      </c>
      <c r="AX393" s="34">
        <f t="shared" si="199"/>
        <v>0.44504291183322464</v>
      </c>
      <c r="AY393" s="34">
        <f t="shared" si="200"/>
        <v>3.2967168772657374E-8</v>
      </c>
      <c r="AZ393" s="34">
        <f t="shared" si="201"/>
        <v>1080577.7610325073</v>
      </c>
      <c r="BA393" s="34">
        <f t="shared" si="202"/>
        <v>2.6970699986344236E-6</v>
      </c>
      <c r="BB393" s="36">
        <f t="shared" si="203"/>
        <v>24953461.221885581</v>
      </c>
      <c r="BC393" s="38">
        <f t="shared" si="204"/>
        <v>194580.60665120557</v>
      </c>
      <c r="BD393" s="39">
        <f t="shared" si="205"/>
        <v>0.78590227755078024</v>
      </c>
      <c r="BE393" s="36">
        <v>11230340.4</v>
      </c>
      <c r="BF393" s="40">
        <f>テーブル2[[#This Row],[q_P]]/テーブル2[[#This Row],[q_M]]</f>
        <v>2.2219683761220255</v>
      </c>
      <c r="BG393" s="34">
        <v>1</v>
      </c>
      <c r="BH393" s="34">
        <v>-0.36399999999999999</v>
      </c>
      <c r="BI393" s="34">
        <v>4.5999999999999999E-2</v>
      </c>
      <c r="BJ393" s="34">
        <v>5625</v>
      </c>
      <c r="BK393" s="22">
        <v>1</v>
      </c>
      <c r="BL393" s="34">
        <f>テーブル2[[#This Row],[Ts]]-テーブル2[[#This Row],[Tin]]</f>
        <v>170.60553217374678</v>
      </c>
      <c r="BM393" s="34">
        <f>テーブル2[[#This Row],[q_P]]*0.000001</f>
        <v>24.953461221885579</v>
      </c>
      <c r="BN393" s="34">
        <f>テーブル2[[#This Row],[Tsub]]</f>
        <v>170.60553217374678</v>
      </c>
      <c r="BO393" s="34">
        <f>テーブル2[[#This Row],[Fcorr]]</f>
        <v>1</v>
      </c>
      <c r="BP393" s="34">
        <f>(テーブル2[[#This Row],[Tsub]]-40)^2</f>
        <v>17057.805034387606</v>
      </c>
      <c r="BQ393" s="34">
        <v>1</v>
      </c>
      <c r="BR393" s="34">
        <v>0.62484000000000006</v>
      </c>
    </row>
    <row r="394" spans="1:70" x14ac:dyDescent="0.15">
      <c r="A394" s="33" t="s">
        <v>391</v>
      </c>
      <c r="B394" s="34">
        <v>13789514.586336</v>
      </c>
      <c r="C394" s="22">
        <f>TsatFromP(テーブル2[[#This Row],[P]])</f>
        <v>608.62107399852357</v>
      </c>
      <c r="D394" s="34">
        <f>RhoGFromP(テーブル2[[#This Row],[P]])</f>
        <v>85.147847035840741</v>
      </c>
      <c r="E394" s="34">
        <f>RhoFFromP(テーブル2[[#This Row],[P]])</f>
        <v>624.86636713482415</v>
      </c>
      <c r="F394" s="34">
        <f>HgFromP(テーブル2[[#This Row],[P]])</f>
        <v>2643264.5206450778</v>
      </c>
      <c r="G394" s="34">
        <f>HfFromP(テーブル2[[#This Row],[P]])</f>
        <v>1562686.7596125705</v>
      </c>
      <c r="H394" s="34">
        <f>MuGFromP(テーブル2[[#This Row],[P]])</f>
        <v>2.2019591234371903E-5</v>
      </c>
      <c r="I394" s="34">
        <f>MuFFromP(テーブル2[[#This Row],[P]])</f>
        <v>7.222326555143516E-5</v>
      </c>
      <c r="J394" s="34">
        <f>KfFromP(テーブル2[[#This Row],[P]])</f>
        <v>0.49112131073334553</v>
      </c>
      <c r="K394" s="34">
        <f>CpFFromP(テーブル2[[#This Row],[P]])</f>
        <v>7679.7488518783057</v>
      </c>
      <c r="L394" s="34">
        <f>SigmaFromP(テーブル2[[#This Row],[P]])</f>
        <v>6.5036449518301549E-3</v>
      </c>
      <c r="M394" s="34">
        <v>286.01</v>
      </c>
      <c r="N394" s="34">
        <v>10497.2202</v>
      </c>
      <c r="O394" s="35">
        <f t="shared" si="176"/>
        <v>2.5880591202383804E-5</v>
      </c>
      <c r="P394" s="35">
        <f t="shared" si="177"/>
        <v>1.8033998468666854E-2</v>
      </c>
      <c r="Q394" s="35">
        <v>5.7404000000000014E-3</v>
      </c>
      <c r="R394" s="34">
        <v>0.62484000000000006</v>
      </c>
      <c r="S394" s="36">
        <v>16943524.169921875</v>
      </c>
      <c r="T394" s="34">
        <v>481.46984911945867</v>
      </c>
      <c r="U394" s="12">
        <f>+T394+BG394*S394*テーブル2[[#This Row],[Pw]]*R394/(N394*O394*K394)</f>
        <v>572.97995980009489</v>
      </c>
      <c r="V394" s="34">
        <v>0.03</v>
      </c>
      <c r="W394" s="35">
        <f t="shared" si="178"/>
        <v>834332.84795418137</v>
      </c>
      <c r="X394" s="34">
        <v>1.5732051883666928E-2</v>
      </c>
      <c r="Y394" s="34">
        <f t="shared" si="179"/>
        <v>7.9727347403391109</v>
      </c>
      <c r="Z394" s="34">
        <f t="shared" si="180"/>
        <v>7.9727347501120205</v>
      </c>
      <c r="AA394" s="34">
        <f t="shared" si="181"/>
        <v>-9.7729095926979426E-9</v>
      </c>
      <c r="AB394" s="34">
        <f t="shared" si="182"/>
        <v>2.2505114247540917E-6</v>
      </c>
      <c r="AC394" s="34">
        <v>632.62909361483366</v>
      </c>
      <c r="AD394" s="34">
        <f t="shared" si="183"/>
        <v>18499.374235106967</v>
      </c>
      <c r="AE394" s="34">
        <f>+gettm2(AD394,AC394,AK394,AL394,テーブル2[[#This Row],[Fcorr]])</f>
        <v>572.97996012638578</v>
      </c>
      <c r="AF394" s="37">
        <f t="shared" si="184"/>
        <v>3.2629088764224434E-7</v>
      </c>
      <c r="AG394" s="34">
        <v>2.3217223427702266E-6</v>
      </c>
      <c r="AH394" s="34">
        <f t="shared" si="185"/>
        <v>346.78224053223596</v>
      </c>
      <c r="AI394" s="34">
        <f t="shared" si="186"/>
        <v>0.74496325041826572</v>
      </c>
      <c r="AJ394" s="34">
        <f t="shared" si="187"/>
        <v>14.964257016554841</v>
      </c>
      <c r="AK394" s="34">
        <f>+S88*テーブル2[[#This Row],[F_form]]/(E88*CpFromTP((テーブル2[[#This Row],[Tin]]+テーブル2[[#This Row],[Tf]])/2,テーブル2[[#This Row],[P]])*AI88)</f>
        <v>2.0802136305085703</v>
      </c>
      <c r="AL394" s="34">
        <f t="shared" si="188"/>
        <v>1.1293676909872215</v>
      </c>
      <c r="AM394" s="34">
        <f t="shared" si="189"/>
        <v>608.62107398339492</v>
      </c>
      <c r="AN394" s="34">
        <f t="shared" si="190"/>
        <v>1.512864855612861E-8</v>
      </c>
      <c r="AO394" s="34">
        <f t="shared" si="191"/>
        <v>7.121091801613498E-8</v>
      </c>
      <c r="AP394" s="34">
        <v>5.7879439379024102</v>
      </c>
      <c r="AQ394" s="34">
        <f t="shared" si="192"/>
        <v>1.6277746578209255E-5</v>
      </c>
      <c r="AR394" s="34">
        <f t="shared" si="193"/>
        <v>1.1964666303931808E-6</v>
      </c>
      <c r="AS394" s="34">
        <f t="shared" si="194"/>
        <v>7.7116172933805505</v>
      </c>
      <c r="AT394" s="34">
        <f t="shared" si="195"/>
        <v>7.1636396562795275</v>
      </c>
      <c r="AU394" s="34">
        <f t="shared" si="196"/>
        <v>5.3366482831671842</v>
      </c>
      <c r="AV394" s="34">
        <f t="shared" si="197"/>
        <v>0.45129565473522604</v>
      </c>
      <c r="AW394" s="34">
        <f t="shared" si="198"/>
        <v>1.353032564181816E-3</v>
      </c>
      <c r="AX394" s="34">
        <f t="shared" si="199"/>
        <v>0.4512956402899736</v>
      </c>
      <c r="AY394" s="34">
        <f t="shared" si="200"/>
        <v>1.4445252438655132E-8</v>
      </c>
      <c r="AZ394" s="34">
        <f t="shared" si="201"/>
        <v>1080577.7610325073</v>
      </c>
      <c r="BA394" s="34">
        <f t="shared" si="202"/>
        <v>2.8123538777931598E-6</v>
      </c>
      <c r="BB394" s="36">
        <f t="shared" si="203"/>
        <v>17096995.311451044</v>
      </c>
      <c r="BC394" s="38">
        <f t="shared" si="204"/>
        <v>153471.14152916893</v>
      </c>
      <c r="BD394" s="39">
        <f t="shared" si="205"/>
        <v>0.90578052115988206</v>
      </c>
      <c r="BE394" s="36">
        <v>10536330.6</v>
      </c>
      <c r="BF394" s="40">
        <f>テーブル2[[#This Row],[q_P]]/テーブル2[[#This Row],[q_M]]</f>
        <v>1.6226707342925482</v>
      </c>
      <c r="BG394" s="34">
        <v>1</v>
      </c>
      <c r="BH394" s="34">
        <v>-0.214</v>
      </c>
      <c r="BI394" s="34">
        <v>4.5999999999999999E-2</v>
      </c>
      <c r="BJ394" s="34">
        <v>5625</v>
      </c>
      <c r="BK394" s="22">
        <v>1</v>
      </c>
      <c r="BL394" s="34">
        <f>テーブル2[[#This Row],[Ts]]-テーブル2[[#This Row],[Tin]]</f>
        <v>127.1512248790649</v>
      </c>
      <c r="BM394" s="34">
        <f>テーブル2[[#This Row],[q_P]]*0.000001</f>
        <v>17.096995311451042</v>
      </c>
      <c r="BN394" s="34">
        <f>テーブル2[[#This Row],[Tsub]]</f>
        <v>127.1512248790649</v>
      </c>
      <c r="BO394" s="34">
        <f>テーブル2[[#This Row],[Fcorr]]</f>
        <v>1</v>
      </c>
      <c r="BP394" s="34">
        <f>(テーブル2[[#This Row],[Tsub]]-40)^2</f>
        <v>7595.3359979213401</v>
      </c>
      <c r="BQ394" s="34">
        <v>1</v>
      </c>
      <c r="BR394" s="34">
        <v>0.62484000000000006</v>
      </c>
    </row>
    <row r="395" spans="1:70" x14ac:dyDescent="0.15">
      <c r="A395" s="33" t="s">
        <v>392</v>
      </c>
      <c r="B395" s="34">
        <v>13789514.586336</v>
      </c>
      <c r="C395" s="22">
        <f>TsatFromP(テーブル2[[#This Row],[P]])</f>
        <v>608.62107399852357</v>
      </c>
      <c r="D395" s="34">
        <f>RhoGFromP(テーブル2[[#This Row],[P]])</f>
        <v>85.147847035840741</v>
      </c>
      <c r="E395" s="34">
        <f>RhoFFromP(テーブル2[[#This Row],[P]])</f>
        <v>624.86636713482415</v>
      </c>
      <c r="F395" s="34">
        <f>HgFromP(テーブル2[[#This Row],[P]])</f>
        <v>2643264.5206450778</v>
      </c>
      <c r="G395" s="34">
        <f>HfFromP(テーブル2[[#This Row],[P]])</f>
        <v>1562686.7596125705</v>
      </c>
      <c r="H395" s="34">
        <f>MuGFromP(テーブル2[[#This Row],[P]])</f>
        <v>2.2019591234371903E-5</v>
      </c>
      <c r="I395" s="34">
        <f>MuFFromP(テーブル2[[#This Row],[P]])</f>
        <v>7.222326555143516E-5</v>
      </c>
      <c r="J395" s="34">
        <f>KfFromP(テーブル2[[#This Row],[P]])</f>
        <v>0.49112131073334553</v>
      </c>
      <c r="K395" s="34">
        <f>CpFFromP(テーブル2[[#This Row],[P]])</f>
        <v>7679.7488518783057</v>
      </c>
      <c r="L395" s="34">
        <f>SigmaFromP(テーブル2[[#This Row],[P]])</f>
        <v>6.5036449518301549E-3</v>
      </c>
      <c r="M395" s="34">
        <v>287.01</v>
      </c>
      <c r="N395" s="34">
        <v>10524.344800000001</v>
      </c>
      <c r="O395" s="35">
        <f t="shared" si="176"/>
        <v>2.5880591202383804E-5</v>
      </c>
      <c r="P395" s="35">
        <f t="shared" si="177"/>
        <v>1.8033998468666854E-2</v>
      </c>
      <c r="Q395" s="35">
        <v>5.7404000000000014E-3</v>
      </c>
      <c r="R395" s="34">
        <v>0.62484000000000006</v>
      </c>
      <c r="S395" s="36">
        <v>4729008.4838867188</v>
      </c>
      <c r="T395" s="34">
        <v>550.54624213656678</v>
      </c>
      <c r="U395" s="12">
        <f>+T395+BG395*S395*テーブル2[[#This Row],[Pw]]*R395/(N395*O395*K395)</f>
        <v>576.02126994092589</v>
      </c>
      <c r="V395" s="34">
        <v>0.03</v>
      </c>
      <c r="W395" s="35">
        <f t="shared" si="178"/>
        <v>836488.7467861044</v>
      </c>
      <c r="X395" s="34">
        <v>1.5718953418481486E-2</v>
      </c>
      <c r="Y395" s="34">
        <f t="shared" si="179"/>
        <v>7.9760558533749775</v>
      </c>
      <c r="Z395" s="34">
        <f t="shared" si="180"/>
        <v>7.9760558624667572</v>
      </c>
      <c r="AA395" s="34">
        <f t="shared" si="181"/>
        <v>-9.0917797734846317E-9</v>
      </c>
      <c r="AB395" s="34">
        <f t="shared" si="182"/>
        <v>2.2407914767068001E-6</v>
      </c>
      <c r="AC395" s="34">
        <v>630.18087352919429</v>
      </c>
      <c r="AD395" s="34">
        <f t="shared" si="183"/>
        <v>18539.453462716483</v>
      </c>
      <c r="AE395" s="34">
        <f>+gettm2(AD395,AC395,AK395,AL395,テーブル2[[#This Row],[Fcorr]])</f>
        <v>576.02127024273454</v>
      </c>
      <c r="AF395" s="37">
        <f t="shared" si="184"/>
        <v>3.0180865451256977E-7</v>
      </c>
      <c r="AG395" s="34">
        <v>2.2620188403333734E-6</v>
      </c>
      <c r="AH395" s="34">
        <f t="shared" si="185"/>
        <v>348.28648820397854</v>
      </c>
      <c r="AI395" s="34">
        <f t="shared" si="186"/>
        <v>0.74657722672334403</v>
      </c>
      <c r="AJ395" s="34">
        <f t="shared" si="187"/>
        <v>14.611035127220568</v>
      </c>
      <c r="AK395" s="34">
        <f>+S88*テーブル2[[#This Row],[F_form]]/(E88*CpFromTP((テーブル2[[#This Row],[Tin]]+テーブル2[[#This Row],[Tf]])/2,テーブル2[[#This Row],[P]])*AI88)</f>
        <v>1.8884140074908118</v>
      </c>
      <c r="AL395" s="34">
        <f t="shared" si="188"/>
        <v>1.1293676909872215</v>
      </c>
      <c r="AM395" s="34">
        <f t="shared" si="189"/>
        <v>608.62107389392474</v>
      </c>
      <c r="AN395" s="34">
        <f t="shared" si="190"/>
        <v>1.0459882560098777E-7</v>
      </c>
      <c r="AO395" s="34">
        <f t="shared" si="191"/>
        <v>2.1227363626573302E-8</v>
      </c>
      <c r="AP395" s="34">
        <v>5.6448719183044274</v>
      </c>
      <c r="AQ395" s="34">
        <f t="shared" si="192"/>
        <v>1.711333808018674E-5</v>
      </c>
      <c r="AR395" s="34">
        <f t="shared" si="193"/>
        <v>1.1416231019799733E-6</v>
      </c>
      <c r="AS395" s="34">
        <f t="shared" si="194"/>
        <v>7.374074409838947</v>
      </c>
      <c r="AT395" s="34">
        <f t="shared" si="195"/>
        <v>6.9398519529948883</v>
      </c>
      <c r="AU395" s="34">
        <f t="shared" si="196"/>
        <v>5.1811354249375068</v>
      </c>
      <c r="AV395" s="34">
        <f t="shared" si="197"/>
        <v>0.46373649336692058</v>
      </c>
      <c r="AW395" s="34">
        <f t="shared" si="198"/>
        <v>1.3471888230279232E-3</v>
      </c>
      <c r="AX395" s="34">
        <f t="shared" si="199"/>
        <v>0.46373646885140712</v>
      </c>
      <c r="AY395" s="34">
        <f t="shared" si="200"/>
        <v>2.4515513452616489E-8</v>
      </c>
      <c r="AZ395" s="34">
        <f t="shared" si="201"/>
        <v>1080577.7610325073</v>
      </c>
      <c r="BA395" s="34">
        <f t="shared" si="202"/>
        <v>3.0316610062832287E-6</v>
      </c>
      <c r="BB395" s="36">
        <f t="shared" si="203"/>
        <v>4727794.561041113</v>
      </c>
      <c r="BC395" s="38">
        <f t="shared" si="204"/>
        <v>-1213.9228456057608</v>
      </c>
      <c r="BD395" s="39">
        <f t="shared" si="205"/>
        <v>-2.5669711732216036E-2</v>
      </c>
      <c r="BE395" s="36">
        <v>7192465.1999999993</v>
      </c>
      <c r="BF395" s="40">
        <f>テーブル2[[#This Row],[q_P]]/テーブル2[[#This Row],[q_M]]</f>
        <v>0.65732602516326577</v>
      </c>
      <c r="BG395" s="34">
        <v>1</v>
      </c>
      <c r="BH395" s="34">
        <v>-4.2000000000000003E-2</v>
      </c>
      <c r="BI395" s="34">
        <v>4.5999999999999999E-2</v>
      </c>
      <c r="BJ395" s="34">
        <v>5625</v>
      </c>
      <c r="BK395" s="22">
        <v>1</v>
      </c>
      <c r="BL395" s="34">
        <f>テーブル2[[#This Row],[Ts]]-テーブル2[[#This Row],[Tin]]</f>
        <v>58.074831861956795</v>
      </c>
      <c r="BM395" s="34">
        <f>テーブル2[[#This Row],[q_P]]*0.000001</f>
        <v>4.7277945610411125</v>
      </c>
      <c r="BN395" s="34">
        <f>テーブル2[[#This Row],[Tsub]]</f>
        <v>58.074831861956795</v>
      </c>
      <c r="BO395" s="34">
        <f>テーブル2[[#This Row],[Fcorr]]</f>
        <v>1</v>
      </c>
      <c r="BP395" s="34">
        <f>(テーブル2[[#This Row],[Tsub]]-40)^2</f>
        <v>326.69954683800853</v>
      </c>
      <c r="BQ395" s="34">
        <v>1</v>
      </c>
      <c r="BR395" s="34">
        <v>0.62484000000000006</v>
      </c>
    </row>
    <row r="396" spans="1:70" x14ac:dyDescent="0.15">
      <c r="A396" s="33" t="s">
        <v>393</v>
      </c>
      <c r="B396" s="34">
        <v>13789514.586336</v>
      </c>
      <c r="C396" s="22">
        <f>TsatFromP(テーブル2[[#This Row],[P]])</f>
        <v>608.62107399852357</v>
      </c>
      <c r="D396" s="34">
        <f>RhoGFromP(テーブル2[[#This Row],[P]])</f>
        <v>85.147847035840741</v>
      </c>
      <c r="E396" s="34">
        <f>RhoFFromP(テーブル2[[#This Row],[P]])</f>
        <v>624.86636713482415</v>
      </c>
      <c r="F396" s="34">
        <f>HgFromP(テーブル2[[#This Row],[P]])</f>
        <v>2643264.5206450778</v>
      </c>
      <c r="G396" s="34">
        <f>HfFromP(テーブル2[[#This Row],[P]])</f>
        <v>1562686.7596125705</v>
      </c>
      <c r="H396" s="34">
        <f>MuGFromP(テーブル2[[#This Row],[P]])</f>
        <v>2.2019591234371903E-5</v>
      </c>
      <c r="I396" s="34">
        <f>MuFFromP(テーブル2[[#This Row],[P]])</f>
        <v>7.222326555143516E-5</v>
      </c>
      <c r="J396" s="34">
        <f>KfFromP(テーブル2[[#This Row],[P]])</f>
        <v>0.49112131073334553</v>
      </c>
      <c r="K396" s="34">
        <f>CpFFromP(テーブル2[[#This Row],[P]])</f>
        <v>7679.7488518783057</v>
      </c>
      <c r="L396" s="34">
        <f>SigmaFromP(テーブル2[[#This Row],[P]])</f>
        <v>6.5036449518301549E-3</v>
      </c>
      <c r="M396" s="34">
        <v>288.01</v>
      </c>
      <c r="N396" s="34">
        <v>10524.344800000001</v>
      </c>
      <c r="O396" s="35">
        <f t="shared" si="176"/>
        <v>2.5880591202383804E-5</v>
      </c>
      <c r="P396" s="35">
        <f t="shared" si="177"/>
        <v>1.8033998468666854E-2</v>
      </c>
      <c r="Q396" s="35">
        <v>5.7404000000000014E-3</v>
      </c>
      <c r="R396" s="34">
        <v>0.62484000000000006</v>
      </c>
      <c r="S396" s="36">
        <v>4921664.4287109375</v>
      </c>
      <c r="T396" s="34">
        <v>549.44282081562312</v>
      </c>
      <c r="U396" s="12">
        <f>+T396+BG396*S396*テーブル2[[#This Row],[Pw]]*R396/(N396*O396*K396)</f>
        <v>575.955680454667</v>
      </c>
      <c r="V396" s="34">
        <v>0.03</v>
      </c>
      <c r="W396" s="35">
        <f t="shared" si="178"/>
        <v>836488.7467861044</v>
      </c>
      <c r="X396" s="34">
        <v>1.5718953418481486E-2</v>
      </c>
      <c r="Y396" s="34">
        <f t="shared" si="179"/>
        <v>7.9760558533749775</v>
      </c>
      <c r="Z396" s="34">
        <f t="shared" si="180"/>
        <v>7.9760558624667572</v>
      </c>
      <c r="AA396" s="34">
        <f t="shared" si="181"/>
        <v>-9.0917797734846317E-9</v>
      </c>
      <c r="AB396" s="34">
        <f t="shared" si="182"/>
        <v>2.2407914767068001E-6</v>
      </c>
      <c r="AC396" s="34">
        <v>630.23045895860503</v>
      </c>
      <c r="AD396" s="34">
        <f t="shared" si="183"/>
        <v>18539.453462716483</v>
      </c>
      <c r="AE396" s="34">
        <f>+gettm2(AD396,AC396,AK396,AL396,テーブル2[[#This Row],[Fcorr]])</f>
        <v>575.95568045466678</v>
      </c>
      <c r="AF396" s="37">
        <f t="shared" si="184"/>
        <v>0</v>
      </c>
      <c r="AG396" s="34">
        <v>2.2628772633151744E-6</v>
      </c>
      <c r="AH396" s="34">
        <f t="shared" si="185"/>
        <v>348.28648820397854</v>
      </c>
      <c r="AI396" s="34">
        <f t="shared" si="186"/>
        <v>0.74657722672334403</v>
      </c>
      <c r="AJ396" s="34">
        <f t="shared" si="187"/>
        <v>14.616579929994739</v>
      </c>
      <c r="AK396" s="34">
        <f>+S88*テーブル2[[#This Row],[F_form]]/(E88*CpFromTP((テーブル2[[#This Row],[Tin]]+テーブル2[[#This Row],[Tf]])/2,テーブル2[[#This Row],[P]])*AI88)</f>
        <v>1.8924298879774522</v>
      </c>
      <c r="AL396" s="34">
        <f t="shared" si="188"/>
        <v>1.1293676909872215</v>
      </c>
      <c r="AM396" s="34">
        <f t="shared" si="189"/>
        <v>608.62107389630535</v>
      </c>
      <c r="AN396" s="34">
        <f t="shared" si="190"/>
        <v>1.0221822321909713E-7</v>
      </c>
      <c r="AO396" s="34">
        <f t="shared" si="191"/>
        <v>2.2085786608374289E-8</v>
      </c>
      <c r="AP396" s="34">
        <v>5.6474648258783997</v>
      </c>
      <c r="AQ396" s="34">
        <f t="shared" si="192"/>
        <v>1.7097627272316225E-5</v>
      </c>
      <c r="AR396" s="34">
        <f t="shared" si="193"/>
        <v>1.1424815249617743E-6</v>
      </c>
      <c r="AS396" s="34">
        <f t="shared" si="194"/>
        <v>7.3796192126131182</v>
      </c>
      <c r="AT396" s="34">
        <f t="shared" si="195"/>
        <v>6.9436102003715243</v>
      </c>
      <c r="AU396" s="34">
        <f t="shared" si="196"/>
        <v>5.1839412468412958</v>
      </c>
      <c r="AV396" s="34">
        <f t="shared" si="197"/>
        <v>0.46352357903710395</v>
      </c>
      <c r="AW396" s="34">
        <f t="shared" si="198"/>
        <v>1.3471888230279232E-3</v>
      </c>
      <c r="AX396" s="34">
        <f t="shared" si="199"/>
        <v>0.4635235545899668</v>
      </c>
      <c r="AY396" s="34">
        <f t="shared" si="200"/>
        <v>2.4447137147998177E-8</v>
      </c>
      <c r="AZ396" s="34">
        <f t="shared" si="201"/>
        <v>1080577.7610325073</v>
      </c>
      <c r="BA396" s="34">
        <f t="shared" si="202"/>
        <v>3.0274871645007335E-6</v>
      </c>
      <c r="BB396" s="36">
        <f t="shared" si="203"/>
        <v>4925765.5405493667</v>
      </c>
      <c r="BC396" s="38">
        <f t="shared" si="204"/>
        <v>4101.1118384292349</v>
      </c>
      <c r="BD396" s="39">
        <f t="shared" si="205"/>
        <v>8.3327742023715776E-2</v>
      </c>
      <c r="BE396" s="36">
        <v>7539470.0999999996</v>
      </c>
      <c r="BF396" s="40">
        <f>テーブル2[[#This Row],[q_P]]/テーブル2[[#This Row],[q_M]]</f>
        <v>0.6533304695444534</v>
      </c>
      <c r="BG396" s="34">
        <v>1</v>
      </c>
      <c r="BH396" s="34">
        <v>-3.4000000000000002E-2</v>
      </c>
      <c r="BI396" s="34">
        <v>4.5999999999999999E-2</v>
      </c>
      <c r="BJ396" s="34">
        <v>5625</v>
      </c>
      <c r="BK396" s="22">
        <v>1</v>
      </c>
      <c r="BL396" s="34">
        <f>テーブル2[[#This Row],[Ts]]-テーブル2[[#This Row],[Tin]]</f>
        <v>59.178253182900448</v>
      </c>
      <c r="BM396" s="34">
        <f>テーブル2[[#This Row],[q_P]]*0.000001</f>
        <v>4.9257655405493663</v>
      </c>
      <c r="BN396" s="34">
        <f>テーブル2[[#This Row],[Tsub]]</f>
        <v>59.178253182900448</v>
      </c>
      <c r="BO396" s="34">
        <f>テーブル2[[#This Row],[Fcorr]]</f>
        <v>1</v>
      </c>
      <c r="BP396" s="34">
        <f>(テーブル2[[#This Row],[Tsub]]-40)^2</f>
        <v>367.80539514743117</v>
      </c>
      <c r="BQ396" s="34">
        <v>1</v>
      </c>
      <c r="BR396" s="34">
        <v>0.62484000000000006</v>
      </c>
    </row>
    <row r="397" spans="1:70" x14ac:dyDescent="0.15">
      <c r="A397" s="33" t="s">
        <v>394</v>
      </c>
      <c r="B397" s="34">
        <v>13789514.586336</v>
      </c>
      <c r="C397" s="22">
        <f>TsatFromP(テーブル2[[#This Row],[P]])</f>
        <v>608.62107399852357</v>
      </c>
      <c r="D397" s="34">
        <f>RhoGFromP(テーブル2[[#This Row],[P]])</f>
        <v>85.147847035840741</v>
      </c>
      <c r="E397" s="34">
        <f>RhoFFromP(テーブル2[[#This Row],[P]])</f>
        <v>624.86636713482415</v>
      </c>
      <c r="F397" s="34">
        <f>HgFromP(テーブル2[[#This Row],[P]])</f>
        <v>2643264.5206450778</v>
      </c>
      <c r="G397" s="34">
        <f>HfFromP(テーブル2[[#This Row],[P]])</f>
        <v>1562686.7596125705</v>
      </c>
      <c r="H397" s="34">
        <f>MuGFromP(テーブル2[[#This Row],[P]])</f>
        <v>2.2019591234371903E-5</v>
      </c>
      <c r="I397" s="34">
        <f>MuFFromP(テーブル2[[#This Row],[P]])</f>
        <v>7.222326555143516E-5</v>
      </c>
      <c r="J397" s="34">
        <f>KfFromP(テーブル2[[#This Row],[P]])</f>
        <v>0.49112131073334553</v>
      </c>
      <c r="K397" s="34">
        <f>CpFFromP(テーブル2[[#This Row],[P]])</f>
        <v>7679.7488518783057</v>
      </c>
      <c r="L397" s="34">
        <f>SigmaFromP(テーブル2[[#This Row],[P]])</f>
        <v>6.5036449518301549E-3</v>
      </c>
      <c r="M397" s="34">
        <v>289.01</v>
      </c>
      <c r="N397" s="34">
        <v>10565.0317</v>
      </c>
      <c r="O397" s="35">
        <f t="shared" si="176"/>
        <v>2.5880591202383804E-5</v>
      </c>
      <c r="P397" s="35">
        <f t="shared" si="177"/>
        <v>1.8033998468666854E-2</v>
      </c>
      <c r="Q397" s="35">
        <v>5.7404000000000014E-3</v>
      </c>
      <c r="R397" s="34">
        <v>0.62484000000000006</v>
      </c>
      <c r="S397" s="36">
        <v>2995104.98046875</v>
      </c>
      <c r="T397" s="34">
        <v>560.5296093896327</v>
      </c>
      <c r="U397" s="12">
        <f>+T397+BG397*S397*テーブル2[[#This Row],[Pw]]*R397/(N397*O397*K397)</f>
        <v>576.60201509277022</v>
      </c>
      <c r="V397" s="34">
        <v>0.03</v>
      </c>
      <c r="W397" s="35">
        <f t="shared" si="178"/>
        <v>839722.59503398871</v>
      </c>
      <c r="X397" s="34">
        <v>1.569940222223459E-2</v>
      </c>
      <c r="Y397" s="34">
        <f t="shared" si="179"/>
        <v>7.9810207848731682</v>
      </c>
      <c r="Z397" s="34">
        <f t="shared" si="180"/>
        <v>7.9810207930012478</v>
      </c>
      <c r="AA397" s="34">
        <f t="shared" si="181"/>
        <v>-8.1280795427574049E-9</v>
      </c>
      <c r="AB397" s="34">
        <f t="shared" si="182"/>
        <v>2.2263348351353118E-6</v>
      </c>
      <c r="AC397" s="34">
        <v>629.68100684228432</v>
      </c>
      <c r="AD397" s="34">
        <f t="shared" si="183"/>
        <v>18599.548769172092</v>
      </c>
      <c r="AE397" s="34">
        <f>+gettm2(AD397,AC397,AK397,AL397,テーブル2[[#This Row],[Fcorr]])</f>
        <v>576.60201538958017</v>
      </c>
      <c r="AF397" s="37">
        <f t="shared" si="184"/>
        <v>2.9680995794478804E-7</v>
      </c>
      <c r="AG397" s="34">
        <v>2.2398378219110398E-6</v>
      </c>
      <c r="AH397" s="34">
        <f t="shared" si="185"/>
        <v>350.5480765529976</v>
      </c>
      <c r="AI397" s="34">
        <f t="shared" si="186"/>
        <v>0.74899724343650897</v>
      </c>
      <c r="AJ397" s="34">
        <f t="shared" si="187"/>
        <v>14.514658491976366</v>
      </c>
      <c r="AK397" s="34">
        <f>+S88*テーブル2[[#This Row],[F_form]]/(E88*CpFromTP((テーブル2[[#This Row],[Tin]]+テーブル2[[#This Row],[Tf]])/2,テーブル2[[#This Row],[P]])*AI88)</f>
        <v>1.8502129676067522</v>
      </c>
      <c r="AL397" s="34">
        <f t="shared" si="188"/>
        <v>1.1293676909872215</v>
      </c>
      <c r="AM397" s="34">
        <f t="shared" si="189"/>
        <v>608.62107402145443</v>
      </c>
      <c r="AN397" s="34">
        <f t="shared" si="190"/>
        <v>-2.2930862542125396E-8</v>
      </c>
      <c r="AO397" s="34">
        <f t="shared" si="191"/>
        <v>1.3502986775728007E-8</v>
      </c>
      <c r="AP397" s="34">
        <v>5.6273620020113686</v>
      </c>
      <c r="AQ397" s="34">
        <f t="shared" si="192"/>
        <v>1.7220002379590565E-5</v>
      </c>
      <c r="AR397" s="34">
        <f t="shared" si="193"/>
        <v>1.1266704043433839E-6</v>
      </c>
      <c r="AS397" s="34">
        <f t="shared" si="194"/>
        <v>7.3010804586327103</v>
      </c>
      <c r="AT397" s="34">
        <f t="shared" si="195"/>
        <v>6.8901117261705771</v>
      </c>
      <c r="AU397" s="34">
        <f t="shared" si="196"/>
        <v>5.1606746898713292</v>
      </c>
      <c r="AV397" s="34">
        <f t="shared" si="197"/>
        <v>0.46668731214003945</v>
      </c>
      <c r="AW397" s="34">
        <f t="shared" si="198"/>
        <v>1.3384973289080632E-3</v>
      </c>
      <c r="AX397" s="34">
        <f t="shared" si="199"/>
        <v>0.46668728689009459</v>
      </c>
      <c r="AY397" s="34">
        <f t="shared" si="200"/>
        <v>2.5249944857197448E-8</v>
      </c>
      <c r="AZ397" s="34">
        <f t="shared" si="201"/>
        <v>1080577.7610325073</v>
      </c>
      <c r="BA397" s="34">
        <f t="shared" si="202"/>
        <v>3.0600488067829436E-6</v>
      </c>
      <c r="BB397" s="36">
        <f t="shared" si="203"/>
        <v>2979508.7417795663</v>
      </c>
      <c r="BC397" s="38">
        <f t="shared" si="204"/>
        <v>-15596.238689183723</v>
      </c>
      <c r="BD397" s="39">
        <f t="shared" si="205"/>
        <v>-0.52072427480464567</v>
      </c>
      <c r="BE397" s="36">
        <v>6466909.4999999991</v>
      </c>
      <c r="BF397" s="40">
        <f>テーブル2[[#This Row],[q_P]]/テーブル2[[#This Row],[q_M]]</f>
        <v>0.46073147332270026</v>
      </c>
      <c r="BG397" s="34">
        <v>1</v>
      </c>
      <c r="BH397" s="34">
        <v>-2.3E-2</v>
      </c>
      <c r="BI397" s="34">
        <v>4.5999999999999999E-2</v>
      </c>
      <c r="BJ397" s="34">
        <v>5625</v>
      </c>
      <c r="BK397" s="22">
        <v>1</v>
      </c>
      <c r="BL397" s="34">
        <f>テーブル2[[#This Row],[Ts]]-テーブル2[[#This Row],[Tin]]</f>
        <v>48.091464608890874</v>
      </c>
      <c r="BM397" s="34">
        <f>テーブル2[[#This Row],[q_P]]*0.000001</f>
        <v>2.9795087417795663</v>
      </c>
      <c r="BN397" s="34">
        <f>テーブル2[[#This Row],[Tsub]]</f>
        <v>48.091464608890874</v>
      </c>
      <c r="BO397" s="34">
        <f>テーブル2[[#This Row],[Fcorr]]</f>
        <v>1</v>
      </c>
      <c r="BP397" s="34">
        <f>(テーブル2[[#This Row],[Tsub]]-40)^2</f>
        <v>65.471799516933544</v>
      </c>
      <c r="BQ397" s="34">
        <v>1</v>
      </c>
      <c r="BR397" s="34">
        <v>0.62484000000000006</v>
      </c>
    </row>
    <row r="398" spans="1:70" x14ac:dyDescent="0.15">
      <c r="A398" s="33" t="s">
        <v>395</v>
      </c>
      <c r="B398" s="34">
        <v>13789514.586336</v>
      </c>
      <c r="C398" s="22">
        <f>TsatFromP(テーブル2[[#This Row],[P]])</f>
        <v>608.62107399852357</v>
      </c>
      <c r="D398" s="34">
        <f>RhoGFromP(テーブル2[[#This Row],[P]])</f>
        <v>85.147847035840741</v>
      </c>
      <c r="E398" s="34">
        <f>RhoFFromP(テーブル2[[#This Row],[P]])</f>
        <v>624.86636713482415</v>
      </c>
      <c r="F398" s="34">
        <f>HgFromP(テーブル2[[#This Row],[P]])</f>
        <v>2643264.5206450778</v>
      </c>
      <c r="G398" s="34">
        <f>HfFromP(テーブル2[[#This Row],[P]])</f>
        <v>1562686.7596125705</v>
      </c>
      <c r="H398" s="34">
        <f>MuGFromP(テーブル2[[#This Row],[P]])</f>
        <v>2.2019591234371903E-5</v>
      </c>
      <c r="I398" s="34">
        <f>MuFFromP(テーブル2[[#This Row],[P]])</f>
        <v>7.222326555143516E-5</v>
      </c>
      <c r="J398" s="34">
        <f>KfFromP(テーブル2[[#This Row],[P]])</f>
        <v>0.49112131073334553</v>
      </c>
      <c r="K398" s="34">
        <f>CpFFromP(テーブル2[[#This Row],[P]])</f>
        <v>7679.7488518783057</v>
      </c>
      <c r="L398" s="34">
        <f>SigmaFromP(テーブル2[[#This Row],[P]])</f>
        <v>6.5036449518301549E-3</v>
      </c>
      <c r="M398" s="34">
        <v>29.01</v>
      </c>
      <c r="N398" s="34">
        <v>3919.5047</v>
      </c>
      <c r="O398" s="35">
        <f t="shared" si="176"/>
        <v>2.8502295699234246E-6</v>
      </c>
      <c r="P398" s="35">
        <f t="shared" si="177"/>
        <v>5.9847340050885557E-3</v>
      </c>
      <c r="Q398" s="35">
        <v>1.905E-3</v>
      </c>
      <c r="R398" s="34">
        <v>0.69595999999999991</v>
      </c>
      <c r="S398" s="36">
        <v>5957212.8295898438</v>
      </c>
      <c r="T398" s="34">
        <v>298.18687936210421</v>
      </c>
      <c r="U398" s="12">
        <f>+T398+BG398*S398*テーブル2[[#This Row],[Pw]]*R398/(N398*O398*K398)</f>
        <v>587.397474833415</v>
      </c>
      <c r="V398" s="34">
        <v>0.03</v>
      </c>
      <c r="W398" s="35">
        <f t="shared" si="178"/>
        <v>103382.98049099538</v>
      </c>
      <c r="X398" s="34">
        <v>2.8477931330098346E-2</v>
      </c>
      <c r="Y398" s="34">
        <f t="shared" si="179"/>
        <v>5.9257835054117765</v>
      </c>
      <c r="Z398" s="34">
        <f t="shared" si="180"/>
        <v>5.9257835169797124</v>
      </c>
      <c r="AA398" s="34">
        <f t="shared" si="181"/>
        <v>-1.156793594248029E-8</v>
      </c>
      <c r="AB398" s="34">
        <f t="shared" si="182"/>
        <v>8.9175261059484362E-6</v>
      </c>
      <c r="AC398" s="34">
        <v>643.06555982809994</v>
      </c>
      <c r="AD398" s="34">
        <f t="shared" si="183"/>
        <v>3084.0987735080762</v>
      </c>
      <c r="AE398" s="34">
        <f>+gettm2(AD398,AC398,AK398,AL398,テーブル2[[#This Row],[Fcorr]])</f>
        <v>587.39747526407052</v>
      </c>
      <c r="AF398" s="37">
        <f t="shared" si="184"/>
        <v>4.3065551835752558E-7</v>
      </c>
      <c r="AG398" s="34">
        <v>8.9824540629818971E-6</v>
      </c>
      <c r="AH398" s="34">
        <f t="shared" si="185"/>
        <v>87.51725365839161</v>
      </c>
      <c r="AI398" s="34">
        <f t="shared" si="186"/>
        <v>0.37424263776399241</v>
      </c>
      <c r="AJ398" s="34">
        <f t="shared" si="187"/>
        <v>29.084278801821629</v>
      </c>
      <c r="AK398" s="34">
        <f>+S88*テーブル2[[#This Row],[F_form]]/(E88*CpFromTP((テーブル2[[#This Row],[Tin]]+テーブル2[[#This Row],[Tf]])/2,テーブル2[[#This Row],[P]])*AI88)</f>
        <v>2.3025185972286928</v>
      </c>
      <c r="AL398" s="34">
        <f t="shared" si="188"/>
        <v>1.1293676909872215</v>
      </c>
      <c r="AM398" s="34">
        <f t="shared" si="189"/>
        <v>608.62107399604065</v>
      </c>
      <c r="AN398" s="34">
        <f t="shared" si="190"/>
        <v>2.4829205358400941E-9</v>
      </c>
      <c r="AO398" s="34">
        <f t="shared" si="191"/>
        <v>6.4927957033460859E-8</v>
      </c>
      <c r="AP398" s="34">
        <v>4.1942305132634647</v>
      </c>
      <c r="AQ398" s="34">
        <f t="shared" si="192"/>
        <v>3.0998331883689852E-5</v>
      </c>
      <c r="AR398" s="34">
        <f t="shared" si="193"/>
        <v>4.523691010007679E-6</v>
      </c>
      <c r="AS398" s="34">
        <f t="shared" si="194"/>
        <v>14.647254483668444</v>
      </c>
      <c r="AT398" s="34">
        <f t="shared" si="195"/>
        <v>10.371264553210075</v>
      </c>
      <c r="AU398" s="34">
        <f t="shared" si="196"/>
        <v>3.8813694033415329</v>
      </c>
      <c r="AV398" s="34">
        <f t="shared" si="197"/>
        <v>0.31286110992193183</v>
      </c>
      <c r="AW398" s="34">
        <f t="shared" si="198"/>
        <v>5.3613161348905793E-3</v>
      </c>
      <c r="AX398" s="34">
        <f t="shared" si="199"/>
        <v>0.31286110495757469</v>
      </c>
      <c r="AY398" s="34">
        <f t="shared" si="200"/>
        <v>4.9643571475854742E-9</v>
      </c>
      <c r="AZ398" s="34">
        <f t="shared" si="201"/>
        <v>1080577.7610325073</v>
      </c>
      <c r="BA398" s="34">
        <f t="shared" si="202"/>
        <v>7.3907077318863281E-6</v>
      </c>
      <c r="BB398" s="36">
        <f t="shared" si="203"/>
        <v>5931832.5757943578</v>
      </c>
      <c r="BC398" s="38">
        <f t="shared" si="204"/>
        <v>-25380.253795485944</v>
      </c>
      <c r="BD398" s="39">
        <f t="shared" si="205"/>
        <v>-0.42604242154016486</v>
      </c>
      <c r="BE398" s="36">
        <v>3653015.2199999988</v>
      </c>
      <c r="BF398" s="40">
        <f>テーブル2[[#This Row],[q_P]]/テーブル2[[#This Row],[q_M]]</f>
        <v>1.6238181936166036</v>
      </c>
      <c r="BG398" s="34">
        <v>1</v>
      </c>
      <c r="BH398" s="34">
        <v>-7.6999999999999999E-2</v>
      </c>
      <c r="BI398" s="34">
        <v>4.5999999999999999E-2</v>
      </c>
      <c r="BJ398" s="34">
        <v>5625</v>
      </c>
      <c r="BK398" s="22">
        <v>1</v>
      </c>
      <c r="BL398" s="34">
        <f>テーブル2[[#This Row],[Ts]]-テーブル2[[#This Row],[Tin]]</f>
        <v>310.43419463641936</v>
      </c>
      <c r="BM398" s="34">
        <f>テーブル2[[#This Row],[q_P]]*0.000001</f>
        <v>5.931832575794358</v>
      </c>
      <c r="BN398" s="34">
        <f>テーブル2[[#This Row],[Tsub]]</f>
        <v>310.43419463641936</v>
      </c>
      <c r="BO398" s="34">
        <f>テーブル2[[#This Row],[Fcorr]]</f>
        <v>1</v>
      </c>
      <c r="BP398" s="34">
        <f>(テーブル2[[#This Row],[Tsub]]-40)^2</f>
        <v>73134.653628648754</v>
      </c>
      <c r="BQ398" s="34">
        <v>1</v>
      </c>
      <c r="BR398" s="34">
        <v>0.69595999999999991</v>
      </c>
    </row>
    <row r="399" spans="1:70" x14ac:dyDescent="0.15">
      <c r="A399" s="33" t="s">
        <v>396</v>
      </c>
      <c r="B399" s="34">
        <v>13789514.586336</v>
      </c>
      <c r="C399" s="22">
        <f>TsatFromP(テーブル2[[#This Row],[P]])</f>
        <v>608.62107399852357</v>
      </c>
      <c r="D399" s="34">
        <f>RhoGFromP(テーブル2[[#This Row],[P]])</f>
        <v>85.147847035840741</v>
      </c>
      <c r="E399" s="34">
        <f>RhoFFromP(テーブル2[[#This Row],[P]])</f>
        <v>624.86636713482415</v>
      </c>
      <c r="F399" s="34">
        <f>HgFromP(テーブル2[[#This Row],[P]])</f>
        <v>2643264.5206450778</v>
      </c>
      <c r="G399" s="34">
        <f>HfFromP(テーブル2[[#This Row],[P]])</f>
        <v>1562686.7596125705</v>
      </c>
      <c r="H399" s="34">
        <f>MuGFromP(テーブル2[[#This Row],[P]])</f>
        <v>2.2019591234371903E-5</v>
      </c>
      <c r="I399" s="34">
        <f>MuFFromP(テーブル2[[#This Row],[P]])</f>
        <v>7.222326555143516E-5</v>
      </c>
      <c r="J399" s="34">
        <f>KfFromP(テーブル2[[#This Row],[P]])</f>
        <v>0.49112131073334553</v>
      </c>
      <c r="K399" s="34">
        <f>CpFFromP(テーブル2[[#This Row],[P]])</f>
        <v>7679.7488518783057</v>
      </c>
      <c r="L399" s="34">
        <f>SigmaFromP(テーブル2[[#This Row],[P]])</f>
        <v>6.5036449518301549E-3</v>
      </c>
      <c r="M399" s="34">
        <v>3.01</v>
      </c>
      <c r="N399" s="34">
        <v>2251.3418000000001</v>
      </c>
      <c r="O399" s="35">
        <f t="shared" si="176"/>
        <v>2.8502295699234246E-6</v>
      </c>
      <c r="P399" s="35">
        <f t="shared" si="177"/>
        <v>5.9847340050885557E-3</v>
      </c>
      <c r="Q399" s="35">
        <v>1.905E-3</v>
      </c>
      <c r="R399" s="34">
        <v>0.15240000000000001</v>
      </c>
      <c r="S399" s="36">
        <v>5194056.510925293</v>
      </c>
      <c r="T399" s="34">
        <v>498.58764844460768</v>
      </c>
      <c r="U399" s="12">
        <f>+T399+BG399*S399*テーブル2[[#This Row],[Pw]]*R399/(N399*O399*K399)</f>
        <v>594.71969679176607</v>
      </c>
      <c r="V399" s="34">
        <v>0.03</v>
      </c>
      <c r="W399" s="35">
        <f t="shared" si="178"/>
        <v>59382.611631505999</v>
      </c>
      <c r="X399" s="34">
        <v>3.665780572568849E-2</v>
      </c>
      <c r="Y399" s="34">
        <f t="shared" si="179"/>
        <v>5.2229608124511033</v>
      </c>
      <c r="Z399" s="34">
        <f t="shared" si="180"/>
        <v>5.2229608131150851</v>
      </c>
      <c r="AA399" s="34">
        <f t="shared" si="181"/>
        <v>-6.6398175846416052E-10</v>
      </c>
      <c r="AB399" s="34">
        <f t="shared" si="182"/>
        <v>2.0997416941796148E-5</v>
      </c>
      <c r="AC399" s="34">
        <v>640.66002463216046</v>
      </c>
      <c r="AD399" s="34">
        <f t="shared" si="183"/>
        <v>2009.8680076779797</v>
      </c>
      <c r="AE399" s="34">
        <f>+gettm2(AD399,AC399,AK399,AL399,テーブル2[[#This Row],[Fcorr]])</f>
        <v>594.71969679176595</v>
      </c>
      <c r="AF399" s="37">
        <f t="shared" si="184"/>
        <v>0</v>
      </c>
      <c r="AG399" s="34">
        <v>2.1113733703594349E-5</v>
      </c>
      <c r="AH399" s="34">
        <f t="shared" si="185"/>
        <v>37.16825723768568</v>
      </c>
      <c r="AI399" s="34">
        <f t="shared" si="186"/>
        <v>0.24388917476053648</v>
      </c>
      <c r="AJ399" s="34">
        <f t="shared" si="187"/>
        <v>44.552039783188015</v>
      </c>
      <c r="AK399" s="34">
        <f>+S88*テーブル2[[#This Row],[F_form]]/(E88*CpFromTP((テーブル2[[#This Row],[Tin]]+テーブル2[[#This Row],[Tf]])/2,テーブル2[[#This Row],[P]])*AI88)</f>
        <v>1.9892313346148374</v>
      </c>
      <c r="AL399" s="34">
        <f t="shared" si="188"/>
        <v>1.1293676909872215</v>
      </c>
      <c r="AM399" s="34">
        <f t="shared" si="189"/>
        <v>608.62107396152339</v>
      </c>
      <c r="AN399" s="34">
        <f t="shared" si="190"/>
        <v>3.7000177144363988E-8</v>
      </c>
      <c r="AO399" s="34">
        <f t="shared" si="191"/>
        <v>1.1631676179820168E-7</v>
      </c>
      <c r="AP399" s="34">
        <v>3.3060626258423849</v>
      </c>
      <c r="AQ399" s="34">
        <f t="shared" si="192"/>
        <v>4.9890833845748788E-5</v>
      </c>
      <c r="AR399" s="34">
        <f t="shared" si="193"/>
        <v>1.0615025232696276E-5</v>
      </c>
      <c r="AS399" s="34">
        <f t="shared" si="194"/>
        <v>22.39873975421601</v>
      </c>
      <c r="AT399" s="34">
        <f t="shared" si="195"/>
        <v>12.495023481528936</v>
      </c>
      <c r="AU399" s="34">
        <f t="shared" si="196"/>
        <v>3.0474009655236176</v>
      </c>
      <c r="AV399" s="34">
        <f t="shared" si="197"/>
        <v>0.25866166031876725</v>
      </c>
      <c r="AW399" s="34">
        <f t="shared" si="198"/>
        <v>1.2623881209160031E-2</v>
      </c>
      <c r="AX399" s="34">
        <f t="shared" si="199"/>
        <v>0.25866165553444059</v>
      </c>
      <c r="AY399" s="34">
        <f t="shared" si="200"/>
        <v>4.7843266570701815E-9</v>
      </c>
      <c r="AZ399" s="34">
        <f t="shared" si="201"/>
        <v>1080577.7610325073</v>
      </c>
      <c r="BA399" s="34">
        <f t="shared" si="202"/>
        <v>1.5090710458951636E-5</v>
      </c>
      <c r="BB399" s="36">
        <f t="shared" si="203"/>
        <v>5204461.397830138</v>
      </c>
      <c r="BC399" s="38">
        <f t="shared" si="204"/>
        <v>10404.886904845014</v>
      </c>
      <c r="BD399" s="39">
        <f t="shared" si="205"/>
        <v>0.20032294379083374</v>
      </c>
      <c r="BE399" s="36">
        <v>3880145.6999999988</v>
      </c>
      <c r="BF399" s="40">
        <f>テーブル2[[#This Row],[q_P]]/テーブル2[[#This Row],[q_M]]</f>
        <v>1.3413056622667905</v>
      </c>
      <c r="BG399" s="34">
        <v>1</v>
      </c>
      <c r="BH399" s="34">
        <v>-3.5999999999999997E-2</v>
      </c>
      <c r="BI399" s="34">
        <v>4.5999999999999999E-2</v>
      </c>
      <c r="BJ399" s="34">
        <v>5625</v>
      </c>
      <c r="BK399" s="22">
        <v>1</v>
      </c>
      <c r="BL399" s="34">
        <f>テーブル2[[#This Row],[Ts]]-テーブル2[[#This Row],[Tin]]</f>
        <v>110.03342555391589</v>
      </c>
      <c r="BM399" s="34">
        <f>テーブル2[[#This Row],[q_P]]*0.000001</f>
        <v>5.2044613978301379</v>
      </c>
      <c r="BN399" s="34">
        <f>テーブル2[[#This Row],[Tsub]]</f>
        <v>110.03342555391589</v>
      </c>
      <c r="BO399" s="34">
        <f>テーブル2[[#This Row],[Fcorr]]</f>
        <v>1</v>
      </c>
      <c r="BP399" s="34">
        <f>(テーブル2[[#This Row],[Tsub]]-40)^2</f>
        <v>4904.6806948158792</v>
      </c>
      <c r="BQ399" s="34">
        <v>1</v>
      </c>
      <c r="BR399" s="34">
        <v>0.15240000000000001</v>
      </c>
    </row>
    <row r="400" spans="1:70" x14ac:dyDescent="0.15">
      <c r="A400" s="33" t="s">
        <v>397</v>
      </c>
      <c r="B400" s="34">
        <v>13789514.586336</v>
      </c>
      <c r="C400" s="22">
        <f>TsatFromP(テーブル2[[#This Row],[P]])</f>
        <v>608.62107399852357</v>
      </c>
      <c r="D400" s="34">
        <f>RhoGFromP(テーブル2[[#This Row],[P]])</f>
        <v>85.147847035840741</v>
      </c>
      <c r="E400" s="34">
        <f>RhoFFromP(テーブル2[[#This Row],[P]])</f>
        <v>624.86636713482415</v>
      </c>
      <c r="F400" s="34">
        <f>HgFromP(テーブル2[[#This Row],[P]])</f>
        <v>2643264.5206450778</v>
      </c>
      <c r="G400" s="34">
        <f>HfFromP(テーブル2[[#This Row],[P]])</f>
        <v>1562686.7596125705</v>
      </c>
      <c r="H400" s="34">
        <f>MuGFromP(テーブル2[[#This Row],[P]])</f>
        <v>2.2019591234371903E-5</v>
      </c>
      <c r="I400" s="34">
        <f>MuFFromP(テーブル2[[#This Row],[P]])</f>
        <v>7.222326555143516E-5</v>
      </c>
      <c r="J400" s="34">
        <f>KfFromP(テーブル2[[#This Row],[P]])</f>
        <v>0.49112131073334553</v>
      </c>
      <c r="K400" s="34">
        <f>CpFFromP(テーブル2[[#This Row],[P]])</f>
        <v>7679.7488518783057</v>
      </c>
      <c r="L400" s="34">
        <f>SigmaFromP(テーブル2[[#This Row],[P]])</f>
        <v>6.5036449518301549E-3</v>
      </c>
      <c r="M400" s="34">
        <v>30.01</v>
      </c>
      <c r="N400" s="34">
        <v>3933.067</v>
      </c>
      <c r="O400" s="35">
        <f t="shared" si="176"/>
        <v>2.8502295699234246E-6</v>
      </c>
      <c r="P400" s="35">
        <f t="shared" si="177"/>
        <v>5.9847340050885557E-3</v>
      </c>
      <c r="Q400" s="35">
        <v>1.905E-3</v>
      </c>
      <c r="R400" s="34">
        <v>0.69595999999999991</v>
      </c>
      <c r="S400" s="36">
        <v>5999884.033203125</v>
      </c>
      <c r="T400" s="34">
        <v>297.06437057857693</v>
      </c>
      <c r="U400" s="12">
        <f>+T400+BG400*S400*テーブル2[[#This Row],[Pw]]*R400/(N400*O400*K400)</f>
        <v>587.34214503894668</v>
      </c>
      <c r="V400" s="34">
        <v>0.03</v>
      </c>
      <c r="W400" s="35">
        <f t="shared" si="178"/>
        <v>103740.70706708879</v>
      </c>
      <c r="X400" s="34">
        <v>2.8435696067403062E-2</v>
      </c>
      <c r="Y400" s="34">
        <f t="shared" si="179"/>
        <v>5.9301826268167748</v>
      </c>
      <c r="Z400" s="34">
        <f t="shared" si="180"/>
        <v>5.9301826407659499</v>
      </c>
      <c r="AA400" s="34">
        <f t="shared" si="181"/>
        <v>-1.3949175148297854E-8</v>
      </c>
      <c r="AB400" s="34">
        <f t="shared" si="182"/>
        <v>8.8692858873334253E-6</v>
      </c>
      <c r="AC400" s="34">
        <v>643.04841103453271</v>
      </c>
      <c r="AD400" s="34">
        <f t="shared" si="183"/>
        <v>3092.4746364683988</v>
      </c>
      <c r="AE400" s="34">
        <f>+gettm2(AD400,AC400,AK400,AL400,テーブル2[[#This Row],[Fcorr]])</f>
        <v>587.3421450389468</v>
      </c>
      <c r="AF400" s="37">
        <f t="shared" si="184"/>
        <v>0</v>
      </c>
      <c r="AG400" s="34">
        <v>8.9345028611398314E-6</v>
      </c>
      <c r="AH400" s="34">
        <f t="shared" si="185"/>
        <v>87.993261704890116</v>
      </c>
      <c r="AI400" s="34">
        <f t="shared" si="186"/>
        <v>0.37525901411184054</v>
      </c>
      <c r="AJ400" s="34">
        <f t="shared" si="187"/>
        <v>29.007583713941489</v>
      </c>
      <c r="AK400" s="34">
        <f>+S88*テーブル2[[#This Row],[F_form]]/(E88*CpFromTP((テーブル2[[#This Row],[Tin]]+テーブル2[[#This Row],[Tf]])/2,テーブル2[[#This Row],[P]])*AI88)</f>
        <v>2.3034460301227426</v>
      </c>
      <c r="AL400" s="34">
        <f t="shared" si="188"/>
        <v>1.1293676909872215</v>
      </c>
      <c r="AM400" s="34">
        <f t="shared" si="189"/>
        <v>608.62107399941237</v>
      </c>
      <c r="AN400" s="34">
        <f t="shared" si="190"/>
        <v>-8.8880369730759412E-10</v>
      </c>
      <c r="AO400" s="34">
        <f t="shared" si="191"/>
        <v>6.5216973806406152E-8</v>
      </c>
      <c r="AP400" s="34">
        <v>4.2003430154967152</v>
      </c>
      <c r="AQ400" s="34">
        <f t="shared" si="192"/>
        <v>3.0908177577361611E-5</v>
      </c>
      <c r="AR400" s="34">
        <f t="shared" si="193"/>
        <v>4.4998599174731188E-6</v>
      </c>
      <c r="AS400" s="34">
        <f t="shared" si="194"/>
        <v>14.609661587870237</v>
      </c>
      <c r="AT400" s="34">
        <f t="shared" si="195"/>
        <v>10.358415312232223</v>
      </c>
      <c r="AU400" s="34">
        <f t="shared" si="196"/>
        <v>3.8870887178292568</v>
      </c>
      <c r="AV400" s="34">
        <f t="shared" si="197"/>
        <v>0.31325429766745838</v>
      </c>
      <c r="AW400" s="34">
        <f t="shared" si="198"/>
        <v>5.3323135775289821E-3</v>
      </c>
      <c r="AX400" s="34">
        <f t="shared" si="199"/>
        <v>0.31325425588820044</v>
      </c>
      <c r="AY400" s="34">
        <f t="shared" si="200"/>
        <v>4.1779257942131665E-8</v>
      </c>
      <c r="AZ400" s="34">
        <f t="shared" si="201"/>
        <v>1080577.7610325073</v>
      </c>
      <c r="BA400" s="34">
        <f t="shared" si="202"/>
        <v>7.3584889289587079E-6</v>
      </c>
      <c r="BB400" s="36">
        <f t="shared" si="203"/>
        <v>5984325.0780111318</v>
      </c>
      <c r="BC400" s="38">
        <f t="shared" si="204"/>
        <v>-15558.955191993155</v>
      </c>
      <c r="BD400" s="39">
        <f t="shared" si="205"/>
        <v>-0.25932093196952644</v>
      </c>
      <c r="BE400" s="36">
        <v>3741343.74</v>
      </c>
      <c r="BF400" s="40">
        <f>テーブル2[[#This Row],[q_P]]/テーブル2[[#This Row],[q_M]]</f>
        <v>1.5995122324716231</v>
      </c>
      <c r="BG400" s="34">
        <v>1</v>
      </c>
      <c r="BH400" s="34">
        <v>-5.5E-2</v>
      </c>
      <c r="BI400" s="34">
        <v>4.5999999999999999E-2</v>
      </c>
      <c r="BJ400" s="34">
        <v>5625</v>
      </c>
      <c r="BK400" s="22">
        <v>1</v>
      </c>
      <c r="BL400" s="34">
        <f>テーブル2[[#This Row],[Ts]]-テーブル2[[#This Row],[Tin]]</f>
        <v>311.55670341994664</v>
      </c>
      <c r="BM400" s="34">
        <f>テーブル2[[#This Row],[q_P]]*0.000001</f>
        <v>5.9843250780111319</v>
      </c>
      <c r="BN400" s="34">
        <f>テーブル2[[#This Row],[Tsub]]</f>
        <v>311.55670341994664</v>
      </c>
      <c r="BO400" s="34">
        <f>テーブル2[[#This Row],[Fcorr]]</f>
        <v>1</v>
      </c>
      <c r="BP400" s="34">
        <f>(テーブル2[[#This Row],[Tsub]]-40)^2</f>
        <v>73743.043172308855</v>
      </c>
      <c r="BQ400" s="34">
        <v>1</v>
      </c>
      <c r="BR400" s="34">
        <v>0.69595999999999991</v>
      </c>
    </row>
    <row r="401" spans="1:70" x14ac:dyDescent="0.15">
      <c r="A401" s="33" t="s">
        <v>398</v>
      </c>
      <c r="B401" s="34">
        <v>13789514.586336</v>
      </c>
      <c r="C401" s="22">
        <f>TsatFromP(テーブル2[[#This Row],[P]])</f>
        <v>608.62107399852357</v>
      </c>
      <c r="D401" s="34">
        <f>RhoGFromP(テーブル2[[#This Row],[P]])</f>
        <v>85.147847035840741</v>
      </c>
      <c r="E401" s="34">
        <f>RhoFFromP(テーブル2[[#This Row],[P]])</f>
        <v>624.86636713482415</v>
      </c>
      <c r="F401" s="34">
        <f>HgFromP(テーブル2[[#This Row],[P]])</f>
        <v>2643264.5206450778</v>
      </c>
      <c r="G401" s="34">
        <f>HfFromP(テーブル2[[#This Row],[P]])</f>
        <v>1562686.7596125705</v>
      </c>
      <c r="H401" s="34">
        <f>MuGFromP(テーブル2[[#This Row],[P]])</f>
        <v>2.2019591234371903E-5</v>
      </c>
      <c r="I401" s="34">
        <f>MuFFromP(テーブル2[[#This Row],[P]])</f>
        <v>7.222326555143516E-5</v>
      </c>
      <c r="J401" s="34">
        <f>KfFromP(テーブル2[[#This Row],[P]])</f>
        <v>0.49112131073334553</v>
      </c>
      <c r="K401" s="34">
        <f>CpFFromP(テーブル2[[#This Row],[P]])</f>
        <v>7679.7488518783057</v>
      </c>
      <c r="L401" s="34">
        <f>SigmaFromP(テーブル2[[#This Row],[P]])</f>
        <v>6.5036449518301549E-3</v>
      </c>
      <c r="M401" s="34">
        <v>35.01</v>
      </c>
      <c r="N401" s="34">
        <v>2102.1565000000001</v>
      </c>
      <c r="O401" s="35">
        <f t="shared" si="176"/>
        <v>1.0361661240064725E-5</v>
      </c>
      <c r="P401" s="35">
        <f t="shared" si="177"/>
        <v>1.1410892836368843E-2</v>
      </c>
      <c r="Q401" s="35">
        <v>3.6321999999999991E-3</v>
      </c>
      <c r="R401" s="34">
        <v>7.619999999999999E-2</v>
      </c>
      <c r="S401" s="36">
        <v>11940078.735351563</v>
      </c>
      <c r="T401" s="34">
        <v>531.52417959469983</v>
      </c>
      <c r="U401" s="12">
        <f>+T401+BG401*S401*テーブル2[[#This Row],[Pw]]*R401/(N401*O401*K401)</f>
        <v>593.58826166657889</v>
      </c>
      <c r="V401" s="34">
        <v>0.03</v>
      </c>
      <c r="W401" s="35">
        <f t="shared" si="178"/>
        <v>105720.12745480564</v>
      </c>
      <c r="X401" s="34">
        <v>3.2299194799718586E-2</v>
      </c>
      <c r="Y401" s="34">
        <f t="shared" si="179"/>
        <v>5.5642181958236563</v>
      </c>
      <c r="Z401" s="34">
        <f t="shared" si="180"/>
        <v>5.5642182018081376</v>
      </c>
      <c r="AA401" s="34">
        <f t="shared" si="181"/>
        <v>-5.9844813549148057E-9</v>
      </c>
      <c r="AB401" s="34">
        <f t="shared" si="182"/>
        <v>2.7333385169432519E-5</v>
      </c>
      <c r="AC401" s="34">
        <v>639.77247044454793</v>
      </c>
      <c r="AD401" s="34">
        <f t="shared" si="183"/>
        <v>3358.7566303253725</v>
      </c>
      <c r="AE401" s="34">
        <f>+gettm2(AD401,AC401,AK401,AL401,テーブル2[[#This Row],[Fcorr]])</f>
        <v>593.58826206430354</v>
      </c>
      <c r="AF401" s="37">
        <f t="shared" si="184"/>
        <v>3.9772464788256912E-7</v>
      </c>
      <c r="AG401" s="34">
        <v>2.7669660384861367E-5</v>
      </c>
      <c r="AH401" s="34">
        <f t="shared" si="185"/>
        <v>28.552533445158399</v>
      </c>
      <c r="AI401" s="34">
        <f t="shared" si="186"/>
        <v>0.21376113638060124</v>
      </c>
      <c r="AJ401" s="34">
        <f t="shared" si="187"/>
        <v>51.173203720337227</v>
      </c>
      <c r="AK401" s="34">
        <f>+S88*テーブル2[[#This Row],[F_form]]/(E88*CpFromTP((テーブル2[[#This Row],[Tin]]+テーブル2[[#This Row],[Tf]])/2,テーブル2[[#This Row],[P]])*AI88)</f>
        <v>1.8934036084169943</v>
      </c>
      <c r="AL401" s="34">
        <f t="shared" si="188"/>
        <v>1.1293676909872215</v>
      </c>
      <c r="AM401" s="34">
        <f t="shared" si="189"/>
        <v>608.62107398444687</v>
      </c>
      <c r="AN401" s="34">
        <f t="shared" si="190"/>
        <v>1.4076704246690497E-8</v>
      </c>
      <c r="AO401" s="34">
        <f t="shared" si="191"/>
        <v>3.3627521542884775E-7</v>
      </c>
      <c r="AP401" s="34">
        <v>3.0702060333358978</v>
      </c>
      <c r="AQ401" s="34">
        <f t="shared" si="192"/>
        <v>5.7850600718880296E-5</v>
      </c>
      <c r="AR401" s="34">
        <f t="shared" si="193"/>
        <v>1.4002967800145107E-5</v>
      </c>
      <c r="AS401" s="34">
        <f t="shared" si="194"/>
        <v>25.897561226237592</v>
      </c>
      <c r="AT401" s="34">
        <f t="shared" si="195"/>
        <v>13.220744015614624</v>
      </c>
      <c r="AU401" s="34">
        <f t="shared" si="196"/>
        <v>2.8260812645748152</v>
      </c>
      <c r="AV401" s="34">
        <f t="shared" si="197"/>
        <v>0.24412476876108258</v>
      </c>
      <c r="AW401" s="34">
        <f t="shared" si="198"/>
        <v>1.6433135960466205E-2</v>
      </c>
      <c r="AX401" s="34">
        <f t="shared" si="199"/>
        <v>0.2441247623429271</v>
      </c>
      <c r="AY401" s="34">
        <f t="shared" si="200"/>
        <v>6.4181554793041329E-9</v>
      </c>
      <c r="AZ401" s="34">
        <f t="shared" si="201"/>
        <v>1080577.7610325073</v>
      </c>
      <c r="BA401" s="34">
        <f t="shared" si="202"/>
        <v>1.8842579322281956E-5</v>
      </c>
      <c r="BB401" s="36">
        <f t="shared" si="203"/>
        <v>12050295.097657127</v>
      </c>
      <c r="BC401" s="38">
        <f t="shared" si="204"/>
        <v>110216.36230556481</v>
      </c>
      <c r="BD401" s="39">
        <f t="shared" si="205"/>
        <v>0.92307902442252709</v>
      </c>
      <c r="BE401" s="36">
        <v>7003189.8000000007</v>
      </c>
      <c r="BF401" s="40">
        <f>テーブル2[[#This Row],[q_P]]/テーブル2[[#This Row],[q_M]]</f>
        <v>1.7206866359179822</v>
      </c>
      <c r="BG401" s="34">
        <v>1</v>
      </c>
      <c r="BH401" s="34">
        <v>-0.14599999999999999</v>
      </c>
      <c r="BI401" s="34">
        <v>4.5999999999999999E-2</v>
      </c>
      <c r="BJ401" s="34">
        <v>5625</v>
      </c>
      <c r="BK401" s="22">
        <v>1</v>
      </c>
      <c r="BL401" s="34">
        <f>テーブル2[[#This Row],[Ts]]-テーブル2[[#This Row],[Tin]]</f>
        <v>77.09689440382374</v>
      </c>
      <c r="BM401" s="34">
        <f>テーブル2[[#This Row],[q_P]]*0.000001</f>
        <v>12.050295097657127</v>
      </c>
      <c r="BN401" s="34">
        <f>テーブル2[[#This Row],[Tsub]]</f>
        <v>77.09689440382374</v>
      </c>
      <c r="BO401" s="34">
        <f>テーブル2[[#This Row],[Fcorr]]</f>
        <v>1</v>
      </c>
      <c r="BP401" s="34">
        <f>(テーブル2[[#This Row],[Tsub]]-40)^2</f>
        <v>1376.1795744084491</v>
      </c>
      <c r="BQ401" s="34">
        <v>1</v>
      </c>
      <c r="BR401" s="34">
        <v>7.619999999999999E-2</v>
      </c>
    </row>
    <row r="402" spans="1:70" x14ac:dyDescent="0.15">
      <c r="A402" s="33" t="s">
        <v>399</v>
      </c>
      <c r="B402" s="34">
        <v>13789514.586336</v>
      </c>
      <c r="C402" s="22">
        <f>TsatFromP(テーブル2[[#This Row],[P]])</f>
        <v>608.62107399852357</v>
      </c>
      <c r="D402" s="34">
        <f>RhoGFromP(テーブル2[[#This Row],[P]])</f>
        <v>85.147847035840741</v>
      </c>
      <c r="E402" s="34">
        <f>RhoFFromP(テーブル2[[#This Row],[P]])</f>
        <v>624.86636713482415</v>
      </c>
      <c r="F402" s="34">
        <f>HgFromP(テーブル2[[#This Row],[P]])</f>
        <v>2643264.5206450778</v>
      </c>
      <c r="G402" s="34">
        <f>HfFromP(テーブル2[[#This Row],[P]])</f>
        <v>1562686.7596125705</v>
      </c>
      <c r="H402" s="34">
        <f>MuGFromP(テーブル2[[#This Row],[P]])</f>
        <v>2.2019591234371903E-5</v>
      </c>
      <c r="I402" s="34">
        <f>MuFFromP(テーブル2[[#This Row],[P]])</f>
        <v>7.222326555143516E-5</v>
      </c>
      <c r="J402" s="34">
        <f>KfFromP(テーブル2[[#This Row],[P]])</f>
        <v>0.49112131073334553</v>
      </c>
      <c r="K402" s="34">
        <f>CpFFromP(テーブル2[[#This Row],[P]])</f>
        <v>7679.7488518783057</v>
      </c>
      <c r="L402" s="34">
        <f>SigmaFromP(テーブル2[[#This Row],[P]])</f>
        <v>6.5036449518301549E-3</v>
      </c>
      <c r="M402" s="34">
        <v>36.01</v>
      </c>
      <c r="N402" s="34">
        <v>2305.5909999999999</v>
      </c>
      <c r="O402" s="35">
        <f t="shared" si="176"/>
        <v>1.0361661240064725E-5</v>
      </c>
      <c r="P402" s="35">
        <f t="shared" si="177"/>
        <v>1.1410892836368843E-2</v>
      </c>
      <c r="Q402" s="35">
        <v>3.6321999999999991E-3</v>
      </c>
      <c r="R402" s="34">
        <v>7.619999999999999E-2</v>
      </c>
      <c r="S402" s="36">
        <v>24309425.354003906</v>
      </c>
      <c r="T402" s="34">
        <v>476.45669300521843</v>
      </c>
      <c r="U402" s="12">
        <f>+T402+BG402*S402*テーブル2[[#This Row],[Pw]]*R402/(N402*O402*K402)</f>
        <v>591.66680942387518</v>
      </c>
      <c r="V402" s="34">
        <v>0.03</v>
      </c>
      <c r="W402" s="35">
        <f t="shared" si="178"/>
        <v>115951.10753107716</v>
      </c>
      <c r="X402" s="34">
        <v>3.0964265916553525E-2</v>
      </c>
      <c r="Y402" s="34">
        <f t="shared" si="179"/>
        <v>5.682894658388272</v>
      </c>
      <c r="Z402" s="34">
        <f t="shared" si="180"/>
        <v>5.6828946915851972</v>
      </c>
      <c r="AA402" s="34">
        <f t="shared" si="181"/>
        <v>-3.3196925208756056E-8</v>
      </c>
      <c r="AB402" s="34">
        <f t="shared" si="182"/>
        <v>2.3702266788684604E-5</v>
      </c>
      <c r="AC402" s="34">
        <v>642.05939480173788</v>
      </c>
      <c r="AD402" s="34">
        <f t="shared" si="183"/>
        <v>3606.8684776821278</v>
      </c>
      <c r="AE402" s="34">
        <f>+gettm2(AD402,AC402,AK402,AL402,テーブル2[[#This Row],[Fcorr]])</f>
        <v>591.66680942387507</v>
      </c>
      <c r="AF402" s="37">
        <f t="shared" si="184"/>
        <v>0</v>
      </c>
      <c r="AG402" s="34">
        <v>2.4286720397034484E-5</v>
      </c>
      <c r="AH402" s="34">
        <f t="shared" si="185"/>
        <v>32.926698580247063</v>
      </c>
      <c r="AI402" s="34">
        <f t="shared" si="186"/>
        <v>0.22955170303303904</v>
      </c>
      <c r="AJ402" s="34">
        <f t="shared" si="187"/>
        <v>48.23468213553398</v>
      </c>
      <c r="AK402" s="34">
        <f>+S88*テーブル2[[#This Row],[F_form]]/(E88*CpFromTP((テーブル2[[#This Row],[Tin]]+テーブル2[[#This Row],[Tf]])/2,テーブル2[[#This Row],[P]])*AI88)</f>
        <v>2.0508334218539765</v>
      </c>
      <c r="AL402" s="34">
        <f t="shared" si="188"/>
        <v>1.1293676909872215</v>
      </c>
      <c r="AM402" s="34">
        <f t="shared" si="189"/>
        <v>608.62107394190377</v>
      </c>
      <c r="AN402" s="34">
        <f t="shared" si="190"/>
        <v>5.6619796851009596E-8</v>
      </c>
      <c r="AO402" s="34">
        <f t="shared" si="191"/>
        <v>5.8445360834988002E-7</v>
      </c>
      <c r="AP402" s="34">
        <v>3.2296155325144218</v>
      </c>
      <c r="AQ402" s="34">
        <f t="shared" si="192"/>
        <v>5.2280684419524562E-5</v>
      </c>
      <c r="AR402" s="34">
        <f t="shared" si="193"/>
        <v>1.2435587002692182E-5</v>
      </c>
      <c r="AS402" s="34">
        <f t="shared" si="194"/>
        <v>24.697718606620786</v>
      </c>
      <c r="AT402" s="34">
        <f t="shared" si="195"/>
        <v>12.983554376318418</v>
      </c>
      <c r="AU402" s="34">
        <f t="shared" si="196"/>
        <v>2.9803970185059598</v>
      </c>
      <c r="AV402" s="34">
        <f t="shared" si="197"/>
        <v>0.24921851400846196</v>
      </c>
      <c r="AW402" s="34">
        <f t="shared" si="198"/>
        <v>1.4250067099090435E-2</v>
      </c>
      <c r="AX402" s="34">
        <f t="shared" si="199"/>
        <v>0.24921851205613957</v>
      </c>
      <c r="AY402" s="34">
        <f t="shared" si="200"/>
        <v>1.9523223870887563E-9</v>
      </c>
      <c r="AZ402" s="34">
        <f t="shared" si="201"/>
        <v>1080577.7610325073</v>
      </c>
      <c r="BA402" s="34">
        <f t="shared" si="202"/>
        <v>1.6187897256866783E-5</v>
      </c>
      <c r="BB402" s="36">
        <f t="shared" si="203"/>
        <v>24378264.232707694</v>
      </c>
      <c r="BC402" s="38">
        <f t="shared" si="204"/>
        <v>68838.878703787923</v>
      </c>
      <c r="BD402" s="39">
        <f t="shared" si="205"/>
        <v>0.28317772921954221</v>
      </c>
      <c r="BE402" s="36">
        <v>8959035.5999999978</v>
      </c>
      <c r="BF402" s="40">
        <f>テーブル2[[#This Row],[q_P]]/テーブル2[[#This Row],[q_M]]</f>
        <v>2.721081299499212</v>
      </c>
      <c r="BG402" s="34">
        <v>1</v>
      </c>
      <c r="BH402" s="34">
        <v>-0.33800000000000002</v>
      </c>
      <c r="BI402" s="34">
        <v>4.5999999999999999E-2</v>
      </c>
      <c r="BJ402" s="34">
        <v>5625</v>
      </c>
      <c r="BK402" s="22">
        <v>1</v>
      </c>
      <c r="BL402" s="34">
        <f>テーブル2[[#This Row],[Ts]]-テーブル2[[#This Row],[Tin]]</f>
        <v>132.16438099330514</v>
      </c>
      <c r="BM402" s="34">
        <f>テーブル2[[#This Row],[q_P]]*0.000001</f>
        <v>24.378264232707693</v>
      </c>
      <c r="BN402" s="34">
        <f>テーブル2[[#This Row],[Tsub]]</f>
        <v>132.16438099330514</v>
      </c>
      <c r="BO402" s="34">
        <f>テーブル2[[#This Row],[Fcorr]]</f>
        <v>1</v>
      </c>
      <c r="BP402" s="34">
        <f>(テーブル2[[#This Row],[Tsub]]-40)^2</f>
        <v>8494.2731238791057</v>
      </c>
      <c r="BQ402" s="34">
        <v>1</v>
      </c>
      <c r="BR402" s="34">
        <v>7.619999999999999E-2</v>
      </c>
    </row>
    <row r="403" spans="1:70" x14ac:dyDescent="0.15">
      <c r="A403" s="33" t="s">
        <v>400</v>
      </c>
      <c r="B403" s="34">
        <v>13789514.586336</v>
      </c>
      <c r="C403" s="22">
        <f>TsatFromP(テーブル2[[#This Row],[P]])</f>
        <v>608.62107399852357</v>
      </c>
      <c r="D403" s="34">
        <f>RhoGFromP(テーブル2[[#This Row],[P]])</f>
        <v>85.147847035840741</v>
      </c>
      <c r="E403" s="34">
        <f>RhoFFromP(テーブル2[[#This Row],[P]])</f>
        <v>624.86636713482415</v>
      </c>
      <c r="F403" s="34">
        <f>HgFromP(テーブル2[[#This Row],[P]])</f>
        <v>2643264.5206450778</v>
      </c>
      <c r="G403" s="34">
        <f>HfFromP(テーブル2[[#This Row],[P]])</f>
        <v>1562686.7596125705</v>
      </c>
      <c r="H403" s="34">
        <f>MuGFromP(テーブル2[[#This Row],[P]])</f>
        <v>2.2019591234371903E-5</v>
      </c>
      <c r="I403" s="34">
        <f>MuFFromP(テーブル2[[#This Row],[P]])</f>
        <v>7.222326555143516E-5</v>
      </c>
      <c r="J403" s="34">
        <f>KfFromP(テーブル2[[#This Row],[P]])</f>
        <v>0.49112131073334553</v>
      </c>
      <c r="K403" s="34">
        <f>CpFFromP(テーブル2[[#This Row],[P]])</f>
        <v>7679.7488518783057</v>
      </c>
      <c r="L403" s="34">
        <f>SigmaFromP(テーブル2[[#This Row],[P]])</f>
        <v>6.5036449518301549E-3</v>
      </c>
      <c r="M403" s="34">
        <v>37.01</v>
      </c>
      <c r="N403" s="34">
        <v>2427.6516999999999</v>
      </c>
      <c r="O403" s="35">
        <f t="shared" si="176"/>
        <v>1.0361661240064725E-5</v>
      </c>
      <c r="P403" s="35">
        <f t="shared" si="177"/>
        <v>1.1410892836368843E-2</v>
      </c>
      <c r="Q403" s="35">
        <v>3.6321999999999991E-3</v>
      </c>
      <c r="R403" s="34">
        <v>7.619999999999999E-2</v>
      </c>
      <c r="S403" s="36">
        <v>3058022.3083496094</v>
      </c>
      <c r="T403" s="34">
        <v>580.57270446550604</v>
      </c>
      <c r="U403" s="12">
        <f>+T403+BG403*S403*テーブル2[[#This Row],[Pw]]*R403/(N403*O403*K403)</f>
        <v>594.33695162209631</v>
      </c>
      <c r="V403" s="34">
        <v>0.03</v>
      </c>
      <c r="W403" s="35">
        <f t="shared" si="178"/>
        <v>122089.69557684005</v>
      </c>
      <c r="X403" s="34">
        <v>3.0253093070170968E-2</v>
      </c>
      <c r="Y403" s="34">
        <f t="shared" si="179"/>
        <v>5.7493018194895145</v>
      </c>
      <c r="Z403" s="34">
        <f t="shared" si="180"/>
        <v>5.7493018600597194</v>
      </c>
      <c r="AA403" s="34">
        <f t="shared" si="181"/>
        <v>-4.0570204973278123E-8</v>
      </c>
      <c r="AB403" s="34">
        <f t="shared" si="182"/>
        <v>2.1881277200303574E-5</v>
      </c>
      <c r="AC403" s="34">
        <v>635.69958079314381</v>
      </c>
      <c r="AD403" s="34">
        <f t="shared" si="183"/>
        <v>3753.9537132462715</v>
      </c>
      <c r="AE403" s="34">
        <f>+gettm2(AD403,AC403,AK403,AL403,テーブル2[[#This Row],[Fcorr]])</f>
        <v>594.33695197909208</v>
      </c>
      <c r="AF403" s="37">
        <f t="shared" si="184"/>
        <v>3.5699576983461156E-7</v>
      </c>
      <c r="AG403" s="34">
        <v>2.1952832350707238E-5</v>
      </c>
      <c r="AH403" s="34">
        <f t="shared" si="185"/>
        <v>35.666903127976056</v>
      </c>
      <c r="AI403" s="34">
        <f t="shared" si="186"/>
        <v>0.23891263940310109</v>
      </c>
      <c r="AJ403" s="34">
        <f t="shared" si="187"/>
        <v>45.377411221414199</v>
      </c>
      <c r="AK403" s="34">
        <f>+S88*テーブル2[[#This Row],[F_form]]/(E88*CpFromTP((テーブル2[[#This Row],[Tin]]+テーブル2[[#This Row],[Tf]])/2,テーブル2[[#This Row],[P]])*AI88)</f>
        <v>1.676471014328514</v>
      </c>
      <c r="AL403" s="34">
        <f t="shared" si="188"/>
        <v>1.1293676909872215</v>
      </c>
      <c r="AM403" s="34">
        <f t="shared" si="189"/>
        <v>608.62107396847455</v>
      </c>
      <c r="AN403" s="34">
        <f t="shared" si="190"/>
        <v>3.0049022825551219E-8</v>
      </c>
      <c r="AO403" s="34">
        <f t="shared" si="191"/>
        <v>7.1555150403664161E-8</v>
      </c>
      <c r="AP403" s="34">
        <v>3.2613305882099715</v>
      </c>
      <c r="AQ403" s="34">
        <f t="shared" si="192"/>
        <v>5.1268813535541705E-5</v>
      </c>
      <c r="AR403" s="34">
        <f t="shared" si="193"/>
        <v>1.1012193750555451E-5</v>
      </c>
      <c r="AS403" s="34">
        <f t="shared" si="194"/>
        <v>22.762659336426974</v>
      </c>
      <c r="AT403" s="34">
        <f t="shared" si="195"/>
        <v>12.575607224910435</v>
      </c>
      <c r="AU403" s="34">
        <f t="shared" si="196"/>
        <v>3.0044715142000595</v>
      </c>
      <c r="AV403" s="34">
        <f t="shared" si="197"/>
        <v>0.25685907400991193</v>
      </c>
      <c r="AW403" s="34">
        <f t="shared" si="198"/>
        <v>1.3155267852565929E-2</v>
      </c>
      <c r="AX403" s="34">
        <f t="shared" si="199"/>
        <v>0.25685907083768489</v>
      </c>
      <c r="AY403" s="34">
        <f t="shared" si="200"/>
        <v>3.1722270366074667E-9</v>
      </c>
      <c r="AZ403" s="34">
        <f t="shared" si="201"/>
        <v>1080577.7610325073</v>
      </c>
      <c r="BA403" s="34">
        <f t="shared" si="202"/>
        <v>1.5720213621055E-5</v>
      </c>
      <c r="BB403" s="36">
        <f t="shared" si="203"/>
        <v>3073446.3083110005</v>
      </c>
      <c r="BC403" s="38">
        <f t="shared" si="204"/>
        <v>15423.999961391091</v>
      </c>
      <c r="BD403" s="39">
        <f t="shared" si="205"/>
        <v>0.50437826824472398</v>
      </c>
      <c r="BE403" s="36">
        <v>3785508</v>
      </c>
      <c r="BF403" s="40">
        <f>テーブル2[[#This Row],[q_P]]/テーブル2[[#This Row],[q_M]]</f>
        <v>0.81189798259863677</v>
      </c>
      <c r="BG403" s="34">
        <v>1</v>
      </c>
      <c r="BH403" s="34">
        <v>-4.7E-2</v>
      </c>
      <c r="BI403" s="34">
        <v>4.5999999999999999E-2</v>
      </c>
      <c r="BJ403" s="34">
        <v>5625</v>
      </c>
      <c r="BK403" s="22">
        <v>1</v>
      </c>
      <c r="BL403" s="34">
        <f>テーブル2[[#This Row],[Ts]]-テーブル2[[#This Row],[Tin]]</f>
        <v>28.048369533017535</v>
      </c>
      <c r="BM403" s="34">
        <f>テーブル2[[#This Row],[q_P]]*0.000001</f>
        <v>3.0734463083110004</v>
      </c>
      <c r="BN403" s="34">
        <f>テーブル2[[#This Row],[Tsub]]</f>
        <v>28.048369533017535</v>
      </c>
      <c r="BO403" s="34">
        <f>テーブル2[[#This Row],[Fcorr]]</f>
        <v>1</v>
      </c>
      <c r="BP403" s="34">
        <f>(テーブル2[[#This Row],[Tsub]]-40)^2</f>
        <v>142.84147081930348</v>
      </c>
      <c r="BQ403" s="34">
        <v>1</v>
      </c>
      <c r="BR403" s="34">
        <v>7.619999999999999E-2</v>
      </c>
    </row>
    <row r="404" spans="1:70" x14ac:dyDescent="0.15">
      <c r="A404" s="33" t="s">
        <v>401</v>
      </c>
      <c r="B404" s="34">
        <v>13789514.586336</v>
      </c>
      <c r="C404" s="22">
        <f>TsatFromP(テーブル2[[#This Row],[P]])</f>
        <v>608.62107399852357</v>
      </c>
      <c r="D404" s="34">
        <f>RhoGFromP(テーブル2[[#This Row],[P]])</f>
        <v>85.147847035840741</v>
      </c>
      <c r="E404" s="34">
        <f>RhoFFromP(テーブル2[[#This Row],[P]])</f>
        <v>624.86636713482415</v>
      </c>
      <c r="F404" s="34">
        <f>HgFromP(テーブル2[[#This Row],[P]])</f>
        <v>2643264.5206450778</v>
      </c>
      <c r="G404" s="34">
        <f>HfFromP(テーブル2[[#This Row],[P]])</f>
        <v>1562686.7596125705</v>
      </c>
      <c r="H404" s="34">
        <f>MuGFromP(テーブル2[[#This Row],[P]])</f>
        <v>2.2019591234371903E-5</v>
      </c>
      <c r="I404" s="34">
        <f>MuFFromP(テーブル2[[#This Row],[P]])</f>
        <v>7.222326555143516E-5</v>
      </c>
      <c r="J404" s="34">
        <f>KfFromP(テーブル2[[#This Row],[P]])</f>
        <v>0.49112131073334553</v>
      </c>
      <c r="K404" s="34">
        <f>CpFFromP(テーブル2[[#This Row],[P]])</f>
        <v>7679.7488518783057</v>
      </c>
      <c r="L404" s="34">
        <f>SigmaFromP(テーブル2[[#This Row],[P]])</f>
        <v>6.5036449518301549E-3</v>
      </c>
      <c r="M404" s="34">
        <v>38.01</v>
      </c>
      <c r="N404" s="34">
        <v>2712.46</v>
      </c>
      <c r="O404" s="35">
        <f t="shared" si="176"/>
        <v>1.0361661240064725E-5</v>
      </c>
      <c r="P404" s="35">
        <f t="shared" si="177"/>
        <v>1.1410892836368843E-2</v>
      </c>
      <c r="Q404" s="35">
        <v>3.6321999999999991E-3</v>
      </c>
      <c r="R404" s="34">
        <v>7.619999999999999E-2</v>
      </c>
      <c r="S404" s="36">
        <v>17088284.301757813</v>
      </c>
      <c r="T404" s="34">
        <v>522.57549502475865</v>
      </c>
      <c r="U404" s="12">
        <f>+T404+BG404*S404*テーブル2[[#This Row],[Pw]]*R404/(N404*O404*K404)</f>
        <v>591.41429791134783</v>
      </c>
      <c r="V404" s="34">
        <v>0.03</v>
      </c>
      <c r="W404" s="35">
        <f t="shared" si="178"/>
        <v>136413.06768362017</v>
      </c>
      <c r="X404" s="34">
        <v>2.8801734312403883E-2</v>
      </c>
      <c r="Y404" s="34">
        <f t="shared" si="179"/>
        <v>5.8923790954380717</v>
      </c>
      <c r="Z404" s="34">
        <f t="shared" si="180"/>
        <v>5.8923791039797075</v>
      </c>
      <c r="AA404" s="34">
        <f t="shared" si="181"/>
        <v>-8.5416358430734363E-9</v>
      </c>
      <c r="AB404" s="34">
        <f t="shared" si="182"/>
        <v>1.8410682234616577E-5</v>
      </c>
      <c r="AC404" s="34">
        <v>639.44342178818533</v>
      </c>
      <c r="AD404" s="34">
        <f t="shared" si="183"/>
        <v>4092.5152489011757</v>
      </c>
      <c r="AE404" s="34">
        <f>+gettm2(AD404,AC404,AK404,AL404,テーブル2[[#This Row],[Fcorr]])</f>
        <v>591.41429791134783</v>
      </c>
      <c r="AF404" s="37">
        <f t="shared" si="184"/>
        <v>0</v>
      </c>
      <c r="AG404" s="34">
        <v>1.8743811549639749E-5</v>
      </c>
      <c r="AH404" s="34">
        <f t="shared" si="185"/>
        <v>42.390465723872282</v>
      </c>
      <c r="AI404" s="34">
        <f t="shared" si="186"/>
        <v>0.26045968986306339</v>
      </c>
      <c r="AJ404" s="34">
        <f t="shared" si="187"/>
        <v>42.238497103370221</v>
      </c>
      <c r="AK404" s="34">
        <f>+S88*テーブル2[[#This Row],[F_form]]/(E88*CpFromTP((テーブル2[[#This Row],[Tin]]+テーブル2[[#This Row],[Tf]])/2,テーブル2[[#This Row],[P]])*AI88)</f>
        <v>1.929667311484313</v>
      </c>
      <c r="AL404" s="34">
        <f t="shared" si="188"/>
        <v>1.1293676909872215</v>
      </c>
      <c r="AM404" s="34">
        <f t="shared" si="189"/>
        <v>608.62107399653075</v>
      </c>
      <c r="AN404" s="34">
        <f t="shared" si="190"/>
        <v>1.9928165784222074E-9</v>
      </c>
      <c r="AO404" s="34">
        <f t="shared" si="191"/>
        <v>3.3312931502317225E-7</v>
      </c>
      <c r="AP404" s="34">
        <v>3.4644017623361498</v>
      </c>
      <c r="AQ404" s="34">
        <f t="shared" si="192"/>
        <v>4.5434569029944196E-5</v>
      </c>
      <c r="AR404" s="34">
        <f t="shared" si="193"/>
        <v>9.5384704323314606E-6</v>
      </c>
      <c r="AS404" s="34">
        <f t="shared" si="194"/>
        <v>21.494595944887124</v>
      </c>
      <c r="AT404" s="34">
        <f t="shared" si="195"/>
        <v>12.289007760694803</v>
      </c>
      <c r="AU404" s="34">
        <f t="shared" si="196"/>
        <v>3.2007911500753474</v>
      </c>
      <c r="AV404" s="34">
        <f t="shared" si="197"/>
        <v>0.2636106122608024</v>
      </c>
      <c r="AW404" s="34">
        <f t="shared" si="198"/>
        <v>1.106870745833328E-2</v>
      </c>
      <c r="AX404" s="34">
        <f t="shared" si="199"/>
        <v>0.26361060204629111</v>
      </c>
      <c r="AY404" s="34">
        <f t="shared" si="200"/>
        <v>1.0214511292350181E-8</v>
      </c>
      <c r="AZ404" s="34">
        <f t="shared" si="201"/>
        <v>1080577.7610325073</v>
      </c>
      <c r="BA404" s="34">
        <f t="shared" si="202"/>
        <v>1.3114694006882824E-5</v>
      </c>
      <c r="BB404" s="36">
        <f t="shared" si="203"/>
        <v>17151332.438727923</v>
      </c>
      <c r="BC404" s="38">
        <f t="shared" si="204"/>
        <v>63048.136970110238</v>
      </c>
      <c r="BD404" s="39">
        <f t="shared" si="205"/>
        <v>0.3689553372167661</v>
      </c>
      <c r="BE404" s="36">
        <v>6593093.0999999987</v>
      </c>
      <c r="BF404" s="40">
        <f>テーブル2[[#This Row],[q_P]]/テーブル2[[#This Row],[q_M]]</f>
        <v>2.6014091077718779</v>
      </c>
      <c r="BG404" s="34">
        <v>1</v>
      </c>
      <c r="BH404" s="34">
        <v>-0.25600000000000001</v>
      </c>
      <c r="BI404" s="34">
        <v>4.5999999999999999E-2</v>
      </c>
      <c r="BJ404" s="34">
        <v>5625</v>
      </c>
      <c r="BK404" s="22">
        <v>1</v>
      </c>
      <c r="BL404" s="34">
        <f>テーブル2[[#This Row],[Ts]]-テーブル2[[#This Row],[Tin]]</f>
        <v>86.045578973764918</v>
      </c>
      <c r="BM404" s="34">
        <f>テーブル2[[#This Row],[q_P]]*0.000001</f>
        <v>17.151332438727923</v>
      </c>
      <c r="BN404" s="34">
        <f>テーブル2[[#This Row],[Tsub]]</f>
        <v>86.045578973764918</v>
      </c>
      <c r="BO404" s="34">
        <f>テーブル2[[#This Row],[Fcorr]]</f>
        <v>1</v>
      </c>
      <c r="BP404" s="34">
        <f>(テーブル2[[#This Row],[Tsub]]-40)^2</f>
        <v>2120.1953430292219</v>
      </c>
      <c r="BQ404" s="34">
        <v>1</v>
      </c>
      <c r="BR404" s="34">
        <v>7.619999999999999E-2</v>
      </c>
    </row>
    <row r="405" spans="1:70" x14ac:dyDescent="0.15">
      <c r="A405" s="33" t="s">
        <v>403</v>
      </c>
      <c r="B405" s="34">
        <v>13789514.586336</v>
      </c>
      <c r="C405" s="22">
        <f>TsatFromP(テーブル2[[#This Row],[P]])</f>
        <v>608.62107399852357</v>
      </c>
      <c r="D405" s="34">
        <f>RhoGFromP(テーブル2[[#This Row],[P]])</f>
        <v>85.147847035840741</v>
      </c>
      <c r="E405" s="34">
        <f>RhoFFromP(テーブル2[[#This Row],[P]])</f>
        <v>624.86636713482415</v>
      </c>
      <c r="F405" s="34">
        <f>HgFromP(テーブル2[[#This Row],[P]])</f>
        <v>2643264.5206450778</v>
      </c>
      <c r="G405" s="34">
        <f>HfFromP(テーブル2[[#This Row],[P]])</f>
        <v>1562686.7596125705</v>
      </c>
      <c r="H405" s="34">
        <f>MuGFromP(テーブル2[[#This Row],[P]])</f>
        <v>2.2019591234371903E-5</v>
      </c>
      <c r="I405" s="34">
        <f>MuFFromP(テーブル2[[#This Row],[P]])</f>
        <v>7.222326555143516E-5</v>
      </c>
      <c r="J405" s="34">
        <f>KfFromP(テーブル2[[#This Row],[P]])</f>
        <v>0.49112131073334553</v>
      </c>
      <c r="K405" s="34">
        <f>CpFFromP(テーブル2[[#This Row],[P]])</f>
        <v>7679.7488518783057</v>
      </c>
      <c r="L405" s="34">
        <f>SigmaFromP(テーブル2[[#This Row],[P]])</f>
        <v>6.5036449518301549E-3</v>
      </c>
      <c r="M405" s="34">
        <v>4.01</v>
      </c>
      <c r="N405" s="34">
        <v>2305.5909999999999</v>
      </c>
      <c r="O405" s="35">
        <f t="shared" si="176"/>
        <v>2.8502295699234246E-6</v>
      </c>
      <c r="P405" s="35">
        <f t="shared" si="177"/>
        <v>5.9847340050885557E-3</v>
      </c>
      <c r="Q405" s="35">
        <v>1.905E-3</v>
      </c>
      <c r="R405" s="34">
        <v>0.15240000000000001</v>
      </c>
      <c r="S405" s="36">
        <v>5367215.3472900391</v>
      </c>
      <c r="T405" s="34">
        <v>497.51575494835743</v>
      </c>
      <c r="U405" s="12">
        <f>+T405+BG405*S405*テーブル2[[#This Row],[Pw]]*R405/(N405*O405*K405)</f>
        <v>594.5153035355936</v>
      </c>
      <c r="V405" s="34">
        <v>0.03</v>
      </c>
      <c r="W405" s="35">
        <f t="shared" si="178"/>
        <v>60813.51793587963</v>
      </c>
      <c r="X405" s="34">
        <v>3.624049220415302E-2</v>
      </c>
      <c r="Y405" s="34">
        <f t="shared" si="179"/>
        <v>5.2529462415028796</v>
      </c>
      <c r="Z405" s="34">
        <f t="shared" si="180"/>
        <v>5.2529462762197516</v>
      </c>
      <c r="AA405" s="34">
        <f t="shared" si="181"/>
        <v>-3.4716872043816238E-8</v>
      </c>
      <c r="AB405" s="34">
        <f t="shared" si="182"/>
        <v>2.025147140760468E-5</v>
      </c>
      <c r="AC405" s="34">
        <v>640.62542952587091</v>
      </c>
      <c r="AD405" s="34">
        <f t="shared" si="183"/>
        <v>2046.5491622834199</v>
      </c>
      <c r="AE405" s="34">
        <f>+gettm2(AD405,AC405,AK405,AL405,テーブル2[[#This Row],[Fcorr]])</f>
        <v>594.51530394184783</v>
      </c>
      <c r="AF405" s="37">
        <f t="shared" si="184"/>
        <v>4.062542302563088E-7</v>
      </c>
      <c r="AG405" s="34">
        <v>2.0366842601713904E-5</v>
      </c>
      <c r="AH405" s="34">
        <f t="shared" si="185"/>
        <v>38.537318030459481</v>
      </c>
      <c r="AI405" s="34">
        <f t="shared" si="186"/>
        <v>0.24834028124703653</v>
      </c>
      <c r="AJ405" s="34">
        <f t="shared" si="187"/>
        <v>43.760361852909035</v>
      </c>
      <c r="AK405" s="34">
        <f>+S88*テーブル2[[#This Row],[F_form]]/(E88*CpFromTP((テーブル2[[#This Row],[Tin]]+テーブル2[[#This Row],[Tf]])/2,テーブル2[[#This Row],[P]])*AI88)</f>
        <v>1.9926289106824775</v>
      </c>
      <c r="AL405" s="34">
        <f t="shared" si="188"/>
        <v>1.1293676909872215</v>
      </c>
      <c r="AM405" s="34">
        <f t="shared" si="189"/>
        <v>608.62107398820081</v>
      </c>
      <c r="AN405" s="34">
        <f t="shared" si="190"/>
        <v>1.0322764865122736E-8</v>
      </c>
      <c r="AO405" s="34">
        <f t="shared" si="191"/>
        <v>1.1537119410922415E-7</v>
      </c>
      <c r="AP405" s="34">
        <v>3.3415332332424832</v>
      </c>
      <c r="AQ405" s="34">
        <f t="shared" si="192"/>
        <v>4.8837266195763539E-5</v>
      </c>
      <c r="AR405" s="34">
        <f t="shared" si="193"/>
        <v>1.0241106897911564E-5</v>
      </c>
      <c r="AS405" s="34">
        <f t="shared" si="194"/>
        <v>22.004124664331613</v>
      </c>
      <c r="AT405" s="34">
        <f t="shared" si="195"/>
        <v>12.406149602637971</v>
      </c>
      <c r="AU405" s="34">
        <f t="shared" si="196"/>
        <v>3.0809466815119242</v>
      </c>
      <c r="AV405" s="34">
        <f t="shared" si="197"/>
        <v>0.260586551730559</v>
      </c>
      <c r="AW405" s="34">
        <f t="shared" si="198"/>
        <v>1.2175410435910196E-2</v>
      </c>
      <c r="AX405" s="34">
        <f t="shared" si="199"/>
        <v>0.26058654548269766</v>
      </c>
      <c r="AY405" s="34">
        <f t="shared" si="200"/>
        <v>6.247861339403471E-9</v>
      </c>
      <c r="AZ405" s="34">
        <f t="shared" si="201"/>
        <v>1080577.7610325073</v>
      </c>
      <c r="BA405" s="34">
        <f t="shared" si="202"/>
        <v>1.4615226839558891E-5</v>
      </c>
      <c r="BB405" s="36">
        <f t="shared" si="203"/>
        <v>5330095.6468269406</v>
      </c>
      <c r="BC405" s="38">
        <f t="shared" si="204"/>
        <v>-37119.700463098474</v>
      </c>
      <c r="BD405" s="39">
        <f t="shared" si="205"/>
        <v>-0.69160072889269453</v>
      </c>
      <c r="BE405" s="36">
        <v>3911691.6</v>
      </c>
      <c r="BF405" s="40">
        <f>テーブル2[[#This Row],[q_P]]/テーブル2[[#This Row],[q_M]]</f>
        <v>1.3626063074161932</v>
      </c>
      <c r="BG405" s="34">
        <v>1</v>
      </c>
      <c r="BH405" s="34">
        <v>-4.9000000000000002E-2</v>
      </c>
      <c r="BI405" s="34">
        <v>4.5999999999999999E-2</v>
      </c>
      <c r="BJ405" s="34">
        <v>5625</v>
      </c>
      <c r="BK405" s="22">
        <v>1</v>
      </c>
      <c r="BL405" s="34">
        <f>テーブル2[[#This Row],[Ts]]-テーブル2[[#This Row],[Tin]]</f>
        <v>111.10531905016614</v>
      </c>
      <c r="BM405" s="34">
        <f>テーブル2[[#This Row],[q_P]]*0.000001</f>
        <v>5.3300956468269405</v>
      </c>
      <c r="BN405" s="34">
        <f>テーブル2[[#This Row],[Tsub]]</f>
        <v>111.10531905016614</v>
      </c>
      <c r="BO405" s="34">
        <f>テーブル2[[#This Row],[Fcorr]]</f>
        <v>1</v>
      </c>
      <c r="BP405" s="34">
        <f>(テーブル2[[#This Row],[Tsub]]-40)^2</f>
        <v>5055.9663972259204</v>
      </c>
      <c r="BQ405" s="34">
        <v>1</v>
      </c>
      <c r="BR405" s="34">
        <v>0.15240000000000001</v>
      </c>
    </row>
    <row r="406" spans="1:70" x14ac:dyDescent="0.15">
      <c r="A406" s="33" t="s">
        <v>404</v>
      </c>
      <c r="B406" s="34">
        <v>13789514.586336</v>
      </c>
      <c r="C406" s="22">
        <f>TsatFromP(テーブル2[[#This Row],[P]])</f>
        <v>608.62107399852357</v>
      </c>
      <c r="D406" s="34">
        <f>RhoGFromP(テーブル2[[#This Row],[P]])</f>
        <v>85.147847035840741</v>
      </c>
      <c r="E406" s="34">
        <f>RhoFFromP(テーブル2[[#This Row],[P]])</f>
        <v>624.86636713482415</v>
      </c>
      <c r="F406" s="34">
        <f>HgFromP(テーブル2[[#This Row],[P]])</f>
        <v>2643264.5206450778</v>
      </c>
      <c r="G406" s="34">
        <f>HfFromP(テーブル2[[#This Row],[P]])</f>
        <v>1562686.7596125705</v>
      </c>
      <c r="H406" s="34">
        <f>MuGFromP(テーブル2[[#This Row],[P]])</f>
        <v>2.2019591234371903E-5</v>
      </c>
      <c r="I406" s="34">
        <f>MuFFromP(テーブル2[[#This Row],[P]])</f>
        <v>7.222326555143516E-5</v>
      </c>
      <c r="J406" s="34">
        <f>KfFromP(テーブル2[[#This Row],[P]])</f>
        <v>0.49112131073334553</v>
      </c>
      <c r="K406" s="34">
        <f>CpFFromP(テーブル2[[#This Row],[P]])</f>
        <v>7679.7488518783057</v>
      </c>
      <c r="L406" s="34">
        <f>SigmaFromP(テーブル2[[#This Row],[P]])</f>
        <v>6.5036449518301549E-3</v>
      </c>
      <c r="M406" s="34">
        <v>40.01</v>
      </c>
      <c r="N406" s="34">
        <v>5153.674</v>
      </c>
      <c r="O406" s="35">
        <f t="shared" ref="O406:O468" si="206">PI()*Q406^2/4</f>
        <v>1.0361661240064725E-5</v>
      </c>
      <c r="P406" s="35">
        <f t="shared" ref="P406:P468" si="207">PI()*Q406</f>
        <v>1.1410892836368843E-2</v>
      </c>
      <c r="Q406" s="35">
        <v>3.6321999999999991E-3</v>
      </c>
      <c r="R406" s="34">
        <v>7.619999999999999E-2</v>
      </c>
      <c r="S406" s="36">
        <v>3068463.134765625</v>
      </c>
      <c r="T406" s="34">
        <v>581.7028894881837</v>
      </c>
      <c r="U406" s="12">
        <f>+T406+BG406*S406*テーブル2[[#This Row],[Pw]]*R406/(N406*O406*K406)</f>
        <v>588.20871119832361</v>
      </c>
      <c r="V406" s="34">
        <v>0.03</v>
      </c>
      <c r="W406" s="35">
        <f t="shared" si="178"/>
        <v>259184.82859887835</v>
      </c>
      <c r="X406" s="34">
        <v>2.2116489755347045E-2</v>
      </c>
      <c r="Y406" s="34">
        <f t="shared" si="179"/>
        <v>6.7242197937234112</v>
      </c>
      <c r="Z406" s="34">
        <f t="shared" si="180"/>
        <v>6.7242197957600052</v>
      </c>
      <c r="AA406" s="34">
        <f t="shared" si="181"/>
        <v>-2.0365940045508069E-9</v>
      </c>
      <c r="AB406" s="34">
        <f t="shared" si="182"/>
        <v>6.6414838604264398E-6</v>
      </c>
      <c r="AC406" s="34">
        <v>632.79853307985252</v>
      </c>
      <c r="AD406" s="34">
        <f t="shared" si="183"/>
        <v>6813.8518484334363</v>
      </c>
      <c r="AE406" s="34">
        <f>+gettm2(AD406,AC406,AK406,AL406,テーブル2[[#This Row],[Fcorr]])</f>
        <v>588.20871119832361</v>
      </c>
      <c r="AF406" s="37">
        <f t="shared" si="184"/>
        <v>0</v>
      </c>
      <c r="AG406" s="34">
        <v>6.6685441115553709E-6</v>
      </c>
      <c r="AH406" s="34">
        <f t="shared" si="185"/>
        <v>117.50949194800992</v>
      </c>
      <c r="AI406" s="34">
        <f t="shared" si="186"/>
        <v>0.43365354342719753</v>
      </c>
      <c r="AJ406" s="34">
        <f t="shared" si="187"/>
        <v>25.019807070580629</v>
      </c>
      <c r="AK406" s="34">
        <f>+S88*テーブル2[[#This Row],[F_form]]/(E88*CpFromTP((テーブル2[[#This Row],[Tin]]+テーブル2[[#This Row],[Tf]])/2,テーブル2[[#This Row],[P]])*AI88)</f>
        <v>1.7037791461049696</v>
      </c>
      <c r="AL406" s="34">
        <f t="shared" si="188"/>
        <v>1.1293676909872215</v>
      </c>
      <c r="AM406" s="34">
        <f t="shared" si="189"/>
        <v>608.62107400041282</v>
      </c>
      <c r="AN406" s="34">
        <f t="shared" si="190"/>
        <v>-1.8892478692578152E-9</v>
      </c>
      <c r="AO406" s="34">
        <f t="shared" si="191"/>
        <v>2.7060251128931162E-8</v>
      </c>
      <c r="AP406" s="34">
        <v>4.5020510517436829</v>
      </c>
      <c r="AQ406" s="34">
        <f t="shared" si="192"/>
        <v>2.6904323957499944E-5</v>
      </c>
      <c r="AR406" s="34">
        <f t="shared" si="193"/>
        <v>3.347802181342151E-6</v>
      </c>
      <c r="AS406" s="34">
        <f t="shared" si="194"/>
        <v>12.560667409023575</v>
      </c>
      <c r="AT406" s="34">
        <f t="shared" si="195"/>
        <v>9.6028514864470473</v>
      </c>
      <c r="AU406" s="34">
        <f t="shared" si="196"/>
        <v>4.1643105741028927</v>
      </c>
      <c r="AV406" s="34">
        <f t="shared" si="197"/>
        <v>0.33774047764079018</v>
      </c>
      <c r="AW406" s="34">
        <f t="shared" si="198"/>
        <v>3.9929341565670242E-3</v>
      </c>
      <c r="AX406" s="34">
        <f t="shared" si="199"/>
        <v>0.33774045856242429</v>
      </c>
      <c r="AY406" s="34">
        <f t="shared" si="200"/>
        <v>1.9078365887104098E-8</v>
      </c>
      <c r="AZ406" s="34">
        <f t="shared" si="201"/>
        <v>1080577.7610325073</v>
      </c>
      <c r="BA406" s="34">
        <f t="shared" si="202"/>
        <v>5.9760148537364253E-6</v>
      </c>
      <c r="BB406" s="36">
        <f t="shared" si="203"/>
        <v>3057477.9203374069</v>
      </c>
      <c r="BC406" s="38">
        <f t="shared" si="204"/>
        <v>-10985.214428218082</v>
      </c>
      <c r="BD406" s="39">
        <f t="shared" si="205"/>
        <v>-0.35800379361758738</v>
      </c>
      <c r="BE406" s="36">
        <v>9936958.5</v>
      </c>
      <c r="BF406" s="40">
        <f>テーブル2[[#This Row],[q_P]]/テーブル2[[#This Row],[q_M]]</f>
        <v>0.30768750018805119</v>
      </c>
      <c r="BG406" s="34">
        <v>1</v>
      </c>
      <c r="BH406" s="34">
        <v>-1.2E-2</v>
      </c>
      <c r="BI406" s="34">
        <v>4.5999999999999999E-2</v>
      </c>
      <c r="BJ406" s="34">
        <v>5625</v>
      </c>
      <c r="BK406" s="22">
        <v>1</v>
      </c>
      <c r="BL406" s="34">
        <f>テーブル2[[#This Row],[Ts]]-テーブル2[[#This Row],[Tin]]</f>
        <v>26.91818451033987</v>
      </c>
      <c r="BM406" s="34">
        <f>テーブル2[[#This Row],[q_P]]*0.000001</f>
        <v>3.0574779203374067</v>
      </c>
      <c r="BN406" s="34">
        <f>テーブル2[[#This Row],[Tsub]]</f>
        <v>26.91818451033987</v>
      </c>
      <c r="BO406" s="34">
        <f>テーブル2[[#This Row],[Fcorr]]</f>
        <v>1</v>
      </c>
      <c r="BP406" s="34">
        <f>(テーブル2[[#This Row],[Tsub]]-40)^2</f>
        <v>171.1338965055117</v>
      </c>
      <c r="BQ406" s="34">
        <v>1</v>
      </c>
      <c r="BR406" s="34">
        <v>7.619999999999999E-2</v>
      </c>
    </row>
    <row r="407" spans="1:70" x14ac:dyDescent="0.15">
      <c r="A407" s="33" t="s">
        <v>405</v>
      </c>
      <c r="B407" s="34">
        <v>13789514.586336</v>
      </c>
      <c r="C407" s="22">
        <f>TsatFromP(テーブル2[[#This Row],[P]])</f>
        <v>608.62107399852357</v>
      </c>
      <c r="D407" s="34">
        <f>RhoGFromP(テーブル2[[#This Row],[P]])</f>
        <v>85.147847035840741</v>
      </c>
      <c r="E407" s="34">
        <f>RhoFFromP(テーブル2[[#This Row],[P]])</f>
        <v>624.86636713482415</v>
      </c>
      <c r="F407" s="34">
        <f>HgFromP(テーブル2[[#This Row],[P]])</f>
        <v>2643264.5206450778</v>
      </c>
      <c r="G407" s="34">
        <f>HfFromP(テーブル2[[#This Row],[P]])</f>
        <v>1562686.7596125705</v>
      </c>
      <c r="H407" s="34">
        <f>MuGFromP(テーブル2[[#This Row],[P]])</f>
        <v>2.2019591234371903E-5</v>
      </c>
      <c r="I407" s="34">
        <f>MuFFromP(テーブル2[[#This Row],[P]])</f>
        <v>7.222326555143516E-5</v>
      </c>
      <c r="J407" s="34">
        <f>KfFromP(テーブル2[[#This Row],[P]])</f>
        <v>0.49112131073334553</v>
      </c>
      <c r="K407" s="34">
        <f>CpFFromP(テーブル2[[#This Row],[P]])</f>
        <v>7679.7488518783057</v>
      </c>
      <c r="L407" s="34">
        <f>SigmaFromP(テーブル2[[#This Row],[P]])</f>
        <v>6.5036449518301549E-3</v>
      </c>
      <c r="M407" s="34">
        <v>41.01</v>
      </c>
      <c r="N407" s="34">
        <v>5180.7986000000001</v>
      </c>
      <c r="O407" s="35">
        <f t="shared" si="206"/>
        <v>1.0361661240064725E-5</v>
      </c>
      <c r="P407" s="35">
        <f t="shared" si="207"/>
        <v>1.1410892836368843E-2</v>
      </c>
      <c r="Q407" s="35">
        <v>3.6321999999999991E-3</v>
      </c>
      <c r="R407" s="34">
        <v>7.619999999999999E-2</v>
      </c>
      <c r="S407" s="36">
        <v>47050427.24609375</v>
      </c>
      <c r="T407" s="34">
        <v>485.31565756186029</v>
      </c>
      <c r="U407" s="12">
        <f>+T407+BG407*S407*テーブル2[[#This Row],[Pw]]*R407/(N407*O407*K407)</f>
        <v>584.55069836920143</v>
      </c>
      <c r="V407" s="34">
        <v>0.03</v>
      </c>
      <c r="W407" s="35">
        <f t="shared" si="178"/>
        <v>260548.95927571456</v>
      </c>
      <c r="X407" s="34">
        <v>2.2071779290789687E-2</v>
      </c>
      <c r="Y407" s="34">
        <f t="shared" si="179"/>
        <v>6.7310269226105648</v>
      </c>
      <c r="Z407" s="34">
        <f t="shared" si="180"/>
        <v>6.7310269569043104</v>
      </c>
      <c r="AA407" s="34">
        <f t="shared" si="181"/>
        <v>-3.4293745621027938E-8</v>
      </c>
      <c r="AB407" s="34">
        <f t="shared" si="182"/>
        <v>6.5854346258562252E-6</v>
      </c>
      <c r="AC407" s="34">
        <v>638.14212158161843</v>
      </c>
      <c r="AD407" s="34">
        <f t="shared" si="183"/>
        <v>6842.7870684961254</v>
      </c>
      <c r="AE407" s="34">
        <f>+gettm2(AD407,AC407,AK407,AL407,テーブル2[[#This Row],[Fcorr]])</f>
        <v>584.55069875062259</v>
      </c>
      <c r="AF407" s="37">
        <f t="shared" si="184"/>
        <v>3.8142115954542533E-7</v>
      </c>
      <c r="AG407" s="34">
        <v>6.9482809068827269E-6</v>
      </c>
      <c r="AH407" s="34">
        <f t="shared" si="185"/>
        <v>118.50962594866662</v>
      </c>
      <c r="AI407" s="34">
        <f t="shared" si="186"/>
        <v>0.43549506581264763</v>
      </c>
      <c r="AJ407" s="34">
        <f t="shared" si="187"/>
        <v>26.180059874398804</v>
      </c>
      <c r="AK407" s="34">
        <f>+S88*テーブル2[[#This Row],[F_form]]/(E88*CpFromTP((テーブル2[[#This Row],[Tin]]+テーブル2[[#This Row],[Tf]])/2,テーブル2[[#This Row],[P]])*AI88)</f>
        <v>2.0468987904513138</v>
      </c>
      <c r="AL407" s="34">
        <f t="shared" si="188"/>
        <v>1.1293676909872215</v>
      </c>
      <c r="AM407" s="34">
        <f t="shared" si="189"/>
        <v>608.62107399964793</v>
      </c>
      <c r="AN407" s="34">
        <f t="shared" si="190"/>
        <v>-1.1243628250667825E-9</v>
      </c>
      <c r="AO407" s="34">
        <f t="shared" si="191"/>
        <v>3.6284628102650176E-7</v>
      </c>
      <c r="AP407" s="34">
        <v>4.7071205526544011</v>
      </c>
      <c r="AQ407" s="34">
        <f t="shared" si="192"/>
        <v>2.4611170694325145E-5</v>
      </c>
      <c r="AR407" s="34">
        <f t="shared" si="193"/>
        <v>3.6555635939546143E-6</v>
      </c>
      <c r="AS407" s="34">
        <f t="shared" si="194"/>
        <v>13.773604586078882</v>
      </c>
      <c r="AT407" s="34">
        <f t="shared" si="195"/>
        <v>10.063770247207984</v>
      </c>
      <c r="AU407" s="34">
        <f t="shared" si="196"/>
        <v>4.3827222861312061</v>
      </c>
      <c r="AV407" s="34">
        <f t="shared" si="197"/>
        <v>0.32439826652319503</v>
      </c>
      <c r="AW407" s="34">
        <f t="shared" si="198"/>
        <v>3.959236731734244E-3</v>
      </c>
      <c r="AX407" s="34">
        <f t="shared" si="199"/>
        <v>0.32439826478611489</v>
      </c>
      <c r="AY407" s="34">
        <f t="shared" si="200"/>
        <v>1.7370801463911789E-9</v>
      </c>
      <c r="AZ407" s="34">
        <f t="shared" si="201"/>
        <v>1080577.7610325073</v>
      </c>
      <c r="BA407" s="34">
        <f t="shared" si="202"/>
        <v>5.2284980635234878E-6</v>
      </c>
      <c r="BB407" s="36">
        <f t="shared" si="203"/>
        <v>46858555.838542841</v>
      </c>
      <c r="BC407" s="38">
        <f t="shared" si="204"/>
        <v>-191871.40755090863</v>
      </c>
      <c r="BD407" s="39">
        <f t="shared" si="205"/>
        <v>-0.40779950104882051</v>
      </c>
      <c r="BE407" s="36">
        <v>12996910.800000001</v>
      </c>
      <c r="BF407" s="40">
        <f>テーブル2[[#This Row],[q_P]]/テーブル2[[#This Row],[q_M]]</f>
        <v>3.6053610399898135</v>
      </c>
      <c r="BG407" s="34">
        <v>1</v>
      </c>
      <c r="BH407" s="34">
        <v>-0.40899999999999997</v>
      </c>
      <c r="BI407" s="34">
        <v>4.5999999999999999E-2</v>
      </c>
      <c r="BJ407" s="34">
        <v>5625</v>
      </c>
      <c r="BK407" s="22">
        <v>1</v>
      </c>
      <c r="BL407" s="34">
        <f>テーブル2[[#This Row],[Ts]]-テーブル2[[#This Row],[Tin]]</f>
        <v>123.30541643666328</v>
      </c>
      <c r="BM407" s="34">
        <f>テーブル2[[#This Row],[q_P]]*0.000001</f>
        <v>46.858555838542841</v>
      </c>
      <c r="BN407" s="34">
        <f>テーブル2[[#This Row],[Tsub]]</f>
        <v>123.30541643666328</v>
      </c>
      <c r="BO407" s="34">
        <f>テーブル2[[#This Row],[Fcorr]]</f>
        <v>1</v>
      </c>
      <c r="BP407" s="34">
        <f>(テーブル2[[#This Row],[Tsub]]-40)^2</f>
        <v>6939.7924076858881</v>
      </c>
      <c r="BQ407" s="34">
        <v>1</v>
      </c>
      <c r="BR407" s="34">
        <v>7.619999999999999E-2</v>
      </c>
    </row>
    <row r="408" spans="1:70" x14ac:dyDescent="0.15">
      <c r="A408" s="33" t="s">
        <v>407</v>
      </c>
      <c r="B408" s="34">
        <v>13789514.586336</v>
      </c>
      <c r="C408" s="22">
        <f>TsatFromP(テーブル2[[#This Row],[P]])</f>
        <v>608.62107399852357</v>
      </c>
      <c r="D408" s="34">
        <f>RhoGFromP(テーブル2[[#This Row],[P]])</f>
        <v>85.147847035840741</v>
      </c>
      <c r="E408" s="34">
        <f>RhoFFromP(テーブル2[[#This Row],[P]])</f>
        <v>624.86636713482415</v>
      </c>
      <c r="F408" s="34">
        <f>HgFromP(テーブル2[[#This Row],[P]])</f>
        <v>2643264.5206450778</v>
      </c>
      <c r="G408" s="34">
        <f>HfFromP(テーブル2[[#This Row],[P]])</f>
        <v>1562686.7596125705</v>
      </c>
      <c r="H408" s="34">
        <f>MuGFromP(テーブル2[[#This Row],[P]])</f>
        <v>2.2019591234371903E-5</v>
      </c>
      <c r="I408" s="34">
        <f>MuFFromP(テーブル2[[#This Row],[P]])</f>
        <v>7.222326555143516E-5</v>
      </c>
      <c r="J408" s="34">
        <f>KfFromP(テーブル2[[#This Row],[P]])</f>
        <v>0.49112131073334553</v>
      </c>
      <c r="K408" s="34">
        <f>CpFFromP(テーブル2[[#This Row],[P]])</f>
        <v>7679.7488518783057</v>
      </c>
      <c r="L408" s="34">
        <f>SigmaFromP(テーブル2[[#This Row],[P]])</f>
        <v>6.5036449518301549E-3</v>
      </c>
      <c r="M408" s="34">
        <v>44.01</v>
      </c>
      <c r="N408" s="34">
        <v>7635.5748999999996</v>
      </c>
      <c r="O408" s="35">
        <f t="shared" si="206"/>
        <v>1.0361661240064725E-5</v>
      </c>
      <c r="P408" s="35">
        <f t="shared" si="207"/>
        <v>1.1410892836368843E-2</v>
      </c>
      <c r="Q408" s="35">
        <v>3.6321999999999991E-3</v>
      </c>
      <c r="R408" s="34">
        <v>7.619999999999999E-2</v>
      </c>
      <c r="S408" s="36">
        <v>30922753.90625</v>
      </c>
      <c r="T408" s="34">
        <v>537.12637659762368</v>
      </c>
      <c r="U408" s="12">
        <f>+T408+BG408*S408*テーブル2[[#This Row],[Pw]]*R408/(N408*O408*K408)</f>
        <v>581.37855080793292</v>
      </c>
      <c r="V408" s="34">
        <v>0.03</v>
      </c>
      <c r="W408" s="35">
        <f t="shared" si="178"/>
        <v>384002.78552939079</v>
      </c>
      <c r="X408" s="34">
        <v>1.9116697795316603E-2</v>
      </c>
      <c r="Y408" s="34">
        <f t="shared" si="179"/>
        <v>7.2325852716362276</v>
      </c>
      <c r="Z408" s="34">
        <f t="shared" si="180"/>
        <v>7.2325852762950946</v>
      </c>
      <c r="AA408" s="34">
        <f t="shared" si="181"/>
        <v>-4.6588670699065915E-9</v>
      </c>
      <c r="AB408" s="34">
        <f t="shared" si="182"/>
        <v>3.5004094608094772E-6</v>
      </c>
      <c r="AC408" s="34">
        <v>633.04374947953966</v>
      </c>
      <c r="AD408" s="34">
        <f t="shared" si="183"/>
        <v>9385.6817252887777</v>
      </c>
      <c r="AE408" s="34">
        <f>+gettm2(AD408,AC408,AK408,AL408,テーブル2[[#This Row],[Fcorr]])</f>
        <v>581.37855080793304</v>
      </c>
      <c r="AF408" s="37">
        <f t="shared" si="184"/>
        <v>0</v>
      </c>
      <c r="AG408" s="34">
        <v>3.6579688398473092E-6</v>
      </c>
      <c r="AH408" s="34">
        <f t="shared" si="185"/>
        <v>222.9560292752553</v>
      </c>
      <c r="AI408" s="34">
        <f t="shared" si="186"/>
        <v>0.597332350069679</v>
      </c>
      <c r="AJ408" s="34">
        <f t="shared" si="187"/>
        <v>18.904537906409715</v>
      </c>
      <c r="AK408" s="34">
        <f>+S88*テーブル2[[#This Row],[F_form]]/(E88*CpFromTP((テーブル2[[#This Row],[Tin]]+テーブル2[[#This Row],[Tf]])/2,テーブル2[[#This Row],[P]])*AI88)</f>
        <v>1.9153352466008535</v>
      </c>
      <c r="AL408" s="34">
        <f t="shared" si="188"/>
        <v>1.1293676909872215</v>
      </c>
      <c r="AM408" s="34">
        <f t="shared" si="189"/>
        <v>608.62107398230626</v>
      </c>
      <c r="AN408" s="34">
        <f t="shared" si="190"/>
        <v>1.6217313714150805E-8</v>
      </c>
      <c r="AO408" s="34">
        <f t="shared" si="191"/>
        <v>1.57559379037832E-7</v>
      </c>
      <c r="AP408" s="34">
        <v>5.4006983878275392</v>
      </c>
      <c r="AQ408" s="34">
        <f t="shared" si="192"/>
        <v>1.8695757518545981E-5</v>
      </c>
      <c r="AR408" s="34">
        <f t="shared" si="193"/>
        <v>1.9077641094425704E-6</v>
      </c>
      <c r="AS408" s="34">
        <f t="shared" si="194"/>
        <v>9.8594057255420697</v>
      </c>
      <c r="AT408" s="34">
        <f t="shared" si="195"/>
        <v>8.3921294777748088</v>
      </c>
      <c r="AU408" s="34">
        <f t="shared" si="196"/>
        <v>5.0128904230482547</v>
      </c>
      <c r="AV408" s="34">
        <f t="shared" si="197"/>
        <v>0.38780796477928448</v>
      </c>
      <c r="AW408" s="34">
        <f t="shared" si="198"/>
        <v>2.1044852011639285E-3</v>
      </c>
      <c r="AX408" s="34">
        <f t="shared" si="199"/>
        <v>0.38780795776443477</v>
      </c>
      <c r="AY408" s="34">
        <f t="shared" si="200"/>
        <v>7.014849701114656E-9</v>
      </c>
      <c r="AZ408" s="34">
        <f t="shared" si="201"/>
        <v>1080577.7610325073</v>
      </c>
      <c r="BA408" s="34">
        <f t="shared" si="202"/>
        <v>3.4617296090231125E-6</v>
      </c>
      <c r="BB408" s="36">
        <f t="shared" si="203"/>
        <v>30732245.430637602</v>
      </c>
      <c r="BC408" s="38">
        <f t="shared" si="204"/>
        <v>-190508.47561239824</v>
      </c>
      <c r="BD408" s="39">
        <f t="shared" si="205"/>
        <v>-0.6160786202612224</v>
      </c>
      <c r="BE408" s="36">
        <v>12681451.800000001</v>
      </c>
      <c r="BF408" s="40">
        <f>テーブル2[[#This Row],[q_P]]/テーブル2[[#This Row],[q_M]]</f>
        <v>2.4234011937527216</v>
      </c>
      <c r="BG408" s="34">
        <v>1</v>
      </c>
      <c r="BH408" s="34">
        <v>-0.25700000000000001</v>
      </c>
      <c r="BI408" s="34">
        <v>4.5999999999999999E-2</v>
      </c>
      <c r="BJ408" s="34">
        <v>5625</v>
      </c>
      <c r="BK408" s="22">
        <v>1</v>
      </c>
      <c r="BL408" s="34">
        <f>テーブル2[[#This Row],[Ts]]-テーブル2[[#This Row],[Tin]]</f>
        <v>71.494697400899895</v>
      </c>
      <c r="BM408" s="34">
        <f>テーブル2[[#This Row],[q_P]]*0.000001</f>
        <v>30.732245430637601</v>
      </c>
      <c r="BN408" s="34">
        <f>テーブル2[[#This Row],[Tsub]]</f>
        <v>71.494697400899895</v>
      </c>
      <c r="BO408" s="34">
        <f>テーブル2[[#This Row],[Fcorr]]</f>
        <v>1</v>
      </c>
      <c r="BP408" s="34">
        <f>(テーブル2[[#This Row],[Tsub]]-40)^2</f>
        <v>991.91596437425062</v>
      </c>
      <c r="BQ408" s="34">
        <v>1</v>
      </c>
      <c r="BR408" s="34">
        <v>7.619999999999999E-2</v>
      </c>
    </row>
    <row r="409" spans="1:70" x14ac:dyDescent="0.15">
      <c r="A409" s="33" t="s">
        <v>408</v>
      </c>
      <c r="B409" s="34">
        <v>13789514.586336</v>
      </c>
      <c r="C409" s="22">
        <f>TsatFromP(テーブル2[[#This Row],[P]])</f>
        <v>608.62107399852357</v>
      </c>
      <c r="D409" s="34">
        <f>RhoGFromP(テーブル2[[#This Row],[P]])</f>
        <v>85.147847035840741</v>
      </c>
      <c r="E409" s="34">
        <f>RhoFFromP(テーブル2[[#This Row],[P]])</f>
        <v>624.86636713482415</v>
      </c>
      <c r="F409" s="34">
        <f>HgFromP(テーブル2[[#This Row],[P]])</f>
        <v>2643264.5206450778</v>
      </c>
      <c r="G409" s="34">
        <f>HfFromP(テーブル2[[#This Row],[P]])</f>
        <v>1562686.7596125705</v>
      </c>
      <c r="H409" s="34">
        <f>MuGFromP(テーブル2[[#This Row],[P]])</f>
        <v>2.2019591234371903E-5</v>
      </c>
      <c r="I409" s="34">
        <f>MuFFromP(テーブル2[[#This Row],[P]])</f>
        <v>7.222326555143516E-5</v>
      </c>
      <c r="J409" s="34">
        <f>KfFromP(テーブル2[[#This Row],[P]])</f>
        <v>0.49112131073334553</v>
      </c>
      <c r="K409" s="34">
        <f>CpFFromP(テーブル2[[#This Row],[P]])</f>
        <v>7679.7488518783057</v>
      </c>
      <c r="L409" s="34">
        <f>SigmaFromP(テーブル2[[#This Row],[P]])</f>
        <v>6.5036449518301549E-3</v>
      </c>
      <c r="M409" s="34">
        <v>442.01</v>
      </c>
      <c r="N409" s="34">
        <v>1193.4824000000001</v>
      </c>
      <c r="O409" s="35">
        <f t="shared" si="206"/>
        <v>4.7446061512773295E-5</v>
      </c>
      <c r="P409" s="35">
        <f t="shared" si="207"/>
        <v>2.4417714740761307E-2</v>
      </c>
      <c r="Q409" s="35">
        <v>7.7723999999999996E-3</v>
      </c>
      <c r="R409" s="34">
        <v>0.59054999999999991</v>
      </c>
      <c r="S409" s="36">
        <v>3556151.8669128418</v>
      </c>
      <c r="T409" s="34">
        <v>475.88059540297343</v>
      </c>
      <c r="U409" s="12">
        <f>+T409+BG409*S409*テーブル2[[#This Row],[Pw]]*R409/(N409*O409*K409)</f>
        <v>593.79823708808487</v>
      </c>
      <c r="V409" s="34">
        <v>0.03</v>
      </c>
      <c r="W409" s="35">
        <f t="shared" si="178"/>
        <v>128438.14988057781</v>
      </c>
      <c r="X409" s="34">
        <v>3.5048878355167311E-2</v>
      </c>
      <c r="Y409" s="34">
        <f t="shared" si="179"/>
        <v>5.3414963744182753</v>
      </c>
      <c r="Z409" s="34">
        <f t="shared" si="180"/>
        <v>5.3414964118353483</v>
      </c>
      <c r="AA409" s="34">
        <f t="shared" si="181"/>
        <v>-3.7417072995538092E-8</v>
      </c>
      <c r="AB409" s="34">
        <f t="shared" si="182"/>
        <v>7.814641240956389E-5</v>
      </c>
      <c r="AC409" s="34">
        <v>644.95110328039857</v>
      </c>
      <c r="AD409" s="34">
        <f t="shared" si="183"/>
        <v>4250.6575113748704</v>
      </c>
      <c r="AE409" s="34">
        <f>+gettm2(AD409,AC409,AK409,AL409,テーブル2[[#This Row],[Fcorr]])</f>
        <v>593.79823753759581</v>
      </c>
      <c r="AF409" s="37">
        <f t="shared" si="184"/>
        <v>4.4951093514100648E-7</v>
      </c>
      <c r="AG409" s="34">
        <v>7.8460727654201302E-5</v>
      </c>
      <c r="AH409" s="34">
        <f t="shared" si="185"/>
        <v>9.9868614585831619</v>
      </c>
      <c r="AI409" s="34">
        <f t="shared" si="186"/>
        <v>0.12642149963923505</v>
      </c>
      <c r="AJ409" s="34">
        <f t="shared" si="187"/>
        <v>85.81897003532211</v>
      </c>
      <c r="AK409" s="34">
        <f>+S88*テーブル2[[#This Row],[F_form]]/(E88*CpFromTP((テーブル2[[#This Row],[Tin]]+テーブル2[[#This Row],[Tf]])/2,テーブル2[[#This Row],[P]])*AI88)</f>
        <v>2.0473214146636498</v>
      </c>
      <c r="AL409" s="34">
        <f t="shared" si="188"/>
        <v>1.1293676909872215</v>
      </c>
      <c r="AM409" s="34">
        <f t="shared" si="189"/>
        <v>608.62107398883893</v>
      </c>
      <c r="AN409" s="34">
        <f t="shared" si="190"/>
        <v>9.6846406449913047E-9</v>
      </c>
      <c r="AO409" s="34">
        <f t="shared" si="191"/>
        <v>3.1431524463741212E-7</v>
      </c>
      <c r="AP409" s="34">
        <v>2.0961295217258979</v>
      </c>
      <c r="AQ409" s="34">
        <f t="shared" si="192"/>
        <v>1.2410997422924712E-4</v>
      </c>
      <c r="AR409" s="34">
        <f t="shared" si="193"/>
        <v>3.9387521449419357E-5</v>
      </c>
      <c r="AS409" s="34">
        <f t="shared" si="194"/>
        <v>43.081381273072203</v>
      </c>
      <c r="AT409" s="34">
        <f t="shared" si="195"/>
        <v>14.907727286879291</v>
      </c>
      <c r="AU409" s="34">
        <f t="shared" si="196"/>
        <v>1.8846572398200248</v>
      </c>
      <c r="AV409" s="34">
        <f t="shared" si="197"/>
        <v>0.21147228190587319</v>
      </c>
      <c r="AW409" s="34">
        <f t="shared" si="198"/>
        <v>4.6982494557065088E-2</v>
      </c>
      <c r="AX409" s="34">
        <f t="shared" si="199"/>
        <v>0.21147227035390617</v>
      </c>
      <c r="AY409" s="34">
        <f t="shared" si="200"/>
        <v>1.1551967021850018E-8</v>
      </c>
      <c r="AZ409" s="34">
        <f t="shared" si="201"/>
        <v>1080577.7610325073</v>
      </c>
      <c r="BA409" s="34">
        <f t="shared" si="202"/>
        <v>5.9209115153847092E-5</v>
      </c>
      <c r="BB409" s="36">
        <f t="shared" si="203"/>
        <v>3584429.554037693</v>
      </c>
      <c r="BC409" s="38">
        <f t="shared" si="204"/>
        <v>28277.68712485116</v>
      </c>
      <c r="BD409" s="39">
        <f t="shared" si="205"/>
        <v>0.79517658927765411</v>
      </c>
      <c r="BE409" s="36">
        <v>2583609.209999999</v>
      </c>
      <c r="BF409" s="40">
        <f>テーブル2[[#This Row],[q_P]]/テーブル2[[#This Row],[q_M]]</f>
        <v>1.3873729587911223</v>
      </c>
      <c r="BG409" s="34">
        <v>1</v>
      </c>
      <c r="BH409" s="34">
        <v>-3.2000000000000001E-2</v>
      </c>
      <c r="BI409" s="34">
        <v>4.5999999999999999E-2</v>
      </c>
      <c r="BJ409" s="34">
        <v>5625</v>
      </c>
      <c r="BK409" s="22">
        <v>1</v>
      </c>
      <c r="BL409" s="34">
        <f>テーブル2[[#This Row],[Ts]]-テーブル2[[#This Row],[Tin]]</f>
        <v>132.74047859555014</v>
      </c>
      <c r="BM409" s="34">
        <f>テーブル2[[#This Row],[q_P]]*0.000001</f>
        <v>3.5844295540376927</v>
      </c>
      <c r="BN409" s="34">
        <f>テーブル2[[#This Row],[Tsub]]</f>
        <v>132.74047859555014</v>
      </c>
      <c r="BO409" s="34">
        <f>テーブル2[[#This Row],[Fcorr]]</f>
        <v>1</v>
      </c>
      <c r="BP409" s="34">
        <f>(テーブル2[[#This Row],[Tsub]]-40)^2</f>
        <v>8600.7963701316949</v>
      </c>
      <c r="BQ409" s="34">
        <v>1</v>
      </c>
      <c r="BR409" s="34">
        <v>0.59054999999999991</v>
      </c>
    </row>
    <row r="410" spans="1:70" x14ac:dyDescent="0.15">
      <c r="A410" s="33" t="s">
        <v>409</v>
      </c>
      <c r="B410" s="34">
        <v>13789514.586336</v>
      </c>
      <c r="C410" s="22">
        <f>TsatFromP(テーブル2[[#This Row],[P]])</f>
        <v>608.62107399852357</v>
      </c>
      <c r="D410" s="34">
        <f>RhoGFromP(テーブル2[[#This Row],[P]])</f>
        <v>85.147847035840741</v>
      </c>
      <c r="E410" s="34">
        <f>RhoFFromP(テーブル2[[#This Row],[P]])</f>
        <v>624.86636713482415</v>
      </c>
      <c r="F410" s="34">
        <f>HgFromP(テーブル2[[#This Row],[P]])</f>
        <v>2643264.5206450778</v>
      </c>
      <c r="G410" s="34">
        <f>HfFromP(テーブル2[[#This Row],[P]])</f>
        <v>1562686.7596125705</v>
      </c>
      <c r="H410" s="34">
        <f>MuGFromP(テーブル2[[#This Row],[P]])</f>
        <v>2.2019591234371903E-5</v>
      </c>
      <c r="I410" s="34">
        <f>MuFFromP(テーブル2[[#This Row],[P]])</f>
        <v>7.222326555143516E-5</v>
      </c>
      <c r="J410" s="34">
        <f>KfFromP(テーブル2[[#This Row],[P]])</f>
        <v>0.49112131073334553</v>
      </c>
      <c r="K410" s="34">
        <f>CpFFromP(テーブル2[[#This Row],[P]])</f>
        <v>7679.7488518783057</v>
      </c>
      <c r="L410" s="34">
        <f>SigmaFromP(テーブル2[[#This Row],[P]])</f>
        <v>6.5036449518301549E-3</v>
      </c>
      <c r="M410" s="34">
        <v>449.01</v>
      </c>
      <c r="N410" s="34">
        <v>1350.8050800000001</v>
      </c>
      <c r="O410" s="35">
        <f t="shared" si="206"/>
        <v>4.7446061512773295E-5</v>
      </c>
      <c r="P410" s="35">
        <f t="shared" si="207"/>
        <v>2.4417714740761307E-2</v>
      </c>
      <c r="Q410" s="35">
        <v>7.7723999999999996E-3</v>
      </c>
      <c r="R410" s="34">
        <v>0.59054999999999991</v>
      </c>
      <c r="S410" s="36">
        <v>3044210.9107971191</v>
      </c>
      <c r="T410" s="34">
        <v>504.17638636511867</v>
      </c>
      <c r="U410" s="12">
        <f>+T410+BG410*S410*テーブル2[[#This Row],[Pw]]*R410/(N410*O410*K410)</f>
        <v>593.36235990077193</v>
      </c>
      <c r="V410" s="34">
        <v>0.03</v>
      </c>
      <c r="W410" s="35">
        <f t="shared" si="178"/>
        <v>145368.63327392668</v>
      </c>
      <c r="X410" s="34">
        <v>3.3043245303079331E-2</v>
      </c>
      <c r="Y410" s="34">
        <f t="shared" si="179"/>
        <v>5.5012154341259842</v>
      </c>
      <c r="Z410" s="34">
        <f t="shared" si="180"/>
        <v>5.501215462366833</v>
      </c>
      <c r="AA410" s="34">
        <f t="shared" si="181"/>
        <v>-2.8240848770622051E-8</v>
      </c>
      <c r="AB410" s="34">
        <f t="shared" si="182"/>
        <v>6.4706385688547682E-5</v>
      </c>
      <c r="AC410" s="34">
        <v>643.24720760575224</v>
      </c>
      <c r="AD410" s="34">
        <f t="shared" si="183"/>
        <v>4671.2925348353074</v>
      </c>
      <c r="AE410" s="34">
        <f>+gettm2(AD410,AC410,AK410,AL410,テーブル2[[#This Row],[Fcorr]])</f>
        <v>593.36235990077205</v>
      </c>
      <c r="AF410" s="37">
        <f t="shared" si="184"/>
        <v>0</v>
      </c>
      <c r="AG410" s="34">
        <v>6.4923155584695059E-5</v>
      </c>
      <c r="AH410" s="34">
        <f t="shared" si="185"/>
        <v>12.061211361365645</v>
      </c>
      <c r="AI410" s="34">
        <f t="shared" si="186"/>
        <v>0.13893187252257119</v>
      </c>
      <c r="AJ410" s="34">
        <f t="shared" si="187"/>
        <v>78.038971751514907</v>
      </c>
      <c r="AK410" s="34">
        <f>+S88*テーブル2[[#This Row],[F_form]]/(E88*CpFromTP((テーブル2[[#This Row],[Tin]]+テーブル2[[#This Row],[Tf]])/2,テーブル2[[#This Row],[P]])*AI88)</f>
        <v>1.9777804007769444</v>
      </c>
      <c r="AL410" s="34">
        <f t="shared" si="188"/>
        <v>1.1293676909872215</v>
      </c>
      <c r="AM410" s="34">
        <f t="shared" si="189"/>
        <v>608.62107393569363</v>
      </c>
      <c r="AN410" s="34">
        <f t="shared" si="190"/>
        <v>6.2829940361552872E-8</v>
      </c>
      <c r="AO410" s="34">
        <f t="shared" si="191"/>
        <v>2.1676989614737637E-7</v>
      </c>
      <c r="AP410" s="34">
        <v>2.2540383784117104</v>
      </c>
      <c r="AQ410" s="34">
        <f t="shared" si="192"/>
        <v>1.073297955350992E-4</v>
      </c>
      <c r="AR410" s="34">
        <f t="shared" si="193"/>
        <v>3.2569962740421217E-5</v>
      </c>
      <c r="AS410" s="34">
        <f t="shared" si="194"/>
        <v>39.149766818278465</v>
      </c>
      <c r="AT410" s="34">
        <f t="shared" si="195"/>
        <v>14.668486165771727</v>
      </c>
      <c r="AU410" s="34">
        <f t="shared" si="196"/>
        <v>2.0379202500820965</v>
      </c>
      <c r="AV410" s="34">
        <f t="shared" si="197"/>
        <v>0.21611812832961386</v>
      </c>
      <c r="AW410" s="34">
        <f t="shared" si="198"/>
        <v>3.8902200621656294E-2</v>
      </c>
      <c r="AX410" s="34">
        <f t="shared" si="199"/>
        <v>0.21611812330423735</v>
      </c>
      <c r="AY410" s="34">
        <f t="shared" si="200"/>
        <v>5.025376503819956E-9</v>
      </c>
      <c r="AZ410" s="34">
        <f t="shared" si="201"/>
        <v>1080577.7610325073</v>
      </c>
      <c r="BA410" s="34">
        <f t="shared" si="202"/>
        <v>4.7616667295047682E-5</v>
      </c>
      <c r="BB410" s="36">
        <f t="shared" si="203"/>
        <v>3073853.384502932</v>
      </c>
      <c r="BC410" s="38">
        <f t="shared" si="204"/>
        <v>29642.473705812823</v>
      </c>
      <c r="BD410" s="39">
        <f t="shared" si="205"/>
        <v>0.97373258865467416</v>
      </c>
      <c r="BE410" s="36">
        <v>2586763.7999999989</v>
      </c>
      <c r="BF410" s="40">
        <f>テーブル2[[#This Row],[q_P]]/テーブル2[[#This Row],[q_M]]</f>
        <v>1.1883007580757599</v>
      </c>
      <c r="BG410" s="34">
        <v>1</v>
      </c>
      <c r="BH410" s="34">
        <v>1.6E-2</v>
      </c>
      <c r="BI410" s="34">
        <v>4.5999999999999999E-2</v>
      </c>
      <c r="BJ410" s="34">
        <v>5625</v>
      </c>
      <c r="BK410" s="22">
        <v>1</v>
      </c>
      <c r="BL410" s="34">
        <f>テーブル2[[#This Row],[Ts]]-テーブル2[[#This Row],[Tin]]</f>
        <v>104.4446876334049</v>
      </c>
      <c r="BM410" s="34">
        <f>テーブル2[[#This Row],[q_P]]*0.000001</f>
        <v>3.0738533845029319</v>
      </c>
      <c r="BN410" s="34">
        <f>テーブル2[[#This Row],[Tsub]]</f>
        <v>104.4446876334049</v>
      </c>
      <c r="BO410" s="34">
        <f>テーブル2[[#This Row],[Fcorr]]</f>
        <v>1</v>
      </c>
      <c r="BP410" s="34">
        <f>(テーブル2[[#This Row],[Tsub]]-40)^2</f>
        <v>4153.1177641671302</v>
      </c>
      <c r="BQ410" s="34">
        <v>1</v>
      </c>
      <c r="BR410" s="34">
        <v>0.59054999999999991</v>
      </c>
    </row>
    <row r="411" spans="1:70" x14ac:dyDescent="0.15">
      <c r="A411" s="33" t="s">
        <v>410</v>
      </c>
      <c r="B411" s="34">
        <v>13789514.586336</v>
      </c>
      <c r="C411" s="22">
        <f>TsatFromP(テーブル2[[#This Row],[P]])</f>
        <v>608.62107399852357</v>
      </c>
      <c r="D411" s="34">
        <f>RhoGFromP(テーブル2[[#This Row],[P]])</f>
        <v>85.147847035840741</v>
      </c>
      <c r="E411" s="34">
        <f>RhoFFromP(テーブル2[[#This Row],[P]])</f>
        <v>624.86636713482415</v>
      </c>
      <c r="F411" s="34">
        <f>HgFromP(テーブル2[[#This Row],[P]])</f>
        <v>2643264.5206450778</v>
      </c>
      <c r="G411" s="34">
        <f>HfFromP(テーブル2[[#This Row],[P]])</f>
        <v>1562686.7596125705</v>
      </c>
      <c r="H411" s="34">
        <f>MuGFromP(テーブル2[[#This Row],[P]])</f>
        <v>2.2019591234371903E-5</v>
      </c>
      <c r="I411" s="34">
        <f>MuFFromP(テーブル2[[#This Row],[P]])</f>
        <v>7.222326555143516E-5</v>
      </c>
      <c r="J411" s="34">
        <f>KfFromP(テーブル2[[#This Row],[P]])</f>
        <v>0.49112131073334553</v>
      </c>
      <c r="K411" s="34">
        <f>CpFFromP(テーブル2[[#This Row],[P]])</f>
        <v>7679.7488518783057</v>
      </c>
      <c r="L411" s="34">
        <f>SigmaFromP(テーブル2[[#This Row],[P]])</f>
        <v>6.5036449518301549E-3</v>
      </c>
      <c r="M411" s="34">
        <v>45.01</v>
      </c>
      <c r="N411" s="34">
        <v>7716.9487000000008</v>
      </c>
      <c r="O411" s="35">
        <f t="shared" si="206"/>
        <v>1.0361661240064725E-5</v>
      </c>
      <c r="P411" s="35">
        <f t="shared" si="207"/>
        <v>1.1410892836368843E-2</v>
      </c>
      <c r="Q411" s="35">
        <v>3.6321999999999991E-3</v>
      </c>
      <c r="R411" s="34">
        <v>7.619999999999999E-2</v>
      </c>
      <c r="S411" s="36">
        <v>7563647.4609375</v>
      </c>
      <c r="T411" s="34">
        <v>572.24590319147933</v>
      </c>
      <c r="U411" s="12">
        <f>+T411+BG411*S411*テーブル2[[#This Row],[Pw]]*R411/(N411*O411*K411)</f>
        <v>582.95576472739674</v>
      </c>
      <c r="V411" s="34">
        <v>0.03</v>
      </c>
      <c r="W411" s="35">
        <f t="shared" si="178"/>
        <v>388095.17755989946</v>
      </c>
      <c r="X411" s="34">
        <v>1.9044736424346353E-2</v>
      </c>
      <c r="Y411" s="34">
        <f t="shared" si="179"/>
        <v>7.2462367083190449</v>
      </c>
      <c r="Z411" s="34">
        <f t="shared" si="180"/>
        <v>7.2462367108621244</v>
      </c>
      <c r="AA411" s="34">
        <f t="shared" si="181"/>
        <v>-2.5430795247416427E-9</v>
      </c>
      <c r="AB411" s="34">
        <f t="shared" si="182"/>
        <v>3.4399253189063287E-6</v>
      </c>
      <c r="AC411" s="34">
        <v>630.88999931991691</v>
      </c>
      <c r="AD411" s="34">
        <f t="shared" si="183"/>
        <v>9467.8363005775354</v>
      </c>
      <c r="AE411" s="34">
        <f>+gettm2(AD411,AC411,AK411,AL411,テーブル2[[#This Row],[Fcorr]])</f>
        <v>582.95576472739651</v>
      </c>
      <c r="AF411" s="37">
        <f t="shared" si="184"/>
        <v>0</v>
      </c>
      <c r="AG411" s="34">
        <v>3.4820276630607254E-6</v>
      </c>
      <c r="AH411" s="34">
        <f t="shared" si="185"/>
        <v>226.87626092642807</v>
      </c>
      <c r="AI411" s="34">
        <f t="shared" si="186"/>
        <v>0.60256090852313549</v>
      </c>
      <c r="AJ411" s="34">
        <f t="shared" si="187"/>
        <v>18.15278228508425</v>
      </c>
      <c r="AK411" s="34">
        <f>+S88*テーブル2[[#This Row],[F_form]]/(E88*CpFromTP((テーブル2[[#This Row],[Tin]]+テーブル2[[#This Row],[Tf]])/2,テーブル2[[#This Row],[P]])*AI88)</f>
        <v>1.7755823308603507</v>
      </c>
      <c r="AL411" s="34">
        <f t="shared" si="188"/>
        <v>1.1293676909872215</v>
      </c>
      <c r="AM411" s="34">
        <f t="shared" si="189"/>
        <v>608.62107395306555</v>
      </c>
      <c r="AN411" s="34">
        <f t="shared" si="190"/>
        <v>4.5458023123501334E-8</v>
      </c>
      <c r="AO411" s="34">
        <f t="shared" si="191"/>
        <v>4.2102344154396761E-8</v>
      </c>
      <c r="AP411" s="34">
        <v>5.246381560439457</v>
      </c>
      <c r="AQ411" s="34">
        <f t="shared" si="192"/>
        <v>1.9811765041251826E-5</v>
      </c>
      <c r="AR411" s="34">
        <f t="shared" si="193"/>
        <v>1.7620650036075611E-6</v>
      </c>
      <c r="AS411" s="34">
        <f t="shared" si="194"/>
        <v>9.1861367794355804</v>
      </c>
      <c r="AT411" s="34">
        <f t="shared" si="195"/>
        <v>8.0384773789068973</v>
      </c>
      <c r="AU411" s="34">
        <f t="shared" si="196"/>
        <v>4.8436722325768127</v>
      </c>
      <c r="AV411" s="34">
        <f t="shared" si="197"/>
        <v>0.40270932786264435</v>
      </c>
      <c r="AW411" s="34">
        <f t="shared" si="198"/>
        <v>2.0681214605886081E-3</v>
      </c>
      <c r="AX411" s="34">
        <f t="shared" si="199"/>
        <v>0.40270932397219456</v>
      </c>
      <c r="AY411" s="34">
        <f t="shared" si="200"/>
        <v>3.8904497956515627E-9</v>
      </c>
      <c r="AZ411" s="34">
        <f t="shared" si="201"/>
        <v>1080577.7610325073</v>
      </c>
      <c r="BA411" s="34">
        <f t="shared" si="202"/>
        <v>3.7762722388785456E-6</v>
      </c>
      <c r="BB411" s="36">
        <f t="shared" si="203"/>
        <v>7528113.4625615366</v>
      </c>
      <c r="BC411" s="38">
        <f t="shared" si="204"/>
        <v>-35533.99837596342</v>
      </c>
      <c r="BD411" s="39">
        <f t="shared" si="205"/>
        <v>-0.4697997700114786</v>
      </c>
      <c r="BE411" s="36">
        <v>7728745.5</v>
      </c>
      <c r="BF411" s="40">
        <f>テーブル2[[#This Row],[q_P]]/テーブル2[[#This Row],[q_M]]</f>
        <v>0.97404080164905626</v>
      </c>
      <c r="BG411" s="34">
        <v>1</v>
      </c>
      <c r="BH411" s="34">
        <v>-0.13400000000000001</v>
      </c>
      <c r="BI411" s="34">
        <v>4.5999999999999999E-2</v>
      </c>
      <c r="BJ411" s="34">
        <v>5625</v>
      </c>
      <c r="BK411" s="22">
        <v>1</v>
      </c>
      <c r="BL411" s="34">
        <f>テーブル2[[#This Row],[Ts]]-テーブル2[[#This Row],[Tin]]</f>
        <v>36.375170807044242</v>
      </c>
      <c r="BM411" s="34">
        <f>テーブル2[[#This Row],[q_P]]*0.000001</f>
        <v>7.528113462561536</v>
      </c>
      <c r="BN411" s="34">
        <f>テーブル2[[#This Row],[Tsub]]</f>
        <v>36.375170807044242</v>
      </c>
      <c r="BO411" s="34">
        <f>テーブル2[[#This Row],[Fcorr]]</f>
        <v>1</v>
      </c>
      <c r="BP411" s="34">
        <f>(テーブル2[[#This Row],[Tsub]]-40)^2</f>
        <v>13.139386678104293</v>
      </c>
      <c r="BQ411" s="34">
        <v>1</v>
      </c>
      <c r="BR411" s="34">
        <v>7.619999999999999E-2</v>
      </c>
    </row>
    <row r="412" spans="1:70" x14ac:dyDescent="0.15">
      <c r="A412" s="33" t="s">
        <v>411</v>
      </c>
      <c r="B412" s="34">
        <v>13789514.586336</v>
      </c>
      <c r="C412" s="22">
        <f>TsatFromP(テーブル2[[#This Row],[P]])</f>
        <v>608.62107399852357</v>
      </c>
      <c r="D412" s="34">
        <f>RhoGFromP(テーブル2[[#This Row],[P]])</f>
        <v>85.147847035840741</v>
      </c>
      <c r="E412" s="34">
        <f>RhoFFromP(テーブル2[[#This Row],[P]])</f>
        <v>624.86636713482415</v>
      </c>
      <c r="F412" s="34">
        <f>HgFromP(テーブル2[[#This Row],[P]])</f>
        <v>2643264.5206450778</v>
      </c>
      <c r="G412" s="34">
        <f>HfFromP(テーブル2[[#This Row],[P]])</f>
        <v>1562686.7596125705</v>
      </c>
      <c r="H412" s="34">
        <f>MuGFromP(テーブル2[[#This Row],[P]])</f>
        <v>2.2019591234371903E-5</v>
      </c>
      <c r="I412" s="34">
        <f>MuFFromP(テーブル2[[#This Row],[P]])</f>
        <v>7.222326555143516E-5</v>
      </c>
      <c r="J412" s="34">
        <f>KfFromP(テーブル2[[#This Row],[P]])</f>
        <v>0.49112131073334553</v>
      </c>
      <c r="K412" s="34">
        <f>CpFFromP(テーブル2[[#This Row],[P]])</f>
        <v>7679.7488518783057</v>
      </c>
      <c r="L412" s="34">
        <f>SigmaFromP(テーブル2[[#This Row],[P]])</f>
        <v>6.5036449518301549E-3</v>
      </c>
      <c r="M412" s="34">
        <v>450.01</v>
      </c>
      <c r="N412" s="34">
        <v>1356.23</v>
      </c>
      <c r="O412" s="35">
        <f t="shared" si="206"/>
        <v>4.7446061512773295E-5</v>
      </c>
      <c r="P412" s="35">
        <f t="shared" si="207"/>
        <v>2.4417714740761307E-2</v>
      </c>
      <c r="Q412" s="35">
        <v>7.7723999999999996E-3</v>
      </c>
      <c r="R412" s="34">
        <v>0.59054999999999991</v>
      </c>
      <c r="S412" s="36">
        <v>2830957.03125</v>
      </c>
      <c r="T412" s="34">
        <v>510.87264915562628</v>
      </c>
      <c r="U412" s="12">
        <f>+T412+BG412*S412*テーブル2[[#This Row],[Pw]]*R412/(N412*O412*K412)</f>
        <v>593.47918976759331</v>
      </c>
      <c r="V412" s="34">
        <v>0.03</v>
      </c>
      <c r="W412" s="35">
        <f t="shared" si="178"/>
        <v>145952.44304611112</v>
      </c>
      <c r="X412" s="34">
        <v>3.2981063119008405E-2</v>
      </c>
      <c r="Y412" s="34">
        <f t="shared" si="179"/>
        <v>5.5063989617742788</v>
      </c>
      <c r="Z412" s="34">
        <f t="shared" si="180"/>
        <v>5.5063989821863686</v>
      </c>
      <c r="AA412" s="34">
        <f t="shared" si="181"/>
        <v>-2.0412089796195687E-8</v>
      </c>
      <c r="AB412" s="34">
        <f t="shared" si="182"/>
        <v>6.4310792689506672E-5</v>
      </c>
      <c r="AC412" s="34">
        <v>642.89477599268253</v>
      </c>
      <c r="AD412" s="34">
        <f t="shared" si="183"/>
        <v>4685.6376973906199</v>
      </c>
      <c r="AE412" s="34">
        <f>+gettm2(AD412,AC412,AK412,AL412,テーブル2[[#This Row],[Fcorr]])</f>
        <v>593.47919019654103</v>
      </c>
      <c r="AF412" s="37">
        <f t="shared" si="184"/>
        <v>4.2894771468127146E-7</v>
      </c>
      <c r="AG412" s="34">
        <v>6.4510290084796317E-5</v>
      </c>
      <c r="AH412" s="34">
        <f t="shared" si="185"/>
        <v>12.135403119466748</v>
      </c>
      <c r="AI412" s="34">
        <f t="shared" si="186"/>
        <v>0.1393585210958703</v>
      </c>
      <c r="AJ412" s="34">
        <f t="shared" si="187"/>
        <v>77.780826280409144</v>
      </c>
      <c r="AK412" s="34">
        <f>+S88*テーブル2[[#This Row],[F_form]]/(E88*CpFromTP((テーブル2[[#This Row],[Tin]]+テーブル2[[#This Row],[Tf]])/2,テーブル2[[#This Row],[P]])*AI88)</f>
        <v>1.9585768333914975</v>
      </c>
      <c r="AL412" s="34">
        <f t="shared" si="188"/>
        <v>1.1293676909872215</v>
      </c>
      <c r="AM412" s="34">
        <f t="shared" si="189"/>
        <v>608.62107398141279</v>
      </c>
      <c r="AN412" s="34">
        <f t="shared" si="190"/>
        <v>1.7110778571804985E-8</v>
      </c>
      <c r="AO412" s="34">
        <f t="shared" si="191"/>
        <v>1.9949739528964496E-7</v>
      </c>
      <c r="AP412" s="34">
        <v>2.2592229346419654</v>
      </c>
      <c r="AQ412" s="34">
        <f t="shared" si="192"/>
        <v>1.068377512475039E-4</v>
      </c>
      <c r="AR412" s="34">
        <f t="shared" si="193"/>
        <v>3.2354893740042981E-5</v>
      </c>
      <c r="AS412" s="34">
        <f t="shared" si="194"/>
        <v>39.010681334829187</v>
      </c>
      <c r="AT412" s="34">
        <f t="shared" si="195"/>
        <v>14.659588722528744</v>
      </c>
      <c r="AU412" s="34">
        <f t="shared" si="196"/>
        <v>2.0429386042453044</v>
      </c>
      <c r="AV412" s="34">
        <f t="shared" si="197"/>
        <v>0.21628433039666106</v>
      </c>
      <c r="AW412" s="34">
        <f t="shared" si="198"/>
        <v>3.8664365699345997E-2</v>
      </c>
      <c r="AX412" s="34">
        <f t="shared" si="199"/>
        <v>0.21628432496801325</v>
      </c>
      <c r="AY412" s="34">
        <f t="shared" si="200"/>
        <v>5.4286478090581625E-9</v>
      </c>
      <c r="AZ412" s="34">
        <f t="shared" si="201"/>
        <v>1080577.7610325073</v>
      </c>
      <c r="BA412" s="34">
        <f t="shared" si="202"/>
        <v>4.7289601043482326E-5</v>
      </c>
      <c r="BB412" s="36">
        <f t="shared" si="203"/>
        <v>2848490.3641046206</v>
      </c>
      <c r="BC412" s="38">
        <f t="shared" si="204"/>
        <v>17533.332854620647</v>
      </c>
      <c r="BD412" s="39">
        <f t="shared" si="205"/>
        <v>0.61934295226229064</v>
      </c>
      <c r="BE412" s="36">
        <v>2539444.9500000002</v>
      </c>
      <c r="BF412" s="40">
        <f>テーブル2[[#This Row],[q_P]]/テーブル2[[#This Row],[q_M]]</f>
        <v>1.1216980167672548</v>
      </c>
      <c r="BG412" s="34">
        <v>1</v>
      </c>
      <c r="BH412" s="34">
        <v>3.2000000000000001E-2</v>
      </c>
      <c r="BI412" s="34">
        <v>4.5999999999999999E-2</v>
      </c>
      <c r="BJ412" s="34">
        <v>5625</v>
      </c>
      <c r="BK412" s="22">
        <v>1</v>
      </c>
      <c r="BL412" s="34">
        <f>テーブル2[[#This Row],[Ts]]-テーブル2[[#This Row],[Tin]]</f>
        <v>97.748424842897293</v>
      </c>
      <c r="BM412" s="34">
        <f>テーブル2[[#This Row],[q_P]]*0.000001</f>
        <v>2.8484903641046206</v>
      </c>
      <c r="BN412" s="34">
        <f>テーブル2[[#This Row],[Tsub]]</f>
        <v>97.748424842897293</v>
      </c>
      <c r="BO412" s="34">
        <f>テーブル2[[#This Row],[Fcorr]]</f>
        <v>1</v>
      </c>
      <c r="BP412" s="34">
        <f>(テーブル2[[#This Row],[Tsub]]-40)^2</f>
        <v>3334.8805718357571</v>
      </c>
      <c r="BQ412" s="34">
        <v>1</v>
      </c>
      <c r="BR412" s="34">
        <v>0.59054999999999991</v>
      </c>
    </row>
    <row r="413" spans="1:70" x14ac:dyDescent="0.15">
      <c r="A413" s="33" t="s">
        <v>412</v>
      </c>
      <c r="B413" s="34">
        <v>13789514.586336</v>
      </c>
      <c r="C413" s="22">
        <f>TsatFromP(テーブル2[[#This Row],[P]])</f>
        <v>608.62107399852357</v>
      </c>
      <c r="D413" s="34">
        <f>RhoGFromP(テーブル2[[#This Row],[P]])</f>
        <v>85.147847035840741</v>
      </c>
      <c r="E413" s="34">
        <f>RhoFFromP(テーブル2[[#This Row],[P]])</f>
        <v>624.86636713482415</v>
      </c>
      <c r="F413" s="34">
        <f>HgFromP(テーブル2[[#This Row],[P]])</f>
        <v>2643264.5206450778</v>
      </c>
      <c r="G413" s="34">
        <f>HfFromP(テーブル2[[#This Row],[P]])</f>
        <v>1562686.7596125705</v>
      </c>
      <c r="H413" s="34">
        <f>MuGFromP(テーブル2[[#This Row],[P]])</f>
        <v>2.2019591234371903E-5</v>
      </c>
      <c r="I413" s="34">
        <f>MuFFromP(テーブル2[[#This Row],[P]])</f>
        <v>7.222326555143516E-5</v>
      </c>
      <c r="J413" s="34">
        <f>KfFromP(テーブル2[[#This Row],[P]])</f>
        <v>0.49112131073334553</v>
      </c>
      <c r="K413" s="34">
        <f>CpFFromP(テーブル2[[#This Row],[P]])</f>
        <v>7679.7488518783057</v>
      </c>
      <c r="L413" s="34">
        <f>SigmaFromP(テーブル2[[#This Row],[P]])</f>
        <v>6.5036449518301549E-3</v>
      </c>
      <c r="M413" s="34">
        <v>451.01</v>
      </c>
      <c r="N413" s="34">
        <v>1383.3545999999999</v>
      </c>
      <c r="O413" s="35">
        <f t="shared" si="206"/>
        <v>4.7446061512773295E-5</v>
      </c>
      <c r="P413" s="35">
        <f t="shared" si="207"/>
        <v>2.4417714740761307E-2</v>
      </c>
      <c r="Q413" s="35">
        <v>7.7723999999999996E-3</v>
      </c>
      <c r="R413" s="34">
        <v>0.59054999999999991</v>
      </c>
      <c r="S413" s="36">
        <v>3092079.8301696777</v>
      </c>
      <c r="T413" s="34">
        <v>504.73280186035379</v>
      </c>
      <c r="U413" s="12">
        <f>+T413+BG413*S413*テーブル2[[#This Row],[Pw]]*R413/(N413*O413*K413)</f>
        <v>593.1896954149571</v>
      </c>
      <c r="V413" s="34">
        <v>0.03</v>
      </c>
      <c r="W413" s="35">
        <f t="shared" si="178"/>
        <v>148871.49190703334</v>
      </c>
      <c r="X413" s="34">
        <v>3.267625469453752E-2</v>
      </c>
      <c r="Y413" s="34">
        <f t="shared" si="179"/>
        <v>5.5320215565402737</v>
      </c>
      <c r="Z413" s="34">
        <f t="shared" si="180"/>
        <v>5.5320215608786416</v>
      </c>
      <c r="AA413" s="34">
        <f t="shared" si="181"/>
        <v>-4.3383678871578013E-9</v>
      </c>
      <c r="AB413" s="34">
        <f t="shared" si="182"/>
        <v>6.2390130975905323E-5</v>
      </c>
      <c r="AC413" s="34">
        <v>643.13870136449918</v>
      </c>
      <c r="AD413" s="34">
        <f t="shared" si="183"/>
        <v>4757.213993877499</v>
      </c>
      <c r="AE413" s="34">
        <f>+gettm2(AD413,AC413,AK413,AL413,テーブル2[[#This Row],[Fcorr]])</f>
        <v>593.18969584634408</v>
      </c>
      <c r="AF413" s="37">
        <f t="shared" si="184"/>
        <v>4.3138697947142646E-7</v>
      </c>
      <c r="AG413" s="34">
        <v>6.2598150467014254E-5</v>
      </c>
      <c r="AH413" s="34">
        <f t="shared" si="185"/>
        <v>12.508987912223146</v>
      </c>
      <c r="AI413" s="34">
        <f t="shared" si="186"/>
        <v>0.1414873171036124</v>
      </c>
      <c r="AJ413" s="34">
        <f t="shared" si="187"/>
        <v>76.628273735919294</v>
      </c>
      <c r="AK413" s="34">
        <f>+S88*テーブル2[[#This Row],[F_form]]/(E88*CpFromTP((テーブル2[[#This Row],[Tin]]+テーブル2[[#This Row],[Tf]])/2,テーブル2[[#This Row],[P]])*AI88)</f>
        <v>1.9767319212626171</v>
      </c>
      <c r="AL413" s="34">
        <f t="shared" si="188"/>
        <v>1.1293676909872215</v>
      </c>
      <c r="AM413" s="34">
        <f t="shared" si="189"/>
        <v>608.62107398327305</v>
      </c>
      <c r="AN413" s="34">
        <f t="shared" si="190"/>
        <v>1.5250520846166182E-8</v>
      </c>
      <c r="AO413" s="34">
        <f t="shared" si="191"/>
        <v>2.0801949110893102E-7</v>
      </c>
      <c r="AP413" s="34">
        <v>2.2859658973129888</v>
      </c>
      <c r="AQ413" s="34">
        <f t="shared" si="192"/>
        <v>1.0435263509042218E-4</v>
      </c>
      <c r="AR413" s="34">
        <f t="shared" si="193"/>
        <v>3.1403084979061593E-5</v>
      </c>
      <c r="AS413" s="34">
        <f t="shared" si="194"/>
        <v>38.441458317460793</v>
      </c>
      <c r="AT413" s="34">
        <f t="shared" si="195"/>
        <v>14.622841302203659</v>
      </c>
      <c r="AU413" s="34">
        <f t="shared" si="196"/>
        <v>2.0689465842806896</v>
      </c>
      <c r="AV413" s="34">
        <f t="shared" si="197"/>
        <v>0.21701931303229927</v>
      </c>
      <c r="AW413" s="34">
        <f t="shared" si="198"/>
        <v>3.7509642459687784E-2</v>
      </c>
      <c r="AX413" s="34">
        <f t="shared" si="199"/>
        <v>0.21701930538188199</v>
      </c>
      <c r="AY413" s="34">
        <f t="shared" si="200"/>
        <v>7.6504172719094043E-9</v>
      </c>
      <c r="AZ413" s="34">
        <f t="shared" si="201"/>
        <v>1080577.7610325073</v>
      </c>
      <c r="BA413" s="34">
        <f t="shared" si="202"/>
        <v>4.5649252778916007E-5</v>
      </c>
      <c r="BB413" s="36">
        <f t="shared" si="203"/>
        <v>3076901.0610241909</v>
      </c>
      <c r="BC413" s="38">
        <f t="shared" si="204"/>
        <v>-15178.769145486876</v>
      </c>
      <c r="BD413" s="39">
        <f t="shared" si="205"/>
        <v>-0.49089189086861135</v>
      </c>
      <c r="BE413" s="36">
        <v>2539444.9500000002</v>
      </c>
      <c r="BF413" s="40">
        <f>テーブル2[[#This Row],[q_P]]/テーブル2[[#This Row],[q_M]]</f>
        <v>1.2116431431302304</v>
      </c>
      <c r="BG413" s="34">
        <v>1</v>
      </c>
      <c r="BH413" s="34">
        <v>-4.0000000000000001E-3</v>
      </c>
      <c r="BI413" s="34">
        <v>4.5999999999999999E-2</v>
      </c>
      <c r="BJ413" s="34">
        <v>5625</v>
      </c>
      <c r="BK413" s="22">
        <v>1</v>
      </c>
      <c r="BL413" s="34">
        <f>テーブル2[[#This Row],[Ts]]-テーブル2[[#This Row],[Tin]]</f>
        <v>103.88827213816978</v>
      </c>
      <c r="BM413" s="34">
        <f>テーブル2[[#This Row],[q_P]]*0.000001</f>
        <v>3.0769010610241909</v>
      </c>
      <c r="BN413" s="34">
        <f>テーブル2[[#This Row],[Tsub]]</f>
        <v>103.88827213816978</v>
      </c>
      <c r="BO413" s="34">
        <f>テーブル2[[#This Row],[Fcorr]]</f>
        <v>1</v>
      </c>
      <c r="BP413" s="34">
        <f>(テーブル2[[#This Row],[Tsub]]-40)^2</f>
        <v>4081.7113168008414</v>
      </c>
      <c r="BQ413" s="34">
        <v>1</v>
      </c>
      <c r="BR413" s="34">
        <v>0.59054999999999991</v>
      </c>
    </row>
    <row r="414" spans="1:70" x14ac:dyDescent="0.15">
      <c r="A414" s="33" t="s">
        <v>413</v>
      </c>
      <c r="B414" s="34">
        <v>13789514.586336</v>
      </c>
      <c r="C414" s="22">
        <f>TsatFromP(テーブル2[[#This Row],[P]])</f>
        <v>608.62107399852357</v>
      </c>
      <c r="D414" s="34">
        <f>RhoGFromP(テーブル2[[#This Row],[P]])</f>
        <v>85.147847035840741</v>
      </c>
      <c r="E414" s="34">
        <f>RhoFFromP(テーブル2[[#This Row],[P]])</f>
        <v>624.86636713482415</v>
      </c>
      <c r="F414" s="34">
        <f>HgFromP(テーブル2[[#This Row],[P]])</f>
        <v>2643264.5206450778</v>
      </c>
      <c r="G414" s="34">
        <f>HfFromP(テーブル2[[#This Row],[P]])</f>
        <v>1562686.7596125705</v>
      </c>
      <c r="H414" s="34">
        <f>MuGFromP(テーブル2[[#This Row],[P]])</f>
        <v>2.2019591234371903E-5</v>
      </c>
      <c r="I414" s="34">
        <f>MuFFromP(テーブル2[[#This Row],[P]])</f>
        <v>7.222326555143516E-5</v>
      </c>
      <c r="J414" s="34">
        <f>KfFromP(テーブル2[[#This Row],[P]])</f>
        <v>0.49112131073334553</v>
      </c>
      <c r="K414" s="34">
        <f>CpFFromP(テーブル2[[#This Row],[P]])</f>
        <v>7679.7488518783057</v>
      </c>
      <c r="L414" s="34">
        <f>SigmaFromP(テーブル2[[#This Row],[P]])</f>
        <v>6.5036449518301549E-3</v>
      </c>
      <c r="M414" s="34">
        <v>452.01</v>
      </c>
      <c r="N414" s="34">
        <v>1383.3545999999999</v>
      </c>
      <c r="O414" s="35">
        <f t="shared" si="206"/>
        <v>4.7446061512773295E-5</v>
      </c>
      <c r="P414" s="35">
        <f t="shared" si="207"/>
        <v>2.4417714740761307E-2</v>
      </c>
      <c r="Q414" s="35">
        <v>7.7723999999999996E-3</v>
      </c>
      <c r="R414" s="34">
        <v>0.59054999999999991</v>
      </c>
      <c r="S414" s="36">
        <v>2216111.5169525146</v>
      </c>
      <c r="T414" s="34">
        <v>530.41461550494739</v>
      </c>
      <c r="U414" s="12">
        <f>+T414+BG414*S414*テーブル2[[#This Row],[Pw]]*R414/(N414*O414*K414)</f>
        <v>593.81218326743362</v>
      </c>
      <c r="V414" s="34">
        <v>0.03</v>
      </c>
      <c r="W414" s="35">
        <f t="shared" si="178"/>
        <v>148871.49190703334</v>
      </c>
      <c r="X414" s="34">
        <v>3.267625469453752E-2</v>
      </c>
      <c r="Y414" s="34">
        <f t="shared" si="179"/>
        <v>5.5320215565402737</v>
      </c>
      <c r="Z414" s="34">
        <f t="shared" si="180"/>
        <v>5.5320215608786416</v>
      </c>
      <c r="AA414" s="34">
        <f t="shared" si="181"/>
        <v>-4.3383678871578013E-9</v>
      </c>
      <c r="AB414" s="34">
        <f t="shared" si="182"/>
        <v>6.2390130975905323E-5</v>
      </c>
      <c r="AC414" s="34">
        <v>641.73194539331939</v>
      </c>
      <c r="AD414" s="34">
        <f t="shared" si="183"/>
        <v>4757.213993877499</v>
      </c>
      <c r="AE414" s="34">
        <f>+gettm2(AD414,AC414,AK414,AL414,テーブル2[[#This Row],[Fcorr]])</f>
        <v>593.81218326743362</v>
      </c>
      <c r="AF414" s="37">
        <f t="shared" si="184"/>
        <v>0</v>
      </c>
      <c r="AG414" s="34">
        <v>6.2539654884786298E-5</v>
      </c>
      <c r="AH414" s="34">
        <f t="shared" si="185"/>
        <v>12.508987912223146</v>
      </c>
      <c r="AI414" s="34">
        <f t="shared" si="186"/>
        <v>0.1414873171036124</v>
      </c>
      <c r="AJ414" s="34">
        <f t="shared" si="187"/>
        <v>76.55666753902905</v>
      </c>
      <c r="AK414" s="34">
        <f>+S88*テーブル2[[#This Row],[F_form]]/(E88*CpFromTP((テーブル2[[#This Row],[Tin]]+テーブル2[[#This Row],[Tf]])/2,テーブル2[[#This Row],[P]])*AI88)</f>
        <v>1.896424612880836</v>
      </c>
      <c r="AL414" s="34">
        <f t="shared" si="188"/>
        <v>1.1293676909872215</v>
      </c>
      <c r="AM414" s="34">
        <f t="shared" si="189"/>
        <v>608.62107398528121</v>
      </c>
      <c r="AN414" s="34">
        <f t="shared" si="190"/>
        <v>1.3242356544651557E-8</v>
      </c>
      <c r="AO414" s="34">
        <f t="shared" si="191"/>
        <v>1.4952390888097432E-7</v>
      </c>
      <c r="AP414" s="34">
        <v>2.2853635948436568</v>
      </c>
      <c r="AQ414" s="34">
        <f t="shared" si="192"/>
        <v>1.0440764614614252E-4</v>
      </c>
      <c r="AR414" s="34">
        <f t="shared" si="193"/>
        <v>3.1344589396833636E-5</v>
      </c>
      <c r="AS414" s="34">
        <f t="shared" si="194"/>
        <v>38.369852120570556</v>
      </c>
      <c r="AT414" s="34">
        <f t="shared" si="195"/>
        <v>14.618180125534147</v>
      </c>
      <c r="AU414" s="34">
        <f t="shared" si="196"/>
        <v>2.0682870868991743</v>
      </c>
      <c r="AV414" s="34">
        <f t="shared" si="197"/>
        <v>0.21707650794448252</v>
      </c>
      <c r="AW414" s="34">
        <f t="shared" si="198"/>
        <v>3.7509642459687784E-2</v>
      </c>
      <c r="AX414" s="34">
        <f t="shared" si="199"/>
        <v>0.21707650033493858</v>
      </c>
      <c r="AY414" s="34">
        <f t="shared" si="200"/>
        <v>7.6095439394130437E-9</v>
      </c>
      <c r="AZ414" s="34">
        <f t="shared" si="201"/>
        <v>1080577.7610325073</v>
      </c>
      <c r="BA414" s="34">
        <f t="shared" si="202"/>
        <v>4.5685354567523475E-5</v>
      </c>
      <c r="BB414" s="36">
        <f t="shared" si="203"/>
        <v>2209921.3472881657</v>
      </c>
      <c r="BC414" s="38">
        <f t="shared" si="204"/>
        <v>-6190.1696643489413</v>
      </c>
      <c r="BD414" s="39">
        <f t="shared" si="205"/>
        <v>-0.27932572963933477</v>
      </c>
      <c r="BE414" s="36">
        <v>2217676.77</v>
      </c>
      <c r="BF414" s="40">
        <f>テーブル2[[#This Row],[q_P]]/テーブル2[[#This Row],[q_M]]</f>
        <v>0.99650290663781704</v>
      </c>
      <c r="BG414" s="34">
        <v>1</v>
      </c>
      <c r="BH414" s="34">
        <v>4.2000000000000003E-2</v>
      </c>
      <c r="BI414" s="34">
        <v>4.5999999999999999E-2</v>
      </c>
      <c r="BJ414" s="34">
        <v>5625</v>
      </c>
      <c r="BK414" s="22">
        <v>1</v>
      </c>
      <c r="BL414" s="34">
        <f>テーブル2[[#This Row],[Ts]]-テーブル2[[#This Row],[Tin]]</f>
        <v>78.206458493576179</v>
      </c>
      <c r="BM414" s="34">
        <f>テーブル2[[#This Row],[q_P]]*0.000001</f>
        <v>2.2099213472881658</v>
      </c>
      <c r="BN414" s="34">
        <f>テーブル2[[#This Row],[Tsub]]</f>
        <v>78.206458493576179</v>
      </c>
      <c r="BO414" s="34">
        <f>テーブル2[[#This Row],[Fcorr]]</f>
        <v>1</v>
      </c>
      <c r="BP414" s="34">
        <f>(テーブル2[[#This Row],[Tsub]]-40)^2</f>
        <v>1459.7334706213594</v>
      </c>
      <c r="BQ414" s="34">
        <v>1</v>
      </c>
      <c r="BR414" s="34">
        <v>0.59054999999999991</v>
      </c>
    </row>
    <row r="415" spans="1:70" x14ac:dyDescent="0.15">
      <c r="A415" s="33" t="s">
        <v>414</v>
      </c>
      <c r="B415" s="34">
        <v>13789514.586336</v>
      </c>
      <c r="C415" s="22">
        <f>TsatFromP(テーブル2[[#This Row],[P]])</f>
        <v>608.62107399852357</v>
      </c>
      <c r="D415" s="34">
        <f>RhoGFromP(テーブル2[[#This Row],[P]])</f>
        <v>85.147847035840741</v>
      </c>
      <c r="E415" s="34">
        <f>RhoFFromP(テーブル2[[#This Row],[P]])</f>
        <v>624.86636713482415</v>
      </c>
      <c r="F415" s="34">
        <f>HgFromP(テーブル2[[#This Row],[P]])</f>
        <v>2643264.5206450778</v>
      </c>
      <c r="G415" s="34">
        <f>HfFromP(テーブル2[[#This Row],[P]])</f>
        <v>1562686.7596125705</v>
      </c>
      <c r="H415" s="34">
        <f>MuGFromP(テーブル2[[#This Row],[P]])</f>
        <v>2.2019591234371903E-5</v>
      </c>
      <c r="I415" s="34">
        <f>MuFFromP(テーブル2[[#This Row],[P]])</f>
        <v>7.222326555143516E-5</v>
      </c>
      <c r="J415" s="34">
        <f>KfFromP(テーブル2[[#This Row],[P]])</f>
        <v>0.49112131073334553</v>
      </c>
      <c r="K415" s="34">
        <f>CpFFromP(テーブル2[[#This Row],[P]])</f>
        <v>7679.7488518783057</v>
      </c>
      <c r="L415" s="34">
        <f>SigmaFromP(テーブル2[[#This Row],[P]])</f>
        <v>6.5036449518301549E-3</v>
      </c>
      <c r="M415" s="34">
        <v>453.01</v>
      </c>
      <c r="N415" s="34">
        <v>1410.4792</v>
      </c>
      <c r="O415" s="35">
        <f t="shared" si="206"/>
        <v>4.7446061512773295E-5</v>
      </c>
      <c r="P415" s="35">
        <f t="shared" si="207"/>
        <v>2.4417714740761307E-2</v>
      </c>
      <c r="Q415" s="35">
        <v>7.7723999999999996E-3</v>
      </c>
      <c r="R415" s="34">
        <v>0.59054999999999991</v>
      </c>
      <c r="S415" s="36">
        <v>3126205.4443359375</v>
      </c>
      <c r="T415" s="34">
        <v>505.33927853600352</v>
      </c>
      <c r="U415" s="12">
        <f>+T415+BG415*S415*テーブル2[[#This Row],[Pw]]*R415/(N415*O415*K415)</f>
        <v>593.05255486059832</v>
      </c>
      <c r="V415" s="34">
        <v>0.03</v>
      </c>
      <c r="W415" s="35">
        <f t="shared" si="178"/>
        <v>151790.54076795556</v>
      </c>
      <c r="X415" s="34">
        <v>3.2381225128239051E-2</v>
      </c>
      <c r="Y415" s="34">
        <f t="shared" si="179"/>
        <v>5.5571658980905685</v>
      </c>
      <c r="Z415" s="34">
        <f t="shared" si="180"/>
        <v>5.5571659049715141</v>
      </c>
      <c r="AA415" s="34">
        <f t="shared" si="181"/>
        <v>-6.8809455910923134E-9</v>
      </c>
      <c r="AB415" s="34">
        <f t="shared" si="182"/>
        <v>6.0560375418110196E-5</v>
      </c>
      <c r="AC415" s="34">
        <v>643.04257285569361</v>
      </c>
      <c r="AD415" s="34">
        <f t="shared" si="183"/>
        <v>4828.5458210755232</v>
      </c>
      <c r="AE415" s="34">
        <f>+gettm2(AD415,AC415,AK415,AL415,テーブル2[[#This Row],[Fcorr]])</f>
        <v>593.05255486059832</v>
      </c>
      <c r="AF415" s="37">
        <f t="shared" si="184"/>
        <v>0</v>
      </c>
      <c r="AG415" s="34">
        <v>6.0763766132708368E-5</v>
      </c>
      <c r="AH415" s="34">
        <f t="shared" si="185"/>
        <v>12.886931245578667</v>
      </c>
      <c r="AI415" s="34">
        <f t="shared" si="186"/>
        <v>0.14360884219525971</v>
      </c>
      <c r="AJ415" s="34">
        <f t="shared" si="187"/>
        <v>75.498077564947607</v>
      </c>
      <c r="AK415" s="34">
        <f>+S88*テーブル2[[#This Row],[F_form]]/(E88*CpFromTP((テーブル2[[#This Row],[Tin]]+テーブル2[[#This Row],[Tf]])/2,テーブル2[[#This Row],[P]])*AI88)</f>
        <v>1.9754292847762294</v>
      </c>
      <c r="AL415" s="34">
        <f t="shared" si="188"/>
        <v>1.1293676909872215</v>
      </c>
      <c r="AM415" s="34">
        <f t="shared" si="189"/>
        <v>608.6210739549449</v>
      </c>
      <c r="AN415" s="34">
        <f t="shared" si="190"/>
        <v>4.35786660091253E-8</v>
      </c>
      <c r="AO415" s="34">
        <f t="shared" si="191"/>
        <v>2.0339071459817172E-7</v>
      </c>
      <c r="AP415" s="34">
        <v>2.3123987401220614</v>
      </c>
      <c r="AQ415" s="34">
        <f t="shared" si="192"/>
        <v>1.0198057737378794E-4</v>
      </c>
      <c r="AR415" s="34">
        <f t="shared" si="193"/>
        <v>3.048357842365327E-5</v>
      </c>
      <c r="AS415" s="34">
        <f t="shared" si="194"/>
        <v>37.875393754556889</v>
      </c>
      <c r="AT415" s="34">
        <f t="shared" si="195"/>
        <v>14.585754149838529</v>
      </c>
      <c r="AU415" s="34">
        <f t="shared" si="196"/>
        <v>2.0946432660030156</v>
      </c>
      <c r="AV415" s="34">
        <f t="shared" si="197"/>
        <v>0.21775547411904572</v>
      </c>
      <c r="AW415" s="34">
        <f t="shared" si="198"/>
        <v>3.640957301460155E-2</v>
      </c>
      <c r="AX415" s="34">
        <f t="shared" si="199"/>
        <v>0.21775546410395644</v>
      </c>
      <c r="AY415" s="34">
        <f t="shared" si="200"/>
        <v>1.0015089285664303E-8</v>
      </c>
      <c r="AZ415" s="34">
        <f t="shared" si="201"/>
        <v>1080577.7610325073</v>
      </c>
      <c r="BA415" s="34">
        <f t="shared" si="202"/>
        <v>4.4101640259674607E-5</v>
      </c>
      <c r="BB415" s="36">
        <f t="shared" si="203"/>
        <v>3114006.7875346765</v>
      </c>
      <c r="BC415" s="38">
        <f t="shared" si="204"/>
        <v>-12198.656801261008</v>
      </c>
      <c r="BD415" s="39">
        <f t="shared" si="205"/>
        <v>-0.39020649853203176</v>
      </c>
      <c r="BE415" s="36">
        <v>2643546.42</v>
      </c>
      <c r="BF415" s="40">
        <f>テーブル2[[#This Row],[q_P]]/テーブル2[[#This Row],[q_M]]</f>
        <v>1.1779656161796004</v>
      </c>
      <c r="BG415" s="34">
        <v>1</v>
      </c>
      <c r="BH415" s="34">
        <v>8.9999999999999993E-3</v>
      </c>
      <c r="BI415" s="34">
        <v>4.5999999999999999E-2</v>
      </c>
      <c r="BJ415" s="34">
        <v>5625</v>
      </c>
      <c r="BK415" s="22">
        <v>1</v>
      </c>
      <c r="BL415" s="34">
        <f>テーブル2[[#This Row],[Ts]]-テーブル2[[#This Row],[Tin]]</f>
        <v>103.28179546252005</v>
      </c>
      <c r="BM415" s="34">
        <f>テーブル2[[#This Row],[q_P]]*0.000001</f>
        <v>3.1140067875346764</v>
      </c>
      <c r="BN415" s="34">
        <f>テーブル2[[#This Row],[Tsub]]</f>
        <v>103.28179546252005</v>
      </c>
      <c r="BO415" s="34">
        <f>テーブル2[[#This Row],[Fcorr]]</f>
        <v>1</v>
      </c>
      <c r="BP415" s="34">
        <f>(テーブル2[[#This Row],[Tsub]]-40)^2</f>
        <v>4004.5856369602234</v>
      </c>
      <c r="BQ415" s="34">
        <v>1</v>
      </c>
      <c r="BR415" s="34">
        <v>0.59054999999999991</v>
      </c>
    </row>
    <row r="416" spans="1:70" x14ac:dyDescent="0.15">
      <c r="A416" s="33" t="s">
        <v>415</v>
      </c>
      <c r="B416" s="34">
        <v>13789514.586336</v>
      </c>
      <c r="C416" s="22">
        <f>TsatFromP(テーブル2[[#This Row],[P]])</f>
        <v>608.62107399852357</v>
      </c>
      <c r="D416" s="34">
        <f>RhoGFromP(テーブル2[[#This Row],[P]])</f>
        <v>85.147847035840741</v>
      </c>
      <c r="E416" s="34">
        <f>RhoFFromP(テーブル2[[#This Row],[P]])</f>
        <v>624.86636713482415</v>
      </c>
      <c r="F416" s="34">
        <f>HgFromP(テーブル2[[#This Row],[P]])</f>
        <v>2643264.5206450778</v>
      </c>
      <c r="G416" s="34">
        <f>HfFromP(テーブル2[[#This Row],[P]])</f>
        <v>1562686.7596125705</v>
      </c>
      <c r="H416" s="34">
        <f>MuGFromP(テーブル2[[#This Row],[P]])</f>
        <v>2.2019591234371903E-5</v>
      </c>
      <c r="I416" s="34">
        <f>MuFFromP(テーブル2[[#This Row],[P]])</f>
        <v>7.222326555143516E-5</v>
      </c>
      <c r="J416" s="34">
        <f>KfFromP(テーブル2[[#This Row],[P]])</f>
        <v>0.49112131073334553</v>
      </c>
      <c r="K416" s="34">
        <f>CpFFromP(テーブル2[[#This Row],[P]])</f>
        <v>7679.7488518783057</v>
      </c>
      <c r="L416" s="34">
        <f>SigmaFromP(テーブル2[[#This Row],[P]])</f>
        <v>6.5036449518301549E-3</v>
      </c>
      <c r="M416" s="34">
        <v>456.01</v>
      </c>
      <c r="N416" s="34">
        <v>1491.8530000000001</v>
      </c>
      <c r="O416" s="35">
        <f t="shared" si="206"/>
        <v>4.7446061512773295E-5</v>
      </c>
      <c r="P416" s="35">
        <f t="shared" si="207"/>
        <v>2.4417714740761307E-2</v>
      </c>
      <c r="Q416" s="35">
        <v>7.7723999999999996E-3</v>
      </c>
      <c r="R416" s="34">
        <v>0.59054999999999991</v>
      </c>
      <c r="S416" s="36">
        <v>2799055.7670593262</v>
      </c>
      <c r="T416" s="34">
        <v>518.68488722927702</v>
      </c>
      <c r="U416" s="12">
        <f>+T416+BG416*S416*テーブル2[[#This Row],[Pw]]*R416/(N416*O416*K416)</f>
        <v>592.93549684303923</v>
      </c>
      <c r="V416" s="34">
        <v>0.03</v>
      </c>
      <c r="W416" s="35">
        <f t="shared" si="178"/>
        <v>160547.68735072223</v>
      </c>
      <c r="X416" s="34">
        <v>3.1549943785470401E-2</v>
      </c>
      <c r="Y416" s="34">
        <f t="shared" si="179"/>
        <v>5.6299003145637254</v>
      </c>
      <c r="Z416" s="34">
        <f t="shared" si="180"/>
        <v>5.6299003558449234</v>
      </c>
      <c r="AA416" s="34">
        <f t="shared" si="181"/>
        <v>-4.1281198015497012E-8</v>
      </c>
      <c r="AB416" s="34">
        <f t="shared" si="182"/>
        <v>5.5560296318689973E-5</v>
      </c>
      <c r="AC416" s="34">
        <v>642.16204111670856</v>
      </c>
      <c r="AD416" s="34">
        <f t="shared" si="183"/>
        <v>5041.1353703653758</v>
      </c>
      <c r="AE416" s="34">
        <f>+gettm2(AD416,AC416,AK416,AL416,テーブル2[[#This Row],[Fcorr]])</f>
        <v>592.93549684303912</v>
      </c>
      <c r="AF416" s="37">
        <f t="shared" si="184"/>
        <v>0</v>
      </c>
      <c r="AG416" s="34">
        <v>5.5727153285668863E-5</v>
      </c>
      <c r="AH416" s="34">
        <f t="shared" si="185"/>
        <v>14.046674440738837</v>
      </c>
      <c r="AI416" s="34">
        <f t="shared" si="186"/>
        <v>0.14993160274628778</v>
      </c>
      <c r="AJ416" s="34">
        <f t="shared" si="187"/>
        <v>72.288642766239093</v>
      </c>
      <c r="AK416" s="34">
        <f>+S88*テーブル2[[#This Row],[F_form]]/(E88*CpFromTP((テーブル2[[#This Row],[Tin]]+テーブル2[[#This Row],[Tf]])/2,テーブル2[[#This Row],[P]])*AI88)</f>
        <v>1.9369682722639958</v>
      </c>
      <c r="AL416" s="34">
        <f t="shared" si="188"/>
        <v>1.1293676909872215</v>
      </c>
      <c r="AM416" s="34">
        <f t="shared" si="189"/>
        <v>608.62107395534463</v>
      </c>
      <c r="AN416" s="34">
        <f t="shared" si="190"/>
        <v>4.3178943087696098E-8</v>
      </c>
      <c r="AO416" s="34">
        <f t="shared" si="191"/>
        <v>1.6685696697889057E-7</v>
      </c>
      <c r="AP416" s="34">
        <v>2.3903773413118521</v>
      </c>
      <c r="AQ416" s="34">
        <f t="shared" si="192"/>
        <v>9.5435507600733497E-5</v>
      </c>
      <c r="AR416" s="34">
        <f t="shared" si="193"/>
        <v>2.7947005126323877E-5</v>
      </c>
      <c r="AS416" s="34">
        <f t="shared" si="194"/>
        <v>36.252543882994644</v>
      </c>
      <c r="AT416" s="34">
        <f t="shared" si="195"/>
        <v>14.476273887302671</v>
      </c>
      <c r="AU416" s="34">
        <f t="shared" si="196"/>
        <v>2.1704509457175232</v>
      </c>
      <c r="AV416" s="34">
        <f t="shared" si="197"/>
        <v>0.21992639559432892</v>
      </c>
      <c r="AW416" s="34">
        <f t="shared" si="198"/>
        <v>3.3403469703777569E-2</v>
      </c>
      <c r="AX416" s="34">
        <f t="shared" si="199"/>
        <v>0.21992637954709432</v>
      </c>
      <c r="AY416" s="34">
        <f t="shared" si="200"/>
        <v>1.6047234596694437E-8</v>
      </c>
      <c r="AZ416" s="34">
        <f t="shared" si="201"/>
        <v>1080577.7610325073</v>
      </c>
      <c r="BA416" s="34">
        <f t="shared" si="202"/>
        <v>3.9924871254158546E-5</v>
      </c>
      <c r="BB416" s="36">
        <f t="shared" si="203"/>
        <v>2821915.4393456033</v>
      </c>
      <c r="BC416" s="38">
        <f t="shared" si="204"/>
        <v>22859.672286277171</v>
      </c>
      <c r="BD416" s="39">
        <f t="shared" si="205"/>
        <v>0.81669227727797034</v>
      </c>
      <c r="BE416" s="36">
        <v>2536290.36</v>
      </c>
      <c r="BF416" s="40">
        <f>テーブル2[[#This Row],[q_P]]/テーブル2[[#This Row],[q_M]]</f>
        <v>1.1126152919437835</v>
      </c>
      <c r="BG416" s="34">
        <v>1</v>
      </c>
      <c r="BH416" s="34">
        <v>1.7999999999999999E-2</v>
      </c>
      <c r="BI416" s="34">
        <v>4.5999999999999999E-2</v>
      </c>
      <c r="BJ416" s="34">
        <v>5625</v>
      </c>
      <c r="BK416" s="22">
        <v>1</v>
      </c>
      <c r="BL416" s="34">
        <f>テーブル2[[#This Row],[Ts]]-テーブル2[[#This Row],[Tin]]</f>
        <v>89.936186769246547</v>
      </c>
      <c r="BM416" s="34">
        <f>テーブル2[[#This Row],[q_P]]*0.000001</f>
        <v>2.8219154393456032</v>
      </c>
      <c r="BN416" s="34">
        <f>テーブル2[[#This Row],[Tsub]]</f>
        <v>89.936186769246547</v>
      </c>
      <c r="BO416" s="34">
        <f>テーブル2[[#This Row],[Fcorr]]</f>
        <v>1</v>
      </c>
      <c r="BP416" s="34">
        <f>(テーブル2[[#This Row],[Tsub]]-40)^2</f>
        <v>2493.6227490530737</v>
      </c>
      <c r="BQ416" s="34">
        <v>1</v>
      </c>
      <c r="BR416" s="34">
        <v>0.59054999999999991</v>
      </c>
    </row>
    <row r="417" spans="1:70" x14ac:dyDescent="0.15">
      <c r="A417" s="33" t="s">
        <v>416</v>
      </c>
      <c r="B417" s="34">
        <v>13789514.586336</v>
      </c>
      <c r="C417" s="22">
        <f>TsatFromP(テーブル2[[#This Row],[P]])</f>
        <v>608.62107399852357</v>
      </c>
      <c r="D417" s="34">
        <f>RhoGFromP(テーブル2[[#This Row],[P]])</f>
        <v>85.147847035840741</v>
      </c>
      <c r="E417" s="34">
        <f>RhoFFromP(テーブル2[[#This Row],[P]])</f>
        <v>624.86636713482415</v>
      </c>
      <c r="F417" s="34">
        <f>HgFromP(テーブル2[[#This Row],[P]])</f>
        <v>2643264.5206450778</v>
      </c>
      <c r="G417" s="34">
        <f>HfFromP(テーブル2[[#This Row],[P]])</f>
        <v>1562686.7596125705</v>
      </c>
      <c r="H417" s="34">
        <f>MuGFromP(テーブル2[[#This Row],[P]])</f>
        <v>2.2019591234371903E-5</v>
      </c>
      <c r="I417" s="34">
        <f>MuFFromP(テーブル2[[#This Row],[P]])</f>
        <v>7.222326555143516E-5</v>
      </c>
      <c r="J417" s="34">
        <f>KfFromP(テーブル2[[#This Row],[P]])</f>
        <v>0.49112131073334553</v>
      </c>
      <c r="K417" s="34">
        <f>CpFFromP(テーブル2[[#This Row],[P]])</f>
        <v>7679.7488518783057</v>
      </c>
      <c r="L417" s="34">
        <f>SigmaFromP(テーブル2[[#This Row],[P]])</f>
        <v>6.5036449518301549E-3</v>
      </c>
      <c r="M417" s="34">
        <v>46.01</v>
      </c>
      <c r="N417" s="34">
        <v>10144.600399999999</v>
      </c>
      <c r="O417" s="35">
        <f t="shared" si="206"/>
        <v>1.0361661240064725E-5</v>
      </c>
      <c r="P417" s="35">
        <f t="shared" si="207"/>
        <v>1.1410892836368843E-2</v>
      </c>
      <c r="Q417" s="35">
        <v>3.6321999999999991E-3</v>
      </c>
      <c r="R417" s="34">
        <v>7.619999999999999E-2</v>
      </c>
      <c r="S417" s="36">
        <v>36396875</v>
      </c>
      <c r="T417" s="34">
        <v>538.78813467630494</v>
      </c>
      <c r="U417" s="12">
        <f>+T417+BG417*S417*テーブル2[[#This Row],[Pw]]*R417/(N417*O417*K417)</f>
        <v>577.99186051291599</v>
      </c>
      <c r="V417" s="34">
        <v>0.03</v>
      </c>
      <c r="W417" s="35">
        <f t="shared" si="178"/>
        <v>510184.87313673942</v>
      </c>
      <c r="X417" s="34">
        <v>1.7327369318217167E-2</v>
      </c>
      <c r="Y417" s="34">
        <f t="shared" si="179"/>
        <v>7.5968523196684838</v>
      </c>
      <c r="Z417" s="34">
        <f t="shared" si="180"/>
        <v>7.5968523258719749</v>
      </c>
      <c r="AA417" s="34">
        <f t="shared" si="181"/>
        <v>-6.2034910541797217E-9</v>
      </c>
      <c r="AB417" s="34">
        <f t="shared" si="182"/>
        <v>2.1878255283396038E-6</v>
      </c>
      <c r="AC417" s="34">
        <v>630.93759954857535</v>
      </c>
      <c r="AD417" s="34">
        <f t="shared" si="183"/>
        <v>11871.86377573053</v>
      </c>
      <c r="AE417" s="34">
        <f>+gettm2(AD417,AC417,AK417,AL417,テーブル2[[#This Row],[Fcorr]])</f>
        <v>577.99186082229198</v>
      </c>
      <c r="AF417" s="37">
        <f t="shared" si="184"/>
        <v>3.093759914918337E-7</v>
      </c>
      <c r="AG417" s="34">
        <v>2.3232512262303931E-6</v>
      </c>
      <c r="AH417" s="34">
        <f t="shared" si="185"/>
        <v>356.71829591087743</v>
      </c>
      <c r="AI417" s="34">
        <f t="shared" si="186"/>
        <v>0.75556027749769261</v>
      </c>
      <c r="AJ417" s="34">
        <f t="shared" si="187"/>
        <v>15.187116389299126</v>
      </c>
      <c r="AK417" s="34">
        <f>+S88*テーブル2[[#This Row],[F_form]]/(E88*CpFromTP((テーブル2[[#This Row],[Tin]]+テーブル2[[#This Row],[Tf]])/2,テーブル2[[#This Row],[P]])*AI88)</f>
        <v>1.9208634313243509</v>
      </c>
      <c r="AL417" s="34">
        <f t="shared" si="188"/>
        <v>1.1293676909872215</v>
      </c>
      <c r="AM417" s="34">
        <f t="shared" si="189"/>
        <v>608.62107398543833</v>
      </c>
      <c r="AN417" s="34">
        <f t="shared" si="190"/>
        <v>1.3085241334920283E-8</v>
      </c>
      <c r="AO417" s="34">
        <f t="shared" si="191"/>
        <v>1.3542569789078934E-7</v>
      </c>
      <c r="AP417" s="34">
        <v>6.0091773397326946</v>
      </c>
      <c r="AQ417" s="34">
        <f t="shared" si="192"/>
        <v>1.5101249148860353E-5</v>
      </c>
      <c r="AR417" s="34">
        <f t="shared" si="193"/>
        <v>1.2293384620605912E-6</v>
      </c>
      <c r="AS417" s="34">
        <f t="shared" si="194"/>
        <v>8.0361977621548473</v>
      </c>
      <c r="AT417" s="34">
        <f t="shared" si="195"/>
        <v>7.3697802808818276</v>
      </c>
      <c r="AU417" s="34">
        <f t="shared" si="196"/>
        <v>5.5683132341200965</v>
      </c>
      <c r="AV417" s="34">
        <f t="shared" si="197"/>
        <v>0.44086410561259815</v>
      </c>
      <c r="AW417" s="34">
        <f t="shared" si="198"/>
        <v>1.3153451042423499E-3</v>
      </c>
      <c r="AX417" s="34">
        <f t="shared" si="199"/>
        <v>0.44086406555359342</v>
      </c>
      <c r="AY417" s="34">
        <f t="shared" si="200"/>
        <v>4.0059004724479763E-8</v>
      </c>
      <c r="AZ417" s="34">
        <f t="shared" si="201"/>
        <v>1080577.7610325073</v>
      </c>
      <c r="BA417" s="34">
        <f t="shared" si="202"/>
        <v>2.5130310348824055E-6</v>
      </c>
      <c r="BB417" s="36">
        <f t="shared" si="203"/>
        <v>36387012.952899799</v>
      </c>
      <c r="BC417" s="38">
        <f t="shared" si="204"/>
        <v>-9862.0471002012491</v>
      </c>
      <c r="BD417" s="39">
        <f t="shared" si="205"/>
        <v>-2.7095862213998453E-2</v>
      </c>
      <c r="BE417" s="36">
        <v>12712997.699999999</v>
      </c>
      <c r="BF417" s="40">
        <f>テーブル2[[#This Row],[q_P]]/テーブル2[[#This Row],[q_M]]</f>
        <v>2.8621898478672581</v>
      </c>
      <c r="BG417" s="34">
        <v>1</v>
      </c>
      <c r="BH417" s="34">
        <v>-0.27500000000000002</v>
      </c>
      <c r="BI417" s="34">
        <v>4.5999999999999999E-2</v>
      </c>
      <c r="BJ417" s="34">
        <v>5625</v>
      </c>
      <c r="BK417" s="22">
        <v>1</v>
      </c>
      <c r="BL417" s="34">
        <f>テーブル2[[#This Row],[Ts]]-テーブル2[[#This Row],[Tin]]</f>
        <v>69.832939322218635</v>
      </c>
      <c r="BM417" s="34">
        <f>テーブル2[[#This Row],[q_P]]*0.000001</f>
        <v>36.387012952899795</v>
      </c>
      <c r="BN417" s="34">
        <f>テーブル2[[#This Row],[Tsub]]</f>
        <v>69.832939322218635</v>
      </c>
      <c r="BO417" s="34">
        <f>テーブル2[[#This Row],[Fcorr]]</f>
        <v>1</v>
      </c>
      <c r="BP417" s="34">
        <f>(テーブル2[[#This Row],[Tsub]]-40)^2</f>
        <v>890.00426860317884</v>
      </c>
      <c r="BQ417" s="34">
        <v>1</v>
      </c>
      <c r="BR417" s="34">
        <v>7.619999999999999E-2</v>
      </c>
    </row>
    <row r="418" spans="1:70" x14ac:dyDescent="0.15">
      <c r="A418" s="33" t="s">
        <v>417</v>
      </c>
      <c r="B418" s="34">
        <v>13789514.586336</v>
      </c>
      <c r="C418" s="22">
        <f>TsatFromP(テーブル2[[#This Row],[P]])</f>
        <v>608.62107399852357</v>
      </c>
      <c r="D418" s="34">
        <f>RhoGFromP(テーブル2[[#This Row],[P]])</f>
        <v>85.147847035840741</v>
      </c>
      <c r="E418" s="34">
        <f>RhoFFromP(テーブル2[[#This Row],[P]])</f>
        <v>624.86636713482415</v>
      </c>
      <c r="F418" s="34">
        <f>HgFromP(テーブル2[[#This Row],[P]])</f>
        <v>2643264.5206450778</v>
      </c>
      <c r="G418" s="34">
        <f>HfFromP(テーブル2[[#This Row],[P]])</f>
        <v>1562686.7596125705</v>
      </c>
      <c r="H418" s="34">
        <f>MuGFromP(テーブル2[[#This Row],[P]])</f>
        <v>2.2019591234371903E-5</v>
      </c>
      <c r="I418" s="34">
        <f>MuFFromP(テーブル2[[#This Row],[P]])</f>
        <v>7.222326555143516E-5</v>
      </c>
      <c r="J418" s="34">
        <f>KfFromP(テーブル2[[#This Row],[P]])</f>
        <v>0.49112131073334553</v>
      </c>
      <c r="K418" s="34">
        <f>CpFFromP(テーブル2[[#This Row],[P]])</f>
        <v>7679.7488518783057</v>
      </c>
      <c r="L418" s="34">
        <f>SigmaFromP(テーブル2[[#This Row],[P]])</f>
        <v>6.5036449518301549E-3</v>
      </c>
      <c r="M418" s="34">
        <v>461.01</v>
      </c>
      <c r="N418" s="34">
        <v>1586.7891</v>
      </c>
      <c r="O418" s="35">
        <f t="shared" si="206"/>
        <v>4.7446061512773295E-5</v>
      </c>
      <c r="P418" s="35">
        <f t="shared" si="207"/>
        <v>2.4417714740761307E-2</v>
      </c>
      <c r="Q418" s="35">
        <v>7.7723999999999996E-3</v>
      </c>
      <c r="R418" s="34">
        <v>0.59054999999999991</v>
      </c>
      <c r="S418" s="36">
        <v>2674651.050567627</v>
      </c>
      <c r="T418" s="34">
        <v>525.95026839376089</v>
      </c>
      <c r="U418" s="12">
        <f>+T418+BG418*S418*テーブル2[[#This Row],[Pw]]*R418/(N418*O418*K418)</f>
        <v>592.65588845262562</v>
      </c>
      <c r="V418" s="34">
        <v>0.03</v>
      </c>
      <c r="W418" s="35">
        <f t="shared" si="178"/>
        <v>170764.35836394998</v>
      </c>
      <c r="X418" s="34">
        <v>3.0670191134682747E-2</v>
      </c>
      <c r="Y418" s="34">
        <f t="shared" si="179"/>
        <v>5.7100742920492262</v>
      </c>
      <c r="Z418" s="34">
        <f t="shared" si="180"/>
        <v>5.7100743388290773</v>
      </c>
      <c r="AA418" s="34">
        <f t="shared" si="181"/>
        <v>-4.6779851103906367E-8</v>
      </c>
      <c r="AB418" s="34">
        <f t="shared" si="182"/>
        <v>5.0519647009517911E-5</v>
      </c>
      <c r="AC418" s="34">
        <v>641.55318147812056</v>
      </c>
      <c r="AD418" s="34">
        <f t="shared" si="183"/>
        <v>5286.6490700589738</v>
      </c>
      <c r="AE418" s="34">
        <f>+gettm2(AD418,AC418,AK418,AL418,テーブル2[[#This Row],[Fcorr]])</f>
        <v>592.65588845262562</v>
      </c>
      <c r="AF418" s="37">
        <f t="shared" si="184"/>
        <v>0</v>
      </c>
      <c r="AG418" s="34">
        <v>5.0661803549982828E-5</v>
      </c>
      <c r="AH418" s="34">
        <f t="shared" si="185"/>
        <v>15.448195710326006</v>
      </c>
      <c r="AI418" s="34">
        <f t="shared" si="186"/>
        <v>0.15723358132587986</v>
      </c>
      <c r="AJ418" s="34">
        <f t="shared" si="187"/>
        <v>68.91852622742708</v>
      </c>
      <c r="AK418" s="34">
        <f>+S88*テーブル2[[#This Row],[F_form]]/(E88*CpFromTP((テーブル2[[#This Row],[Tin]]+テーブル2[[#This Row],[Tf]])/2,テーブル2[[#This Row],[P]])*AI88)</f>
        <v>1.9150065494709594</v>
      </c>
      <c r="AL418" s="34">
        <f t="shared" si="188"/>
        <v>1.1293676909872215</v>
      </c>
      <c r="AM418" s="34">
        <f t="shared" si="189"/>
        <v>608.62107395001703</v>
      </c>
      <c r="AN418" s="34">
        <f t="shared" si="190"/>
        <v>4.8506535677006468E-8</v>
      </c>
      <c r="AO418" s="34">
        <f t="shared" si="191"/>
        <v>1.4215654046491647E-7</v>
      </c>
      <c r="AP418" s="34">
        <v>2.479649855357378</v>
      </c>
      <c r="AQ418" s="34">
        <f t="shared" si="192"/>
        <v>8.8687455603290026E-5</v>
      </c>
      <c r="AR418" s="34">
        <f t="shared" si="193"/>
        <v>2.5401980045223872E-5</v>
      </c>
      <c r="AS418" s="34">
        <f t="shared" si="194"/>
        <v>34.555955479321547</v>
      </c>
      <c r="AT418" s="34">
        <f t="shared" si="195"/>
        <v>14.35644977033154</v>
      </c>
      <c r="AU418" s="34">
        <f t="shared" si="196"/>
        <v>2.2573160125143334</v>
      </c>
      <c r="AV418" s="34">
        <f t="shared" si="197"/>
        <v>0.22233384284304458</v>
      </c>
      <c r="AW418" s="34">
        <f t="shared" si="198"/>
        <v>3.0372975130449377E-2</v>
      </c>
      <c r="AX418" s="34">
        <f t="shared" si="199"/>
        <v>0.22233383116808281</v>
      </c>
      <c r="AY418" s="34">
        <f t="shared" si="200"/>
        <v>1.1674961775121062E-8</v>
      </c>
      <c r="AZ418" s="34">
        <f t="shared" si="201"/>
        <v>1080577.7610325073</v>
      </c>
      <c r="BA418" s="34">
        <f t="shared" si="202"/>
        <v>3.5766120531766774E-5</v>
      </c>
      <c r="BB418" s="36">
        <f t="shared" si="203"/>
        <v>2683726.0709556229</v>
      </c>
      <c r="BC418" s="38">
        <f t="shared" si="204"/>
        <v>9075.0203879959881</v>
      </c>
      <c r="BD418" s="39">
        <f t="shared" si="205"/>
        <v>0.33929735940955907</v>
      </c>
      <c r="BE418" s="36">
        <v>2539444.9500000002</v>
      </c>
      <c r="BF418" s="40">
        <f>テーブル2[[#This Row],[q_P]]/テーブル2[[#This Row],[q_M]]</f>
        <v>1.0568160065669558</v>
      </c>
      <c r="BG418" s="34">
        <v>1</v>
      </c>
      <c r="BH418" s="34">
        <v>2.1000000000000001E-2</v>
      </c>
      <c r="BI418" s="34">
        <v>4.5999999999999999E-2</v>
      </c>
      <c r="BJ418" s="34">
        <v>5625</v>
      </c>
      <c r="BK418" s="22">
        <v>1</v>
      </c>
      <c r="BL418" s="34">
        <f>テーブル2[[#This Row],[Ts]]-テーブル2[[#This Row],[Tin]]</f>
        <v>82.670805604762677</v>
      </c>
      <c r="BM418" s="34">
        <f>テーブル2[[#This Row],[q_P]]*0.000001</f>
        <v>2.6837260709556228</v>
      </c>
      <c r="BN418" s="34">
        <f>テーブル2[[#This Row],[Tsub]]</f>
        <v>82.670805604762677</v>
      </c>
      <c r="BO418" s="34">
        <f>テーブル2[[#This Row],[Fcorr]]</f>
        <v>1</v>
      </c>
      <c r="BP418" s="34">
        <f>(テーブル2[[#This Row],[Tsub]]-40)^2</f>
        <v>1820.7976509594459</v>
      </c>
      <c r="BQ418" s="34">
        <v>1</v>
      </c>
      <c r="BR418" s="34">
        <v>0.59054999999999991</v>
      </c>
    </row>
    <row r="419" spans="1:70" x14ac:dyDescent="0.15">
      <c r="A419" s="33" t="s">
        <v>418</v>
      </c>
      <c r="B419" s="34">
        <v>13789514.586336</v>
      </c>
      <c r="C419" s="22">
        <f>TsatFromP(テーブル2[[#This Row],[P]])</f>
        <v>608.62107399852357</v>
      </c>
      <c r="D419" s="34">
        <f>RhoGFromP(テーブル2[[#This Row],[P]])</f>
        <v>85.147847035840741</v>
      </c>
      <c r="E419" s="34">
        <f>RhoFFromP(テーブル2[[#This Row],[P]])</f>
        <v>624.86636713482415</v>
      </c>
      <c r="F419" s="34">
        <f>HgFromP(テーブル2[[#This Row],[P]])</f>
        <v>2643264.5206450778</v>
      </c>
      <c r="G419" s="34">
        <f>HfFromP(テーブル2[[#This Row],[P]])</f>
        <v>1562686.7596125705</v>
      </c>
      <c r="H419" s="34">
        <f>MuGFromP(テーブル2[[#This Row],[P]])</f>
        <v>2.2019591234371903E-5</v>
      </c>
      <c r="I419" s="34">
        <f>MuFFromP(テーブル2[[#This Row],[P]])</f>
        <v>7.222326555143516E-5</v>
      </c>
      <c r="J419" s="34">
        <f>KfFromP(テーブル2[[#This Row],[P]])</f>
        <v>0.49112131073334553</v>
      </c>
      <c r="K419" s="34">
        <f>CpFFromP(テーブル2[[#This Row],[P]])</f>
        <v>7679.7488518783057</v>
      </c>
      <c r="L419" s="34">
        <f>SigmaFromP(テーブル2[[#This Row],[P]])</f>
        <v>6.5036449518301549E-3</v>
      </c>
      <c r="M419" s="34">
        <v>462.01</v>
      </c>
      <c r="N419" s="34">
        <v>1641.0382999999999</v>
      </c>
      <c r="O419" s="35">
        <f t="shared" si="206"/>
        <v>4.7446061512773295E-5</v>
      </c>
      <c r="P419" s="35">
        <f t="shared" si="207"/>
        <v>2.4417714740761307E-2</v>
      </c>
      <c r="Q419" s="35">
        <v>7.7723999999999996E-3</v>
      </c>
      <c r="R419" s="34">
        <v>0.59054999999999991</v>
      </c>
      <c r="S419" s="36">
        <v>2620392.7993774414</v>
      </c>
      <c r="T419" s="34">
        <v>529.30241020894164</v>
      </c>
      <c r="U419" s="12">
        <f>+T419+BG419*S419*テーブル2[[#This Row],[Pw]]*R419/(N419*O419*K419)</f>
        <v>592.49442240333758</v>
      </c>
      <c r="V419" s="34">
        <v>0.03</v>
      </c>
      <c r="W419" s="35">
        <f t="shared" si="178"/>
        <v>176602.45608579443</v>
      </c>
      <c r="X419" s="34">
        <v>3.0205458953369405E-2</v>
      </c>
      <c r="Y419" s="34">
        <f t="shared" si="179"/>
        <v>5.7538333683921818</v>
      </c>
      <c r="Z419" s="34">
        <f t="shared" si="180"/>
        <v>5.7538334069115979</v>
      </c>
      <c r="AA419" s="34">
        <f t="shared" si="181"/>
        <v>-3.8519416101223669E-8</v>
      </c>
      <c r="AB419" s="34">
        <f t="shared" si="182"/>
        <v>4.7961453236311218E-5</v>
      </c>
      <c r="AC419" s="34">
        <v>641.24954554046428</v>
      </c>
      <c r="AD419" s="34">
        <f t="shared" si="183"/>
        <v>5425.8085991183116</v>
      </c>
      <c r="AE419" s="34">
        <f>+gettm2(AD419,AC419,AK419,AL419,テーブル2[[#This Row],[Fcorr]])</f>
        <v>592.49442281583299</v>
      </c>
      <c r="AF419" s="37">
        <f t="shared" si="184"/>
        <v>4.1249541027355008E-7</v>
      </c>
      <c r="AG419" s="34">
        <v>4.8092176626929838E-5</v>
      </c>
      <c r="AH419" s="34">
        <f t="shared" si="185"/>
        <v>16.272179876917406</v>
      </c>
      <c r="AI419" s="34">
        <f t="shared" si="186"/>
        <v>0.16137241309618661</v>
      </c>
      <c r="AJ419" s="34">
        <f t="shared" si="187"/>
        <v>67.145011963540895</v>
      </c>
      <c r="AK419" s="34">
        <f>+S88*テーブル2[[#This Row],[F_form]]/(E88*CpFromTP((テーブル2[[#This Row],[Tin]]+テーブル2[[#This Row],[Tf]])/2,テーブル2[[#This Row],[P]])*AI88)</f>
        <v>1.9045683749451681</v>
      </c>
      <c r="AL419" s="34">
        <f t="shared" si="188"/>
        <v>1.1293676909872215</v>
      </c>
      <c r="AM419" s="34">
        <f t="shared" si="189"/>
        <v>608.62107397990076</v>
      </c>
      <c r="AN419" s="34">
        <f t="shared" si="190"/>
        <v>1.8622813513502479E-8</v>
      </c>
      <c r="AO419" s="34">
        <f t="shared" si="191"/>
        <v>1.3072339061862015E-7</v>
      </c>
      <c r="AP419" s="34">
        <v>2.5298411551566842</v>
      </c>
      <c r="AQ419" s="34">
        <f t="shared" si="192"/>
        <v>8.5203298471365398E-5</v>
      </c>
      <c r="AR419" s="34">
        <f t="shared" si="193"/>
        <v>2.4111450008774229E-5</v>
      </c>
      <c r="AS419" s="34">
        <f t="shared" si="194"/>
        <v>33.663762234269598</v>
      </c>
      <c r="AT419" s="34">
        <f t="shared" si="195"/>
        <v>14.29105488545609</v>
      </c>
      <c r="AU419" s="34">
        <f t="shared" si="196"/>
        <v>2.3061820125560959</v>
      </c>
      <c r="AV419" s="34">
        <f t="shared" si="197"/>
        <v>0.22365914260058828</v>
      </c>
      <c r="AW419" s="34">
        <f t="shared" si="198"/>
        <v>2.8834960507389196E-2</v>
      </c>
      <c r="AX419" s="34">
        <f t="shared" si="199"/>
        <v>0.22365913694089648</v>
      </c>
      <c r="AY419" s="34">
        <f t="shared" si="200"/>
        <v>5.6596917985540784E-9</v>
      </c>
      <c r="AZ419" s="34">
        <f t="shared" si="201"/>
        <v>1080577.7610325073</v>
      </c>
      <c r="BA419" s="34">
        <f t="shared" si="202"/>
        <v>3.3679307610950926E-5</v>
      </c>
      <c r="BB419" s="36">
        <f t="shared" si="203"/>
        <v>2620796.6457770281</v>
      </c>
      <c r="BC419" s="38">
        <f t="shared" si="204"/>
        <v>403.84639958664775</v>
      </c>
      <c r="BD419" s="39">
        <f t="shared" si="205"/>
        <v>1.541167414605148E-2</v>
      </c>
      <c r="BE419" s="36">
        <v>2539444.9500000002</v>
      </c>
      <c r="BF419" s="40">
        <f>テーブル2[[#This Row],[q_P]]/テーブル2[[#This Row],[q_M]]</f>
        <v>1.0320352271377364</v>
      </c>
      <c r="BG419" s="34">
        <v>1</v>
      </c>
      <c r="BH419" s="34">
        <v>2.1000000000000001E-2</v>
      </c>
      <c r="BI419" s="34">
        <v>4.5999999999999999E-2</v>
      </c>
      <c r="BJ419" s="34">
        <v>5625</v>
      </c>
      <c r="BK419" s="22">
        <v>1</v>
      </c>
      <c r="BL419" s="34">
        <f>テーブル2[[#This Row],[Ts]]-テーブル2[[#This Row],[Tin]]</f>
        <v>79.318663789581933</v>
      </c>
      <c r="BM419" s="34">
        <f>テーブル2[[#This Row],[q_P]]*0.000001</f>
        <v>2.6207966457770278</v>
      </c>
      <c r="BN419" s="34">
        <f>テーブル2[[#This Row],[Tsub]]</f>
        <v>79.318663789581933</v>
      </c>
      <c r="BO419" s="34">
        <f>テーブル2[[#This Row],[Fcorr]]</f>
        <v>1</v>
      </c>
      <c r="BP419" s="34">
        <f>(テーブル2[[#This Row],[Tsub]]-40)^2</f>
        <v>1545.9573221981816</v>
      </c>
      <c r="BQ419" s="34">
        <v>1</v>
      </c>
      <c r="BR419" s="34">
        <v>0.59054999999999991</v>
      </c>
    </row>
    <row r="420" spans="1:70" x14ac:dyDescent="0.15">
      <c r="A420" s="33" t="s">
        <v>419</v>
      </c>
      <c r="B420" s="34">
        <v>13789514.586336</v>
      </c>
      <c r="C420" s="22">
        <f>TsatFromP(テーブル2[[#This Row],[P]])</f>
        <v>608.62107399852357</v>
      </c>
      <c r="D420" s="34">
        <f>RhoGFromP(テーブル2[[#This Row],[P]])</f>
        <v>85.147847035840741</v>
      </c>
      <c r="E420" s="34">
        <f>RhoFFromP(テーブル2[[#This Row],[P]])</f>
        <v>624.86636713482415</v>
      </c>
      <c r="F420" s="34">
        <f>HgFromP(テーブル2[[#This Row],[P]])</f>
        <v>2643264.5206450778</v>
      </c>
      <c r="G420" s="34">
        <f>HfFromP(テーブル2[[#This Row],[P]])</f>
        <v>1562686.7596125705</v>
      </c>
      <c r="H420" s="34">
        <f>MuGFromP(テーブル2[[#This Row],[P]])</f>
        <v>2.2019591234371903E-5</v>
      </c>
      <c r="I420" s="34">
        <f>MuFFromP(テーブル2[[#This Row],[P]])</f>
        <v>7.222326555143516E-5</v>
      </c>
      <c r="J420" s="34">
        <f>KfFromP(テーブル2[[#This Row],[P]])</f>
        <v>0.49112131073334553</v>
      </c>
      <c r="K420" s="34">
        <f>CpFFromP(テーブル2[[#This Row],[P]])</f>
        <v>7679.7488518783057</v>
      </c>
      <c r="L420" s="34">
        <f>SigmaFromP(テーブル2[[#This Row],[P]])</f>
        <v>6.5036449518301549E-3</v>
      </c>
      <c r="M420" s="34">
        <v>463.01</v>
      </c>
      <c r="N420" s="34">
        <v>1708.8498</v>
      </c>
      <c r="O420" s="35">
        <f t="shared" si="206"/>
        <v>4.7446061512773295E-5</v>
      </c>
      <c r="P420" s="35">
        <f t="shared" si="207"/>
        <v>2.4417714740761307E-2</v>
      </c>
      <c r="Q420" s="35">
        <v>7.7723999999999996E-3</v>
      </c>
      <c r="R420" s="34">
        <v>0.59054999999999991</v>
      </c>
      <c r="S420" s="36">
        <v>2972918.2243347168</v>
      </c>
      <c r="T420" s="34">
        <v>523.16400164991023</v>
      </c>
      <c r="U420" s="12">
        <f>+T420+BG420*S420*テーブル2[[#This Row],[Pw]]*R420/(N420*O420*K420)</f>
        <v>592.01235786696247</v>
      </c>
      <c r="V420" s="34">
        <v>0.03</v>
      </c>
      <c r="W420" s="35">
        <f t="shared" si="178"/>
        <v>183900.07823810002</v>
      </c>
      <c r="X420" s="34">
        <v>2.9658912533740582E-2</v>
      </c>
      <c r="Y420" s="34">
        <f t="shared" si="179"/>
        <v>5.8066063991135852</v>
      </c>
      <c r="Z420" s="34">
        <f t="shared" si="180"/>
        <v>5.8066064171691378</v>
      </c>
      <c r="AA420" s="34">
        <f t="shared" si="181"/>
        <v>-1.8055552608586822E-8</v>
      </c>
      <c r="AB420" s="34">
        <f t="shared" si="182"/>
        <v>4.5045581730802662E-5</v>
      </c>
      <c r="AC420" s="34">
        <v>641.46627667366545</v>
      </c>
      <c r="AD420" s="34">
        <f t="shared" si="183"/>
        <v>5598.6657026877228</v>
      </c>
      <c r="AE420" s="34">
        <f>+gettm2(AD420,AC420,AK420,AL420,テーブル2[[#This Row],[Fcorr]])</f>
        <v>592.01235786696247</v>
      </c>
      <c r="AF420" s="37">
        <f t="shared" si="184"/>
        <v>0</v>
      </c>
      <c r="AG420" s="34">
        <v>4.5183734250341813E-5</v>
      </c>
      <c r="AH420" s="34">
        <f t="shared" si="185"/>
        <v>17.325503728281234</v>
      </c>
      <c r="AI420" s="34">
        <f t="shared" si="186"/>
        <v>0.16651346579169563</v>
      </c>
      <c r="AJ420" s="34">
        <f t="shared" si="187"/>
        <v>65.094082462751601</v>
      </c>
      <c r="AK420" s="34">
        <f>+S88*テーブル2[[#This Row],[F_form]]/(E88*CpFromTP((テーブル2[[#This Row],[Tin]]+テーブル2[[#This Row],[Tf]])/2,テーブル2[[#This Row],[P]])*AI88)</f>
        <v>1.9259376870528402</v>
      </c>
      <c r="AL420" s="34">
        <f t="shared" si="188"/>
        <v>1.1293676909872215</v>
      </c>
      <c r="AM420" s="34">
        <f t="shared" si="189"/>
        <v>608.62107396643501</v>
      </c>
      <c r="AN420" s="34">
        <f t="shared" si="190"/>
        <v>3.2088564694277011E-8</v>
      </c>
      <c r="AO420" s="34">
        <f t="shared" si="191"/>
        <v>1.3815251953915091E-7</v>
      </c>
      <c r="AP420" s="34">
        <v>2.5921200821071504</v>
      </c>
      <c r="AQ420" s="34">
        <f t="shared" si="192"/>
        <v>8.1158251369086961E-5</v>
      </c>
      <c r="AR420" s="34">
        <f t="shared" si="193"/>
        <v>2.2660943384940482E-5</v>
      </c>
      <c r="AS420" s="34">
        <f t="shared" si="194"/>
        <v>32.646556152492025</v>
      </c>
      <c r="AT420" s="34">
        <f t="shared" si="195"/>
        <v>14.214348431102016</v>
      </c>
      <c r="AU420" s="34">
        <f t="shared" si="196"/>
        <v>2.3668804212335477</v>
      </c>
      <c r="AV420" s="34">
        <f t="shared" si="197"/>
        <v>0.2252396608736027</v>
      </c>
      <c r="AW420" s="34">
        <f t="shared" si="198"/>
        <v>2.7081906043178235E-2</v>
      </c>
      <c r="AX420" s="34">
        <f t="shared" si="199"/>
        <v>0.22523965231688714</v>
      </c>
      <c r="AY420" s="34">
        <f t="shared" si="200"/>
        <v>8.5567155583277099E-9</v>
      </c>
      <c r="AZ420" s="34">
        <f t="shared" si="201"/>
        <v>1080577.7610325073</v>
      </c>
      <c r="BA420" s="34">
        <f t="shared" si="202"/>
        <v>3.130960325846977E-5</v>
      </c>
      <c r="BB420" s="36">
        <f t="shared" si="203"/>
        <v>2979369.861763122</v>
      </c>
      <c r="BC420" s="38">
        <f t="shared" si="204"/>
        <v>6451.637428405229</v>
      </c>
      <c r="BD420" s="39">
        <f t="shared" si="205"/>
        <v>0.21701361899548999</v>
      </c>
      <c r="BE420" s="36">
        <v>2548908.7200000002</v>
      </c>
      <c r="BF420" s="40">
        <f>テーブル2[[#This Row],[q_P]]/テーブル2[[#This Row],[q_M]]</f>
        <v>1.1688805638214936</v>
      </c>
      <c r="BG420" s="34">
        <v>1</v>
      </c>
      <c r="BH420" s="34">
        <v>-2.1999999999999999E-2</v>
      </c>
      <c r="BI420" s="34">
        <v>4.5999999999999999E-2</v>
      </c>
      <c r="BJ420" s="34">
        <v>5625</v>
      </c>
      <c r="BK420" s="22">
        <v>1</v>
      </c>
      <c r="BL420" s="34">
        <f>テーブル2[[#This Row],[Ts]]-テーブル2[[#This Row],[Tin]]</f>
        <v>85.457072348613337</v>
      </c>
      <c r="BM420" s="34">
        <f>テーブル2[[#This Row],[q_P]]*0.000001</f>
        <v>2.9793698617631219</v>
      </c>
      <c r="BN420" s="34">
        <f>テーブル2[[#This Row],[Tsub]]</f>
        <v>85.457072348613337</v>
      </c>
      <c r="BO420" s="34">
        <f>テーブル2[[#This Row],[Fcorr]]</f>
        <v>1</v>
      </c>
      <c r="BP420" s="34">
        <f>(テーブル2[[#This Row],[Tsub]]-40)^2</f>
        <v>2066.3454265070673</v>
      </c>
      <c r="BQ420" s="34">
        <v>1</v>
      </c>
      <c r="BR420" s="34">
        <v>0.59054999999999991</v>
      </c>
    </row>
    <row r="421" spans="1:70" x14ac:dyDescent="0.15">
      <c r="A421" s="33" t="s">
        <v>420</v>
      </c>
      <c r="B421" s="34">
        <v>13789514.586336</v>
      </c>
      <c r="C421" s="22">
        <f>TsatFromP(テーブル2[[#This Row],[P]])</f>
        <v>608.62107399852357</v>
      </c>
      <c r="D421" s="34">
        <f>RhoGFromP(テーブル2[[#This Row],[P]])</f>
        <v>85.147847035840741</v>
      </c>
      <c r="E421" s="34">
        <f>RhoFFromP(テーブル2[[#This Row],[P]])</f>
        <v>624.86636713482415</v>
      </c>
      <c r="F421" s="34">
        <f>HgFromP(テーブル2[[#This Row],[P]])</f>
        <v>2643264.5206450778</v>
      </c>
      <c r="G421" s="34">
        <f>HfFromP(テーブル2[[#This Row],[P]])</f>
        <v>1562686.7596125705</v>
      </c>
      <c r="H421" s="34">
        <f>MuGFromP(テーブル2[[#This Row],[P]])</f>
        <v>2.2019591234371903E-5</v>
      </c>
      <c r="I421" s="34">
        <f>MuFFromP(テーブル2[[#This Row],[P]])</f>
        <v>7.222326555143516E-5</v>
      </c>
      <c r="J421" s="34">
        <f>KfFromP(テーブル2[[#This Row],[P]])</f>
        <v>0.49112131073334553</v>
      </c>
      <c r="K421" s="34">
        <f>CpFFromP(テーブル2[[#This Row],[P]])</f>
        <v>7679.7488518783057</v>
      </c>
      <c r="L421" s="34">
        <f>SigmaFromP(テーブル2[[#This Row],[P]])</f>
        <v>6.5036449518301549E-3</v>
      </c>
      <c r="M421" s="34">
        <v>469.01</v>
      </c>
      <c r="N421" s="34">
        <v>1817.3481999999999</v>
      </c>
      <c r="O421" s="35">
        <f t="shared" si="206"/>
        <v>4.7446061512773295E-5</v>
      </c>
      <c r="P421" s="35">
        <f t="shared" si="207"/>
        <v>2.4417714740761307E-2</v>
      </c>
      <c r="Q421" s="35">
        <v>7.7723999999999996E-3</v>
      </c>
      <c r="R421" s="34">
        <v>0.59054999999999991</v>
      </c>
      <c r="S421" s="36">
        <v>2368587.3031616211</v>
      </c>
      <c r="T421" s="34">
        <v>540.49035799190642</v>
      </c>
      <c r="U421" s="12">
        <f>+T421+BG421*S421*テーブル2[[#This Row],[Pw]]*R421/(N421*O421*K421)</f>
        <v>592.06850743141297</v>
      </c>
      <c r="V421" s="34">
        <v>0.03</v>
      </c>
      <c r="W421" s="35">
        <f t="shared" si="178"/>
        <v>195576.27368178888</v>
      </c>
      <c r="X421" s="34">
        <v>2.8854728463755315E-2</v>
      </c>
      <c r="Y421" s="34">
        <f t="shared" si="179"/>
        <v>5.8869656822511267</v>
      </c>
      <c r="Z421" s="34">
        <f t="shared" si="180"/>
        <v>5.886965693748448</v>
      </c>
      <c r="AA421" s="34">
        <f t="shared" si="181"/>
        <v>-1.1497321317222031E-8</v>
      </c>
      <c r="AB421" s="34">
        <f t="shared" si="182"/>
        <v>4.093755726942397E-5</v>
      </c>
      <c r="AC421" s="34">
        <v>640.23809992387783</v>
      </c>
      <c r="AD421" s="34">
        <f t="shared" si="183"/>
        <v>5872.8603504745934</v>
      </c>
      <c r="AE421" s="34">
        <f>+gettm2(AD421,AC421,AK421,AL421,テーブル2[[#This Row],[Fcorr]])</f>
        <v>592.06850743141285</v>
      </c>
      <c r="AF421" s="37">
        <f t="shared" si="184"/>
        <v>0</v>
      </c>
      <c r="AG421" s="34">
        <v>4.1036412856661488E-5</v>
      </c>
      <c r="AH421" s="34">
        <f t="shared" si="185"/>
        <v>19.064092883786273</v>
      </c>
      <c r="AI421" s="34">
        <f t="shared" si="186"/>
        <v>0.17466846263006852</v>
      </c>
      <c r="AJ421" s="34">
        <f t="shared" si="187"/>
        <v>62.014595746897513</v>
      </c>
      <c r="AK421" s="34">
        <f>+S88*テーブル2[[#This Row],[F_form]]/(E88*CpFromTP((テーブル2[[#This Row],[Tin]]+テーブル2[[#This Row],[Tf]])/2,テーブル2[[#This Row],[P]])*AI88)</f>
        <v>1.8671866020374854</v>
      </c>
      <c r="AL421" s="34">
        <f t="shared" si="188"/>
        <v>1.1293676909872215</v>
      </c>
      <c r="AM421" s="34">
        <f t="shared" si="189"/>
        <v>608.62107393150245</v>
      </c>
      <c r="AN421" s="34">
        <f t="shared" si="190"/>
        <v>6.7021119320997968E-8</v>
      </c>
      <c r="AO421" s="34">
        <f t="shared" si="191"/>
        <v>9.8855587237517309E-8</v>
      </c>
      <c r="AP421" s="34">
        <v>2.689102801888954</v>
      </c>
      <c r="AQ421" s="34">
        <f t="shared" si="192"/>
        <v>7.5409854733888521E-5</v>
      </c>
      <c r="AR421" s="34">
        <f t="shared" si="193"/>
        <v>2.0567634221949503E-5</v>
      </c>
      <c r="AS421" s="34">
        <f t="shared" si="194"/>
        <v>31.081993599184706</v>
      </c>
      <c r="AT421" s="34">
        <f t="shared" si="195"/>
        <v>14.091571668900531</v>
      </c>
      <c r="AU421" s="34">
        <f t="shared" si="196"/>
        <v>2.4613531594482847</v>
      </c>
      <c r="AV421" s="34">
        <f t="shared" si="197"/>
        <v>0.22774964244066931</v>
      </c>
      <c r="AW421" s="34">
        <f t="shared" si="198"/>
        <v>2.4612115928112195E-2</v>
      </c>
      <c r="AX421" s="34">
        <f t="shared" si="199"/>
        <v>0.22774963901593379</v>
      </c>
      <c r="AY421" s="34">
        <f t="shared" si="200"/>
        <v>3.4247355229499732E-9</v>
      </c>
      <c r="AZ421" s="34">
        <f t="shared" si="201"/>
        <v>1080577.7610325073</v>
      </c>
      <c r="BA421" s="34">
        <f t="shared" si="202"/>
        <v>2.8042756372466328E-5</v>
      </c>
      <c r="BB421" s="36">
        <f t="shared" si="203"/>
        <v>2380256.1523869098</v>
      </c>
      <c r="BC421" s="38">
        <f t="shared" si="204"/>
        <v>11668.849225288723</v>
      </c>
      <c r="BD421" s="39">
        <f t="shared" si="205"/>
        <v>0.49265016365295006</v>
      </c>
      <c r="BE421" s="36">
        <v>2533135.77</v>
      </c>
      <c r="BF421" s="40">
        <f>テーブル2[[#This Row],[q_P]]/テーブル2[[#This Row],[q_M]]</f>
        <v>0.93964807594458699</v>
      </c>
      <c r="BG421" s="34">
        <v>1</v>
      </c>
      <c r="BH421" s="34">
        <v>2.9000000000000001E-2</v>
      </c>
      <c r="BI421" s="34">
        <v>4.5999999999999999E-2</v>
      </c>
      <c r="BJ421" s="34">
        <v>5625</v>
      </c>
      <c r="BK421" s="22">
        <v>1</v>
      </c>
      <c r="BL421" s="34">
        <f>テーブル2[[#This Row],[Ts]]-テーブル2[[#This Row],[Tin]]</f>
        <v>68.130716006617149</v>
      </c>
      <c r="BM421" s="34">
        <f>テーブル2[[#This Row],[q_P]]*0.000001</f>
        <v>2.3802561523869099</v>
      </c>
      <c r="BN421" s="34">
        <f>テーブル2[[#This Row],[Tsub]]</f>
        <v>68.130716006617149</v>
      </c>
      <c r="BO421" s="34">
        <f>テーブル2[[#This Row],[Fcorr]]</f>
        <v>1</v>
      </c>
      <c r="BP421" s="34">
        <f>(テーブル2[[#This Row],[Tsub]]-40)^2</f>
        <v>791.3371830449463</v>
      </c>
      <c r="BQ421" s="34">
        <v>1</v>
      </c>
      <c r="BR421" s="34">
        <v>0.59054999999999991</v>
      </c>
    </row>
    <row r="422" spans="1:70" x14ac:dyDescent="0.15">
      <c r="A422" s="33" t="s">
        <v>421</v>
      </c>
      <c r="B422" s="34">
        <v>13789514.586336</v>
      </c>
      <c r="C422" s="22">
        <f>TsatFromP(テーブル2[[#This Row],[P]])</f>
        <v>608.62107399852357</v>
      </c>
      <c r="D422" s="34">
        <f>RhoGFromP(テーブル2[[#This Row],[P]])</f>
        <v>85.147847035840741</v>
      </c>
      <c r="E422" s="34">
        <f>RhoFFromP(テーブル2[[#This Row],[P]])</f>
        <v>624.86636713482415</v>
      </c>
      <c r="F422" s="34">
        <f>HgFromP(テーブル2[[#This Row],[P]])</f>
        <v>2643264.5206450778</v>
      </c>
      <c r="G422" s="34">
        <f>HfFromP(テーブル2[[#This Row],[P]])</f>
        <v>1562686.7596125705</v>
      </c>
      <c r="H422" s="34">
        <f>MuGFromP(テーブル2[[#This Row],[P]])</f>
        <v>2.2019591234371903E-5</v>
      </c>
      <c r="I422" s="34">
        <f>MuFFromP(テーブル2[[#This Row],[P]])</f>
        <v>7.222326555143516E-5</v>
      </c>
      <c r="J422" s="34">
        <f>KfFromP(テーブル2[[#This Row],[P]])</f>
        <v>0.49112131073334553</v>
      </c>
      <c r="K422" s="34">
        <f>CpFFromP(テーブル2[[#This Row],[P]])</f>
        <v>7679.7488518783057</v>
      </c>
      <c r="L422" s="34">
        <f>SigmaFromP(テーブル2[[#This Row],[P]])</f>
        <v>6.5036449518301549E-3</v>
      </c>
      <c r="M422" s="34">
        <v>474.01</v>
      </c>
      <c r="N422" s="34">
        <v>2088.5942</v>
      </c>
      <c r="O422" s="35">
        <f t="shared" si="206"/>
        <v>4.7446061512773295E-5</v>
      </c>
      <c r="P422" s="35">
        <f t="shared" si="207"/>
        <v>2.4417714740761307E-2</v>
      </c>
      <c r="Q422" s="35">
        <v>7.7723999999999996E-3</v>
      </c>
      <c r="R422" s="34">
        <v>0.59054999999999991</v>
      </c>
      <c r="S422" s="36">
        <v>2239438.8198852539</v>
      </c>
      <c r="T422" s="34">
        <v>548.88976333383675</v>
      </c>
      <c r="U422" s="12">
        <f>+T422+BG422*S422*テーブル2[[#This Row],[Pw]]*R422/(N422*O422*K422)</f>
        <v>591.32236290801814</v>
      </c>
      <c r="V422" s="34">
        <v>0.03</v>
      </c>
      <c r="W422" s="35">
        <f t="shared" si="178"/>
        <v>224766.76229101114</v>
      </c>
      <c r="X422" s="34">
        <v>2.7148892456605726E-2</v>
      </c>
      <c r="Y422" s="34">
        <f t="shared" si="179"/>
        <v>6.0690950814070161</v>
      </c>
      <c r="Z422" s="34">
        <f t="shared" si="180"/>
        <v>6.0690950889573738</v>
      </c>
      <c r="AA422" s="34">
        <f t="shared" si="181"/>
        <v>-7.5503576724145205E-9</v>
      </c>
      <c r="AB422" s="34">
        <f t="shared" si="182"/>
        <v>3.2942378629343377E-5</v>
      </c>
      <c r="AC422" s="34">
        <v>639.25076510831548</v>
      </c>
      <c r="AD422" s="34">
        <f t="shared" si="183"/>
        <v>6546.8615860139316</v>
      </c>
      <c r="AE422" s="34">
        <f>+gettm2(AD422,AC422,AK422,AL422,テーブル2[[#This Row],[Fcorr]])</f>
        <v>591.32236290801814</v>
      </c>
      <c r="AF422" s="37">
        <f t="shared" si="184"/>
        <v>0</v>
      </c>
      <c r="AG422" s="34">
        <v>3.3018442175093396E-5</v>
      </c>
      <c r="AH422" s="34">
        <f t="shared" si="185"/>
        <v>23.690984886089709</v>
      </c>
      <c r="AI422" s="34">
        <f t="shared" si="186"/>
        <v>0.19471436064174341</v>
      </c>
      <c r="AJ422" s="34">
        <f t="shared" si="187"/>
        <v>55.624304129005523</v>
      </c>
      <c r="AK422" s="34">
        <f>+S88*テーブル2[[#This Row],[F_form]]/(E88*CpFromTP((テーブル2[[#This Row],[Tin]]+テーブル2[[#This Row],[Tf]])/2,テーブル2[[#This Row],[P]])*AI88)</f>
        <v>1.8383952530219438</v>
      </c>
      <c r="AL422" s="34">
        <f t="shared" si="188"/>
        <v>1.1293676909872215</v>
      </c>
      <c r="AM422" s="34">
        <f t="shared" si="189"/>
        <v>608.62107394452084</v>
      </c>
      <c r="AN422" s="34">
        <f t="shared" si="190"/>
        <v>5.4002725846657995E-8</v>
      </c>
      <c r="AO422" s="34">
        <f t="shared" si="191"/>
        <v>7.606354575001909E-8</v>
      </c>
      <c r="AP422" s="34">
        <v>2.8827785258859486</v>
      </c>
      <c r="AQ422" s="34">
        <f t="shared" si="192"/>
        <v>6.5617602453733268E-5</v>
      </c>
      <c r="AR422" s="34">
        <f t="shared" si="193"/>
        <v>1.6547252860421708E-5</v>
      </c>
      <c r="AS422" s="34">
        <f t="shared" si="194"/>
        <v>27.876222043629781</v>
      </c>
      <c r="AT422" s="34">
        <f t="shared" si="195"/>
        <v>13.588870344747745</v>
      </c>
      <c r="AU422" s="34">
        <f t="shared" si="196"/>
        <v>2.6459482010211044</v>
      </c>
      <c r="AV422" s="34">
        <f t="shared" si="197"/>
        <v>0.23683032486484423</v>
      </c>
      <c r="AW422" s="34">
        <f t="shared" si="198"/>
        <v>1.9805325374866303E-2</v>
      </c>
      <c r="AX422" s="34">
        <f t="shared" si="199"/>
        <v>0.23683032414199373</v>
      </c>
      <c r="AY422" s="34">
        <f t="shared" si="200"/>
        <v>7.2285050167764098E-10</v>
      </c>
      <c r="AZ422" s="34">
        <f t="shared" si="201"/>
        <v>1080577.7610325073</v>
      </c>
      <c r="BA422" s="34">
        <f t="shared" si="202"/>
        <v>2.276192980644164E-5</v>
      </c>
      <c r="BB422" s="36">
        <f t="shared" si="203"/>
        <v>2256371.7920244839</v>
      </c>
      <c r="BC422" s="38">
        <f t="shared" si="204"/>
        <v>16932.972139229998</v>
      </c>
      <c r="BD422" s="39">
        <f t="shared" si="205"/>
        <v>0.75612568599206575</v>
      </c>
      <c r="BE422" s="36">
        <v>2570990.85</v>
      </c>
      <c r="BF422" s="40">
        <f>テーブル2[[#This Row],[q_P]]/テーブル2[[#This Row],[q_M]]</f>
        <v>0.87762731323002718</v>
      </c>
      <c r="BG422" s="34">
        <v>1</v>
      </c>
      <c r="BH422" s="34">
        <v>2.1000000000000001E-2</v>
      </c>
      <c r="BI422" s="34">
        <v>4.5999999999999999E-2</v>
      </c>
      <c r="BJ422" s="34">
        <v>5625</v>
      </c>
      <c r="BK422" s="22">
        <v>1</v>
      </c>
      <c r="BL422" s="34">
        <f>テーブル2[[#This Row],[Ts]]-テーブル2[[#This Row],[Tin]]</f>
        <v>59.731310664686816</v>
      </c>
      <c r="BM422" s="34">
        <f>テーブル2[[#This Row],[q_P]]*0.000001</f>
        <v>2.2563717920244839</v>
      </c>
      <c r="BN422" s="34">
        <f>テーブル2[[#This Row],[Tsub]]</f>
        <v>59.731310664686816</v>
      </c>
      <c r="BO422" s="34">
        <f>テーブル2[[#This Row],[Fcorr]]</f>
        <v>1</v>
      </c>
      <c r="BP422" s="34">
        <f>(テーブル2[[#This Row],[Tsub]]-40)^2</f>
        <v>389.3246205463837</v>
      </c>
      <c r="BQ422" s="34">
        <v>1</v>
      </c>
      <c r="BR422" s="34">
        <v>0.59054999999999991</v>
      </c>
    </row>
    <row r="423" spans="1:70" x14ac:dyDescent="0.15">
      <c r="A423" s="33" t="s">
        <v>422</v>
      </c>
      <c r="B423" s="34">
        <v>13789514.586336</v>
      </c>
      <c r="C423" s="22">
        <f>TsatFromP(テーブル2[[#This Row],[P]])</f>
        <v>608.62107399852357</v>
      </c>
      <c r="D423" s="34">
        <f>RhoGFromP(テーブル2[[#This Row],[P]])</f>
        <v>85.147847035840741</v>
      </c>
      <c r="E423" s="34">
        <f>RhoFFromP(テーブル2[[#This Row],[P]])</f>
        <v>624.86636713482415</v>
      </c>
      <c r="F423" s="34">
        <f>HgFromP(テーブル2[[#This Row],[P]])</f>
        <v>2643264.5206450778</v>
      </c>
      <c r="G423" s="34">
        <f>HfFromP(テーブル2[[#This Row],[P]])</f>
        <v>1562686.7596125705</v>
      </c>
      <c r="H423" s="34">
        <f>MuGFromP(テーブル2[[#This Row],[P]])</f>
        <v>2.2019591234371903E-5</v>
      </c>
      <c r="I423" s="34">
        <f>MuFFromP(テーブル2[[#This Row],[P]])</f>
        <v>7.222326555143516E-5</v>
      </c>
      <c r="J423" s="34">
        <f>KfFromP(テーブル2[[#This Row],[P]])</f>
        <v>0.49112131073334553</v>
      </c>
      <c r="K423" s="34">
        <f>CpFFromP(テーブル2[[#This Row],[P]])</f>
        <v>7679.7488518783057</v>
      </c>
      <c r="L423" s="34">
        <f>SigmaFromP(テーブル2[[#This Row],[P]])</f>
        <v>6.5036449518301549E-3</v>
      </c>
      <c r="M423" s="34">
        <v>479.01</v>
      </c>
      <c r="N423" s="34">
        <v>2142.8434000000002</v>
      </c>
      <c r="O423" s="35">
        <f t="shared" si="206"/>
        <v>4.7446061512773295E-5</v>
      </c>
      <c r="P423" s="35">
        <f t="shared" si="207"/>
        <v>2.4417714740761307E-2</v>
      </c>
      <c r="Q423" s="35">
        <v>7.7723999999999996E-3</v>
      </c>
      <c r="R423" s="34">
        <v>0.59054999999999991</v>
      </c>
      <c r="S423" s="36">
        <v>1942828.5598754883</v>
      </c>
      <c r="T423" s="34">
        <v>555.51116161193988</v>
      </c>
      <c r="U423" s="12">
        <f>+T423+BG423*S423*テーブル2[[#This Row],[Pw]]*R423/(N423*O423*K423)</f>
        <v>591.39166684186921</v>
      </c>
      <c r="V423" s="34">
        <v>0.03</v>
      </c>
      <c r="W423" s="35">
        <f t="shared" si="178"/>
        <v>230604.86001285556</v>
      </c>
      <c r="X423" s="34">
        <v>2.6850374096891998E-2</v>
      </c>
      <c r="Y423" s="34">
        <f t="shared" si="179"/>
        <v>6.102739462859688</v>
      </c>
      <c r="Z423" s="34">
        <f t="shared" si="180"/>
        <v>6.1027394682774956</v>
      </c>
      <c r="AA423" s="34">
        <f t="shared" si="181"/>
        <v>-5.4178075359345712E-9</v>
      </c>
      <c r="AB423" s="34">
        <f t="shared" si="182"/>
        <v>3.1643462470344235E-5</v>
      </c>
      <c r="AC423" s="34">
        <v>638.70975295671099</v>
      </c>
      <c r="AD423" s="34">
        <f t="shared" si="183"/>
        <v>6679.8796377444905</v>
      </c>
      <c r="AE423" s="34">
        <f>+gettm2(AD423,AC423,AK423,AL423,テーブル2[[#This Row],[Fcorr]])</f>
        <v>591.39166722896653</v>
      </c>
      <c r="AF423" s="37">
        <f t="shared" si="184"/>
        <v>3.8709731597919017E-7</v>
      </c>
      <c r="AG423" s="34">
        <v>3.1706536688823758E-5</v>
      </c>
      <c r="AH423" s="34">
        <f t="shared" si="185"/>
        <v>24.66346389719622</v>
      </c>
      <c r="AI423" s="34">
        <f t="shared" si="186"/>
        <v>0.19867053484158559</v>
      </c>
      <c r="AJ423" s="34">
        <f t="shared" si="187"/>
        <v>54.499472186473277</v>
      </c>
      <c r="AK423" s="34">
        <f>+S88*テーブル2[[#This Row],[F_form]]/(E88*CpFromTP((テーブル2[[#This Row],[Tin]]+テーブル2[[#This Row],[Tf]])/2,テーブル2[[#This Row],[P]])*AI88)</f>
        <v>1.8114765915886528</v>
      </c>
      <c r="AL423" s="34">
        <f t="shared" si="188"/>
        <v>1.1293676909872215</v>
      </c>
      <c r="AM423" s="34">
        <f t="shared" si="189"/>
        <v>608.62107396632734</v>
      </c>
      <c r="AN423" s="34">
        <f t="shared" si="190"/>
        <v>3.2196226129599381E-8</v>
      </c>
      <c r="AO423" s="34">
        <f t="shared" si="191"/>
        <v>6.3074218479522871E-8</v>
      </c>
      <c r="AP423" s="34">
        <v>2.9178415738319816</v>
      </c>
      <c r="AQ423" s="34">
        <f t="shared" si="192"/>
        <v>6.4050053794380285E-5</v>
      </c>
      <c r="AR423" s="34">
        <f t="shared" si="193"/>
        <v>1.588480545365164E-5</v>
      </c>
      <c r="AS423" s="34">
        <f t="shared" si="194"/>
        <v>27.303944341356654</v>
      </c>
      <c r="AT423" s="34">
        <f t="shared" si="195"/>
        <v>13.48515586561431</v>
      </c>
      <c r="AU423" s="34">
        <f t="shared" si="196"/>
        <v>2.6791031282437401</v>
      </c>
      <c r="AV423" s="34">
        <f t="shared" si="197"/>
        <v>0.23873844558824153</v>
      </c>
      <c r="AW423" s="34">
        <f t="shared" si="198"/>
        <v>1.9024402495765681E-2</v>
      </c>
      <c r="AX423" s="34">
        <f t="shared" si="199"/>
        <v>0.23873844334979918</v>
      </c>
      <c r="AY423" s="34">
        <f t="shared" si="200"/>
        <v>2.2384423481458526E-9</v>
      </c>
      <c r="AZ423" s="34">
        <f t="shared" si="201"/>
        <v>1080577.7610325073</v>
      </c>
      <c r="BA423" s="34">
        <f t="shared" si="202"/>
        <v>2.195117595444491E-5</v>
      </c>
      <c r="BB423" s="36">
        <f t="shared" si="203"/>
        <v>1940158.7296104508</v>
      </c>
      <c r="BC423" s="38">
        <f t="shared" si="204"/>
        <v>-2669.8302650374826</v>
      </c>
      <c r="BD423" s="39">
        <f t="shared" si="205"/>
        <v>-0.13741975592579236</v>
      </c>
      <c r="BE423" s="36">
        <v>2539444.9500000002</v>
      </c>
      <c r="BF423" s="40">
        <f>テーブル2[[#This Row],[q_P]]/テーブル2[[#This Row],[q_M]]</f>
        <v>0.76400897353984798</v>
      </c>
      <c r="BG423" s="34">
        <v>1</v>
      </c>
      <c r="BH423" s="34">
        <v>0.04</v>
      </c>
      <c r="BI423" s="34">
        <v>4.5999999999999999E-2</v>
      </c>
      <c r="BJ423" s="34">
        <v>5625</v>
      </c>
      <c r="BK423" s="22">
        <v>1</v>
      </c>
      <c r="BL423" s="34">
        <f>テーブル2[[#This Row],[Ts]]-テーブル2[[#This Row],[Tin]]</f>
        <v>53.109912386583687</v>
      </c>
      <c r="BM423" s="34">
        <f>テーブル2[[#This Row],[q_P]]*0.000001</f>
        <v>1.9401587296104508</v>
      </c>
      <c r="BN423" s="34">
        <f>テーブル2[[#This Row],[Tsub]]</f>
        <v>53.109912386583687</v>
      </c>
      <c r="BO423" s="34">
        <f>テーブル2[[#This Row],[Fcorr]]</f>
        <v>1</v>
      </c>
      <c r="BP423" s="34">
        <f>(テーブル2[[#This Row],[Tsub]]-40)^2</f>
        <v>171.86980278390038</v>
      </c>
      <c r="BQ423" s="34">
        <v>1</v>
      </c>
      <c r="BR423" s="34">
        <v>0.59054999999999991</v>
      </c>
    </row>
    <row r="424" spans="1:70" x14ac:dyDescent="0.15">
      <c r="A424" s="33" t="s">
        <v>423</v>
      </c>
      <c r="B424" s="34">
        <v>13789514.586336</v>
      </c>
      <c r="C424" s="22">
        <f>TsatFromP(テーブル2[[#This Row],[P]])</f>
        <v>608.62107399852357</v>
      </c>
      <c r="D424" s="34">
        <f>RhoGFromP(テーブル2[[#This Row],[P]])</f>
        <v>85.147847035840741</v>
      </c>
      <c r="E424" s="34">
        <f>RhoFFromP(テーブル2[[#This Row],[P]])</f>
        <v>624.86636713482415</v>
      </c>
      <c r="F424" s="34">
        <f>HgFromP(テーブル2[[#This Row],[P]])</f>
        <v>2643264.5206450778</v>
      </c>
      <c r="G424" s="34">
        <f>HfFromP(テーブル2[[#This Row],[P]])</f>
        <v>1562686.7596125705</v>
      </c>
      <c r="H424" s="34">
        <f>MuGFromP(テーブル2[[#This Row],[P]])</f>
        <v>2.2019591234371903E-5</v>
      </c>
      <c r="I424" s="34">
        <f>MuFFromP(テーブル2[[#This Row],[P]])</f>
        <v>7.222326555143516E-5</v>
      </c>
      <c r="J424" s="34">
        <f>KfFromP(テーブル2[[#This Row],[P]])</f>
        <v>0.49112131073334553</v>
      </c>
      <c r="K424" s="34">
        <f>CpFFromP(テーブル2[[#This Row],[P]])</f>
        <v>7679.7488518783057</v>
      </c>
      <c r="L424" s="34">
        <f>SigmaFromP(テーブル2[[#This Row],[P]])</f>
        <v>6.5036449518301549E-3</v>
      </c>
      <c r="M424" s="34">
        <v>483.01</v>
      </c>
      <c r="N424" s="34">
        <v>2305.5909999999999</v>
      </c>
      <c r="O424" s="35">
        <f t="shared" si="206"/>
        <v>4.7446061512773295E-5</v>
      </c>
      <c r="P424" s="35">
        <f t="shared" si="207"/>
        <v>2.4417714740761307E-2</v>
      </c>
      <c r="Q424" s="35">
        <v>7.7723999999999996E-3</v>
      </c>
      <c r="R424" s="34">
        <v>0.59054999999999991</v>
      </c>
      <c r="S424" s="36">
        <v>1995759.0103149414</v>
      </c>
      <c r="T424" s="34">
        <v>556.63884359779468</v>
      </c>
      <c r="U424" s="12">
        <f>+T424+BG424*S424*テーブル2[[#This Row],[Pw]]*R424/(N424*O424*K424)</f>
        <v>590.89513425631526</v>
      </c>
      <c r="V424" s="34">
        <v>0.03</v>
      </c>
      <c r="W424" s="35">
        <f t="shared" si="178"/>
        <v>248119.15317838889</v>
      </c>
      <c r="X424" s="34">
        <v>2.6023816310075824E-2</v>
      </c>
      <c r="Y424" s="34">
        <f t="shared" si="179"/>
        <v>6.1988982469714653</v>
      </c>
      <c r="Z424" s="34">
        <f t="shared" si="180"/>
        <v>6.1988982471758556</v>
      </c>
      <c r="AA424" s="34">
        <f t="shared" si="181"/>
        <v>-2.0439028247665192E-10</v>
      </c>
      <c r="AB424" s="34">
        <f t="shared" si="182"/>
        <v>2.8201985555276417E-5</v>
      </c>
      <c r="AC424" s="34">
        <v>638.40619674887148</v>
      </c>
      <c r="AD424" s="34">
        <f t="shared" si="183"/>
        <v>7075.7225221602403</v>
      </c>
      <c r="AE424" s="34">
        <f>+gettm2(AD424,AC424,AK424,AL424,テーブル2[[#This Row],[Fcorr]])</f>
        <v>590.89513464037714</v>
      </c>
      <c r="AF424" s="37">
        <f t="shared" si="184"/>
        <v>3.8406187741202302E-7</v>
      </c>
      <c r="AG424" s="34">
        <v>2.825998483074491E-5</v>
      </c>
      <c r="AH424" s="34">
        <f t="shared" si="185"/>
        <v>27.673136442465964</v>
      </c>
      <c r="AI424" s="34">
        <f t="shared" si="186"/>
        <v>0.21044354900126394</v>
      </c>
      <c r="AJ424" s="34">
        <f t="shared" si="187"/>
        <v>51.453813787969871</v>
      </c>
      <c r="AK424" s="34">
        <f>+S88*テーブル2[[#This Row],[F_form]]/(E88*CpFromTP((テーブル2[[#This Row],[Tin]]+テーブル2[[#This Row],[Tf]])/2,テーブル2[[#This Row],[P]])*AI88)</f>
        <v>1.8088574595923228</v>
      </c>
      <c r="AL424" s="34">
        <f t="shared" si="188"/>
        <v>1.1293676909872215</v>
      </c>
      <c r="AM424" s="34">
        <f t="shared" si="189"/>
        <v>608.62107396053182</v>
      </c>
      <c r="AN424" s="34">
        <f t="shared" si="190"/>
        <v>3.7991753742971923E-8</v>
      </c>
      <c r="AO424" s="34">
        <f t="shared" si="191"/>
        <v>5.7999275468493215E-8</v>
      </c>
      <c r="AP424" s="34">
        <v>3.0216212701399354</v>
      </c>
      <c r="AQ424" s="34">
        <f t="shared" si="192"/>
        <v>5.9725921164187519E-5</v>
      </c>
      <c r="AR424" s="34">
        <f t="shared" si="193"/>
        <v>1.4158992053106702E-5</v>
      </c>
      <c r="AS424" s="34">
        <f t="shared" si="194"/>
        <v>25.779707416307698</v>
      </c>
      <c r="AT424" s="34">
        <f t="shared" si="195"/>
        <v>13.197938240977894</v>
      </c>
      <c r="AU424" s="34">
        <f t="shared" si="196"/>
        <v>2.7774209629308868</v>
      </c>
      <c r="AV424" s="34">
        <f t="shared" si="197"/>
        <v>0.24420030720904862</v>
      </c>
      <c r="AW424" s="34">
        <f t="shared" si="198"/>
        <v>1.6955348198262821E-2</v>
      </c>
      <c r="AX424" s="34">
        <f t="shared" si="199"/>
        <v>0.244200299962652</v>
      </c>
      <c r="AY424" s="34">
        <f t="shared" si="200"/>
        <v>7.2463966216407272E-9</v>
      </c>
      <c r="AZ424" s="34">
        <f t="shared" si="201"/>
        <v>1080577.7610325073</v>
      </c>
      <c r="BA424" s="34">
        <f t="shared" si="202"/>
        <v>1.976618372209881E-5</v>
      </c>
      <c r="BB424" s="36">
        <f t="shared" si="203"/>
        <v>1981266.588003081</v>
      </c>
      <c r="BC424" s="38">
        <f t="shared" si="204"/>
        <v>-14492.42231186037</v>
      </c>
      <c r="BD424" s="39">
        <f t="shared" si="205"/>
        <v>-0.72616093611289212</v>
      </c>
      <c r="BE424" s="36">
        <v>2583609.209999999</v>
      </c>
      <c r="BF424" s="40">
        <f>テーブル2[[#This Row],[q_P]]/テーブル2[[#This Row],[q_M]]</f>
        <v>0.76686001131072057</v>
      </c>
      <c r="BG424" s="34">
        <v>1</v>
      </c>
      <c r="BH424" s="34">
        <v>2.7E-2</v>
      </c>
      <c r="BI424" s="34">
        <v>4.5999999999999999E-2</v>
      </c>
      <c r="BJ424" s="34">
        <v>5625</v>
      </c>
      <c r="BK424" s="22">
        <v>1</v>
      </c>
      <c r="BL424" s="34">
        <f>テーブル2[[#This Row],[Ts]]-テーブル2[[#This Row],[Tin]]</f>
        <v>51.982230400728895</v>
      </c>
      <c r="BM424" s="34">
        <f>テーブル2[[#This Row],[q_P]]*0.000001</f>
        <v>1.9812665880030809</v>
      </c>
      <c r="BN424" s="34">
        <f>テーブル2[[#This Row],[Tsub]]</f>
        <v>51.982230400728895</v>
      </c>
      <c r="BO424" s="34">
        <f>テーブル2[[#This Row],[Fcorr]]</f>
        <v>1</v>
      </c>
      <c r="BP424" s="34">
        <f>(テーブル2[[#This Row],[Tsub]]-40)^2</f>
        <v>143.57384537615172</v>
      </c>
      <c r="BQ424" s="34">
        <v>1</v>
      </c>
      <c r="BR424" s="34">
        <v>0.59054999999999991</v>
      </c>
    </row>
    <row r="425" spans="1:70" x14ac:dyDescent="0.15">
      <c r="A425" s="33" t="s">
        <v>424</v>
      </c>
      <c r="B425" s="34">
        <v>13789514.586336</v>
      </c>
      <c r="C425" s="22">
        <f>TsatFromP(テーブル2[[#This Row],[P]])</f>
        <v>608.62107399852357</v>
      </c>
      <c r="D425" s="34">
        <f>RhoGFromP(テーブル2[[#This Row],[P]])</f>
        <v>85.147847035840741</v>
      </c>
      <c r="E425" s="34">
        <f>RhoFFromP(テーブル2[[#This Row],[P]])</f>
        <v>624.86636713482415</v>
      </c>
      <c r="F425" s="34">
        <f>HgFromP(テーブル2[[#This Row],[P]])</f>
        <v>2643264.5206450778</v>
      </c>
      <c r="G425" s="34">
        <f>HfFromP(テーブル2[[#This Row],[P]])</f>
        <v>1562686.7596125705</v>
      </c>
      <c r="H425" s="34">
        <f>MuGFromP(テーブル2[[#This Row],[P]])</f>
        <v>2.2019591234371903E-5</v>
      </c>
      <c r="I425" s="34">
        <f>MuFFromP(テーブル2[[#This Row],[P]])</f>
        <v>7.222326555143516E-5</v>
      </c>
      <c r="J425" s="34">
        <f>KfFromP(テーブル2[[#This Row],[P]])</f>
        <v>0.49112131073334553</v>
      </c>
      <c r="K425" s="34">
        <f>CpFFromP(テーブル2[[#This Row],[P]])</f>
        <v>7679.7488518783057</v>
      </c>
      <c r="L425" s="34">
        <f>SigmaFromP(テーブル2[[#This Row],[P]])</f>
        <v>6.5036449518301549E-3</v>
      </c>
      <c r="M425" s="34">
        <v>489.01</v>
      </c>
      <c r="N425" s="34">
        <v>2454.7763</v>
      </c>
      <c r="O425" s="35">
        <f t="shared" si="206"/>
        <v>4.7446061512773295E-5</v>
      </c>
      <c r="P425" s="35">
        <f t="shared" si="207"/>
        <v>2.4417714740761307E-2</v>
      </c>
      <c r="Q425" s="35">
        <v>7.7723999999999996E-3</v>
      </c>
      <c r="R425" s="34">
        <v>0.59054999999999991</v>
      </c>
      <c r="S425" s="36">
        <v>1635658.3118438721</v>
      </c>
      <c r="T425" s="34">
        <v>564.40991998436516</v>
      </c>
      <c r="U425" s="12">
        <f>+T425+BG425*S425*テーブル2[[#This Row],[Pw]]*R425/(N425*O425*K425)</f>
        <v>590.77901151041044</v>
      </c>
      <c r="V425" s="34">
        <v>0.03</v>
      </c>
      <c r="W425" s="35">
        <f t="shared" si="178"/>
        <v>264173.92191346112</v>
      </c>
      <c r="X425" s="34">
        <v>2.5344867105094475E-2</v>
      </c>
      <c r="Y425" s="34">
        <f t="shared" si="179"/>
        <v>6.2813788925399781</v>
      </c>
      <c r="Z425" s="34">
        <f t="shared" si="180"/>
        <v>6.2813788929006398</v>
      </c>
      <c r="AA425" s="34">
        <f t="shared" si="181"/>
        <v>-3.6066172270921015E-10</v>
      </c>
      <c r="AB425" s="34">
        <f t="shared" si="182"/>
        <v>2.554473168193799E-5</v>
      </c>
      <c r="AC425" s="34">
        <v>637.63807174069268</v>
      </c>
      <c r="AD425" s="34">
        <f t="shared" si="183"/>
        <v>7434.6403390625019</v>
      </c>
      <c r="AE425" s="34">
        <f>+gettm2(AD425,AC425,AK425,AL425,テーブル2[[#This Row],[Fcorr]])</f>
        <v>590.77901151041044</v>
      </c>
      <c r="AF425" s="37">
        <f t="shared" si="184"/>
        <v>0</v>
      </c>
      <c r="AG425" s="34">
        <v>2.5588611518576384E-5</v>
      </c>
      <c r="AH425" s="34">
        <f t="shared" si="185"/>
        <v>30.551794551494368</v>
      </c>
      <c r="AI425" s="34">
        <f t="shared" si="186"/>
        <v>0.22111835132034041</v>
      </c>
      <c r="AJ425" s="34">
        <f t="shared" si="187"/>
        <v>48.95325084056595</v>
      </c>
      <c r="AK425" s="34">
        <f>+S88*テーブル2[[#This Row],[F_form]]/(E88*CpFromTP((テーブル2[[#This Row],[Tin]]+テーブル2[[#This Row],[Tf]])/2,テーブル2[[#This Row],[P]])*AI88)</f>
        <v>1.7756395749569098</v>
      </c>
      <c r="AL425" s="34">
        <f t="shared" si="188"/>
        <v>1.1293676909872215</v>
      </c>
      <c r="AM425" s="34">
        <f t="shared" si="189"/>
        <v>608.62107399448087</v>
      </c>
      <c r="AN425" s="34">
        <f t="shared" si="190"/>
        <v>4.042703949380666E-9</v>
      </c>
      <c r="AO425" s="34">
        <f t="shared" si="191"/>
        <v>4.3879836638393308E-8</v>
      </c>
      <c r="AP425" s="34">
        <v>3.1119909501693863</v>
      </c>
      <c r="AQ425" s="34">
        <f t="shared" si="192"/>
        <v>5.6307502381723415E-5</v>
      </c>
      <c r="AR425" s="34">
        <f t="shared" si="193"/>
        <v>1.2816245677607388E-5</v>
      </c>
      <c r="AS425" s="34">
        <f t="shared" si="194"/>
        <v>24.518598402057361</v>
      </c>
      <c r="AT425" s="34">
        <f t="shared" si="195"/>
        <v>12.947159740086622</v>
      </c>
      <c r="AU425" s="34">
        <f t="shared" si="196"/>
        <v>2.8628546160090411</v>
      </c>
      <c r="AV425" s="34">
        <f t="shared" si="197"/>
        <v>0.2491363341603452</v>
      </c>
      <c r="AW425" s="34">
        <f t="shared" si="198"/>
        <v>1.5357777538376921E-2</v>
      </c>
      <c r="AX425" s="34">
        <f t="shared" si="199"/>
        <v>0.2491363324799705</v>
      </c>
      <c r="AY425" s="34">
        <f t="shared" si="200"/>
        <v>1.6803747004967562E-9</v>
      </c>
      <c r="AZ425" s="34">
        <f t="shared" si="201"/>
        <v>1080577.7610325073</v>
      </c>
      <c r="BA425" s="34">
        <f t="shared" si="202"/>
        <v>1.8093723048474349E-5</v>
      </c>
      <c r="BB425" s="36">
        <f t="shared" si="203"/>
        <v>1637495.9652936088</v>
      </c>
      <c r="BC425" s="38">
        <f t="shared" si="204"/>
        <v>1837.6534497367684</v>
      </c>
      <c r="BD425" s="39">
        <f t="shared" si="205"/>
        <v>0.11234947032826115</v>
      </c>
      <c r="BE425" s="36">
        <v>2542599.54</v>
      </c>
      <c r="BF425" s="40">
        <f>テーブル2[[#This Row],[q_P]]/テーブル2[[#This Row],[q_M]]</f>
        <v>0.6440243300341385</v>
      </c>
      <c r="BG425" s="34">
        <v>1</v>
      </c>
      <c r="BH425" s="34">
        <v>4.1000000000000002E-2</v>
      </c>
      <c r="BI425" s="34">
        <v>4.5999999999999999E-2</v>
      </c>
      <c r="BJ425" s="34">
        <v>5625</v>
      </c>
      <c r="BK425" s="22">
        <v>1</v>
      </c>
      <c r="BL425" s="34">
        <f>テーブル2[[#This Row],[Ts]]-テーブル2[[#This Row],[Tin]]</f>
        <v>44.21115401415841</v>
      </c>
      <c r="BM425" s="34">
        <f>テーブル2[[#This Row],[q_P]]*0.000001</f>
        <v>1.6374959652936087</v>
      </c>
      <c r="BN425" s="34">
        <f>テーブル2[[#This Row],[Tsub]]</f>
        <v>44.21115401415841</v>
      </c>
      <c r="BO425" s="34">
        <f>テーブル2[[#This Row],[Fcorr]]</f>
        <v>1</v>
      </c>
      <c r="BP425" s="34">
        <f>(テーブル2[[#This Row],[Tsub]]-40)^2</f>
        <v>17.73381813096249</v>
      </c>
      <c r="BQ425" s="34">
        <v>1</v>
      </c>
      <c r="BR425" s="34">
        <v>0.59054999999999991</v>
      </c>
    </row>
    <row r="426" spans="1:70" x14ac:dyDescent="0.15">
      <c r="A426" s="33" t="s">
        <v>150</v>
      </c>
      <c r="B426" s="34">
        <v>13789514.586336</v>
      </c>
      <c r="C426" s="22">
        <f>TsatFromP(テーブル2[[#This Row],[P]])</f>
        <v>608.62107399852357</v>
      </c>
      <c r="D426" s="34">
        <f>RhoGFromP(テーブル2[[#This Row],[P]])</f>
        <v>85.147847035840741</v>
      </c>
      <c r="E426" s="34">
        <f>RhoFFromP(テーブル2[[#This Row],[P]])</f>
        <v>624.86636713482415</v>
      </c>
      <c r="F426" s="34">
        <f>HgFromP(テーブル2[[#This Row],[P]])</f>
        <v>2643264.5206450778</v>
      </c>
      <c r="G426" s="34">
        <f>HfFromP(テーブル2[[#This Row],[P]])</f>
        <v>1562686.7596125705</v>
      </c>
      <c r="H426" s="34">
        <f>MuGFromP(テーブル2[[#This Row],[P]])</f>
        <v>2.2019591234371903E-5</v>
      </c>
      <c r="I426" s="34">
        <f>MuFFromP(テーブル2[[#This Row],[P]])</f>
        <v>7.222326555143516E-5</v>
      </c>
      <c r="J426" s="34">
        <f>KfFromP(テーブル2[[#This Row],[P]])</f>
        <v>0.49112131073334553</v>
      </c>
      <c r="K426" s="34">
        <f>CpFFromP(テーブル2[[#This Row],[P]])</f>
        <v>7679.7488518783057</v>
      </c>
      <c r="L426" s="34">
        <f>SigmaFromP(テーブル2[[#This Row],[P]])</f>
        <v>6.5036449518301549E-3</v>
      </c>
      <c r="M426" s="34">
        <v>493.01</v>
      </c>
      <c r="N426" s="34">
        <v>2888.7698999999998</v>
      </c>
      <c r="O426" s="35">
        <f t="shared" si="206"/>
        <v>4.7446061512773295E-5</v>
      </c>
      <c r="P426" s="35">
        <f t="shared" si="207"/>
        <v>2.4417714740761307E-2</v>
      </c>
      <c r="Q426" s="35">
        <v>7.7723999999999996E-3</v>
      </c>
      <c r="R426" s="34">
        <v>0.59054999999999991</v>
      </c>
      <c r="S426" s="36">
        <v>1103289.6518707275</v>
      </c>
      <c r="T426" s="34">
        <v>575.01997599880735</v>
      </c>
      <c r="U426" s="12">
        <f>+T426+BG426*S426*テーブル2[[#This Row],[Pw]]*R426/(N426*O426*K426)</f>
        <v>590.13438252024469</v>
      </c>
      <c r="V426" s="34">
        <v>0.03</v>
      </c>
      <c r="W426" s="35">
        <f t="shared" si="178"/>
        <v>310878.70368821663</v>
      </c>
      <c r="X426" s="34">
        <v>2.369800265054291E-2</v>
      </c>
      <c r="Y426" s="34">
        <f t="shared" si="179"/>
        <v>6.4959717587733294</v>
      </c>
      <c r="Z426" s="34">
        <f t="shared" si="180"/>
        <v>6.4959717675290296</v>
      </c>
      <c r="AA426" s="34">
        <f t="shared" si="181"/>
        <v>-8.7557001648974619E-9</v>
      </c>
      <c r="AB426" s="34">
        <f t="shared" si="182"/>
        <v>1.9727750322236847E-5</v>
      </c>
      <c r="AC426" s="34">
        <v>636.30329114650851</v>
      </c>
      <c r="AD426" s="34">
        <f t="shared" si="183"/>
        <v>8460.0290636859245</v>
      </c>
      <c r="AE426" s="34">
        <f>+gettm2(AD426,AC426,AK426,AL426,テーブル2[[#This Row],[Fcorr]])</f>
        <v>590.13438252024469</v>
      </c>
      <c r="AF426" s="37">
        <f t="shared" si="184"/>
        <v>0</v>
      </c>
      <c r="AG426" s="34">
        <v>1.9751230029374832E-5</v>
      </c>
      <c r="AH426" s="34">
        <f t="shared" si="185"/>
        <v>39.560384811841438</v>
      </c>
      <c r="AI426" s="34">
        <f t="shared" si="186"/>
        <v>0.25161508739779648</v>
      </c>
      <c r="AJ426" s="34">
        <f t="shared" si="187"/>
        <v>42.997267277046284</v>
      </c>
      <c r="AK426" s="34">
        <f>+S88*テーブル2[[#This Row],[F_form]]/(E88*CpFromTP((テーブル2[[#This Row],[Tin]]+テーブル2[[#This Row],[Tf]])/2,テーブル2[[#This Row],[P]])*AI88)</f>
        <v>1.7282598448505706</v>
      </c>
      <c r="AL426" s="34">
        <f t="shared" si="188"/>
        <v>1.1293676909872215</v>
      </c>
      <c r="AM426" s="34">
        <f t="shared" si="189"/>
        <v>608.62107398421028</v>
      </c>
      <c r="AN426" s="34">
        <f t="shared" si="190"/>
        <v>1.431328655598918E-8</v>
      </c>
      <c r="AO426" s="34">
        <f t="shared" si="191"/>
        <v>2.34797071379851E-8</v>
      </c>
      <c r="AP426" s="34">
        <v>3.3566634978665046</v>
      </c>
      <c r="AQ426" s="34">
        <f t="shared" si="192"/>
        <v>4.8397987484970982E-5</v>
      </c>
      <c r="AR426" s="34">
        <f t="shared" si="193"/>
        <v>9.8873548682564085E-6</v>
      </c>
      <c r="AS426" s="34">
        <f t="shared" si="194"/>
        <v>21.524190609959792</v>
      </c>
      <c r="AT426" s="34">
        <f t="shared" si="195"/>
        <v>12.295887236410305</v>
      </c>
      <c r="AU426" s="34">
        <f t="shared" si="196"/>
        <v>3.093830741622829</v>
      </c>
      <c r="AV426" s="34">
        <f t="shared" si="197"/>
        <v>0.26283275624367564</v>
      </c>
      <c r="AW426" s="34">
        <f t="shared" si="198"/>
        <v>1.1860543479334424E-2</v>
      </c>
      <c r="AX426" s="34">
        <f t="shared" si="199"/>
        <v>0.26283274917668031</v>
      </c>
      <c r="AY426" s="34">
        <f t="shared" si="200"/>
        <v>7.0669953222690651E-9</v>
      </c>
      <c r="AZ426" s="34">
        <f t="shared" si="201"/>
        <v>1080577.7610325073</v>
      </c>
      <c r="BA426" s="34">
        <f t="shared" si="202"/>
        <v>1.4418480588159266E-5</v>
      </c>
      <c r="BB426" s="36">
        <f t="shared" si="203"/>
        <v>1099553.4704509329</v>
      </c>
      <c r="BC426" s="38">
        <f t="shared" si="204"/>
        <v>-3736.1814197946806</v>
      </c>
      <c r="BD426" s="39">
        <f t="shared" si="205"/>
        <v>-0.33864012169965035</v>
      </c>
      <c r="BE426" s="36">
        <v>2526826.59</v>
      </c>
      <c r="BF426" s="40">
        <f>テーブル2[[#This Row],[q_P]]/テーブル2[[#This Row],[q_M]]</f>
        <v>0.43515193120194801</v>
      </c>
      <c r="BG426" s="34">
        <v>1</v>
      </c>
      <c r="BH426" s="34">
        <v>4.9000000000000002E-2</v>
      </c>
      <c r="BI426" s="34">
        <v>4.5999999999999999E-2</v>
      </c>
      <c r="BJ426" s="34">
        <v>5625</v>
      </c>
      <c r="BK426" s="22">
        <v>1</v>
      </c>
      <c r="BL426" s="34">
        <f>テーブル2[[#This Row],[Ts]]-テーブル2[[#This Row],[Tin]]</f>
        <v>33.601097999716217</v>
      </c>
      <c r="BM426" s="34">
        <f>テーブル2[[#This Row],[q_P]]*0.000001</f>
        <v>1.0995534704509329</v>
      </c>
      <c r="BN426" s="34">
        <f>テーブル2[[#This Row],[Tsub]]</f>
        <v>33.601097999716217</v>
      </c>
      <c r="BO426" s="34">
        <f>テーブル2[[#This Row],[Fcorr]]</f>
        <v>1</v>
      </c>
      <c r="BP426" s="34">
        <f>(テーブル2[[#This Row],[Tsub]]-40)^2</f>
        <v>40.945946809235807</v>
      </c>
      <c r="BQ426" s="34">
        <v>1</v>
      </c>
      <c r="BR426" s="34">
        <v>0.59054999999999991</v>
      </c>
    </row>
    <row r="427" spans="1:70" x14ac:dyDescent="0.15">
      <c r="A427" s="33" t="s">
        <v>153</v>
      </c>
      <c r="B427" s="34">
        <v>13789514.586336</v>
      </c>
      <c r="C427" s="22">
        <f>TsatFromP(テーブル2[[#This Row],[P]])</f>
        <v>608.62107399852357</v>
      </c>
      <c r="D427" s="34">
        <f>RhoGFromP(テーブル2[[#This Row],[P]])</f>
        <v>85.147847035840741</v>
      </c>
      <c r="E427" s="34">
        <f>RhoFFromP(テーブル2[[#This Row],[P]])</f>
        <v>624.86636713482415</v>
      </c>
      <c r="F427" s="34">
        <f>HgFromP(テーブル2[[#This Row],[P]])</f>
        <v>2643264.5206450778</v>
      </c>
      <c r="G427" s="34">
        <f>HfFromP(テーブル2[[#This Row],[P]])</f>
        <v>1562686.7596125705</v>
      </c>
      <c r="H427" s="34">
        <f>MuGFromP(テーブル2[[#This Row],[P]])</f>
        <v>2.2019591234371903E-5</v>
      </c>
      <c r="I427" s="34">
        <f>MuFFromP(テーブル2[[#This Row],[P]])</f>
        <v>7.222326555143516E-5</v>
      </c>
      <c r="J427" s="34">
        <f>KfFromP(テーブル2[[#This Row],[P]])</f>
        <v>0.49112131073334553</v>
      </c>
      <c r="K427" s="34">
        <f>CpFFromP(テーブル2[[#This Row],[P]])</f>
        <v>7679.7488518783057</v>
      </c>
      <c r="L427" s="34">
        <f>SigmaFromP(テーブル2[[#This Row],[P]])</f>
        <v>6.5036449518301549E-3</v>
      </c>
      <c r="M427" s="34">
        <v>496.01</v>
      </c>
      <c r="N427" s="34">
        <v>2997.2683000000002</v>
      </c>
      <c r="O427" s="35">
        <f t="shared" si="206"/>
        <v>4.7446061512773295E-5</v>
      </c>
      <c r="P427" s="35">
        <f t="shared" si="207"/>
        <v>2.4417714740761307E-2</v>
      </c>
      <c r="Q427" s="35">
        <v>7.7723999999999996E-3</v>
      </c>
      <c r="R427" s="34">
        <v>0.59054999999999991</v>
      </c>
      <c r="S427" s="36">
        <v>1244189.7392272949</v>
      </c>
      <c r="T427" s="34">
        <v>573.34320190870619</v>
      </c>
      <c r="U427" s="12">
        <f>+T427+BG427*S427*テーブル2[[#This Row],[Pw]]*R427/(N427*O427*K427)</f>
        <v>589.77085409942038</v>
      </c>
      <c r="V427" s="34">
        <v>0.03</v>
      </c>
      <c r="W427" s="35">
        <f t="shared" si="178"/>
        <v>322554.89913190558</v>
      </c>
      <c r="X427" s="34">
        <v>2.3346822700219264E-2</v>
      </c>
      <c r="Y427" s="34">
        <f t="shared" si="179"/>
        <v>6.5446451992700627</v>
      </c>
      <c r="Z427" s="34">
        <f t="shared" si="180"/>
        <v>6.5446452166137243</v>
      </c>
      <c r="AA427" s="34">
        <f t="shared" si="181"/>
        <v>-1.7343661617985617E-8</v>
      </c>
      <c r="AB427" s="34">
        <f t="shared" si="182"/>
        <v>1.860099520431606E-5</v>
      </c>
      <c r="AC427" s="34">
        <v>636.3383046433845</v>
      </c>
      <c r="AD427" s="34">
        <f t="shared" si="183"/>
        <v>8712.4950832533905</v>
      </c>
      <c r="AE427" s="34">
        <f>+gettm2(AD427,AC427,AK427,AL427,テーブル2[[#This Row],[Fcorr]])</f>
        <v>589.77085446280341</v>
      </c>
      <c r="AF427" s="37">
        <f t="shared" si="184"/>
        <v>3.6338303743832512E-7</v>
      </c>
      <c r="AG427" s="34">
        <v>1.862622526874475E-5</v>
      </c>
      <c r="AH427" s="34">
        <f t="shared" si="185"/>
        <v>41.956754767536886</v>
      </c>
      <c r="AI427" s="34">
        <f t="shared" si="186"/>
        <v>0.25912383932999911</v>
      </c>
      <c r="AJ427" s="34">
        <f t="shared" si="187"/>
        <v>41.758246120505561</v>
      </c>
      <c r="AK427" s="34">
        <f>+S88*テーブル2[[#This Row],[F_form]]/(E88*CpFromTP((テーブル2[[#This Row],[Tin]]+テーブル2[[#This Row],[Tf]])/2,テーブル2[[#This Row],[P]])*AI88)</f>
        <v>1.7383793038755637</v>
      </c>
      <c r="AL427" s="34">
        <f t="shared" si="188"/>
        <v>1.1293676909872215</v>
      </c>
      <c r="AM427" s="34">
        <f t="shared" si="189"/>
        <v>608.62107399714193</v>
      </c>
      <c r="AN427" s="34">
        <f t="shared" si="190"/>
        <v>1.3816361388307996E-9</v>
      </c>
      <c r="AO427" s="34">
        <f t="shared" si="191"/>
        <v>2.523006442869014E-8</v>
      </c>
      <c r="AP427" s="34">
        <v>3.4145742400020596</v>
      </c>
      <c r="AQ427" s="34">
        <f t="shared" si="192"/>
        <v>4.6770261201265486E-5</v>
      </c>
      <c r="AR427" s="34">
        <f t="shared" si="193"/>
        <v>9.3257276665867199E-6</v>
      </c>
      <c r="AS427" s="34">
        <f t="shared" si="194"/>
        <v>20.907404776619043</v>
      </c>
      <c r="AT427" s="34">
        <f t="shared" si="195"/>
        <v>12.150516958774677</v>
      </c>
      <c r="AU427" s="34">
        <f t="shared" si="196"/>
        <v>3.1484886042019586</v>
      </c>
      <c r="AV427" s="34">
        <f t="shared" si="197"/>
        <v>0.26608563580010092</v>
      </c>
      <c r="AW427" s="34">
        <f t="shared" si="198"/>
        <v>1.1183125737910636E-2</v>
      </c>
      <c r="AX427" s="34">
        <f t="shared" si="199"/>
        <v>0.2660856262539753</v>
      </c>
      <c r="AY427" s="34">
        <f t="shared" si="200"/>
        <v>9.5461256122142402E-9</v>
      </c>
      <c r="AZ427" s="34">
        <f t="shared" si="201"/>
        <v>1080577.7610325073</v>
      </c>
      <c r="BA427" s="34">
        <f t="shared" si="202"/>
        <v>1.3697245370549411E-5</v>
      </c>
      <c r="BB427" s="36">
        <f t="shared" si="203"/>
        <v>1243736.268280616</v>
      </c>
      <c r="BC427" s="38">
        <f t="shared" si="204"/>
        <v>-453.47094667889178</v>
      </c>
      <c r="BD427" s="39">
        <f t="shared" si="205"/>
        <v>-3.644708940941116E-2</v>
      </c>
      <c r="BE427" s="36">
        <v>2586763.7999999989</v>
      </c>
      <c r="BF427" s="40">
        <f>テーブル2[[#This Row],[q_P]]/テーブル2[[#This Row],[q_M]]</f>
        <v>0.48080782183538234</v>
      </c>
      <c r="BG427" s="34">
        <v>1</v>
      </c>
      <c r="BH427" s="34">
        <v>3.6999999999999998E-2</v>
      </c>
      <c r="BI427" s="34">
        <v>4.5999999999999999E-2</v>
      </c>
      <c r="BJ427" s="34">
        <v>5625</v>
      </c>
      <c r="BK427" s="22">
        <v>1</v>
      </c>
      <c r="BL427" s="34">
        <f>テーブル2[[#This Row],[Ts]]-テーブル2[[#This Row],[Tin]]</f>
        <v>35.277872089817379</v>
      </c>
      <c r="BM427" s="34">
        <f>テーブル2[[#This Row],[q_P]]*0.000001</f>
        <v>1.2437362682806159</v>
      </c>
      <c r="BN427" s="34">
        <f>テーブル2[[#This Row],[Tsub]]</f>
        <v>35.277872089817379</v>
      </c>
      <c r="BO427" s="34">
        <f>テーブル2[[#This Row],[Fcorr]]</f>
        <v>1</v>
      </c>
      <c r="BP427" s="34">
        <f>(テーブル2[[#This Row],[Tsub]]-40)^2</f>
        <v>22.298492000125691</v>
      </c>
      <c r="BQ427" s="34">
        <v>1</v>
      </c>
      <c r="BR427" s="34">
        <v>0.59054999999999991</v>
      </c>
    </row>
    <row r="428" spans="1:70" x14ac:dyDescent="0.15">
      <c r="A428" s="33" t="s">
        <v>154</v>
      </c>
      <c r="B428" s="34">
        <v>13789514.586336</v>
      </c>
      <c r="C428" s="22">
        <f>TsatFromP(テーブル2[[#This Row],[P]])</f>
        <v>608.62107399852357</v>
      </c>
      <c r="D428" s="34">
        <f>RhoGFromP(テーブル2[[#This Row],[P]])</f>
        <v>85.147847035840741</v>
      </c>
      <c r="E428" s="34">
        <f>RhoFFromP(テーブル2[[#This Row],[P]])</f>
        <v>624.86636713482415</v>
      </c>
      <c r="F428" s="34">
        <f>HgFromP(テーブル2[[#This Row],[P]])</f>
        <v>2643264.5206450778</v>
      </c>
      <c r="G428" s="34">
        <f>HfFromP(テーブル2[[#This Row],[P]])</f>
        <v>1562686.7596125705</v>
      </c>
      <c r="H428" s="34">
        <f>MuGFromP(テーブル2[[#This Row],[P]])</f>
        <v>2.2019591234371903E-5</v>
      </c>
      <c r="I428" s="34">
        <f>MuFFromP(テーブル2[[#This Row],[P]])</f>
        <v>7.222326555143516E-5</v>
      </c>
      <c r="J428" s="34">
        <f>KfFromP(テーブル2[[#This Row],[P]])</f>
        <v>0.49112131073334553</v>
      </c>
      <c r="K428" s="34">
        <f>CpFFromP(テーブル2[[#This Row],[P]])</f>
        <v>7679.7488518783057</v>
      </c>
      <c r="L428" s="34">
        <f>SigmaFromP(テーブル2[[#This Row],[P]])</f>
        <v>6.5036449518301549E-3</v>
      </c>
      <c r="M428" s="34">
        <v>497.01</v>
      </c>
      <c r="N428" s="34">
        <v>3051.5174999999999</v>
      </c>
      <c r="O428" s="35">
        <f t="shared" si="206"/>
        <v>4.7446061512773295E-5</v>
      </c>
      <c r="P428" s="35">
        <f t="shared" si="207"/>
        <v>2.4417714740761307E-2</v>
      </c>
      <c r="Q428" s="35">
        <v>7.7723999999999996E-3</v>
      </c>
      <c r="R428" s="34">
        <v>0.59054999999999991</v>
      </c>
      <c r="S428" s="36">
        <v>1256559.8487854004</v>
      </c>
      <c r="T428" s="34">
        <v>573.34320190870619</v>
      </c>
      <c r="U428" s="12">
        <f>+T428+BG428*S428*テーブル2[[#This Row],[Pw]]*R428/(N428*O428*K428)</f>
        <v>589.63923200017837</v>
      </c>
      <c r="V428" s="34">
        <v>0.03</v>
      </c>
      <c r="W428" s="35">
        <f t="shared" si="178"/>
        <v>328392.99685375002</v>
      </c>
      <c r="X428" s="34">
        <v>2.3178732904696492E-2</v>
      </c>
      <c r="Y428" s="34">
        <f t="shared" si="179"/>
        <v>6.5683328798139717</v>
      </c>
      <c r="Z428" s="34">
        <f t="shared" si="180"/>
        <v>6.5683328915029673</v>
      </c>
      <c r="AA428" s="34">
        <f t="shared" si="181"/>
        <v>-1.1688995549263836E-8</v>
      </c>
      <c r="AB428" s="34">
        <f t="shared" si="182"/>
        <v>1.8075644284397889E-5</v>
      </c>
      <c r="AC428" s="34">
        <v>636.28642105860774</v>
      </c>
      <c r="AD428" s="34">
        <f t="shared" si="183"/>
        <v>8838.1983380855927</v>
      </c>
      <c r="AE428" s="34">
        <f>+gettm2(AD428,AC428,AK428,AL428,テーブル2[[#This Row],[Fcorr]])</f>
        <v>589.63923200017825</v>
      </c>
      <c r="AF428" s="37">
        <f t="shared" si="184"/>
        <v>0</v>
      </c>
      <c r="AG428" s="34">
        <v>1.8100658191891461E-5</v>
      </c>
      <c r="AH428" s="34">
        <f t="shared" si="185"/>
        <v>43.176186803657032</v>
      </c>
      <c r="AI428" s="34">
        <f t="shared" si="186"/>
        <v>0.26286245951826259</v>
      </c>
      <c r="AJ428" s="34">
        <f t="shared" si="187"/>
        <v>41.165459098819028</v>
      </c>
      <c r="AK428" s="34">
        <f>+S88*テーブル2[[#This Row],[F_form]]/(E88*CpFromTP((テーブル2[[#This Row],[Tin]]+テーブル2[[#This Row],[Tf]])/2,テーブル2[[#This Row],[P]])*AI88)</f>
        <v>1.7390237520284533</v>
      </c>
      <c r="AL428" s="34">
        <f t="shared" si="188"/>
        <v>1.1293676909872215</v>
      </c>
      <c r="AM428" s="34">
        <f t="shared" si="189"/>
        <v>608.62107398193677</v>
      </c>
      <c r="AN428" s="34">
        <f t="shared" si="190"/>
        <v>1.6586795936746057E-8</v>
      </c>
      <c r="AO428" s="34">
        <f t="shared" si="191"/>
        <v>2.5013907493572367E-8</v>
      </c>
      <c r="AP428" s="34">
        <v>3.4428660482711115</v>
      </c>
      <c r="AQ428" s="34">
        <f t="shared" si="192"/>
        <v>4.6004748705250482E-5</v>
      </c>
      <c r="AR428" s="34">
        <f t="shared" si="193"/>
        <v>9.0628360496925169E-6</v>
      </c>
      <c r="AS428" s="34">
        <f t="shared" si="194"/>
        <v>20.611173514676192</v>
      </c>
      <c r="AT428" s="34">
        <f t="shared" si="195"/>
        <v>12.079166661864589</v>
      </c>
      <c r="AU428" s="34">
        <f t="shared" si="196"/>
        <v>3.1751594576687276</v>
      </c>
      <c r="AV428" s="34">
        <f t="shared" si="197"/>
        <v>0.26770659060238389</v>
      </c>
      <c r="AW428" s="34">
        <f t="shared" si="198"/>
        <v>1.0867278906628797E-2</v>
      </c>
      <c r="AX428" s="34">
        <f t="shared" si="199"/>
        <v>0.2677065800291063</v>
      </c>
      <c r="AY428" s="34">
        <f t="shared" si="200"/>
        <v>1.05732775868006E-8</v>
      </c>
      <c r="AZ428" s="34">
        <f t="shared" si="201"/>
        <v>1080577.7610325073</v>
      </c>
      <c r="BA428" s="34">
        <f t="shared" si="202"/>
        <v>1.3362340579109221E-5</v>
      </c>
      <c r="BB428" s="36">
        <f t="shared" si="203"/>
        <v>1263985.7493900943</v>
      </c>
      <c r="BC428" s="38">
        <f t="shared" si="204"/>
        <v>7425.9006046939176</v>
      </c>
      <c r="BD428" s="39">
        <f t="shared" si="205"/>
        <v>0.59097070560322662</v>
      </c>
      <c r="BE428" s="36">
        <v>2602536.75</v>
      </c>
      <c r="BF428" s="40">
        <f>テーブル2[[#This Row],[q_P]]/テーブル2[[#This Row],[q_M]]</f>
        <v>0.48567450561076392</v>
      </c>
      <c r="BG428" s="34">
        <v>1</v>
      </c>
      <c r="BH428" s="34">
        <v>3.4000000000000002E-2</v>
      </c>
      <c r="BI428" s="34">
        <v>4.5999999999999999E-2</v>
      </c>
      <c r="BJ428" s="34">
        <v>5625</v>
      </c>
      <c r="BK428" s="22">
        <v>1</v>
      </c>
      <c r="BL428" s="34">
        <f>テーブル2[[#This Row],[Ts]]-テーブル2[[#This Row],[Tin]]</f>
        <v>35.277872089817379</v>
      </c>
      <c r="BM428" s="34">
        <f>テーブル2[[#This Row],[q_P]]*0.000001</f>
        <v>1.2639857493900943</v>
      </c>
      <c r="BN428" s="34">
        <f>テーブル2[[#This Row],[Tsub]]</f>
        <v>35.277872089817379</v>
      </c>
      <c r="BO428" s="34">
        <f>テーブル2[[#This Row],[Fcorr]]</f>
        <v>1</v>
      </c>
      <c r="BP428" s="34">
        <f>(テーブル2[[#This Row],[Tsub]]-40)^2</f>
        <v>22.298492000125691</v>
      </c>
      <c r="BQ428" s="34">
        <v>1</v>
      </c>
      <c r="BR428" s="34">
        <v>0.59054999999999991</v>
      </c>
    </row>
    <row r="429" spans="1:70" x14ac:dyDescent="0.15">
      <c r="A429" s="33" t="s">
        <v>155</v>
      </c>
      <c r="B429" s="34">
        <v>13789514.586336</v>
      </c>
      <c r="C429" s="22">
        <f>TsatFromP(テーブル2[[#This Row],[P]])</f>
        <v>608.62107399852357</v>
      </c>
      <c r="D429" s="34">
        <f>RhoGFromP(テーブル2[[#This Row],[P]])</f>
        <v>85.147847035840741</v>
      </c>
      <c r="E429" s="34">
        <f>RhoFFromP(テーブル2[[#This Row],[P]])</f>
        <v>624.86636713482415</v>
      </c>
      <c r="F429" s="34">
        <f>HgFromP(テーブル2[[#This Row],[P]])</f>
        <v>2643264.5206450778</v>
      </c>
      <c r="G429" s="34">
        <f>HfFromP(テーブル2[[#This Row],[P]])</f>
        <v>1562686.7596125705</v>
      </c>
      <c r="H429" s="34">
        <f>MuGFromP(テーブル2[[#This Row],[P]])</f>
        <v>2.2019591234371903E-5</v>
      </c>
      <c r="I429" s="34">
        <f>MuFFromP(テーブル2[[#This Row],[P]])</f>
        <v>7.222326555143516E-5</v>
      </c>
      <c r="J429" s="34">
        <f>KfFromP(テーブル2[[#This Row],[P]])</f>
        <v>0.49112131073334553</v>
      </c>
      <c r="K429" s="34">
        <f>CpFFromP(テーブル2[[#This Row],[P]])</f>
        <v>7679.7488518783057</v>
      </c>
      <c r="L429" s="34">
        <f>SigmaFromP(テーブル2[[#This Row],[P]])</f>
        <v>6.5036449518301549E-3</v>
      </c>
      <c r="M429" s="34">
        <v>498.01</v>
      </c>
      <c r="N429" s="34">
        <v>3051.5174999999999</v>
      </c>
      <c r="O429" s="35">
        <f t="shared" si="206"/>
        <v>4.7446061512773295E-5</v>
      </c>
      <c r="P429" s="35">
        <f t="shared" si="207"/>
        <v>2.4417714740761307E-2</v>
      </c>
      <c r="Q429" s="35">
        <v>7.7723999999999996E-3</v>
      </c>
      <c r="R429" s="34">
        <v>0.59054999999999991</v>
      </c>
      <c r="S429" s="36">
        <v>1296427.9174804688</v>
      </c>
      <c r="T429" s="34">
        <v>572.7952726635375</v>
      </c>
      <c r="U429" s="12">
        <f>+T429+BG429*S429*テーブル2[[#This Row],[Pw]]*R429/(N429*O429*K429)</f>
        <v>589.60834239126075</v>
      </c>
      <c r="V429" s="34">
        <v>0.03</v>
      </c>
      <c r="W429" s="35">
        <f t="shared" si="178"/>
        <v>328392.99685375002</v>
      </c>
      <c r="X429" s="34">
        <v>2.3178732904696492E-2</v>
      </c>
      <c r="Y429" s="34">
        <f t="shared" si="179"/>
        <v>6.5683328798139717</v>
      </c>
      <c r="Z429" s="34">
        <f t="shared" si="180"/>
        <v>6.5683328915029673</v>
      </c>
      <c r="AA429" s="34">
        <f t="shared" si="181"/>
        <v>-1.1688995549263836E-8</v>
      </c>
      <c r="AB429" s="34">
        <f t="shared" si="182"/>
        <v>1.8075644284397889E-5</v>
      </c>
      <c r="AC429" s="34">
        <v>636.33170274943529</v>
      </c>
      <c r="AD429" s="34">
        <f t="shared" si="183"/>
        <v>8838.1983380855927</v>
      </c>
      <c r="AE429" s="34">
        <f>+gettm2(AD429,AC429,AK429,AL429,テーブル2[[#This Row],[Fcorr]])</f>
        <v>589.60834239126086</v>
      </c>
      <c r="AF429" s="37">
        <f t="shared" si="184"/>
        <v>0</v>
      </c>
      <c r="AG429" s="34">
        <v>1.8101100006978913E-5</v>
      </c>
      <c r="AH429" s="34">
        <f t="shared" si="185"/>
        <v>43.176186803657032</v>
      </c>
      <c r="AI429" s="34">
        <f t="shared" si="186"/>
        <v>0.26286245951826259</v>
      </c>
      <c r="AJ429" s="34">
        <f t="shared" si="187"/>
        <v>41.166463897689823</v>
      </c>
      <c r="AK429" s="34">
        <f>+S88*テーブル2[[#This Row],[F_form]]/(E88*CpFromTP((テーブル2[[#This Row],[Tin]]+テーブル2[[#This Row],[Tf]])/2,テーブル2[[#This Row],[P]])*AI88)</f>
        <v>1.7418634450979191</v>
      </c>
      <c r="AL429" s="34">
        <f t="shared" si="188"/>
        <v>1.1293676909872215</v>
      </c>
      <c r="AM429" s="34">
        <f t="shared" si="189"/>
        <v>608.62107398170087</v>
      </c>
      <c r="AN429" s="34">
        <f t="shared" si="190"/>
        <v>1.682269612501841E-8</v>
      </c>
      <c r="AO429" s="34">
        <f t="shared" si="191"/>
        <v>2.5455722581024061E-8</v>
      </c>
      <c r="AP429" s="34">
        <v>3.4429254972142886</v>
      </c>
      <c r="AQ429" s="34">
        <f t="shared" si="192"/>
        <v>4.6003159992348132E-5</v>
      </c>
      <c r="AR429" s="34">
        <f t="shared" si="193"/>
        <v>9.0632778647799685E-6</v>
      </c>
      <c r="AS429" s="34">
        <f t="shared" si="194"/>
        <v>20.61217831354698</v>
      </c>
      <c r="AT429" s="34">
        <f t="shared" si="195"/>
        <v>12.07941040693296</v>
      </c>
      <c r="AU429" s="34">
        <f t="shared" si="196"/>
        <v>3.1752235290968951</v>
      </c>
      <c r="AV429" s="34">
        <f t="shared" si="197"/>
        <v>0.26770196811739355</v>
      </c>
      <c r="AW429" s="34">
        <f t="shared" si="198"/>
        <v>1.0867278906628797E-2</v>
      </c>
      <c r="AX429" s="34">
        <f t="shared" si="199"/>
        <v>0.26770195754358428</v>
      </c>
      <c r="AY429" s="34">
        <f t="shared" si="200"/>
        <v>1.0573809272607093E-8</v>
      </c>
      <c r="AZ429" s="34">
        <f t="shared" si="201"/>
        <v>1080577.7610325073</v>
      </c>
      <c r="BA429" s="34">
        <f t="shared" si="202"/>
        <v>1.3361648409054982E-5</v>
      </c>
      <c r="BB429" s="36">
        <f t="shared" si="203"/>
        <v>1286377.88314929</v>
      </c>
      <c r="BC429" s="38">
        <f t="shared" si="204"/>
        <v>-10050.034331178758</v>
      </c>
      <c r="BD429" s="39">
        <f t="shared" si="205"/>
        <v>-0.77520965073865489</v>
      </c>
      <c r="BE429" s="36">
        <v>2618309.7000000002</v>
      </c>
      <c r="BF429" s="40">
        <f>テーブル2[[#This Row],[q_P]]/テーブル2[[#This Row],[q_M]]</f>
        <v>0.49130088894728147</v>
      </c>
      <c r="BG429" s="34">
        <v>1</v>
      </c>
      <c r="BH429" s="34">
        <v>3.3000000000000002E-2</v>
      </c>
      <c r="BI429" s="34">
        <v>4.5999999999999999E-2</v>
      </c>
      <c r="BJ429" s="34">
        <v>5625</v>
      </c>
      <c r="BK429" s="22">
        <v>1</v>
      </c>
      <c r="BL429" s="34">
        <f>テーブル2[[#This Row],[Ts]]-テーブル2[[#This Row],[Tin]]</f>
        <v>35.825801334986068</v>
      </c>
      <c r="BM429" s="34">
        <f>テーブル2[[#This Row],[q_P]]*0.000001</f>
        <v>1.28637788314929</v>
      </c>
      <c r="BN429" s="34">
        <f>テーブル2[[#This Row],[Tsub]]</f>
        <v>35.825801334986068</v>
      </c>
      <c r="BO429" s="34">
        <f>テーブル2[[#This Row],[Fcorr]]</f>
        <v>1</v>
      </c>
      <c r="BP429" s="34">
        <f>(テーブル2[[#This Row],[Tsub]]-40)^2</f>
        <v>17.423934495004097</v>
      </c>
      <c r="BQ429" s="34">
        <v>1</v>
      </c>
      <c r="BR429" s="34">
        <v>0.59054999999999991</v>
      </c>
    </row>
    <row r="430" spans="1:70" x14ac:dyDescent="0.15">
      <c r="A430" s="33" t="s">
        <v>425</v>
      </c>
      <c r="B430" s="34">
        <v>13789514.586336</v>
      </c>
      <c r="C430" s="22">
        <f>TsatFromP(テーブル2[[#This Row],[P]])</f>
        <v>608.62107399852357</v>
      </c>
      <c r="D430" s="34">
        <f>RhoGFromP(テーブル2[[#This Row],[P]])</f>
        <v>85.147847035840741</v>
      </c>
      <c r="E430" s="34">
        <f>RhoFFromP(テーブル2[[#This Row],[P]])</f>
        <v>624.86636713482415</v>
      </c>
      <c r="F430" s="34">
        <f>HgFromP(テーブル2[[#This Row],[P]])</f>
        <v>2643264.5206450778</v>
      </c>
      <c r="G430" s="34">
        <f>HfFromP(テーブル2[[#This Row],[P]])</f>
        <v>1562686.7596125705</v>
      </c>
      <c r="H430" s="34">
        <f>MuGFromP(テーブル2[[#This Row],[P]])</f>
        <v>2.2019591234371903E-5</v>
      </c>
      <c r="I430" s="34">
        <f>MuFFromP(テーブル2[[#This Row],[P]])</f>
        <v>7.222326555143516E-5</v>
      </c>
      <c r="J430" s="34">
        <f>KfFromP(テーブル2[[#This Row],[P]])</f>
        <v>0.49112131073334553</v>
      </c>
      <c r="K430" s="34">
        <f>CpFFromP(テーブル2[[#This Row],[P]])</f>
        <v>7679.7488518783057</v>
      </c>
      <c r="L430" s="34">
        <f>SigmaFromP(テーブル2[[#This Row],[P]])</f>
        <v>6.5036449518301549E-3</v>
      </c>
      <c r="M430" s="34">
        <v>5.01</v>
      </c>
      <c r="N430" s="34">
        <v>2386.9648000000002</v>
      </c>
      <c r="O430" s="35">
        <f t="shared" si="206"/>
        <v>2.8502295699234246E-6</v>
      </c>
      <c r="P430" s="35">
        <f t="shared" si="207"/>
        <v>5.9847340050885557E-3</v>
      </c>
      <c r="Q430" s="35">
        <v>1.905E-3</v>
      </c>
      <c r="R430" s="34">
        <v>0.15240000000000001</v>
      </c>
      <c r="S430" s="36">
        <v>7385427.0935058594</v>
      </c>
      <c r="T430" s="34">
        <v>464.76722211959412</v>
      </c>
      <c r="U430" s="12">
        <f>+T430+BG430*S430*テーブル2[[#This Row],[Pw]]*R430/(N430*O430*K430)</f>
        <v>593.69086286841525</v>
      </c>
      <c r="V430" s="34">
        <v>0.03</v>
      </c>
      <c r="W430" s="35">
        <f t="shared" si="178"/>
        <v>62959.877392440103</v>
      </c>
      <c r="X430" s="34">
        <v>3.5644664439186548E-2</v>
      </c>
      <c r="Y430" s="34">
        <f t="shared" si="179"/>
        <v>5.2966677913125153</v>
      </c>
      <c r="Z430" s="34">
        <f t="shared" si="180"/>
        <v>5.2966678090472659</v>
      </c>
      <c r="AA430" s="34">
        <f t="shared" si="181"/>
        <v>-1.7734750556996914E-8</v>
      </c>
      <c r="AB430" s="34">
        <f t="shared" si="182"/>
        <v>1.9210056719067042E-5</v>
      </c>
      <c r="AC430" s="34">
        <v>641.77304836529686</v>
      </c>
      <c r="AD430" s="34">
        <f t="shared" si="183"/>
        <v>2101.2907549104611</v>
      </c>
      <c r="AE430" s="34">
        <f>+gettm2(AD430,AC430,AK430,AL430,テーブル2[[#This Row],[Fcorr]])</f>
        <v>593.69086328614571</v>
      </c>
      <c r="AF430" s="37">
        <f t="shared" si="184"/>
        <v>4.1773046177695505E-7</v>
      </c>
      <c r="AG430" s="34">
        <v>1.9363334757891401E-5</v>
      </c>
      <c r="AH430" s="34">
        <f t="shared" si="185"/>
        <v>40.626501297364285</v>
      </c>
      <c r="AI430" s="34">
        <f t="shared" si="186"/>
        <v>0.25498294723300396</v>
      </c>
      <c r="AJ430" s="34">
        <f t="shared" si="187"/>
        <v>42.717056494481469</v>
      </c>
      <c r="AK430" s="34">
        <f>+S88*テーブル2[[#This Row],[F_form]]/(E88*CpFromTP((テーブル2[[#This Row],[Tin]]+テーブル2[[#This Row],[Tf]])/2,テーブル2[[#This Row],[P]])*AI88)</f>
        <v>2.0718627795220033</v>
      </c>
      <c r="AL430" s="34">
        <f t="shared" si="188"/>
        <v>1.1293676909872215</v>
      </c>
      <c r="AM430" s="34">
        <f t="shared" si="189"/>
        <v>608.62107396410204</v>
      </c>
      <c r="AN430" s="34">
        <f t="shared" si="190"/>
        <v>3.4421532291162293E-8</v>
      </c>
      <c r="AO430" s="34">
        <f t="shared" si="191"/>
        <v>1.5327803882435876E-7</v>
      </c>
      <c r="AP430" s="34">
        <v>3.3985143005926277</v>
      </c>
      <c r="AQ430" s="34">
        <f t="shared" si="192"/>
        <v>4.7213338528502509E-5</v>
      </c>
      <c r="AR430" s="34">
        <f t="shared" si="193"/>
        <v>9.7583063983578798E-6</v>
      </c>
      <c r="AS430" s="34">
        <f t="shared" si="194"/>
        <v>21.527600019373242</v>
      </c>
      <c r="AT430" s="34">
        <f t="shared" si="195"/>
        <v>12.296679168492743</v>
      </c>
      <c r="AU430" s="34">
        <f t="shared" si="196"/>
        <v>3.1354434955609642</v>
      </c>
      <c r="AV430" s="34">
        <f t="shared" si="197"/>
        <v>0.26307080503166347</v>
      </c>
      <c r="AW430" s="34">
        <f t="shared" si="198"/>
        <v>1.1549300312269008E-2</v>
      </c>
      <c r="AX430" s="34">
        <f t="shared" si="199"/>
        <v>0.26307079645769088</v>
      </c>
      <c r="AY430" s="34">
        <f t="shared" si="200"/>
        <v>8.5739725874667272E-9</v>
      </c>
      <c r="AZ430" s="34">
        <f t="shared" si="201"/>
        <v>1080577.7610325073</v>
      </c>
      <c r="BA430" s="34">
        <f t="shared" si="202"/>
        <v>1.3892346582231395E-5</v>
      </c>
      <c r="BB430" s="36">
        <f t="shared" si="203"/>
        <v>7449849.5222615553</v>
      </c>
      <c r="BC430" s="38">
        <f t="shared" si="204"/>
        <v>64422.428755695932</v>
      </c>
      <c r="BD430" s="39">
        <f t="shared" si="205"/>
        <v>0.87229117476961826</v>
      </c>
      <c r="BE430" s="36">
        <v>5110435.8000000007</v>
      </c>
      <c r="BF430" s="40">
        <f>テーブル2[[#This Row],[q_P]]/テーブル2[[#This Row],[q_M]]</f>
        <v>1.4577718640475934</v>
      </c>
      <c r="BG430" s="34">
        <v>1</v>
      </c>
      <c r="BH430" s="34">
        <v>-5.2999999999999999E-2</v>
      </c>
      <c r="BI430" s="34">
        <v>4.5999999999999999E-2</v>
      </c>
      <c r="BJ430" s="34">
        <v>5625</v>
      </c>
      <c r="BK430" s="22">
        <v>1</v>
      </c>
      <c r="BL430" s="34">
        <f>テーブル2[[#This Row],[Ts]]-テーブル2[[#This Row],[Tin]]</f>
        <v>143.85385187892945</v>
      </c>
      <c r="BM430" s="34">
        <f>テーブル2[[#This Row],[q_P]]*0.000001</f>
        <v>7.4498495222615553</v>
      </c>
      <c r="BN430" s="34">
        <f>テーブル2[[#This Row],[Tsub]]</f>
        <v>143.85385187892945</v>
      </c>
      <c r="BO430" s="34">
        <f>テーブル2[[#This Row],[Fcorr]]</f>
        <v>1</v>
      </c>
      <c r="BP430" s="34">
        <f>(テーブル2[[#This Row],[Tsub]]-40)^2</f>
        <v>10785.622550090617</v>
      </c>
      <c r="BQ430" s="34">
        <v>1</v>
      </c>
      <c r="BR430" s="34">
        <v>0.15240000000000001</v>
      </c>
    </row>
    <row r="431" spans="1:70" x14ac:dyDescent="0.15">
      <c r="A431" s="33" t="s">
        <v>426</v>
      </c>
      <c r="B431" s="34">
        <v>13789514.586336</v>
      </c>
      <c r="C431" s="22">
        <f>TsatFromP(テーブル2[[#This Row],[P]])</f>
        <v>608.62107399852357</v>
      </c>
      <c r="D431" s="34">
        <f>RhoGFromP(テーブル2[[#This Row],[P]])</f>
        <v>85.147847035840741</v>
      </c>
      <c r="E431" s="34">
        <f>RhoFFromP(テーブル2[[#This Row],[P]])</f>
        <v>624.86636713482415</v>
      </c>
      <c r="F431" s="34">
        <f>HgFromP(テーブル2[[#This Row],[P]])</f>
        <v>2643264.5206450778</v>
      </c>
      <c r="G431" s="34">
        <f>HfFromP(テーブル2[[#This Row],[P]])</f>
        <v>1562686.7596125705</v>
      </c>
      <c r="H431" s="34">
        <f>MuGFromP(テーブル2[[#This Row],[P]])</f>
        <v>2.2019591234371903E-5</v>
      </c>
      <c r="I431" s="34">
        <f>MuFFromP(テーブル2[[#This Row],[P]])</f>
        <v>7.222326555143516E-5</v>
      </c>
      <c r="J431" s="34">
        <f>KfFromP(テーブル2[[#This Row],[P]])</f>
        <v>0.49112131073334553</v>
      </c>
      <c r="K431" s="34">
        <f>CpFFromP(テーブル2[[#This Row],[P]])</f>
        <v>7679.7488518783057</v>
      </c>
      <c r="L431" s="34">
        <f>SigmaFromP(テーブル2[[#This Row],[P]])</f>
        <v>6.5036449518301549E-3</v>
      </c>
      <c r="M431" s="34">
        <v>6.01</v>
      </c>
      <c r="N431" s="34">
        <v>2400.5270999999998</v>
      </c>
      <c r="O431" s="35">
        <f t="shared" si="206"/>
        <v>2.8502295699234246E-6</v>
      </c>
      <c r="P431" s="35">
        <f t="shared" si="207"/>
        <v>5.9847340050885557E-3</v>
      </c>
      <c r="Q431" s="35">
        <v>1.905E-3</v>
      </c>
      <c r="R431" s="34">
        <v>0.15240000000000001</v>
      </c>
      <c r="S431" s="36">
        <v>7424739.0747070313</v>
      </c>
      <c r="T431" s="34">
        <v>464.76722211959412</v>
      </c>
      <c r="U431" s="12">
        <f>+T431+BG431*S431*テーブル2[[#This Row],[Pw]]*R431/(N431*O431*K431)</f>
        <v>593.64485284449142</v>
      </c>
      <c r="V431" s="34">
        <v>0.03</v>
      </c>
      <c r="W431" s="35">
        <f t="shared" si="178"/>
        <v>63317.603968533498</v>
      </c>
      <c r="X431" s="34">
        <v>3.5548675850751145E-2</v>
      </c>
      <c r="Y431" s="34">
        <f t="shared" si="179"/>
        <v>5.3038140057106427</v>
      </c>
      <c r="Z431" s="34">
        <f t="shared" si="180"/>
        <v>5.303814021016664</v>
      </c>
      <c r="AA431" s="34">
        <f t="shared" si="181"/>
        <v>-1.5306021339256404E-8</v>
      </c>
      <c r="AB431" s="34">
        <f t="shared" si="182"/>
        <v>1.9044893669697803E-5</v>
      </c>
      <c r="AC431" s="34">
        <v>641.75196079053501</v>
      </c>
      <c r="AD431" s="34">
        <f t="shared" si="183"/>
        <v>2110.3825985615126</v>
      </c>
      <c r="AE431" s="34">
        <f>+gettm2(AD431,AC431,AK431,AL431,テーブル2[[#This Row],[Fcorr]])</f>
        <v>593.644853262011</v>
      </c>
      <c r="AF431" s="37">
        <f t="shared" si="184"/>
        <v>4.1751957269298146E-7</v>
      </c>
      <c r="AG431" s="34">
        <v>1.9195801640689124E-5</v>
      </c>
      <c r="AH431" s="34">
        <f t="shared" si="185"/>
        <v>40.978826542957648</v>
      </c>
      <c r="AI431" s="34">
        <f t="shared" si="186"/>
        <v>0.25608620487810102</v>
      </c>
      <c r="AJ431" s="34">
        <f t="shared" si="187"/>
        <v>42.530693698633975</v>
      </c>
      <c r="AK431" s="34">
        <f>+S88*テーブル2[[#This Row],[F_form]]/(E88*CpFromTP((テーブル2[[#This Row],[Tin]]+テーブル2[[#This Row],[Tf]])/2,テーブル2[[#This Row],[P]])*AI88)</f>
        <v>2.0719602940512427</v>
      </c>
      <c r="AL431" s="34">
        <f t="shared" si="188"/>
        <v>1.1293676909872215</v>
      </c>
      <c r="AM431" s="34">
        <f t="shared" si="189"/>
        <v>608.62107397961699</v>
      </c>
      <c r="AN431" s="34">
        <f t="shared" si="190"/>
        <v>1.8906575860455632E-8</v>
      </c>
      <c r="AO431" s="34">
        <f t="shared" si="191"/>
        <v>1.5090797099132121E-7</v>
      </c>
      <c r="AP431" s="34">
        <v>3.4069010774158492</v>
      </c>
      <c r="AQ431" s="34">
        <f t="shared" si="192"/>
        <v>4.6981174255483669E-5</v>
      </c>
      <c r="AR431" s="34">
        <f t="shared" si="193"/>
        <v>9.6733548058402227E-6</v>
      </c>
      <c r="AS431" s="34">
        <f t="shared" si="194"/>
        <v>21.432524568983293</v>
      </c>
      <c r="AT431" s="34">
        <f t="shared" si="195"/>
        <v>12.274548039562539</v>
      </c>
      <c r="AU431" s="34">
        <f t="shared" si="196"/>
        <v>3.1433424240455055</v>
      </c>
      <c r="AV431" s="34">
        <f t="shared" si="197"/>
        <v>0.26355865337034379</v>
      </c>
      <c r="AW431" s="34">
        <f t="shared" si="198"/>
        <v>1.1450002445242819E-2</v>
      </c>
      <c r="AX431" s="34">
        <f t="shared" si="199"/>
        <v>0.26355864445789912</v>
      </c>
      <c r="AY431" s="34">
        <f t="shared" si="200"/>
        <v>8.912444671160813E-9</v>
      </c>
      <c r="AZ431" s="34">
        <f t="shared" si="201"/>
        <v>1080577.7610325073</v>
      </c>
      <c r="BA431" s="34">
        <f t="shared" si="202"/>
        <v>1.3790002464972982E-5</v>
      </c>
      <c r="BB431" s="36">
        <f t="shared" si="203"/>
        <v>7389090.9321214054</v>
      </c>
      <c r="BC431" s="38">
        <f t="shared" si="204"/>
        <v>-35648.142585625872</v>
      </c>
      <c r="BD431" s="39">
        <f t="shared" si="205"/>
        <v>-0.48012653679728795</v>
      </c>
      <c r="BE431" s="36">
        <v>5110435.8000000007</v>
      </c>
      <c r="BF431" s="40">
        <f>テーブル2[[#This Row],[q_P]]/テーブル2[[#This Row],[q_M]]</f>
        <v>1.4458827429397321</v>
      </c>
      <c r="BG431" s="34">
        <v>1</v>
      </c>
      <c r="BH431" s="34">
        <v>-5.6000000000000001E-2</v>
      </c>
      <c r="BI431" s="34">
        <v>4.5999999999999999E-2</v>
      </c>
      <c r="BJ431" s="34">
        <v>5625</v>
      </c>
      <c r="BK431" s="22">
        <v>1</v>
      </c>
      <c r="BL431" s="34">
        <f>テーブル2[[#This Row],[Ts]]-テーブル2[[#This Row],[Tin]]</f>
        <v>143.85385187892945</v>
      </c>
      <c r="BM431" s="34">
        <f>テーブル2[[#This Row],[q_P]]*0.000001</f>
        <v>7.3890909321214053</v>
      </c>
      <c r="BN431" s="34">
        <f>テーブル2[[#This Row],[Tsub]]</f>
        <v>143.85385187892945</v>
      </c>
      <c r="BO431" s="34">
        <f>テーブル2[[#This Row],[Fcorr]]</f>
        <v>1</v>
      </c>
      <c r="BP431" s="34">
        <f>(テーブル2[[#This Row],[Tsub]]-40)^2</f>
        <v>10785.622550090617</v>
      </c>
      <c r="BQ431" s="34">
        <v>1</v>
      </c>
      <c r="BR431" s="34">
        <v>0.15240000000000001</v>
      </c>
    </row>
    <row r="432" spans="1:70" x14ac:dyDescent="0.15">
      <c r="A432" s="33" t="s">
        <v>427</v>
      </c>
      <c r="B432" s="34">
        <v>13789514.586336</v>
      </c>
      <c r="C432" s="22">
        <f>TsatFromP(テーブル2[[#This Row],[P]])</f>
        <v>608.62107399852357</v>
      </c>
      <c r="D432" s="34">
        <f>RhoGFromP(テーブル2[[#This Row],[P]])</f>
        <v>85.147847035840741</v>
      </c>
      <c r="E432" s="34">
        <f>RhoFFromP(テーブル2[[#This Row],[P]])</f>
        <v>624.86636713482415</v>
      </c>
      <c r="F432" s="34">
        <f>HgFromP(テーブル2[[#This Row],[P]])</f>
        <v>2643264.5206450778</v>
      </c>
      <c r="G432" s="34">
        <f>HfFromP(テーブル2[[#This Row],[P]])</f>
        <v>1562686.7596125705</v>
      </c>
      <c r="H432" s="34">
        <f>MuGFromP(テーブル2[[#This Row],[P]])</f>
        <v>2.2019591234371903E-5</v>
      </c>
      <c r="I432" s="34">
        <f>MuFFromP(テーブル2[[#This Row],[P]])</f>
        <v>7.222326555143516E-5</v>
      </c>
      <c r="J432" s="34">
        <f>KfFromP(テーブル2[[#This Row],[P]])</f>
        <v>0.49112131073334553</v>
      </c>
      <c r="K432" s="34">
        <f>CpFFromP(テーブル2[[#This Row],[P]])</f>
        <v>7679.7488518783057</v>
      </c>
      <c r="L432" s="34">
        <f>SigmaFromP(テーブル2[[#This Row],[P]])</f>
        <v>6.5036449518301549E-3</v>
      </c>
      <c r="M432" s="34">
        <v>7.01</v>
      </c>
      <c r="N432" s="34">
        <v>2427.6516999999999</v>
      </c>
      <c r="O432" s="35">
        <f t="shared" si="206"/>
        <v>2.8502295699234246E-6</v>
      </c>
      <c r="P432" s="35">
        <f t="shared" si="207"/>
        <v>5.9847340050885557E-3</v>
      </c>
      <c r="Q432" s="35">
        <v>1.905E-3</v>
      </c>
      <c r="R432" s="34">
        <v>0.15240000000000001</v>
      </c>
      <c r="S432" s="36">
        <v>6325819.3969726563</v>
      </c>
      <c r="T432" s="34">
        <v>485.31565756186029</v>
      </c>
      <c r="U432" s="12">
        <f>+T432+BG432*S432*テーブル2[[#This Row],[Pw]]*R432/(N432*O432*K432)</f>
        <v>593.89154092849458</v>
      </c>
      <c r="V432" s="34">
        <v>0.03</v>
      </c>
      <c r="W432" s="35">
        <f t="shared" si="178"/>
        <v>64033.057120720317</v>
      </c>
      <c r="X432" s="34">
        <v>3.5359409967146677E-2</v>
      </c>
      <c r="Y432" s="34">
        <f t="shared" si="179"/>
        <v>5.3179897420126165</v>
      </c>
      <c r="Z432" s="34">
        <f t="shared" si="180"/>
        <v>5.3179897530526912</v>
      </c>
      <c r="AA432" s="34">
        <f t="shared" si="181"/>
        <v>-1.1040074632262531E-8</v>
      </c>
      <c r="AB432" s="34">
        <f t="shared" si="182"/>
        <v>1.8721362043372698E-5</v>
      </c>
      <c r="AC432" s="34">
        <v>640.95257132229801</v>
      </c>
      <c r="AD432" s="34">
        <f t="shared" si="183"/>
        <v>2128.5396882427585</v>
      </c>
      <c r="AE432" s="34">
        <f>+gettm2(AD432,AC432,AK432,AL432,テーブル2[[#This Row],[Fcorr]])</f>
        <v>593.89154133802026</v>
      </c>
      <c r="AF432" s="37">
        <f t="shared" si="184"/>
        <v>4.0952568269858602E-7</v>
      </c>
      <c r="AG432" s="34">
        <v>1.884983003889933E-5</v>
      </c>
      <c r="AH432" s="34">
        <f t="shared" si="185"/>
        <v>41.686998649539554</v>
      </c>
      <c r="AI432" s="34">
        <f t="shared" si="186"/>
        <v>0.25828949265694784</v>
      </c>
      <c r="AJ432" s="34">
        <f t="shared" si="187"/>
        <v>42.123476487588199</v>
      </c>
      <c r="AK432" s="34">
        <f>+S88*テーブル2[[#This Row],[F_form]]/(E88*CpFromTP((テーブル2[[#This Row],[Tin]]+テーブル2[[#This Row],[Tf]])/2,テーブル2[[#This Row],[P]])*AI88)</f>
        <v>2.0250135545542389</v>
      </c>
      <c r="AL432" s="34">
        <f t="shared" si="188"/>
        <v>1.1293676909872215</v>
      </c>
      <c r="AM432" s="34">
        <f t="shared" si="189"/>
        <v>608.62107397046486</v>
      </c>
      <c r="AN432" s="34">
        <f t="shared" si="190"/>
        <v>2.8058707357558887E-8</v>
      </c>
      <c r="AO432" s="34">
        <f t="shared" si="191"/>
        <v>1.2846799552663232E-7</v>
      </c>
      <c r="AP432" s="34">
        <v>3.4213262422489175</v>
      </c>
      <c r="AQ432" s="34">
        <f t="shared" si="192"/>
        <v>4.6585840729764915E-5</v>
      </c>
      <c r="AR432" s="34">
        <f t="shared" si="193"/>
        <v>9.4891490172129811E-6</v>
      </c>
      <c r="AS432" s="34">
        <f t="shared" si="194"/>
        <v>21.205281145183825</v>
      </c>
      <c r="AT432" s="34">
        <f t="shared" si="195"/>
        <v>12.221251306384733</v>
      </c>
      <c r="AU432" s="34">
        <f t="shared" si="196"/>
        <v>3.1566207995591737</v>
      </c>
      <c r="AV432" s="34">
        <f t="shared" si="197"/>
        <v>0.26470544268974372</v>
      </c>
      <c r="AW432" s="34">
        <f t="shared" si="198"/>
        <v>1.1255491623771029E-2</v>
      </c>
      <c r="AX432" s="34">
        <f t="shared" si="199"/>
        <v>0.26470543317138795</v>
      </c>
      <c r="AY432" s="34">
        <f t="shared" si="200"/>
        <v>9.5183557702327448E-9</v>
      </c>
      <c r="AZ432" s="34">
        <f t="shared" si="201"/>
        <v>1080577.7610325073</v>
      </c>
      <c r="BA432" s="34">
        <f t="shared" si="202"/>
        <v>1.3616310585787035E-5</v>
      </c>
      <c r="BB432" s="36">
        <f t="shared" si="203"/>
        <v>6370575.6005843375</v>
      </c>
      <c r="BC432" s="38">
        <f t="shared" si="204"/>
        <v>44756.203611681238</v>
      </c>
      <c r="BD432" s="39">
        <f t="shared" si="205"/>
        <v>0.70751630426091816</v>
      </c>
      <c r="BE432" s="36">
        <v>4637247.3</v>
      </c>
      <c r="BF432" s="40">
        <f>テーブル2[[#This Row],[q_P]]/テーブル2[[#This Row],[q_M]]</f>
        <v>1.3737838826461417</v>
      </c>
      <c r="BG432" s="34">
        <v>1</v>
      </c>
      <c r="BH432" s="34">
        <v>-3.6999999999999998E-2</v>
      </c>
      <c r="BI432" s="34">
        <v>4.5999999999999999E-2</v>
      </c>
      <c r="BJ432" s="34">
        <v>5625</v>
      </c>
      <c r="BK432" s="22">
        <v>1</v>
      </c>
      <c r="BL432" s="34">
        <f>テーブル2[[#This Row],[Ts]]-テーブル2[[#This Row],[Tin]]</f>
        <v>123.30541643666328</v>
      </c>
      <c r="BM432" s="34">
        <f>テーブル2[[#This Row],[q_P]]*0.000001</f>
        <v>6.3705756005843375</v>
      </c>
      <c r="BN432" s="34">
        <f>テーブル2[[#This Row],[Tsub]]</f>
        <v>123.30541643666328</v>
      </c>
      <c r="BO432" s="34">
        <f>テーブル2[[#This Row],[Fcorr]]</f>
        <v>1</v>
      </c>
      <c r="BP432" s="34">
        <f>(テーブル2[[#This Row],[Tsub]]-40)^2</f>
        <v>6939.7924076858881</v>
      </c>
      <c r="BQ432" s="34">
        <v>1</v>
      </c>
      <c r="BR432" s="34">
        <v>0.15240000000000001</v>
      </c>
    </row>
    <row r="433" spans="1:70" x14ac:dyDescent="0.15">
      <c r="A433" s="33" t="s">
        <v>428</v>
      </c>
      <c r="B433" s="34">
        <v>13789514.586336</v>
      </c>
      <c r="C433" s="22">
        <f>TsatFromP(テーブル2[[#This Row],[P]])</f>
        <v>608.62107399852357</v>
      </c>
      <c r="D433" s="34">
        <f>RhoGFromP(テーブル2[[#This Row],[P]])</f>
        <v>85.147847035840741</v>
      </c>
      <c r="E433" s="34">
        <f>RhoFFromP(テーブル2[[#This Row],[P]])</f>
        <v>624.86636713482415</v>
      </c>
      <c r="F433" s="34">
        <f>HgFromP(テーブル2[[#This Row],[P]])</f>
        <v>2643264.5206450778</v>
      </c>
      <c r="G433" s="34">
        <f>HfFromP(テーブル2[[#This Row],[P]])</f>
        <v>1562686.7596125705</v>
      </c>
      <c r="H433" s="34">
        <f>MuGFromP(テーブル2[[#This Row],[P]])</f>
        <v>2.2019591234371903E-5</v>
      </c>
      <c r="I433" s="34">
        <f>MuFFromP(テーブル2[[#This Row],[P]])</f>
        <v>7.222326555143516E-5</v>
      </c>
      <c r="J433" s="34">
        <f>KfFromP(テーブル2[[#This Row],[P]])</f>
        <v>0.49112131073334553</v>
      </c>
      <c r="K433" s="34">
        <f>CpFFromP(テーブル2[[#This Row],[P]])</f>
        <v>7679.7488518783057</v>
      </c>
      <c r="L433" s="34">
        <f>SigmaFromP(テーブル2[[#This Row],[P]])</f>
        <v>6.5036449518301549E-3</v>
      </c>
      <c r="M433" s="34">
        <v>8.01</v>
      </c>
      <c r="N433" s="34">
        <v>2427.6516999999999</v>
      </c>
      <c r="O433" s="35">
        <f t="shared" si="206"/>
        <v>2.8502295699234246E-6</v>
      </c>
      <c r="P433" s="35">
        <f t="shared" si="207"/>
        <v>5.9847340050885557E-3</v>
      </c>
      <c r="Q433" s="35">
        <v>1.905E-3</v>
      </c>
      <c r="R433" s="34">
        <v>0.15240000000000001</v>
      </c>
      <c r="S433" s="36">
        <v>6198350.5249023438</v>
      </c>
      <c r="T433" s="34">
        <v>487.54268941273369</v>
      </c>
      <c r="U433" s="12">
        <f>+T433+BG433*S433*テーブル2[[#This Row],[Pw]]*R433/(N433*O433*K433)</f>
        <v>593.93070674680212</v>
      </c>
      <c r="V433" s="34">
        <v>0.03</v>
      </c>
      <c r="W433" s="35">
        <f t="shared" si="178"/>
        <v>64033.057120720317</v>
      </c>
      <c r="X433" s="34">
        <v>3.5359409967146677E-2</v>
      </c>
      <c r="Y433" s="34">
        <f t="shared" si="179"/>
        <v>5.3179897420126165</v>
      </c>
      <c r="Z433" s="34">
        <f t="shared" si="180"/>
        <v>5.3179897530526912</v>
      </c>
      <c r="AA433" s="34">
        <f t="shared" si="181"/>
        <v>-1.1040074632262531E-8</v>
      </c>
      <c r="AB433" s="34">
        <f t="shared" si="182"/>
        <v>1.8721362043372698E-5</v>
      </c>
      <c r="AC433" s="34">
        <v>640.86354510065223</v>
      </c>
      <c r="AD433" s="34">
        <f t="shared" si="183"/>
        <v>2128.5396882427585</v>
      </c>
      <c r="AE433" s="34">
        <f>+gettm2(AD433,AC433,AK433,AL433,テーブル2[[#This Row],[Fcorr]])</f>
        <v>593.9307071554374</v>
      </c>
      <c r="AF433" s="37">
        <f t="shared" si="184"/>
        <v>4.0863528738555033E-7</v>
      </c>
      <c r="AG433" s="34">
        <v>1.8846258332889113E-5</v>
      </c>
      <c r="AH433" s="34">
        <f t="shared" si="185"/>
        <v>41.686998649539554</v>
      </c>
      <c r="AI433" s="34">
        <f t="shared" si="186"/>
        <v>0.25828949265694784</v>
      </c>
      <c r="AJ433" s="34">
        <f t="shared" si="187"/>
        <v>42.115494841396618</v>
      </c>
      <c r="AK433" s="34">
        <f>+S88*テーブル2[[#This Row],[F_form]]/(E88*CpFromTP((テーブル2[[#This Row],[Tin]]+テーブル2[[#This Row],[Tf]])/2,テーブル2[[#This Row],[P]])*AI88)</f>
        <v>2.0194975125811787</v>
      </c>
      <c r="AL433" s="34">
        <f t="shared" si="188"/>
        <v>1.1293676909872215</v>
      </c>
      <c r="AM433" s="34">
        <f t="shared" si="189"/>
        <v>608.62107396902286</v>
      </c>
      <c r="AN433" s="34">
        <f t="shared" si="190"/>
        <v>2.9500711207219865E-8</v>
      </c>
      <c r="AO433" s="34">
        <f t="shared" si="191"/>
        <v>1.248962895164155E-7</v>
      </c>
      <c r="AP433" s="34">
        <v>3.4208749703965462</v>
      </c>
      <c r="AQ433" s="34">
        <f t="shared" si="192"/>
        <v>4.6598132477028855E-5</v>
      </c>
      <c r="AR433" s="34">
        <f t="shared" si="193"/>
        <v>9.4855773112027643E-6</v>
      </c>
      <c r="AS433" s="34">
        <f t="shared" si="194"/>
        <v>21.197299498992248</v>
      </c>
      <c r="AT433" s="34">
        <f t="shared" si="195"/>
        <v>12.219368957205841</v>
      </c>
      <c r="AU433" s="34">
        <f t="shared" si="196"/>
        <v>3.1561346085447544</v>
      </c>
      <c r="AV433" s="34">
        <f t="shared" si="197"/>
        <v>0.26474036185179184</v>
      </c>
      <c r="AW433" s="34">
        <f t="shared" si="198"/>
        <v>1.1255491623771029E-2</v>
      </c>
      <c r="AX433" s="34">
        <f t="shared" si="199"/>
        <v>0.26474035234037063</v>
      </c>
      <c r="AY433" s="34">
        <f t="shared" si="200"/>
        <v>9.5114212061986336E-9</v>
      </c>
      <c r="AZ433" s="34">
        <f t="shared" si="201"/>
        <v>1080577.7610325073</v>
      </c>
      <c r="BA433" s="34">
        <f t="shared" si="202"/>
        <v>1.3621699968656622E-5</v>
      </c>
      <c r="BB433" s="36">
        <f t="shared" si="203"/>
        <v>6191008.5111590195</v>
      </c>
      <c r="BC433" s="38">
        <f t="shared" si="204"/>
        <v>-7342.0137433242053</v>
      </c>
      <c r="BD433" s="39">
        <f t="shared" si="205"/>
        <v>-0.11845108975084755</v>
      </c>
      <c r="BE433" s="36">
        <v>4574155.5</v>
      </c>
      <c r="BF433" s="40">
        <f>テーブル2[[#This Row],[q_P]]/テーブル2[[#This Row],[q_M]]</f>
        <v>1.3534757423876429</v>
      </c>
      <c r="BG433" s="34">
        <v>1</v>
      </c>
      <c r="BH433" s="34">
        <v>-3.5000000000000003E-2</v>
      </c>
      <c r="BI433" s="34">
        <v>4.5999999999999999E-2</v>
      </c>
      <c r="BJ433" s="34">
        <v>5625</v>
      </c>
      <c r="BK433" s="22">
        <v>1</v>
      </c>
      <c r="BL433" s="34">
        <f>テーブル2[[#This Row],[Ts]]-テーブル2[[#This Row],[Tin]]</f>
        <v>121.07838458578988</v>
      </c>
      <c r="BM433" s="34">
        <f>テーブル2[[#This Row],[q_P]]*0.000001</f>
        <v>6.1910085111590192</v>
      </c>
      <c r="BN433" s="34">
        <f>テーブル2[[#This Row],[Tsub]]</f>
        <v>121.07838458578988</v>
      </c>
      <c r="BO433" s="34">
        <f>テーブル2[[#This Row],[Fcorr]]</f>
        <v>1</v>
      </c>
      <c r="BP433" s="34">
        <f>(テーブル2[[#This Row],[Tsub]]-40)^2</f>
        <v>6573.7044470412493</v>
      </c>
      <c r="BQ433" s="34">
        <v>1</v>
      </c>
      <c r="BR433" s="34">
        <v>0.15240000000000001</v>
      </c>
    </row>
    <row r="434" spans="1:70" x14ac:dyDescent="0.15">
      <c r="A434" s="33" t="s">
        <v>429</v>
      </c>
      <c r="B434" s="34">
        <v>13789514.586336</v>
      </c>
      <c r="C434" s="22">
        <f>TsatFromP(テーブル2[[#This Row],[P]])</f>
        <v>608.62107399852357</v>
      </c>
      <c r="D434" s="34">
        <f>RhoGFromP(テーブル2[[#This Row],[P]])</f>
        <v>85.147847035840741</v>
      </c>
      <c r="E434" s="34">
        <f>RhoFFromP(テーブル2[[#This Row],[P]])</f>
        <v>624.86636713482415</v>
      </c>
      <c r="F434" s="34">
        <f>HgFromP(テーブル2[[#This Row],[P]])</f>
        <v>2643264.5206450778</v>
      </c>
      <c r="G434" s="34">
        <f>HfFromP(テーブル2[[#This Row],[P]])</f>
        <v>1562686.7596125705</v>
      </c>
      <c r="H434" s="34">
        <f>MuGFromP(テーブル2[[#This Row],[P]])</f>
        <v>2.2019591234371903E-5</v>
      </c>
      <c r="I434" s="34">
        <f>MuFFromP(テーブル2[[#This Row],[P]])</f>
        <v>7.222326555143516E-5</v>
      </c>
      <c r="J434" s="34">
        <f>KfFromP(テーブル2[[#This Row],[P]])</f>
        <v>0.49112131073334553</v>
      </c>
      <c r="K434" s="34">
        <f>CpFFromP(テーブル2[[#This Row],[P]])</f>
        <v>7679.7488518783057</v>
      </c>
      <c r="L434" s="34">
        <f>SigmaFromP(テーブル2[[#This Row],[P]])</f>
        <v>6.5036449518301549E-3</v>
      </c>
      <c r="M434" s="34">
        <v>80.010000000000005</v>
      </c>
      <c r="N434" s="34">
        <v>4136.5014999999994</v>
      </c>
      <c r="O434" s="35">
        <f t="shared" si="206"/>
        <v>1.6417322322758919E-5</v>
      </c>
      <c r="P434" s="35">
        <f t="shared" si="207"/>
        <v>1.4363361612212531E-2</v>
      </c>
      <c r="Q434" s="35">
        <v>4.5719999999999988E-3</v>
      </c>
      <c r="R434" s="34">
        <v>0.29527500000000001</v>
      </c>
      <c r="S434" s="36">
        <v>368261.14654541016</v>
      </c>
      <c r="T434" s="34">
        <v>587.19643129987617</v>
      </c>
      <c r="U434" s="12">
        <f>+T434+BG434*S434*テーブル2[[#This Row],[Pw]]*R434/(N434*O434*K434)</f>
        <v>590.19115076137086</v>
      </c>
      <c r="V434" s="34">
        <v>0.03</v>
      </c>
      <c r="W434" s="35">
        <f t="shared" si="178"/>
        <v>261855.85370037574</v>
      </c>
      <c r="X434" s="34">
        <v>2.2964235099583938E-2</v>
      </c>
      <c r="Y434" s="34">
        <f t="shared" si="179"/>
        <v>6.598937389583039</v>
      </c>
      <c r="Z434" s="34">
        <f t="shared" si="180"/>
        <v>6.5989373943602958</v>
      </c>
      <c r="AA434" s="34">
        <f t="shared" si="181"/>
        <v>-4.7772568123605197E-9</v>
      </c>
      <c r="AB434" s="34">
        <f t="shared" si="182"/>
        <v>9.9288020050793849E-6</v>
      </c>
      <c r="AC434" s="34">
        <v>633.81759045930698</v>
      </c>
      <c r="AD434" s="34">
        <f t="shared" si="183"/>
        <v>7014.7676403635242</v>
      </c>
      <c r="AE434" s="34">
        <f>+gettm2(AD434,AC434,AK434,AL434,テーブル2[[#This Row],[Fcorr]])</f>
        <v>590.19115076137086</v>
      </c>
      <c r="AF434" s="37">
        <f t="shared" si="184"/>
        <v>0</v>
      </c>
      <c r="AG434" s="34">
        <v>9.9332365861631169E-6</v>
      </c>
      <c r="AH434" s="34">
        <f t="shared" si="185"/>
        <v>78.603379725002242</v>
      </c>
      <c r="AI434" s="34">
        <f t="shared" si="186"/>
        <v>0.35467210707568425</v>
      </c>
      <c r="AJ434" s="34">
        <f t="shared" si="187"/>
        <v>30.480904010801439</v>
      </c>
      <c r="AK434" s="34">
        <f>+S88*テーブル2[[#This Row],[F_form]]/(E88*CpFromTP((テーブル2[[#This Row],[Tin]]+テーブル2[[#This Row],[Tf]])/2,テーブル2[[#This Row],[P]])*AI88)</f>
        <v>1.6623351236749828</v>
      </c>
      <c r="AL434" s="34">
        <f t="shared" si="188"/>
        <v>1.1293676909872215</v>
      </c>
      <c r="AM434" s="34">
        <f t="shared" si="189"/>
        <v>608.62107399850595</v>
      </c>
      <c r="AN434" s="34">
        <f t="shared" si="190"/>
        <v>1.7621459846850485E-11</v>
      </c>
      <c r="AO434" s="34">
        <f t="shared" si="191"/>
        <v>4.4345810837320541E-9</v>
      </c>
      <c r="AP434" s="34">
        <v>4.0561841499586917</v>
      </c>
      <c r="AQ434" s="34">
        <f t="shared" si="192"/>
        <v>3.3144203538275786E-5</v>
      </c>
      <c r="AR434" s="34">
        <f t="shared" si="193"/>
        <v>4.9688355836234245E-6</v>
      </c>
      <c r="AS434" s="34">
        <f t="shared" si="194"/>
        <v>15.247255932759586</v>
      </c>
      <c r="AT434" s="34">
        <f t="shared" si="195"/>
        <v>10.571997740135245</v>
      </c>
      <c r="AU434" s="34">
        <f t="shared" si="196"/>
        <v>3.7495927144931396</v>
      </c>
      <c r="AV434" s="34">
        <f t="shared" si="197"/>
        <v>0.30659143546555212</v>
      </c>
      <c r="AW434" s="34">
        <f t="shared" si="198"/>
        <v>5.9693064822605906E-3</v>
      </c>
      <c r="AX434" s="34">
        <f t="shared" si="199"/>
        <v>0.30659140533854456</v>
      </c>
      <c r="AY434" s="34">
        <f t="shared" si="200"/>
        <v>3.0127007555336149E-8</v>
      </c>
      <c r="AZ434" s="34">
        <f t="shared" si="201"/>
        <v>1080577.7610325073</v>
      </c>
      <c r="BA434" s="34">
        <f t="shared" si="202"/>
        <v>8.171276823961093E-6</v>
      </c>
      <c r="BB434" s="36">
        <f t="shared" si="203"/>
        <v>366442.51192263304</v>
      </c>
      <c r="BC434" s="38">
        <f t="shared" si="204"/>
        <v>-1818.6346227771137</v>
      </c>
      <c r="BD434" s="39">
        <f t="shared" si="205"/>
        <v>-0.4938437410075403</v>
      </c>
      <c r="BE434" s="36">
        <v>3123044.1</v>
      </c>
      <c r="BF434" s="40">
        <f>テーブル2[[#This Row],[q_P]]/テーブル2[[#This Row],[q_M]]</f>
        <v>0.11733504241026664</v>
      </c>
      <c r="BG434" s="34">
        <v>1</v>
      </c>
      <c r="BH434" s="34">
        <v>4.8000000000000001E-2</v>
      </c>
      <c r="BI434" s="34">
        <v>4.5999999999999999E-2</v>
      </c>
      <c r="BJ434" s="34">
        <v>5625</v>
      </c>
      <c r="BK434" s="22">
        <v>1</v>
      </c>
      <c r="BL434" s="34">
        <f>テーブル2[[#This Row],[Ts]]-テーブル2[[#This Row],[Tin]]</f>
        <v>21.424642698647403</v>
      </c>
      <c r="BM434" s="34">
        <f>テーブル2[[#This Row],[q_P]]*0.000001</f>
        <v>0.36644251192263305</v>
      </c>
      <c r="BN434" s="34">
        <f>テーブル2[[#This Row],[Tsub]]</f>
        <v>21.424642698647403</v>
      </c>
      <c r="BO434" s="34">
        <f>テーブル2[[#This Row],[Fcorr]]</f>
        <v>1</v>
      </c>
      <c r="BP434" s="34">
        <f>(テーブル2[[#This Row],[Tsub]]-40)^2</f>
        <v>345.04389887291325</v>
      </c>
      <c r="BQ434" s="34">
        <v>1</v>
      </c>
      <c r="BR434" s="34">
        <v>0.29527500000000001</v>
      </c>
    </row>
    <row r="435" spans="1:70" x14ac:dyDescent="0.15">
      <c r="A435" s="33" t="s">
        <v>430</v>
      </c>
      <c r="B435" s="34">
        <v>13789514.586336</v>
      </c>
      <c r="C435" s="22">
        <f>TsatFromP(テーブル2[[#This Row],[P]])</f>
        <v>608.62107399852357</v>
      </c>
      <c r="D435" s="34">
        <f>RhoGFromP(テーブル2[[#This Row],[P]])</f>
        <v>85.147847035840741</v>
      </c>
      <c r="E435" s="34">
        <f>RhoFFromP(テーブル2[[#This Row],[P]])</f>
        <v>624.86636713482415</v>
      </c>
      <c r="F435" s="34">
        <f>HgFromP(テーブル2[[#This Row],[P]])</f>
        <v>2643264.5206450778</v>
      </c>
      <c r="G435" s="34">
        <f>HfFromP(テーブル2[[#This Row],[P]])</f>
        <v>1562686.7596125705</v>
      </c>
      <c r="H435" s="34">
        <f>MuGFromP(テーブル2[[#This Row],[P]])</f>
        <v>2.2019591234371903E-5</v>
      </c>
      <c r="I435" s="34">
        <f>MuFFromP(テーブル2[[#This Row],[P]])</f>
        <v>7.222326555143516E-5</v>
      </c>
      <c r="J435" s="34">
        <f>KfFromP(テーブル2[[#This Row],[P]])</f>
        <v>0.49112131073334553</v>
      </c>
      <c r="K435" s="34">
        <f>CpFFromP(テーブル2[[#This Row],[P]])</f>
        <v>7679.7488518783057</v>
      </c>
      <c r="L435" s="34">
        <f>SigmaFromP(テーブル2[[#This Row],[P]])</f>
        <v>6.5036449518301549E-3</v>
      </c>
      <c r="M435" s="34">
        <v>81.010000000000005</v>
      </c>
      <c r="N435" s="34">
        <v>4204.3130000000001</v>
      </c>
      <c r="O435" s="35">
        <f t="shared" si="206"/>
        <v>1.6417322322758919E-5</v>
      </c>
      <c r="P435" s="35">
        <f t="shared" si="207"/>
        <v>1.4363361612212531E-2</v>
      </c>
      <c r="Q435" s="35">
        <v>4.5719999999999988E-3</v>
      </c>
      <c r="R435" s="34">
        <v>0.29527500000000001</v>
      </c>
      <c r="S435" s="36">
        <v>296627.99835205078</v>
      </c>
      <c r="T435" s="34">
        <v>587.73848098507858</v>
      </c>
      <c r="U435" s="12">
        <f>+T435+BG435*S435*テーブル2[[#This Row],[Pw]]*R435/(N435*O435*K435)</f>
        <v>590.11176946208764</v>
      </c>
      <c r="V435" s="34">
        <v>0.03</v>
      </c>
      <c r="W435" s="35">
        <f t="shared" si="178"/>
        <v>266148.57261349668</v>
      </c>
      <c r="X435" s="34">
        <v>2.2817201621028415E-2</v>
      </c>
      <c r="Y435" s="34">
        <f t="shared" si="179"/>
        <v>6.6201649410790191</v>
      </c>
      <c r="Z435" s="34">
        <f t="shared" si="180"/>
        <v>6.6201649629954078</v>
      </c>
      <c r="AA435" s="34">
        <f t="shared" si="181"/>
        <v>-2.1916388703857592E-8</v>
      </c>
      <c r="AB435" s="34">
        <f t="shared" si="182"/>
        <v>9.6730346997241498E-6</v>
      </c>
      <c r="AC435" s="34">
        <v>633.72283655780041</v>
      </c>
      <c r="AD435" s="34">
        <f t="shared" si="183"/>
        <v>7106.9022514207118</v>
      </c>
      <c r="AE435" s="34">
        <f>+gettm2(AD435,AC435,AK435,AL435,テーブル2[[#This Row],[Fcorr]])</f>
        <v>590.11176979931599</v>
      </c>
      <c r="AF435" s="37">
        <f t="shared" si="184"/>
        <v>3.3722835723892786E-7</v>
      </c>
      <c r="AG435" s="34">
        <v>9.6765626484348793E-6</v>
      </c>
      <c r="AH435" s="34">
        <f t="shared" si="185"/>
        <v>80.681752774222403</v>
      </c>
      <c r="AI435" s="34">
        <f t="shared" si="186"/>
        <v>0.35933050466111849</v>
      </c>
      <c r="AJ435" s="34">
        <f t="shared" si="187"/>
        <v>30.083282971205353</v>
      </c>
      <c r="AK435" s="34">
        <f>+S88*テーブル2[[#This Row],[F_form]]/(E88*CpFromTP((テーブル2[[#This Row],[Tin]]+テーブル2[[#This Row],[Tf]])/2,テーブル2[[#This Row],[P]])*AI88)</f>
        <v>1.6596781975631441</v>
      </c>
      <c r="AL435" s="34">
        <f t="shared" si="188"/>
        <v>1.1293676909872215</v>
      </c>
      <c r="AM435" s="34">
        <f t="shared" si="189"/>
        <v>608.62107399977833</v>
      </c>
      <c r="AN435" s="34">
        <f t="shared" si="190"/>
        <v>-1.2547616279334761E-9</v>
      </c>
      <c r="AO435" s="34">
        <f t="shared" si="191"/>
        <v>3.5279487107294644E-9</v>
      </c>
      <c r="AP435" s="34">
        <v>4.0836333082931686</v>
      </c>
      <c r="AQ435" s="34">
        <f t="shared" si="192"/>
        <v>3.2700127019028395E-5</v>
      </c>
      <c r="AR435" s="34">
        <f t="shared" si="193"/>
        <v>4.8400452985728044E-6</v>
      </c>
      <c r="AS435" s="34">
        <f t="shared" si="194"/>
        <v>15.047125472180797</v>
      </c>
      <c r="AT435" s="34">
        <f t="shared" si="195"/>
        <v>10.505934872130753</v>
      </c>
      <c r="AU435" s="34">
        <f t="shared" si="196"/>
        <v>3.7751028795395869</v>
      </c>
      <c r="AV435" s="34">
        <f t="shared" si="197"/>
        <v>0.30853042875358172</v>
      </c>
      <c r="AW435" s="34">
        <f t="shared" si="198"/>
        <v>5.8155363262008489E-3</v>
      </c>
      <c r="AX435" s="34">
        <f t="shared" si="199"/>
        <v>0.30853039458765324</v>
      </c>
      <c r="AY435" s="34">
        <f t="shared" si="200"/>
        <v>3.4165928475271556E-8</v>
      </c>
      <c r="AZ435" s="34">
        <f t="shared" si="201"/>
        <v>1080577.7610325073</v>
      </c>
      <c r="BA435" s="34">
        <f t="shared" si="202"/>
        <v>8.007606107193799E-6</v>
      </c>
      <c r="BB435" s="36">
        <f t="shared" si="203"/>
        <v>297483.39942534186</v>
      </c>
      <c r="BC435" s="38">
        <f t="shared" si="204"/>
        <v>855.40107329108287</v>
      </c>
      <c r="BD435" s="39">
        <f t="shared" si="205"/>
        <v>0.28837502799579168</v>
      </c>
      <c r="BE435" s="36">
        <v>3154590</v>
      </c>
      <c r="BF435" s="40">
        <f>テーブル2[[#This Row],[q_P]]/テーブル2[[#This Row],[q_M]]</f>
        <v>9.4301763279964076E-2</v>
      </c>
      <c r="BG435" s="34">
        <v>1</v>
      </c>
      <c r="BH435" s="34">
        <v>0.05</v>
      </c>
      <c r="BI435" s="34">
        <v>4.5999999999999999E-2</v>
      </c>
      <c r="BJ435" s="34">
        <v>5625</v>
      </c>
      <c r="BK435" s="22">
        <v>1</v>
      </c>
      <c r="BL435" s="34">
        <f>テーブル2[[#This Row],[Ts]]-テーブル2[[#This Row],[Tin]]</f>
        <v>20.882593013444989</v>
      </c>
      <c r="BM435" s="34">
        <f>テーブル2[[#This Row],[q_P]]*0.000001</f>
        <v>0.29748339942534185</v>
      </c>
      <c r="BN435" s="34">
        <f>テーブル2[[#This Row],[Tsub]]</f>
        <v>20.882593013444989</v>
      </c>
      <c r="BO435" s="34">
        <f>テーブル2[[#This Row],[Fcorr]]</f>
        <v>1</v>
      </c>
      <c r="BP435" s="34">
        <f>(テーブル2[[#This Row],[Tsub]]-40)^2</f>
        <v>365.47524988958236</v>
      </c>
      <c r="BQ435" s="34">
        <v>1</v>
      </c>
      <c r="BR435" s="34">
        <v>0.29527500000000001</v>
      </c>
    </row>
    <row r="436" spans="1:70" x14ac:dyDescent="0.15">
      <c r="A436" s="33" t="s">
        <v>431</v>
      </c>
      <c r="B436" s="34">
        <v>13789514.586336</v>
      </c>
      <c r="C436" s="22">
        <f>TsatFromP(テーブル2[[#This Row],[P]])</f>
        <v>608.62107399852357</v>
      </c>
      <c r="D436" s="34">
        <f>RhoGFromP(テーブル2[[#This Row],[P]])</f>
        <v>85.147847035840741</v>
      </c>
      <c r="E436" s="34">
        <f>RhoFFromP(テーブル2[[#This Row],[P]])</f>
        <v>624.86636713482415</v>
      </c>
      <c r="F436" s="34">
        <f>HgFromP(テーブル2[[#This Row],[P]])</f>
        <v>2643264.5206450778</v>
      </c>
      <c r="G436" s="34">
        <f>HfFromP(テーブル2[[#This Row],[P]])</f>
        <v>1562686.7596125705</v>
      </c>
      <c r="H436" s="34">
        <f>MuGFromP(テーブル2[[#This Row],[P]])</f>
        <v>2.2019591234371903E-5</v>
      </c>
      <c r="I436" s="34">
        <f>MuFFromP(テーブル2[[#This Row],[P]])</f>
        <v>7.222326555143516E-5</v>
      </c>
      <c r="J436" s="34">
        <f>KfFromP(テーブル2[[#This Row],[P]])</f>
        <v>0.49112131073334553</v>
      </c>
      <c r="K436" s="34">
        <f>CpFFromP(テーブル2[[#This Row],[P]])</f>
        <v>7679.7488518783057</v>
      </c>
      <c r="L436" s="34">
        <f>SigmaFromP(テーブル2[[#This Row],[P]])</f>
        <v>6.5036449518301549E-3</v>
      </c>
      <c r="M436" s="34">
        <v>82.01</v>
      </c>
      <c r="N436" s="34">
        <v>4367.0606000000007</v>
      </c>
      <c r="O436" s="35">
        <f t="shared" si="206"/>
        <v>1.6417322322758919E-5</v>
      </c>
      <c r="P436" s="35">
        <f t="shared" si="207"/>
        <v>1.4363361612212531E-2</v>
      </c>
      <c r="Q436" s="35">
        <v>4.5719999999999988E-3</v>
      </c>
      <c r="R436" s="34">
        <v>0.29527500000000001</v>
      </c>
      <c r="S436" s="36">
        <v>1403332.9010009766</v>
      </c>
      <c r="T436" s="34">
        <v>578.2897955011565</v>
      </c>
      <c r="U436" s="12">
        <f>+T436+BG436*S436*テーブル2[[#This Row],[Pw]]*R436/(N436*O436*K436)</f>
        <v>589.09927840342402</v>
      </c>
      <c r="V436" s="34">
        <v>0.03</v>
      </c>
      <c r="W436" s="35">
        <f t="shared" si="178"/>
        <v>276451.09800498694</v>
      </c>
      <c r="X436" s="34">
        <v>2.2479229971151888E-2</v>
      </c>
      <c r="Y436" s="34">
        <f t="shared" si="179"/>
        <v>6.6697458399588365</v>
      </c>
      <c r="Z436" s="34">
        <f t="shared" si="180"/>
        <v>6.6697458491193062</v>
      </c>
      <c r="AA436" s="34">
        <f t="shared" si="181"/>
        <v>-9.1604697161074E-9</v>
      </c>
      <c r="AB436" s="34">
        <f t="shared" si="182"/>
        <v>9.1002922502279776E-6</v>
      </c>
      <c r="AC436" s="34">
        <v>634.34580181614035</v>
      </c>
      <c r="AD436" s="34">
        <f t="shared" si="183"/>
        <v>7327.1325008615149</v>
      </c>
      <c r="AE436" s="34">
        <f>+gettm2(AD436,AC436,AK436,AL436,テーブル2[[#This Row],[Fcorr]])</f>
        <v>589.09927840342391</v>
      </c>
      <c r="AF436" s="37">
        <f t="shared" si="184"/>
        <v>0</v>
      </c>
      <c r="AG436" s="34">
        <v>9.1161962954228641E-6</v>
      </c>
      <c r="AH436" s="34">
        <f t="shared" si="185"/>
        <v>85.759596808560445</v>
      </c>
      <c r="AI436" s="34">
        <f t="shared" si="186"/>
        <v>0.37046551733944655</v>
      </c>
      <c r="AJ436" s="34">
        <f t="shared" si="187"/>
        <v>29.219413018559155</v>
      </c>
      <c r="AK436" s="34">
        <f>+S88*テーブル2[[#This Row],[F_form]]/(E88*CpFromTP((テーブル2[[#This Row],[Tin]]+テーブル2[[#This Row],[Tf]])/2,テーブル2[[#This Row],[P]])*AI88)</f>
        <v>1.7169134597274149</v>
      </c>
      <c r="AL436" s="34">
        <f t="shared" si="188"/>
        <v>1.1293676909872215</v>
      </c>
      <c r="AM436" s="34">
        <f t="shared" si="189"/>
        <v>608.62107399839203</v>
      </c>
      <c r="AN436" s="34">
        <f t="shared" si="190"/>
        <v>1.3153567124390975E-10</v>
      </c>
      <c r="AO436" s="34">
        <f t="shared" si="191"/>
        <v>1.5904045194886491E-8</v>
      </c>
      <c r="AP436" s="34">
        <v>4.1534169225504449</v>
      </c>
      <c r="AQ436" s="34">
        <f t="shared" si="192"/>
        <v>3.1610535895034027E-5</v>
      </c>
      <c r="AR436" s="34">
        <f t="shared" si="193"/>
        <v>4.5660501703088753E-6</v>
      </c>
      <c r="AS436" s="34">
        <f t="shared" si="194"/>
        <v>14.635194489691349</v>
      </c>
      <c r="AT436" s="34">
        <f t="shared" si="195"/>
        <v>10.367146047046216</v>
      </c>
      <c r="AU436" s="34">
        <f t="shared" si="196"/>
        <v>3.8406701236525747</v>
      </c>
      <c r="AV436" s="34">
        <f t="shared" si="197"/>
        <v>0.31274679889787027</v>
      </c>
      <c r="AW436" s="34">
        <f t="shared" si="198"/>
        <v>5.4711971788702568E-3</v>
      </c>
      <c r="AX436" s="34">
        <f t="shared" si="199"/>
        <v>0.31274679449574694</v>
      </c>
      <c r="AY436" s="34">
        <f t="shared" si="200"/>
        <v>4.4021233325253206E-9</v>
      </c>
      <c r="AZ436" s="34">
        <f t="shared" si="201"/>
        <v>1080577.7610325073</v>
      </c>
      <c r="BA436" s="34">
        <f t="shared" si="202"/>
        <v>7.6107302696747526E-6</v>
      </c>
      <c r="BB436" s="36">
        <f t="shared" si="203"/>
        <v>1410991.6567435437</v>
      </c>
      <c r="BC436" s="38">
        <f t="shared" si="204"/>
        <v>7658.7557425671257</v>
      </c>
      <c r="BD436" s="39">
        <f t="shared" si="205"/>
        <v>0.54575473411221598</v>
      </c>
      <c r="BE436" s="36">
        <v>3627778.5</v>
      </c>
      <c r="BF436" s="40">
        <f>テーブル2[[#This Row],[q_P]]/テーブル2[[#This Row],[q_M]]</f>
        <v>0.38894096118148991</v>
      </c>
      <c r="BG436" s="34">
        <v>1</v>
      </c>
      <c r="BH436" s="34">
        <v>1.7999999999999999E-2</v>
      </c>
      <c r="BI436" s="34">
        <v>4.5999999999999999E-2</v>
      </c>
      <c r="BJ436" s="34">
        <v>5625</v>
      </c>
      <c r="BK436" s="22">
        <v>1</v>
      </c>
      <c r="BL436" s="34">
        <f>テーブル2[[#This Row],[Ts]]-テーブル2[[#This Row],[Tin]]</f>
        <v>30.331278497367066</v>
      </c>
      <c r="BM436" s="34">
        <f>テーブル2[[#This Row],[q_P]]*0.000001</f>
        <v>1.4109916567435437</v>
      </c>
      <c r="BN436" s="34">
        <f>テーブル2[[#This Row],[Tsub]]</f>
        <v>30.331278497367066</v>
      </c>
      <c r="BO436" s="34">
        <f>テーブル2[[#This Row],[Fcorr]]</f>
        <v>1</v>
      </c>
      <c r="BP436" s="34">
        <f>(テーブル2[[#This Row],[Tsub]]-40)^2</f>
        <v>93.484175495476464</v>
      </c>
      <c r="BQ436" s="34">
        <v>1</v>
      </c>
      <c r="BR436" s="34">
        <v>0.29527500000000001</v>
      </c>
    </row>
    <row r="437" spans="1:70" x14ac:dyDescent="0.15">
      <c r="A437" s="33" t="s">
        <v>432</v>
      </c>
      <c r="B437" s="34">
        <v>13789514.586336</v>
      </c>
      <c r="C437" s="22">
        <f>TsatFromP(テーブル2[[#This Row],[P]])</f>
        <v>608.62107399852357</v>
      </c>
      <c r="D437" s="34">
        <f>RhoGFromP(テーブル2[[#This Row],[P]])</f>
        <v>85.147847035840741</v>
      </c>
      <c r="E437" s="34">
        <f>RhoFFromP(テーブル2[[#This Row],[P]])</f>
        <v>624.86636713482415</v>
      </c>
      <c r="F437" s="34">
        <f>HgFromP(テーブル2[[#This Row],[P]])</f>
        <v>2643264.5206450778</v>
      </c>
      <c r="G437" s="34">
        <f>HfFromP(テーブル2[[#This Row],[P]])</f>
        <v>1562686.7596125705</v>
      </c>
      <c r="H437" s="34">
        <f>MuGFromP(テーブル2[[#This Row],[P]])</f>
        <v>2.2019591234371903E-5</v>
      </c>
      <c r="I437" s="34">
        <f>MuFFromP(テーブル2[[#This Row],[P]])</f>
        <v>7.222326555143516E-5</v>
      </c>
      <c r="J437" s="34">
        <f>KfFromP(テーブル2[[#This Row],[P]])</f>
        <v>0.49112131073334553</v>
      </c>
      <c r="K437" s="34">
        <f>CpFFromP(テーブル2[[#This Row],[P]])</f>
        <v>7679.7488518783057</v>
      </c>
      <c r="L437" s="34">
        <f>SigmaFromP(テーブル2[[#This Row],[P]])</f>
        <v>6.5036449518301549E-3</v>
      </c>
      <c r="M437" s="34">
        <v>83.01</v>
      </c>
      <c r="N437" s="34">
        <v>4367.0606000000007</v>
      </c>
      <c r="O437" s="35">
        <f t="shared" si="206"/>
        <v>1.6417322322758919E-5</v>
      </c>
      <c r="P437" s="35">
        <f t="shared" si="207"/>
        <v>1.4363361612212531E-2</v>
      </c>
      <c r="Q437" s="35">
        <v>4.5719999999999988E-3</v>
      </c>
      <c r="R437" s="34">
        <v>0.29527500000000001</v>
      </c>
      <c r="S437" s="36">
        <v>1468474.5788574219</v>
      </c>
      <c r="T437" s="34">
        <v>577.75562873676915</v>
      </c>
      <c r="U437" s="12">
        <f>+T437+BG437*S437*テーブル2[[#This Row],[Pw]]*R437/(N437*O437*K437)</f>
        <v>589.06687985990004</v>
      </c>
      <c r="V437" s="34">
        <v>0.03</v>
      </c>
      <c r="W437" s="35">
        <f t="shared" si="178"/>
        <v>276451.09800498694</v>
      </c>
      <c r="X437" s="34">
        <v>2.2479229971151888E-2</v>
      </c>
      <c r="Y437" s="34">
        <f t="shared" si="179"/>
        <v>6.6697458399588365</v>
      </c>
      <c r="Z437" s="34">
        <f t="shared" si="180"/>
        <v>6.6697458491193062</v>
      </c>
      <c r="AA437" s="34">
        <f t="shared" si="181"/>
        <v>-9.1604697161074E-9</v>
      </c>
      <c r="AB437" s="34">
        <f t="shared" si="182"/>
        <v>9.1002922502279776E-6</v>
      </c>
      <c r="AC437" s="34">
        <v>634.38981579362587</v>
      </c>
      <c r="AD437" s="34">
        <f t="shared" si="183"/>
        <v>7327.1325008615149</v>
      </c>
      <c r="AE437" s="34">
        <f>+gettm2(AD437,AC437,AK437,AL437,テーブル2[[#This Row],[Fcorr]])</f>
        <v>589.06688020379818</v>
      </c>
      <c r="AF437" s="37">
        <f t="shared" si="184"/>
        <v>3.4389813663437963E-7</v>
      </c>
      <c r="AG437" s="34">
        <v>9.1167888980177943E-6</v>
      </c>
      <c r="AH437" s="34">
        <f t="shared" si="185"/>
        <v>85.759596808560445</v>
      </c>
      <c r="AI437" s="34">
        <f t="shared" si="186"/>
        <v>0.37046551733944655</v>
      </c>
      <c r="AJ437" s="34">
        <f t="shared" si="187"/>
        <v>29.221312440139823</v>
      </c>
      <c r="AK437" s="34">
        <f>+S88*テーブル2[[#This Row],[F_form]]/(E88*CpFromTP((テーブル2[[#This Row],[Tin]]+テーブル2[[#This Row],[Tf]])/2,テーブル2[[#This Row],[P]])*AI88)</f>
        <v>1.7198129774245556</v>
      </c>
      <c r="AL437" s="34">
        <f t="shared" si="188"/>
        <v>1.1293676909872215</v>
      </c>
      <c r="AM437" s="34">
        <f t="shared" si="189"/>
        <v>608.62107399839465</v>
      </c>
      <c r="AN437" s="34">
        <f t="shared" si="190"/>
        <v>1.2892087397631258E-10</v>
      </c>
      <c r="AO437" s="34">
        <f t="shared" si="191"/>
        <v>1.6496647789816701E-8</v>
      </c>
      <c r="AP437" s="34">
        <v>4.1536404778720284</v>
      </c>
      <c r="AQ437" s="34">
        <f t="shared" si="192"/>
        <v>3.1607133331242251E-5</v>
      </c>
      <c r="AR437" s="34">
        <f t="shared" si="193"/>
        <v>4.5666427729038055E-6</v>
      </c>
      <c r="AS437" s="34">
        <f t="shared" si="194"/>
        <v>14.63709391127202</v>
      </c>
      <c r="AT437" s="34">
        <f t="shared" si="195"/>
        <v>10.367794927501791</v>
      </c>
      <c r="AU437" s="34">
        <f t="shared" si="196"/>
        <v>3.8409105114862405</v>
      </c>
      <c r="AV437" s="34">
        <f t="shared" si="197"/>
        <v>0.31272996638578787</v>
      </c>
      <c r="AW437" s="34">
        <f t="shared" si="198"/>
        <v>5.4711971788702568E-3</v>
      </c>
      <c r="AX437" s="34">
        <f t="shared" si="199"/>
        <v>0.31272996198205438</v>
      </c>
      <c r="AY437" s="34">
        <f t="shared" si="200"/>
        <v>4.4037334889779345E-9</v>
      </c>
      <c r="AZ437" s="34">
        <f t="shared" si="201"/>
        <v>1080577.7610325073</v>
      </c>
      <c r="BA437" s="34">
        <f t="shared" si="202"/>
        <v>7.6095014721724432E-6</v>
      </c>
      <c r="BB437" s="36">
        <f t="shared" si="203"/>
        <v>1463803.1310588683</v>
      </c>
      <c r="BC437" s="38">
        <f t="shared" si="204"/>
        <v>-4671.4477985536214</v>
      </c>
      <c r="BD437" s="39">
        <f t="shared" si="205"/>
        <v>-0.31811567362564364</v>
      </c>
      <c r="BE437" s="36">
        <v>3659324.399999999</v>
      </c>
      <c r="BF437" s="40">
        <f>テーブル2[[#This Row],[q_P]]/テーブル2[[#This Row],[q_M]]</f>
        <v>0.40002005043850952</v>
      </c>
      <c r="BG437" s="34">
        <v>1</v>
      </c>
      <c r="BH437" s="34">
        <v>1.7000000000000001E-2</v>
      </c>
      <c r="BI437" s="34">
        <v>4.5999999999999999E-2</v>
      </c>
      <c r="BJ437" s="34">
        <v>5625</v>
      </c>
      <c r="BK437" s="22">
        <v>1</v>
      </c>
      <c r="BL437" s="34">
        <f>テーブル2[[#This Row],[Ts]]-テーブル2[[#This Row],[Tin]]</f>
        <v>30.865445261754417</v>
      </c>
      <c r="BM437" s="34">
        <f>テーブル2[[#This Row],[q_P]]*0.000001</f>
        <v>1.4638031310588682</v>
      </c>
      <c r="BN437" s="34">
        <f>テーブル2[[#This Row],[Tsub]]</f>
        <v>30.865445261754417</v>
      </c>
      <c r="BO437" s="34">
        <f>テーブル2[[#This Row],[Fcorr]]</f>
        <v>1</v>
      </c>
      <c r="BP437" s="34">
        <f>(テーブル2[[#This Row],[Tsub]]-40)^2</f>
        <v>83.440090266004844</v>
      </c>
      <c r="BQ437" s="34">
        <v>1</v>
      </c>
      <c r="BR437" s="34">
        <v>0.29527500000000001</v>
      </c>
    </row>
    <row r="438" spans="1:70" x14ac:dyDescent="0.15">
      <c r="A438" s="33" t="s">
        <v>433</v>
      </c>
      <c r="B438" s="34">
        <v>13789514.586336</v>
      </c>
      <c r="C438" s="22">
        <f>TsatFromP(テーブル2[[#This Row],[P]])</f>
        <v>608.62107399852357</v>
      </c>
      <c r="D438" s="34">
        <f>RhoGFromP(テーブル2[[#This Row],[P]])</f>
        <v>85.147847035840741</v>
      </c>
      <c r="E438" s="34">
        <f>RhoFFromP(テーブル2[[#This Row],[P]])</f>
        <v>624.86636713482415</v>
      </c>
      <c r="F438" s="34">
        <f>HgFromP(テーブル2[[#This Row],[P]])</f>
        <v>2643264.5206450778</v>
      </c>
      <c r="G438" s="34">
        <f>HfFromP(テーブル2[[#This Row],[P]])</f>
        <v>1562686.7596125705</v>
      </c>
      <c r="H438" s="34">
        <f>MuGFromP(テーブル2[[#This Row],[P]])</f>
        <v>2.2019591234371903E-5</v>
      </c>
      <c r="I438" s="34">
        <f>MuFFromP(テーブル2[[#This Row],[P]])</f>
        <v>7.222326555143516E-5</v>
      </c>
      <c r="J438" s="34">
        <f>KfFromP(テーブル2[[#This Row],[P]])</f>
        <v>0.49112131073334553</v>
      </c>
      <c r="K438" s="34">
        <f>CpFFromP(テーブル2[[#This Row],[P]])</f>
        <v>7679.7488518783057</v>
      </c>
      <c r="L438" s="34">
        <f>SigmaFromP(テーブル2[[#This Row],[P]])</f>
        <v>6.5036449518301549E-3</v>
      </c>
      <c r="M438" s="34">
        <v>84.01</v>
      </c>
      <c r="N438" s="34">
        <v>4475.5590000000002</v>
      </c>
      <c r="O438" s="35">
        <f t="shared" si="206"/>
        <v>1.6417322322758919E-5</v>
      </c>
      <c r="P438" s="35">
        <f t="shared" si="207"/>
        <v>1.4363361612212531E-2</v>
      </c>
      <c r="Q438" s="35">
        <v>4.5719999999999988E-3</v>
      </c>
      <c r="R438" s="34">
        <v>0.29527500000000001</v>
      </c>
      <c r="S438" s="36">
        <v>1046302.0324707031</v>
      </c>
      <c r="T438" s="34">
        <v>581.13875091564728</v>
      </c>
      <c r="U438" s="12">
        <f>+T438+BG438*S438*テーブル2[[#This Row],[Pw]]*R438/(N438*O438*K438)</f>
        <v>589.00274562004529</v>
      </c>
      <c r="V438" s="34">
        <v>0.03</v>
      </c>
      <c r="W438" s="35">
        <f t="shared" si="178"/>
        <v>283319.44826598041</v>
      </c>
      <c r="X438" s="34">
        <v>2.2264826981245316E-2</v>
      </c>
      <c r="Y438" s="34">
        <f t="shared" si="179"/>
        <v>6.7017826325105405</v>
      </c>
      <c r="Z438" s="34">
        <f t="shared" si="180"/>
        <v>6.7017826375409095</v>
      </c>
      <c r="AA438" s="34">
        <f t="shared" si="181"/>
        <v>-5.0303690102282417E-9</v>
      </c>
      <c r="AB438" s="34">
        <f t="shared" si="182"/>
        <v>8.7478496266546105E-6</v>
      </c>
      <c r="AC438" s="34">
        <v>633.95526065183492</v>
      </c>
      <c r="AD438" s="34">
        <f t="shared" si="183"/>
        <v>7473.2766674296818</v>
      </c>
      <c r="AE438" s="34">
        <f>+gettm2(AD438,AC438,AK438,AL438,テーブル2[[#This Row],[Fcorr]])</f>
        <v>589.00274595959786</v>
      </c>
      <c r="AF438" s="37">
        <f t="shared" si="184"/>
        <v>3.3955257094930857E-7</v>
      </c>
      <c r="AG438" s="34">
        <v>8.7592094366473516E-6</v>
      </c>
      <c r="AH438" s="34">
        <f t="shared" si="185"/>
        <v>89.214770203826291</v>
      </c>
      <c r="AI438" s="34">
        <f t="shared" si="186"/>
        <v>0.37785468005316192</v>
      </c>
      <c r="AJ438" s="34">
        <f t="shared" si="187"/>
        <v>28.635168638681783</v>
      </c>
      <c r="AK438" s="34">
        <f>+S88*テーブル2[[#This Row],[F_form]]/(E88*CpFromTP((テーブル2[[#This Row],[Tin]]+テーブル2[[#This Row],[Tf]])/2,テーブル2[[#This Row],[P]])*AI88)</f>
        <v>1.702555338842634</v>
      </c>
      <c r="AL438" s="34">
        <f t="shared" si="188"/>
        <v>1.1293676909872215</v>
      </c>
      <c r="AM438" s="34">
        <f t="shared" si="189"/>
        <v>608.62107399630702</v>
      </c>
      <c r="AN438" s="34">
        <f t="shared" si="190"/>
        <v>2.2165522750583477E-9</v>
      </c>
      <c r="AO438" s="34">
        <f t="shared" si="191"/>
        <v>1.135980999274105E-8</v>
      </c>
      <c r="AP438" s="34">
        <v>4.1941574056390296</v>
      </c>
      <c r="AQ438" s="34">
        <f t="shared" si="192"/>
        <v>3.0999412546114877E-5</v>
      </c>
      <c r="AR438" s="34">
        <f t="shared" si="193"/>
        <v>4.3852846233200463E-6</v>
      </c>
      <c r="AS438" s="34">
        <f t="shared" si="194"/>
        <v>14.336152780181921</v>
      </c>
      <c r="AT438" s="34">
        <f t="shared" si="195"/>
        <v>10.263922566377659</v>
      </c>
      <c r="AU438" s="34">
        <f t="shared" si="196"/>
        <v>3.8782711774090588</v>
      </c>
      <c r="AV438" s="34">
        <f t="shared" si="197"/>
        <v>0.31588622822997081</v>
      </c>
      <c r="AW438" s="34">
        <f t="shared" si="198"/>
        <v>5.2593047434641377E-3</v>
      </c>
      <c r="AX438" s="34">
        <f t="shared" si="199"/>
        <v>0.3158862229705961</v>
      </c>
      <c r="AY438" s="34">
        <f t="shared" si="200"/>
        <v>5.2593747135176727E-9</v>
      </c>
      <c r="AZ438" s="34">
        <f t="shared" si="201"/>
        <v>1080577.7610325073</v>
      </c>
      <c r="BA438" s="34">
        <f t="shared" si="202"/>
        <v>7.3910942170258743E-6</v>
      </c>
      <c r="BB438" s="36">
        <f t="shared" si="203"/>
        <v>1037780.495019228</v>
      </c>
      <c r="BC438" s="38">
        <f t="shared" si="204"/>
        <v>-8521.5374514751602</v>
      </c>
      <c r="BD438" s="39">
        <f t="shared" si="205"/>
        <v>-0.81444336214779989</v>
      </c>
      <c r="BE438" s="36">
        <v>3627778.5</v>
      </c>
      <c r="BF438" s="40">
        <f>テーブル2[[#This Row],[q_P]]/テーブル2[[#This Row],[q_M]]</f>
        <v>0.28606501058960132</v>
      </c>
      <c r="BG438" s="34">
        <v>1</v>
      </c>
      <c r="BH438" s="34">
        <v>2.9000000000000001E-2</v>
      </c>
      <c r="BI438" s="34">
        <v>4.5999999999999999E-2</v>
      </c>
      <c r="BJ438" s="34">
        <v>5625</v>
      </c>
      <c r="BK438" s="22">
        <v>1</v>
      </c>
      <c r="BL438" s="34">
        <f>テーブル2[[#This Row],[Ts]]-テーブル2[[#This Row],[Tin]]</f>
        <v>27.482323082876292</v>
      </c>
      <c r="BM438" s="34">
        <f>テーブル2[[#This Row],[q_P]]*0.000001</f>
        <v>1.037780495019228</v>
      </c>
      <c r="BN438" s="34">
        <f>テーブル2[[#This Row],[Tsub]]</f>
        <v>27.482323082876292</v>
      </c>
      <c r="BO438" s="34">
        <f>テーブル2[[#This Row],[Fcorr]]</f>
        <v>1</v>
      </c>
      <c r="BP438" s="34">
        <f>(テーブル2[[#This Row],[Tsub]]-40)^2</f>
        <v>156.6922354014917</v>
      </c>
      <c r="BQ438" s="34">
        <v>1</v>
      </c>
      <c r="BR438" s="34">
        <v>0.29527500000000001</v>
      </c>
    </row>
    <row r="439" spans="1:70" x14ac:dyDescent="0.15">
      <c r="A439" s="33" t="s">
        <v>434</v>
      </c>
      <c r="B439" s="34">
        <v>13789514.586336</v>
      </c>
      <c r="C439" s="22">
        <f>TsatFromP(テーブル2[[#This Row],[P]])</f>
        <v>608.62107399852357</v>
      </c>
      <c r="D439" s="34">
        <f>RhoGFromP(テーブル2[[#This Row],[P]])</f>
        <v>85.147847035840741</v>
      </c>
      <c r="E439" s="34">
        <f>RhoFFromP(テーブル2[[#This Row],[P]])</f>
        <v>624.86636713482415</v>
      </c>
      <c r="F439" s="34">
        <f>HgFromP(テーブル2[[#This Row],[P]])</f>
        <v>2643264.5206450778</v>
      </c>
      <c r="G439" s="34">
        <f>HfFromP(テーブル2[[#This Row],[P]])</f>
        <v>1562686.7596125705</v>
      </c>
      <c r="H439" s="34">
        <f>MuGFromP(テーブル2[[#This Row],[P]])</f>
        <v>2.2019591234371903E-5</v>
      </c>
      <c r="I439" s="34">
        <f>MuFFromP(テーブル2[[#This Row],[P]])</f>
        <v>7.222326555143516E-5</v>
      </c>
      <c r="J439" s="34">
        <f>KfFromP(テーブル2[[#This Row],[P]])</f>
        <v>0.49112131073334553</v>
      </c>
      <c r="K439" s="34">
        <f>CpFFromP(テーブル2[[#This Row],[P]])</f>
        <v>7679.7488518783057</v>
      </c>
      <c r="L439" s="34">
        <f>SigmaFromP(テーブル2[[#This Row],[P]])</f>
        <v>6.5036449518301549E-3</v>
      </c>
      <c r="M439" s="34">
        <v>85.01</v>
      </c>
      <c r="N439" s="34">
        <v>4855.3033999999998</v>
      </c>
      <c r="O439" s="35">
        <f t="shared" si="206"/>
        <v>1.6417322322758919E-5</v>
      </c>
      <c r="P439" s="35">
        <f t="shared" si="207"/>
        <v>1.4363361612212531E-2</v>
      </c>
      <c r="Q439" s="35">
        <v>4.5719999999999988E-3</v>
      </c>
      <c r="R439" s="34">
        <v>0.29527500000000001</v>
      </c>
      <c r="S439" s="36">
        <v>927753.25775146484</v>
      </c>
      <c r="T439" s="34">
        <v>581.7028894881837</v>
      </c>
      <c r="U439" s="12">
        <f>+T439+BG439*S439*テーブル2[[#This Row],[Pw]]*R439/(N439*O439*K439)</f>
        <v>588.13049988671798</v>
      </c>
      <c r="V439" s="34">
        <v>0.03</v>
      </c>
      <c r="W439" s="35">
        <f t="shared" si="178"/>
        <v>307358.67417945742</v>
      </c>
      <c r="X439" s="34">
        <v>2.1574994307919104E-2</v>
      </c>
      <c r="Y439" s="34">
        <f t="shared" si="179"/>
        <v>6.8080800737778153</v>
      </c>
      <c r="Z439" s="34">
        <f t="shared" si="180"/>
        <v>6.8080801117366718</v>
      </c>
      <c r="AA439" s="34">
        <f t="shared" si="181"/>
        <v>-3.795885650248465E-8</v>
      </c>
      <c r="AB439" s="34">
        <f t="shared" si="182"/>
        <v>7.6706429928467644E-6</v>
      </c>
      <c r="AC439" s="34">
        <v>633.40702611675397</v>
      </c>
      <c r="AD439" s="34">
        <f t="shared" si="183"/>
        <v>7980.7890188415931</v>
      </c>
      <c r="AE439" s="34">
        <f>+gettm2(AD439,AC439,AK439,AL439,テーブル2[[#This Row],[Fcorr]])</f>
        <v>588.13050022078812</v>
      </c>
      <c r="AF439" s="37">
        <f t="shared" si="184"/>
        <v>3.3407013688702136E-7</v>
      </c>
      <c r="AG439" s="34">
        <v>7.679867826453503E-6</v>
      </c>
      <c r="AH439" s="34">
        <f t="shared" si="185"/>
        <v>101.74341250758421</v>
      </c>
      <c r="AI439" s="34">
        <f t="shared" si="186"/>
        <v>0.40351489921800793</v>
      </c>
      <c r="AJ439" s="34">
        <f t="shared" si="187"/>
        <v>26.811638152018805</v>
      </c>
      <c r="AK439" s="34">
        <f>+S88*テーブル2[[#This Row],[F_form]]/(E88*CpFromTP((テーブル2[[#This Row],[Tin]]+テーブル2[[#This Row],[Tf]])/2,テーブル2[[#This Row],[P]])*AI88)</f>
        <v>1.7041867530648178</v>
      </c>
      <c r="AL439" s="34">
        <f t="shared" si="188"/>
        <v>1.1293676909872215</v>
      </c>
      <c r="AM439" s="34">
        <f t="shared" si="189"/>
        <v>608.62107398435467</v>
      </c>
      <c r="AN439" s="34">
        <f t="shared" si="190"/>
        <v>1.4168904272082727E-8</v>
      </c>
      <c r="AO439" s="34">
        <f t="shared" si="191"/>
        <v>9.2248336067386283E-9</v>
      </c>
      <c r="AP439" s="34">
        <v>4.3350701001373642</v>
      </c>
      <c r="AQ439" s="34">
        <f t="shared" si="192"/>
        <v>2.9016876771571176E-5</v>
      </c>
      <c r="AR439" s="34">
        <f t="shared" si="193"/>
        <v>3.8445463300301208E-6</v>
      </c>
      <c r="AS439" s="34">
        <f t="shared" si="194"/>
        <v>13.421921755525871</v>
      </c>
      <c r="AT439" s="34">
        <f t="shared" si="195"/>
        <v>9.9344466107506459</v>
      </c>
      <c r="AU439" s="34">
        <f t="shared" si="196"/>
        <v>4.0086972229237272</v>
      </c>
      <c r="AV439" s="34">
        <f t="shared" si="197"/>
        <v>0.32637287721363695</v>
      </c>
      <c r="AW439" s="34">
        <f t="shared" si="198"/>
        <v>4.6116761032078679E-3</v>
      </c>
      <c r="AX439" s="34">
        <f t="shared" si="199"/>
        <v>0.32637287351435346</v>
      </c>
      <c r="AY439" s="34">
        <f t="shared" si="200"/>
        <v>3.6992834906435235E-9</v>
      </c>
      <c r="AZ439" s="34">
        <f t="shared" si="201"/>
        <v>1080577.7610325073</v>
      </c>
      <c r="BA439" s="34">
        <f t="shared" si="202"/>
        <v>6.6935196205135704E-6</v>
      </c>
      <c r="BB439" s="36">
        <f t="shared" si="203"/>
        <v>930565.98898682639</v>
      </c>
      <c r="BC439" s="38">
        <f t="shared" si="204"/>
        <v>2812.7312353615416</v>
      </c>
      <c r="BD439" s="39">
        <f t="shared" si="205"/>
        <v>0.30317664873293737</v>
      </c>
      <c r="BE439" s="36">
        <v>3596232.6</v>
      </c>
      <c r="BF439" s="40">
        <f>テーブル2[[#This Row],[q_P]]/テーブル2[[#This Row],[q_M]]</f>
        <v>0.25876134624518626</v>
      </c>
      <c r="BG439" s="34">
        <v>1</v>
      </c>
      <c r="BH439" s="34">
        <v>1.4999999999999999E-2</v>
      </c>
      <c r="BI439" s="34">
        <v>4.5999999999999999E-2</v>
      </c>
      <c r="BJ439" s="34">
        <v>5625</v>
      </c>
      <c r="BK439" s="22">
        <v>1</v>
      </c>
      <c r="BL439" s="34">
        <f>テーブル2[[#This Row],[Ts]]-テーブル2[[#This Row],[Tin]]</f>
        <v>26.91818451033987</v>
      </c>
      <c r="BM439" s="34">
        <f>テーブル2[[#This Row],[q_P]]*0.000001</f>
        <v>0.9305659889868263</v>
      </c>
      <c r="BN439" s="34">
        <f>テーブル2[[#This Row],[Tsub]]</f>
        <v>26.91818451033987</v>
      </c>
      <c r="BO439" s="34">
        <f>テーブル2[[#This Row],[Fcorr]]</f>
        <v>1</v>
      </c>
      <c r="BP439" s="34">
        <f>(テーブル2[[#This Row],[Tsub]]-40)^2</f>
        <v>171.1338965055117</v>
      </c>
      <c r="BQ439" s="34">
        <v>1</v>
      </c>
      <c r="BR439" s="34">
        <v>0.29527500000000001</v>
      </c>
    </row>
    <row r="440" spans="1:70" x14ac:dyDescent="0.15">
      <c r="A440" s="33" t="s">
        <v>435</v>
      </c>
      <c r="B440" s="34">
        <v>13789514.586336</v>
      </c>
      <c r="C440" s="22">
        <f>TsatFromP(テーブル2[[#This Row],[P]])</f>
        <v>608.62107399852357</v>
      </c>
      <c r="D440" s="34">
        <f>RhoGFromP(テーブル2[[#This Row],[P]])</f>
        <v>85.147847035840741</v>
      </c>
      <c r="E440" s="34">
        <f>RhoFFromP(テーブル2[[#This Row],[P]])</f>
        <v>624.86636713482415</v>
      </c>
      <c r="F440" s="34">
        <f>HgFromP(テーブル2[[#This Row],[P]])</f>
        <v>2643264.5206450778</v>
      </c>
      <c r="G440" s="34">
        <f>HfFromP(テーブル2[[#This Row],[P]])</f>
        <v>1562686.7596125705</v>
      </c>
      <c r="H440" s="34">
        <f>MuGFromP(テーブル2[[#This Row],[P]])</f>
        <v>2.2019591234371903E-5</v>
      </c>
      <c r="I440" s="34">
        <f>MuFFromP(テーブル2[[#This Row],[P]])</f>
        <v>7.222326555143516E-5</v>
      </c>
      <c r="J440" s="34">
        <f>KfFromP(テーブル2[[#This Row],[P]])</f>
        <v>0.49112131073334553</v>
      </c>
      <c r="K440" s="34">
        <f>CpFFromP(テーブル2[[#This Row],[P]])</f>
        <v>7679.7488518783057</v>
      </c>
      <c r="L440" s="34">
        <f>SigmaFromP(テーブル2[[#This Row],[P]])</f>
        <v>6.5036449518301549E-3</v>
      </c>
      <c r="M440" s="34">
        <v>86.01</v>
      </c>
      <c r="N440" s="34">
        <v>4855.3033999999998</v>
      </c>
      <c r="O440" s="35">
        <f t="shared" si="206"/>
        <v>1.6417322322758919E-5</v>
      </c>
      <c r="P440" s="35">
        <f t="shared" si="207"/>
        <v>1.4363361612212531E-2</v>
      </c>
      <c r="Q440" s="35">
        <v>4.5719999999999988E-3</v>
      </c>
      <c r="R440" s="34">
        <v>0.29527500000000001</v>
      </c>
      <c r="S440" s="36">
        <v>1003857.8033447266</v>
      </c>
      <c r="T440" s="34">
        <v>581.13875091564728</v>
      </c>
      <c r="U440" s="12">
        <f>+T440+BG440*S440*テーブル2[[#This Row],[Pw]]*R440/(N440*O440*K440)</f>
        <v>588.09362474822933</v>
      </c>
      <c r="V440" s="34">
        <v>0.03</v>
      </c>
      <c r="W440" s="35">
        <f t="shared" si="178"/>
        <v>307358.67417945742</v>
      </c>
      <c r="X440" s="34">
        <v>2.1574994307919104E-2</v>
      </c>
      <c r="Y440" s="34">
        <f t="shared" si="179"/>
        <v>6.8080800737778153</v>
      </c>
      <c r="Z440" s="34">
        <f t="shared" si="180"/>
        <v>6.8080801117366718</v>
      </c>
      <c r="AA440" s="34">
        <f t="shared" si="181"/>
        <v>-3.795885650248465E-8</v>
      </c>
      <c r="AB440" s="34">
        <f t="shared" si="182"/>
        <v>7.6706429928467644E-6</v>
      </c>
      <c r="AC440" s="34">
        <v>633.45354124229868</v>
      </c>
      <c r="AD440" s="34">
        <f t="shared" si="183"/>
        <v>7980.7890188415931</v>
      </c>
      <c r="AE440" s="34">
        <f>+gettm2(AD440,AC440,AK440,AL440,テーブル2[[#This Row],[Fcorr]])</f>
        <v>588.09362508276467</v>
      </c>
      <c r="AF440" s="37">
        <f t="shared" si="184"/>
        <v>3.3453534342697822E-7</v>
      </c>
      <c r="AG440" s="34">
        <v>7.6806288833868091E-6</v>
      </c>
      <c r="AH440" s="34">
        <f t="shared" si="185"/>
        <v>101.74341250758421</v>
      </c>
      <c r="AI440" s="34">
        <f t="shared" si="186"/>
        <v>0.40351489921800793</v>
      </c>
      <c r="AJ440" s="34">
        <f t="shared" si="187"/>
        <v>26.814295122629499</v>
      </c>
      <c r="AK440" s="34">
        <f>+S88*テーブル2[[#This Row],[F_form]]/(E88*CpFromTP((テーブル2[[#This Row],[Tin]]+テーブル2[[#This Row],[Tf]])/2,テーブル2[[#This Row],[P]])*AI88)</f>
        <v>1.7073255226522654</v>
      </c>
      <c r="AL440" s="34">
        <f t="shared" si="188"/>
        <v>1.1293676909872215</v>
      </c>
      <c r="AM440" s="34">
        <f t="shared" si="189"/>
        <v>608.62107398444562</v>
      </c>
      <c r="AN440" s="34">
        <f t="shared" si="190"/>
        <v>1.4077954801905435E-8</v>
      </c>
      <c r="AO440" s="34">
        <f t="shared" si="191"/>
        <v>9.9858905400446678E-9</v>
      </c>
      <c r="AP440" s="34">
        <v>4.3354414959565357</v>
      </c>
      <c r="AQ440" s="34">
        <f t="shared" si="192"/>
        <v>2.9011905520023606E-5</v>
      </c>
      <c r="AR440" s="34">
        <f t="shared" si="193"/>
        <v>3.8453073869634269E-6</v>
      </c>
      <c r="AS440" s="34">
        <f t="shared" si="194"/>
        <v>13.424578726136563</v>
      </c>
      <c r="AT440" s="34">
        <f t="shared" si="195"/>
        <v>9.9354363004948194</v>
      </c>
      <c r="AU440" s="34">
        <f t="shared" si="196"/>
        <v>4.0090965774811043</v>
      </c>
      <c r="AV440" s="34">
        <f t="shared" si="197"/>
        <v>0.32634491847543146</v>
      </c>
      <c r="AW440" s="34">
        <f t="shared" si="198"/>
        <v>4.6116761032078679E-3</v>
      </c>
      <c r="AX440" s="34">
        <f t="shared" si="199"/>
        <v>0.32634491476532473</v>
      </c>
      <c r="AY440" s="34">
        <f t="shared" si="200"/>
        <v>3.7101067218436867E-9</v>
      </c>
      <c r="AZ440" s="34">
        <f t="shared" si="201"/>
        <v>1080577.7610325073</v>
      </c>
      <c r="BA440" s="34">
        <f t="shared" si="202"/>
        <v>6.6917995657608711E-6</v>
      </c>
      <c r="BB440" s="36">
        <f t="shared" si="203"/>
        <v>1007597.4317791718</v>
      </c>
      <c r="BC440" s="38">
        <f t="shared" si="204"/>
        <v>3739.6284344452433</v>
      </c>
      <c r="BD440" s="39">
        <f t="shared" si="205"/>
        <v>0.37252571250482658</v>
      </c>
      <c r="BE440" s="36">
        <v>3596232.6</v>
      </c>
      <c r="BF440" s="40">
        <f>テーブル2[[#This Row],[q_P]]/テーブル2[[#This Row],[q_M]]</f>
        <v>0.28018138531394543</v>
      </c>
      <c r="BG440" s="34">
        <v>1</v>
      </c>
      <c r="BH440" s="34">
        <v>1.2E-2</v>
      </c>
      <c r="BI440" s="34">
        <v>4.5999999999999999E-2</v>
      </c>
      <c r="BJ440" s="34">
        <v>5625</v>
      </c>
      <c r="BK440" s="22">
        <v>1</v>
      </c>
      <c r="BL440" s="34">
        <f>テーブル2[[#This Row],[Ts]]-テーブル2[[#This Row],[Tin]]</f>
        <v>27.482323082876292</v>
      </c>
      <c r="BM440" s="34">
        <f>テーブル2[[#This Row],[q_P]]*0.000001</f>
        <v>1.0075974317791718</v>
      </c>
      <c r="BN440" s="34">
        <f>テーブル2[[#This Row],[Tsub]]</f>
        <v>27.482323082876292</v>
      </c>
      <c r="BO440" s="34">
        <f>テーブル2[[#This Row],[Fcorr]]</f>
        <v>1</v>
      </c>
      <c r="BP440" s="34">
        <f>(テーブル2[[#This Row],[Tsub]]-40)^2</f>
        <v>156.6922354014917</v>
      </c>
      <c r="BQ440" s="34">
        <v>1</v>
      </c>
      <c r="BR440" s="34">
        <v>0.29527500000000001</v>
      </c>
    </row>
    <row r="441" spans="1:70" x14ac:dyDescent="0.15">
      <c r="A441" s="33" t="s">
        <v>436</v>
      </c>
      <c r="B441" s="34">
        <v>13789514.586336</v>
      </c>
      <c r="C441" s="22">
        <f>TsatFromP(テーブル2[[#This Row],[P]])</f>
        <v>608.62107399852357</v>
      </c>
      <c r="D441" s="34">
        <f>RhoGFromP(テーブル2[[#This Row],[P]])</f>
        <v>85.147847035840741</v>
      </c>
      <c r="E441" s="34">
        <f>RhoFFromP(テーブル2[[#This Row],[P]])</f>
        <v>624.86636713482415</v>
      </c>
      <c r="F441" s="34">
        <f>HgFromP(テーブル2[[#This Row],[P]])</f>
        <v>2643264.5206450778</v>
      </c>
      <c r="G441" s="34">
        <f>HfFromP(テーブル2[[#This Row],[P]])</f>
        <v>1562686.7596125705</v>
      </c>
      <c r="H441" s="34">
        <f>MuGFromP(テーブル2[[#This Row],[P]])</f>
        <v>2.2019591234371903E-5</v>
      </c>
      <c r="I441" s="34">
        <f>MuFFromP(テーブル2[[#This Row],[P]])</f>
        <v>7.222326555143516E-5</v>
      </c>
      <c r="J441" s="34">
        <f>KfFromP(テーブル2[[#This Row],[P]])</f>
        <v>0.49112131073334553</v>
      </c>
      <c r="K441" s="34">
        <f>CpFFromP(テーブル2[[#This Row],[P]])</f>
        <v>7679.7488518783057</v>
      </c>
      <c r="L441" s="34">
        <f>SigmaFromP(テーブル2[[#This Row],[P]])</f>
        <v>6.5036449518301549E-3</v>
      </c>
      <c r="M441" s="34">
        <v>87.01</v>
      </c>
      <c r="N441" s="34">
        <v>4977.3640999999998</v>
      </c>
      <c r="O441" s="35">
        <f t="shared" si="206"/>
        <v>1.6417322322758919E-5</v>
      </c>
      <c r="P441" s="35">
        <f t="shared" si="207"/>
        <v>1.4363361612212531E-2</v>
      </c>
      <c r="Q441" s="35">
        <v>4.5719999999999988E-3</v>
      </c>
      <c r="R441" s="34">
        <v>0.29527500000000001</v>
      </c>
      <c r="S441" s="36">
        <v>683506.01196289063</v>
      </c>
      <c r="T441" s="34">
        <v>583.34386142658514</v>
      </c>
      <c r="U441" s="12">
        <f>+T441+BG441*S441*テーブル2[[#This Row],[Pw]]*R441/(N441*O441*K441)</f>
        <v>587.96316344266927</v>
      </c>
      <c r="V441" s="34">
        <v>0.03</v>
      </c>
      <c r="W441" s="35">
        <f t="shared" si="178"/>
        <v>315085.56822307513</v>
      </c>
      <c r="X441" s="34">
        <v>2.1371107981462401E-2</v>
      </c>
      <c r="Y441" s="34">
        <f t="shared" si="179"/>
        <v>6.8404784754461092</v>
      </c>
      <c r="Z441" s="34">
        <f t="shared" si="180"/>
        <v>6.8404784864496344</v>
      </c>
      <c r="AA441" s="34">
        <f t="shared" si="181"/>
        <v>-1.1003525202113451E-8</v>
      </c>
      <c r="AB441" s="34">
        <f t="shared" si="182"/>
        <v>7.3686740512323516E-6</v>
      </c>
      <c r="AC441" s="34">
        <v>633.11543746299697</v>
      </c>
      <c r="AD441" s="34">
        <f t="shared" si="183"/>
        <v>8142.6738913180661</v>
      </c>
      <c r="AE441" s="34">
        <f>+gettm2(AD441,AC441,AK441,AL441,テーブル2[[#This Row],[Fcorr]])</f>
        <v>587.96316377382345</v>
      </c>
      <c r="AF441" s="37">
        <f t="shared" si="184"/>
        <v>3.3115418318629963E-7</v>
      </c>
      <c r="AG441" s="34">
        <v>7.3752275148494154E-6</v>
      </c>
      <c r="AH441" s="34">
        <f t="shared" si="185"/>
        <v>105.91286692740832</v>
      </c>
      <c r="AI441" s="34">
        <f t="shared" si="186"/>
        <v>0.4116999242635323</v>
      </c>
      <c r="AJ441" s="34">
        <f t="shared" si="187"/>
        <v>26.270372934249771</v>
      </c>
      <c r="AK441" s="34">
        <f>+S88*テーブル2[[#This Row],[F_form]]/(E88*CpFromTP((テーブル2[[#This Row],[Tin]]+テーブル2[[#This Row],[Tf]])/2,テーブル2[[#This Row],[P]])*AI88)</f>
        <v>1.6962935327273754</v>
      </c>
      <c r="AL441" s="34">
        <f t="shared" si="188"/>
        <v>1.1293676909872215</v>
      </c>
      <c r="AM441" s="34">
        <f t="shared" si="189"/>
        <v>608.62107401716707</v>
      </c>
      <c r="AN441" s="34">
        <f t="shared" si="190"/>
        <v>-1.8643504517967813E-8</v>
      </c>
      <c r="AO441" s="34">
        <f t="shared" si="191"/>
        <v>6.5534636170638507E-9</v>
      </c>
      <c r="AP441" s="34">
        <v>4.3771764482931061</v>
      </c>
      <c r="AQ441" s="34">
        <f t="shared" si="192"/>
        <v>2.8461304845648081E-5</v>
      </c>
      <c r="AR441" s="34">
        <f t="shared" si="193"/>
        <v>3.6908904892332396E-6</v>
      </c>
      <c r="AS441" s="34">
        <f t="shared" si="194"/>
        <v>13.146858102534416</v>
      </c>
      <c r="AT441" s="34">
        <f t="shared" si="195"/>
        <v>9.8309140125605659</v>
      </c>
      <c r="AU441" s="34">
        <f t="shared" si="196"/>
        <v>4.0473865544124834</v>
      </c>
      <c r="AV441" s="34">
        <f t="shared" si="197"/>
        <v>0.32978989388062274</v>
      </c>
      <c r="AW441" s="34">
        <f t="shared" si="198"/>
        <v>4.4301290082312391E-3</v>
      </c>
      <c r="AX441" s="34">
        <f t="shared" si="199"/>
        <v>0.32978989015962806</v>
      </c>
      <c r="AY441" s="34">
        <f t="shared" si="200"/>
        <v>3.7209946790461856E-9</v>
      </c>
      <c r="AZ441" s="34">
        <f t="shared" si="201"/>
        <v>1080577.7610325073</v>
      </c>
      <c r="BA441" s="34">
        <f t="shared" si="202"/>
        <v>6.5022064296143823E-6</v>
      </c>
      <c r="BB441" s="36">
        <f t="shared" si="203"/>
        <v>680539.46373603889</v>
      </c>
      <c r="BC441" s="38">
        <f t="shared" si="204"/>
        <v>-2966.5482268517371</v>
      </c>
      <c r="BD441" s="39">
        <f t="shared" si="205"/>
        <v>-0.43401933193424475</v>
      </c>
      <c r="BE441" s="36">
        <v>3627778.5</v>
      </c>
      <c r="BF441" s="40">
        <f>テーブル2[[#This Row],[q_P]]/テーブル2[[#This Row],[q_M]]</f>
        <v>0.18759123902852362</v>
      </c>
      <c r="BG441" s="34">
        <v>1</v>
      </c>
      <c r="BH441" s="34">
        <v>2.1000000000000001E-2</v>
      </c>
      <c r="BI441" s="34">
        <v>4.5999999999999999E-2</v>
      </c>
      <c r="BJ441" s="34">
        <v>5625</v>
      </c>
      <c r="BK441" s="22">
        <v>1</v>
      </c>
      <c r="BL441" s="34">
        <f>テーブル2[[#This Row],[Ts]]-テーブル2[[#This Row],[Tin]]</f>
        <v>25.277212571938435</v>
      </c>
      <c r="BM441" s="34">
        <f>テーブル2[[#This Row],[q_P]]*0.000001</f>
        <v>0.68053946373603891</v>
      </c>
      <c r="BN441" s="34">
        <f>テーブル2[[#This Row],[Tsub]]</f>
        <v>25.277212571938435</v>
      </c>
      <c r="BO441" s="34">
        <f>テーブル2[[#This Row],[Fcorr]]</f>
        <v>1</v>
      </c>
      <c r="BP441" s="34">
        <f>(テーブル2[[#This Row],[Tsub]]-40)^2</f>
        <v>216.76046965188769</v>
      </c>
      <c r="BQ441" s="34">
        <v>1</v>
      </c>
      <c r="BR441" s="34">
        <v>0.29527500000000001</v>
      </c>
    </row>
    <row r="442" spans="1:70" x14ac:dyDescent="0.15">
      <c r="A442" s="33" t="s">
        <v>70</v>
      </c>
      <c r="B442" s="34">
        <v>13789514.586336</v>
      </c>
      <c r="C442" s="22">
        <f>TsatFromP(テーブル2[[#This Row],[P]])</f>
        <v>608.62107399852357</v>
      </c>
      <c r="D442" s="34">
        <f>RhoGFromP(テーブル2[[#This Row],[P]])</f>
        <v>85.147847035840741</v>
      </c>
      <c r="E442" s="34">
        <f>RhoFFromP(テーブル2[[#This Row],[P]])</f>
        <v>624.86636713482415</v>
      </c>
      <c r="F442" s="34">
        <f>HgFromP(テーブル2[[#This Row],[P]])</f>
        <v>2643264.5206450778</v>
      </c>
      <c r="G442" s="34">
        <f>HfFromP(テーブル2[[#This Row],[P]])</f>
        <v>1562686.7596125705</v>
      </c>
      <c r="H442" s="34">
        <f>MuGFromP(テーブル2[[#This Row],[P]])</f>
        <v>2.2019591234371903E-5</v>
      </c>
      <c r="I442" s="34">
        <f>MuFFromP(テーブル2[[#This Row],[P]])</f>
        <v>7.222326555143516E-5</v>
      </c>
      <c r="J442" s="34">
        <f>KfFromP(テーブル2[[#This Row],[P]])</f>
        <v>0.49112131073334553</v>
      </c>
      <c r="K442" s="34">
        <f>CpFFromP(テーブル2[[#This Row],[P]])</f>
        <v>7679.7488518783057</v>
      </c>
      <c r="L442" s="34">
        <f>SigmaFromP(テーブル2[[#This Row],[P]])</f>
        <v>6.5036449518301549E-3</v>
      </c>
      <c r="M442" s="34">
        <v>9.01</v>
      </c>
      <c r="N442" s="34">
        <v>2441.2139999999999</v>
      </c>
      <c r="O442" s="35">
        <f t="shared" si="206"/>
        <v>2.8502295699234246E-6</v>
      </c>
      <c r="P442" s="35">
        <f t="shared" si="207"/>
        <v>5.9847340050885557E-3</v>
      </c>
      <c r="Q442" s="35">
        <v>1.905E-3</v>
      </c>
      <c r="R442" s="34">
        <v>0.15240000000000001</v>
      </c>
      <c r="S442" s="36">
        <v>5498815.1550292969</v>
      </c>
      <c r="T442" s="34">
        <v>500.2688889860072</v>
      </c>
      <c r="U442" s="12">
        <f>+T442+BG442*S442*テーブル2[[#This Row],[Pw]]*R442/(N442*O442*K442)</f>
        <v>594.12579414406389</v>
      </c>
      <c r="V442" s="34">
        <v>0.03</v>
      </c>
      <c r="W442" s="35">
        <f t="shared" si="178"/>
        <v>64390.783696813734</v>
      </c>
      <c r="X442" s="34">
        <v>3.5266105089046318E-2</v>
      </c>
      <c r="Y442" s="34">
        <f t="shared" si="179"/>
        <v>5.3250200990185377</v>
      </c>
      <c r="Z442" s="34">
        <f t="shared" si="180"/>
        <v>5.3250201082307189</v>
      </c>
      <c r="AA442" s="34">
        <f t="shared" si="181"/>
        <v>-9.2121812400591807E-9</v>
      </c>
      <c r="AB442" s="34">
        <f t="shared" si="182"/>
        <v>1.8562907725530151E-5</v>
      </c>
      <c r="AC442" s="34">
        <v>640.30908688748639</v>
      </c>
      <c r="AD442" s="34">
        <f t="shared" si="183"/>
        <v>2137.6050677407343</v>
      </c>
      <c r="AE442" s="34">
        <f>+gettm2(AD442,AC442,AK442,AL442,テーブル2[[#This Row],[Fcorr]])</f>
        <v>594.12579414406389</v>
      </c>
      <c r="AF442" s="37">
        <f t="shared" si="184"/>
        <v>0</v>
      </c>
      <c r="AG442" s="34">
        <v>1.8672697062574007E-5</v>
      </c>
      <c r="AH442" s="34">
        <f t="shared" si="185"/>
        <v>42.04284187364992</v>
      </c>
      <c r="AI442" s="34">
        <f t="shared" si="186"/>
        <v>0.25938953898646117</v>
      </c>
      <c r="AJ442" s="34">
        <f t="shared" si="187"/>
        <v>41.905356293276355</v>
      </c>
      <c r="AK442" s="34">
        <f>+S88*テーブル2[[#This Row],[F_form]]/(E88*CpFromTP((テーブル2[[#This Row],[Tin]]+テーブル2[[#This Row],[Tf]])/2,テーブル2[[#This Row],[P]])*AI88)</f>
        <v>1.9863249908532385</v>
      </c>
      <c r="AL442" s="34">
        <f t="shared" si="188"/>
        <v>1.1293676909872215</v>
      </c>
      <c r="AM442" s="34">
        <f t="shared" si="189"/>
        <v>608.62107399667627</v>
      </c>
      <c r="AN442" s="34">
        <f t="shared" si="190"/>
        <v>1.8472974261385389E-9</v>
      </c>
      <c r="AO442" s="34">
        <f t="shared" si="191"/>
        <v>1.0978933704385593E-7</v>
      </c>
      <c r="AP442" s="34">
        <v>3.4274811382920487</v>
      </c>
      <c r="AQ442" s="34">
        <f t="shared" si="192"/>
        <v>4.6418677996115022E-5</v>
      </c>
      <c r="AR442" s="34">
        <f t="shared" si="193"/>
        <v>9.3912431998089314E-6</v>
      </c>
      <c r="AS442" s="34">
        <f t="shared" si="194"/>
        <v>21.07587302498402</v>
      </c>
      <c r="AT442" s="34">
        <f t="shared" si="195"/>
        <v>12.190644638514836</v>
      </c>
      <c r="AU442" s="34">
        <f t="shared" si="196"/>
        <v>3.1621256927321379</v>
      </c>
      <c r="AV442" s="34">
        <f t="shared" si="197"/>
        <v>0.26535544555991075</v>
      </c>
      <c r="AW442" s="34">
        <f t="shared" si="198"/>
        <v>1.116022712094825E-2</v>
      </c>
      <c r="AX442" s="34">
        <f t="shared" si="199"/>
        <v>0.26535543576729798</v>
      </c>
      <c r="AY442" s="34">
        <f t="shared" si="200"/>
        <v>9.7926127762271165E-9</v>
      </c>
      <c r="AZ442" s="34">
        <f t="shared" si="201"/>
        <v>1080577.7610325073</v>
      </c>
      <c r="BA442" s="34">
        <f t="shared" si="202"/>
        <v>1.3543087802153728E-5</v>
      </c>
      <c r="BB442" s="36">
        <f t="shared" si="203"/>
        <v>5473758.6384030022</v>
      </c>
      <c r="BC442" s="38">
        <f t="shared" si="204"/>
        <v>-25056.516626294702</v>
      </c>
      <c r="BD442" s="39">
        <f t="shared" si="205"/>
        <v>-0.45567119315472254</v>
      </c>
      <c r="BE442" s="36">
        <v>4037875.2</v>
      </c>
      <c r="BF442" s="40">
        <f>テーブル2[[#This Row],[q_P]]/テーブル2[[#This Row],[q_M]]</f>
        <v>1.3556037191052863</v>
      </c>
      <c r="BG442" s="34">
        <v>1</v>
      </c>
      <c r="BH442" s="34">
        <v>-0.05</v>
      </c>
      <c r="BI442" s="34">
        <v>4.5999999999999999E-2</v>
      </c>
      <c r="BJ442" s="34">
        <v>5625</v>
      </c>
      <c r="BK442" s="22">
        <v>1</v>
      </c>
      <c r="BL442" s="34">
        <f>テーブル2[[#This Row],[Ts]]-テーブル2[[#This Row],[Tin]]</f>
        <v>108.35218501251637</v>
      </c>
      <c r="BM442" s="34">
        <f>テーブル2[[#This Row],[q_P]]*0.000001</f>
        <v>5.4737586384030017</v>
      </c>
      <c r="BN442" s="34">
        <f>テーブル2[[#This Row],[Tsub]]</f>
        <v>108.35218501251637</v>
      </c>
      <c r="BO442" s="34">
        <f>テーブル2[[#This Row],[Fcorr]]</f>
        <v>1</v>
      </c>
      <c r="BP442" s="34">
        <f>(テーブル2[[#This Row],[Tsub]]-40)^2</f>
        <v>4672.0211959852677</v>
      </c>
      <c r="BQ442" s="34">
        <v>1</v>
      </c>
      <c r="BR442" s="34">
        <v>0.15240000000000001</v>
      </c>
    </row>
    <row r="443" spans="1:70" x14ac:dyDescent="0.15">
      <c r="A443" s="33" t="s">
        <v>202</v>
      </c>
      <c r="B443" s="34">
        <v>15513203.909628</v>
      </c>
      <c r="C443" s="22">
        <f>TsatFromP(テーブル2[[#This Row],[P]])</f>
        <v>617.97483343501642</v>
      </c>
      <c r="D443" s="34">
        <f>RhoGFromP(テーブル2[[#This Row],[P]])</f>
        <v>102.22394330032125</v>
      </c>
      <c r="E443" s="34">
        <f>RhoFFromP(テーブル2[[#This Row],[P]])</f>
        <v>593.9978032143099</v>
      </c>
      <c r="F443" s="34">
        <f>HgFromP(テーブル2[[#This Row],[P]])</f>
        <v>2595333.549379834</v>
      </c>
      <c r="G443" s="34">
        <f>HfFromP(テーブル2[[#This Row],[P]])</f>
        <v>1630481.3857881736</v>
      </c>
      <c r="H443" s="34">
        <f>MuGFromP(テーブル2[[#This Row],[P]])</f>
        <v>2.3048203873609753E-5</v>
      </c>
      <c r="I443" s="34">
        <f>MuFFromP(テーブル2[[#This Row],[P]])</f>
        <v>6.8200503236294993E-5</v>
      </c>
      <c r="J443" s="34">
        <f>KfFromP(テーブル2[[#This Row],[P]])</f>
        <v>0.47171772328904032</v>
      </c>
      <c r="K443" s="34">
        <f>CpFFromP(テーブル2[[#This Row],[P]])</f>
        <v>9005.0430614711822</v>
      </c>
      <c r="L443" s="34">
        <f>SigmaFromP(テーブル2[[#This Row],[P]])</f>
        <v>4.6429387983558243E-3</v>
      </c>
      <c r="M443" s="34">
        <v>1.01</v>
      </c>
      <c r="N443" s="34">
        <v>2034.345</v>
      </c>
      <c r="O443" s="35">
        <f t="shared" si="206"/>
        <v>2.8502295699234246E-6</v>
      </c>
      <c r="P443" s="35">
        <f t="shared" si="207"/>
        <v>5.9847340050885557E-3</v>
      </c>
      <c r="Q443" s="35">
        <v>1.905E-3</v>
      </c>
      <c r="R443" s="34">
        <v>0.15240000000000001</v>
      </c>
      <c r="S443" s="36">
        <v>4114497.7569580078</v>
      </c>
      <c r="T443" s="34">
        <v>532.51320671869371</v>
      </c>
      <c r="U443" s="12">
        <f>+T443+BG443*S443*テーブル2[[#This Row],[Pw]]*R443/(N443*O443*K443)</f>
        <v>604.38465699025369</v>
      </c>
      <c r="V443" s="34">
        <v>0.03</v>
      </c>
      <c r="W443" s="35">
        <f t="shared" si="178"/>
        <v>56824.026819461542</v>
      </c>
      <c r="X443" s="34">
        <v>3.5196888733327415E-2</v>
      </c>
      <c r="Y443" s="34">
        <f t="shared" si="179"/>
        <v>5.3302534800050214</v>
      </c>
      <c r="Z443" s="34">
        <f t="shared" si="180"/>
        <v>5.3302535319535789</v>
      </c>
      <c r="AA443" s="34">
        <f t="shared" si="181"/>
        <v>-5.1948557455716582E-8</v>
      </c>
      <c r="AB443" s="34">
        <f t="shared" si="182"/>
        <v>1.8175884064824522E-5</v>
      </c>
      <c r="AC443" s="34">
        <v>649.55131581209639</v>
      </c>
      <c r="AD443" s="34">
        <f t="shared" si="183"/>
        <v>1884.5564685194693</v>
      </c>
      <c r="AE443" s="34">
        <f>+gettm2(AD443,AC443,AK443,AL443,テーブル2[[#This Row],[Fcorr]])</f>
        <v>604.38465748576664</v>
      </c>
      <c r="AF443" s="37">
        <f t="shared" si="184"/>
        <v>4.9551294978300575E-7</v>
      </c>
      <c r="AG443" s="34">
        <v>1.8281093621625097E-5</v>
      </c>
      <c r="AH443" s="34">
        <f t="shared" si="185"/>
        <v>30.653400616751664</v>
      </c>
      <c r="AI443" s="34">
        <f t="shared" si="186"/>
        <v>0.22716787271669625</v>
      </c>
      <c r="AJ443" s="34">
        <f t="shared" si="187"/>
        <v>36.169819670596944</v>
      </c>
      <c r="AK443" s="34">
        <f>+S88*テーブル2[[#This Row],[F_form]]/(E88*CpFromTP((テーブル2[[#This Row],[Tin]]+テーブル2[[#This Row],[Tf]])/2,テーブル2[[#This Row],[P]])*AI88)</f>
        <v>1.8510971910589671</v>
      </c>
      <c r="AL443" s="34">
        <f t="shared" si="188"/>
        <v>1.3019406270654956</v>
      </c>
      <c r="AM443" s="34">
        <f t="shared" si="189"/>
        <v>617.97483343061356</v>
      </c>
      <c r="AN443" s="34">
        <f t="shared" si="190"/>
        <v>4.4028638512827456E-9</v>
      </c>
      <c r="AO443" s="34">
        <f t="shared" si="191"/>
        <v>1.0520955680057552E-7</v>
      </c>
      <c r="AP443" s="34">
        <v>2.8358184476935793</v>
      </c>
      <c r="AQ443" s="34">
        <f t="shared" si="192"/>
        <v>4.1593560280066773E-5</v>
      </c>
      <c r="AR443" s="34">
        <f t="shared" si="193"/>
        <v>9.1931515892128365E-6</v>
      </c>
      <c r="AS443" s="34">
        <f t="shared" si="194"/>
        <v>18.188990334415841</v>
      </c>
      <c r="AT443" s="34">
        <f t="shared" si="195"/>
        <v>11.454082421801676</v>
      </c>
      <c r="AU443" s="34">
        <f t="shared" si="196"/>
        <v>2.6019995376823912</v>
      </c>
      <c r="AV443" s="34">
        <f t="shared" si="197"/>
        <v>0.23381891001118804</v>
      </c>
      <c r="AW443" s="34">
        <f t="shared" si="198"/>
        <v>1.2345354442457596E-2</v>
      </c>
      <c r="AX443" s="34">
        <f t="shared" si="199"/>
        <v>0.23381889450469129</v>
      </c>
      <c r="AY443" s="34">
        <f t="shared" si="200"/>
        <v>1.5506496753303622E-8</v>
      </c>
      <c r="AZ443" s="34">
        <f t="shared" si="201"/>
        <v>964852.16359166033</v>
      </c>
      <c r="BA443" s="34">
        <f t="shared" si="202"/>
        <v>1.4667215496075054E-5</v>
      </c>
      <c r="BB443" s="36">
        <f t="shared" si="203"/>
        <v>4111053.5337420083</v>
      </c>
      <c r="BC443" s="38">
        <f t="shared" si="204"/>
        <v>-3444.2232159995474</v>
      </c>
      <c r="BD443" s="39">
        <f t="shared" si="205"/>
        <v>-8.3709444492345089E-2</v>
      </c>
      <c r="BE443" s="36">
        <v>3059952.2999999989</v>
      </c>
      <c r="BF443" s="40">
        <f>テーブル2[[#This Row],[q_P]]/テーブル2[[#This Row],[q_M]]</f>
        <v>1.3435024898074424</v>
      </c>
      <c r="BG443" s="34">
        <v>1</v>
      </c>
      <c r="BH443" s="34">
        <v>-1.9E-2</v>
      </c>
      <c r="BI443" s="34">
        <v>4.5999999999999999E-2</v>
      </c>
      <c r="BJ443" s="34">
        <v>5625</v>
      </c>
      <c r="BK443" s="22">
        <v>1</v>
      </c>
      <c r="BL443" s="34">
        <f>テーブル2[[#This Row],[Ts]]-テーブル2[[#This Row],[Tin]]</f>
        <v>85.461626716322712</v>
      </c>
      <c r="BM443" s="34">
        <f>テーブル2[[#This Row],[q_P]]*0.000001</f>
        <v>4.111053533742008</v>
      </c>
      <c r="BN443" s="34">
        <f>テーブル2[[#This Row],[Tsub]]</f>
        <v>85.461626716322712</v>
      </c>
      <c r="BO443" s="34">
        <f>テーブル2[[#This Row],[Fcorr]]</f>
        <v>1</v>
      </c>
      <c r="BP443" s="34">
        <f>(テーブル2[[#This Row],[Tsub]]-40)^2</f>
        <v>2066.7595036942671</v>
      </c>
      <c r="BQ443" s="34">
        <v>1</v>
      </c>
      <c r="BR443" s="34">
        <v>0.15240000000000001</v>
      </c>
    </row>
    <row r="444" spans="1:70" x14ac:dyDescent="0.15">
      <c r="A444" s="33" t="s">
        <v>211</v>
      </c>
      <c r="B444" s="34">
        <v>15513203.909628</v>
      </c>
      <c r="C444" s="22">
        <f>TsatFromP(テーブル2[[#This Row],[P]])</f>
        <v>617.97483343501642</v>
      </c>
      <c r="D444" s="34">
        <f>RhoGFromP(テーブル2[[#This Row],[P]])</f>
        <v>102.22394330032125</v>
      </c>
      <c r="E444" s="34">
        <f>RhoFFromP(テーブル2[[#This Row],[P]])</f>
        <v>593.9978032143099</v>
      </c>
      <c r="F444" s="34">
        <f>HgFromP(テーブル2[[#This Row],[P]])</f>
        <v>2595333.549379834</v>
      </c>
      <c r="G444" s="34">
        <f>HfFromP(テーブル2[[#This Row],[P]])</f>
        <v>1630481.3857881736</v>
      </c>
      <c r="H444" s="34">
        <f>MuGFromP(テーブル2[[#This Row],[P]])</f>
        <v>2.3048203873609753E-5</v>
      </c>
      <c r="I444" s="34">
        <f>MuFFromP(テーブル2[[#This Row],[P]])</f>
        <v>6.8200503236294993E-5</v>
      </c>
      <c r="J444" s="34">
        <f>KfFromP(テーブル2[[#This Row],[P]])</f>
        <v>0.47171772328904032</v>
      </c>
      <c r="K444" s="34">
        <f>CpFFromP(テーブル2[[#This Row],[P]])</f>
        <v>9005.0430614711822</v>
      </c>
      <c r="L444" s="34">
        <f>SigmaFromP(テーブル2[[#This Row],[P]])</f>
        <v>4.6429387983558243E-3</v>
      </c>
      <c r="M444" s="34">
        <v>10.01</v>
      </c>
      <c r="N444" s="34">
        <v>2319.1532999999999</v>
      </c>
      <c r="O444" s="35">
        <f t="shared" si="206"/>
        <v>2.8502295699234246E-6</v>
      </c>
      <c r="P444" s="35">
        <f t="shared" si="207"/>
        <v>5.9847340050885557E-3</v>
      </c>
      <c r="Q444" s="35">
        <v>1.905E-3</v>
      </c>
      <c r="R444" s="34">
        <v>0.15240000000000001</v>
      </c>
      <c r="S444" s="36">
        <v>6637773.1323242188</v>
      </c>
      <c r="T444" s="34">
        <v>500.89394004300573</v>
      </c>
      <c r="U444" s="12">
        <f>+T444+BG444*S444*テーブル2[[#This Row],[Pw]]*R444/(N444*O444*K444)</f>
        <v>602.60241257579071</v>
      </c>
      <c r="V444" s="34">
        <v>0.03</v>
      </c>
      <c r="W444" s="35">
        <f t="shared" si="178"/>
        <v>64779.390574186145</v>
      </c>
      <c r="X444" s="34">
        <v>3.3117894312531149E-2</v>
      </c>
      <c r="Y444" s="34">
        <f t="shared" si="179"/>
        <v>5.4950119606916887</v>
      </c>
      <c r="Z444" s="34">
        <f t="shared" si="180"/>
        <v>5.4950120000107461</v>
      </c>
      <c r="AA444" s="34">
        <f t="shared" si="181"/>
        <v>-3.9319057343334407E-8</v>
      </c>
      <c r="AB444" s="34">
        <f t="shared" si="182"/>
        <v>1.4863716064972045E-5</v>
      </c>
      <c r="AC444" s="34">
        <v>650.95255971655104</v>
      </c>
      <c r="AD444" s="34">
        <f t="shared" si="183"/>
        <v>2083.9784646425542</v>
      </c>
      <c r="AE444" s="34">
        <f>+gettm2(AD444,AC444,AK444,AL444,テーブル2[[#This Row],[Fcorr]])</f>
        <v>602.60241257579071</v>
      </c>
      <c r="AF444" s="37">
        <f t="shared" si="184"/>
        <v>0</v>
      </c>
      <c r="AG444" s="34">
        <v>1.5007652691939808E-5</v>
      </c>
      <c r="AH444" s="34">
        <f t="shared" si="185"/>
        <v>37.484075541222786</v>
      </c>
      <c r="AI444" s="34">
        <f t="shared" si="186"/>
        <v>0.25120656372381078</v>
      </c>
      <c r="AJ444" s="34">
        <f t="shared" si="187"/>
        <v>32.835301852847685</v>
      </c>
      <c r="AK444" s="34">
        <f>+S88*テーブル2[[#This Row],[F_form]]/(E88*CpFromTP((テーブル2[[#This Row],[Tin]]+テーブル2[[#This Row],[Tf]])/2,テーブル2[[#This Row],[P]])*AI88)</f>
        <v>1.9610397265302402</v>
      </c>
      <c r="AL444" s="34">
        <f t="shared" si="188"/>
        <v>1.3019406270654956</v>
      </c>
      <c r="AM444" s="34">
        <f t="shared" si="189"/>
        <v>617.97483342021849</v>
      </c>
      <c r="AN444" s="34">
        <f t="shared" si="190"/>
        <v>1.4797933545196429E-8</v>
      </c>
      <c r="AO444" s="34">
        <f t="shared" si="191"/>
        <v>1.4393662696776235E-7</v>
      </c>
      <c r="AP444" s="34">
        <v>3.0046686103934159</v>
      </c>
      <c r="AQ444" s="34">
        <f t="shared" si="192"/>
        <v>3.7050134000888381E-5</v>
      </c>
      <c r="AR444" s="34">
        <f t="shared" si="193"/>
        <v>7.5757946594537849E-6</v>
      </c>
      <c r="AS444" s="34">
        <f t="shared" si="194"/>
        <v>16.57511068016353</v>
      </c>
      <c r="AT444" s="34">
        <f t="shared" si="195"/>
        <v>10.989511067929465</v>
      </c>
      <c r="AU444" s="34">
        <f t="shared" si="196"/>
        <v>2.7606373123793468</v>
      </c>
      <c r="AV444" s="34">
        <f t="shared" si="197"/>
        <v>0.24403129801406909</v>
      </c>
      <c r="AW444" s="34">
        <f t="shared" si="198"/>
        <v>1.0095676364334389E-2</v>
      </c>
      <c r="AX444" s="34">
        <f t="shared" si="199"/>
        <v>0.24403129123828704</v>
      </c>
      <c r="AY444" s="34">
        <f t="shared" si="200"/>
        <v>6.7757820465530472E-9</v>
      </c>
      <c r="AZ444" s="34">
        <f t="shared" si="201"/>
        <v>964852.16359166033</v>
      </c>
      <c r="BA444" s="34">
        <f t="shared" si="202"/>
        <v>1.2330855347151654E-5</v>
      </c>
      <c r="BB444" s="36">
        <f t="shared" si="203"/>
        <v>6689963.248094134</v>
      </c>
      <c r="BC444" s="38">
        <f t="shared" si="204"/>
        <v>52190.115769915283</v>
      </c>
      <c r="BD444" s="39">
        <f t="shared" si="205"/>
        <v>0.78625940853210352</v>
      </c>
      <c r="BE444" s="36">
        <v>4447971.8999999994</v>
      </c>
      <c r="BF444" s="40">
        <f>テーブル2[[#This Row],[q_P]]/テーブル2[[#This Row],[q_M]]</f>
        <v>1.5040480017632609</v>
      </c>
      <c r="BG444" s="34">
        <v>1</v>
      </c>
      <c r="BH444" s="34">
        <v>-3.5000000000000003E-2</v>
      </c>
      <c r="BI444" s="34">
        <v>4.5999999999999999E-2</v>
      </c>
      <c r="BJ444" s="34">
        <v>5625</v>
      </c>
      <c r="BK444" s="22">
        <v>1</v>
      </c>
      <c r="BL444" s="34">
        <f>テーブル2[[#This Row],[Ts]]-テーブル2[[#This Row],[Tin]]</f>
        <v>117.08089339201069</v>
      </c>
      <c r="BM444" s="34">
        <f>テーブル2[[#This Row],[q_P]]*0.000001</f>
        <v>6.6899632480941333</v>
      </c>
      <c r="BN444" s="34">
        <f>テーブル2[[#This Row],[Tsub]]</f>
        <v>117.08089339201069</v>
      </c>
      <c r="BO444" s="34">
        <f>テーブル2[[#This Row],[Fcorr]]</f>
        <v>1</v>
      </c>
      <c r="BP444" s="34">
        <f>(テーブル2[[#This Row],[Tsub]]-40)^2</f>
        <v>5941.464126110518</v>
      </c>
      <c r="BQ444" s="34">
        <v>1</v>
      </c>
      <c r="BR444" s="34">
        <v>0.15240000000000001</v>
      </c>
    </row>
    <row r="445" spans="1:70" x14ac:dyDescent="0.15">
      <c r="A445" s="33" t="s">
        <v>212</v>
      </c>
      <c r="B445" s="34">
        <v>15513203.909628</v>
      </c>
      <c r="C445" s="22">
        <f>TsatFromP(テーブル2[[#This Row],[P]])</f>
        <v>617.97483343501642</v>
      </c>
      <c r="D445" s="34">
        <f>RhoGFromP(テーブル2[[#This Row],[P]])</f>
        <v>102.22394330032125</v>
      </c>
      <c r="E445" s="34">
        <f>RhoFFromP(テーブル2[[#This Row],[P]])</f>
        <v>593.9978032143099</v>
      </c>
      <c r="F445" s="34">
        <f>HgFromP(テーブル2[[#This Row],[P]])</f>
        <v>2595333.549379834</v>
      </c>
      <c r="G445" s="34">
        <f>HfFromP(テーブル2[[#This Row],[P]])</f>
        <v>1630481.3857881736</v>
      </c>
      <c r="H445" s="34">
        <f>MuGFromP(テーブル2[[#This Row],[P]])</f>
        <v>2.3048203873609753E-5</v>
      </c>
      <c r="I445" s="34">
        <f>MuFFromP(テーブル2[[#This Row],[P]])</f>
        <v>6.8200503236294993E-5</v>
      </c>
      <c r="J445" s="34">
        <f>KfFromP(テーブル2[[#This Row],[P]])</f>
        <v>0.47171772328904032</v>
      </c>
      <c r="K445" s="34">
        <f>CpFFromP(テーブル2[[#This Row],[P]])</f>
        <v>9005.0430614711822</v>
      </c>
      <c r="L445" s="34">
        <f>SigmaFromP(テーブル2[[#This Row],[P]])</f>
        <v>4.6429387983558243E-3</v>
      </c>
      <c r="M445" s="34">
        <v>11.01</v>
      </c>
      <c r="N445" s="34">
        <v>2875.2076000000002</v>
      </c>
      <c r="O445" s="35">
        <f t="shared" si="206"/>
        <v>2.8502295699234246E-6</v>
      </c>
      <c r="P445" s="35">
        <f t="shared" si="207"/>
        <v>5.9847340050885557E-3</v>
      </c>
      <c r="Q445" s="35">
        <v>1.905E-3</v>
      </c>
      <c r="R445" s="34">
        <v>0.15240000000000001</v>
      </c>
      <c r="S445" s="36">
        <v>7239346.3134765625</v>
      </c>
      <c r="T445" s="34">
        <v>511.31829053054571</v>
      </c>
      <c r="U445" s="12">
        <f>+T445+BG445*S445*テーブル2[[#This Row],[Pw]]*R445/(N445*O445*K445)</f>
        <v>600.79177057467473</v>
      </c>
      <c r="V445" s="34">
        <v>0.03</v>
      </c>
      <c r="W445" s="35">
        <f t="shared" si="178"/>
        <v>80311.291238172314</v>
      </c>
      <c r="X445" s="34">
        <v>3.007705250927372E-2</v>
      </c>
      <c r="Y445" s="34">
        <f t="shared" si="179"/>
        <v>5.7661025626504756</v>
      </c>
      <c r="Z445" s="34">
        <f t="shared" si="180"/>
        <v>5.7661025972644131</v>
      </c>
      <c r="AA445" s="34">
        <f t="shared" si="181"/>
        <v>-3.4613937494043512E-8</v>
      </c>
      <c r="AB445" s="34">
        <f t="shared" si="182"/>
        <v>1.0648178955478015E-5</v>
      </c>
      <c r="AC445" s="34">
        <v>649.3296709697521</v>
      </c>
      <c r="AD445" s="34">
        <f t="shared" si="183"/>
        <v>2462.1769220774854</v>
      </c>
      <c r="AE445" s="34">
        <f>+gettm2(AD445,AC445,AK445,AL445,テーブル2[[#This Row],[Fcorr]])</f>
        <v>600.79177057467462</v>
      </c>
      <c r="AF445" s="37">
        <f t="shared" si="184"/>
        <v>0</v>
      </c>
      <c r="AG445" s="34">
        <v>1.0767151301587568E-5</v>
      </c>
      <c r="AH445" s="34">
        <f t="shared" si="185"/>
        <v>52.323750204824314</v>
      </c>
      <c r="AI445" s="34">
        <f t="shared" si="186"/>
        <v>0.29679529533009946</v>
      </c>
      <c r="AJ445" s="34">
        <f t="shared" si="187"/>
        <v>27.832683938357452</v>
      </c>
      <c r="AK445" s="34">
        <f>+S88*テーブル2[[#This Row],[F_form]]/(E88*CpFromTP((テーブル2[[#This Row],[Tin]]+テーブル2[[#This Row],[Tf]])/2,テーブル2[[#This Row],[P]])*AI88)</f>
        <v>1.9354751940368411</v>
      </c>
      <c r="AL445" s="34">
        <f t="shared" si="188"/>
        <v>1.3019406270654956</v>
      </c>
      <c r="AM445" s="34">
        <f t="shared" si="189"/>
        <v>617.97483342857822</v>
      </c>
      <c r="AN445" s="34">
        <f t="shared" si="190"/>
        <v>6.4381993070128374E-9</v>
      </c>
      <c r="AO445" s="34">
        <f t="shared" si="191"/>
        <v>1.1897234610955302E-7</v>
      </c>
      <c r="AP445" s="34">
        <v>3.2824084522598</v>
      </c>
      <c r="AQ445" s="34">
        <f t="shared" si="192"/>
        <v>3.104543135305119E-5</v>
      </c>
      <c r="AR445" s="34">
        <f t="shared" si="193"/>
        <v>5.4430618238485607E-6</v>
      </c>
      <c r="AS445" s="34">
        <f t="shared" si="194"/>
        <v>14.070111504588885</v>
      </c>
      <c r="AT445" s="34">
        <f t="shared" si="195"/>
        <v>10.170263980417221</v>
      </c>
      <c r="AU445" s="34">
        <f t="shared" si="196"/>
        <v>3.018486501653002</v>
      </c>
      <c r="AV445" s="34">
        <f t="shared" si="197"/>
        <v>0.26392195060679802</v>
      </c>
      <c r="AW445" s="34">
        <f t="shared" si="198"/>
        <v>7.2324153754093137E-3</v>
      </c>
      <c r="AX445" s="34">
        <f t="shared" si="199"/>
        <v>0.26392194625716975</v>
      </c>
      <c r="AY445" s="34">
        <f t="shared" si="200"/>
        <v>4.3496282686739107E-9</v>
      </c>
      <c r="AZ445" s="34">
        <f t="shared" si="201"/>
        <v>964852.16359166033</v>
      </c>
      <c r="BA445" s="34">
        <f t="shared" si="202"/>
        <v>9.4581255820486679E-6</v>
      </c>
      <c r="BB445" s="36">
        <f t="shared" si="203"/>
        <v>7209191.5269458806</v>
      </c>
      <c r="BC445" s="38">
        <f t="shared" si="204"/>
        <v>-30154.786530681886</v>
      </c>
      <c r="BD445" s="39">
        <f t="shared" si="205"/>
        <v>-0.41654018505160595</v>
      </c>
      <c r="BE445" s="36">
        <v>5394348.8999999994</v>
      </c>
      <c r="BF445" s="40">
        <f>テーブル2[[#This Row],[q_P]]/テーブル2[[#This Row],[q_M]]</f>
        <v>1.3364340461822708</v>
      </c>
      <c r="BG445" s="34">
        <v>1</v>
      </c>
      <c r="BH445" s="34">
        <v>1E-3</v>
      </c>
      <c r="BI445" s="34">
        <v>4.5999999999999999E-2</v>
      </c>
      <c r="BJ445" s="34">
        <v>5625</v>
      </c>
      <c r="BK445" s="22">
        <v>1</v>
      </c>
      <c r="BL445" s="34">
        <f>テーブル2[[#This Row],[Ts]]-テーブル2[[#This Row],[Tin]]</f>
        <v>106.65654290447071</v>
      </c>
      <c r="BM445" s="34">
        <f>テーブル2[[#This Row],[q_P]]*0.000001</f>
        <v>7.2091915269458804</v>
      </c>
      <c r="BN445" s="34">
        <f>テーブル2[[#This Row],[Tsub]]</f>
        <v>106.65654290447071</v>
      </c>
      <c r="BO445" s="34">
        <f>テーブル2[[#This Row],[Fcorr]]</f>
        <v>1</v>
      </c>
      <c r="BP445" s="34">
        <f>(テーブル2[[#This Row],[Tsub]]-40)^2</f>
        <v>4443.0947119755447</v>
      </c>
      <c r="BQ445" s="34">
        <v>1</v>
      </c>
      <c r="BR445" s="34">
        <v>0.15240000000000001</v>
      </c>
    </row>
    <row r="446" spans="1:70" x14ac:dyDescent="0.15">
      <c r="A446" s="33" t="s">
        <v>213</v>
      </c>
      <c r="B446" s="34">
        <v>15513203.909628</v>
      </c>
      <c r="C446" s="22">
        <f>TsatFromP(テーブル2[[#This Row],[P]])</f>
        <v>617.97483343501642</v>
      </c>
      <c r="D446" s="34">
        <f>RhoGFromP(テーブル2[[#This Row],[P]])</f>
        <v>102.22394330032125</v>
      </c>
      <c r="E446" s="34">
        <f>RhoFFromP(テーブル2[[#This Row],[P]])</f>
        <v>593.9978032143099</v>
      </c>
      <c r="F446" s="34">
        <f>HgFromP(テーブル2[[#This Row],[P]])</f>
        <v>2595333.549379834</v>
      </c>
      <c r="G446" s="34">
        <f>HfFromP(テーブル2[[#This Row],[P]])</f>
        <v>1630481.3857881736</v>
      </c>
      <c r="H446" s="34">
        <f>MuGFromP(テーブル2[[#This Row],[P]])</f>
        <v>2.3048203873609753E-5</v>
      </c>
      <c r="I446" s="34">
        <f>MuFFromP(テーブル2[[#This Row],[P]])</f>
        <v>6.8200503236294993E-5</v>
      </c>
      <c r="J446" s="34">
        <f>KfFromP(テーブル2[[#This Row],[P]])</f>
        <v>0.47171772328904032</v>
      </c>
      <c r="K446" s="34">
        <f>CpFFromP(テーブル2[[#This Row],[P]])</f>
        <v>9005.0430614711822</v>
      </c>
      <c r="L446" s="34">
        <f>SigmaFromP(テーブル2[[#This Row],[P]])</f>
        <v>4.6429387983558243E-3</v>
      </c>
      <c r="M446" s="34">
        <v>12.01</v>
      </c>
      <c r="N446" s="34">
        <v>2929.4567999999999</v>
      </c>
      <c r="O446" s="35">
        <f t="shared" si="206"/>
        <v>2.8502295699234246E-6</v>
      </c>
      <c r="P446" s="35">
        <f t="shared" si="207"/>
        <v>5.9847340050885557E-3</v>
      </c>
      <c r="Q446" s="35">
        <v>1.905E-3</v>
      </c>
      <c r="R446" s="34">
        <v>0.15240000000000001</v>
      </c>
      <c r="S446" s="36">
        <v>4996021.2707519531</v>
      </c>
      <c r="T446" s="34">
        <v>540.88707296318205</v>
      </c>
      <c r="U446" s="12">
        <f>+T446+BG446*S446*テーブル2[[#This Row],[Pw]]*R446/(N446*O446*K446)</f>
        <v>601.49108351972916</v>
      </c>
      <c r="V446" s="34">
        <v>0.03</v>
      </c>
      <c r="W446" s="35">
        <f t="shared" si="178"/>
        <v>81826.598620024612</v>
      </c>
      <c r="X446" s="34">
        <v>2.9832242040538672E-2</v>
      </c>
      <c r="Y446" s="34">
        <f t="shared" si="179"/>
        <v>5.7897132269991944</v>
      </c>
      <c r="Z446" s="34">
        <f t="shared" si="180"/>
        <v>5.789713251892934</v>
      </c>
      <c r="AA446" s="34">
        <f t="shared" si="181"/>
        <v>-2.4893739514197932E-8</v>
      </c>
      <c r="AB446" s="34">
        <f t="shared" si="182"/>
        <v>1.0341628698208895E-5</v>
      </c>
      <c r="AC446" s="34">
        <v>647.44815040767617</v>
      </c>
      <c r="AD446" s="34">
        <f t="shared" si="183"/>
        <v>2498.4027920342296</v>
      </c>
      <c r="AE446" s="34">
        <f>+gettm2(AD446,AC446,AK446,AL446,テーブル2[[#This Row],[Fcorr]])</f>
        <v>601.49108399421061</v>
      </c>
      <c r="AF446" s="37">
        <f t="shared" si="184"/>
        <v>4.7448145323869539E-7</v>
      </c>
      <c r="AG446" s="34">
        <v>1.0423142787069047E-5</v>
      </c>
      <c r="AH446" s="34">
        <f t="shared" si="185"/>
        <v>53.874749525593991</v>
      </c>
      <c r="AI446" s="34">
        <f t="shared" si="186"/>
        <v>0.30116202774319101</v>
      </c>
      <c r="AJ446" s="34">
        <f t="shared" si="187"/>
        <v>27.33985201153255</v>
      </c>
      <c r="AK446" s="34">
        <f>+S88*テーブル2[[#This Row],[F_form]]/(E88*CpFromTP((テーブル2[[#This Row],[Tin]]+テーブル2[[#This Row],[Tf]])/2,テーブル2[[#This Row],[P]])*AI88)</f>
        <v>1.8298651923702043</v>
      </c>
      <c r="AL446" s="34">
        <f t="shared" si="188"/>
        <v>1.3019406270654956</v>
      </c>
      <c r="AM446" s="34">
        <f t="shared" si="189"/>
        <v>617.97483343481031</v>
      </c>
      <c r="AN446" s="34">
        <f t="shared" si="190"/>
        <v>2.0611423678928986E-10</v>
      </c>
      <c r="AO446" s="34">
        <f t="shared" si="191"/>
        <v>8.1514088860152058E-8</v>
      </c>
      <c r="AP446" s="34">
        <v>3.2977383043104345</v>
      </c>
      <c r="AQ446" s="34">
        <f t="shared" si="192"/>
        <v>3.0757466911060505E-5</v>
      </c>
      <c r="AR446" s="34">
        <f t="shared" si="193"/>
        <v>5.2523284379645997E-6</v>
      </c>
      <c r="AS446" s="34">
        <f t="shared" si="194"/>
        <v>13.776831531854635</v>
      </c>
      <c r="AT446" s="34">
        <f t="shared" si="195"/>
        <v>10.064941533853572</v>
      </c>
      <c r="AU446" s="34">
        <f t="shared" si="196"/>
        <v>3.031178201452005</v>
      </c>
      <c r="AV446" s="34">
        <f t="shared" si="197"/>
        <v>0.26656010285842946</v>
      </c>
      <c r="AW446" s="34">
        <f t="shared" si="198"/>
        <v>7.0242014823784999E-3</v>
      </c>
      <c r="AX446" s="34">
        <f t="shared" si="199"/>
        <v>0.26656009770569394</v>
      </c>
      <c r="AY446" s="34">
        <f t="shared" si="200"/>
        <v>5.1527355160452259E-9</v>
      </c>
      <c r="AZ446" s="34">
        <f t="shared" si="201"/>
        <v>964852.16359166033</v>
      </c>
      <c r="BA446" s="34">
        <f t="shared" si="202"/>
        <v>9.3268367810926016E-6</v>
      </c>
      <c r="BB446" s="36">
        <f t="shared" si="203"/>
        <v>5008917.9269826859</v>
      </c>
      <c r="BC446" s="38">
        <f t="shared" si="204"/>
        <v>12896.656230732799</v>
      </c>
      <c r="BD446" s="39">
        <f t="shared" si="205"/>
        <v>0.25813853728432423</v>
      </c>
      <c r="BE446" s="36">
        <v>4164058.8</v>
      </c>
      <c r="BF446" s="40">
        <f>テーブル2[[#This Row],[q_P]]/テーブル2[[#This Row],[q_M]]</f>
        <v>1.2028931788817887</v>
      </c>
      <c r="BG446" s="34">
        <v>1</v>
      </c>
      <c r="BH446" s="34">
        <v>-4.0000000000000001E-3</v>
      </c>
      <c r="BI446" s="34">
        <v>4.5999999999999999E-2</v>
      </c>
      <c r="BJ446" s="34">
        <v>5625</v>
      </c>
      <c r="BK446" s="22">
        <v>1</v>
      </c>
      <c r="BL446" s="34">
        <f>テーブル2[[#This Row],[Ts]]-テーブル2[[#This Row],[Tin]]</f>
        <v>77.087760471834372</v>
      </c>
      <c r="BM446" s="34">
        <f>テーブル2[[#This Row],[q_P]]*0.000001</f>
        <v>5.0089179269826856</v>
      </c>
      <c r="BN446" s="34">
        <f>テーブル2[[#This Row],[Tsub]]</f>
        <v>77.087760471834372</v>
      </c>
      <c r="BO446" s="34">
        <f>テーブル2[[#This Row],[Fcorr]]</f>
        <v>1</v>
      </c>
      <c r="BP446" s="34">
        <f>(テーブル2[[#This Row],[Tsub]]-40)^2</f>
        <v>1375.5019768161601</v>
      </c>
      <c r="BQ446" s="34">
        <v>1</v>
      </c>
      <c r="BR446" s="34">
        <v>0.15240000000000001</v>
      </c>
    </row>
    <row r="447" spans="1:70" x14ac:dyDescent="0.15">
      <c r="A447" s="33" t="s">
        <v>214</v>
      </c>
      <c r="B447" s="34">
        <v>15513203.909628</v>
      </c>
      <c r="C447" s="22">
        <f>TsatFromP(テーブル2[[#This Row],[P]])</f>
        <v>617.97483343501642</v>
      </c>
      <c r="D447" s="34">
        <f>RhoGFromP(テーブル2[[#This Row],[P]])</f>
        <v>102.22394330032125</v>
      </c>
      <c r="E447" s="34">
        <f>RhoFFromP(テーブル2[[#This Row],[P]])</f>
        <v>593.9978032143099</v>
      </c>
      <c r="F447" s="34">
        <f>HgFromP(テーブル2[[#This Row],[P]])</f>
        <v>2595333.549379834</v>
      </c>
      <c r="G447" s="34">
        <f>HfFromP(テーブル2[[#This Row],[P]])</f>
        <v>1630481.3857881736</v>
      </c>
      <c r="H447" s="34">
        <f>MuGFromP(テーブル2[[#This Row],[P]])</f>
        <v>2.3048203873609753E-5</v>
      </c>
      <c r="I447" s="34">
        <f>MuFFromP(テーブル2[[#This Row],[P]])</f>
        <v>6.8200503236294993E-5</v>
      </c>
      <c r="J447" s="34">
        <f>KfFromP(テーブル2[[#This Row],[P]])</f>
        <v>0.47171772328904032</v>
      </c>
      <c r="K447" s="34">
        <f>CpFFromP(テーブル2[[#This Row],[P]])</f>
        <v>9005.0430614711822</v>
      </c>
      <c r="L447" s="34">
        <f>SigmaFromP(テーブル2[[#This Row],[P]])</f>
        <v>4.6429387983558243E-3</v>
      </c>
      <c r="M447" s="34">
        <v>13.01</v>
      </c>
      <c r="N447" s="34">
        <v>2956.5814</v>
      </c>
      <c r="O447" s="35">
        <f t="shared" si="206"/>
        <v>2.8502295699234246E-6</v>
      </c>
      <c r="P447" s="35">
        <f t="shared" si="207"/>
        <v>5.9847340050885557E-3</v>
      </c>
      <c r="Q447" s="35">
        <v>1.905E-3</v>
      </c>
      <c r="R447" s="34">
        <v>0.15240000000000001</v>
      </c>
      <c r="S447" s="36">
        <v>4719838.7145996094</v>
      </c>
      <c r="T447" s="34">
        <v>544.80126491492399</v>
      </c>
      <c r="U447" s="12">
        <f>+T447+BG447*S447*テーブル2[[#This Row],[Pw]]*R447/(N447*O447*K447)</f>
        <v>601.52979130482629</v>
      </c>
      <c r="V447" s="34">
        <v>0.03</v>
      </c>
      <c r="W447" s="35">
        <f t="shared" ref="W447:W502" si="208">+N447*Q447/I447</f>
        <v>82584.25231095076</v>
      </c>
      <c r="X447" s="34">
        <v>2.9712616755101486E-2</v>
      </c>
      <c r="Y447" s="34">
        <f t="shared" ref="Y447:Y502" si="209">IF(X447&gt;0,1/X447^0.5,1)</f>
        <v>5.8013564355316785</v>
      </c>
      <c r="Z447" s="34">
        <f t="shared" ref="Z447:Z502" si="210">IF(X447&gt;0,1.14-2*LOG((0.72*L447*E447)/(X447*Q447*N447^2)+9.35/(W447*X447^0.5)),0)</f>
        <v>5.8013564559703772</v>
      </c>
      <c r="AA447" s="34">
        <f t="shared" ref="AA447:AA502" si="211">+Y447-Z447</f>
        <v>-2.0438698733471483E-8</v>
      </c>
      <c r="AB447" s="34">
        <f t="shared" ref="AB447:AB502" si="212">32/X447*L447*V447*E447/N447^2</f>
        <v>1.019362020927805E-5</v>
      </c>
      <c r="AC447" s="34">
        <v>647.11787487366951</v>
      </c>
      <c r="AD447" s="34">
        <f t="shared" ref="AD447:AD502" si="213">+Q447/2*AI447/I447*E447</f>
        <v>2516.4754776415602</v>
      </c>
      <c r="AE447" s="34">
        <f>+gettm2(AD447,AC447,AK447,AL447,テーブル2[[#This Row],[Fcorr]])</f>
        <v>601.52979177600503</v>
      </c>
      <c r="AF447" s="37">
        <f t="shared" ref="AF447:AF502" si="214">+AE447-U447</f>
        <v>4.7117873691604473E-7</v>
      </c>
      <c r="AG447" s="34">
        <v>1.0269477145935211E-5</v>
      </c>
      <c r="AH447" s="34">
        <f t="shared" ref="AH447:AH502" si="215">+X447*N447^2/(8*E447)</f>
        <v>54.656995685947614</v>
      </c>
      <c r="AI447" s="34">
        <f t="shared" ref="AI447:AI502" si="216">+(AH447/E447)^0.5</f>
        <v>0.30334054221716711</v>
      </c>
      <c r="AJ447" s="34">
        <f t="shared" ref="AJ447:AJ502" si="217">+AG447*AI447/I447*E447</f>
        <v>27.131640321203566</v>
      </c>
      <c r="AK447" s="34">
        <f>+S88*テーブル2[[#This Row],[F_form]]/(E88*CpFromTP((テーブル2[[#This Row],[Tin]]+テーブル2[[#This Row],[Tf]])/2,テーブル2[[#This Row],[P]])*AI88)</f>
        <v>1.813855877896575</v>
      </c>
      <c r="AL447" s="34">
        <f t="shared" ref="AL447:AL502" si="218">+K447*I447/J447</f>
        <v>1.3019406270654956</v>
      </c>
      <c r="AM447" s="34">
        <f t="shared" ref="AM447:AM502" si="219">+gettyp(AC447,AJ447,AK447,AL447)</f>
        <v>617.97483343335955</v>
      </c>
      <c r="AN447" s="34">
        <f t="shared" ref="AN447:AN502" si="220">+C447-AM447</f>
        <v>1.656871972954832E-9</v>
      </c>
      <c r="AO447" s="34">
        <f t="shared" ref="AO447:AO502" si="221">+AG447-AB447</f>
        <v>7.5856936657161243E-8</v>
      </c>
      <c r="AP447" s="34">
        <v>3.3084739325111743</v>
      </c>
      <c r="AQ447" s="34">
        <f t="shared" ref="AQ447:AQ502" si="222">2*PI()*L447*(D447+E447)/(D447*E447*AP447^2)</f>
        <v>3.0558181679473502E-5</v>
      </c>
      <c r="AR447" s="34">
        <f t="shared" ref="AR447:AR502" si="223">+AO447+AB447/2</f>
        <v>5.1726670412961861E-6</v>
      </c>
      <c r="AS447" s="34">
        <f t="shared" ref="AS447:AS502" si="224">+AR447*AI447/I447*E447</f>
        <v>13.666025998348115</v>
      </c>
      <c r="AT447" s="34">
        <f t="shared" ref="AT447:AT502" si="225">+getublp(AS447)</f>
        <v>10.02456449383866</v>
      </c>
      <c r="AU447" s="34">
        <f t="shared" ref="AU447:AU502" si="226">+AT447*AI447</f>
        <v>3.0408568290519806</v>
      </c>
      <c r="AV447" s="34">
        <f t="shared" ref="AV447:AV502" si="227">+AP447-AU447</f>
        <v>0.26761710345919365</v>
      </c>
      <c r="AW447" s="34">
        <f t="shared" ref="AW447:AW502" si="228">2/3*AB447/(L447/(9.8*(E447-D447)))^0.5</f>
        <v>6.9236717227350595E-3</v>
      </c>
      <c r="AX447" s="34">
        <f t="shared" ref="AX447:AX502" si="229">+(2*AQ447*9.8*(E447-D447)/(E447*AW447))^0.5</f>
        <v>0.26761709777518111</v>
      </c>
      <c r="AY447" s="34">
        <f t="shared" ref="AY447:AY502" si="230">+AV447-AX447</f>
        <v>5.6840125384205464E-9</v>
      </c>
      <c r="AZ447" s="34">
        <f t="shared" ref="AZ447:AZ502" si="231">+F447-G447</f>
        <v>964852.16359166033</v>
      </c>
      <c r="BA447" s="34">
        <f t="shared" ref="BA447:BA502" si="232">+AQ447/AP447</f>
        <v>9.236337448268619E-6</v>
      </c>
      <c r="BB447" s="36">
        <f t="shared" ref="BB447:BB502" si="233">+E447*AO447*AZ447/BA447</f>
        <v>4706966.66905759</v>
      </c>
      <c r="BC447" s="38">
        <f t="shared" ref="BC447:BC502" si="234">BB447-S447</f>
        <v>-12872.045542019419</v>
      </c>
      <c r="BD447" s="39">
        <f t="shared" ref="BD447:BD502" si="235">+(BB447-S447)/S447*100</f>
        <v>-0.27272214836924513</v>
      </c>
      <c r="BE447" s="36">
        <v>4164058.8</v>
      </c>
      <c r="BF447" s="40">
        <f>テーブル2[[#This Row],[q_P]]/テーブル2[[#This Row],[q_M]]</f>
        <v>1.1303794915330183</v>
      </c>
      <c r="BG447" s="34">
        <v>1</v>
      </c>
      <c r="BH447" s="34">
        <v>1.0999999999999999E-2</v>
      </c>
      <c r="BI447" s="34">
        <v>4.5999999999999999E-2</v>
      </c>
      <c r="BJ447" s="34">
        <v>5625</v>
      </c>
      <c r="BK447" s="22">
        <v>1</v>
      </c>
      <c r="BL447" s="34">
        <f>テーブル2[[#This Row],[Ts]]-テーブル2[[#This Row],[Tin]]</f>
        <v>73.173568520092431</v>
      </c>
      <c r="BM447" s="34">
        <f>テーブル2[[#This Row],[q_P]]*0.000001</f>
        <v>4.7069666690575893</v>
      </c>
      <c r="BN447" s="34">
        <f>テーブル2[[#This Row],[Tsub]]</f>
        <v>73.173568520092431</v>
      </c>
      <c r="BO447" s="34">
        <f>テーブル2[[#This Row],[Fcorr]]</f>
        <v>1</v>
      </c>
      <c r="BP447" s="34">
        <f>(テーブル2[[#This Row],[Tsub]]-40)^2</f>
        <v>1100.4856483572676</v>
      </c>
      <c r="BQ447" s="34">
        <v>1</v>
      </c>
      <c r="BR447" s="34">
        <v>0.15240000000000001</v>
      </c>
    </row>
    <row r="448" spans="1:70" x14ac:dyDescent="0.15">
      <c r="A448" s="33" t="s">
        <v>215</v>
      </c>
      <c r="B448" s="34">
        <v>15513203.909628</v>
      </c>
      <c r="C448" s="22">
        <f>TsatFromP(テーブル2[[#This Row],[P]])</f>
        <v>617.97483343501642</v>
      </c>
      <c r="D448" s="34">
        <f>RhoGFromP(テーブル2[[#This Row],[P]])</f>
        <v>102.22394330032125</v>
      </c>
      <c r="E448" s="34">
        <f>RhoFFromP(テーブル2[[#This Row],[P]])</f>
        <v>593.9978032143099</v>
      </c>
      <c r="F448" s="34">
        <f>HgFromP(テーブル2[[#This Row],[P]])</f>
        <v>2595333.549379834</v>
      </c>
      <c r="G448" s="34">
        <f>HfFromP(テーブル2[[#This Row],[P]])</f>
        <v>1630481.3857881736</v>
      </c>
      <c r="H448" s="34">
        <f>MuGFromP(テーブル2[[#This Row],[P]])</f>
        <v>2.3048203873609753E-5</v>
      </c>
      <c r="I448" s="34">
        <f>MuFFromP(テーブル2[[#This Row],[P]])</f>
        <v>6.8200503236294993E-5</v>
      </c>
      <c r="J448" s="34">
        <f>KfFromP(テーブル2[[#This Row],[P]])</f>
        <v>0.47171772328904032</v>
      </c>
      <c r="K448" s="34">
        <f>CpFFromP(テーブル2[[#This Row],[P]])</f>
        <v>9005.0430614711822</v>
      </c>
      <c r="L448" s="34">
        <f>SigmaFromP(テーブル2[[#This Row],[P]])</f>
        <v>4.6429387983558243E-3</v>
      </c>
      <c r="M448" s="34">
        <v>14.01</v>
      </c>
      <c r="N448" s="34">
        <v>2983.7060000000001</v>
      </c>
      <c r="O448" s="35">
        <f t="shared" si="206"/>
        <v>2.8502295699234246E-6</v>
      </c>
      <c r="P448" s="35">
        <f t="shared" si="207"/>
        <v>5.9847340050885557E-3</v>
      </c>
      <c r="Q448" s="35">
        <v>1.905E-3</v>
      </c>
      <c r="R448" s="34">
        <v>0.15240000000000001</v>
      </c>
      <c r="S448" s="36">
        <v>7846003.7231445313</v>
      </c>
      <c r="T448" s="34">
        <v>506.78358716530289</v>
      </c>
      <c r="U448" s="12">
        <f>+T448+BG448*S448*テーブル2[[#This Row],[Pw]]*R448/(N448*O448*K448)</f>
        <v>600.2287158952546</v>
      </c>
      <c r="V448" s="34">
        <v>0.03</v>
      </c>
      <c r="W448" s="35">
        <f t="shared" si="208"/>
        <v>83341.906001876923</v>
      </c>
      <c r="X448" s="34">
        <v>2.9594784018132831E-2</v>
      </c>
      <c r="Y448" s="34">
        <f t="shared" si="209"/>
        <v>5.8128941210788208</v>
      </c>
      <c r="Z448" s="34">
        <f t="shared" si="210"/>
        <v>5.8128941374985752</v>
      </c>
      <c r="AA448" s="34">
        <f t="shared" si="211"/>
        <v>-1.6419754444996215E-8</v>
      </c>
      <c r="AB448" s="34">
        <f t="shared" si="212"/>
        <v>1.004897580912002E-5</v>
      </c>
      <c r="AC448" s="34">
        <v>649.29394189538198</v>
      </c>
      <c r="AD448" s="34">
        <f t="shared" si="213"/>
        <v>2534.5217744995598</v>
      </c>
      <c r="AE448" s="34">
        <f>+gettm2(AD448,AC448,AK448,AL448,テーブル2[[#This Row],[Fcorr]])</f>
        <v>600.22871589525448</v>
      </c>
      <c r="AF448" s="37">
        <f t="shared" si="214"/>
        <v>0</v>
      </c>
      <c r="AG448" s="34">
        <v>1.0172161293825828E-5</v>
      </c>
      <c r="AH448" s="34">
        <f t="shared" si="215"/>
        <v>55.443725448821461</v>
      </c>
      <c r="AI448" s="34">
        <f t="shared" si="216"/>
        <v>0.30551587574318573</v>
      </c>
      <c r="AJ448" s="34">
        <f t="shared" si="217"/>
        <v>27.067259100181811</v>
      </c>
      <c r="AK448" s="34">
        <f>+S88*テーブル2[[#This Row],[F_form]]/(E88*CpFromTP((テーブル2[[#This Row],[Tin]]+テーブル2[[#This Row],[Tf]])/2,テーブル2[[#This Row],[P]])*AI88)</f>
        <v>1.9508005191184368</v>
      </c>
      <c r="AL448" s="34">
        <f t="shared" si="218"/>
        <v>1.3019406270654956</v>
      </c>
      <c r="AM448" s="34">
        <f t="shared" si="219"/>
        <v>617.97483343473095</v>
      </c>
      <c r="AN448" s="34">
        <f t="shared" si="220"/>
        <v>2.8546764951897785E-10</v>
      </c>
      <c r="AO448" s="34">
        <f t="shared" si="221"/>
        <v>1.2318548470580821E-7</v>
      </c>
      <c r="AP448" s="34">
        <v>3.3336786150700557</v>
      </c>
      <c r="AQ448" s="34">
        <f t="shared" si="222"/>
        <v>3.0097850779595896E-5</v>
      </c>
      <c r="AR448" s="34">
        <f t="shared" si="223"/>
        <v>5.1476733892658182E-6</v>
      </c>
      <c r="AS448" s="34">
        <f t="shared" si="224"/>
        <v>13.697522617434293</v>
      </c>
      <c r="AT448" s="34">
        <f t="shared" si="225"/>
        <v>10.036074928189993</v>
      </c>
      <c r="AU448" s="34">
        <f t="shared" si="226"/>
        <v>3.0661802207101956</v>
      </c>
      <c r="AV448" s="34">
        <f t="shared" si="227"/>
        <v>0.26749839435986011</v>
      </c>
      <c r="AW448" s="34">
        <f t="shared" si="228"/>
        <v>6.8254269065985305E-3</v>
      </c>
      <c r="AX448" s="34">
        <f t="shared" si="229"/>
        <v>0.26749838764755407</v>
      </c>
      <c r="AY448" s="34">
        <f t="shared" si="230"/>
        <v>6.712306044320826E-9</v>
      </c>
      <c r="AZ448" s="34">
        <f t="shared" si="231"/>
        <v>964852.16359166033</v>
      </c>
      <c r="BA448" s="34">
        <f t="shared" si="232"/>
        <v>9.0284200293144952E-6</v>
      </c>
      <c r="BB448" s="36">
        <f t="shared" si="233"/>
        <v>7819759.4757810105</v>
      </c>
      <c r="BC448" s="38">
        <f t="shared" si="234"/>
        <v>-26244.247363520786</v>
      </c>
      <c r="BD448" s="39">
        <f t="shared" si="235"/>
        <v>-0.33449190555574426</v>
      </c>
      <c r="BE448" s="36">
        <v>5520532.5</v>
      </c>
      <c r="BF448" s="40">
        <f>テーブル2[[#This Row],[q_P]]/テーブル2[[#This Row],[q_M]]</f>
        <v>1.4164864486860662</v>
      </c>
      <c r="BG448" s="34">
        <v>1</v>
      </c>
      <c r="BH448" s="34">
        <v>-0.03</v>
      </c>
      <c r="BI448" s="34">
        <v>4.5999999999999999E-2</v>
      </c>
      <c r="BJ448" s="34">
        <v>5625</v>
      </c>
      <c r="BK448" s="22">
        <v>1</v>
      </c>
      <c r="BL448" s="34">
        <f>テーブル2[[#This Row],[Ts]]-テーブル2[[#This Row],[Tin]]</f>
        <v>111.19124626971353</v>
      </c>
      <c r="BM448" s="34">
        <f>テーブル2[[#This Row],[q_P]]*0.000001</f>
        <v>7.8197594757810105</v>
      </c>
      <c r="BN448" s="34">
        <f>テーブル2[[#This Row],[Tsub]]</f>
        <v>111.19124626971353</v>
      </c>
      <c r="BO448" s="34">
        <f>テーブル2[[#This Row],[Fcorr]]</f>
        <v>1</v>
      </c>
      <c r="BP448" s="34">
        <f>(テーブル2[[#This Row],[Tsub]]-40)^2</f>
        <v>5068.1935454350005</v>
      </c>
      <c r="BQ448" s="34">
        <v>1</v>
      </c>
      <c r="BR448" s="34">
        <v>0.15240000000000001</v>
      </c>
    </row>
    <row r="449" spans="1:70" x14ac:dyDescent="0.15">
      <c r="A449" s="33" t="s">
        <v>216</v>
      </c>
      <c r="B449" s="34">
        <v>15513203.909628</v>
      </c>
      <c r="C449" s="22">
        <f>TsatFromP(テーブル2[[#This Row],[P]])</f>
        <v>617.97483343501642</v>
      </c>
      <c r="D449" s="34">
        <f>RhoGFromP(テーブル2[[#This Row],[P]])</f>
        <v>102.22394330032125</v>
      </c>
      <c r="E449" s="34">
        <f>RhoFFromP(テーブル2[[#This Row],[P]])</f>
        <v>593.9978032143099</v>
      </c>
      <c r="F449" s="34">
        <f>HgFromP(テーブル2[[#This Row],[P]])</f>
        <v>2595333.549379834</v>
      </c>
      <c r="G449" s="34">
        <f>HfFromP(テーブル2[[#This Row],[P]])</f>
        <v>1630481.3857881736</v>
      </c>
      <c r="H449" s="34">
        <f>MuGFromP(テーブル2[[#This Row],[P]])</f>
        <v>2.3048203873609753E-5</v>
      </c>
      <c r="I449" s="34">
        <f>MuFFromP(テーブル2[[#This Row],[P]])</f>
        <v>6.8200503236294993E-5</v>
      </c>
      <c r="J449" s="34">
        <f>KfFromP(テーブル2[[#This Row],[P]])</f>
        <v>0.47171772328904032</v>
      </c>
      <c r="K449" s="34">
        <f>CpFFromP(テーブル2[[#This Row],[P]])</f>
        <v>9005.0430614711822</v>
      </c>
      <c r="L449" s="34">
        <f>SigmaFromP(テーブル2[[#This Row],[P]])</f>
        <v>4.6429387983558243E-3</v>
      </c>
      <c r="M449" s="34">
        <v>15.01</v>
      </c>
      <c r="N449" s="34">
        <v>2997.2683000000002</v>
      </c>
      <c r="O449" s="35">
        <f t="shared" si="206"/>
        <v>2.8502295699234246E-6</v>
      </c>
      <c r="P449" s="35">
        <f t="shared" si="207"/>
        <v>5.9847340050885557E-3</v>
      </c>
      <c r="Q449" s="35">
        <v>1.905E-3</v>
      </c>
      <c r="R449" s="34">
        <v>0.15240000000000001</v>
      </c>
      <c r="S449" s="36">
        <v>7997622.6806640625</v>
      </c>
      <c r="T449" s="34">
        <v>505.315818150935</v>
      </c>
      <c r="U449" s="12">
        <f>+T449+BG449*S449*テーブル2[[#This Row],[Pw]]*R449/(N449*O449*K449)</f>
        <v>600.13571414946341</v>
      </c>
      <c r="V449" s="34">
        <v>0.03</v>
      </c>
      <c r="W449" s="35">
        <f t="shared" si="208"/>
        <v>83720.732847339998</v>
      </c>
      <c r="X449" s="34">
        <v>2.9536526159326726E-2</v>
      </c>
      <c r="Y449" s="34">
        <f t="shared" si="209"/>
        <v>5.8186239746989239</v>
      </c>
      <c r="Z449" s="34">
        <f t="shared" si="210"/>
        <v>5.8186239892909724</v>
      </c>
      <c r="AA449" s="34">
        <f t="shared" si="211"/>
        <v>-1.4592048458439422E-8</v>
      </c>
      <c r="AB449" s="34">
        <f t="shared" si="212"/>
        <v>9.9778822390298506E-6</v>
      </c>
      <c r="AC449" s="34">
        <v>649.3337127380745</v>
      </c>
      <c r="AD449" s="34">
        <f t="shared" si="213"/>
        <v>2543.5351287382614</v>
      </c>
      <c r="AE449" s="34">
        <f>+gettm2(AD449,AC449,AK449,AL449,テーブル2[[#This Row],[Fcorr]])</f>
        <v>600.1357141494633</v>
      </c>
      <c r="AF449" s="37">
        <f t="shared" si="214"/>
        <v>0</v>
      </c>
      <c r="AG449" s="34">
        <v>1.0102664977952276E-5</v>
      </c>
      <c r="AH449" s="34">
        <f t="shared" si="215"/>
        <v>55.838768433578025</v>
      </c>
      <c r="AI449" s="34">
        <f t="shared" si="216"/>
        <v>0.30660236189663936</v>
      </c>
      <c r="AJ449" s="34">
        <f t="shared" si="217"/>
        <v>26.977935186661803</v>
      </c>
      <c r="AK449" s="34">
        <f>+S88*テーブル2[[#This Row],[F_form]]/(E88*CpFromTP((テーブル2[[#This Row],[Tin]]+テーブル2[[#This Row],[Tf]])/2,テーブル2[[#This Row],[P]])*AI88)</f>
        <v>1.9553810244019749</v>
      </c>
      <c r="AL449" s="34">
        <f t="shared" si="218"/>
        <v>1.3019406270654956</v>
      </c>
      <c r="AM449" s="34">
        <f t="shared" si="219"/>
        <v>617.97483343498914</v>
      </c>
      <c r="AN449" s="34">
        <f t="shared" si="220"/>
        <v>2.7284841053187847E-11</v>
      </c>
      <c r="AO449" s="34">
        <f t="shared" si="221"/>
        <v>1.2478273892242557E-7</v>
      </c>
      <c r="AP449" s="34">
        <v>3.340300010527594</v>
      </c>
      <c r="AQ449" s="34">
        <f t="shared" si="222"/>
        <v>2.997864457166719E-5</v>
      </c>
      <c r="AR449" s="34">
        <f t="shared" si="223"/>
        <v>5.1137238584373508E-6</v>
      </c>
      <c r="AS449" s="34">
        <f t="shared" si="224"/>
        <v>13.655576139215084</v>
      </c>
      <c r="AT449" s="34">
        <f t="shared" si="225"/>
        <v>10.020739732907739</v>
      </c>
      <c r="AU449" s="34">
        <f t="shared" si="226"/>
        <v>3.0723824700610116</v>
      </c>
      <c r="AV449" s="34">
        <f t="shared" si="227"/>
        <v>0.26791754046658234</v>
      </c>
      <c r="AW449" s="34">
        <f t="shared" si="228"/>
        <v>6.7771390038911519E-3</v>
      </c>
      <c r="AX449" s="34">
        <f t="shared" si="229"/>
        <v>0.26791753343123104</v>
      </c>
      <c r="AY449" s="34">
        <f t="shared" si="230"/>
        <v>7.0353513015319891E-9</v>
      </c>
      <c r="AZ449" s="34">
        <f t="shared" si="231"/>
        <v>964852.16359166033</v>
      </c>
      <c r="BA449" s="34">
        <f t="shared" si="232"/>
        <v>8.9748359360487865E-6</v>
      </c>
      <c r="BB449" s="36">
        <f t="shared" si="233"/>
        <v>7968445.5544995479</v>
      </c>
      <c r="BC449" s="38">
        <f t="shared" si="234"/>
        <v>-29177.126164514571</v>
      </c>
      <c r="BD449" s="39">
        <f t="shared" si="235"/>
        <v>-0.36482248950124163</v>
      </c>
      <c r="BE449" s="36">
        <v>5520532.5</v>
      </c>
      <c r="BF449" s="40">
        <f>テーブル2[[#This Row],[q_P]]/テーブル2[[#This Row],[q_M]]</f>
        <v>1.443419734328083</v>
      </c>
      <c r="BG449" s="34">
        <v>1</v>
      </c>
      <c r="BH449" s="34">
        <v>-3.9E-2</v>
      </c>
      <c r="BI449" s="34">
        <v>4.5999999999999999E-2</v>
      </c>
      <c r="BJ449" s="34">
        <v>5625</v>
      </c>
      <c r="BK449" s="22">
        <v>1</v>
      </c>
      <c r="BL449" s="34">
        <f>テーブル2[[#This Row],[Ts]]-テーブル2[[#This Row],[Tin]]</f>
        <v>112.65901528408142</v>
      </c>
      <c r="BM449" s="34">
        <f>テーブル2[[#This Row],[q_P]]*0.000001</f>
        <v>7.9684455544995476</v>
      </c>
      <c r="BN449" s="34">
        <f>テーブル2[[#This Row],[Tsub]]</f>
        <v>112.65901528408142</v>
      </c>
      <c r="BO449" s="34">
        <f>テーブル2[[#This Row],[Fcorr]]</f>
        <v>1</v>
      </c>
      <c r="BP449" s="34">
        <f>(テーブル2[[#This Row],[Tsub]]-40)^2</f>
        <v>5279.3325020523771</v>
      </c>
      <c r="BQ449" s="34">
        <v>1</v>
      </c>
      <c r="BR449" s="34">
        <v>0.15240000000000001</v>
      </c>
    </row>
    <row r="450" spans="1:70" x14ac:dyDescent="0.15">
      <c r="A450" s="33" t="s">
        <v>217</v>
      </c>
      <c r="B450" s="34">
        <v>15513203.909628</v>
      </c>
      <c r="C450" s="22">
        <f>TsatFromP(テーブル2[[#This Row],[P]])</f>
        <v>617.97483343501642</v>
      </c>
      <c r="D450" s="34">
        <f>RhoGFromP(テーブル2[[#This Row],[P]])</f>
        <v>102.22394330032125</v>
      </c>
      <c r="E450" s="34">
        <f>RhoFFromP(テーブル2[[#This Row],[P]])</f>
        <v>593.9978032143099</v>
      </c>
      <c r="F450" s="34">
        <f>HgFromP(テーブル2[[#This Row],[P]])</f>
        <v>2595333.549379834</v>
      </c>
      <c r="G450" s="34">
        <f>HfFromP(テーブル2[[#This Row],[P]])</f>
        <v>1630481.3857881736</v>
      </c>
      <c r="H450" s="34">
        <f>MuGFromP(テーブル2[[#This Row],[P]])</f>
        <v>2.3048203873609753E-5</v>
      </c>
      <c r="I450" s="34">
        <f>MuFFromP(テーブル2[[#This Row],[P]])</f>
        <v>6.8200503236294993E-5</v>
      </c>
      <c r="J450" s="34">
        <f>KfFromP(テーブル2[[#This Row],[P]])</f>
        <v>0.47171772328904032</v>
      </c>
      <c r="K450" s="34">
        <f>CpFFromP(テーブル2[[#This Row],[P]])</f>
        <v>9005.0430614711822</v>
      </c>
      <c r="L450" s="34">
        <f>SigmaFromP(テーブル2[[#This Row],[P]])</f>
        <v>4.6429387983558243E-3</v>
      </c>
      <c r="M450" s="34">
        <v>16.010000000000002</v>
      </c>
      <c r="N450" s="34">
        <v>3024.3928999999998</v>
      </c>
      <c r="O450" s="35">
        <f t="shared" si="206"/>
        <v>2.8502295699234246E-6</v>
      </c>
      <c r="P450" s="35">
        <f t="shared" si="207"/>
        <v>5.9847340050885557E-3</v>
      </c>
      <c r="Q450" s="35">
        <v>1.905E-3</v>
      </c>
      <c r="R450" s="34">
        <v>0.15240000000000001</v>
      </c>
      <c r="S450" s="36">
        <v>11489035.034179688</v>
      </c>
      <c r="T450" s="34">
        <v>464.11830000844361</v>
      </c>
      <c r="U450" s="12">
        <f>+T450+BG450*S450*テーブル2[[#This Row],[Pw]]*R450/(N450*O450*K450)</f>
        <v>599.11076517957747</v>
      </c>
      <c r="V450" s="34">
        <v>0.03</v>
      </c>
      <c r="W450" s="35">
        <f t="shared" si="208"/>
        <v>84478.386538266146</v>
      </c>
      <c r="X450" s="34">
        <v>2.9421300873240241E-2</v>
      </c>
      <c r="Y450" s="34">
        <f t="shared" si="209"/>
        <v>5.830006840786905</v>
      </c>
      <c r="Z450" s="34">
        <f t="shared" si="210"/>
        <v>5.8300068521005102</v>
      </c>
      <c r="AA450" s="34">
        <f t="shared" si="211"/>
        <v>-1.1313605163820739E-8</v>
      </c>
      <c r="AB450" s="34">
        <f t="shared" si="212"/>
        <v>9.8380888363264851E-6</v>
      </c>
      <c r="AC450" s="34">
        <v>651.01910010614131</v>
      </c>
      <c r="AD450" s="34">
        <f t="shared" si="213"/>
        <v>2561.5424482436624</v>
      </c>
      <c r="AE450" s="34">
        <f>+gettm2(AD450,AC450,AK450,AL450,テーブル2[[#This Row],[Fcorr]])</f>
        <v>599.11076568976841</v>
      </c>
      <c r="AF450" s="37">
        <f t="shared" si="214"/>
        <v>5.1019094371440588E-7</v>
      </c>
      <c r="AG450" s="34">
        <v>1.0014220669589898E-5</v>
      </c>
      <c r="AH450" s="34">
        <f t="shared" si="215"/>
        <v>56.632204188424268</v>
      </c>
      <c r="AI450" s="34">
        <f t="shared" si="216"/>
        <v>0.30877299702151068</v>
      </c>
      <c r="AJ450" s="34">
        <f t="shared" si="217"/>
        <v>26.931077513106132</v>
      </c>
      <c r="AK450" s="34">
        <f>+S88*テーブル2[[#This Row],[F_form]]/(E88*CpFromTP((テーブル2[[#This Row],[Tin]]+テーブル2[[#This Row],[Tf]])/2,テーブル2[[#This Row],[P]])*AI88)</f>
        <v>2.061640868932328</v>
      </c>
      <c r="AL450" s="34">
        <f t="shared" si="218"/>
        <v>1.3019406270654956</v>
      </c>
      <c r="AM450" s="34">
        <f t="shared" si="219"/>
        <v>617.97483343501506</v>
      </c>
      <c r="AN450" s="34">
        <f t="shared" si="220"/>
        <v>1.3642420526593924E-12</v>
      </c>
      <c r="AO450" s="34">
        <f t="shared" si="221"/>
        <v>1.7613183326341333E-7</v>
      </c>
      <c r="AP450" s="34">
        <v>3.3670835816254154</v>
      </c>
      <c r="AQ450" s="34">
        <f t="shared" si="222"/>
        <v>2.9503609335643881E-5</v>
      </c>
      <c r="AR450" s="34">
        <f t="shared" si="223"/>
        <v>5.0951762514266559E-6</v>
      </c>
      <c r="AS450" s="34">
        <f t="shared" si="224"/>
        <v>13.702372965157377</v>
      </c>
      <c r="AT450" s="34">
        <f t="shared" si="225"/>
        <v>10.03784513485342</v>
      </c>
      <c r="AU450" s="34">
        <f t="shared" si="226"/>
        <v>3.0994155259264806</v>
      </c>
      <c r="AV450" s="34">
        <f t="shared" si="227"/>
        <v>0.26766805569893481</v>
      </c>
      <c r="AW450" s="34">
        <f t="shared" si="228"/>
        <v>6.6821890636882333E-3</v>
      </c>
      <c r="AX450" s="34">
        <f t="shared" si="229"/>
        <v>0.26766804760498525</v>
      </c>
      <c r="AY450" s="34">
        <f t="shared" si="230"/>
        <v>8.0939495661347394E-9</v>
      </c>
      <c r="AZ450" s="34">
        <f t="shared" si="231"/>
        <v>964852.16359166033</v>
      </c>
      <c r="BA450" s="34">
        <f t="shared" si="232"/>
        <v>8.7623632203990026E-6</v>
      </c>
      <c r="BB450" s="36">
        <f t="shared" si="233"/>
        <v>11520258.324737953</v>
      </c>
      <c r="BC450" s="38">
        <f t="shared" si="234"/>
        <v>31223.290558265522</v>
      </c>
      <c r="BD450" s="39">
        <f t="shared" si="235"/>
        <v>0.27176599658175604</v>
      </c>
      <c r="BE450" s="36">
        <v>6561547.1999999993</v>
      </c>
      <c r="BF450" s="40">
        <f>テーブル2[[#This Row],[q_P]]/テーブル2[[#This Row],[q_M]]</f>
        <v>1.7557228460900127</v>
      </c>
      <c r="BG450" s="34">
        <v>1</v>
      </c>
      <c r="BH450" s="34">
        <v>-0.122</v>
      </c>
      <c r="BI450" s="34">
        <v>4.5999999999999999E-2</v>
      </c>
      <c r="BJ450" s="34">
        <v>5625</v>
      </c>
      <c r="BK450" s="22">
        <v>1</v>
      </c>
      <c r="BL450" s="34">
        <f>テーブル2[[#This Row],[Ts]]-テーブル2[[#This Row],[Tin]]</f>
        <v>153.85653342657281</v>
      </c>
      <c r="BM450" s="34">
        <f>テーブル2[[#This Row],[q_P]]*0.000001</f>
        <v>11.520258324737952</v>
      </c>
      <c r="BN450" s="34">
        <f>テーブル2[[#This Row],[Tsub]]</f>
        <v>153.85653342657281</v>
      </c>
      <c r="BO450" s="34">
        <f>テーブル2[[#This Row],[Fcorr]]</f>
        <v>1</v>
      </c>
      <c r="BP450" s="34">
        <f>(テーブル2[[#This Row],[Tsub]]-40)^2</f>
        <v>12963.310203916291</v>
      </c>
      <c r="BQ450" s="34">
        <v>1</v>
      </c>
      <c r="BR450" s="34">
        <v>0.15240000000000001</v>
      </c>
    </row>
    <row r="451" spans="1:70" x14ac:dyDescent="0.15">
      <c r="A451" s="33" t="s">
        <v>218</v>
      </c>
      <c r="B451" s="34">
        <v>15513203.909628</v>
      </c>
      <c r="C451" s="22">
        <f>TsatFromP(テーブル2[[#This Row],[P]])</f>
        <v>617.97483343501642</v>
      </c>
      <c r="D451" s="34">
        <f>RhoGFromP(テーブル2[[#This Row],[P]])</f>
        <v>102.22394330032125</v>
      </c>
      <c r="E451" s="34">
        <f>RhoFFromP(テーブル2[[#This Row],[P]])</f>
        <v>593.9978032143099</v>
      </c>
      <c r="F451" s="34">
        <f>HgFromP(テーブル2[[#This Row],[P]])</f>
        <v>2595333.549379834</v>
      </c>
      <c r="G451" s="34">
        <f>HfFromP(テーブル2[[#This Row],[P]])</f>
        <v>1630481.3857881736</v>
      </c>
      <c r="H451" s="34">
        <f>MuGFromP(テーブル2[[#This Row],[P]])</f>
        <v>2.3048203873609753E-5</v>
      </c>
      <c r="I451" s="34">
        <f>MuFFromP(テーブル2[[#This Row],[P]])</f>
        <v>6.8200503236294993E-5</v>
      </c>
      <c r="J451" s="34">
        <f>KfFromP(テーブル2[[#This Row],[P]])</f>
        <v>0.47171772328904032</v>
      </c>
      <c r="K451" s="34">
        <f>CpFFromP(テーブル2[[#This Row],[P]])</f>
        <v>9005.0430614711822</v>
      </c>
      <c r="L451" s="34">
        <f>SigmaFromP(テーブル2[[#This Row],[P]])</f>
        <v>4.6429387983558243E-3</v>
      </c>
      <c r="M451" s="34">
        <v>17.010000000000002</v>
      </c>
      <c r="N451" s="34">
        <v>3024.3928999999998</v>
      </c>
      <c r="O451" s="35">
        <f t="shared" si="206"/>
        <v>2.8502295699234246E-6</v>
      </c>
      <c r="P451" s="35">
        <f t="shared" si="207"/>
        <v>5.9847340050885557E-3</v>
      </c>
      <c r="Q451" s="35">
        <v>1.905E-3</v>
      </c>
      <c r="R451" s="34">
        <v>0.15240000000000001</v>
      </c>
      <c r="S451" s="36">
        <v>11396066.284179688</v>
      </c>
      <c r="T451" s="34">
        <v>465.23208923626657</v>
      </c>
      <c r="U451" s="12">
        <f>+T451+BG451*S451*テーブル2[[#This Row],[Pw]]*R451/(N451*O451*K451)</f>
        <v>599.13220150665268</v>
      </c>
      <c r="V451" s="34">
        <v>0.03</v>
      </c>
      <c r="W451" s="35">
        <f t="shared" si="208"/>
        <v>84478.386538266146</v>
      </c>
      <c r="X451" s="34">
        <v>2.9421300873240241E-2</v>
      </c>
      <c r="Y451" s="34">
        <f t="shared" si="209"/>
        <v>5.830006840786905</v>
      </c>
      <c r="Z451" s="34">
        <f t="shared" si="210"/>
        <v>5.8300068521005102</v>
      </c>
      <c r="AA451" s="34">
        <f t="shared" si="211"/>
        <v>-1.1313605163820739E-8</v>
      </c>
      <c r="AB451" s="34">
        <f t="shared" si="212"/>
        <v>9.8380888363264851E-6</v>
      </c>
      <c r="AC451" s="34">
        <v>650.97822752976401</v>
      </c>
      <c r="AD451" s="34">
        <f t="shared" si="213"/>
        <v>2561.5424482436624</v>
      </c>
      <c r="AE451" s="34">
        <f>+gettm2(AD451,AC451,AK451,AL451,テーブル2[[#This Row],[Fcorr]])</f>
        <v>599.13220201643492</v>
      </c>
      <c r="AF451" s="37">
        <f t="shared" si="214"/>
        <v>5.0978223953279667E-7</v>
      </c>
      <c r="AG451" s="34">
        <v>1.001309690344126E-5</v>
      </c>
      <c r="AH451" s="34">
        <f t="shared" si="215"/>
        <v>56.632204188424268</v>
      </c>
      <c r="AI451" s="34">
        <f t="shared" si="216"/>
        <v>0.30877299702151068</v>
      </c>
      <c r="AJ451" s="34">
        <f t="shared" si="217"/>
        <v>26.928055387445628</v>
      </c>
      <c r="AK451" s="34">
        <f>+S88*テーブル2[[#This Row],[F_form]]/(E88*CpFromTP((テーブル2[[#This Row],[Tin]]+テーブル2[[#This Row],[Tf]])/2,テーブル2[[#This Row],[P]])*AI88)</f>
        <v>2.0591661491699309</v>
      </c>
      <c r="AL451" s="34">
        <f t="shared" si="218"/>
        <v>1.3019406270654956</v>
      </c>
      <c r="AM451" s="34">
        <f t="shared" si="219"/>
        <v>617.97483343501551</v>
      </c>
      <c r="AN451" s="34">
        <f t="shared" si="220"/>
        <v>9.0949470177292824E-13</v>
      </c>
      <c r="AO451" s="34">
        <f t="shared" si="221"/>
        <v>1.7500806711477525E-7</v>
      </c>
      <c r="AP451" s="34">
        <v>3.3667681173964921</v>
      </c>
      <c r="AQ451" s="34">
        <f t="shared" si="222"/>
        <v>2.9509138536997132E-5</v>
      </c>
      <c r="AR451" s="34">
        <f t="shared" si="223"/>
        <v>5.0940524852780178E-6</v>
      </c>
      <c r="AS451" s="34">
        <f t="shared" si="224"/>
        <v>13.699350839496867</v>
      </c>
      <c r="AT451" s="34">
        <f t="shared" si="225"/>
        <v>10.036742238665461</v>
      </c>
      <c r="AU451" s="34">
        <f t="shared" si="226"/>
        <v>3.0990749813651206</v>
      </c>
      <c r="AV451" s="34">
        <f t="shared" si="227"/>
        <v>0.26769313603137146</v>
      </c>
      <c r="AW451" s="34">
        <f t="shared" si="228"/>
        <v>6.6821890636882333E-3</v>
      </c>
      <c r="AX451" s="34">
        <f t="shared" si="229"/>
        <v>0.26769312794651773</v>
      </c>
      <c r="AY451" s="34">
        <f t="shared" si="230"/>
        <v>8.0848537309385904E-9</v>
      </c>
      <c r="AZ451" s="34">
        <f t="shared" si="231"/>
        <v>964852.16359166033</v>
      </c>
      <c r="BA451" s="34">
        <f t="shared" si="232"/>
        <v>8.7648265363212559E-6</v>
      </c>
      <c r="BB451" s="36">
        <f t="shared" si="233"/>
        <v>11443539.069450948</v>
      </c>
      <c r="BC451" s="38">
        <f t="shared" si="234"/>
        <v>47472.785271260887</v>
      </c>
      <c r="BD451" s="39">
        <f t="shared" si="235"/>
        <v>0.41657168436413738</v>
      </c>
      <c r="BE451" s="36">
        <v>6593093.0999999987</v>
      </c>
      <c r="BF451" s="40">
        <f>テーブル2[[#This Row],[q_P]]/テーブル2[[#This Row],[q_M]]</f>
        <v>1.735685951325479</v>
      </c>
      <c r="BG451" s="34">
        <v>1</v>
      </c>
      <c r="BH451" s="34">
        <v>-0.113</v>
      </c>
      <c r="BI451" s="34">
        <v>4.5999999999999999E-2</v>
      </c>
      <c r="BJ451" s="34">
        <v>5625</v>
      </c>
      <c r="BK451" s="22">
        <v>1</v>
      </c>
      <c r="BL451" s="34">
        <f>テーブル2[[#This Row],[Ts]]-テーブル2[[#This Row],[Tin]]</f>
        <v>152.74274419874985</v>
      </c>
      <c r="BM451" s="34">
        <f>テーブル2[[#This Row],[q_P]]*0.000001</f>
        <v>11.443539069450948</v>
      </c>
      <c r="BN451" s="34">
        <f>テーブル2[[#This Row],[Tsub]]</f>
        <v>152.74274419874985</v>
      </c>
      <c r="BO451" s="34">
        <f>テーブル2[[#This Row],[Fcorr]]</f>
        <v>1</v>
      </c>
      <c r="BP451" s="34">
        <f>(テーブル2[[#This Row],[Tsub]]-40)^2</f>
        <v>12710.926369464742</v>
      </c>
      <c r="BQ451" s="34">
        <v>1</v>
      </c>
      <c r="BR451" s="34">
        <v>0.15240000000000001</v>
      </c>
    </row>
    <row r="452" spans="1:70" x14ac:dyDescent="0.15">
      <c r="A452" s="33" t="s">
        <v>219</v>
      </c>
      <c r="B452" s="34">
        <v>15513203.909628</v>
      </c>
      <c r="C452" s="22">
        <f>TsatFromP(テーブル2[[#This Row],[P]])</f>
        <v>617.97483343501642</v>
      </c>
      <c r="D452" s="34">
        <f>RhoGFromP(テーブル2[[#This Row],[P]])</f>
        <v>102.22394330032125</v>
      </c>
      <c r="E452" s="34">
        <f>RhoFFromP(テーブル2[[#This Row],[P]])</f>
        <v>593.9978032143099</v>
      </c>
      <c r="F452" s="34">
        <f>HgFromP(テーブル2[[#This Row],[P]])</f>
        <v>2595333.549379834</v>
      </c>
      <c r="G452" s="34">
        <f>HfFromP(テーブル2[[#This Row],[P]])</f>
        <v>1630481.3857881736</v>
      </c>
      <c r="H452" s="34">
        <f>MuGFromP(テーブル2[[#This Row],[P]])</f>
        <v>2.3048203873609753E-5</v>
      </c>
      <c r="I452" s="34">
        <f>MuFFromP(テーブル2[[#This Row],[P]])</f>
        <v>6.8200503236294993E-5</v>
      </c>
      <c r="J452" s="34">
        <f>KfFromP(テーブル2[[#This Row],[P]])</f>
        <v>0.47171772328904032</v>
      </c>
      <c r="K452" s="34">
        <f>CpFFromP(テーブル2[[#This Row],[P]])</f>
        <v>9005.0430614711822</v>
      </c>
      <c r="L452" s="34">
        <f>SigmaFromP(テーブル2[[#This Row],[P]])</f>
        <v>4.6429387983558243E-3</v>
      </c>
      <c r="M452" s="34">
        <v>18.010000000000002</v>
      </c>
      <c r="N452" s="34">
        <v>3553.3226</v>
      </c>
      <c r="O452" s="35">
        <f t="shared" si="206"/>
        <v>2.8502295699234246E-6</v>
      </c>
      <c r="P452" s="35">
        <f t="shared" si="207"/>
        <v>5.9847340050885557E-3</v>
      </c>
      <c r="Q452" s="35">
        <v>1.905E-3</v>
      </c>
      <c r="R452" s="34">
        <v>0.15240000000000001</v>
      </c>
      <c r="S452" s="36">
        <v>5095072.9370117188</v>
      </c>
      <c r="T452" s="34">
        <v>548.62977052924521</v>
      </c>
      <c r="U452" s="12">
        <f>+T452+BG452*S452*テーブル2[[#This Row],[Pw]]*R452/(N452*O452*K452)</f>
        <v>599.58396633830466</v>
      </c>
      <c r="V452" s="34">
        <v>0.03</v>
      </c>
      <c r="W452" s="35">
        <f t="shared" si="208"/>
        <v>99252.633511326159</v>
      </c>
      <c r="X452" s="34">
        <v>2.7468199435431117E-2</v>
      </c>
      <c r="Y452" s="34">
        <f t="shared" si="209"/>
        <v>6.0337165478323591</v>
      </c>
      <c r="Z452" s="34">
        <f t="shared" si="210"/>
        <v>6.0337165682809655</v>
      </c>
      <c r="AA452" s="34">
        <f t="shared" si="211"/>
        <v>-2.0448606363743238E-8</v>
      </c>
      <c r="AB452" s="34">
        <f t="shared" si="212"/>
        <v>7.6339544209682945E-6</v>
      </c>
      <c r="AC452" s="34">
        <v>645.63539934411563</v>
      </c>
      <c r="AD452" s="34">
        <f t="shared" si="213"/>
        <v>2907.9179329237459</v>
      </c>
      <c r="AE452" s="34">
        <f>+gettm2(AD452,AC452,AK452,AL452,テーブル2[[#This Row],[Fcorr]])</f>
        <v>599.58396679465864</v>
      </c>
      <c r="AF452" s="37">
        <f t="shared" si="214"/>
        <v>4.56353973277146E-7</v>
      </c>
      <c r="AG452" s="34">
        <v>7.7004206816197875E-6</v>
      </c>
      <c r="AH452" s="34">
        <f t="shared" si="215"/>
        <v>72.983492575271285</v>
      </c>
      <c r="AI452" s="34">
        <f t="shared" si="216"/>
        <v>0.35052572947096888</v>
      </c>
      <c r="AJ452" s="34">
        <f t="shared" si="217"/>
        <v>23.508862352901918</v>
      </c>
      <c r="AK452" s="34">
        <f>+S88*テーブル2[[#This Row],[F_form]]/(E88*CpFromTP((テーブル2[[#This Row],[Tin]]+テーブル2[[#This Row],[Tf]])/2,テーブル2[[#This Row],[P]])*AI88)</f>
        <v>1.806019272167469</v>
      </c>
      <c r="AL452" s="34">
        <f t="shared" si="218"/>
        <v>1.3019406270654956</v>
      </c>
      <c r="AM452" s="34">
        <f t="shared" si="219"/>
        <v>617.97483342095552</v>
      </c>
      <c r="AN452" s="34">
        <f t="shared" si="220"/>
        <v>1.4060901776247192E-8</v>
      </c>
      <c r="AO452" s="34">
        <f t="shared" si="221"/>
        <v>6.6466260651492981E-8</v>
      </c>
      <c r="AP452" s="34">
        <v>3.5528172833367093</v>
      </c>
      <c r="AQ452" s="34">
        <f t="shared" si="222"/>
        <v>2.6499470565021222E-5</v>
      </c>
      <c r="AR452" s="34">
        <f t="shared" si="223"/>
        <v>3.8834434711356402E-6</v>
      </c>
      <c r="AS452" s="34">
        <f t="shared" si="224"/>
        <v>11.855889670562696</v>
      </c>
      <c r="AT452" s="34">
        <f t="shared" si="225"/>
        <v>9.3141238136059297</v>
      </c>
      <c r="AU452" s="34">
        <f t="shared" si="226"/>
        <v>3.264840044147141</v>
      </c>
      <c r="AV452" s="34">
        <f t="shared" si="227"/>
        <v>0.2879772391895683</v>
      </c>
      <c r="AW452" s="34">
        <f t="shared" si="228"/>
        <v>5.185105318030076E-3</v>
      </c>
      <c r="AX452" s="34">
        <f t="shared" si="229"/>
        <v>0.28797722600008119</v>
      </c>
      <c r="AY452" s="34">
        <f t="shared" si="230"/>
        <v>1.3189487113596243E-8</v>
      </c>
      <c r="AZ452" s="34">
        <f t="shared" si="231"/>
        <v>964852.16359166033</v>
      </c>
      <c r="BA452" s="34">
        <f t="shared" si="232"/>
        <v>7.4587203483016275E-6</v>
      </c>
      <c r="BB452" s="36">
        <f t="shared" si="233"/>
        <v>5107196.1255988926</v>
      </c>
      <c r="BC452" s="38">
        <f t="shared" si="234"/>
        <v>12123.18858717382</v>
      </c>
      <c r="BD452" s="39">
        <f t="shared" si="235"/>
        <v>0.23793945125119481</v>
      </c>
      <c r="BE452" s="36">
        <v>4700339.0999999996</v>
      </c>
      <c r="BF452" s="40">
        <f>テーブル2[[#This Row],[q_P]]/テーブル2[[#This Row],[q_M]]</f>
        <v>1.0865590794500108</v>
      </c>
      <c r="BG452" s="34">
        <v>1</v>
      </c>
      <c r="BH452" s="34">
        <v>3.0000000000000001E-3</v>
      </c>
      <c r="BI452" s="34">
        <v>4.5999999999999999E-2</v>
      </c>
      <c r="BJ452" s="34">
        <v>5625</v>
      </c>
      <c r="BK452" s="22">
        <v>1</v>
      </c>
      <c r="BL452" s="34">
        <f>テーブル2[[#This Row],[Ts]]-テーブル2[[#This Row],[Tin]]</f>
        <v>69.345062905771215</v>
      </c>
      <c r="BM452" s="34">
        <f>テーブル2[[#This Row],[q_P]]*0.000001</f>
        <v>5.1071961255988922</v>
      </c>
      <c r="BN452" s="34">
        <f>テーブル2[[#This Row],[Tsub]]</f>
        <v>69.345062905771215</v>
      </c>
      <c r="BO452" s="34">
        <f>テーブル2[[#This Row],[Fcorr]]</f>
        <v>1</v>
      </c>
      <c r="BP452" s="34">
        <f>(テーブル2[[#This Row],[Tsub]]-40)^2</f>
        <v>861.13271694366972</v>
      </c>
      <c r="BQ452" s="34">
        <v>1</v>
      </c>
      <c r="BR452" s="34">
        <v>0.15240000000000001</v>
      </c>
    </row>
    <row r="453" spans="1:70" x14ac:dyDescent="0.15">
      <c r="A453" s="33" t="s">
        <v>220</v>
      </c>
      <c r="B453" s="34">
        <v>15513203.909628</v>
      </c>
      <c r="C453" s="22">
        <f>TsatFromP(テーブル2[[#This Row],[P]])</f>
        <v>617.97483343501642</v>
      </c>
      <c r="D453" s="34">
        <f>RhoGFromP(テーブル2[[#This Row],[P]])</f>
        <v>102.22394330032125</v>
      </c>
      <c r="E453" s="34">
        <f>RhoFFromP(テーブル2[[#This Row],[P]])</f>
        <v>593.9978032143099</v>
      </c>
      <c r="F453" s="34">
        <f>HgFromP(テーブル2[[#This Row],[P]])</f>
        <v>2595333.549379834</v>
      </c>
      <c r="G453" s="34">
        <f>HfFromP(テーブル2[[#This Row],[P]])</f>
        <v>1630481.3857881736</v>
      </c>
      <c r="H453" s="34">
        <f>MuGFromP(テーブル2[[#This Row],[P]])</f>
        <v>2.3048203873609753E-5</v>
      </c>
      <c r="I453" s="34">
        <f>MuFFromP(テーブル2[[#This Row],[P]])</f>
        <v>6.8200503236294993E-5</v>
      </c>
      <c r="J453" s="34">
        <f>KfFromP(テーブル2[[#This Row],[P]])</f>
        <v>0.47171772328904032</v>
      </c>
      <c r="K453" s="34">
        <f>CpFFromP(テーブル2[[#This Row],[P]])</f>
        <v>9005.0430614711822</v>
      </c>
      <c r="L453" s="34">
        <f>SigmaFromP(テーブル2[[#This Row],[P]])</f>
        <v>4.6429387983558243E-3</v>
      </c>
      <c r="M453" s="34">
        <v>19.010000000000002</v>
      </c>
      <c r="N453" s="34">
        <v>3675.3833</v>
      </c>
      <c r="O453" s="35">
        <f t="shared" si="206"/>
        <v>2.8502295699234246E-6</v>
      </c>
      <c r="P453" s="35">
        <f t="shared" si="207"/>
        <v>5.9847340050885557E-3</v>
      </c>
      <c r="Q453" s="35">
        <v>1.905E-3</v>
      </c>
      <c r="R453" s="34">
        <v>0.15240000000000001</v>
      </c>
      <c r="S453" s="36">
        <v>5940507.5073242188</v>
      </c>
      <c r="T453" s="34">
        <v>541.45534065611855</v>
      </c>
      <c r="U453" s="12">
        <f>+T453+BG453*S453*テーブル2[[#This Row],[Pw]]*R453/(N453*O453*K453)</f>
        <v>598.89146086499534</v>
      </c>
      <c r="V453" s="34">
        <v>0.03</v>
      </c>
      <c r="W453" s="35">
        <f t="shared" si="208"/>
        <v>102662.07512049384</v>
      </c>
      <c r="X453" s="34">
        <v>2.7083591457045364E-2</v>
      </c>
      <c r="Y453" s="34">
        <f t="shared" si="209"/>
        <v>6.0764072462978689</v>
      </c>
      <c r="Z453" s="34">
        <f t="shared" si="210"/>
        <v>6.0764072546536356</v>
      </c>
      <c r="AA453" s="34">
        <f t="shared" si="211"/>
        <v>-8.3557667451827911E-9</v>
      </c>
      <c r="AB453" s="34">
        <f t="shared" si="212"/>
        <v>7.2366488824028459E-6</v>
      </c>
      <c r="AC453" s="34">
        <v>645.87901365306197</v>
      </c>
      <c r="AD453" s="34">
        <f t="shared" si="213"/>
        <v>2986.6764416017468</v>
      </c>
      <c r="AE453" s="34">
        <f>+gettm2(AD453,AC453,AK453,AL453,テーブル2[[#This Row],[Fcorr]])</f>
        <v>598.89146132378539</v>
      </c>
      <c r="AF453" s="37">
        <f t="shared" si="214"/>
        <v>4.5879005483584478E-7</v>
      </c>
      <c r="AG453" s="34">
        <v>7.3104990405234533E-6</v>
      </c>
      <c r="AH453" s="34">
        <f t="shared" si="215"/>
        <v>76.99042261916442</v>
      </c>
      <c r="AI453" s="34">
        <f t="shared" si="216"/>
        <v>0.36001942370278811</v>
      </c>
      <c r="AJ453" s="34">
        <f t="shared" si="217"/>
        <v>22.922934656885641</v>
      </c>
      <c r="AK453" s="34">
        <f>+S88*テーブル2[[#This Row],[F_form]]/(E88*CpFromTP((テーブル2[[#This Row],[Tin]]+テーブル2[[#This Row],[Tf]])/2,テーブル2[[#This Row],[P]])*AI88)</f>
        <v>1.8378651358078737</v>
      </c>
      <c r="AL453" s="34">
        <f t="shared" si="218"/>
        <v>1.3019406270654956</v>
      </c>
      <c r="AM453" s="34">
        <f t="shared" si="219"/>
        <v>617.97483342962209</v>
      </c>
      <c r="AN453" s="34">
        <f t="shared" si="220"/>
        <v>5.394326763052959E-9</v>
      </c>
      <c r="AO453" s="34">
        <f t="shared" si="221"/>
        <v>7.3850158120607414E-8</v>
      </c>
      <c r="AP453" s="34">
        <v>3.6021780051614298</v>
      </c>
      <c r="AQ453" s="34">
        <f t="shared" si="222"/>
        <v>2.5778200826977135E-5</v>
      </c>
      <c r="AR453" s="34">
        <f t="shared" si="223"/>
        <v>3.6921745993220303E-6</v>
      </c>
      <c r="AS453" s="34">
        <f t="shared" si="224"/>
        <v>11.577250282493939</v>
      </c>
      <c r="AT453" s="34">
        <f t="shared" si="225"/>
        <v>9.1952099496605655</v>
      </c>
      <c r="AU453" s="34">
        <f t="shared" si="226"/>
        <v>3.3104541869029402</v>
      </c>
      <c r="AV453" s="34">
        <f t="shared" si="227"/>
        <v>0.29172381825848959</v>
      </c>
      <c r="AW453" s="34">
        <f t="shared" si="228"/>
        <v>4.9152489700225368E-3</v>
      </c>
      <c r="AX453" s="34">
        <f t="shared" si="229"/>
        <v>0.29172381026129779</v>
      </c>
      <c r="AY453" s="34">
        <f t="shared" si="230"/>
        <v>7.9971917976706663E-9</v>
      </c>
      <c r="AZ453" s="34">
        <f t="shared" si="231"/>
        <v>964852.16359166033</v>
      </c>
      <c r="BA453" s="34">
        <f t="shared" si="232"/>
        <v>7.1562817800898481E-6</v>
      </c>
      <c r="BB453" s="36">
        <f t="shared" si="233"/>
        <v>5914385.2586144237</v>
      </c>
      <c r="BC453" s="38">
        <f t="shared" si="234"/>
        <v>-26122.248709795065</v>
      </c>
      <c r="BD453" s="39">
        <f t="shared" si="235"/>
        <v>-0.439730926652112</v>
      </c>
      <c r="BE453" s="36">
        <v>5078889.9000000004</v>
      </c>
      <c r="BF453" s="40">
        <f>テーブル2[[#This Row],[q_P]]/テーブル2[[#This Row],[q_M]]</f>
        <v>1.164503538187434</v>
      </c>
      <c r="BG453" s="34">
        <v>1</v>
      </c>
      <c r="BH453" s="34">
        <v>-1.4E-2</v>
      </c>
      <c r="BI453" s="34">
        <v>4.5999999999999999E-2</v>
      </c>
      <c r="BJ453" s="34">
        <v>5625</v>
      </c>
      <c r="BK453" s="22">
        <v>1</v>
      </c>
      <c r="BL453" s="34">
        <f>テーブル2[[#This Row],[Ts]]-テーブル2[[#This Row],[Tin]]</f>
        <v>76.51949277889787</v>
      </c>
      <c r="BM453" s="34">
        <f>テーブル2[[#This Row],[q_P]]*0.000001</f>
        <v>5.9143852586144234</v>
      </c>
      <c r="BN453" s="34">
        <f>テーブル2[[#This Row],[Tsub]]</f>
        <v>76.51949277889787</v>
      </c>
      <c r="BO453" s="34">
        <f>テーブル2[[#This Row],[Fcorr]]</f>
        <v>1</v>
      </c>
      <c r="BP453" s="34">
        <f>(テーブル2[[#This Row],[Tsub]]-40)^2</f>
        <v>1333.6733528279738</v>
      </c>
      <c r="BQ453" s="34">
        <v>1</v>
      </c>
      <c r="BR453" s="34">
        <v>0.15240000000000001</v>
      </c>
    </row>
    <row r="454" spans="1:70" x14ac:dyDescent="0.15">
      <c r="A454" s="33" t="s">
        <v>203</v>
      </c>
      <c r="B454" s="34">
        <v>15513203.909628</v>
      </c>
      <c r="C454" s="22">
        <f>TsatFromP(テーブル2[[#This Row],[P]])</f>
        <v>617.97483343501642</v>
      </c>
      <c r="D454" s="34">
        <f>RhoGFromP(テーブル2[[#This Row],[P]])</f>
        <v>102.22394330032125</v>
      </c>
      <c r="E454" s="34">
        <f>RhoFFromP(テーブル2[[#This Row],[P]])</f>
        <v>593.9978032143099</v>
      </c>
      <c r="F454" s="34">
        <f>HgFromP(テーブル2[[#This Row],[P]])</f>
        <v>2595333.549379834</v>
      </c>
      <c r="G454" s="34">
        <f>HfFromP(テーブル2[[#This Row],[P]])</f>
        <v>1630481.3857881736</v>
      </c>
      <c r="H454" s="34">
        <f>MuGFromP(テーブル2[[#This Row],[P]])</f>
        <v>2.3048203873609753E-5</v>
      </c>
      <c r="I454" s="34">
        <f>MuFFromP(テーブル2[[#This Row],[P]])</f>
        <v>6.8200503236294993E-5</v>
      </c>
      <c r="J454" s="34">
        <f>KfFromP(テーブル2[[#This Row],[P]])</f>
        <v>0.47171772328904032</v>
      </c>
      <c r="K454" s="34">
        <f>CpFFromP(テーブル2[[#This Row],[P]])</f>
        <v>9005.0430614711822</v>
      </c>
      <c r="L454" s="34">
        <f>SigmaFromP(テーブル2[[#This Row],[P]])</f>
        <v>4.6429387983558243E-3</v>
      </c>
      <c r="M454" s="34">
        <v>2.0099999999999998</v>
      </c>
      <c r="N454" s="34">
        <v>2061.4695999999999</v>
      </c>
      <c r="O454" s="35">
        <f t="shared" si="206"/>
        <v>2.8502295699234246E-6</v>
      </c>
      <c r="P454" s="35">
        <f t="shared" si="207"/>
        <v>5.9847340050885557E-3</v>
      </c>
      <c r="Q454" s="35">
        <v>1.905E-3</v>
      </c>
      <c r="R454" s="34">
        <v>0.15240000000000001</v>
      </c>
      <c r="S454" s="36">
        <v>4415511.3220214844</v>
      </c>
      <c r="T454" s="34">
        <v>528.0490278631363</v>
      </c>
      <c r="U454" s="12">
        <f>+T454+BG454*S454*テーブル2[[#This Row],[Pw]]*R454/(N454*O454*K454)</f>
        <v>604.1636774517807</v>
      </c>
      <c r="V454" s="34">
        <v>0.03</v>
      </c>
      <c r="W454" s="35">
        <f t="shared" si="208"/>
        <v>57581.68051038769</v>
      </c>
      <c r="X454" s="34">
        <v>3.4978260181262918E-2</v>
      </c>
      <c r="Y454" s="34">
        <f t="shared" si="209"/>
        <v>5.3468856722662368</v>
      </c>
      <c r="Z454" s="34">
        <f t="shared" si="210"/>
        <v>5.3468857046361959</v>
      </c>
      <c r="AA454" s="34">
        <f t="shared" si="211"/>
        <v>-3.2369959157563244E-8</v>
      </c>
      <c r="AB454" s="34">
        <f t="shared" si="212"/>
        <v>1.7811354909093009E-5</v>
      </c>
      <c r="AC454" s="34">
        <v>649.80191621102608</v>
      </c>
      <c r="AD454" s="34">
        <f t="shared" si="213"/>
        <v>1903.7435647915702</v>
      </c>
      <c r="AE454" s="34">
        <f>+gettm2(AD454,AC454,AK454,AL454,テーブル2[[#This Row],[Fcorr]])</f>
        <v>604.1636774517807</v>
      </c>
      <c r="AF454" s="37">
        <f t="shared" si="214"/>
        <v>0</v>
      </c>
      <c r="AG454" s="34">
        <v>1.7921572863361691E-5</v>
      </c>
      <c r="AH454" s="34">
        <f t="shared" si="215"/>
        <v>31.280756497545436</v>
      </c>
      <c r="AI454" s="34">
        <f t="shared" si="216"/>
        <v>0.22948072028404345</v>
      </c>
      <c r="AJ454" s="34">
        <f t="shared" si="217"/>
        <v>35.819505521856229</v>
      </c>
      <c r="AK454" s="34">
        <f>+S88*テーブル2[[#This Row],[F_form]]/(E88*CpFromTP((テーブル2[[#This Row],[Tin]]+テーブル2[[#This Row],[Tf]])/2,テーブル2[[#This Row],[P]])*AI88)</f>
        <v>1.8684531355603358</v>
      </c>
      <c r="AL454" s="34">
        <f t="shared" si="218"/>
        <v>1.3019406270654956</v>
      </c>
      <c r="AM454" s="34">
        <f t="shared" si="219"/>
        <v>617.97483340679275</v>
      </c>
      <c r="AN454" s="34">
        <f t="shared" si="220"/>
        <v>2.8223666959092952E-8</v>
      </c>
      <c r="AO454" s="34">
        <f t="shared" si="221"/>
        <v>1.1021795426868132E-7</v>
      </c>
      <c r="AP454" s="34">
        <v>2.8525855737038812</v>
      </c>
      <c r="AQ454" s="34">
        <f t="shared" si="222"/>
        <v>4.1106034263957945E-5</v>
      </c>
      <c r="AR454" s="34">
        <f t="shared" si="223"/>
        <v>9.015895408815186E-6</v>
      </c>
      <c r="AS454" s="34">
        <f t="shared" si="224"/>
        <v>18.019898021381394</v>
      </c>
      <c r="AT454" s="34">
        <f t="shared" si="225"/>
        <v>11.407382964866786</v>
      </c>
      <c r="AU454" s="34">
        <f t="shared" si="226"/>
        <v>2.6177744593335572</v>
      </c>
      <c r="AV454" s="34">
        <f t="shared" si="227"/>
        <v>0.23481111437032398</v>
      </c>
      <c r="AW454" s="34">
        <f t="shared" si="228"/>
        <v>1.2097760343812096E-2</v>
      </c>
      <c r="AX454" s="34">
        <f t="shared" si="229"/>
        <v>0.23481110802104327</v>
      </c>
      <c r="AY454" s="34">
        <f t="shared" si="230"/>
        <v>6.3492807123033401E-9</v>
      </c>
      <c r="AZ454" s="34">
        <f t="shared" si="231"/>
        <v>964852.16359166033</v>
      </c>
      <c r="BA454" s="34">
        <f t="shared" si="232"/>
        <v>1.4410096805819802E-5</v>
      </c>
      <c r="BB454" s="36">
        <f t="shared" si="233"/>
        <v>4383601.4450128442</v>
      </c>
      <c r="BC454" s="38">
        <f t="shared" si="234"/>
        <v>-31909.877008640207</v>
      </c>
      <c r="BD454" s="39">
        <f t="shared" si="235"/>
        <v>-0.72267682452757043</v>
      </c>
      <c r="BE454" s="36">
        <v>3217681.8</v>
      </c>
      <c r="BF454" s="40">
        <f>テーブル2[[#This Row],[q_P]]/テーブル2[[#This Row],[q_M]]</f>
        <v>1.3623477141253819</v>
      </c>
      <c r="BG454" s="34">
        <v>1</v>
      </c>
      <c r="BH454" s="34">
        <v>-2.1999999999999999E-2</v>
      </c>
      <c r="BI454" s="34">
        <v>4.5999999999999999E-2</v>
      </c>
      <c r="BJ454" s="34">
        <v>5625</v>
      </c>
      <c r="BK454" s="22">
        <v>1</v>
      </c>
      <c r="BL454" s="34">
        <f>テーブル2[[#This Row],[Ts]]-テーブル2[[#This Row],[Tin]]</f>
        <v>89.925805571880119</v>
      </c>
      <c r="BM454" s="34">
        <f>テーブル2[[#This Row],[q_P]]*0.000001</f>
        <v>4.383601445012844</v>
      </c>
      <c r="BN454" s="34">
        <f>テーブル2[[#This Row],[Tsub]]</f>
        <v>89.925805571880119</v>
      </c>
      <c r="BO454" s="34">
        <f>テーブル2[[#This Row],[Fcorr]]</f>
        <v>1</v>
      </c>
      <c r="BP454" s="34">
        <f>(テーブル2[[#This Row],[Tsub]]-40)^2</f>
        <v>2492.5860620011758</v>
      </c>
      <c r="BQ454" s="34">
        <v>1</v>
      </c>
      <c r="BR454" s="34">
        <v>0.15240000000000001</v>
      </c>
    </row>
    <row r="455" spans="1:70" x14ac:dyDescent="0.15">
      <c r="A455" s="33" t="s">
        <v>221</v>
      </c>
      <c r="B455" s="34">
        <v>15513203.909628</v>
      </c>
      <c r="C455" s="22">
        <f>TsatFromP(テーブル2[[#This Row],[P]])</f>
        <v>617.97483343501642</v>
      </c>
      <c r="D455" s="34">
        <f>RhoGFromP(テーブル2[[#This Row],[P]])</f>
        <v>102.22394330032125</v>
      </c>
      <c r="E455" s="34">
        <f>RhoFFromP(テーブル2[[#This Row],[P]])</f>
        <v>593.9978032143099</v>
      </c>
      <c r="F455" s="34">
        <f>HgFromP(テーブル2[[#This Row],[P]])</f>
        <v>2595333.549379834</v>
      </c>
      <c r="G455" s="34">
        <f>HfFromP(テーブル2[[#This Row],[P]])</f>
        <v>1630481.3857881736</v>
      </c>
      <c r="H455" s="34">
        <f>MuGFromP(テーブル2[[#This Row],[P]])</f>
        <v>2.3048203873609753E-5</v>
      </c>
      <c r="I455" s="34">
        <f>MuFFromP(テーブル2[[#This Row],[P]])</f>
        <v>6.8200503236294993E-5</v>
      </c>
      <c r="J455" s="34">
        <f>KfFromP(テーブル2[[#This Row],[P]])</f>
        <v>0.47171772328904032</v>
      </c>
      <c r="K455" s="34">
        <f>CpFFromP(テーブル2[[#This Row],[P]])</f>
        <v>9005.0430614711822</v>
      </c>
      <c r="L455" s="34">
        <f>SigmaFromP(テーブル2[[#This Row],[P]])</f>
        <v>4.6429387983558243E-3</v>
      </c>
      <c r="M455" s="34">
        <v>20.010000000000002</v>
      </c>
      <c r="N455" s="34">
        <v>3743.1948000000002</v>
      </c>
      <c r="O455" s="35">
        <f t="shared" si="206"/>
        <v>2.8502295699234246E-6</v>
      </c>
      <c r="P455" s="35">
        <f t="shared" si="207"/>
        <v>5.9847340050885557E-3</v>
      </c>
      <c r="Q455" s="35">
        <v>1.905E-3</v>
      </c>
      <c r="R455" s="34">
        <v>0.15240000000000001</v>
      </c>
      <c r="S455" s="36">
        <v>6479980.46875</v>
      </c>
      <c r="T455" s="34">
        <v>536.98317199256678</v>
      </c>
      <c r="U455" s="12">
        <f>+T455+BG455*S455*テーブル2[[#This Row],[Pw]]*R455/(N455*O455*K455)</f>
        <v>598.50021510011027</v>
      </c>
      <c r="V455" s="34">
        <v>0.03</v>
      </c>
      <c r="W455" s="35">
        <f t="shared" si="208"/>
        <v>104556.20934780923</v>
      </c>
      <c r="X455" s="34">
        <v>2.6878779410129471E-2</v>
      </c>
      <c r="Y455" s="34">
        <f t="shared" si="209"/>
        <v>6.0995139434553742</v>
      </c>
      <c r="Z455" s="34">
        <f t="shared" si="210"/>
        <v>6.0995139494935948</v>
      </c>
      <c r="AA455" s="34">
        <f t="shared" si="211"/>
        <v>-6.0382205901987618E-9</v>
      </c>
      <c r="AB455" s="34">
        <f t="shared" si="212"/>
        <v>7.0299887495029658E-6</v>
      </c>
      <c r="AC455" s="34">
        <v>646.02995169166684</v>
      </c>
      <c r="AD455" s="34">
        <f t="shared" si="213"/>
        <v>3030.2580390165281</v>
      </c>
      <c r="AE455" s="34">
        <f>+gettm2(AD455,AC455,AK455,AL455,テーブル2[[#This Row],[Fcorr]])</f>
        <v>598.50021510011027</v>
      </c>
      <c r="AF455" s="37">
        <f t="shared" si="214"/>
        <v>0</v>
      </c>
      <c r="AG455" s="34">
        <v>7.1097046752967622E-6</v>
      </c>
      <c r="AH455" s="34">
        <f t="shared" si="215"/>
        <v>79.253705184391762</v>
      </c>
      <c r="AI455" s="34">
        <f t="shared" si="216"/>
        <v>0.36527282891493823</v>
      </c>
      <c r="AJ455" s="34">
        <f t="shared" si="217"/>
        <v>22.618624406668147</v>
      </c>
      <c r="AK455" s="34">
        <f>+S88*テーブル2[[#This Row],[F_form]]/(E88*CpFromTP((テーブル2[[#This Row],[Tin]]+テーブル2[[#This Row],[Tf]])/2,テーブル2[[#This Row],[P]])*AI88)</f>
        <v>1.8564150701617894</v>
      </c>
      <c r="AL455" s="34">
        <f t="shared" si="218"/>
        <v>1.3019406270654956</v>
      </c>
      <c r="AM455" s="34">
        <f t="shared" si="219"/>
        <v>617.97483341211796</v>
      </c>
      <c r="AN455" s="34">
        <f t="shared" si="220"/>
        <v>2.2898461793374736E-8</v>
      </c>
      <c r="AO455" s="34">
        <f t="shared" si="221"/>
        <v>7.9715925793796414E-8</v>
      </c>
      <c r="AP455" s="34">
        <v>3.6300656367361261</v>
      </c>
      <c r="AQ455" s="34">
        <f t="shared" si="222"/>
        <v>2.5383645121487789E-5</v>
      </c>
      <c r="AR455" s="34">
        <f t="shared" si="223"/>
        <v>3.5947103005452793E-6</v>
      </c>
      <c r="AS455" s="34">
        <f t="shared" si="224"/>
        <v>11.436115261063362</v>
      </c>
      <c r="AT455" s="34">
        <f t="shared" si="225"/>
        <v>9.1338817660055192</v>
      </c>
      <c r="AU455" s="34">
        <f t="shared" si="226"/>
        <v>3.3363588316434081</v>
      </c>
      <c r="AV455" s="34">
        <f t="shared" si="227"/>
        <v>0.29370680509271807</v>
      </c>
      <c r="AW455" s="34">
        <f t="shared" si="228"/>
        <v>4.7748820651349845E-3</v>
      </c>
      <c r="AX455" s="34">
        <f t="shared" si="229"/>
        <v>0.29370680258313148</v>
      </c>
      <c r="AY455" s="34">
        <f t="shared" si="230"/>
        <v>2.5095865940905071E-9</v>
      </c>
      <c r="AZ455" s="34">
        <f t="shared" si="231"/>
        <v>964852.16359166033</v>
      </c>
      <c r="BA455" s="34">
        <f t="shared" si="232"/>
        <v>6.9926132642358491E-6</v>
      </c>
      <c r="BB455" s="36">
        <f t="shared" si="233"/>
        <v>6533579.7782461205</v>
      </c>
      <c r="BC455" s="38">
        <f t="shared" si="234"/>
        <v>53599.30949612055</v>
      </c>
      <c r="BD455" s="39">
        <f t="shared" si="235"/>
        <v>0.82715233100787344</v>
      </c>
      <c r="BE455" s="36">
        <v>5552078.4000000004</v>
      </c>
      <c r="BF455" s="40">
        <f>テーブル2[[#This Row],[q_P]]/テーブル2[[#This Row],[q_M]]</f>
        <v>1.1767808931239372</v>
      </c>
      <c r="BG455" s="34">
        <v>1</v>
      </c>
      <c r="BH455" s="34">
        <v>-3.0000000000000001E-3</v>
      </c>
      <c r="BI455" s="34">
        <v>4.5999999999999999E-2</v>
      </c>
      <c r="BJ455" s="34">
        <v>5625</v>
      </c>
      <c r="BK455" s="22">
        <v>1</v>
      </c>
      <c r="BL455" s="34">
        <f>テーブル2[[#This Row],[Ts]]-テーブル2[[#This Row],[Tin]]</f>
        <v>80.99166144244964</v>
      </c>
      <c r="BM455" s="34">
        <f>テーブル2[[#This Row],[q_P]]*0.000001</f>
        <v>6.5335797782461205</v>
      </c>
      <c r="BN455" s="34">
        <f>テーブル2[[#This Row],[Tsub]]</f>
        <v>80.99166144244964</v>
      </c>
      <c r="BO455" s="34">
        <f>テーブル2[[#This Row],[Fcorr]]</f>
        <v>1</v>
      </c>
      <c r="BP455" s="34">
        <f>(テーブル2[[#This Row],[Tsub]]-40)^2</f>
        <v>1680.3163078124126</v>
      </c>
      <c r="BQ455" s="34">
        <v>1</v>
      </c>
      <c r="BR455" s="34">
        <v>0.15240000000000001</v>
      </c>
    </row>
    <row r="456" spans="1:70" x14ac:dyDescent="0.15">
      <c r="A456" s="33" t="s">
        <v>222</v>
      </c>
      <c r="B456" s="34">
        <v>15513203.909628</v>
      </c>
      <c r="C456" s="22">
        <f>TsatFromP(テーブル2[[#This Row],[P]])</f>
        <v>617.97483343501642</v>
      </c>
      <c r="D456" s="34">
        <f>RhoGFromP(テーブル2[[#This Row],[P]])</f>
        <v>102.22394330032125</v>
      </c>
      <c r="E456" s="34">
        <f>RhoFFromP(テーブル2[[#This Row],[P]])</f>
        <v>593.9978032143099</v>
      </c>
      <c r="F456" s="34">
        <f>HgFromP(テーブル2[[#This Row],[P]])</f>
        <v>2595333.549379834</v>
      </c>
      <c r="G456" s="34">
        <f>HfFromP(テーブル2[[#This Row],[P]])</f>
        <v>1630481.3857881736</v>
      </c>
      <c r="H456" s="34">
        <f>MuGFromP(テーブル2[[#This Row],[P]])</f>
        <v>2.3048203873609753E-5</v>
      </c>
      <c r="I456" s="34">
        <f>MuFFromP(テーブル2[[#This Row],[P]])</f>
        <v>6.8200503236294993E-5</v>
      </c>
      <c r="J456" s="34">
        <f>KfFromP(テーブル2[[#This Row],[P]])</f>
        <v>0.47171772328904032</v>
      </c>
      <c r="K456" s="34">
        <f>CpFFromP(テーブル2[[#This Row],[P]])</f>
        <v>9005.0430614711822</v>
      </c>
      <c r="L456" s="34">
        <f>SigmaFromP(テーブル2[[#This Row],[P]])</f>
        <v>4.6429387983558243E-3</v>
      </c>
      <c r="M456" s="34">
        <v>21.01</v>
      </c>
      <c r="N456" s="34">
        <v>3811.0063</v>
      </c>
      <c r="O456" s="35">
        <f t="shared" si="206"/>
        <v>2.8502295699234246E-6</v>
      </c>
      <c r="P456" s="35">
        <f t="shared" si="207"/>
        <v>5.9847340050885557E-3</v>
      </c>
      <c r="Q456" s="35">
        <v>1.905E-3</v>
      </c>
      <c r="R456" s="34">
        <v>0.15240000000000001</v>
      </c>
      <c r="S456" s="36">
        <v>6114279.1748046875</v>
      </c>
      <c r="T456" s="34">
        <v>541.45534065611855</v>
      </c>
      <c r="U456" s="12">
        <f>+T456+BG456*S456*テーブル2[[#This Row],[Pw]]*R456/(N456*O456*K456)</f>
        <v>598.46780087161255</v>
      </c>
      <c r="V456" s="34">
        <v>0.03</v>
      </c>
      <c r="W456" s="35">
        <f t="shared" si="208"/>
        <v>106450.34357512461</v>
      </c>
      <c r="X456" s="34">
        <v>2.6679912245649293E-2</v>
      </c>
      <c r="Y456" s="34">
        <f t="shared" si="209"/>
        <v>6.1222040681411425</v>
      </c>
      <c r="Z456" s="34">
        <f t="shared" si="210"/>
        <v>6.1222040707461947</v>
      </c>
      <c r="AA456" s="34">
        <f t="shared" si="211"/>
        <v>-2.6050521739762189E-9</v>
      </c>
      <c r="AB456" s="34">
        <f t="shared" si="212"/>
        <v>6.8325890505271996E-6</v>
      </c>
      <c r="AC456" s="34">
        <v>645.63128103689144</v>
      </c>
      <c r="AD456" s="34">
        <f t="shared" si="213"/>
        <v>3073.7198141315334</v>
      </c>
      <c r="AE456" s="34">
        <f>+gettm2(AD456,AC456,AK456,AL456,テーブル2[[#This Row],[Fcorr]])</f>
        <v>598.46780132792526</v>
      </c>
      <c r="AF456" s="37">
        <f t="shared" si="214"/>
        <v>4.5631270495505305E-7</v>
      </c>
      <c r="AG456" s="34">
        <v>6.9062797192441556E-6</v>
      </c>
      <c r="AH456" s="34">
        <f t="shared" si="215"/>
        <v>81.54341665839091</v>
      </c>
      <c r="AI456" s="34">
        <f t="shared" si="216"/>
        <v>0.37051179052860833</v>
      </c>
      <c r="AJ456" s="34">
        <f t="shared" si="217"/>
        <v>22.286581433045171</v>
      </c>
      <c r="AK456" s="34">
        <f>+S88*テーブル2[[#This Row],[F_form]]/(E88*CpFromTP((テーブル2[[#This Row],[Tin]]+テーブル2[[#This Row],[Tf]])/2,テーブル2[[#This Row],[P]])*AI88)</f>
        <v>1.8395257588087566</v>
      </c>
      <c r="AL456" s="34">
        <f t="shared" si="218"/>
        <v>1.3019406270654956</v>
      </c>
      <c r="AM456" s="34">
        <f t="shared" si="219"/>
        <v>617.97483342938096</v>
      </c>
      <c r="AN456" s="34">
        <f t="shared" si="220"/>
        <v>5.6354565458605066E-9</v>
      </c>
      <c r="AO456" s="34">
        <f t="shared" si="221"/>
        <v>7.3690668716956064E-8</v>
      </c>
      <c r="AP456" s="34">
        <v>3.651953795661262</v>
      </c>
      <c r="AQ456" s="34">
        <f t="shared" si="222"/>
        <v>2.5080280797502997E-5</v>
      </c>
      <c r="AR456" s="34">
        <f t="shared" si="223"/>
        <v>3.4899851939805558E-6</v>
      </c>
      <c r="AS456" s="34">
        <f t="shared" si="224"/>
        <v>11.262190700014401</v>
      </c>
      <c r="AT456" s="34">
        <f t="shared" si="225"/>
        <v>9.0572557986976747</v>
      </c>
      <c r="AU456" s="34">
        <f t="shared" si="226"/>
        <v>3.3558200632510959</v>
      </c>
      <c r="AV456" s="34">
        <f t="shared" si="227"/>
        <v>0.29613373241016605</v>
      </c>
      <c r="AW456" s="34">
        <f t="shared" si="228"/>
        <v>4.6408049967514714E-3</v>
      </c>
      <c r="AX456" s="34">
        <f t="shared" si="229"/>
        <v>0.29613372776290148</v>
      </c>
      <c r="AY456" s="34">
        <f t="shared" si="230"/>
        <v>4.6472645731654438E-9</v>
      </c>
      <c r="AZ456" s="34">
        <f t="shared" si="231"/>
        <v>964852.16359166033</v>
      </c>
      <c r="BA456" s="34">
        <f t="shared" si="232"/>
        <v>6.8676336560719523E-6</v>
      </c>
      <c r="BB456" s="36">
        <f t="shared" si="233"/>
        <v>6149658.3836895237</v>
      </c>
      <c r="BC456" s="38">
        <f t="shared" si="234"/>
        <v>35379.208884836175</v>
      </c>
      <c r="BD456" s="39">
        <f t="shared" si="235"/>
        <v>0.57863253988506858</v>
      </c>
      <c r="BE456" s="36">
        <v>5236619.3999999994</v>
      </c>
      <c r="BF456" s="40">
        <f>テーブル2[[#This Row],[q_P]]/テーブル2[[#This Row],[q_M]]</f>
        <v>1.1743565674621157</v>
      </c>
      <c r="BG456" s="34">
        <v>1</v>
      </c>
      <c r="BH456" s="34">
        <v>-1.7000000000000001E-2</v>
      </c>
      <c r="BI456" s="34">
        <v>4.5999999999999999E-2</v>
      </c>
      <c r="BJ456" s="34">
        <v>5625</v>
      </c>
      <c r="BK456" s="22">
        <v>1</v>
      </c>
      <c r="BL456" s="34">
        <f>テーブル2[[#This Row],[Ts]]-テーブル2[[#This Row],[Tin]]</f>
        <v>76.51949277889787</v>
      </c>
      <c r="BM456" s="34">
        <f>テーブル2[[#This Row],[q_P]]*0.000001</f>
        <v>6.1496583836895233</v>
      </c>
      <c r="BN456" s="34">
        <f>テーブル2[[#This Row],[Tsub]]</f>
        <v>76.51949277889787</v>
      </c>
      <c r="BO456" s="34">
        <f>テーブル2[[#This Row],[Fcorr]]</f>
        <v>1</v>
      </c>
      <c r="BP456" s="34">
        <f>(テーブル2[[#This Row],[Tsub]]-40)^2</f>
        <v>1333.6733528279738</v>
      </c>
      <c r="BQ456" s="34">
        <v>1</v>
      </c>
      <c r="BR456" s="34">
        <v>0.15240000000000001</v>
      </c>
    </row>
    <row r="457" spans="1:70" x14ac:dyDescent="0.15">
      <c r="A457" s="33" t="s">
        <v>223</v>
      </c>
      <c r="B457" s="34">
        <v>15513203.909628</v>
      </c>
      <c r="C457" s="22">
        <f>TsatFromP(テーブル2[[#This Row],[P]])</f>
        <v>617.97483343501642</v>
      </c>
      <c r="D457" s="34">
        <f>RhoGFromP(テーブル2[[#This Row],[P]])</f>
        <v>102.22394330032125</v>
      </c>
      <c r="E457" s="34">
        <f>RhoFFromP(テーブル2[[#This Row],[P]])</f>
        <v>593.9978032143099</v>
      </c>
      <c r="F457" s="34">
        <f>HgFromP(テーブル2[[#This Row],[P]])</f>
        <v>2595333.549379834</v>
      </c>
      <c r="G457" s="34">
        <f>HfFromP(テーブル2[[#This Row],[P]])</f>
        <v>1630481.3857881736</v>
      </c>
      <c r="H457" s="34">
        <f>MuGFromP(テーブル2[[#This Row],[P]])</f>
        <v>2.3048203873609753E-5</v>
      </c>
      <c r="I457" s="34">
        <f>MuFFromP(テーブル2[[#This Row],[P]])</f>
        <v>6.8200503236294993E-5</v>
      </c>
      <c r="J457" s="34">
        <f>KfFromP(テーブル2[[#This Row],[P]])</f>
        <v>0.47171772328904032</v>
      </c>
      <c r="K457" s="34">
        <f>CpFFromP(テーブル2[[#This Row],[P]])</f>
        <v>9005.0430614711822</v>
      </c>
      <c r="L457" s="34">
        <f>SigmaFromP(テーブル2[[#This Row],[P]])</f>
        <v>4.6429387983558243E-3</v>
      </c>
      <c r="M457" s="34">
        <v>22.01</v>
      </c>
      <c r="N457" s="34">
        <v>2102.1565000000001</v>
      </c>
      <c r="O457" s="35">
        <f t="shared" si="206"/>
        <v>2.8502295699234246E-6</v>
      </c>
      <c r="P457" s="35">
        <f t="shared" si="207"/>
        <v>5.9847340050885557E-3</v>
      </c>
      <c r="Q457" s="35">
        <v>1.905E-3</v>
      </c>
      <c r="R457" s="34">
        <v>0.69595999999999991</v>
      </c>
      <c r="S457" s="36">
        <v>3906651.5445709229</v>
      </c>
      <c r="T457" s="34">
        <v>299.28719429628478</v>
      </c>
      <c r="U457" s="12">
        <f>+T457+BG457*S457*テーブル2[[#This Row],[Pw]]*R457/(N457*O457*K457)</f>
        <v>600.86760459576294</v>
      </c>
      <c r="V457" s="34">
        <v>0.03</v>
      </c>
      <c r="W457" s="35">
        <f t="shared" si="208"/>
        <v>58718.161046776928</v>
      </c>
      <c r="X457" s="34">
        <v>3.4659226492568924E-2</v>
      </c>
      <c r="Y457" s="34">
        <f t="shared" si="209"/>
        <v>5.3714379963299841</v>
      </c>
      <c r="Z457" s="34">
        <f t="shared" si="210"/>
        <v>5.3714380084147608</v>
      </c>
      <c r="AA457" s="34">
        <f t="shared" si="211"/>
        <v>-1.2084776734866409E-8</v>
      </c>
      <c r="AB457" s="34">
        <f t="shared" si="212"/>
        <v>1.7286221546984104E-5</v>
      </c>
      <c r="AC457" s="34">
        <v>656.90184541682299</v>
      </c>
      <c r="AD457" s="34">
        <f t="shared" si="213"/>
        <v>1932.4438764511542</v>
      </c>
      <c r="AE457" s="34">
        <f>+gettm2(AD457,AC457,AK457,AL457,テーブル2[[#This Row],[Fcorr]])</f>
        <v>600.86760459576305</v>
      </c>
      <c r="AF457" s="37">
        <f t="shared" si="214"/>
        <v>0</v>
      </c>
      <c r="AG457" s="34">
        <v>1.7382256496076935E-5</v>
      </c>
      <c r="AH457" s="34">
        <f t="shared" si="215"/>
        <v>32.23102598149358</v>
      </c>
      <c r="AI457" s="34">
        <f t="shared" si="216"/>
        <v>0.23294030817908587</v>
      </c>
      <c r="AJ457" s="34">
        <f t="shared" si="217"/>
        <v>35.26533871364532</v>
      </c>
      <c r="AK457" s="34">
        <f>+S88*テーブル2[[#This Row],[F_form]]/(E88*CpFromTP((テーブル2[[#This Row],[Tin]]+テーブル2[[#This Row],[Tf]])/2,テーブル2[[#This Row],[P]])*AI88)</f>
        <v>2.2905058892992329</v>
      </c>
      <c r="AL457" s="34">
        <f t="shared" si="218"/>
        <v>1.3019406270654956</v>
      </c>
      <c r="AM457" s="34">
        <f t="shared" si="219"/>
        <v>617.97483342967234</v>
      </c>
      <c r="AN457" s="34">
        <f t="shared" si="220"/>
        <v>5.3440771807800047E-9</v>
      </c>
      <c r="AO457" s="34">
        <f t="shared" si="221"/>
        <v>9.6034949092831475E-8</v>
      </c>
      <c r="AP457" s="34">
        <v>2.8748597247352379</v>
      </c>
      <c r="AQ457" s="34">
        <f t="shared" si="222"/>
        <v>4.0471530251688897E-5</v>
      </c>
      <c r="AR457" s="34">
        <f t="shared" si="223"/>
        <v>8.7391457225848834E-6</v>
      </c>
      <c r="AS457" s="34">
        <f t="shared" si="224"/>
        <v>17.730087807898641</v>
      </c>
      <c r="AT457" s="34">
        <f t="shared" si="225"/>
        <v>11.326315362890034</v>
      </c>
      <c r="AU457" s="34">
        <f t="shared" si="226"/>
        <v>2.6383553911651192</v>
      </c>
      <c r="AV457" s="34">
        <f t="shared" si="227"/>
        <v>0.23650433357011869</v>
      </c>
      <c r="AW457" s="34">
        <f t="shared" si="228"/>
        <v>1.1741081270504172E-2</v>
      </c>
      <c r="AX457" s="34">
        <f t="shared" si="229"/>
        <v>0.23650433312264266</v>
      </c>
      <c r="AY457" s="34">
        <f t="shared" si="230"/>
        <v>4.474760284534085E-10</v>
      </c>
      <c r="AZ457" s="34">
        <f t="shared" si="231"/>
        <v>964852.16359166033</v>
      </c>
      <c r="BA457" s="34">
        <f t="shared" si="232"/>
        <v>1.4077740873223354E-5</v>
      </c>
      <c r="BB457" s="36">
        <f t="shared" si="233"/>
        <v>3909686.7046804698</v>
      </c>
      <c r="BC457" s="38">
        <f t="shared" si="234"/>
        <v>3035.1601095469669</v>
      </c>
      <c r="BD457" s="39">
        <f t="shared" si="235"/>
        <v>7.7692112411841069E-2</v>
      </c>
      <c r="BE457" s="36">
        <v>2082029.4</v>
      </c>
      <c r="BF457" s="40">
        <f>テーブル2[[#This Row],[q_P]]/テーブル2[[#This Row],[q_M]]</f>
        <v>1.8778249263341189</v>
      </c>
      <c r="BG457" s="34">
        <v>1</v>
      </c>
      <c r="BH457" s="34">
        <v>-6.0999999999999999E-2</v>
      </c>
      <c r="BI457" s="34">
        <v>4.5999999999999999E-2</v>
      </c>
      <c r="BJ457" s="34">
        <v>5625</v>
      </c>
      <c r="BK457" s="22">
        <v>1</v>
      </c>
      <c r="BL457" s="34">
        <f>テーブル2[[#This Row],[Ts]]-テーブル2[[#This Row],[Tin]]</f>
        <v>318.68763913873164</v>
      </c>
      <c r="BM457" s="34">
        <f>テーブル2[[#This Row],[q_P]]*0.000001</f>
        <v>3.9096867046804697</v>
      </c>
      <c r="BN457" s="34">
        <f>テーブル2[[#This Row],[Tsub]]</f>
        <v>318.68763913873164</v>
      </c>
      <c r="BO457" s="34">
        <f>テーブル2[[#This Row],[Fcorr]]</f>
        <v>1</v>
      </c>
      <c r="BP457" s="34">
        <f>(テーブル2[[#This Row],[Tsub]]-40)^2</f>
        <v>77666.800208719913</v>
      </c>
      <c r="BQ457" s="34">
        <v>1</v>
      </c>
      <c r="BR457" s="34">
        <v>0.69595999999999991</v>
      </c>
    </row>
    <row r="458" spans="1:70" x14ac:dyDescent="0.15">
      <c r="A458" s="33" t="s">
        <v>224</v>
      </c>
      <c r="B458" s="34">
        <v>15513203.909628</v>
      </c>
      <c r="C458" s="22">
        <f>TsatFromP(テーブル2[[#This Row],[P]])</f>
        <v>617.97483343501642</v>
      </c>
      <c r="D458" s="34">
        <f>RhoGFromP(テーブル2[[#This Row],[P]])</f>
        <v>102.22394330032125</v>
      </c>
      <c r="E458" s="34">
        <f>RhoFFromP(テーブル2[[#This Row],[P]])</f>
        <v>593.9978032143099</v>
      </c>
      <c r="F458" s="34">
        <f>HgFromP(テーブル2[[#This Row],[P]])</f>
        <v>2595333.549379834</v>
      </c>
      <c r="G458" s="34">
        <f>HfFromP(テーブル2[[#This Row],[P]])</f>
        <v>1630481.3857881736</v>
      </c>
      <c r="H458" s="34">
        <f>MuGFromP(テーブル2[[#This Row],[P]])</f>
        <v>2.3048203873609753E-5</v>
      </c>
      <c r="I458" s="34">
        <f>MuFFromP(テーブル2[[#This Row],[P]])</f>
        <v>6.8200503236294993E-5</v>
      </c>
      <c r="J458" s="34">
        <f>KfFromP(テーブル2[[#This Row],[P]])</f>
        <v>0.47171772328904032</v>
      </c>
      <c r="K458" s="34">
        <f>CpFFromP(テーブル2[[#This Row],[P]])</f>
        <v>9005.0430614711822</v>
      </c>
      <c r="L458" s="34">
        <f>SigmaFromP(テーブル2[[#This Row],[P]])</f>
        <v>4.6429387983558243E-3</v>
      </c>
      <c r="M458" s="34">
        <v>23.01</v>
      </c>
      <c r="N458" s="34">
        <v>2197.0925999999999</v>
      </c>
      <c r="O458" s="35">
        <f t="shared" si="206"/>
        <v>2.8502295699234246E-6</v>
      </c>
      <c r="P458" s="35">
        <f t="shared" si="207"/>
        <v>5.9847340050885557E-3</v>
      </c>
      <c r="Q458" s="35">
        <v>1.905E-3</v>
      </c>
      <c r="R458" s="34">
        <v>0.69595999999999991</v>
      </c>
      <c r="S458" s="36">
        <v>4100448.0361938477</v>
      </c>
      <c r="T458" s="34">
        <v>297.60162944705837</v>
      </c>
      <c r="U458" s="12">
        <f>+T458+BG458*S458*テーブル2[[#This Row],[Pw]]*R458/(N458*O458*K458)</f>
        <v>600.46478854333463</v>
      </c>
      <c r="V458" s="34">
        <v>0.03</v>
      </c>
      <c r="W458" s="35">
        <f t="shared" si="208"/>
        <v>61369.948965018455</v>
      </c>
      <c r="X458" s="34">
        <v>3.3953568446516237E-2</v>
      </c>
      <c r="Y458" s="34">
        <f t="shared" si="209"/>
        <v>5.4269683375016458</v>
      </c>
      <c r="Z458" s="34">
        <f t="shared" si="210"/>
        <v>5.426968353311608</v>
      </c>
      <c r="AA458" s="34">
        <f t="shared" si="211"/>
        <v>-1.5809962228274799E-8</v>
      </c>
      <c r="AB458" s="34">
        <f t="shared" si="212"/>
        <v>1.6153509213845412E-5</v>
      </c>
      <c r="AC458" s="34">
        <v>656.73997052703749</v>
      </c>
      <c r="AD458" s="34">
        <f t="shared" si="213"/>
        <v>1999.0492101440113</v>
      </c>
      <c r="AE458" s="34">
        <f>+gettm2(AD458,AC458,AK458,AL458,テーブル2[[#This Row],[Fcorr]])</f>
        <v>600.46478854333452</v>
      </c>
      <c r="AF458" s="37">
        <f t="shared" si="214"/>
        <v>0</v>
      </c>
      <c r="AG458" s="34">
        <v>1.6248870526770834E-5</v>
      </c>
      <c r="AH458" s="34">
        <f t="shared" si="215"/>
        <v>34.491121924464252</v>
      </c>
      <c r="AI458" s="34">
        <f t="shared" si="216"/>
        <v>0.24096903654002419</v>
      </c>
      <c r="AJ458" s="34">
        <f t="shared" si="217"/>
        <v>34.102143613935475</v>
      </c>
      <c r="AK458" s="34">
        <f>+S88*テーブル2[[#This Row],[F_form]]/(E88*CpFromTP((テーブル2[[#This Row],[Tin]]+テーブル2[[#This Row],[Tf]])/2,テーブル2[[#This Row],[P]])*AI88)</f>
        <v>2.2922908673061184</v>
      </c>
      <c r="AL458" s="34">
        <f t="shared" si="218"/>
        <v>1.3019406270654956</v>
      </c>
      <c r="AM458" s="34">
        <f t="shared" si="219"/>
        <v>617.97483342774649</v>
      </c>
      <c r="AN458" s="34">
        <f t="shared" si="220"/>
        <v>7.2699322117841803E-9</v>
      </c>
      <c r="AO458" s="34">
        <f t="shared" si="221"/>
        <v>9.5361312925421846E-8</v>
      </c>
      <c r="AP458" s="34">
        <v>2.9293937628789868</v>
      </c>
      <c r="AQ458" s="34">
        <f t="shared" si="222"/>
        <v>3.8978707831013744E-5</v>
      </c>
      <c r="AR458" s="34">
        <f t="shared" si="223"/>
        <v>8.1721159198481281E-6</v>
      </c>
      <c r="AS458" s="34">
        <f t="shared" si="224"/>
        <v>17.151141075882098</v>
      </c>
      <c r="AT458" s="34">
        <f t="shared" si="225"/>
        <v>11.160323532177243</v>
      </c>
      <c r="AU458" s="34">
        <f t="shared" si="226"/>
        <v>2.68929240902371</v>
      </c>
      <c r="AV458" s="34">
        <f t="shared" si="227"/>
        <v>0.24010135385527676</v>
      </c>
      <c r="AW458" s="34">
        <f t="shared" si="228"/>
        <v>1.0971724732793705E-2</v>
      </c>
      <c r="AX458" s="34">
        <f t="shared" si="229"/>
        <v>0.2401013509974462</v>
      </c>
      <c r="AY458" s="34">
        <f t="shared" si="230"/>
        <v>2.8578305555360117E-9</v>
      </c>
      <c r="AZ458" s="34">
        <f t="shared" si="231"/>
        <v>964852.16359166033</v>
      </c>
      <c r="BA458" s="34">
        <f t="shared" si="232"/>
        <v>1.3306066369413498E-5</v>
      </c>
      <c r="BB458" s="36">
        <f t="shared" si="233"/>
        <v>4107410.8908064035</v>
      </c>
      <c r="BC458" s="38">
        <f t="shared" si="234"/>
        <v>6962.8546125558205</v>
      </c>
      <c r="BD458" s="39">
        <f t="shared" si="235"/>
        <v>0.1698071662193027</v>
      </c>
      <c r="BE458" s="36">
        <v>2145121.2000000002</v>
      </c>
      <c r="BF458" s="40">
        <f>テーブル2[[#This Row],[q_P]]/テーブル2[[#This Row],[q_M]]</f>
        <v>1.9147686810453428</v>
      </c>
      <c r="BG458" s="34">
        <v>1</v>
      </c>
      <c r="BH458" s="34">
        <v>-0.09</v>
      </c>
      <c r="BI458" s="34">
        <v>4.5999999999999999E-2</v>
      </c>
      <c r="BJ458" s="34">
        <v>5625</v>
      </c>
      <c r="BK458" s="22">
        <v>1</v>
      </c>
      <c r="BL458" s="34">
        <f>テーブル2[[#This Row],[Ts]]-テーブル2[[#This Row],[Tin]]</f>
        <v>320.37320398795805</v>
      </c>
      <c r="BM458" s="34">
        <f>テーブル2[[#This Row],[q_P]]*0.000001</f>
        <v>4.1074108908064035</v>
      </c>
      <c r="BN458" s="34">
        <f>テーブル2[[#This Row],[Tsub]]</f>
        <v>320.37320398795805</v>
      </c>
      <c r="BO458" s="34">
        <f>テーブル2[[#This Row],[Fcorr]]</f>
        <v>1</v>
      </c>
      <c r="BP458" s="34">
        <f>(テーブル2[[#This Row],[Tsub]]-40)^2</f>
        <v>78609.133514473142</v>
      </c>
      <c r="BQ458" s="34">
        <v>1</v>
      </c>
      <c r="BR458" s="34">
        <v>0.69595999999999991</v>
      </c>
    </row>
    <row r="459" spans="1:70" x14ac:dyDescent="0.15">
      <c r="A459" s="33" t="s">
        <v>225</v>
      </c>
      <c r="B459" s="34">
        <v>15513203.909628</v>
      </c>
      <c r="C459" s="22">
        <f>TsatFromP(テーブル2[[#This Row],[P]])</f>
        <v>617.97483343501642</v>
      </c>
      <c r="D459" s="34">
        <f>RhoGFromP(テーブル2[[#This Row],[P]])</f>
        <v>102.22394330032125</v>
      </c>
      <c r="E459" s="34">
        <f>RhoFFromP(テーブル2[[#This Row],[P]])</f>
        <v>593.9978032143099</v>
      </c>
      <c r="F459" s="34">
        <f>HgFromP(テーブル2[[#This Row],[P]])</f>
        <v>2595333.549379834</v>
      </c>
      <c r="G459" s="34">
        <f>HfFromP(テーブル2[[#This Row],[P]])</f>
        <v>1630481.3857881736</v>
      </c>
      <c r="H459" s="34">
        <f>MuGFromP(テーブル2[[#This Row],[P]])</f>
        <v>2.3048203873609753E-5</v>
      </c>
      <c r="I459" s="34">
        <f>MuFFromP(テーブル2[[#This Row],[P]])</f>
        <v>6.8200503236294993E-5</v>
      </c>
      <c r="J459" s="34">
        <f>KfFromP(テーブル2[[#This Row],[P]])</f>
        <v>0.47171772328904032</v>
      </c>
      <c r="K459" s="34">
        <f>CpFFromP(テーブル2[[#This Row],[P]])</f>
        <v>9005.0430614711822</v>
      </c>
      <c r="L459" s="34">
        <f>SigmaFromP(テーブル2[[#This Row],[P]])</f>
        <v>4.6429387983558243E-3</v>
      </c>
      <c r="M459" s="34">
        <v>24.01</v>
      </c>
      <c r="N459" s="34">
        <v>2454.7763</v>
      </c>
      <c r="O459" s="35">
        <f t="shared" si="206"/>
        <v>2.8502295699234246E-6</v>
      </c>
      <c r="P459" s="35">
        <f t="shared" si="207"/>
        <v>5.9847340050885557E-3</v>
      </c>
      <c r="Q459" s="35">
        <v>1.905E-3</v>
      </c>
      <c r="R459" s="34">
        <v>0.69595999999999991</v>
      </c>
      <c r="S459" s="36">
        <v>4566403.9611816406</v>
      </c>
      <c r="T459" s="34">
        <v>297.60162944705837</v>
      </c>
      <c r="U459" s="12">
        <f>+T459+BG459*S459*テーブル2[[#This Row],[Pw]]*R459/(N459*O459*K459)</f>
        <v>599.4757642190001</v>
      </c>
      <c r="V459" s="34">
        <v>0.03</v>
      </c>
      <c r="W459" s="35">
        <f t="shared" si="208"/>
        <v>68567.659028816925</v>
      </c>
      <c r="X459" s="34">
        <v>3.2271405788037014E-2</v>
      </c>
      <c r="Y459" s="34">
        <f t="shared" si="209"/>
        <v>5.5666133634365709</v>
      </c>
      <c r="Z459" s="34">
        <f t="shared" si="210"/>
        <v>5.5666133691072437</v>
      </c>
      <c r="AA459" s="34">
        <f t="shared" si="211"/>
        <v>-5.6706728202016166E-9</v>
      </c>
      <c r="AB459" s="34">
        <f t="shared" si="212"/>
        <v>1.3614675770693964E-5</v>
      </c>
      <c r="AC459" s="34">
        <v>656.26890653936766</v>
      </c>
      <c r="AD459" s="34">
        <f t="shared" si="213"/>
        <v>2177.4754911050286</v>
      </c>
      <c r="AE459" s="34">
        <f>+gettm2(AD459,AC459,AK459,AL459,テーブル2[[#This Row],[Fcorr]])</f>
        <v>599.47576478168912</v>
      </c>
      <c r="AF459" s="37">
        <f t="shared" si="214"/>
        <v>5.6268902426381828E-7</v>
      </c>
      <c r="AG459" s="34">
        <v>1.370684061457815E-5</v>
      </c>
      <c r="AH459" s="34">
        <f t="shared" si="215"/>
        <v>40.922947059965125</v>
      </c>
      <c r="AI459" s="34">
        <f t="shared" si="216"/>
        <v>0.26247686576124613</v>
      </c>
      <c r="AJ459" s="34">
        <f t="shared" si="217"/>
        <v>31.334708135146364</v>
      </c>
      <c r="AK459" s="34">
        <f>+S88*テーブル2[[#This Row],[F_form]]/(E88*CpFromTP((テーブル2[[#This Row],[Tin]]+テーブル2[[#This Row],[Tf]])/2,テーブル2[[#This Row],[P]])*AI88)</f>
        <v>2.2931262018483785</v>
      </c>
      <c r="AL459" s="34">
        <f t="shared" si="218"/>
        <v>1.3019406270654956</v>
      </c>
      <c r="AM459" s="34">
        <f t="shared" si="219"/>
        <v>617.97483341672864</v>
      </c>
      <c r="AN459" s="34">
        <f t="shared" si="220"/>
        <v>1.8287778402736876E-8</v>
      </c>
      <c r="AO459" s="34">
        <f t="shared" si="221"/>
        <v>9.216484388418571E-8</v>
      </c>
      <c r="AP459" s="34">
        <v>3.0690044292637753</v>
      </c>
      <c r="AQ459" s="34">
        <f t="shared" si="222"/>
        <v>3.5513045071045905E-5</v>
      </c>
      <c r="AR459" s="34">
        <f t="shared" si="223"/>
        <v>6.8995027292311678E-6</v>
      </c>
      <c r="AS459" s="34">
        <f t="shared" si="224"/>
        <v>15.772701410722439</v>
      </c>
      <c r="AT459" s="34">
        <f t="shared" si="225"/>
        <v>10.741403434605933</v>
      </c>
      <c r="AU459" s="34">
        <f t="shared" si="226"/>
        <v>2.8193699073924496</v>
      </c>
      <c r="AV459" s="34">
        <f t="shared" si="227"/>
        <v>0.24963452187132562</v>
      </c>
      <c r="AW459" s="34">
        <f t="shared" si="228"/>
        <v>9.247307993872772E-3</v>
      </c>
      <c r="AX459" s="34">
        <f t="shared" si="229"/>
        <v>0.24963451482343377</v>
      </c>
      <c r="AY459" s="34">
        <f t="shared" si="230"/>
        <v>7.0478918534622181E-9</v>
      </c>
      <c r="AZ459" s="34">
        <f t="shared" si="231"/>
        <v>964852.16359166033</v>
      </c>
      <c r="BA459" s="34">
        <f t="shared" si="232"/>
        <v>1.1571519653871971E-5</v>
      </c>
      <c r="BB459" s="36">
        <f t="shared" si="233"/>
        <v>4564786.903787992</v>
      </c>
      <c r="BC459" s="38">
        <f t="shared" si="234"/>
        <v>-1617.0573936486617</v>
      </c>
      <c r="BD459" s="39">
        <f t="shared" si="235"/>
        <v>-3.5412053059585613E-2</v>
      </c>
      <c r="BE459" s="36">
        <v>2492126.1</v>
      </c>
      <c r="BF459" s="40">
        <f>テーブル2[[#This Row],[q_P]]/テーブル2[[#This Row],[q_M]]</f>
        <v>1.8316837594165045</v>
      </c>
      <c r="BG459" s="34">
        <v>1</v>
      </c>
      <c r="BH459" s="34">
        <v>-3.1E-2</v>
      </c>
      <c r="BI459" s="34">
        <v>4.5999999999999999E-2</v>
      </c>
      <c r="BJ459" s="34">
        <v>5625</v>
      </c>
      <c r="BK459" s="22">
        <v>1</v>
      </c>
      <c r="BL459" s="34">
        <f>テーブル2[[#This Row],[Ts]]-テーブル2[[#This Row],[Tin]]</f>
        <v>320.37320398795805</v>
      </c>
      <c r="BM459" s="34">
        <f>テーブル2[[#This Row],[q_P]]*0.000001</f>
        <v>4.5647869037879918</v>
      </c>
      <c r="BN459" s="34">
        <f>テーブル2[[#This Row],[Tsub]]</f>
        <v>320.37320398795805</v>
      </c>
      <c r="BO459" s="34">
        <f>テーブル2[[#This Row],[Fcorr]]</f>
        <v>1</v>
      </c>
      <c r="BP459" s="34">
        <f>(テーブル2[[#This Row],[Tsub]]-40)^2</f>
        <v>78609.133514473142</v>
      </c>
      <c r="BQ459" s="34">
        <v>1</v>
      </c>
      <c r="BR459" s="34">
        <v>0.69595999999999991</v>
      </c>
    </row>
    <row r="460" spans="1:70" x14ac:dyDescent="0.15">
      <c r="A460" s="33" t="s">
        <v>226</v>
      </c>
      <c r="B460" s="34">
        <v>15513203.909628</v>
      </c>
      <c r="C460" s="22">
        <f>TsatFromP(テーブル2[[#This Row],[P]])</f>
        <v>617.97483343501642</v>
      </c>
      <c r="D460" s="34">
        <f>RhoGFromP(テーブル2[[#This Row],[P]])</f>
        <v>102.22394330032125</v>
      </c>
      <c r="E460" s="34">
        <f>RhoFFromP(テーブル2[[#This Row],[P]])</f>
        <v>593.9978032143099</v>
      </c>
      <c r="F460" s="34">
        <f>HgFromP(テーブル2[[#This Row],[P]])</f>
        <v>2595333.549379834</v>
      </c>
      <c r="G460" s="34">
        <f>HfFromP(テーブル2[[#This Row],[P]])</f>
        <v>1630481.3857881736</v>
      </c>
      <c r="H460" s="34">
        <f>MuGFromP(テーブル2[[#This Row],[P]])</f>
        <v>2.3048203873609753E-5</v>
      </c>
      <c r="I460" s="34">
        <f>MuFFromP(テーブル2[[#This Row],[P]])</f>
        <v>6.8200503236294993E-5</v>
      </c>
      <c r="J460" s="34">
        <f>KfFromP(テーブル2[[#This Row],[P]])</f>
        <v>0.47171772328904032</v>
      </c>
      <c r="K460" s="34">
        <f>CpFFromP(テーブル2[[#This Row],[P]])</f>
        <v>9005.0430614711822</v>
      </c>
      <c r="L460" s="34">
        <f>SigmaFromP(テーブル2[[#This Row],[P]])</f>
        <v>4.6429387983558243E-3</v>
      </c>
      <c r="M460" s="34">
        <v>25.01</v>
      </c>
      <c r="N460" s="34">
        <v>2495.4632000000001</v>
      </c>
      <c r="O460" s="35">
        <f t="shared" si="206"/>
        <v>2.8502295699234246E-6</v>
      </c>
      <c r="P460" s="35">
        <f t="shared" si="207"/>
        <v>5.9847340050885557E-3</v>
      </c>
      <c r="Q460" s="35">
        <v>1.905E-3</v>
      </c>
      <c r="R460" s="34">
        <v>0.69595999999999991</v>
      </c>
      <c r="S460" s="36">
        <v>4614079.9522399902</v>
      </c>
      <c r="T460" s="34">
        <v>299.28719429628478</v>
      </c>
      <c r="U460" s="12">
        <f>+T460+BG460*S460*テーブル2[[#This Row],[Pw]]*R460/(N460*O460*K460)</f>
        <v>599.3398276866634</v>
      </c>
      <c r="V460" s="34">
        <v>0.03</v>
      </c>
      <c r="W460" s="35">
        <f t="shared" si="208"/>
        <v>69704.139565206147</v>
      </c>
      <c r="X460" s="34">
        <v>3.2032461781835428E-2</v>
      </c>
      <c r="Y460" s="34">
        <f t="shared" si="209"/>
        <v>5.5873366792249239</v>
      </c>
      <c r="Z460" s="34">
        <f t="shared" si="210"/>
        <v>5.5873367167954999</v>
      </c>
      <c r="AA460" s="34">
        <f t="shared" si="211"/>
        <v>-3.7570575983636445E-8</v>
      </c>
      <c r="AB460" s="34">
        <f t="shared" si="212"/>
        <v>1.3272611259670687E-5</v>
      </c>
      <c r="AC460" s="34">
        <v>656.17435183925966</v>
      </c>
      <c r="AD460" s="34">
        <f t="shared" si="213"/>
        <v>2205.3561738366584</v>
      </c>
      <c r="AE460" s="34">
        <f>+gettm2(AD460,AC460,AK460,AL460,テーブル2[[#This Row],[Fcorr]])</f>
        <v>599.33982768666317</v>
      </c>
      <c r="AF460" s="37">
        <f t="shared" si="214"/>
        <v>0</v>
      </c>
      <c r="AG460" s="34">
        <v>1.3363135605342694E-5</v>
      </c>
      <c r="AH460" s="34">
        <f t="shared" si="215"/>
        <v>41.977621803452315</v>
      </c>
      <c r="AI460" s="34">
        <f t="shared" si="216"/>
        <v>0.26583765409093157</v>
      </c>
      <c r="AJ460" s="34">
        <f t="shared" si="217"/>
        <v>30.940129773290266</v>
      </c>
      <c r="AK460" s="34">
        <f>+S88*テーブル2[[#This Row],[F_form]]/(E88*CpFromTP((テーブル2[[#This Row],[Tin]]+テーブル2[[#This Row],[Tf]])/2,テーブル2[[#This Row],[P]])*AI88)</f>
        <v>2.2918118978296844</v>
      </c>
      <c r="AL460" s="34">
        <f t="shared" si="218"/>
        <v>1.3019406270654956</v>
      </c>
      <c r="AM460" s="34">
        <f t="shared" si="219"/>
        <v>617.97483343406702</v>
      </c>
      <c r="AN460" s="34">
        <f t="shared" si="220"/>
        <v>9.4939878181321546E-10</v>
      </c>
      <c r="AO460" s="34">
        <f t="shared" si="221"/>
        <v>9.0524345672007066E-8</v>
      </c>
      <c r="AP460" s="34">
        <v>3.0898194708630484</v>
      </c>
      <c r="AQ460" s="34">
        <f t="shared" si="222"/>
        <v>3.503617861854985E-5</v>
      </c>
      <c r="AR460" s="34">
        <f t="shared" si="223"/>
        <v>6.7268299755073504E-6</v>
      </c>
      <c r="AS460" s="34">
        <f t="shared" si="224"/>
        <v>15.574861959931374</v>
      </c>
      <c r="AT460" s="34">
        <f t="shared" si="225"/>
        <v>10.678291008542432</v>
      </c>
      <c r="AU460" s="34">
        <f t="shared" si="226"/>
        <v>2.8386918314112082</v>
      </c>
      <c r="AV460" s="34">
        <f t="shared" si="227"/>
        <v>0.25112763945184025</v>
      </c>
      <c r="AW460" s="34">
        <f t="shared" si="228"/>
        <v>9.0149722452672436E-3</v>
      </c>
      <c r="AX460" s="34">
        <f t="shared" si="229"/>
        <v>0.2511276341770155</v>
      </c>
      <c r="AY460" s="34">
        <f t="shared" si="230"/>
        <v>5.2748247436618101E-9</v>
      </c>
      <c r="AZ460" s="34">
        <f t="shared" si="231"/>
        <v>964852.16359166033</v>
      </c>
      <c r="BA460" s="34">
        <f t="shared" si="232"/>
        <v>1.133923161173023E-5</v>
      </c>
      <c r="BB460" s="36">
        <f t="shared" si="233"/>
        <v>4575382.2398573551</v>
      </c>
      <c r="BC460" s="38">
        <f t="shared" si="234"/>
        <v>-38697.712382635102</v>
      </c>
      <c r="BD460" s="39">
        <f t="shared" si="235"/>
        <v>-0.83868751263940677</v>
      </c>
      <c r="BE460" s="36">
        <v>2429034.2999999998</v>
      </c>
      <c r="BF460" s="40">
        <f>テーブル2[[#This Row],[q_P]]/テーブル2[[#This Row],[q_M]]</f>
        <v>1.8836219150373279</v>
      </c>
      <c r="BG460" s="34">
        <v>1</v>
      </c>
      <c r="BH460" s="34">
        <v>-8.6999999999999994E-2</v>
      </c>
      <c r="BI460" s="34">
        <v>4.5999999999999999E-2</v>
      </c>
      <c r="BJ460" s="34">
        <v>5625</v>
      </c>
      <c r="BK460" s="22">
        <v>1</v>
      </c>
      <c r="BL460" s="34">
        <f>テーブル2[[#This Row],[Ts]]-テーブル2[[#This Row],[Tin]]</f>
        <v>318.68763913873164</v>
      </c>
      <c r="BM460" s="34">
        <f>テーブル2[[#This Row],[q_P]]*0.000001</f>
        <v>4.5753822398573547</v>
      </c>
      <c r="BN460" s="34">
        <f>テーブル2[[#This Row],[Tsub]]</f>
        <v>318.68763913873164</v>
      </c>
      <c r="BO460" s="34">
        <f>テーブル2[[#This Row],[Fcorr]]</f>
        <v>1</v>
      </c>
      <c r="BP460" s="34">
        <f>(テーブル2[[#This Row],[Tsub]]-40)^2</f>
        <v>77666.800208719913</v>
      </c>
      <c r="BQ460" s="34">
        <v>1</v>
      </c>
      <c r="BR460" s="34">
        <v>0.69595999999999991</v>
      </c>
    </row>
    <row r="461" spans="1:70" x14ac:dyDescent="0.15">
      <c r="A461" s="33" t="s">
        <v>227</v>
      </c>
      <c r="B461" s="34">
        <v>15513203.909628</v>
      </c>
      <c r="C461" s="22">
        <f>TsatFromP(テーブル2[[#This Row],[P]])</f>
        <v>617.97483343501642</v>
      </c>
      <c r="D461" s="34">
        <f>RhoGFromP(テーブル2[[#This Row],[P]])</f>
        <v>102.22394330032125</v>
      </c>
      <c r="E461" s="34">
        <f>RhoFFromP(テーブル2[[#This Row],[P]])</f>
        <v>593.9978032143099</v>
      </c>
      <c r="F461" s="34">
        <f>HgFromP(テーブル2[[#This Row],[P]])</f>
        <v>2595333.549379834</v>
      </c>
      <c r="G461" s="34">
        <f>HfFromP(テーブル2[[#This Row],[P]])</f>
        <v>1630481.3857881736</v>
      </c>
      <c r="H461" s="34">
        <f>MuGFromP(テーブル2[[#This Row],[P]])</f>
        <v>2.3048203873609753E-5</v>
      </c>
      <c r="I461" s="34">
        <f>MuFFromP(テーブル2[[#This Row],[P]])</f>
        <v>6.8200503236294993E-5</v>
      </c>
      <c r="J461" s="34">
        <f>KfFromP(テーブル2[[#This Row],[P]])</f>
        <v>0.47171772328904032</v>
      </c>
      <c r="K461" s="34">
        <f>CpFFromP(テーブル2[[#This Row],[P]])</f>
        <v>9005.0430614711822</v>
      </c>
      <c r="L461" s="34">
        <f>SigmaFromP(テーブル2[[#This Row],[P]])</f>
        <v>4.6429387983558243E-3</v>
      </c>
      <c r="M461" s="34">
        <v>26.01</v>
      </c>
      <c r="N461" s="34">
        <v>3065.0798</v>
      </c>
      <c r="O461" s="35">
        <f t="shared" si="206"/>
        <v>2.8502295699234246E-6</v>
      </c>
      <c r="P461" s="35">
        <f t="shared" si="207"/>
        <v>5.9847340050885557E-3</v>
      </c>
      <c r="Q461" s="35">
        <v>1.905E-3</v>
      </c>
      <c r="R461" s="34">
        <v>0.69595999999999991</v>
      </c>
      <c r="S461" s="36">
        <v>5648890.6860351563</v>
      </c>
      <c r="T461" s="34">
        <v>297.60162944705837</v>
      </c>
      <c r="U461" s="12">
        <f>+T461+BG461*S461*テーブル2[[#This Row],[Pw]]*R461/(N461*O461*K461)</f>
        <v>596.67991436230977</v>
      </c>
      <c r="V461" s="34">
        <v>0.03</v>
      </c>
      <c r="W461" s="35">
        <f t="shared" si="208"/>
        <v>85614.867074655383</v>
      </c>
      <c r="X461" s="34">
        <v>2.925161222024579E-2</v>
      </c>
      <c r="Y461" s="34">
        <f t="shared" si="209"/>
        <v>5.8468923278879572</v>
      </c>
      <c r="Z461" s="34">
        <f t="shared" si="210"/>
        <v>5.8468923760099498</v>
      </c>
      <c r="AA461" s="34">
        <f t="shared" si="211"/>
        <v>-4.8121992612948361E-8</v>
      </c>
      <c r="AB461" s="34">
        <f t="shared" si="212"/>
        <v>9.6341998605842875E-6</v>
      </c>
      <c r="AC461" s="34">
        <v>654.53645715656205</v>
      </c>
      <c r="AD461" s="34">
        <f t="shared" si="213"/>
        <v>2588.505554913384</v>
      </c>
      <c r="AE461" s="34">
        <f>+gettm2(AD461,AC461,AK461,AL461,テーブル2[[#This Row],[Fcorr]])</f>
        <v>596.67991436230966</v>
      </c>
      <c r="AF461" s="37">
        <f t="shared" si="214"/>
        <v>0</v>
      </c>
      <c r="AG461" s="34">
        <v>9.7213638945046414E-6</v>
      </c>
      <c r="AH461" s="34">
        <f t="shared" si="215"/>
        <v>57.830713901020232</v>
      </c>
      <c r="AI461" s="34">
        <f t="shared" si="216"/>
        <v>0.31202317905973109</v>
      </c>
      <c r="AJ461" s="34">
        <f t="shared" si="217"/>
        <v>26.418692327831678</v>
      </c>
      <c r="AK461" s="34">
        <f>+S88*テーブル2[[#This Row],[F_form]]/(E88*CpFromTP((テーブル2[[#This Row],[Tin]]+テーブル2[[#This Row],[Tf]])/2,テーブル2[[#This Row],[P]])*AI88)</f>
        <v>2.2954700732585618</v>
      </c>
      <c r="AL461" s="34">
        <f t="shared" si="218"/>
        <v>1.3019406270654956</v>
      </c>
      <c r="AM461" s="34">
        <f t="shared" si="219"/>
        <v>617.97483343173008</v>
      </c>
      <c r="AN461" s="34">
        <f t="shared" si="220"/>
        <v>3.2863454180187546E-9</v>
      </c>
      <c r="AO461" s="34">
        <f t="shared" si="221"/>
        <v>8.7164033920353879E-8</v>
      </c>
      <c r="AP461" s="34">
        <v>3.3598636590895863</v>
      </c>
      <c r="AQ461" s="34">
        <f t="shared" si="222"/>
        <v>2.9630544631484459E-5</v>
      </c>
      <c r="AR461" s="34">
        <f t="shared" si="223"/>
        <v>4.9042639642124976E-6</v>
      </c>
      <c r="AS461" s="34">
        <f t="shared" si="224"/>
        <v>13.327784266798515</v>
      </c>
      <c r="AT461" s="34">
        <f t="shared" si="225"/>
        <v>9.8992544941439391</v>
      </c>
      <c r="AU461" s="34">
        <f t="shared" si="226"/>
        <v>3.0887968575841223</v>
      </c>
      <c r="AV461" s="34">
        <f t="shared" si="227"/>
        <v>0.27106680150546403</v>
      </c>
      <c r="AW461" s="34">
        <f t="shared" si="228"/>
        <v>6.543704373564229E-3</v>
      </c>
      <c r="AX461" s="34">
        <f t="shared" si="229"/>
        <v>0.27106679324102739</v>
      </c>
      <c r="AY461" s="34">
        <f t="shared" si="230"/>
        <v>8.2644366350415055E-9</v>
      </c>
      <c r="AZ461" s="34">
        <f t="shared" si="231"/>
        <v>964852.16359166033</v>
      </c>
      <c r="BA461" s="34">
        <f t="shared" si="232"/>
        <v>8.8189723268453621E-6</v>
      </c>
      <c r="BB461" s="36">
        <f t="shared" si="233"/>
        <v>5664544.0065991441</v>
      </c>
      <c r="BC461" s="38">
        <f t="shared" si="234"/>
        <v>15653.320563987829</v>
      </c>
      <c r="BD461" s="39">
        <f t="shared" si="235"/>
        <v>0.27710432780519217</v>
      </c>
      <c r="BE461" s="36">
        <v>2996860.5</v>
      </c>
      <c r="BF461" s="40">
        <f>テーブル2[[#This Row],[q_P]]/テーブル2[[#This Row],[q_M]]</f>
        <v>1.8901593873318909</v>
      </c>
      <c r="BG461" s="34">
        <v>1</v>
      </c>
      <c r="BH461" s="34">
        <v>-8.7999999999999995E-2</v>
      </c>
      <c r="BI461" s="34">
        <v>4.5999999999999999E-2</v>
      </c>
      <c r="BJ461" s="34">
        <v>5625</v>
      </c>
      <c r="BK461" s="22">
        <v>1</v>
      </c>
      <c r="BL461" s="34">
        <f>テーブル2[[#This Row],[Ts]]-テーブル2[[#This Row],[Tin]]</f>
        <v>320.37320398795805</v>
      </c>
      <c r="BM461" s="34">
        <f>テーブル2[[#This Row],[q_P]]*0.000001</f>
        <v>5.6645440065991437</v>
      </c>
      <c r="BN461" s="34">
        <f>テーブル2[[#This Row],[Tsub]]</f>
        <v>320.37320398795805</v>
      </c>
      <c r="BO461" s="34">
        <f>テーブル2[[#This Row],[Fcorr]]</f>
        <v>1</v>
      </c>
      <c r="BP461" s="34">
        <f>(テーブル2[[#This Row],[Tsub]]-40)^2</f>
        <v>78609.133514473142</v>
      </c>
      <c r="BQ461" s="34">
        <v>1</v>
      </c>
      <c r="BR461" s="34">
        <v>0.69595999999999991</v>
      </c>
    </row>
    <row r="462" spans="1:70" x14ac:dyDescent="0.15">
      <c r="A462" s="33" t="s">
        <v>228</v>
      </c>
      <c r="B462" s="34">
        <v>15513203.909628</v>
      </c>
      <c r="C462" s="22">
        <f>TsatFromP(テーブル2[[#This Row],[P]])</f>
        <v>617.97483343501642</v>
      </c>
      <c r="D462" s="34">
        <f>RhoGFromP(テーブル2[[#This Row],[P]])</f>
        <v>102.22394330032125</v>
      </c>
      <c r="E462" s="34">
        <f>RhoFFromP(テーブル2[[#This Row],[P]])</f>
        <v>593.9978032143099</v>
      </c>
      <c r="F462" s="34">
        <f>HgFromP(テーブル2[[#This Row],[P]])</f>
        <v>2595333.549379834</v>
      </c>
      <c r="G462" s="34">
        <f>HfFromP(テーブル2[[#This Row],[P]])</f>
        <v>1630481.3857881736</v>
      </c>
      <c r="H462" s="34">
        <f>MuGFromP(テーブル2[[#This Row],[P]])</f>
        <v>2.3048203873609753E-5</v>
      </c>
      <c r="I462" s="34">
        <f>MuFFromP(テーブル2[[#This Row],[P]])</f>
        <v>6.8200503236294993E-5</v>
      </c>
      <c r="J462" s="34">
        <f>KfFromP(テーブル2[[#This Row],[P]])</f>
        <v>0.47171772328904032</v>
      </c>
      <c r="K462" s="34">
        <f>CpFFromP(テーブル2[[#This Row],[P]])</f>
        <v>9005.0430614711822</v>
      </c>
      <c r="L462" s="34">
        <f>SigmaFromP(テーブル2[[#This Row],[P]])</f>
        <v>4.6429387983558243E-3</v>
      </c>
      <c r="M462" s="34">
        <v>27.01</v>
      </c>
      <c r="N462" s="34">
        <v>3173.5781999999999</v>
      </c>
      <c r="O462" s="35">
        <f t="shared" si="206"/>
        <v>2.8502295699234246E-6</v>
      </c>
      <c r="P462" s="35">
        <f t="shared" si="207"/>
        <v>5.9847340050885557E-3</v>
      </c>
      <c r="Q462" s="35">
        <v>1.905E-3</v>
      </c>
      <c r="R462" s="34">
        <v>0.69595999999999991</v>
      </c>
      <c r="S462" s="36">
        <v>5850262.451171875</v>
      </c>
      <c r="T462" s="34">
        <v>297.03976193415508</v>
      </c>
      <c r="U462" s="12">
        <f>+T462+BG462*S462*テーブル2[[#This Row],[Pw]]*R462/(N462*O462*K462)</f>
        <v>596.19019935693791</v>
      </c>
      <c r="V462" s="34">
        <v>0.03</v>
      </c>
      <c r="W462" s="35">
        <f t="shared" si="208"/>
        <v>88645.481838359992</v>
      </c>
      <c r="X462" s="34">
        <v>2.8816656506258271E-2</v>
      </c>
      <c r="Y462" s="34">
        <f t="shared" si="209"/>
        <v>5.8908532659418134</v>
      </c>
      <c r="Z462" s="34">
        <f t="shared" si="210"/>
        <v>5.8908532754525771</v>
      </c>
      <c r="AA462" s="34">
        <f t="shared" si="211"/>
        <v>-9.5107637321234506E-9</v>
      </c>
      <c r="AB462" s="34">
        <f t="shared" si="212"/>
        <v>9.1223563377926606E-6</v>
      </c>
      <c r="AC462" s="34">
        <v>654.22723456539961</v>
      </c>
      <c r="AD462" s="34">
        <f t="shared" si="213"/>
        <v>2660.1333669203145</v>
      </c>
      <c r="AE462" s="34">
        <f>+gettm2(AD462,AC462,AK462,AL462,テーブル2[[#This Row],[Fcorr]])</f>
        <v>596.19019935693791</v>
      </c>
      <c r="AF462" s="37">
        <f t="shared" si="214"/>
        <v>0</v>
      </c>
      <c r="AG462" s="34">
        <v>9.2086514335537274E-6</v>
      </c>
      <c r="AH462" s="34">
        <f t="shared" si="215"/>
        <v>61.075519873576148</v>
      </c>
      <c r="AI462" s="34">
        <f t="shared" si="216"/>
        <v>0.32065732611383813</v>
      </c>
      <c r="AJ462" s="34">
        <f t="shared" si="217"/>
        <v>25.717838260089085</v>
      </c>
      <c r="AK462" s="34">
        <f>+S88*テーブル2[[#This Row],[F_form]]/(E88*CpFromTP((テーブル2[[#This Row],[Tin]]+テーブル2[[#This Row],[Tf]])/2,テーブル2[[#This Row],[P]])*AI88)</f>
        <v>2.2963401650759012</v>
      </c>
      <c r="AL462" s="34">
        <f t="shared" si="218"/>
        <v>1.3019406270654956</v>
      </c>
      <c r="AM462" s="34">
        <f t="shared" si="219"/>
        <v>617.97483343262763</v>
      </c>
      <c r="AN462" s="34">
        <f t="shared" si="220"/>
        <v>2.388787834206596E-9</v>
      </c>
      <c r="AO462" s="34">
        <f t="shared" si="221"/>
        <v>8.6295095761066746E-8</v>
      </c>
      <c r="AP462" s="34">
        <v>3.4065537690527323</v>
      </c>
      <c r="AQ462" s="34">
        <f t="shared" si="222"/>
        <v>2.882388036152E-5</v>
      </c>
      <c r="AR462" s="34">
        <f t="shared" si="223"/>
        <v>4.6474732646573971E-6</v>
      </c>
      <c r="AS462" s="34">
        <f t="shared" si="224"/>
        <v>12.97942121069315</v>
      </c>
      <c r="AT462" s="34">
        <f t="shared" si="225"/>
        <v>9.7668255971302642</v>
      </c>
      <c r="AU462" s="34">
        <f t="shared" si="226"/>
        <v>3.1318041805959811</v>
      </c>
      <c r="AV462" s="34">
        <f t="shared" si="227"/>
        <v>0.27474958845675124</v>
      </c>
      <c r="AW462" s="34">
        <f t="shared" si="228"/>
        <v>6.1960519740769547E-3</v>
      </c>
      <c r="AX462" s="34">
        <f t="shared" si="229"/>
        <v>0.27474957771368586</v>
      </c>
      <c r="AY462" s="34">
        <f t="shared" si="230"/>
        <v>1.0743065381735306E-8</v>
      </c>
      <c r="AZ462" s="34">
        <f t="shared" si="231"/>
        <v>964852.16359166033</v>
      </c>
      <c r="BA462" s="34">
        <f t="shared" si="232"/>
        <v>8.4613020417802239E-6</v>
      </c>
      <c r="BB462" s="36">
        <f t="shared" si="233"/>
        <v>5845134.7912332593</v>
      </c>
      <c r="BC462" s="38">
        <f t="shared" si="234"/>
        <v>-5127.6599386157468</v>
      </c>
      <c r="BD462" s="39">
        <f t="shared" si="235"/>
        <v>-8.7648374434699375E-2</v>
      </c>
      <c r="BE462" s="36">
        <v>3091498.2</v>
      </c>
      <c r="BF462" s="40">
        <f>テーブル2[[#This Row],[q_P]]/テーブル2[[#This Row],[q_M]]</f>
        <v>1.8907126619815786</v>
      </c>
      <c r="BG462" s="34">
        <v>1</v>
      </c>
      <c r="BH462" s="34">
        <v>-9.6000000000000002E-2</v>
      </c>
      <c r="BI462" s="34">
        <v>4.5999999999999999E-2</v>
      </c>
      <c r="BJ462" s="34">
        <v>5625</v>
      </c>
      <c r="BK462" s="22">
        <v>1</v>
      </c>
      <c r="BL462" s="34">
        <f>テーブル2[[#This Row],[Ts]]-テーブル2[[#This Row],[Tin]]</f>
        <v>320.93507150086134</v>
      </c>
      <c r="BM462" s="34">
        <f>テーブル2[[#This Row],[q_P]]*0.000001</f>
        <v>5.8451347912332592</v>
      </c>
      <c r="BN462" s="34">
        <f>テーブル2[[#This Row],[Tsub]]</f>
        <v>320.93507150086134</v>
      </c>
      <c r="BO462" s="34">
        <f>テーブル2[[#This Row],[Fcorr]]</f>
        <v>1</v>
      </c>
      <c r="BP462" s="34">
        <f>(テーブル2[[#This Row],[Tsub]]-40)^2</f>
        <v>78924.514399194071</v>
      </c>
      <c r="BQ462" s="34">
        <v>1</v>
      </c>
      <c r="BR462" s="34">
        <v>0.69595999999999991</v>
      </c>
    </row>
    <row r="463" spans="1:70" x14ac:dyDescent="0.15">
      <c r="A463" s="33" t="s">
        <v>229</v>
      </c>
      <c r="B463" s="34">
        <v>15513203.909628</v>
      </c>
      <c r="C463" s="22">
        <f>TsatFromP(テーブル2[[#This Row],[P]])</f>
        <v>617.97483343501642</v>
      </c>
      <c r="D463" s="34">
        <f>RhoGFromP(テーブル2[[#This Row],[P]])</f>
        <v>102.22394330032125</v>
      </c>
      <c r="E463" s="34">
        <f>RhoFFromP(テーブル2[[#This Row],[P]])</f>
        <v>593.9978032143099</v>
      </c>
      <c r="F463" s="34">
        <f>HgFromP(テーブル2[[#This Row],[P]])</f>
        <v>2595333.549379834</v>
      </c>
      <c r="G463" s="34">
        <f>HfFromP(テーブル2[[#This Row],[P]])</f>
        <v>1630481.3857881736</v>
      </c>
      <c r="H463" s="34">
        <f>MuGFromP(テーブル2[[#This Row],[P]])</f>
        <v>2.3048203873609753E-5</v>
      </c>
      <c r="I463" s="34">
        <f>MuFFromP(テーブル2[[#This Row],[P]])</f>
        <v>6.8200503236294993E-5</v>
      </c>
      <c r="J463" s="34">
        <f>KfFromP(テーブル2[[#This Row],[P]])</f>
        <v>0.47171772328904032</v>
      </c>
      <c r="K463" s="34">
        <f>CpFFromP(テーブル2[[#This Row],[P]])</f>
        <v>9005.0430614711822</v>
      </c>
      <c r="L463" s="34">
        <f>SigmaFromP(テーブル2[[#This Row],[P]])</f>
        <v>4.6429387983558243E-3</v>
      </c>
      <c r="M463" s="34">
        <v>28.01</v>
      </c>
      <c r="N463" s="34">
        <v>3688.9456</v>
      </c>
      <c r="O463" s="35">
        <f t="shared" si="206"/>
        <v>2.8502295699234246E-6</v>
      </c>
      <c r="P463" s="35">
        <f t="shared" si="207"/>
        <v>5.9847340050885557E-3</v>
      </c>
      <c r="Q463" s="35">
        <v>1.905E-3</v>
      </c>
      <c r="R463" s="34">
        <v>0.69595999999999991</v>
      </c>
      <c r="S463" s="36">
        <v>6690204.2388916016</v>
      </c>
      <c r="T463" s="34">
        <v>299.79285116759172</v>
      </c>
      <c r="U463" s="12">
        <f>+T463+BG463*S463*テーブル2[[#This Row],[Pw]]*R463/(N463*O463*K463)</f>
        <v>594.09987173279183</v>
      </c>
      <c r="V463" s="34">
        <v>0.03</v>
      </c>
      <c r="W463" s="35">
        <f t="shared" si="208"/>
        <v>103040.90196595692</v>
      </c>
      <c r="X463" s="34">
        <v>2.7042139441523335E-2</v>
      </c>
      <c r="Y463" s="34">
        <f t="shared" si="209"/>
        <v>6.0810626264230043</v>
      </c>
      <c r="Z463" s="34">
        <f t="shared" si="210"/>
        <v>6.0810626347093208</v>
      </c>
      <c r="AA463" s="34">
        <f t="shared" si="211"/>
        <v>-8.2863165218327595E-9</v>
      </c>
      <c r="AB463" s="34">
        <f t="shared" si="212"/>
        <v>7.1945474511841464E-6</v>
      </c>
      <c r="AC463" s="34">
        <v>652.8119157825937</v>
      </c>
      <c r="AD463" s="34">
        <f t="shared" si="213"/>
        <v>2995.4024894891018</v>
      </c>
      <c r="AE463" s="34">
        <f>+gettm2(AD463,AC463,AK463,AL463,テーブル2[[#This Row],[Fcorr]])</f>
        <v>594.09987226091096</v>
      </c>
      <c r="AF463" s="37">
        <f t="shared" si="214"/>
        <v>5.2811913064942928E-7</v>
      </c>
      <c r="AG463" s="34">
        <v>7.277278888134471E-6</v>
      </c>
      <c r="AH463" s="34">
        <f t="shared" si="215"/>
        <v>77.440959224057579</v>
      </c>
      <c r="AI463" s="34">
        <f t="shared" si="216"/>
        <v>0.36107127742482154</v>
      </c>
      <c r="AJ463" s="34">
        <f t="shared" si="217"/>
        <v>22.885437583437767</v>
      </c>
      <c r="AK463" s="34">
        <f>+S88*テーブル2[[#This Row],[F_form]]/(E88*CpFromTP((テーブル2[[#This Row],[Tin]]+テーブル2[[#This Row],[Tf]])/2,テーブル2[[#This Row],[P]])*AI88)</f>
        <v>2.2957936252083684</v>
      </c>
      <c r="AL463" s="34">
        <f t="shared" si="218"/>
        <v>1.3019406270654956</v>
      </c>
      <c r="AM463" s="34">
        <f t="shared" si="219"/>
        <v>617.9748334252979</v>
      </c>
      <c r="AN463" s="34">
        <f t="shared" si="220"/>
        <v>9.7185193226323463E-9</v>
      </c>
      <c r="AO463" s="34">
        <f t="shared" si="221"/>
        <v>8.273143695032456E-8</v>
      </c>
      <c r="AP463" s="34">
        <v>3.6112721954337128</v>
      </c>
      <c r="AQ463" s="34">
        <f t="shared" si="222"/>
        <v>2.564853091115293E-5</v>
      </c>
      <c r="AR463" s="34">
        <f t="shared" si="223"/>
        <v>3.6800051625423978E-6</v>
      </c>
      <c r="AS463" s="34">
        <f t="shared" si="224"/>
        <v>11.57280485586587</v>
      </c>
      <c r="AT463" s="34">
        <f t="shared" si="225"/>
        <v>9.1932896835289561</v>
      </c>
      <c r="AU463" s="34">
        <f t="shared" si="226"/>
        <v>3.3194328497682335</v>
      </c>
      <c r="AV463" s="34">
        <f t="shared" si="227"/>
        <v>0.29183934566547931</v>
      </c>
      <c r="AW463" s="34">
        <f t="shared" si="228"/>
        <v>4.8866529969696796E-3</v>
      </c>
      <c r="AX463" s="34">
        <f t="shared" si="229"/>
        <v>0.29183933927603256</v>
      </c>
      <c r="AY463" s="34">
        <f t="shared" si="230"/>
        <v>6.3894467494662877E-9</v>
      </c>
      <c r="AZ463" s="34">
        <f t="shared" si="231"/>
        <v>964852.16359166033</v>
      </c>
      <c r="BA463" s="34">
        <f t="shared" si="232"/>
        <v>7.1023532769377827E-6</v>
      </c>
      <c r="BB463" s="36">
        <f t="shared" si="233"/>
        <v>6675962.8426420931</v>
      </c>
      <c r="BC463" s="38">
        <f t="shared" si="234"/>
        <v>-14241.396249508485</v>
      </c>
      <c r="BD463" s="39">
        <f t="shared" si="235"/>
        <v>-0.21286937948351675</v>
      </c>
      <c r="BE463" s="36">
        <v>3523677.0299999989</v>
      </c>
      <c r="BF463" s="40">
        <f>テーブル2[[#This Row],[q_P]]/テーブル2[[#This Row],[q_M]]</f>
        <v>1.8946012321231651</v>
      </c>
      <c r="BG463" s="34">
        <v>1</v>
      </c>
      <c r="BH463" s="34">
        <v>-4.3999999999999997E-2</v>
      </c>
      <c r="BI463" s="34">
        <v>4.5999999999999999E-2</v>
      </c>
      <c r="BJ463" s="34">
        <v>5625</v>
      </c>
      <c r="BK463" s="22">
        <v>1</v>
      </c>
      <c r="BL463" s="34">
        <f>テーブル2[[#This Row],[Ts]]-テーブル2[[#This Row],[Tin]]</f>
        <v>318.1819822674247</v>
      </c>
      <c r="BM463" s="34">
        <f>テーブル2[[#This Row],[q_P]]*0.000001</f>
        <v>6.6759628426420932</v>
      </c>
      <c r="BN463" s="34">
        <f>テーブル2[[#This Row],[Tsub]]</f>
        <v>318.1819822674247</v>
      </c>
      <c r="BO463" s="34">
        <f>テーブル2[[#This Row],[Fcorr]]</f>
        <v>1</v>
      </c>
      <c r="BP463" s="34">
        <f>(テーブル2[[#This Row],[Tsub]]-40)^2</f>
        <v>77385.215258233788</v>
      </c>
      <c r="BQ463" s="34">
        <v>1</v>
      </c>
      <c r="BR463" s="34">
        <v>0.69595999999999991</v>
      </c>
    </row>
    <row r="464" spans="1:70" x14ac:dyDescent="0.15">
      <c r="A464" s="33" t="s">
        <v>230</v>
      </c>
      <c r="B464" s="34">
        <v>15513203.909628</v>
      </c>
      <c r="C464" s="22">
        <f>TsatFromP(テーブル2[[#This Row],[P]])</f>
        <v>617.97483343501642</v>
      </c>
      <c r="D464" s="34">
        <f>RhoGFromP(テーブル2[[#This Row],[P]])</f>
        <v>102.22394330032125</v>
      </c>
      <c r="E464" s="34">
        <f>RhoFFromP(テーブル2[[#This Row],[P]])</f>
        <v>593.9978032143099</v>
      </c>
      <c r="F464" s="34">
        <f>HgFromP(テーブル2[[#This Row],[P]])</f>
        <v>2595333.549379834</v>
      </c>
      <c r="G464" s="34">
        <f>HfFromP(テーブル2[[#This Row],[P]])</f>
        <v>1630481.3857881736</v>
      </c>
      <c r="H464" s="34">
        <f>MuGFromP(テーブル2[[#This Row],[P]])</f>
        <v>2.3048203873609753E-5</v>
      </c>
      <c r="I464" s="34">
        <f>MuFFromP(テーブル2[[#This Row],[P]])</f>
        <v>6.8200503236294993E-5</v>
      </c>
      <c r="J464" s="34">
        <f>KfFromP(テーブル2[[#This Row],[P]])</f>
        <v>0.47171772328904032</v>
      </c>
      <c r="K464" s="34">
        <f>CpFFromP(テーブル2[[#This Row],[P]])</f>
        <v>9005.0430614711822</v>
      </c>
      <c r="L464" s="34">
        <f>SigmaFromP(テーブル2[[#This Row],[P]])</f>
        <v>4.6429387983558243E-3</v>
      </c>
      <c r="M464" s="34">
        <v>29.01</v>
      </c>
      <c r="N464" s="34">
        <v>3743.1948000000002</v>
      </c>
      <c r="O464" s="35">
        <f t="shared" si="206"/>
        <v>2.8502295699234246E-6</v>
      </c>
      <c r="P464" s="35">
        <f t="shared" si="207"/>
        <v>5.9847340050885557E-3</v>
      </c>
      <c r="Q464" s="35">
        <v>1.905E-3</v>
      </c>
      <c r="R464" s="34">
        <v>0.69595999999999991</v>
      </c>
      <c r="S464" s="36">
        <v>6783853.9123535156</v>
      </c>
      <c r="T464" s="34">
        <v>299.79285116759172</v>
      </c>
      <c r="U464" s="12">
        <f>+T464+BG464*S464*テーブル2[[#This Row],[Pw]]*R464/(N464*O464*K464)</f>
        <v>593.89456476405383</v>
      </c>
      <c r="V464" s="34">
        <v>0.03</v>
      </c>
      <c r="W464" s="35">
        <f t="shared" si="208"/>
        <v>104556.20934780923</v>
      </c>
      <c r="X464" s="34">
        <v>2.6878779410129471E-2</v>
      </c>
      <c r="Y464" s="34">
        <f t="shared" si="209"/>
        <v>6.0995139434553742</v>
      </c>
      <c r="Z464" s="34">
        <f t="shared" si="210"/>
        <v>6.0995139494935948</v>
      </c>
      <c r="AA464" s="34">
        <f t="shared" si="211"/>
        <v>-6.0382205901987618E-9</v>
      </c>
      <c r="AB464" s="34">
        <f t="shared" si="212"/>
        <v>7.0299887495029658E-6</v>
      </c>
      <c r="AC464" s="34">
        <v>652.67803064907378</v>
      </c>
      <c r="AD464" s="34">
        <f t="shared" si="213"/>
        <v>3030.2580390165281</v>
      </c>
      <c r="AE464" s="34">
        <f>+gettm2(AD464,AC464,AK464,AL464,テーブル2[[#This Row],[Fcorr]])</f>
        <v>593.89456476405371</v>
      </c>
      <c r="AF464" s="37">
        <f t="shared" si="214"/>
        <v>0</v>
      </c>
      <c r="AG464" s="34">
        <v>7.1128792359692948E-6</v>
      </c>
      <c r="AH464" s="34">
        <f t="shared" si="215"/>
        <v>79.253705184391762</v>
      </c>
      <c r="AI464" s="34">
        <f t="shared" si="216"/>
        <v>0.36527282891493823</v>
      </c>
      <c r="AJ464" s="34">
        <f t="shared" si="217"/>
        <v>22.628723869133538</v>
      </c>
      <c r="AK464" s="34">
        <f>+S88*テーブル2[[#This Row],[F_form]]/(E88*CpFromTP((テーブル2[[#This Row],[Tin]]+テーブル2[[#This Row],[Tf]])/2,テーブル2[[#This Row],[P]])*AI88)</f>
        <v>2.2959629017737546</v>
      </c>
      <c r="AL464" s="34">
        <f t="shared" si="218"/>
        <v>1.3019406270654956</v>
      </c>
      <c r="AM464" s="34">
        <f t="shared" si="219"/>
        <v>617.9748334068297</v>
      </c>
      <c r="AN464" s="34">
        <f t="shared" si="220"/>
        <v>2.8186718736833427E-8</v>
      </c>
      <c r="AO464" s="34">
        <f t="shared" si="221"/>
        <v>8.2890486466328999E-8</v>
      </c>
      <c r="AP464" s="34">
        <v>3.6315572198465418</v>
      </c>
      <c r="AQ464" s="34">
        <f t="shared" si="222"/>
        <v>2.5362797843808397E-5</v>
      </c>
      <c r="AR464" s="34">
        <f t="shared" si="223"/>
        <v>3.5978848612178119E-6</v>
      </c>
      <c r="AS464" s="34">
        <f t="shared" si="224"/>
        <v>11.446214723528758</v>
      </c>
      <c r="AT464" s="34">
        <f t="shared" si="225"/>
        <v>9.1382954175558666</v>
      </c>
      <c r="AU464" s="34">
        <f t="shared" si="226"/>
        <v>3.3379710186310483</v>
      </c>
      <c r="AV464" s="34">
        <f t="shared" si="227"/>
        <v>0.2935862012154935</v>
      </c>
      <c r="AW464" s="34">
        <f t="shared" si="228"/>
        <v>4.7748820651349845E-3</v>
      </c>
      <c r="AX464" s="34">
        <f t="shared" si="229"/>
        <v>0.29358616890462219</v>
      </c>
      <c r="AY464" s="34">
        <f t="shared" si="230"/>
        <v>3.2310871311835854E-8</v>
      </c>
      <c r="AZ464" s="34">
        <f t="shared" si="231"/>
        <v>964852.16359166033</v>
      </c>
      <c r="BA464" s="34">
        <f t="shared" si="232"/>
        <v>6.9840006114181922E-6</v>
      </c>
      <c r="BB464" s="36">
        <f t="shared" si="233"/>
        <v>6802147.3199088555</v>
      </c>
      <c r="BC464" s="38">
        <f t="shared" si="234"/>
        <v>18293.407555339858</v>
      </c>
      <c r="BD464" s="39">
        <f t="shared" si="235"/>
        <v>0.26966098904381247</v>
      </c>
      <c r="BE464" s="36">
        <v>3722416.2</v>
      </c>
      <c r="BF464" s="40">
        <f>テーブル2[[#This Row],[q_P]]/テーブル2[[#This Row],[q_M]]</f>
        <v>1.8273473342150335</v>
      </c>
      <c r="BG464" s="34">
        <v>1</v>
      </c>
      <c r="BH464" s="34">
        <v>-0.06</v>
      </c>
      <c r="BI464" s="34">
        <v>4.5999999999999999E-2</v>
      </c>
      <c r="BJ464" s="34">
        <v>5625</v>
      </c>
      <c r="BK464" s="22">
        <v>1</v>
      </c>
      <c r="BL464" s="34">
        <f>テーブル2[[#This Row],[Ts]]-テーブル2[[#This Row],[Tin]]</f>
        <v>318.1819822674247</v>
      </c>
      <c r="BM464" s="34">
        <f>テーブル2[[#This Row],[q_P]]*0.000001</f>
        <v>6.8021473199088556</v>
      </c>
      <c r="BN464" s="34">
        <f>テーブル2[[#This Row],[Tsub]]</f>
        <v>318.1819822674247</v>
      </c>
      <c r="BO464" s="34">
        <f>テーブル2[[#This Row],[Fcorr]]</f>
        <v>1</v>
      </c>
      <c r="BP464" s="34">
        <f>(テーブル2[[#This Row],[Tsub]]-40)^2</f>
        <v>77385.215258233788</v>
      </c>
      <c r="BQ464" s="34">
        <v>1</v>
      </c>
      <c r="BR464" s="34">
        <v>0.69595999999999991</v>
      </c>
    </row>
    <row r="465" spans="1:70" x14ac:dyDescent="0.15">
      <c r="A465" s="33" t="s">
        <v>204</v>
      </c>
      <c r="B465" s="34">
        <v>15513203.909628</v>
      </c>
      <c r="C465" s="22">
        <f>TsatFromP(テーブル2[[#This Row],[P]])</f>
        <v>617.97483343501642</v>
      </c>
      <c r="D465" s="34">
        <f>RhoGFromP(テーブル2[[#This Row],[P]])</f>
        <v>102.22394330032125</v>
      </c>
      <c r="E465" s="34">
        <f>RhoFFromP(テーブル2[[#This Row],[P]])</f>
        <v>593.9978032143099</v>
      </c>
      <c r="F465" s="34">
        <f>HgFromP(テーブル2[[#This Row],[P]])</f>
        <v>2595333.549379834</v>
      </c>
      <c r="G465" s="34">
        <f>HfFromP(テーブル2[[#This Row],[P]])</f>
        <v>1630481.3857881736</v>
      </c>
      <c r="H465" s="34">
        <f>MuGFromP(テーブル2[[#This Row],[P]])</f>
        <v>2.3048203873609753E-5</v>
      </c>
      <c r="I465" s="34">
        <f>MuFFromP(テーブル2[[#This Row],[P]])</f>
        <v>6.8200503236294993E-5</v>
      </c>
      <c r="J465" s="34">
        <f>KfFromP(テーブル2[[#This Row],[P]])</f>
        <v>0.47171772328904032</v>
      </c>
      <c r="K465" s="34">
        <f>CpFFromP(テーブル2[[#This Row],[P]])</f>
        <v>9005.0430614711822</v>
      </c>
      <c r="L465" s="34">
        <f>SigmaFromP(テーブル2[[#This Row],[P]])</f>
        <v>4.6429387983558243E-3</v>
      </c>
      <c r="M465" s="34">
        <v>3.01</v>
      </c>
      <c r="N465" s="34">
        <v>2115.7188000000001</v>
      </c>
      <c r="O465" s="35">
        <f t="shared" si="206"/>
        <v>2.8502295699234246E-6</v>
      </c>
      <c r="P465" s="35">
        <f t="shared" si="207"/>
        <v>5.9847340050885557E-3</v>
      </c>
      <c r="Q465" s="35">
        <v>1.905E-3</v>
      </c>
      <c r="R465" s="34">
        <v>0.15240000000000001</v>
      </c>
      <c r="S465" s="36">
        <v>5296081.54296875</v>
      </c>
      <c r="T465" s="34">
        <v>514.67337606307285</v>
      </c>
      <c r="U465" s="12">
        <f>+T465+BG465*S465*テーブル2[[#This Row],[Pw]]*R465/(N465*O465*K465)</f>
        <v>603.62643811287717</v>
      </c>
      <c r="V465" s="34">
        <v>0.03</v>
      </c>
      <c r="W465" s="35">
        <f t="shared" si="208"/>
        <v>59096.987892240002</v>
      </c>
      <c r="X465" s="34">
        <v>3.4555174610076914E-2</v>
      </c>
      <c r="Y465" s="34">
        <f t="shared" si="209"/>
        <v>5.3795191032891214</v>
      </c>
      <c r="Z465" s="34">
        <f t="shared" si="210"/>
        <v>5.3795191594519061</v>
      </c>
      <c r="AA465" s="34">
        <f t="shared" si="211"/>
        <v>-5.6162784645152897E-8</v>
      </c>
      <c r="AB465" s="34">
        <f t="shared" si="212"/>
        <v>1.7116700383672774E-5</v>
      </c>
      <c r="AC465" s="34">
        <v>650.52290282578872</v>
      </c>
      <c r="AD465" s="34">
        <f t="shared" si="213"/>
        <v>1941.9896130098523</v>
      </c>
      <c r="AE465" s="34">
        <f>+gettm2(AD465,AC465,AK465,AL465,テーブル2[[#This Row],[Fcorr]])</f>
        <v>603.62643811287717</v>
      </c>
      <c r="AF465" s="37">
        <f t="shared" si="214"/>
        <v>0</v>
      </c>
      <c r="AG465" s="34">
        <v>1.7245382349374538E-5</v>
      </c>
      <c r="AH465" s="34">
        <f t="shared" si="215"/>
        <v>32.550237096756916</v>
      </c>
      <c r="AI465" s="34">
        <f t="shared" si="216"/>
        <v>0.23409096866805337</v>
      </c>
      <c r="AJ465" s="34">
        <f t="shared" si="217"/>
        <v>35.160476005111597</v>
      </c>
      <c r="AK465" s="34">
        <f>+S88*テーブル2[[#This Row],[F_form]]/(E88*CpFromTP((テーブル2[[#This Row],[Tin]]+テーブル2[[#This Row],[Tf]])/2,テーブル2[[#This Row],[P]])*AI88)</f>
        <v>1.91600160573003</v>
      </c>
      <c r="AL465" s="34">
        <f t="shared" si="218"/>
        <v>1.3019406270654956</v>
      </c>
      <c r="AM465" s="34">
        <f t="shared" si="219"/>
        <v>617.97483342829776</v>
      </c>
      <c r="AN465" s="34">
        <f t="shared" si="220"/>
        <v>6.7186647356720641E-9</v>
      </c>
      <c r="AO465" s="34">
        <f t="shared" si="221"/>
        <v>1.2868196570176409E-7</v>
      </c>
      <c r="AP465" s="34">
        <v>2.8868412034290869</v>
      </c>
      <c r="AQ465" s="34">
        <f t="shared" si="222"/>
        <v>4.0136283200497758E-5</v>
      </c>
      <c r="AR465" s="34">
        <f t="shared" si="223"/>
        <v>8.687032157538151E-6</v>
      </c>
      <c r="AS465" s="34">
        <f t="shared" si="224"/>
        <v>17.711418601387567</v>
      </c>
      <c r="AT465" s="34">
        <f t="shared" si="225"/>
        <v>11.321047751513067</v>
      </c>
      <c r="AU465" s="34">
        <f t="shared" si="226"/>
        <v>2.6501550344889813</v>
      </c>
      <c r="AV465" s="34">
        <f t="shared" si="227"/>
        <v>0.23668616894010563</v>
      </c>
      <c r="AW465" s="34">
        <f t="shared" si="228"/>
        <v>1.1625939754465001E-2</v>
      </c>
      <c r="AX465" s="34">
        <f t="shared" si="229"/>
        <v>0.23668616807055079</v>
      </c>
      <c r="AY465" s="34">
        <f t="shared" si="230"/>
        <v>8.6955484479567247E-10</v>
      </c>
      <c r="AZ465" s="34">
        <f t="shared" si="231"/>
        <v>964852.16359166033</v>
      </c>
      <c r="BA465" s="34">
        <f t="shared" si="232"/>
        <v>1.390318357408178E-5</v>
      </c>
      <c r="BB465" s="36">
        <f t="shared" si="233"/>
        <v>5304556.0559251504</v>
      </c>
      <c r="BC465" s="38">
        <f t="shared" si="234"/>
        <v>8474.5129564004019</v>
      </c>
      <c r="BD465" s="39">
        <f t="shared" si="235"/>
        <v>0.16001477484143803</v>
      </c>
      <c r="BE465" s="36">
        <v>3722416.2</v>
      </c>
      <c r="BF465" s="40">
        <f>テーブル2[[#This Row],[q_P]]/テーブル2[[#This Row],[q_M]]</f>
        <v>1.4250303488162206</v>
      </c>
      <c r="BG465" s="34">
        <v>1</v>
      </c>
      <c r="BH465" s="34">
        <v>-2.1999999999999999E-2</v>
      </c>
      <c r="BI465" s="34">
        <v>4.5999999999999999E-2</v>
      </c>
      <c r="BJ465" s="34">
        <v>5625</v>
      </c>
      <c r="BK465" s="22">
        <v>1</v>
      </c>
      <c r="BL465" s="34">
        <f>テーブル2[[#This Row],[Ts]]-テーブル2[[#This Row],[Tin]]</f>
        <v>103.30145737194357</v>
      </c>
      <c r="BM465" s="34">
        <f>テーブル2[[#This Row],[q_P]]*0.000001</f>
        <v>5.3045560559251506</v>
      </c>
      <c r="BN465" s="34">
        <f>テーブル2[[#This Row],[Tsub]]</f>
        <v>103.30145737194357</v>
      </c>
      <c r="BO465" s="34">
        <f>テーブル2[[#This Row],[Fcorr]]</f>
        <v>1</v>
      </c>
      <c r="BP465" s="34">
        <f>(テーブル2[[#This Row],[Tsub]]-40)^2</f>
        <v>4007.0745054119889</v>
      </c>
      <c r="BQ465" s="34">
        <v>1</v>
      </c>
      <c r="BR465" s="34">
        <v>0.15240000000000001</v>
      </c>
    </row>
    <row r="466" spans="1:70" x14ac:dyDescent="0.15">
      <c r="A466" s="33" t="s">
        <v>231</v>
      </c>
      <c r="B466" s="34">
        <v>15513203.909628</v>
      </c>
      <c r="C466" s="22">
        <f>TsatFromP(テーブル2[[#This Row],[P]])</f>
        <v>617.97483343501642</v>
      </c>
      <c r="D466" s="34">
        <f>RhoGFromP(テーブル2[[#This Row],[P]])</f>
        <v>102.22394330032125</v>
      </c>
      <c r="E466" s="34">
        <f>RhoFFromP(テーブル2[[#This Row],[P]])</f>
        <v>593.9978032143099</v>
      </c>
      <c r="F466" s="34">
        <f>HgFromP(テーブル2[[#This Row],[P]])</f>
        <v>2595333.549379834</v>
      </c>
      <c r="G466" s="34">
        <f>HfFromP(テーブル2[[#This Row],[P]])</f>
        <v>1630481.3857881736</v>
      </c>
      <c r="H466" s="34">
        <f>MuGFromP(テーブル2[[#This Row],[P]])</f>
        <v>2.3048203873609753E-5</v>
      </c>
      <c r="I466" s="34">
        <f>MuFFromP(テーブル2[[#This Row],[P]])</f>
        <v>6.8200503236294993E-5</v>
      </c>
      <c r="J466" s="34">
        <f>KfFromP(テーブル2[[#This Row],[P]])</f>
        <v>0.47171772328904032</v>
      </c>
      <c r="K466" s="34">
        <f>CpFFromP(テーブル2[[#This Row],[P]])</f>
        <v>9005.0430614711822</v>
      </c>
      <c r="L466" s="34">
        <f>SigmaFromP(テーブル2[[#This Row],[P]])</f>
        <v>4.6429387983558243E-3</v>
      </c>
      <c r="M466" s="34">
        <v>30.01</v>
      </c>
      <c r="N466" s="34">
        <v>3878.8177999999998</v>
      </c>
      <c r="O466" s="35">
        <f t="shared" si="206"/>
        <v>2.8502295699234246E-6</v>
      </c>
      <c r="P466" s="35">
        <f t="shared" si="207"/>
        <v>5.9847340050885557E-3</v>
      </c>
      <c r="Q466" s="35">
        <v>1.905E-3</v>
      </c>
      <c r="R466" s="34">
        <v>0.69595999999999991</v>
      </c>
      <c r="S466" s="36">
        <v>7004291.5344238281</v>
      </c>
      <c r="T466" s="34">
        <v>300.35468451216877</v>
      </c>
      <c r="U466" s="12">
        <f>+T466+BG466*S466*テーブル2[[#This Row],[Pw]]*R466/(N466*O466*K466)</f>
        <v>593.39564626592528</v>
      </c>
      <c r="V466" s="34">
        <v>0.03</v>
      </c>
      <c r="W466" s="35">
        <f t="shared" si="208"/>
        <v>108344.47780244</v>
      </c>
      <c r="X466" s="34">
        <v>2.6486711415858042E-2</v>
      </c>
      <c r="Y466" s="34">
        <f t="shared" si="209"/>
        <v>6.1444919577192882</v>
      </c>
      <c r="Z466" s="34">
        <f t="shared" si="210"/>
        <v>6.144491984076911</v>
      </c>
      <c r="AA466" s="34">
        <f t="shared" si="211"/>
        <v>-2.6357622751049803E-8</v>
      </c>
      <c r="AB466" s="34">
        <f t="shared" si="212"/>
        <v>6.6438869072497715E-6</v>
      </c>
      <c r="AC466" s="34">
        <v>652.34154309749533</v>
      </c>
      <c r="AD466" s="34">
        <f t="shared" si="213"/>
        <v>3117.0646607314138</v>
      </c>
      <c r="AE466" s="34">
        <f>+gettm2(AD466,AC466,AK466,AL466,テーブル2[[#This Row],[Fcorr]])</f>
        <v>593.39564626592528</v>
      </c>
      <c r="AF466" s="37">
        <f t="shared" si="214"/>
        <v>0</v>
      </c>
      <c r="AG466" s="34">
        <v>6.7257206081642609E-6</v>
      </c>
      <c r="AH466" s="34">
        <f t="shared" si="215"/>
        <v>83.85944306106974</v>
      </c>
      <c r="AI466" s="34">
        <f t="shared" si="216"/>
        <v>0.37573665736587636</v>
      </c>
      <c r="AJ466" s="34">
        <f t="shared" si="217"/>
        <v>22.009980079434971</v>
      </c>
      <c r="AK466" s="34">
        <f>+S88*テーブル2[[#This Row],[F_form]]/(E88*CpFromTP((テーブル2[[#This Row],[Tin]]+テーブル2[[#This Row],[Tf]])/2,テーブル2[[#This Row],[P]])*AI88)</f>
        <v>2.2959110255330453</v>
      </c>
      <c r="AL466" s="34">
        <f t="shared" si="218"/>
        <v>1.3019406270654956</v>
      </c>
      <c r="AM466" s="34">
        <f t="shared" si="219"/>
        <v>617.97483344952502</v>
      </c>
      <c r="AN466" s="34">
        <f t="shared" si="220"/>
        <v>-1.4508600543194916E-8</v>
      </c>
      <c r="AO466" s="34">
        <f t="shared" si="221"/>
        <v>8.1833700914489447E-8</v>
      </c>
      <c r="AP466" s="34">
        <v>3.6804464016308529</v>
      </c>
      <c r="AQ466" s="34">
        <f t="shared" si="222"/>
        <v>2.4693460074646006E-5</v>
      </c>
      <c r="AR466" s="34">
        <f t="shared" si="223"/>
        <v>3.4037771545393752E-6</v>
      </c>
      <c r="AS466" s="34">
        <f t="shared" si="224"/>
        <v>11.138890794141329</v>
      </c>
      <c r="AT466" s="34">
        <f t="shared" si="225"/>
        <v>9.0022132994777557</v>
      </c>
      <c r="AU466" s="34">
        <f t="shared" si="226"/>
        <v>3.3824615340404089</v>
      </c>
      <c r="AV466" s="34">
        <f t="shared" si="227"/>
        <v>0.29798486759044396</v>
      </c>
      <c r="AW466" s="34">
        <f t="shared" si="228"/>
        <v>4.5126354488767857E-3</v>
      </c>
      <c r="AX466" s="34">
        <f t="shared" si="229"/>
        <v>0.2979848504138175</v>
      </c>
      <c r="AY466" s="34">
        <f t="shared" si="230"/>
        <v>1.7176626454507016E-8</v>
      </c>
      <c r="AZ466" s="34">
        <f t="shared" si="231"/>
        <v>964852.16359166033</v>
      </c>
      <c r="BA466" s="34">
        <f t="shared" si="232"/>
        <v>6.7093654899318778E-6</v>
      </c>
      <c r="BB466" s="36">
        <f t="shared" si="233"/>
        <v>6990308.7120211152</v>
      </c>
      <c r="BC466" s="38">
        <f t="shared" si="234"/>
        <v>-13982.822402712889</v>
      </c>
      <c r="BD466" s="39">
        <f t="shared" si="235"/>
        <v>-0.19963221596348235</v>
      </c>
      <c r="BE466" s="36">
        <v>3753962.1</v>
      </c>
      <c r="BF466" s="40">
        <f>テーブル2[[#This Row],[q_P]]/テーブル2[[#This Row],[q_M]]</f>
        <v>1.8621148871005158</v>
      </c>
      <c r="BG466" s="34">
        <v>1</v>
      </c>
      <c r="BH466" s="34">
        <v>-0.105</v>
      </c>
      <c r="BI466" s="34">
        <v>4.5999999999999999E-2</v>
      </c>
      <c r="BJ466" s="34">
        <v>5625</v>
      </c>
      <c r="BK466" s="22">
        <v>1</v>
      </c>
      <c r="BL466" s="34">
        <f>テーブル2[[#This Row],[Ts]]-テーブル2[[#This Row],[Tin]]</f>
        <v>317.62014892284765</v>
      </c>
      <c r="BM466" s="34">
        <f>テーブル2[[#This Row],[q_P]]*0.000001</f>
        <v>6.9903087120211147</v>
      </c>
      <c r="BN466" s="34">
        <f>テーブル2[[#This Row],[Tsub]]</f>
        <v>317.62014892284765</v>
      </c>
      <c r="BO466" s="34">
        <f>テーブル2[[#This Row],[Fcorr]]</f>
        <v>1</v>
      </c>
      <c r="BP466" s="34">
        <f>(テーブル2[[#This Row],[Tsub]]-40)^2</f>
        <v>77072.947087944107</v>
      </c>
      <c r="BQ466" s="34">
        <v>1</v>
      </c>
      <c r="BR466" s="34">
        <v>0.69595999999999991</v>
      </c>
    </row>
    <row r="467" spans="1:70" x14ac:dyDescent="0.15">
      <c r="A467" s="33" t="s">
        <v>205</v>
      </c>
      <c r="B467" s="34">
        <v>15513203.909628</v>
      </c>
      <c r="C467" s="22">
        <f>TsatFromP(テーブル2[[#This Row],[P]])</f>
        <v>617.97483343501642</v>
      </c>
      <c r="D467" s="34">
        <f>RhoGFromP(テーブル2[[#This Row],[P]])</f>
        <v>102.22394330032125</v>
      </c>
      <c r="E467" s="34">
        <f>RhoFFromP(テーブル2[[#This Row],[P]])</f>
        <v>593.9978032143099</v>
      </c>
      <c r="F467" s="34">
        <f>HgFromP(テーブル2[[#This Row],[P]])</f>
        <v>2595333.549379834</v>
      </c>
      <c r="G467" s="34">
        <f>HfFromP(テーブル2[[#This Row],[P]])</f>
        <v>1630481.3857881736</v>
      </c>
      <c r="H467" s="34">
        <f>MuGFromP(テーブル2[[#This Row],[P]])</f>
        <v>2.3048203873609753E-5</v>
      </c>
      <c r="I467" s="34">
        <f>MuFFromP(テーブル2[[#This Row],[P]])</f>
        <v>6.8200503236294993E-5</v>
      </c>
      <c r="J467" s="34">
        <f>KfFromP(テーブル2[[#This Row],[P]])</f>
        <v>0.47171772328904032</v>
      </c>
      <c r="K467" s="34">
        <f>CpFFromP(テーブル2[[#This Row],[P]])</f>
        <v>9005.0430614711822</v>
      </c>
      <c r="L467" s="34">
        <f>SigmaFromP(テーブル2[[#This Row],[P]])</f>
        <v>4.6429387983558243E-3</v>
      </c>
      <c r="M467" s="34">
        <v>4.01</v>
      </c>
      <c r="N467" s="34">
        <v>2156.4056999999998</v>
      </c>
      <c r="O467" s="35">
        <f t="shared" si="206"/>
        <v>2.8502295699234246E-6</v>
      </c>
      <c r="P467" s="35">
        <f t="shared" si="207"/>
        <v>5.9847340050885557E-3</v>
      </c>
      <c r="Q467" s="35">
        <v>1.905E-3</v>
      </c>
      <c r="R467" s="34">
        <v>0.15240000000000001</v>
      </c>
      <c r="S467" s="36">
        <v>5454328.1555175781</v>
      </c>
      <c r="T467" s="34">
        <v>513.57370580890131</v>
      </c>
      <c r="U467" s="12">
        <f>+T467+BG467*S467*テーブル2[[#This Row],[Pw]]*R467/(N467*O467*K467)</f>
        <v>603.45617129584787</v>
      </c>
      <c r="V467" s="34">
        <v>0.03</v>
      </c>
      <c r="W467" s="35">
        <f t="shared" si="208"/>
        <v>60233.468428629232</v>
      </c>
      <c r="X467" s="34">
        <v>3.4249617312818323E-2</v>
      </c>
      <c r="Y467" s="34">
        <f t="shared" si="209"/>
        <v>5.4034624570515355</v>
      </c>
      <c r="Z467" s="34">
        <f t="shared" si="210"/>
        <v>5.4034625052940841</v>
      </c>
      <c r="AA467" s="34">
        <f t="shared" si="211"/>
        <v>-4.8242548622567938E-8</v>
      </c>
      <c r="AB467" s="34">
        <f t="shared" si="212"/>
        <v>1.6623878854374759E-5</v>
      </c>
      <c r="AC467" s="34">
        <v>650.52335233657379</v>
      </c>
      <c r="AD467" s="34">
        <f t="shared" si="213"/>
        <v>1970.5649071683436</v>
      </c>
      <c r="AE467" s="34">
        <f>+gettm2(AD467,AC467,AK467,AL467,テーブル2[[#This Row],[Fcorr]])</f>
        <v>603.45617129584764</v>
      </c>
      <c r="AF467" s="37">
        <f t="shared" si="214"/>
        <v>0</v>
      </c>
      <c r="AG467" s="34">
        <v>1.6754169051978263E-5</v>
      </c>
      <c r="AH467" s="34">
        <f t="shared" si="215"/>
        <v>33.515201878175269</v>
      </c>
      <c r="AI467" s="34">
        <f t="shared" si="216"/>
        <v>0.23753548672557698</v>
      </c>
      <c r="AJ467" s="34">
        <f t="shared" si="217"/>
        <v>34.661603761253836</v>
      </c>
      <c r="AK467" s="34">
        <f>+S88*テーブル2[[#This Row],[F_form]]/(E88*CpFromTP((テーブル2[[#This Row],[Tin]]+テーブル2[[#This Row],[Tf]])/2,テーブル2[[#This Row],[P]])*AI88)</f>
        <v>1.9200660166535086</v>
      </c>
      <c r="AL467" s="34">
        <f t="shared" si="218"/>
        <v>1.3019406270654956</v>
      </c>
      <c r="AM467" s="34">
        <f t="shared" si="219"/>
        <v>617.9748334050006</v>
      </c>
      <c r="AN467" s="34">
        <f t="shared" si="220"/>
        <v>3.0015826268936507E-8</v>
      </c>
      <c r="AO467" s="34">
        <f t="shared" si="221"/>
        <v>1.3029019760350352E-7</v>
      </c>
      <c r="AP467" s="34">
        <v>2.9107460767612525</v>
      </c>
      <c r="AQ467" s="34">
        <f t="shared" si="222"/>
        <v>3.947974159457351E-5</v>
      </c>
      <c r="AR467" s="34">
        <f t="shared" si="223"/>
        <v>8.4422296247908833E-6</v>
      </c>
      <c r="AS467" s="34">
        <f t="shared" si="224"/>
        <v>17.465576311674422</v>
      </c>
      <c r="AT467" s="34">
        <f t="shared" si="225"/>
        <v>11.251159379031176</v>
      </c>
      <c r="AU467" s="34">
        <f t="shared" si="226"/>
        <v>2.6725496193252107</v>
      </c>
      <c r="AV467" s="34">
        <f t="shared" si="227"/>
        <v>0.23819645743604179</v>
      </c>
      <c r="AW467" s="34">
        <f t="shared" si="228"/>
        <v>1.1291207400629603E-2</v>
      </c>
      <c r="AX467" s="34">
        <f t="shared" si="229"/>
        <v>0.23819645554396141</v>
      </c>
      <c r="AY467" s="34">
        <f t="shared" si="230"/>
        <v>1.8920803812605413E-9</v>
      </c>
      <c r="AZ467" s="34">
        <f t="shared" si="231"/>
        <v>964852.16359166033</v>
      </c>
      <c r="BA467" s="34">
        <f t="shared" si="232"/>
        <v>1.3563444063283624E-5</v>
      </c>
      <c r="BB467" s="36">
        <f t="shared" si="233"/>
        <v>5505380.9525927985</v>
      </c>
      <c r="BC467" s="38">
        <f t="shared" si="234"/>
        <v>51052.797075220384</v>
      </c>
      <c r="BD467" s="39">
        <f t="shared" si="235"/>
        <v>0.93600523510078071</v>
      </c>
      <c r="BE467" s="36">
        <v>3785508</v>
      </c>
      <c r="BF467" s="40">
        <f>テーブル2[[#This Row],[q_P]]/テーブル2[[#This Row],[q_M]]</f>
        <v>1.4543308196925746</v>
      </c>
      <c r="BG467" s="34">
        <v>1</v>
      </c>
      <c r="BH467" s="34">
        <v>-2.8000000000000001E-2</v>
      </c>
      <c r="BI467" s="34">
        <v>4.5999999999999999E-2</v>
      </c>
      <c r="BJ467" s="34">
        <v>5625</v>
      </c>
      <c r="BK467" s="22">
        <v>1</v>
      </c>
      <c r="BL467" s="34">
        <f>テーブル2[[#This Row],[Ts]]-テーブル2[[#This Row],[Tin]]</f>
        <v>104.40112762611511</v>
      </c>
      <c r="BM467" s="34">
        <f>テーブル2[[#This Row],[q_P]]*0.000001</f>
        <v>5.5053809525927981</v>
      </c>
      <c r="BN467" s="34">
        <f>テーブル2[[#This Row],[Tsub]]</f>
        <v>104.40112762611511</v>
      </c>
      <c r="BO467" s="34">
        <f>テーブル2[[#This Row],[Fcorr]]</f>
        <v>1</v>
      </c>
      <c r="BP467" s="34">
        <f>(テーブル2[[#This Row],[Tsub]]-40)^2</f>
        <v>4147.505239515167</v>
      </c>
      <c r="BQ467" s="34">
        <v>1</v>
      </c>
      <c r="BR467" s="34">
        <v>0.15240000000000001</v>
      </c>
    </row>
    <row r="468" spans="1:70" x14ac:dyDescent="0.15">
      <c r="A468" s="33" t="s">
        <v>206</v>
      </c>
      <c r="B468" s="34">
        <v>15513203.909628</v>
      </c>
      <c r="C468" s="22">
        <f>TsatFromP(テーブル2[[#This Row],[P]])</f>
        <v>617.97483343501642</v>
      </c>
      <c r="D468" s="34">
        <f>RhoGFromP(テーブル2[[#This Row],[P]])</f>
        <v>102.22394330032125</v>
      </c>
      <c r="E468" s="34">
        <f>RhoFFromP(テーブル2[[#This Row],[P]])</f>
        <v>593.9978032143099</v>
      </c>
      <c r="F468" s="34">
        <f>HgFromP(テーブル2[[#This Row],[P]])</f>
        <v>2595333.549379834</v>
      </c>
      <c r="G468" s="34">
        <f>HfFromP(テーブル2[[#This Row],[P]])</f>
        <v>1630481.3857881736</v>
      </c>
      <c r="H468" s="34">
        <f>MuGFromP(テーブル2[[#This Row],[P]])</f>
        <v>2.3048203873609753E-5</v>
      </c>
      <c r="I468" s="34">
        <f>MuFFromP(テーブル2[[#This Row],[P]])</f>
        <v>6.8200503236294993E-5</v>
      </c>
      <c r="J468" s="34">
        <f>KfFromP(テーブル2[[#This Row],[P]])</f>
        <v>0.47171772328904032</v>
      </c>
      <c r="K468" s="34">
        <f>CpFFromP(テーブル2[[#This Row],[P]])</f>
        <v>9005.0430614711822</v>
      </c>
      <c r="L468" s="34">
        <f>SigmaFromP(テーブル2[[#This Row],[P]])</f>
        <v>4.6429387983558243E-3</v>
      </c>
      <c r="M468" s="34">
        <v>5.01</v>
      </c>
      <c r="N468" s="34">
        <v>2251.3418000000001</v>
      </c>
      <c r="O468" s="35">
        <f t="shared" si="206"/>
        <v>2.8502295699234246E-6</v>
      </c>
      <c r="P468" s="35">
        <f t="shared" si="207"/>
        <v>5.9847340050885557E-3</v>
      </c>
      <c r="Q468" s="35">
        <v>1.905E-3</v>
      </c>
      <c r="R468" s="34">
        <v>0.15240000000000001</v>
      </c>
      <c r="S468" s="36">
        <v>8052732.0861816406</v>
      </c>
      <c r="T468" s="34">
        <v>475.2063085776814</v>
      </c>
      <c r="U468" s="12">
        <f>+T468+BG468*S468*テーブル2[[#This Row],[Pw]]*R468/(N468*O468*K468)</f>
        <v>602.31229340595405</v>
      </c>
      <c r="V468" s="34">
        <v>0.03</v>
      </c>
      <c r="W468" s="35">
        <f t="shared" si="208"/>
        <v>62885.256346870767</v>
      </c>
      <c r="X468" s="34">
        <v>3.3572814002579013E-2</v>
      </c>
      <c r="Y468" s="34">
        <f t="shared" si="209"/>
        <v>5.4576556165521035</v>
      </c>
      <c r="Z468" s="34">
        <f t="shared" si="210"/>
        <v>5.4576556280145851</v>
      </c>
      <c r="AA468" s="34">
        <f t="shared" si="211"/>
        <v>-1.1462481630530874E-8</v>
      </c>
      <c r="AB468" s="34">
        <f t="shared" si="212"/>
        <v>1.5558883062570942E-5</v>
      </c>
      <c r="AC468" s="34">
        <v>652.22213603105945</v>
      </c>
      <c r="AD468" s="34">
        <f t="shared" si="213"/>
        <v>2036.890668983739</v>
      </c>
      <c r="AE468" s="34">
        <f>+gettm2(AD468,AC468,AK468,AL468,テーブル2[[#This Row],[Fcorr]])</f>
        <v>602.31229340595405</v>
      </c>
      <c r="AF468" s="37">
        <f t="shared" si="214"/>
        <v>0</v>
      </c>
      <c r="AG468" s="34">
        <v>1.5739206898538097E-5</v>
      </c>
      <c r="AH468" s="34">
        <f t="shared" si="215"/>
        <v>35.809296436130886</v>
      </c>
      <c r="AI468" s="34">
        <f t="shared" si="216"/>
        <v>0.24553051498267908</v>
      </c>
      <c r="AJ468" s="34">
        <f t="shared" si="217"/>
        <v>33.657788628699997</v>
      </c>
      <c r="AK468" s="34">
        <f>+S88*テーブル2[[#This Row],[F_form]]/(E88*CpFromTP((テーブル2[[#This Row],[Tin]]+テーブル2[[#This Row],[Tf]])/2,テーブル2[[#This Row],[P]])*AI88)</f>
        <v>2.0290729183724459</v>
      </c>
      <c r="AL468" s="34">
        <f t="shared" si="218"/>
        <v>1.3019406270654956</v>
      </c>
      <c r="AM468" s="34">
        <f t="shared" si="219"/>
        <v>617.97483340965982</v>
      </c>
      <c r="AN468" s="34">
        <f t="shared" si="220"/>
        <v>2.5356598598591518E-8</v>
      </c>
      <c r="AO468" s="34">
        <f t="shared" si="221"/>
        <v>1.8032383596715488E-7</v>
      </c>
      <c r="AP468" s="34">
        <v>2.9720361016028796</v>
      </c>
      <c r="AQ468" s="34">
        <f t="shared" si="222"/>
        <v>3.7868210440078209E-5</v>
      </c>
      <c r="AR468" s="34">
        <f t="shared" si="223"/>
        <v>7.9597653672526257E-6</v>
      </c>
      <c r="AS468" s="34">
        <f t="shared" si="224"/>
        <v>17.021702681214485</v>
      </c>
      <c r="AT468" s="34">
        <f t="shared" si="225"/>
        <v>11.122445790829557</v>
      </c>
      <c r="AU468" s="34">
        <f t="shared" si="226"/>
        <v>2.7308998428893125</v>
      </c>
      <c r="AV468" s="34">
        <f t="shared" si="227"/>
        <v>0.24113625871356703</v>
      </c>
      <c r="AW468" s="34">
        <f t="shared" si="228"/>
        <v>1.0567845033074206E-2</v>
      </c>
      <c r="AX468" s="34">
        <f t="shared" si="229"/>
        <v>0.24113625360723828</v>
      </c>
      <c r="AY468" s="34">
        <f t="shared" si="230"/>
        <v>5.1063287487274067E-9</v>
      </c>
      <c r="AZ468" s="34">
        <f t="shared" si="231"/>
        <v>964852.16359166033</v>
      </c>
      <c r="BA468" s="34">
        <f t="shared" si="232"/>
        <v>1.2741504189553792E-5</v>
      </c>
      <c r="BB468" s="36">
        <f t="shared" si="233"/>
        <v>8111068.1408771966</v>
      </c>
      <c r="BC468" s="38">
        <f t="shared" si="234"/>
        <v>58336.05469555594</v>
      </c>
      <c r="BD468" s="39">
        <f t="shared" si="235"/>
        <v>0.72442562438727698</v>
      </c>
      <c r="BE468" s="36">
        <v>4889614.4999999991</v>
      </c>
      <c r="BF468" s="40">
        <f>テーブル2[[#This Row],[q_P]]/テーブル2[[#This Row],[q_M]]</f>
        <v>1.6588359145444285</v>
      </c>
      <c r="BG468" s="34">
        <v>1</v>
      </c>
      <c r="BH468" s="34">
        <v>-7.0999999999999994E-2</v>
      </c>
      <c r="BI468" s="34">
        <v>4.5999999999999999E-2</v>
      </c>
      <c r="BJ468" s="34">
        <v>5625</v>
      </c>
      <c r="BK468" s="22">
        <v>1</v>
      </c>
      <c r="BL468" s="34">
        <f>テーブル2[[#This Row],[Ts]]-テーブル2[[#This Row],[Tin]]</f>
        <v>142.76852485733502</v>
      </c>
      <c r="BM468" s="34">
        <f>テーブル2[[#This Row],[q_P]]*0.000001</f>
        <v>8.1110681408771956</v>
      </c>
      <c r="BN468" s="34">
        <f>テーブル2[[#This Row],[Tsub]]</f>
        <v>142.76852485733502</v>
      </c>
      <c r="BO468" s="34">
        <f>テーブル2[[#This Row],[Fcorr]]</f>
        <v>1</v>
      </c>
      <c r="BP468" s="34">
        <f>(テーブル2[[#This Row],[Tsub]]-40)^2</f>
        <v>10561.369701352687</v>
      </c>
      <c r="BQ468" s="34">
        <v>1</v>
      </c>
      <c r="BR468" s="34">
        <v>0.15240000000000001</v>
      </c>
    </row>
    <row r="469" spans="1:70" x14ac:dyDescent="0.15">
      <c r="A469" s="33" t="s">
        <v>207</v>
      </c>
      <c r="B469" s="34">
        <v>15513203.909628</v>
      </c>
      <c r="C469" s="22">
        <f>TsatFromP(テーブル2[[#This Row],[P]])</f>
        <v>617.97483343501642</v>
      </c>
      <c r="D469" s="34">
        <f>RhoGFromP(テーブル2[[#This Row],[P]])</f>
        <v>102.22394330032125</v>
      </c>
      <c r="E469" s="34">
        <f>RhoFFromP(テーブル2[[#This Row],[P]])</f>
        <v>593.9978032143099</v>
      </c>
      <c r="F469" s="34">
        <f>HgFromP(テーブル2[[#This Row],[P]])</f>
        <v>2595333.549379834</v>
      </c>
      <c r="G469" s="34">
        <f>HfFromP(テーブル2[[#This Row],[P]])</f>
        <v>1630481.3857881736</v>
      </c>
      <c r="H469" s="34">
        <f>MuGFromP(テーブル2[[#This Row],[P]])</f>
        <v>2.3048203873609753E-5</v>
      </c>
      <c r="I469" s="34">
        <f>MuFFromP(テーブル2[[#This Row],[P]])</f>
        <v>6.8200503236294993E-5</v>
      </c>
      <c r="J469" s="34">
        <f>KfFromP(テーブル2[[#This Row],[P]])</f>
        <v>0.47171772328904032</v>
      </c>
      <c r="K469" s="34">
        <f>CpFFromP(テーブル2[[#This Row],[P]])</f>
        <v>9005.0430614711822</v>
      </c>
      <c r="L469" s="34">
        <f>SigmaFromP(テーブル2[[#This Row],[P]])</f>
        <v>4.6429387983558243E-3</v>
      </c>
      <c r="M469" s="34">
        <v>6.01</v>
      </c>
      <c r="N469" s="34">
        <v>2264.9041000000002</v>
      </c>
      <c r="O469" s="35">
        <f t="shared" ref="O469:O502" si="236">PI()*Q469^2/4</f>
        <v>2.8502295699234246E-6</v>
      </c>
      <c r="P469" s="35">
        <f t="shared" ref="P469:P502" si="237">PI()*Q469</f>
        <v>5.9847340050885557E-3</v>
      </c>
      <c r="Q469" s="35">
        <v>1.905E-3</v>
      </c>
      <c r="R469" s="34">
        <v>0.15240000000000001</v>
      </c>
      <c r="S469" s="36">
        <v>8269356.5368652344</v>
      </c>
      <c r="T469" s="34">
        <v>472.47130067239209</v>
      </c>
      <c r="U469" s="12">
        <f>+T469+BG469*S469*テーブル2[[#This Row],[Pw]]*R469/(N469*O469*K469)</f>
        <v>602.2149423252572</v>
      </c>
      <c r="V469" s="34">
        <v>0.03</v>
      </c>
      <c r="W469" s="35">
        <f t="shared" si="208"/>
        <v>63264.083192333848</v>
      </c>
      <c r="X469" s="34">
        <v>3.348001219959619E-2</v>
      </c>
      <c r="Y469" s="34">
        <f t="shared" si="209"/>
        <v>5.4652143024797519</v>
      </c>
      <c r="Z469" s="34">
        <f t="shared" si="210"/>
        <v>5.4652143120478778</v>
      </c>
      <c r="AA469" s="34">
        <f t="shared" si="211"/>
        <v>-9.5681258471813635E-9</v>
      </c>
      <c r="AB469" s="34">
        <f t="shared" si="212"/>
        <v>1.5415719072530805E-5</v>
      </c>
      <c r="AC469" s="34">
        <v>652.31347743430604</v>
      </c>
      <c r="AD469" s="34">
        <f t="shared" si="213"/>
        <v>2046.3269944671529</v>
      </c>
      <c r="AE469" s="34">
        <f>+gettm2(AD469,AC469,AK469,AL469,テーブル2[[#This Row],[Fcorr]])</f>
        <v>602.21494284839196</v>
      </c>
      <c r="AF469" s="37">
        <f t="shared" si="214"/>
        <v>5.2313475862320047E-7</v>
      </c>
      <c r="AG469" s="34">
        <v>1.5599824885242798E-5</v>
      </c>
      <c r="AH469" s="34">
        <f t="shared" si="215"/>
        <v>36.141853207190742</v>
      </c>
      <c r="AI469" s="34">
        <f t="shared" si="216"/>
        <v>0.24666798686114896</v>
      </c>
      <c r="AJ469" s="34">
        <f t="shared" si="217"/>
        <v>33.514270626386136</v>
      </c>
      <c r="AK469" s="34">
        <f>+S88*テーブル2[[#This Row],[F_form]]/(E88*CpFromTP((テーブル2[[#This Row],[Tin]]+テーブル2[[#This Row],[Tf]])/2,テーブル2[[#This Row],[P]])*AI88)</f>
        <v>2.0357731982371923</v>
      </c>
      <c r="AL469" s="34">
        <f t="shared" si="218"/>
        <v>1.3019406270654956</v>
      </c>
      <c r="AM469" s="34">
        <f t="shared" si="219"/>
        <v>617.97483339781252</v>
      </c>
      <c r="AN469" s="34">
        <f t="shared" si="220"/>
        <v>3.7203903957561124E-8</v>
      </c>
      <c r="AO469" s="34">
        <f t="shared" si="221"/>
        <v>1.84105812711993E-7</v>
      </c>
      <c r="AP469" s="34">
        <v>2.9802843465046776</v>
      </c>
      <c r="AQ469" s="34">
        <f t="shared" si="222"/>
        <v>3.76588921253518E-5</v>
      </c>
      <c r="AR469" s="34">
        <f t="shared" si="223"/>
        <v>7.8919653489773956E-6</v>
      </c>
      <c r="AS469" s="34">
        <f t="shared" si="224"/>
        <v>16.954899457230265</v>
      </c>
      <c r="AT469" s="34">
        <f t="shared" si="225"/>
        <v>11.102784227912238</v>
      </c>
      <c r="AU469" s="34">
        <f t="shared" si="226"/>
        <v>2.7387014340528277</v>
      </c>
      <c r="AV469" s="34">
        <f t="shared" si="227"/>
        <v>0.24158291245184982</v>
      </c>
      <c r="AW469" s="34">
        <f t="shared" si="228"/>
        <v>1.0470605735434627E-2</v>
      </c>
      <c r="AX469" s="34">
        <f t="shared" si="229"/>
        <v>0.24158290691338918</v>
      </c>
      <c r="AY469" s="34">
        <f t="shared" si="230"/>
        <v>5.5384606345576515E-9</v>
      </c>
      <c r="AZ469" s="34">
        <f t="shared" si="231"/>
        <v>964852.16359166033</v>
      </c>
      <c r="BA469" s="34">
        <f t="shared" si="232"/>
        <v>1.2636006416474561E-5</v>
      </c>
      <c r="BB469" s="36">
        <f t="shared" si="233"/>
        <v>8350323.035708067</v>
      </c>
      <c r="BC469" s="38">
        <f t="shared" si="234"/>
        <v>80966.498842832632</v>
      </c>
      <c r="BD469" s="39">
        <f t="shared" si="235"/>
        <v>0.97911486198327091</v>
      </c>
      <c r="BE469" s="36">
        <v>5015798.0999999996</v>
      </c>
      <c r="BF469" s="40">
        <f>テーブル2[[#This Row],[q_P]]/テーブル2[[#This Row],[q_M]]</f>
        <v>1.6648044576810355</v>
      </c>
      <c r="BG469" s="34">
        <v>1</v>
      </c>
      <c r="BH469" s="34">
        <v>-6.9000000000000006E-2</v>
      </c>
      <c r="BI469" s="34">
        <v>4.5999999999999999E-2</v>
      </c>
      <c r="BJ469" s="34">
        <v>5625</v>
      </c>
      <c r="BK469" s="22">
        <v>1</v>
      </c>
      <c r="BL469" s="34">
        <f>テーブル2[[#This Row],[Ts]]-テーブル2[[#This Row],[Tin]]</f>
        <v>145.50353276262433</v>
      </c>
      <c r="BM469" s="34">
        <f>テーブル2[[#This Row],[q_P]]*0.000001</f>
        <v>8.3503230357080671</v>
      </c>
      <c r="BN469" s="34">
        <f>テーブル2[[#This Row],[Tsub]]</f>
        <v>145.50353276262433</v>
      </c>
      <c r="BO469" s="34">
        <f>テーブル2[[#This Row],[Fcorr]]</f>
        <v>1</v>
      </c>
      <c r="BP469" s="34">
        <f>(テーブル2[[#This Row],[Tsub]]-40)^2</f>
        <v>11130.995425394145</v>
      </c>
      <c r="BQ469" s="34">
        <v>1</v>
      </c>
      <c r="BR469" s="34">
        <v>0.15240000000000001</v>
      </c>
    </row>
    <row r="470" spans="1:70" x14ac:dyDescent="0.15">
      <c r="A470" s="33" t="s">
        <v>208</v>
      </c>
      <c r="B470" s="34">
        <v>15513203.909628</v>
      </c>
      <c r="C470" s="22">
        <f>TsatFromP(テーブル2[[#This Row],[P]])</f>
        <v>617.97483343501642</v>
      </c>
      <c r="D470" s="34">
        <f>RhoGFromP(テーブル2[[#This Row],[P]])</f>
        <v>102.22394330032125</v>
      </c>
      <c r="E470" s="34">
        <f>RhoFFromP(テーブル2[[#This Row],[P]])</f>
        <v>593.9978032143099</v>
      </c>
      <c r="F470" s="34">
        <f>HgFromP(テーブル2[[#This Row],[P]])</f>
        <v>2595333.549379834</v>
      </c>
      <c r="G470" s="34">
        <f>HfFromP(テーブル2[[#This Row],[P]])</f>
        <v>1630481.3857881736</v>
      </c>
      <c r="H470" s="34">
        <f>MuGFromP(テーブル2[[#This Row],[P]])</f>
        <v>2.3048203873609753E-5</v>
      </c>
      <c r="I470" s="34">
        <f>MuFFromP(テーブル2[[#This Row],[P]])</f>
        <v>6.8200503236294993E-5</v>
      </c>
      <c r="J470" s="34">
        <f>KfFromP(テーブル2[[#This Row],[P]])</f>
        <v>0.47171772328904032</v>
      </c>
      <c r="K470" s="34">
        <f>CpFFromP(テーブル2[[#This Row],[P]])</f>
        <v>9005.0430614711822</v>
      </c>
      <c r="L470" s="34">
        <f>SigmaFromP(テーブル2[[#This Row],[P]])</f>
        <v>4.6429387983558243E-3</v>
      </c>
      <c r="M470" s="34">
        <v>7.01</v>
      </c>
      <c r="N470" s="34">
        <v>2305.5909999999999</v>
      </c>
      <c r="O470" s="35">
        <f t="shared" si="236"/>
        <v>2.8502295699234246E-6</v>
      </c>
      <c r="P470" s="35">
        <f t="shared" si="237"/>
        <v>5.9847340050885557E-3</v>
      </c>
      <c r="Q470" s="35">
        <v>1.905E-3</v>
      </c>
      <c r="R470" s="34">
        <v>0.15240000000000001</v>
      </c>
      <c r="S470" s="36">
        <v>6835331.7260742188</v>
      </c>
      <c r="T470" s="34">
        <v>497.21408100250028</v>
      </c>
      <c r="U470" s="12">
        <f>+T470+BG470*S470*テーブル2[[#This Row],[Pw]]*R470/(N470*O470*K470)</f>
        <v>602.56577237866554</v>
      </c>
      <c r="V470" s="34">
        <v>0.03</v>
      </c>
      <c r="W470" s="35">
        <f t="shared" si="208"/>
        <v>64400.563728723071</v>
      </c>
      <c r="X470" s="34">
        <v>3.3207089835679972E-2</v>
      </c>
      <c r="Y470" s="34">
        <f t="shared" si="209"/>
        <v>5.4876270913901539</v>
      </c>
      <c r="Z470" s="34">
        <f t="shared" si="210"/>
        <v>5.4876271449187319</v>
      </c>
      <c r="AA470" s="34">
        <f t="shared" si="211"/>
        <v>-5.3528578014550021E-8</v>
      </c>
      <c r="AB470" s="34">
        <f t="shared" si="212"/>
        <v>1.4998702032371608E-5</v>
      </c>
      <c r="AC470" s="34">
        <v>651.15303588076029</v>
      </c>
      <c r="AD470" s="34">
        <f t="shared" si="213"/>
        <v>2074.5795298419484</v>
      </c>
      <c r="AE470" s="34">
        <f>+gettm2(AD470,AC470,AK470,AL470,テーブル2[[#This Row],[Fcorr]])</f>
        <v>602.56577289019583</v>
      </c>
      <c r="AF470" s="37">
        <f t="shared" si="214"/>
        <v>5.1153028834960423E-7</v>
      </c>
      <c r="AG470" s="34">
        <v>1.5147154356902003E-5</v>
      </c>
      <c r="AH470" s="34">
        <f t="shared" si="215"/>
        <v>37.14672473659386</v>
      </c>
      <c r="AI470" s="34">
        <f t="shared" si="216"/>
        <v>0.25007359898641879</v>
      </c>
      <c r="AJ470" s="34">
        <f t="shared" si="217"/>
        <v>32.991051300981816</v>
      </c>
      <c r="AK470" s="34">
        <f>+S88*テーブル2[[#This Row],[F_form]]/(E88*CpFromTP((テーブル2[[#This Row],[Tin]]+テーブル2[[#This Row],[Tf]])/2,テーブル2[[#This Row],[P]])*AI88)</f>
        <v>1.9715741585220898</v>
      </c>
      <c r="AL470" s="34">
        <f t="shared" si="218"/>
        <v>1.3019406270654956</v>
      </c>
      <c r="AM470" s="34">
        <f t="shared" si="219"/>
        <v>617.97483342744511</v>
      </c>
      <c r="AN470" s="34">
        <f t="shared" si="220"/>
        <v>7.5713160185841843E-9</v>
      </c>
      <c r="AO470" s="34">
        <f t="shared" si="221"/>
        <v>1.4845232453039487E-7</v>
      </c>
      <c r="AP470" s="34">
        <v>2.9978467979526182</v>
      </c>
      <c r="AQ470" s="34">
        <f t="shared" si="222"/>
        <v>3.7218946256018388E-5</v>
      </c>
      <c r="AR470" s="34">
        <f t="shared" si="223"/>
        <v>7.6478033407161991E-6</v>
      </c>
      <c r="AS470" s="34">
        <f t="shared" si="224"/>
        <v>16.657192922736687</v>
      </c>
      <c r="AT470" s="34">
        <f t="shared" si="225"/>
        <v>11.014210652548538</v>
      </c>
      <c r="AU470" s="34">
        <f t="shared" si="226"/>
        <v>2.7543632978773651</v>
      </c>
      <c r="AV470" s="34">
        <f t="shared" si="227"/>
        <v>0.2434835000752531</v>
      </c>
      <c r="AW470" s="34">
        <f t="shared" si="228"/>
        <v>1.0187361016721156E-2</v>
      </c>
      <c r="AX470" s="34">
        <f t="shared" si="229"/>
        <v>0.24348349360399188</v>
      </c>
      <c r="AY470" s="34">
        <f t="shared" si="230"/>
        <v>6.4712612213302378E-9</v>
      </c>
      <c r="AZ470" s="34">
        <f t="shared" si="231"/>
        <v>964852.16359166033</v>
      </c>
      <c r="BA470" s="34">
        <f t="shared" si="232"/>
        <v>1.2415226248865384E-5</v>
      </c>
      <c r="BB470" s="36">
        <f t="shared" si="233"/>
        <v>6852956.5444778642</v>
      </c>
      <c r="BC470" s="38">
        <f t="shared" si="234"/>
        <v>17624.818403645419</v>
      </c>
      <c r="BD470" s="39">
        <f t="shared" si="235"/>
        <v>0.25784876447785798</v>
      </c>
      <c r="BE470" s="36">
        <v>4416425.9999999991</v>
      </c>
      <c r="BF470" s="40">
        <f>テーブル2[[#This Row],[q_P]]/テーブル2[[#This Row],[q_M]]</f>
        <v>1.5516973553905049</v>
      </c>
      <c r="BG470" s="34">
        <v>1</v>
      </c>
      <c r="BH470" s="34">
        <v>-5.2999999999999999E-2</v>
      </c>
      <c r="BI470" s="34">
        <v>4.5999999999999999E-2</v>
      </c>
      <c r="BJ470" s="34">
        <v>5625</v>
      </c>
      <c r="BK470" s="22">
        <v>1</v>
      </c>
      <c r="BL470" s="34">
        <f>テーブル2[[#This Row],[Ts]]-テーブル2[[#This Row],[Tin]]</f>
        <v>120.76075243251614</v>
      </c>
      <c r="BM470" s="34">
        <f>テーブル2[[#This Row],[q_P]]*0.000001</f>
        <v>6.8529565444778635</v>
      </c>
      <c r="BN470" s="34">
        <f>テーブル2[[#This Row],[Tsub]]</f>
        <v>120.76075243251614</v>
      </c>
      <c r="BO470" s="34">
        <f>テーブル2[[#This Row],[Fcorr]]</f>
        <v>1</v>
      </c>
      <c r="BP470" s="34">
        <f>(テーブル2[[#This Row],[Tsub]]-40)^2</f>
        <v>6522.2991334661619</v>
      </c>
      <c r="BQ470" s="34">
        <v>1</v>
      </c>
      <c r="BR470" s="34">
        <v>0.15240000000000001</v>
      </c>
    </row>
    <row r="471" spans="1:70" x14ac:dyDescent="0.15">
      <c r="A471" s="33" t="s">
        <v>209</v>
      </c>
      <c r="B471" s="34">
        <v>15513203.909628</v>
      </c>
      <c r="C471" s="22">
        <f>TsatFromP(テーブル2[[#This Row],[P]])</f>
        <v>617.97483343501642</v>
      </c>
      <c r="D471" s="34">
        <f>RhoGFromP(テーブル2[[#This Row],[P]])</f>
        <v>102.22394330032125</v>
      </c>
      <c r="E471" s="34">
        <f>RhoFFromP(テーブル2[[#This Row],[P]])</f>
        <v>593.9978032143099</v>
      </c>
      <c r="F471" s="34">
        <f>HgFromP(テーブル2[[#This Row],[P]])</f>
        <v>2595333.549379834</v>
      </c>
      <c r="G471" s="34">
        <f>HfFromP(テーブル2[[#This Row],[P]])</f>
        <v>1630481.3857881736</v>
      </c>
      <c r="H471" s="34">
        <f>MuGFromP(テーブル2[[#This Row],[P]])</f>
        <v>2.3048203873609753E-5</v>
      </c>
      <c r="I471" s="34">
        <f>MuFFromP(テーブル2[[#This Row],[P]])</f>
        <v>6.8200503236294993E-5</v>
      </c>
      <c r="J471" s="34">
        <f>KfFromP(テーブル2[[#This Row],[P]])</f>
        <v>0.47171772328904032</v>
      </c>
      <c r="K471" s="34">
        <f>CpFFromP(テーブル2[[#This Row],[P]])</f>
        <v>9005.0430614711822</v>
      </c>
      <c r="L471" s="34">
        <f>SigmaFromP(テーブル2[[#This Row],[P]])</f>
        <v>4.6429387983558243E-3</v>
      </c>
      <c r="M471" s="34">
        <v>8.01</v>
      </c>
      <c r="N471" s="34">
        <v>2319.1532999999999</v>
      </c>
      <c r="O471" s="35">
        <f t="shared" si="236"/>
        <v>2.8502295699234246E-6</v>
      </c>
      <c r="P471" s="35">
        <f t="shared" si="237"/>
        <v>5.9847340050885557E-3</v>
      </c>
      <c r="Q471" s="35">
        <v>1.905E-3</v>
      </c>
      <c r="R471" s="34">
        <v>0.15240000000000001</v>
      </c>
      <c r="S471" s="36">
        <v>5737728.5003662109</v>
      </c>
      <c r="T471" s="34">
        <v>515.02285575524115</v>
      </c>
      <c r="U471" s="12">
        <f>+T471+BG471*S471*テーブル2[[#This Row],[Pw]]*R471/(N471*O471*K471)</f>
        <v>602.94023255412776</v>
      </c>
      <c r="V471" s="34">
        <v>0.03</v>
      </c>
      <c r="W471" s="35">
        <f t="shared" si="208"/>
        <v>64779.390574186145</v>
      </c>
      <c r="X471" s="34">
        <v>3.3117894312531149E-2</v>
      </c>
      <c r="Y471" s="34">
        <f t="shared" si="209"/>
        <v>5.4950119606916887</v>
      </c>
      <c r="Z471" s="34">
        <f t="shared" si="210"/>
        <v>5.4950120000107461</v>
      </c>
      <c r="AA471" s="34">
        <f t="shared" si="211"/>
        <v>-3.9319057343334407E-8</v>
      </c>
      <c r="AB471" s="34">
        <f t="shared" si="212"/>
        <v>1.4863716064972045E-5</v>
      </c>
      <c r="AC471" s="34">
        <v>650.20687762136617</v>
      </c>
      <c r="AD471" s="34">
        <f t="shared" si="213"/>
        <v>2083.9784646425542</v>
      </c>
      <c r="AE471" s="34">
        <f>+gettm2(AD471,AC471,AK471,AL471,テーブル2[[#This Row],[Fcorr]])</f>
        <v>602.94023255412776</v>
      </c>
      <c r="AF471" s="37">
        <f t="shared" si="214"/>
        <v>0</v>
      </c>
      <c r="AG471" s="34">
        <v>1.4986787122852356E-5</v>
      </c>
      <c r="AH471" s="34">
        <f t="shared" si="215"/>
        <v>37.484075541222786</v>
      </c>
      <c r="AI471" s="34">
        <f t="shared" si="216"/>
        <v>0.25120656372381078</v>
      </c>
      <c r="AJ471" s="34">
        <f t="shared" si="217"/>
        <v>32.789649992867879</v>
      </c>
      <c r="AK471" s="34">
        <f>+S88*テーブル2[[#This Row],[F_form]]/(E88*CpFromTP((テーブル2[[#This Row],[Tin]]+テーブル2[[#This Row],[Tf]])/2,テーブル2[[#This Row],[P]])*AI88)</f>
        <v>1.9170938290385835</v>
      </c>
      <c r="AL471" s="34">
        <f t="shared" si="218"/>
        <v>1.3019406270654956</v>
      </c>
      <c r="AM471" s="34">
        <f t="shared" si="219"/>
        <v>617.97483342069972</v>
      </c>
      <c r="AN471" s="34">
        <f t="shared" si="220"/>
        <v>1.4316697161120828E-8</v>
      </c>
      <c r="AO471" s="34">
        <f t="shared" si="221"/>
        <v>1.2307105788031041E-7</v>
      </c>
      <c r="AP471" s="34">
        <v>3.0014648947188309</v>
      </c>
      <c r="AQ471" s="34">
        <f t="shared" si="222"/>
        <v>3.7129269654600803E-5</v>
      </c>
      <c r="AR471" s="34">
        <f t="shared" si="223"/>
        <v>7.554929090366333E-6</v>
      </c>
      <c r="AS471" s="34">
        <f t="shared" si="224"/>
        <v>16.529458820183727</v>
      </c>
      <c r="AT471" s="34">
        <f t="shared" si="225"/>
        <v>10.975720860230792</v>
      </c>
      <c r="AU471" s="34">
        <f t="shared" si="226"/>
        <v>2.7571731216903257</v>
      </c>
      <c r="AV471" s="34">
        <f t="shared" si="227"/>
        <v>0.24429177302850524</v>
      </c>
      <c r="AW471" s="34">
        <f t="shared" si="228"/>
        <v>1.0095676364334389E-2</v>
      </c>
      <c r="AX471" s="34">
        <f t="shared" si="229"/>
        <v>0.24429176633969665</v>
      </c>
      <c r="AY471" s="34">
        <f t="shared" si="230"/>
        <v>6.6888085903382688E-9</v>
      </c>
      <c r="AZ471" s="34">
        <f t="shared" si="231"/>
        <v>964852.16359166033</v>
      </c>
      <c r="BA471" s="34">
        <f t="shared" si="232"/>
        <v>1.237038278206448E-5</v>
      </c>
      <c r="BB471" s="36">
        <f t="shared" si="233"/>
        <v>5701884.4128326923</v>
      </c>
      <c r="BC471" s="38">
        <f t="shared" si="234"/>
        <v>-35844.087533518672</v>
      </c>
      <c r="BD471" s="39">
        <f t="shared" si="235"/>
        <v>-0.62470867227738158</v>
      </c>
      <c r="BE471" s="36">
        <v>3848599.8</v>
      </c>
      <c r="BF471" s="40">
        <f>テーブル2[[#This Row],[q_P]]/テーブル2[[#This Row],[q_M]]</f>
        <v>1.4815477600016225</v>
      </c>
      <c r="BG471" s="34">
        <v>1</v>
      </c>
      <c r="BH471" s="34">
        <v>-5.2999999999999999E-2</v>
      </c>
      <c r="BI471" s="34">
        <v>4.5999999999999999E-2</v>
      </c>
      <c r="BJ471" s="34">
        <v>5625</v>
      </c>
      <c r="BK471" s="22">
        <v>1</v>
      </c>
      <c r="BL471" s="34">
        <f>テーブル2[[#This Row],[Ts]]-テーブル2[[#This Row],[Tin]]</f>
        <v>102.95197767977527</v>
      </c>
      <c r="BM471" s="34">
        <f>テーブル2[[#This Row],[q_P]]*0.000001</f>
        <v>5.7018844128326922</v>
      </c>
      <c r="BN471" s="34">
        <f>テーブル2[[#This Row],[Tsub]]</f>
        <v>102.95197767977527</v>
      </c>
      <c r="BO471" s="34">
        <f>テーブル2[[#This Row],[Fcorr]]</f>
        <v>1</v>
      </c>
      <c r="BP471" s="34">
        <f>(テーブル2[[#This Row],[Tsub]]-40)^2</f>
        <v>3962.9514937949234</v>
      </c>
      <c r="BQ471" s="34">
        <v>1</v>
      </c>
      <c r="BR471" s="34">
        <v>0.15240000000000001</v>
      </c>
    </row>
    <row r="472" spans="1:70" x14ac:dyDescent="0.15">
      <c r="A472" s="33" t="s">
        <v>210</v>
      </c>
      <c r="B472" s="34">
        <v>15513203.909628</v>
      </c>
      <c r="C472" s="22">
        <f>TsatFromP(テーブル2[[#This Row],[P]])</f>
        <v>617.97483343501642</v>
      </c>
      <c r="D472" s="34">
        <f>RhoGFromP(テーブル2[[#This Row],[P]])</f>
        <v>102.22394330032125</v>
      </c>
      <c r="E472" s="34">
        <f>RhoFFromP(テーブル2[[#This Row],[P]])</f>
        <v>593.9978032143099</v>
      </c>
      <c r="F472" s="34">
        <f>HgFromP(テーブル2[[#This Row],[P]])</f>
        <v>2595333.549379834</v>
      </c>
      <c r="G472" s="34">
        <f>HfFromP(テーブル2[[#This Row],[P]])</f>
        <v>1630481.3857881736</v>
      </c>
      <c r="H472" s="34">
        <f>MuGFromP(テーブル2[[#This Row],[P]])</f>
        <v>2.3048203873609753E-5</v>
      </c>
      <c r="I472" s="34">
        <f>MuFFromP(テーブル2[[#This Row],[P]])</f>
        <v>6.8200503236294993E-5</v>
      </c>
      <c r="J472" s="34">
        <f>KfFromP(テーブル2[[#This Row],[P]])</f>
        <v>0.47171772328904032</v>
      </c>
      <c r="K472" s="34">
        <f>CpFFromP(テーブル2[[#This Row],[P]])</f>
        <v>9005.0430614711822</v>
      </c>
      <c r="L472" s="34">
        <f>SigmaFromP(テーブル2[[#This Row],[P]])</f>
        <v>4.6429387983558243E-3</v>
      </c>
      <c r="M472" s="34">
        <v>9.01</v>
      </c>
      <c r="N472" s="34">
        <v>2319.1532999999999</v>
      </c>
      <c r="O472" s="35">
        <f t="shared" si="236"/>
        <v>2.8502295699234246E-6</v>
      </c>
      <c r="P472" s="35">
        <f t="shared" si="237"/>
        <v>5.9847340050885557E-3</v>
      </c>
      <c r="Q472" s="35">
        <v>1.905E-3</v>
      </c>
      <c r="R472" s="34">
        <v>0.15240000000000001</v>
      </c>
      <c r="S472" s="36">
        <v>5852214.4317626953</v>
      </c>
      <c r="T472" s="34">
        <v>513.22339796140898</v>
      </c>
      <c r="U472" s="12">
        <f>+T472+BG472*S472*テーブル2[[#This Row],[Pw]]*R472/(N472*O472*K472)</f>
        <v>602.89500603284785</v>
      </c>
      <c r="V472" s="34">
        <v>0.03</v>
      </c>
      <c r="W472" s="35">
        <f t="shared" si="208"/>
        <v>64779.390574186145</v>
      </c>
      <c r="X472" s="34">
        <v>3.3117894312531149E-2</v>
      </c>
      <c r="Y472" s="34">
        <f t="shared" si="209"/>
        <v>5.4950119606916887</v>
      </c>
      <c r="Z472" s="34">
        <f t="shared" si="210"/>
        <v>5.4950120000107461</v>
      </c>
      <c r="AA472" s="34">
        <f t="shared" si="211"/>
        <v>-3.9319057343334407E-8</v>
      </c>
      <c r="AB472" s="34">
        <f t="shared" si="212"/>
        <v>1.4863716064972045E-5</v>
      </c>
      <c r="AC472" s="34">
        <v>650.30672502896391</v>
      </c>
      <c r="AD472" s="34">
        <f t="shared" si="213"/>
        <v>2083.9784646425542</v>
      </c>
      <c r="AE472" s="34">
        <f>+gettm2(AD472,AC472,AK472,AL472,テーブル2[[#This Row],[Fcorr]])</f>
        <v>602.89500653591506</v>
      </c>
      <c r="AF472" s="37">
        <f t="shared" si="214"/>
        <v>5.0306721277593169E-7</v>
      </c>
      <c r="AG472" s="34">
        <v>1.4989652355287213E-5</v>
      </c>
      <c r="AH472" s="34">
        <f t="shared" si="215"/>
        <v>37.484075541222786</v>
      </c>
      <c r="AI472" s="34">
        <f t="shared" si="216"/>
        <v>0.25120656372381078</v>
      </c>
      <c r="AJ472" s="34">
        <f t="shared" si="217"/>
        <v>32.795918846086188</v>
      </c>
      <c r="AK472" s="34">
        <f>+S88*テーブル2[[#This Row],[F_form]]/(E88*CpFromTP((テーブル2[[#This Row],[Tin]]+テーブル2[[#This Row],[Tf]])/2,テーブル2[[#This Row],[P]])*AI88)</f>
        <v>1.9229778804448805</v>
      </c>
      <c r="AL472" s="34">
        <f t="shared" si="218"/>
        <v>1.3019406270654956</v>
      </c>
      <c r="AM472" s="34">
        <f t="shared" si="219"/>
        <v>617.97483342062128</v>
      </c>
      <c r="AN472" s="34">
        <f t="shared" si="220"/>
        <v>1.4395141079148743E-8</v>
      </c>
      <c r="AO472" s="34">
        <f t="shared" si="221"/>
        <v>1.2593629031516748E-7</v>
      </c>
      <c r="AP472" s="34">
        <v>3.0019053179622808</v>
      </c>
      <c r="AQ472" s="34">
        <f t="shared" si="222"/>
        <v>3.7118375644261092E-5</v>
      </c>
      <c r="AR472" s="34">
        <f t="shared" si="223"/>
        <v>7.5577943228011901E-6</v>
      </c>
      <c r="AS472" s="34">
        <f t="shared" si="224"/>
        <v>16.535727673402036</v>
      </c>
      <c r="AT472" s="34">
        <f t="shared" si="225"/>
        <v>10.977616767666438</v>
      </c>
      <c r="AU472" s="34">
        <f t="shared" si="226"/>
        <v>2.757649386082373</v>
      </c>
      <c r="AV472" s="34">
        <f t="shared" si="227"/>
        <v>0.24425593187990779</v>
      </c>
      <c r="AW472" s="34">
        <f t="shared" si="228"/>
        <v>1.0095676364334389E-2</v>
      </c>
      <c r="AX472" s="34">
        <f t="shared" si="229"/>
        <v>0.2442559251786062</v>
      </c>
      <c r="AY472" s="34">
        <f t="shared" si="230"/>
        <v>6.7013015969674683E-9</v>
      </c>
      <c r="AZ472" s="34">
        <f t="shared" si="231"/>
        <v>964852.16359166033</v>
      </c>
      <c r="BA472" s="34">
        <f t="shared" si="232"/>
        <v>1.2364938834732258E-5</v>
      </c>
      <c r="BB472" s="36">
        <f t="shared" si="233"/>
        <v>5837199.5148178861</v>
      </c>
      <c r="BC472" s="38">
        <f t="shared" si="234"/>
        <v>-15014.916944809258</v>
      </c>
      <c r="BD472" s="39">
        <f t="shared" si="235"/>
        <v>-0.25656812681565982</v>
      </c>
      <c r="BE472" s="36">
        <v>3911691.6</v>
      </c>
      <c r="BF472" s="40">
        <f>テーブル2[[#This Row],[q_P]]/テーブル2[[#This Row],[q_M]]</f>
        <v>1.4922443054605548</v>
      </c>
      <c r="BG472" s="34">
        <v>1</v>
      </c>
      <c r="BH472" s="34">
        <v>-5.2999999999999999E-2</v>
      </c>
      <c r="BI472" s="34">
        <v>4.5999999999999999E-2</v>
      </c>
      <c r="BJ472" s="34">
        <v>5625</v>
      </c>
      <c r="BK472" s="22">
        <v>1</v>
      </c>
      <c r="BL472" s="34">
        <f>テーブル2[[#This Row],[Ts]]-テーブル2[[#This Row],[Tin]]</f>
        <v>104.75143547360744</v>
      </c>
      <c r="BM472" s="34">
        <f>テーブル2[[#This Row],[q_P]]*0.000001</f>
        <v>5.8371995148178861</v>
      </c>
      <c r="BN472" s="34">
        <f>テーブル2[[#This Row],[Tsub]]</f>
        <v>104.75143547360744</v>
      </c>
      <c r="BO472" s="34">
        <f>テーブル2[[#This Row],[Fcorr]]</f>
        <v>1</v>
      </c>
      <c r="BP472" s="34">
        <f>(テーブル2[[#This Row],[Tsub]]-40)^2</f>
        <v>4192.7483958927487</v>
      </c>
      <c r="BQ472" s="34">
        <v>1</v>
      </c>
      <c r="BR472" s="34">
        <v>0.15240000000000001</v>
      </c>
    </row>
    <row r="473" spans="1:70" x14ac:dyDescent="0.15">
      <c r="A473" s="33" t="s">
        <v>232</v>
      </c>
      <c r="B473" s="34">
        <v>17236893.232919998</v>
      </c>
      <c r="C473" s="22">
        <f>TsatFromP(テーブル2[[#This Row],[P]])</f>
        <v>626.57723583796371</v>
      </c>
      <c r="D473" s="34">
        <f>RhoGFromP(テーブル2[[#This Row],[P]])</f>
        <v>122.58359097668941</v>
      </c>
      <c r="E473" s="34">
        <f>RhoFFromP(テーブル2[[#This Row],[P]])</f>
        <v>560.26337686440854</v>
      </c>
      <c r="F473" s="34">
        <f>HgFromP(テーブル2[[#This Row],[P]])</f>
        <v>2538890.645480752</v>
      </c>
      <c r="G473" s="34">
        <f>HfFromP(テーブル2[[#This Row],[P]])</f>
        <v>1699798.646597503</v>
      </c>
      <c r="H473" s="34">
        <f>MuGFromP(テーブル2[[#This Row],[P]])</f>
        <v>2.4290890628325484E-5</v>
      </c>
      <c r="I473" s="34">
        <f>MuFFromP(テーブル2[[#This Row],[P]])</f>
        <v>6.4066005508527627E-5</v>
      </c>
      <c r="J473" s="34">
        <f>KfFromP(テーブル2[[#This Row],[P]])</f>
        <v>0.45288481052759361</v>
      </c>
      <c r="K473" s="34">
        <f>CpFFromP(テーブル2[[#This Row],[P]])</f>
        <v>11219.515372647445</v>
      </c>
      <c r="L473" s="34">
        <f>SigmaFromP(テーブル2[[#This Row],[P]])</f>
        <v>3.029253861182898E-3</v>
      </c>
      <c r="M473" s="34">
        <v>1.01</v>
      </c>
      <c r="N473" s="34">
        <v>1939.4088999999999</v>
      </c>
      <c r="O473" s="35">
        <f t="shared" si="236"/>
        <v>2.8502295699234246E-6</v>
      </c>
      <c r="P473" s="35">
        <f t="shared" si="237"/>
        <v>5.9847340050885557E-3</v>
      </c>
      <c r="Q473" s="35">
        <v>1.905E-3</v>
      </c>
      <c r="R473" s="34">
        <v>0.15240000000000001</v>
      </c>
      <c r="S473" s="36">
        <v>4563589.4775390625</v>
      </c>
      <c r="T473" s="34">
        <v>544.41329032887268</v>
      </c>
      <c r="U473" s="12">
        <f>+T473+BG473*S473*テーブル2[[#This Row],[Pw]]*R473/(N473*O473*K473)</f>
        <v>611.52728145946173</v>
      </c>
      <c r="V473" s="34">
        <v>0.03</v>
      </c>
      <c r="W473" s="35">
        <f t="shared" si="208"/>
        <v>57668.242700229326</v>
      </c>
      <c r="X473" s="34">
        <v>3.2357785104268171E-2</v>
      </c>
      <c r="Y473" s="34">
        <f t="shared" si="209"/>
        <v>5.5591783430065762</v>
      </c>
      <c r="Z473" s="34">
        <f t="shared" si="210"/>
        <v>5.5591783497803222</v>
      </c>
      <c r="AA473" s="34">
        <f t="shared" si="211"/>
        <v>-6.7737460085481871E-9</v>
      </c>
      <c r="AB473" s="34">
        <f t="shared" si="212"/>
        <v>1.3386948195260742E-5</v>
      </c>
      <c r="AC473" s="34">
        <v>658.70357989039337</v>
      </c>
      <c r="AD473" s="34">
        <f t="shared" si="213"/>
        <v>1833.7964244186296</v>
      </c>
      <c r="AE473" s="34">
        <f>+gettm2(AD473,AC473,AK473,AL473,テーブル2[[#This Row],[Fcorr]])</f>
        <v>611.52728145946162</v>
      </c>
      <c r="AF473" s="37">
        <f t="shared" si="214"/>
        <v>0</v>
      </c>
      <c r="AG473" s="34">
        <v>1.3523906214337011E-5</v>
      </c>
      <c r="AH473" s="34">
        <f t="shared" si="215"/>
        <v>27.154095021495493</v>
      </c>
      <c r="AI473" s="34">
        <f t="shared" si="216"/>
        <v>0.22015144959272906</v>
      </c>
      <c r="AJ473" s="34">
        <f t="shared" si="217"/>
        <v>26.036840797925564</v>
      </c>
      <c r="AK473" s="34">
        <f>+S88*テーブル2[[#This Row],[F_form]]/(E88*CpFromTP((テーブル2[[#This Row],[Tin]]+テーブル2[[#This Row],[Tf]])/2,テーブル2[[#This Row],[P]])*AI88)</f>
        <v>1.772267620226136</v>
      </c>
      <c r="AL473" s="34">
        <f t="shared" si="218"/>
        <v>1.5871354414153991</v>
      </c>
      <c r="AM473" s="34">
        <f t="shared" si="219"/>
        <v>626.57723581277025</v>
      </c>
      <c r="AN473" s="34">
        <f t="shared" si="220"/>
        <v>2.5193457986460999E-8</v>
      </c>
      <c r="AO473" s="34">
        <f t="shared" si="221"/>
        <v>1.3695801907626853E-7</v>
      </c>
      <c r="AP473" s="34">
        <v>2.3837075696848107</v>
      </c>
      <c r="AQ473" s="34">
        <f t="shared" si="222"/>
        <v>3.3304920283120114E-5</v>
      </c>
      <c r="AR473" s="34">
        <f t="shared" si="223"/>
        <v>6.8304321167066397E-6</v>
      </c>
      <c r="AS473" s="34">
        <f t="shared" si="224"/>
        <v>13.150259310079589</v>
      </c>
      <c r="AT473" s="34">
        <f t="shared" si="225"/>
        <v>9.8322073891351813</v>
      </c>
      <c r="AU473" s="34">
        <f t="shared" si="226"/>
        <v>2.1645747094144521</v>
      </c>
      <c r="AV473" s="34">
        <f t="shared" si="227"/>
        <v>0.21913286027035861</v>
      </c>
      <c r="AW473" s="34">
        <f t="shared" si="228"/>
        <v>1.0619737236196802E-2</v>
      </c>
      <c r="AX473" s="34">
        <f t="shared" si="229"/>
        <v>0.21913284475695541</v>
      </c>
      <c r="AY473" s="34">
        <f t="shared" si="230"/>
        <v>1.5513403200939635E-8</v>
      </c>
      <c r="AZ473" s="34">
        <f t="shared" si="231"/>
        <v>839091.99888324901</v>
      </c>
      <c r="BA473" s="34">
        <f t="shared" si="232"/>
        <v>1.3971898527605005E-5</v>
      </c>
      <c r="BB473" s="36">
        <f t="shared" si="233"/>
        <v>4608226.9289236106</v>
      </c>
      <c r="BC473" s="38">
        <f t="shared" si="234"/>
        <v>44637.451384548098</v>
      </c>
      <c r="BD473" s="39">
        <f t="shared" si="235"/>
        <v>0.97812153359199738</v>
      </c>
      <c r="BE473" s="36">
        <v>2839131</v>
      </c>
      <c r="BF473" s="40">
        <f>テーブル2[[#This Row],[q_P]]/テーブル2[[#This Row],[q_M]]</f>
        <v>1.6231117651575819</v>
      </c>
      <c r="BG473" s="34">
        <v>1</v>
      </c>
      <c r="BH473" s="34">
        <v>-5.0999999999999997E-2</v>
      </c>
      <c r="BI473" s="34">
        <v>4.5999999999999999E-2</v>
      </c>
      <c r="BJ473" s="34">
        <v>5625</v>
      </c>
      <c r="BK473" s="22">
        <v>1</v>
      </c>
      <c r="BL473" s="34">
        <f>テーブル2[[#This Row],[Ts]]-テーブル2[[#This Row],[Tin]]</f>
        <v>82.163945509091036</v>
      </c>
      <c r="BM473" s="34">
        <f>テーブル2[[#This Row],[q_P]]*0.000001</f>
        <v>4.6082269289236102</v>
      </c>
      <c r="BN473" s="34">
        <f>テーブル2[[#This Row],[Tsub]]</f>
        <v>82.163945509091036</v>
      </c>
      <c r="BO473" s="34">
        <f>テーブル2[[#This Row],[Fcorr]]</f>
        <v>1</v>
      </c>
      <c r="BP473" s="34">
        <f>(テーブル2[[#This Row],[Tsub]]-40)^2</f>
        <v>1777.7983008935983</v>
      </c>
      <c r="BQ473" s="34">
        <v>1</v>
      </c>
      <c r="BR473" s="34">
        <v>0.15240000000000001</v>
      </c>
    </row>
    <row r="474" spans="1:70" x14ac:dyDescent="0.15">
      <c r="A474" s="33" t="s">
        <v>241</v>
      </c>
      <c r="B474" s="34">
        <v>17236893.232919998</v>
      </c>
      <c r="C474" s="22">
        <f>TsatFromP(テーブル2[[#This Row],[P]])</f>
        <v>626.57723583796371</v>
      </c>
      <c r="D474" s="34">
        <f>RhoGFromP(テーブル2[[#This Row],[P]])</f>
        <v>122.58359097668941</v>
      </c>
      <c r="E474" s="34">
        <f>RhoFFromP(テーブル2[[#This Row],[P]])</f>
        <v>560.26337686440854</v>
      </c>
      <c r="F474" s="34">
        <f>HgFromP(テーブル2[[#This Row],[P]])</f>
        <v>2538890.645480752</v>
      </c>
      <c r="G474" s="34">
        <f>HfFromP(テーブル2[[#This Row],[P]])</f>
        <v>1699798.646597503</v>
      </c>
      <c r="H474" s="34">
        <f>MuGFromP(テーブル2[[#This Row],[P]])</f>
        <v>2.4290890628325484E-5</v>
      </c>
      <c r="I474" s="34">
        <f>MuFFromP(テーブル2[[#This Row],[P]])</f>
        <v>6.4066005508527627E-5</v>
      </c>
      <c r="J474" s="34">
        <f>KfFromP(テーブル2[[#This Row],[P]])</f>
        <v>0.45288481052759361</v>
      </c>
      <c r="K474" s="34">
        <f>CpFFromP(テーブル2[[#This Row],[P]])</f>
        <v>11219.515372647445</v>
      </c>
      <c r="L474" s="34">
        <f>SigmaFromP(テーブル2[[#This Row],[P]])</f>
        <v>3.029253861182898E-3</v>
      </c>
      <c r="M474" s="34">
        <v>10.01</v>
      </c>
      <c r="N474" s="34">
        <v>2210.6549</v>
      </c>
      <c r="O474" s="35">
        <f t="shared" si="236"/>
        <v>2.8502295699234246E-6</v>
      </c>
      <c r="P474" s="35">
        <f t="shared" si="237"/>
        <v>5.9847340050885557E-3</v>
      </c>
      <c r="Q474" s="35">
        <v>1.905E-3</v>
      </c>
      <c r="R474" s="34">
        <v>0.15240000000000001</v>
      </c>
      <c r="S474" s="36">
        <v>6667370.60546875</v>
      </c>
      <c r="T474" s="34">
        <v>523.23724590008021</v>
      </c>
      <c r="U474" s="12">
        <f>+T474+BG474*S474*テーブル2[[#This Row],[Pw]]*R474/(N474*O474*K474)</f>
        <v>609.25924383276913</v>
      </c>
      <c r="V474" s="34">
        <v>0.03</v>
      </c>
      <c r="W474" s="35">
        <f t="shared" si="208"/>
        <v>65733.731189771876</v>
      </c>
      <c r="X474" s="34">
        <v>3.0534849970874172E-2</v>
      </c>
      <c r="Y474" s="34">
        <f t="shared" si="209"/>
        <v>5.7227148266233341</v>
      </c>
      <c r="Z474" s="34">
        <f t="shared" si="210"/>
        <v>5.7227148750661714</v>
      </c>
      <c r="AA474" s="34">
        <f t="shared" si="211"/>
        <v>-4.8442837297102415E-8</v>
      </c>
      <c r="AB474" s="34">
        <f t="shared" si="212"/>
        <v>1.0918461443928821E-5</v>
      </c>
      <c r="AC474" s="34">
        <v>659.45295066573578</v>
      </c>
      <c r="AD474" s="34">
        <f t="shared" si="213"/>
        <v>2030.5383233820496</v>
      </c>
      <c r="AE474" s="34">
        <f>+gettm2(AD474,AC474,AK474,AL474,テーブル2[[#This Row],[Fcorr]])</f>
        <v>609.25924383276913</v>
      </c>
      <c r="AF474" s="37">
        <f t="shared" si="214"/>
        <v>0</v>
      </c>
      <c r="AG474" s="34">
        <v>1.1088127631275231E-5</v>
      </c>
      <c r="AH474" s="34">
        <f t="shared" si="215"/>
        <v>33.293194760886088</v>
      </c>
      <c r="AI474" s="34">
        <f t="shared" si="216"/>
        <v>0.24377076397008951</v>
      </c>
      <c r="AJ474" s="34">
        <f t="shared" si="217"/>
        <v>23.637656787250165</v>
      </c>
      <c r="AK474" s="34">
        <f>+S88*テーブル2[[#This Row],[F_form]]/(E88*CpFromTP((テーブル2[[#This Row],[Tin]]+テーブル2[[#This Row],[Tf]])/2,テーブル2[[#This Row],[P]])*AI88)</f>
        <v>1.8674146959002469</v>
      </c>
      <c r="AL474" s="34">
        <f t="shared" si="218"/>
        <v>1.5871354414153991</v>
      </c>
      <c r="AM474" s="34">
        <f t="shared" si="219"/>
        <v>626.57723583279096</v>
      </c>
      <c r="AN474" s="34">
        <f t="shared" si="220"/>
        <v>5.1727511163335294E-9</v>
      </c>
      <c r="AO474" s="34">
        <f t="shared" si="221"/>
        <v>1.696661873464099E-7</v>
      </c>
      <c r="AP474" s="34">
        <v>2.5151650853160166</v>
      </c>
      <c r="AQ474" s="34">
        <f t="shared" si="222"/>
        <v>2.9914473142496887E-5</v>
      </c>
      <c r="AR474" s="34">
        <f t="shared" si="223"/>
        <v>5.6288969093108206E-6</v>
      </c>
      <c r="AS474" s="34">
        <f t="shared" si="224"/>
        <v>11.999675477923772</v>
      </c>
      <c r="AT474" s="34">
        <f t="shared" si="225"/>
        <v>9.3743980295798295</v>
      </c>
      <c r="AU474" s="34">
        <f t="shared" si="226"/>
        <v>2.2852041694303766</v>
      </c>
      <c r="AV474" s="34">
        <f t="shared" si="227"/>
        <v>0.22996091588563994</v>
      </c>
      <c r="AW474" s="34">
        <f t="shared" si="228"/>
        <v>8.6615104403794697E-3</v>
      </c>
      <c r="AX474" s="34">
        <f t="shared" si="229"/>
        <v>0.22996091375098832</v>
      </c>
      <c r="AY474" s="34">
        <f t="shared" si="230"/>
        <v>2.134651622132111E-9</v>
      </c>
      <c r="AZ474" s="34">
        <f t="shared" si="231"/>
        <v>839091.99888324901</v>
      </c>
      <c r="BA474" s="34">
        <f t="shared" si="232"/>
        <v>1.1893642018626503E-5</v>
      </c>
      <c r="BB474" s="36">
        <f t="shared" si="233"/>
        <v>6706288.8073634934</v>
      </c>
      <c r="BC474" s="38">
        <f t="shared" si="234"/>
        <v>38918.201894743368</v>
      </c>
      <c r="BD474" s="39">
        <f t="shared" si="235"/>
        <v>0.58371139385624748</v>
      </c>
      <c r="BE474" s="36">
        <v>3785508</v>
      </c>
      <c r="BF474" s="40">
        <f>テーブル2[[#This Row],[q_P]]/テーブル2[[#This Row],[q_M]]</f>
        <v>1.7715690489528733</v>
      </c>
      <c r="BG474" s="34">
        <v>1</v>
      </c>
      <c r="BH474" s="34">
        <v>-7.8E-2</v>
      </c>
      <c r="BI474" s="34">
        <v>4.5999999999999999E-2</v>
      </c>
      <c r="BJ474" s="34">
        <v>5625</v>
      </c>
      <c r="BK474" s="22">
        <v>1</v>
      </c>
      <c r="BL474" s="34">
        <f>テーブル2[[#This Row],[Ts]]-テーブル2[[#This Row],[Tin]]</f>
        <v>103.3399899378835</v>
      </c>
      <c r="BM474" s="34">
        <f>テーブル2[[#This Row],[q_P]]*0.000001</f>
        <v>6.7062888073634932</v>
      </c>
      <c r="BN474" s="34">
        <f>テーブル2[[#This Row],[Tsub]]</f>
        <v>103.3399899378835</v>
      </c>
      <c r="BO474" s="34">
        <f>テーブル2[[#This Row],[Fcorr]]</f>
        <v>1</v>
      </c>
      <c r="BP474" s="34">
        <f>(テーブル2[[#This Row],[Tsub]]-40)^2</f>
        <v>4011.9543253311831</v>
      </c>
      <c r="BQ474" s="34">
        <v>1</v>
      </c>
      <c r="BR474" s="34">
        <v>0.15240000000000001</v>
      </c>
    </row>
    <row r="475" spans="1:70" x14ac:dyDescent="0.15">
      <c r="A475" s="33" t="s">
        <v>242</v>
      </c>
      <c r="B475" s="34">
        <v>17236893.232919998</v>
      </c>
      <c r="C475" s="22">
        <f>TsatFromP(テーブル2[[#This Row],[P]])</f>
        <v>626.57723583796371</v>
      </c>
      <c r="D475" s="34">
        <f>RhoGFromP(テーブル2[[#This Row],[P]])</f>
        <v>122.58359097668941</v>
      </c>
      <c r="E475" s="34">
        <f>RhoFFromP(テーブル2[[#This Row],[P]])</f>
        <v>560.26337686440854</v>
      </c>
      <c r="F475" s="34">
        <f>HgFromP(テーブル2[[#This Row],[P]])</f>
        <v>2538890.645480752</v>
      </c>
      <c r="G475" s="34">
        <f>HfFromP(テーブル2[[#This Row],[P]])</f>
        <v>1699798.646597503</v>
      </c>
      <c r="H475" s="34">
        <f>MuGFromP(テーブル2[[#This Row],[P]])</f>
        <v>2.4290890628325484E-5</v>
      </c>
      <c r="I475" s="34">
        <f>MuFFromP(テーブル2[[#This Row],[P]])</f>
        <v>6.4066005508527627E-5</v>
      </c>
      <c r="J475" s="34">
        <f>KfFromP(テーブル2[[#This Row],[P]])</f>
        <v>0.45288481052759361</v>
      </c>
      <c r="K475" s="34">
        <f>CpFFromP(テーブル2[[#This Row],[P]])</f>
        <v>11219.515372647445</v>
      </c>
      <c r="L475" s="34">
        <f>SigmaFromP(テーブル2[[#This Row],[P]])</f>
        <v>3.029253861182898E-3</v>
      </c>
      <c r="M475" s="34">
        <v>11.01</v>
      </c>
      <c r="N475" s="34">
        <v>2766.7091999999998</v>
      </c>
      <c r="O475" s="35">
        <f t="shared" si="236"/>
        <v>2.8502295699234246E-6</v>
      </c>
      <c r="P475" s="35">
        <f t="shared" si="237"/>
        <v>5.9847340050885557E-3</v>
      </c>
      <c r="Q475" s="35">
        <v>1.905E-3</v>
      </c>
      <c r="R475" s="34">
        <v>0.15240000000000001</v>
      </c>
      <c r="S475" s="36">
        <v>8449392.7001953125</v>
      </c>
      <c r="T475" s="34">
        <v>519.3225322878825</v>
      </c>
      <c r="U475" s="12">
        <f>+T475+BG475*S475*テーブル2[[#This Row],[Pw]]*R475/(N475*O475*K475)</f>
        <v>606.42648457654502</v>
      </c>
      <c r="V475" s="34">
        <v>0.03</v>
      </c>
      <c r="W475" s="35">
        <f t="shared" si="208"/>
        <v>82267.982593334134</v>
      </c>
      <c r="X475" s="34">
        <v>2.7749153624475737E-2</v>
      </c>
      <c r="Y475" s="34">
        <f t="shared" si="209"/>
        <v>6.0030937998118539</v>
      </c>
      <c r="Z475" s="34">
        <f t="shared" si="210"/>
        <v>6.0030938065792085</v>
      </c>
      <c r="AA475" s="34">
        <f t="shared" si="211"/>
        <v>-6.767354676640025E-9</v>
      </c>
      <c r="AB475" s="34">
        <f t="shared" si="212"/>
        <v>7.6704769287415263E-6</v>
      </c>
      <c r="AC475" s="34">
        <v>658.108804351907</v>
      </c>
      <c r="AD475" s="34">
        <f t="shared" si="213"/>
        <v>2422.5945115211525</v>
      </c>
      <c r="AE475" s="34">
        <f>+gettm2(AD475,AC475,AK475,AL475,テーブル2[[#This Row],[Fcorr]])</f>
        <v>606.42648515763301</v>
      </c>
      <c r="AF475" s="37">
        <f t="shared" si="214"/>
        <v>5.810879883938469E-7</v>
      </c>
      <c r="AG475" s="34">
        <v>7.83620835264326E-6</v>
      </c>
      <c r="AH475" s="34">
        <f t="shared" si="215"/>
        <v>47.390855447314145</v>
      </c>
      <c r="AI475" s="34">
        <f t="shared" si="216"/>
        <v>0.29083800490878131</v>
      </c>
      <c r="AJ475" s="34">
        <f t="shared" si="217"/>
        <v>19.930661780839657</v>
      </c>
      <c r="AK475" s="34">
        <f>+S88*テーブル2[[#This Row],[F_form]]/(E88*CpFromTP((テーブル2[[#This Row],[Tin]]+テーブル2[[#This Row],[Tf]])/2,テーブル2[[#This Row],[P]])*AI88)</f>
        <v>1.8912381315639901</v>
      </c>
      <c r="AL475" s="34">
        <f t="shared" si="218"/>
        <v>1.5871354414153991</v>
      </c>
      <c r="AM475" s="34">
        <f t="shared" si="219"/>
        <v>626.57723583652296</v>
      </c>
      <c r="AN475" s="34">
        <f t="shared" si="220"/>
        <v>1.4407532944460399E-9</v>
      </c>
      <c r="AO475" s="34">
        <f t="shared" si="221"/>
        <v>1.6573142390173361E-7</v>
      </c>
      <c r="AP475" s="34">
        <v>2.7386933757201382</v>
      </c>
      <c r="AQ475" s="34">
        <f t="shared" si="222"/>
        <v>2.5230597014692427E-5</v>
      </c>
      <c r="AR475" s="34">
        <f t="shared" si="223"/>
        <v>4.0009698882724968E-6</v>
      </c>
      <c r="AS475" s="34">
        <f t="shared" si="224"/>
        <v>10.176092065186717</v>
      </c>
      <c r="AT475" s="34">
        <f t="shared" si="225"/>
        <v>8.5502052692163524</v>
      </c>
      <c r="AU475" s="34">
        <f t="shared" si="226"/>
        <v>2.4867246420594333</v>
      </c>
      <c r="AV475" s="34">
        <f t="shared" si="227"/>
        <v>0.25196873366070482</v>
      </c>
      <c r="AW475" s="34">
        <f t="shared" si="228"/>
        <v>6.0849155663710462E-3</v>
      </c>
      <c r="AX475" s="34">
        <f t="shared" si="229"/>
        <v>0.25196873080357962</v>
      </c>
      <c r="AY475" s="34">
        <f t="shared" si="230"/>
        <v>2.8571252030928918E-9</v>
      </c>
      <c r="AZ475" s="34">
        <f t="shared" si="231"/>
        <v>839091.99888324901</v>
      </c>
      <c r="BA475" s="34">
        <f t="shared" si="232"/>
        <v>9.212640319056547E-6</v>
      </c>
      <c r="BB475" s="36">
        <f t="shared" si="233"/>
        <v>8457121.3141983617</v>
      </c>
      <c r="BC475" s="38">
        <f t="shared" si="234"/>
        <v>7728.6140030492097</v>
      </c>
      <c r="BD475" s="39">
        <f t="shared" si="235"/>
        <v>9.1469461501896568E-2</v>
      </c>
      <c r="BE475" s="36">
        <v>4952706.3</v>
      </c>
      <c r="BF475" s="40">
        <f>テーブル2[[#This Row],[q_P]]/テーブル2[[#This Row],[q_M]]</f>
        <v>1.7075757781555434</v>
      </c>
      <c r="BG475" s="34">
        <v>1</v>
      </c>
      <c r="BH475" s="34">
        <v>-7.0000000000000007E-2</v>
      </c>
      <c r="BI475" s="34">
        <v>4.5999999999999999E-2</v>
      </c>
      <c r="BJ475" s="34">
        <v>5625</v>
      </c>
      <c r="BK475" s="22">
        <v>1</v>
      </c>
      <c r="BL475" s="34">
        <f>テーブル2[[#This Row],[Ts]]-テーブル2[[#This Row],[Tin]]</f>
        <v>107.25470355008122</v>
      </c>
      <c r="BM475" s="34">
        <f>テーブル2[[#This Row],[q_P]]*0.000001</f>
        <v>8.4571213141983606</v>
      </c>
      <c r="BN475" s="34">
        <f>テーブル2[[#This Row],[Tsub]]</f>
        <v>107.25470355008122</v>
      </c>
      <c r="BO475" s="34">
        <f>テーブル2[[#This Row],[Fcorr]]</f>
        <v>1</v>
      </c>
      <c r="BP475" s="34">
        <f>(テーブル2[[#This Row],[Tsub]]-40)^2</f>
        <v>4523.195149609307</v>
      </c>
      <c r="BQ475" s="34">
        <v>1</v>
      </c>
      <c r="BR475" s="34">
        <v>0.15240000000000001</v>
      </c>
    </row>
    <row r="476" spans="1:70" x14ac:dyDescent="0.15">
      <c r="A476" s="33" t="s">
        <v>243</v>
      </c>
      <c r="B476" s="34">
        <v>17236893.232919998</v>
      </c>
      <c r="C476" s="22">
        <f>TsatFromP(テーブル2[[#This Row],[P]])</f>
        <v>626.57723583796371</v>
      </c>
      <c r="D476" s="34">
        <f>RhoGFromP(テーブル2[[#This Row],[P]])</f>
        <v>122.58359097668941</v>
      </c>
      <c r="E476" s="34">
        <f>RhoFFromP(テーブル2[[#This Row],[P]])</f>
        <v>560.26337686440854</v>
      </c>
      <c r="F476" s="34">
        <f>HgFromP(テーブル2[[#This Row],[P]])</f>
        <v>2538890.645480752</v>
      </c>
      <c r="G476" s="34">
        <f>HfFromP(テーブル2[[#This Row],[P]])</f>
        <v>1699798.646597503</v>
      </c>
      <c r="H476" s="34">
        <f>MuGFromP(テーブル2[[#This Row],[P]])</f>
        <v>2.4290890628325484E-5</v>
      </c>
      <c r="I476" s="34">
        <f>MuFFromP(テーブル2[[#This Row],[P]])</f>
        <v>6.4066005508527627E-5</v>
      </c>
      <c r="J476" s="34">
        <f>KfFromP(テーブル2[[#This Row],[P]])</f>
        <v>0.45288481052759361</v>
      </c>
      <c r="K476" s="34">
        <f>CpFFromP(テーブル2[[#This Row],[P]])</f>
        <v>11219.515372647445</v>
      </c>
      <c r="L476" s="34">
        <f>SigmaFromP(テーブル2[[#This Row],[P]])</f>
        <v>3.029253861182898E-3</v>
      </c>
      <c r="M476" s="34">
        <v>12.01</v>
      </c>
      <c r="N476" s="34">
        <v>2820.9584</v>
      </c>
      <c r="O476" s="35">
        <f t="shared" si="236"/>
        <v>2.8502295699234246E-6</v>
      </c>
      <c r="P476" s="35">
        <f t="shared" si="237"/>
        <v>5.9847340050885557E-3</v>
      </c>
      <c r="Q476" s="35">
        <v>1.905E-3</v>
      </c>
      <c r="R476" s="34">
        <v>0.15240000000000001</v>
      </c>
      <c r="S476" s="36">
        <v>5585882.568359375</v>
      </c>
      <c r="T476" s="34">
        <v>551.06320535859527</v>
      </c>
      <c r="U476" s="12">
        <f>+T476+BG476*S476*テーブル2[[#This Row],[Pw]]*R476/(N476*O476*K476)</f>
        <v>607.54012480078552</v>
      </c>
      <c r="V476" s="34">
        <v>0.03</v>
      </c>
      <c r="W476" s="35">
        <f t="shared" si="208"/>
        <v>83881.080291242644</v>
      </c>
      <c r="X476" s="34">
        <v>2.7526308797269052E-2</v>
      </c>
      <c r="Y476" s="34">
        <f t="shared" si="209"/>
        <v>6.0273444501826905</v>
      </c>
      <c r="Z476" s="34">
        <f t="shared" si="210"/>
        <v>6.0273444803684439</v>
      </c>
      <c r="AA476" s="34">
        <f t="shared" si="211"/>
        <v>-3.0185753452371955E-8</v>
      </c>
      <c r="AB476" s="34">
        <f t="shared" si="212"/>
        <v>7.4380277893070406E-6</v>
      </c>
      <c r="AC476" s="34">
        <v>655.70407191755942</v>
      </c>
      <c r="AD476" s="34">
        <f t="shared" si="213"/>
        <v>2460.1580836065027</v>
      </c>
      <c r="AE476" s="34">
        <f>+gettm2(AD476,AC476,AK476,AL476,テーブル2[[#This Row],[Fcorr]])</f>
        <v>607.54012480078563</v>
      </c>
      <c r="AF476" s="37">
        <f t="shared" si="214"/>
        <v>0</v>
      </c>
      <c r="AG476" s="34">
        <v>7.5466277860754534E-6</v>
      </c>
      <c r="AH476" s="34">
        <f t="shared" si="215"/>
        <v>48.871888306808003</v>
      </c>
      <c r="AI476" s="34">
        <f t="shared" si="216"/>
        <v>0.29534759754204898</v>
      </c>
      <c r="AJ476" s="34">
        <f t="shared" si="217"/>
        <v>19.49175575000837</v>
      </c>
      <c r="AK476" s="34">
        <f>+S88*テーブル2[[#This Row],[F_form]]/(E88*CpFromTP((テーブル2[[#This Row],[Tin]]+テーブル2[[#This Row],[Tf]])/2,テーブル2[[#This Row],[P]])*AI88)</f>
        <v>1.7599745594100125</v>
      </c>
      <c r="AL476" s="34">
        <f t="shared" si="218"/>
        <v>1.5871354414153991</v>
      </c>
      <c r="AM476" s="34">
        <f t="shared" si="219"/>
        <v>626.57723584050314</v>
      </c>
      <c r="AN476" s="34">
        <f t="shared" si="220"/>
        <v>-2.5394228941877373E-9</v>
      </c>
      <c r="AO476" s="34">
        <f t="shared" si="221"/>
        <v>1.0859999676841272E-7</v>
      </c>
      <c r="AP476" s="34">
        <v>2.7384869796037887</v>
      </c>
      <c r="AQ476" s="34">
        <f t="shared" si="222"/>
        <v>2.5234400350999561E-5</v>
      </c>
      <c r="AR476" s="34">
        <f t="shared" si="223"/>
        <v>3.8276138914219335E-6</v>
      </c>
      <c r="AS476" s="34">
        <f t="shared" si="224"/>
        <v>9.8861262529199081</v>
      </c>
      <c r="AT476" s="34">
        <f t="shared" si="225"/>
        <v>8.4056619284162188</v>
      </c>
      <c r="AU476" s="34">
        <f t="shared" si="226"/>
        <v>2.4825920563083965</v>
      </c>
      <c r="AV476" s="34">
        <f t="shared" si="227"/>
        <v>0.25589492329539221</v>
      </c>
      <c r="AW476" s="34">
        <f t="shared" si="228"/>
        <v>5.9005158999520611E-3</v>
      </c>
      <c r="AX476" s="34">
        <f t="shared" si="229"/>
        <v>0.2558949203854009</v>
      </c>
      <c r="AY476" s="34">
        <f t="shared" si="230"/>
        <v>2.9099913034791314E-9</v>
      </c>
      <c r="AZ476" s="34">
        <f t="shared" si="231"/>
        <v>839091.99888324901</v>
      </c>
      <c r="BA476" s="34">
        <f t="shared" si="232"/>
        <v>9.214723509348414E-6</v>
      </c>
      <c r="BB476" s="36">
        <f t="shared" si="233"/>
        <v>5540504.5797466878</v>
      </c>
      <c r="BC476" s="38">
        <f t="shared" si="234"/>
        <v>-45377.988612687215</v>
      </c>
      <c r="BD476" s="39">
        <f t="shared" si="235"/>
        <v>-0.8123691835149901</v>
      </c>
      <c r="BE476" s="36">
        <v>4132512.9</v>
      </c>
      <c r="BF476" s="40">
        <f>テーブル2[[#This Row],[q_P]]/テーブル2[[#This Row],[q_M]]</f>
        <v>1.3407107766673125</v>
      </c>
      <c r="BG476" s="34">
        <v>1</v>
      </c>
      <c r="BH476" s="34">
        <v>-1.0999999999999999E-2</v>
      </c>
      <c r="BI476" s="34">
        <v>4.5999999999999999E-2</v>
      </c>
      <c r="BJ476" s="34">
        <v>5625</v>
      </c>
      <c r="BK476" s="22">
        <v>1</v>
      </c>
      <c r="BL476" s="34">
        <f>テーブル2[[#This Row],[Ts]]-テーブル2[[#This Row],[Tin]]</f>
        <v>75.514030479368444</v>
      </c>
      <c r="BM476" s="34">
        <f>テーブル2[[#This Row],[q_P]]*0.000001</f>
        <v>5.5405045797466874</v>
      </c>
      <c r="BN476" s="34">
        <f>テーブル2[[#This Row],[Tsub]]</f>
        <v>75.514030479368444</v>
      </c>
      <c r="BO476" s="34">
        <f>テーブル2[[#This Row],[Fcorr]]</f>
        <v>1</v>
      </c>
      <c r="BP476" s="34">
        <f>(テーブル2[[#This Row],[Tsub]]-40)^2</f>
        <v>1261.2463608895107</v>
      </c>
      <c r="BQ476" s="34">
        <v>1</v>
      </c>
      <c r="BR476" s="34">
        <v>0.15240000000000001</v>
      </c>
    </row>
    <row r="477" spans="1:70" x14ac:dyDescent="0.15">
      <c r="A477" s="33" t="s">
        <v>244</v>
      </c>
      <c r="B477" s="34">
        <v>17236893.232919998</v>
      </c>
      <c r="C477" s="22">
        <f>TsatFromP(テーブル2[[#This Row],[P]])</f>
        <v>626.57723583796371</v>
      </c>
      <c r="D477" s="34">
        <f>RhoGFromP(テーブル2[[#This Row],[P]])</f>
        <v>122.58359097668941</v>
      </c>
      <c r="E477" s="34">
        <f>RhoFFromP(テーブル2[[#This Row],[P]])</f>
        <v>560.26337686440854</v>
      </c>
      <c r="F477" s="34">
        <f>HgFromP(テーブル2[[#This Row],[P]])</f>
        <v>2538890.645480752</v>
      </c>
      <c r="G477" s="34">
        <f>HfFromP(テーブル2[[#This Row],[P]])</f>
        <v>1699798.646597503</v>
      </c>
      <c r="H477" s="34">
        <f>MuGFromP(テーブル2[[#This Row],[P]])</f>
        <v>2.4290890628325484E-5</v>
      </c>
      <c r="I477" s="34">
        <f>MuFFromP(テーブル2[[#This Row],[P]])</f>
        <v>6.4066005508527627E-5</v>
      </c>
      <c r="J477" s="34">
        <f>KfFromP(テーブル2[[#This Row],[P]])</f>
        <v>0.45288481052759361</v>
      </c>
      <c r="K477" s="34">
        <f>CpFFromP(テーブル2[[#This Row],[P]])</f>
        <v>11219.515372647445</v>
      </c>
      <c r="L477" s="34">
        <f>SigmaFromP(テーブル2[[#This Row],[P]])</f>
        <v>3.029253861182898E-3</v>
      </c>
      <c r="M477" s="34">
        <v>13.01</v>
      </c>
      <c r="N477" s="34">
        <v>2848.0830000000001</v>
      </c>
      <c r="O477" s="35">
        <f t="shared" si="236"/>
        <v>2.8502295699234246E-6</v>
      </c>
      <c r="P477" s="35">
        <f t="shared" si="237"/>
        <v>5.9847340050885557E-3</v>
      </c>
      <c r="Q477" s="35">
        <v>1.905E-3</v>
      </c>
      <c r="R477" s="34">
        <v>0.15240000000000001</v>
      </c>
      <c r="S477" s="36">
        <v>12967263.793945313</v>
      </c>
      <c r="T477" s="34">
        <v>474.90150181793462</v>
      </c>
      <c r="U477" s="12">
        <f>+T477+BG477*S477*テーブル2[[#This Row],[Pw]]*R477/(N477*O477*K477)</f>
        <v>604.76036141577447</v>
      </c>
      <c r="V477" s="34">
        <v>0.03</v>
      </c>
      <c r="W477" s="35">
        <f t="shared" si="208"/>
        <v>84687.629140196921</v>
      </c>
      <c r="X477" s="34">
        <v>2.7417489253575213E-2</v>
      </c>
      <c r="Y477" s="34">
        <f t="shared" si="209"/>
        <v>6.0392938184879892</v>
      </c>
      <c r="Z477" s="34">
        <f t="shared" si="210"/>
        <v>6.0392938316840423</v>
      </c>
      <c r="AA477" s="34">
        <f t="shared" si="211"/>
        <v>-1.319605313909733E-8</v>
      </c>
      <c r="AB477" s="34">
        <f t="shared" si="212"/>
        <v>7.3259874902471176E-6</v>
      </c>
      <c r="AC477" s="34">
        <v>660.18640769529782</v>
      </c>
      <c r="AD477" s="34">
        <f t="shared" si="213"/>
        <v>2478.8989676377923</v>
      </c>
      <c r="AE477" s="34">
        <f>+gettm2(AD477,AC477,AK477,AL477,テーブル2[[#This Row],[Fcorr]])</f>
        <v>604.7603620176385</v>
      </c>
      <c r="AF477" s="37">
        <f t="shared" si="214"/>
        <v>6.0186403061379679E-7</v>
      </c>
      <c r="AG477" s="34">
        <v>7.5664991493293024E-6</v>
      </c>
      <c r="AH477" s="34">
        <f t="shared" si="215"/>
        <v>49.61931259449721</v>
      </c>
      <c r="AI477" s="34">
        <f t="shared" si="216"/>
        <v>0.29759748347878578</v>
      </c>
      <c r="AJ477" s="34">
        <f t="shared" si="217"/>
        <v>19.691954782052115</v>
      </c>
      <c r="AK477" s="34">
        <f>+S88*テーブル2[[#This Row],[F_form]]/(E88*CpFromTP((テーブル2[[#This Row],[Tin]]+テーブル2[[#This Row],[Tf]])/2,テーブル2[[#This Row],[P]])*AI88)</f>
        <v>2.0239176831431904</v>
      </c>
      <c r="AL477" s="34">
        <f t="shared" si="218"/>
        <v>1.5871354414153991</v>
      </c>
      <c r="AM477" s="34">
        <f t="shared" si="219"/>
        <v>626.57723584106611</v>
      </c>
      <c r="AN477" s="34">
        <f t="shared" si="220"/>
        <v>-3.1024001145851798E-9</v>
      </c>
      <c r="AO477" s="34">
        <f t="shared" si="221"/>
        <v>2.4051165908218476E-7</v>
      </c>
      <c r="AP477" s="34">
        <v>2.7946708159674496</v>
      </c>
      <c r="AQ477" s="34">
        <f t="shared" si="222"/>
        <v>2.4229978584192952E-5</v>
      </c>
      <c r="AR477" s="34">
        <f t="shared" si="223"/>
        <v>3.9035054042057431E-6</v>
      </c>
      <c r="AS477" s="34">
        <f t="shared" si="224"/>
        <v>10.158945424308831</v>
      </c>
      <c r="AT477" s="34">
        <f t="shared" si="225"/>
        <v>8.5417731997153812</v>
      </c>
      <c r="AU477" s="34">
        <f t="shared" si="226"/>
        <v>2.5420102086818335</v>
      </c>
      <c r="AV477" s="34">
        <f t="shared" si="227"/>
        <v>0.25266060728561612</v>
      </c>
      <c r="AW477" s="34">
        <f t="shared" si="228"/>
        <v>5.8116354084071309E-3</v>
      </c>
      <c r="AX477" s="34">
        <f t="shared" si="229"/>
        <v>0.25266058516648798</v>
      </c>
      <c r="AY477" s="34">
        <f t="shared" si="230"/>
        <v>2.2119128140207778E-8</v>
      </c>
      <c r="AZ477" s="34">
        <f t="shared" si="231"/>
        <v>839091.99888324901</v>
      </c>
      <c r="BA477" s="34">
        <f t="shared" si="232"/>
        <v>8.6700653421340795E-6</v>
      </c>
      <c r="BB477" s="36">
        <f t="shared" si="233"/>
        <v>13041140.626704</v>
      </c>
      <c r="BC477" s="38">
        <f t="shared" si="234"/>
        <v>73876.832758687437</v>
      </c>
      <c r="BD477" s="39">
        <f t="shared" si="235"/>
        <v>0.5697179754543289</v>
      </c>
      <c r="BE477" s="36">
        <v>6056812.7999999998</v>
      </c>
      <c r="BF477" s="40">
        <f>テーブル2[[#This Row],[q_P]]/テーブル2[[#This Row],[q_M]]</f>
        <v>2.153135825281574</v>
      </c>
      <c r="BG477" s="34">
        <v>1</v>
      </c>
      <c r="BH477" s="34">
        <v>-0.182</v>
      </c>
      <c r="BI477" s="34">
        <v>4.5999999999999999E-2</v>
      </c>
      <c r="BJ477" s="34">
        <v>5625</v>
      </c>
      <c r="BK477" s="22">
        <v>1</v>
      </c>
      <c r="BL477" s="34">
        <f>テーブル2[[#This Row],[Ts]]-テーブル2[[#This Row],[Tin]]</f>
        <v>151.6757340200291</v>
      </c>
      <c r="BM477" s="34">
        <f>テーブル2[[#This Row],[q_P]]*0.000001</f>
        <v>13.041140626703999</v>
      </c>
      <c r="BN477" s="34">
        <f>テーブル2[[#This Row],[Tsub]]</f>
        <v>151.6757340200291</v>
      </c>
      <c r="BO477" s="34">
        <f>テーブル2[[#This Row],[Fcorr]]</f>
        <v>1</v>
      </c>
      <c r="BP477" s="34">
        <f>(テーブル2[[#This Row],[Tsub]]-40)^2</f>
        <v>12471.469568912284</v>
      </c>
      <c r="BQ477" s="34">
        <v>1</v>
      </c>
      <c r="BR477" s="34">
        <v>0.15240000000000001</v>
      </c>
    </row>
    <row r="478" spans="1:70" x14ac:dyDescent="0.15">
      <c r="A478" s="33" t="s">
        <v>245</v>
      </c>
      <c r="B478" s="34">
        <v>17236893.232919998</v>
      </c>
      <c r="C478" s="22">
        <f>TsatFromP(テーブル2[[#This Row],[P]])</f>
        <v>626.57723583796371</v>
      </c>
      <c r="D478" s="34">
        <f>RhoGFromP(テーブル2[[#This Row],[P]])</f>
        <v>122.58359097668941</v>
      </c>
      <c r="E478" s="34">
        <f>RhoFFromP(テーブル2[[#This Row],[P]])</f>
        <v>560.26337686440854</v>
      </c>
      <c r="F478" s="34">
        <f>HgFromP(テーブル2[[#This Row],[P]])</f>
        <v>2538890.645480752</v>
      </c>
      <c r="G478" s="34">
        <f>HfFromP(テーブル2[[#This Row],[P]])</f>
        <v>1699798.646597503</v>
      </c>
      <c r="H478" s="34">
        <f>MuGFromP(テーブル2[[#This Row],[P]])</f>
        <v>2.4290890628325484E-5</v>
      </c>
      <c r="I478" s="34">
        <f>MuFFromP(テーブル2[[#This Row],[P]])</f>
        <v>6.4066005508527627E-5</v>
      </c>
      <c r="J478" s="34">
        <f>KfFromP(テーブル2[[#This Row],[P]])</f>
        <v>0.45288481052759361</v>
      </c>
      <c r="K478" s="34">
        <f>CpFFromP(テーブル2[[#This Row],[P]])</f>
        <v>11219.515372647445</v>
      </c>
      <c r="L478" s="34">
        <f>SigmaFromP(テーブル2[[#This Row],[P]])</f>
        <v>3.029253861182898E-3</v>
      </c>
      <c r="M478" s="34">
        <v>14.01</v>
      </c>
      <c r="N478" s="34">
        <v>2848.0830000000001</v>
      </c>
      <c r="O478" s="35">
        <f t="shared" si="236"/>
        <v>2.8502295699234246E-6</v>
      </c>
      <c r="P478" s="35">
        <f t="shared" si="237"/>
        <v>5.9847340050885557E-3</v>
      </c>
      <c r="Q478" s="35">
        <v>1.905E-3</v>
      </c>
      <c r="R478" s="34">
        <v>0.15240000000000001</v>
      </c>
      <c r="S478" s="36">
        <v>5580253.6010742188</v>
      </c>
      <c r="T478" s="34">
        <v>551.57347047310509</v>
      </c>
      <c r="U478" s="12">
        <f>+T478+BG478*S478*テーブル2[[#This Row],[Pw]]*R478/(N478*O478*K478)</f>
        <v>607.45614398211399</v>
      </c>
      <c r="V478" s="34">
        <v>0.03</v>
      </c>
      <c r="W478" s="35">
        <f t="shared" si="208"/>
        <v>84687.629140196921</v>
      </c>
      <c r="X478" s="34">
        <v>2.7417489253575213E-2</v>
      </c>
      <c r="Y478" s="34">
        <f t="shared" si="209"/>
        <v>6.0392938184879892</v>
      </c>
      <c r="Z478" s="34">
        <f t="shared" si="210"/>
        <v>6.0392938316840423</v>
      </c>
      <c r="AA478" s="34">
        <f t="shared" si="211"/>
        <v>-1.319605313909733E-8</v>
      </c>
      <c r="AB478" s="34">
        <f t="shared" si="212"/>
        <v>7.3259874902471176E-6</v>
      </c>
      <c r="AC478" s="34">
        <v>655.599155273355</v>
      </c>
      <c r="AD478" s="34">
        <f t="shared" si="213"/>
        <v>2478.8989676377923</v>
      </c>
      <c r="AE478" s="34">
        <f>+gettm2(AD478,AC478,AK478,AL478,テーブル2[[#This Row],[Fcorr]])</f>
        <v>607.45614453810549</v>
      </c>
      <c r="AF478" s="37">
        <f t="shared" si="214"/>
        <v>5.5599150527996244E-7</v>
      </c>
      <c r="AG478" s="34">
        <v>7.4344331433588692E-6</v>
      </c>
      <c r="AH478" s="34">
        <f t="shared" si="215"/>
        <v>49.61931259449721</v>
      </c>
      <c r="AI478" s="34">
        <f t="shared" si="216"/>
        <v>0.29759748347878578</v>
      </c>
      <c r="AJ478" s="34">
        <f t="shared" si="217"/>
        <v>19.348250544928597</v>
      </c>
      <c r="AK478" s="34">
        <f>+S88*テーブル2[[#This Row],[F_form]]/(E88*CpFromTP((テーブル2[[#This Row],[Tin]]+テーブル2[[#This Row],[Tf]])/2,テーブル2[[#This Row],[P]])*AI88)</f>
        <v>1.757972981032965</v>
      </c>
      <c r="AL478" s="34">
        <f t="shared" si="218"/>
        <v>1.5871354414153991</v>
      </c>
      <c r="AM478" s="34">
        <f t="shared" si="219"/>
        <v>626.57723584971279</v>
      </c>
      <c r="AN478" s="34">
        <f t="shared" si="220"/>
        <v>-1.174907993117813E-8</v>
      </c>
      <c r="AO478" s="34">
        <f t="shared" si="221"/>
        <v>1.084456531117516E-7</v>
      </c>
      <c r="AP478" s="34">
        <v>2.7477695217017777</v>
      </c>
      <c r="AQ478" s="34">
        <f t="shared" si="222"/>
        <v>2.5064194133315813E-5</v>
      </c>
      <c r="AR478" s="34">
        <f t="shared" si="223"/>
        <v>3.7714393982353104E-6</v>
      </c>
      <c r="AS478" s="34">
        <f t="shared" si="224"/>
        <v>9.8152411871853111</v>
      </c>
      <c r="AT478" s="34">
        <f t="shared" si="225"/>
        <v>8.3696820037577471</v>
      </c>
      <c r="AU478" s="34">
        <f t="shared" si="226"/>
        <v>2.4907963018359869</v>
      </c>
      <c r="AV478" s="34">
        <f t="shared" si="227"/>
        <v>0.2569732198657908</v>
      </c>
      <c r="AW478" s="34">
        <f t="shared" si="228"/>
        <v>5.8116354084071309E-3</v>
      </c>
      <c r="AX478" s="34">
        <f t="shared" si="229"/>
        <v>0.25697321341301255</v>
      </c>
      <c r="AY478" s="34">
        <f t="shared" si="230"/>
        <v>6.4527782561718539E-9</v>
      </c>
      <c r="AZ478" s="34">
        <f t="shared" si="231"/>
        <v>839091.99888324901</v>
      </c>
      <c r="BA478" s="34">
        <f t="shared" si="232"/>
        <v>9.1216508281934769E-6</v>
      </c>
      <c r="BB478" s="36">
        <f t="shared" si="233"/>
        <v>5589082.4895625804</v>
      </c>
      <c r="BC478" s="38">
        <f t="shared" si="234"/>
        <v>8828.888488361612</v>
      </c>
      <c r="BD478" s="39">
        <f t="shared" si="235"/>
        <v>0.15821661737133272</v>
      </c>
      <c r="BE478" s="36">
        <v>4195604.6999999993</v>
      </c>
      <c r="BF478" s="40">
        <f>テーブル2[[#This Row],[q_P]]/テーブル2[[#This Row],[q_M]]</f>
        <v>1.3321279980362739</v>
      </c>
      <c r="BG478" s="34">
        <v>1</v>
      </c>
      <c r="BH478" s="34">
        <v>-5.0000000000000001E-3</v>
      </c>
      <c r="BI478" s="34">
        <v>4.5999999999999999E-2</v>
      </c>
      <c r="BJ478" s="34">
        <v>5625</v>
      </c>
      <c r="BK478" s="22">
        <v>1</v>
      </c>
      <c r="BL478" s="34">
        <f>テーブル2[[#This Row],[Ts]]-テーブル2[[#This Row],[Tin]]</f>
        <v>75.003765364858623</v>
      </c>
      <c r="BM478" s="34">
        <f>テーブル2[[#This Row],[q_P]]*0.000001</f>
        <v>5.5890824895625801</v>
      </c>
      <c r="BN478" s="34">
        <f>テーブル2[[#This Row],[Tsub]]</f>
        <v>75.003765364858623</v>
      </c>
      <c r="BO478" s="34">
        <f>テーブル2[[#This Row],[Fcorr]]</f>
        <v>1</v>
      </c>
      <c r="BP478" s="34">
        <f>(テーブル2[[#This Row],[Tsub]]-40)^2</f>
        <v>1225.2635897180762</v>
      </c>
      <c r="BQ478" s="34">
        <v>1</v>
      </c>
      <c r="BR478" s="34">
        <v>0.15240000000000001</v>
      </c>
    </row>
    <row r="479" spans="1:70" x14ac:dyDescent="0.15">
      <c r="A479" s="33" t="s">
        <v>246</v>
      </c>
      <c r="B479" s="34">
        <v>17236893.232919998</v>
      </c>
      <c r="C479" s="22">
        <f>TsatFromP(テーブル2[[#This Row],[P]])</f>
        <v>626.57723583796371</v>
      </c>
      <c r="D479" s="34">
        <f>RhoGFromP(テーブル2[[#This Row],[P]])</f>
        <v>122.58359097668941</v>
      </c>
      <c r="E479" s="34">
        <f>RhoFFromP(テーブル2[[#This Row],[P]])</f>
        <v>560.26337686440854</v>
      </c>
      <c r="F479" s="34">
        <f>HgFromP(テーブル2[[#This Row],[P]])</f>
        <v>2538890.645480752</v>
      </c>
      <c r="G479" s="34">
        <f>HfFromP(テーブル2[[#This Row],[P]])</f>
        <v>1699798.646597503</v>
      </c>
      <c r="H479" s="34">
        <f>MuGFromP(テーブル2[[#This Row],[P]])</f>
        <v>2.4290890628325484E-5</v>
      </c>
      <c r="I479" s="34">
        <f>MuFFromP(テーブル2[[#This Row],[P]])</f>
        <v>6.4066005508527627E-5</v>
      </c>
      <c r="J479" s="34">
        <f>KfFromP(テーブル2[[#This Row],[P]])</f>
        <v>0.45288481052759361</v>
      </c>
      <c r="K479" s="34">
        <f>CpFFromP(テーブル2[[#This Row],[P]])</f>
        <v>11219.515372647445</v>
      </c>
      <c r="L479" s="34">
        <f>SigmaFromP(テーブル2[[#This Row],[P]])</f>
        <v>3.029253861182898E-3</v>
      </c>
      <c r="M479" s="34">
        <v>15.01</v>
      </c>
      <c r="N479" s="34">
        <v>2875.2076000000002</v>
      </c>
      <c r="O479" s="35">
        <f t="shared" si="236"/>
        <v>2.8502295699234246E-6</v>
      </c>
      <c r="P479" s="35">
        <f t="shared" si="237"/>
        <v>5.9847340050885557E-3</v>
      </c>
      <c r="Q479" s="35">
        <v>1.905E-3</v>
      </c>
      <c r="R479" s="34">
        <v>0.15240000000000001</v>
      </c>
      <c r="S479" s="36">
        <v>9655081.1767578125</v>
      </c>
      <c r="T479" s="34">
        <v>509.85246639584602</v>
      </c>
      <c r="U479" s="12">
        <f>+T479+BG479*S479*テーブル2[[#This Row],[Pw]]*R479/(N479*O479*K479)</f>
        <v>605.62976909052043</v>
      </c>
      <c r="V479" s="34">
        <v>0.03</v>
      </c>
      <c r="W479" s="35">
        <f t="shared" si="208"/>
        <v>85494.177989151169</v>
      </c>
      <c r="X479" s="34">
        <v>2.7310346611722051E-2</v>
      </c>
      <c r="Y479" s="34">
        <f t="shared" si="209"/>
        <v>6.0511287561985991</v>
      </c>
      <c r="Z479" s="34">
        <f t="shared" si="210"/>
        <v>6.0511287704393117</v>
      </c>
      <c r="AA479" s="34">
        <f t="shared" si="211"/>
        <v>-1.4240712609137063E-8</v>
      </c>
      <c r="AB479" s="34">
        <f t="shared" si="212"/>
        <v>7.2166145598062344E-6</v>
      </c>
      <c r="AC479" s="34">
        <v>658.38303018190345</v>
      </c>
      <c r="AD479" s="34">
        <f t="shared" si="213"/>
        <v>2497.6130670732982</v>
      </c>
      <c r="AE479" s="34">
        <f>+gettm2(AD479,AC479,AK479,AL479,テーブル2[[#This Row],[Fcorr]])</f>
        <v>605.62976967435065</v>
      </c>
      <c r="AF479" s="37">
        <f t="shared" si="214"/>
        <v>5.8383022860653E-7</v>
      </c>
      <c r="AG479" s="34">
        <v>7.3973537232242635E-6</v>
      </c>
      <c r="AH479" s="34">
        <f t="shared" si="215"/>
        <v>50.371328595898845</v>
      </c>
      <c r="AI479" s="34">
        <f t="shared" si="216"/>
        <v>0.29984415386361607</v>
      </c>
      <c r="AJ479" s="34">
        <f t="shared" si="217"/>
        <v>19.397089050801295</v>
      </c>
      <c r="AK479" s="34">
        <f>+S88*テーブル2[[#This Row],[F_form]]/(E88*CpFromTP((テーブル2[[#This Row],[Tin]]+テーブル2[[#This Row],[Tf]])/2,テーブル2[[#This Row],[P]])*AI88)</f>
        <v>1.9249784098666407</v>
      </c>
      <c r="AL479" s="34">
        <f t="shared" si="218"/>
        <v>1.5871354414153991</v>
      </c>
      <c r="AM479" s="34">
        <f t="shared" si="219"/>
        <v>626.57723586405723</v>
      </c>
      <c r="AN479" s="34">
        <f t="shared" si="220"/>
        <v>-2.6093516680703033E-8</v>
      </c>
      <c r="AO479" s="34">
        <f t="shared" si="221"/>
        <v>1.8073916341802907E-7</v>
      </c>
      <c r="AP479" s="34">
        <v>2.7834527332141619</v>
      </c>
      <c r="AQ479" s="34">
        <f t="shared" si="222"/>
        <v>2.4425679157187595E-5</v>
      </c>
      <c r="AR479" s="34">
        <f t="shared" si="223"/>
        <v>3.7890464433211463E-6</v>
      </c>
      <c r="AS479" s="34">
        <f t="shared" si="224"/>
        <v>9.9355085654451436</v>
      </c>
      <c r="AT479" s="34">
        <f t="shared" si="225"/>
        <v>8.4305753198422728</v>
      </c>
      <c r="AU479" s="34">
        <f t="shared" si="226"/>
        <v>2.5278587233615908</v>
      </c>
      <c r="AV479" s="34">
        <f t="shared" si="227"/>
        <v>0.25559400985257108</v>
      </c>
      <c r="AW479" s="34">
        <f t="shared" si="228"/>
        <v>5.7248709147306558E-3</v>
      </c>
      <c r="AX479" s="34">
        <f t="shared" si="229"/>
        <v>0.25559399009638695</v>
      </c>
      <c r="AY479" s="34">
        <f t="shared" si="230"/>
        <v>1.9756184133079557E-8</v>
      </c>
      <c r="AZ479" s="34">
        <f t="shared" si="231"/>
        <v>839091.99888324901</v>
      </c>
      <c r="BA479" s="34">
        <f t="shared" si="232"/>
        <v>8.7753166654216202E-6</v>
      </c>
      <c r="BB479" s="36">
        <f t="shared" si="233"/>
        <v>9682584.257334251</v>
      </c>
      <c r="BC479" s="38">
        <f t="shared" si="234"/>
        <v>27503.080576438457</v>
      </c>
      <c r="BD479" s="39">
        <f t="shared" si="235"/>
        <v>0.28485602630297119</v>
      </c>
      <c r="BE479" s="36">
        <v>5078889.9000000004</v>
      </c>
      <c r="BF479" s="40">
        <f>テーブル2[[#This Row],[q_P]]/テーブル2[[#This Row],[q_M]]</f>
        <v>1.9064371246429757</v>
      </c>
      <c r="BG479" s="34">
        <v>1</v>
      </c>
      <c r="BH479" s="34">
        <v>-0.13100000000000001</v>
      </c>
      <c r="BI479" s="34">
        <v>4.5999999999999999E-2</v>
      </c>
      <c r="BJ479" s="34">
        <v>5625</v>
      </c>
      <c r="BK479" s="22">
        <v>1</v>
      </c>
      <c r="BL479" s="34">
        <f>テーブル2[[#This Row],[Ts]]-テーブル2[[#This Row],[Tin]]</f>
        <v>116.72476944211769</v>
      </c>
      <c r="BM479" s="34">
        <f>テーブル2[[#This Row],[q_P]]*0.000001</f>
        <v>9.6825842573342502</v>
      </c>
      <c r="BN479" s="34">
        <f>テーブル2[[#This Row],[Tsub]]</f>
        <v>116.72476944211769</v>
      </c>
      <c r="BO479" s="34">
        <f>テーブル2[[#This Row],[Fcorr]]</f>
        <v>1</v>
      </c>
      <c r="BP479" s="34">
        <f>(テーブル2[[#This Row],[Tsub]]-40)^2</f>
        <v>5886.6902459461162</v>
      </c>
      <c r="BQ479" s="34">
        <v>1</v>
      </c>
      <c r="BR479" s="34">
        <v>0.15240000000000001</v>
      </c>
    </row>
    <row r="480" spans="1:70" x14ac:dyDescent="0.15">
      <c r="A480" s="33" t="s">
        <v>247</v>
      </c>
      <c r="B480" s="34">
        <v>17236893.232919998</v>
      </c>
      <c r="C480" s="22">
        <f>TsatFromP(テーブル2[[#This Row],[P]])</f>
        <v>626.57723583796371</v>
      </c>
      <c r="D480" s="34">
        <f>RhoGFromP(テーブル2[[#This Row],[P]])</f>
        <v>122.58359097668941</v>
      </c>
      <c r="E480" s="34">
        <f>RhoFFromP(テーブル2[[#This Row],[P]])</f>
        <v>560.26337686440854</v>
      </c>
      <c r="F480" s="34">
        <f>HgFromP(テーブル2[[#This Row],[P]])</f>
        <v>2538890.645480752</v>
      </c>
      <c r="G480" s="34">
        <f>HfFromP(テーブル2[[#This Row],[P]])</f>
        <v>1699798.646597503</v>
      </c>
      <c r="H480" s="34">
        <f>MuGFromP(テーブル2[[#This Row],[P]])</f>
        <v>2.4290890628325484E-5</v>
      </c>
      <c r="I480" s="34">
        <f>MuFFromP(テーブル2[[#This Row],[P]])</f>
        <v>6.4066005508527627E-5</v>
      </c>
      <c r="J480" s="34">
        <f>KfFromP(テーブル2[[#This Row],[P]])</f>
        <v>0.45288481052759361</v>
      </c>
      <c r="K480" s="34">
        <f>CpFFromP(テーブル2[[#This Row],[P]])</f>
        <v>11219.515372647445</v>
      </c>
      <c r="L480" s="34">
        <f>SigmaFromP(テーブル2[[#This Row],[P]])</f>
        <v>3.029253861182898E-3</v>
      </c>
      <c r="M480" s="34">
        <v>16.010000000000002</v>
      </c>
      <c r="N480" s="34">
        <v>2888.7698999999998</v>
      </c>
      <c r="O480" s="35">
        <f t="shared" si="236"/>
        <v>2.8502295699234246E-6</v>
      </c>
      <c r="P480" s="35">
        <f t="shared" si="237"/>
        <v>5.9847340050885557E-3</v>
      </c>
      <c r="Q480" s="35">
        <v>1.905E-3</v>
      </c>
      <c r="R480" s="34">
        <v>0.15240000000000001</v>
      </c>
      <c r="S480" s="36">
        <v>13081979.370117188</v>
      </c>
      <c r="T480" s="34">
        <v>475.42780102414201</v>
      </c>
      <c r="U480" s="12">
        <f>+T480+BG480*S480*テーブル2[[#This Row],[Pw]]*R480/(N480*O480*K480)</f>
        <v>604.59028545432159</v>
      </c>
      <c r="V480" s="34">
        <v>0.03</v>
      </c>
      <c r="W480" s="35">
        <f t="shared" si="208"/>
        <v>85897.452413628285</v>
      </c>
      <c r="X480" s="34">
        <v>2.7257390800545473E-2</v>
      </c>
      <c r="Y480" s="34">
        <f t="shared" si="209"/>
        <v>6.0570039873575618</v>
      </c>
      <c r="Z480" s="34">
        <f t="shared" si="210"/>
        <v>6.0570039906740094</v>
      </c>
      <c r="AA480" s="34">
        <f t="shared" si="211"/>
        <v>-3.3164475610192312E-9</v>
      </c>
      <c r="AB480" s="34">
        <f t="shared" si="212"/>
        <v>7.1629011260657278E-6</v>
      </c>
      <c r="AC480" s="34">
        <v>660.05057318391528</v>
      </c>
      <c r="AD480" s="34">
        <f t="shared" si="213"/>
        <v>2506.9601743329581</v>
      </c>
      <c r="AE480" s="34">
        <f>+gettm2(AD480,AC480,AK480,AL480,テーブル2[[#This Row],[Fcorr]])</f>
        <v>604.59028605482729</v>
      </c>
      <c r="AF480" s="37">
        <f t="shared" si="214"/>
        <v>6.0050570027669892E-7</v>
      </c>
      <c r="AG480" s="34">
        <v>7.4008145246189076E-6</v>
      </c>
      <c r="AH480" s="34">
        <f t="shared" si="215"/>
        <v>50.749055018941512</v>
      </c>
      <c r="AI480" s="34">
        <f t="shared" si="216"/>
        <v>0.30096629544122616</v>
      </c>
      <c r="AJ480" s="34">
        <f t="shared" si="217"/>
        <v>19.478789785663523</v>
      </c>
      <c r="AK480" s="34">
        <f>+S88*テーブル2[[#This Row],[F_form]]/(E88*CpFromTP((テーブル2[[#This Row],[Tin]]+テーブル2[[#This Row],[Tf]])/2,テーブル2[[#This Row],[P]])*AI88)</f>
        <v>2.0230591038550734</v>
      </c>
      <c r="AL480" s="34">
        <f t="shared" si="218"/>
        <v>1.5871354414153991</v>
      </c>
      <c r="AM480" s="34">
        <f t="shared" si="219"/>
        <v>626.57723586377494</v>
      </c>
      <c r="AN480" s="34">
        <f t="shared" si="220"/>
        <v>-2.581123226264026E-8</v>
      </c>
      <c r="AO480" s="34">
        <f t="shared" si="221"/>
        <v>2.3791339855317984E-7</v>
      </c>
      <c r="AP480" s="34">
        <v>2.8091377835916003</v>
      </c>
      <c r="AQ480" s="34">
        <f t="shared" si="222"/>
        <v>2.3981054022622289E-5</v>
      </c>
      <c r="AR480" s="34">
        <f t="shared" si="223"/>
        <v>3.8193639615860437E-6</v>
      </c>
      <c r="AS480" s="34">
        <f t="shared" si="224"/>
        <v>10.052486449321538</v>
      </c>
      <c r="AT480" s="34">
        <f t="shared" si="225"/>
        <v>8.4891000589874483</v>
      </c>
      <c r="AU480" s="34">
        <f t="shared" si="226"/>
        <v>2.5549329963833469</v>
      </c>
      <c r="AV480" s="34">
        <f t="shared" si="227"/>
        <v>0.25420478720825335</v>
      </c>
      <c r="AW480" s="34">
        <f t="shared" si="228"/>
        <v>5.6822605644060017E-3</v>
      </c>
      <c r="AX480" s="34">
        <f t="shared" si="229"/>
        <v>0.25420478687168269</v>
      </c>
      <c r="AY480" s="34">
        <f t="shared" si="230"/>
        <v>3.3657066023096149E-10</v>
      </c>
      <c r="AZ480" s="34">
        <f t="shared" si="231"/>
        <v>839091.99888324901</v>
      </c>
      <c r="BA480" s="34">
        <f t="shared" si="232"/>
        <v>8.5368023465055914E-6</v>
      </c>
      <c r="BB480" s="36">
        <f t="shared" si="233"/>
        <v>13101634.784678819</v>
      </c>
      <c r="BC480" s="38">
        <f t="shared" si="234"/>
        <v>19655.414561631158</v>
      </c>
      <c r="BD480" s="39">
        <f t="shared" si="235"/>
        <v>0.1502480167988148</v>
      </c>
      <c r="BE480" s="36">
        <v>5993720.9999999991</v>
      </c>
      <c r="BF480" s="40">
        <f>テーブル2[[#This Row],[q_P]]/テーブル2[[#This Row],[q_M]]</f>
        <v>2.1858933348213605</v>
      </c>
      <c r="BG480" s="34">
        <v>1</v>
      </c>
      <c r="BH480" s="34">
        <v>-0.19900000000000001</v>
      </c>
      <c r="BI480" s="34">
        <v>4.5999999999999999E-2</v>
      </c>
      <c r="BJ480" s="34">
        <v>5625</v>
      </c>
      <c r="BK480" s="22">
        <v>1</v>
      </c>
      <c r="BL480" s="34">
        <f>テーブル2[[#This Row],[Ts]]-テーブル2[[#This Row],[Tin]]</f>
        <v>151.1494348138217</v>
      </c>
      <c r="BM480" s="34">
        <f>テーブル2[[#This Row],[q_P]]*0.000001</f>
        <v>13.101634784678819</v>
      </c>
      <c r="BN480" s="34">
        <f>テーブル2[[#This Row],[Tsub]]</f>
        <v>151.1494348138217</v>
      </c>
      <c r="BO480" s="34">
        <f>テーブル2[[#This Row],[Fcorr]]</f>
        <v>1</v>
      </c>
      <c r="BP480" s="34">
        <f>(テーブル2[[#This Row],[Tsub]]-40)^2</f>
        <v>12354.196859431999</v>
      </c>
      <c r="BQ480" s="34">
        <v>1</v>
      </c>
      <c r="BR480" s="34">
        <v>0.15240000000000001</v>
      </c>
    </row>
    <row r="481" spans="1:70" x14ac:dyDescent="0.15">
      <c r="A481" s="33" t="s">
        <v>248</v>
      </c>
      <c r="B481" s="34">
        <v>17236893.232919998</v>
      </c>
      <c r="C481" s="22">
        <f>TsatFromP(テーブル2[[#This Row],[P]])</f>
        <v>626.57723583796371</v>
      </c>
      <c r="D481" s="34">
        <f>RhoGFromP(テーブル2[[#This Row],[P]])</f>
        <v>122.58359097668941</v>
      </c>
      <c r="E481" s="34">
        <f>RhoFFromP(テーブル2[[#This Row],[P]])</f>
        <v>560.26337686440854</v>
      </c>
      <c r="F481" s="34">
        <f>HgFromP(テーブル2[[#This Row],[P]])</f>
        <v>2538890.645480752</v>
      </c>
      <c r="G481" s="34">
        <f>HfFromP(テーブル2[[#This Row],[P]])</f>
        <v>1699798.646597503</v>
      </c>
      <c r="H481" s="34">
        <f>MuGFromP(テーブル2[[#This Row],[P]])</f>
        <v>2.4290890628325484E-5</v>
      </c>
      <c r="I481" s="34">
        <f>MuFFromP(テーブル2[[#This Row],[P]])</f>
        <v>6.4066005508527627E-5</v>
      </c>
      <c r="J481" s="34">
        <f>KfFromP(テーブル2[[#This Row],[P]])</f>
        <v>0.45288481052759361</v>
      </c>
      <c r="K481" s="34">
        <f>CpFFromP(テーブル2[[#This Row],[P]])</f>
        <v>11219.515372647445</v>
      </c>
      <c r="L481" s="34">
        <f>SigmaFromP(テーブル2[[#This Row],[P]])</f>
        <v>3.029253861182898E-3</v>
      </c>
      <c r="M481" s="34">
        <v>17.010000000000002</v>
      </c>
      <c r="N481" s="34">
        <v>2888.7698999999998</v>
      </c>
      <c r="O481" s="35">
        <f t="shared" si="236"/>
        <v>2.8502295699234246E-6</v>
      </c>
      <c r="P481" s="35">
        <f t="shared" si="237"/>
        <v>5.9847340050885557E-3</v>
      </c>
      <c r="Q481" s="35">
        <v>1.905E-3</v>
      </c>
      <c r="R481" s="34">
        <v>0.15240000000000001</v>
      </c>
      <c r="S481" s="36">
        <v>9694665.52734375</v>
      </c>
      <c r="T481" s="34">
        <v>509.85246639584602</v>
      </c>
      <c r="U481" s="12">
        <f>+T481+BG481*S481*テーブル2[[#This Row],[Pw]]*R481/(N481*O481*K481)</f>
        <v>605.57093909820128</v>
      </c>
      <c r="V481" s="34">
        <v>0.03</v>
      </c>
      <c r="W481" s="35">
        <f t="shared" si="208"/>
        <v>85897.452413628285</v>
      </c>
      <c r="X481" s="34">
        <v>2.7257390800545473E-2</v>
      </c>
      <c r="Y481" s="34">
        <f t="shared" si="209"/>
        <v>6.0570039873575618</v>
      </c>
      <c r="Z481" s="34">
        <f t="shared" si="210"/>
        <v>6.0570039906740094</v>
      </c>
      <c r="AA481" s="34">
        <f t="shared" si="211"/>
        <v>-3.3164475610192312E-9</v>
      </c>
      <c r="AB481" s="34">
        <f t="shared" si="212"/>
        <v>7.1629011260657278E-6</v>
      </c>
      <c r="AC481" s="34">
        <v>658.34749151796245</v>
      </c>
      <c r="AD481" s="34">
        <f t="shared" si="213"/>
        <v>2506.9601743329581</v>
      </c>
      <c r="AE481" s="34">
        <f>+gettm2(AD481,AC481,AK481,AL481,テーブル2[[#This Row],[Fcorr]])</f>
        <v>605.57093968167612</v>
      </c>
      <c r="AF481" s="37">
        <f t="shared" si="214"/>
        <v>5.8347484355181223E-7</v>
      </c>
      <c r="AG481" s="34">
        <v>7.3431012354421829E-6</v>
      </c>
      <c r="AH481" s="34">
        <f t="shared" si="215"/>
        <v>50.749055018941512</v>
      </c>
      <c r="AI481" s="34">
        <f t="shared" si="216"/>
        <v>0.30096629544122616</v>
      </c>
      <c r="AJ481" s="34">
        <f t="shared" si="217"/>
        <v>19.326889609814902</v>
      </c>
      <c r="AK481" s="34">
        <f>+S88*テーブル2[[#This Row],[F_form]]/(E88*CpFromTP((テーブル2[[#This Row],[Tin]]+テーブル2[[#This Row],[Tf]])/2,テーブル2[[#This Row],[P]])*AI88)</f>
        <v>1.9251628361382744</v>
      </c>
      <c r="AL481" s="34">
        <f t="shared" si="218"/>
        <v>1.5871354414153991</v>
      </c>
      <c r="AM481" s="34">
        <f t="shared" si="219"/>
        <v>626.5772358324466</v>
      </c>
      <c r="AN481" s="34">
        <f t="shared" si="220"/>
        <v>5.5171085477923043E-9</v>
      </c>
      <c r="AO481" s="34">
        <f t="shared" si="221"/>
        <v>1.8020010937645517E-7</v>
      </c>
      <c r="AP481" s="34">
        <v>2.7881396599486523</v>
      </c>
      <c r="AQ481" s="34">
        <f t="shared" si="222"/>
        <v>2.4343627926118031E-5</v>
      </c>
      <c r="AR481" s="34">
        <f t="shared" si="223"/>
        <v>3.7616506724093191E-6</v>
      </c>
      <c r="AS481" s="34">
        <f t="shared" si="224"/>
        <v>9.9005862734729178</v>
      </c>
      <c r="AT481" s="34">
        <f t="shared" si="225"/>
        <v>8.412969874649276</v>
      </c>
      <c r="AU481" s="34">
        <f t="shared" si="226"/>
        <v>2.5320203768318295</v>
      </c>
      <c r="AV481" s="34">
        <f t="shared" si="227"/>
        <v>0.25611928311682286</v>
      </c>
      <c r="AW481" s="34">
        <f t="shared" si="228"/>
        <v>5.6822605644060017E-3</v>
      </c>
      <c r="AX481" s="34">
        <f t="shared" si="229"/>
        <v>0.25611926182501382</v>
      </c>
      <c r="AY481" s="34">
        <f t="shared" si="230"/>
        <v>2.1291809038093135E-8</v>
      </c>
      <c r="AZ481" s="34">
        <f t="shared" si="231"/>
        <v>839091.99888324901</v>
      </c>
      <c r="BA481" s="34">
        <f t="shared" si="232"/>
        <v>8.7311364906901236E-6</v>
      </c>
      <c r="BB481" s="36">
        <f t="shared" si="233"/>
        <v>9702554.4195639901</v>
      </c>
      <c r="BC481" s="38">
        <f t="shared" si="234"/>
        <v>7888.8922202400863</v>
      </c>
      <c r="BD481" s="39">
        <f t="shared" si="235"/>
        <v>8.137353679700976E-2</v>
      </c>
      <c r="BE481" s="36">
        <v>5078889.9000000004</v>
      </c>
      <c r="BF481" s="40">
        <f>テーブル2[[#This Row],[q_P]]/テーブル2[[#This Row],[q_M]]</f>
        <v>1.9103691181736366</v>
      </c>
      <c r="BG481" s="34">
        <v>1</v>
      </c>
      <c r="BH481" s="34">
        <v>-0.13500000000000001</v>
      </c>
      <c r="BI481" s="34">
        <v>4.5999999999999999E-2</v>
      </c>
      <c r="BJ481" s="34">
        <v>5625</v>
      </c>
      <c r="BK481" s="22">
        <v>1</v>
      </c>
      <c r="BL481" s="34">
        <f>テーブル2[[#This Row],[Ts]]-テーブル2[[#This Row],[Tin]]</f>
        <v>116.72476944211769</v>
      </c>
      <c r="BM481" s="34">
        <f>テーブル2[[#This Row],[q_P]]*0.000001</f>
        <v>9.7025544195639899</v>
      </c>
      <c r="BN481" s="34">
        <f>テーブル2[[#This Row],[Tsub]]</f>
        <v>116.72476944211769</v>
      </c>
      <c r="BO481" s="34">
        <f>テーブル2[[#This Row],[Fcorr]]</f>
        <v>1</v>
      </c>
      <c r="BP481" s="34">
        <f>(テーブル2[[#This Row],[Tsub]]-40)^2</f>
        <v>5886.6902459461162</v>
      </c>
      <c r="BQ481" s="34">
        <v>1</v>
      </c>
      <c r="BR481" s="34">
        <v>0.15240000000000001</v>
      </c>
    </row>
    <row r="482" spans="1:70" x14ac:dyDescent="0.15">
      <c r="A482" s="33" t="s">
        <v>249</v>
      </c>
      <c r="B482" s="34">
        <v>17236893.232919998</v>
      </c>
      <c r="C482" s="22">
        <f>TsatFromP(テーブル2[[#This Row],[P]])</f>
        <v>626.57723583796371</v>
      </c>
      <c r="D482" s="34">
        <f>RhoGFromP(テーブル2[[#This Row],[P]])</f>
        <v>122.58359097668941</v>
      </c>
      <c r="E482" s="34">
        <f>RhoFFromP(テーブル2[[#This Row],[P]])</f>
        <v>560.26337686440854</v>
      </c>
      <c r="F482" s="34">
        <f>HgFromP(テーブル2[[#This Row],[P]])</f>
        <v>2538890.645480752</v>
      </c>
      <c r="G482" s="34">
        <f>HfFromP(テーブル2[[#This Row],[P]])</f>
        <v>1699798.646597503</v>
      </c>
      <c r="H482" s="34">
        <f>MuGFromP(テーブル2[[#This Row],[P]])</f>
        <v>2.4290890628325484E-5</v>
      </c>
      <c r="I482" s="34">
        <f>MuFFromP(テーブル2[[#This Row],[P]])</f>
        <v>6.4066005508527627E-5</v>
      </c>
      <c r="J482" s="34">
        <f>KfFromP(テーブル2[[#This Row],[P]])</f>
        <v>0.45288481052759361</v>
      </c>
      <c r="K482" s="34">
        <f>CpFFromP(テーブル2[[#This Row],[P]])</f>
        <v>11219.515372647445</v>
      </c>
      <c r="L482" s="34">
        <f>SigmaFromP(テーブル2[[#This Row],[P]])</f>
        <v>3.029253861182898E-3</v>
      </c>
      <c r="M482" s="34">
        <v>18.010000000000002</v>
      </c>
      <c r="N482" s="34">
        <v>3444.8242</v>
      </c>
      <c r="O482" s="35">
        <f t="shared" si="236"/>
        <v>2.8502295699234246E-6</v>
      </c>
      <c r="P482" s="35">
        <f t="shared" si="237"/>
        <v>5.9847340050885557E-3</v>
      </c>
      <c r="Q482" s="35">
        <v>1.905E-3</v>
      </c>
      <c r="R482" s="34">
        <v>0.15240000000000001</v>
      </c>
      <c r="S482" s="36">
        <v>6157131.9580078125</v>
      </c>
      <c r="T482" s="34">
        <v>554.38992768740229</v>
      </c>
      <c r="U482" s="12">
        <f>+T482+BG482*S482*テーブル2[[#This Row],[Pw]]*R482/(N482*O482*K482)</f>
        <v>605.36845418583061</v>
      </c>
      <c r="V482" s="34">
        <v>0.03</v>
      </c>
      <c r="W482" s="35">
        <f t="shared" si="208"/>
        <v>102431.70381719054</v>
      </c>
      <c r="X482" s="34">
        <v>2.5384208624572802E-2</v>
      </c>
      <c r="Y482" s="34">
        <f t="shared" si="209"/>
        <v>6.2765094318283667</v>
      </c>
      <c r="Z482" s="34">
        <f t="shared" si="210"/>
        <v>6.2765094327442696</v>
      </c>
      <c r="AA482" s="34">
        <f t="shared" si="211"/>
        <v>-9.1590290907106464E-10</v>
      </c>
      <c r="AB482" s="34">
        <f t="shared" si="212"/>
        <v>5.4088057229611884E-6</v>
      </c>
      <c r="AC482" s="34">
        <v>654.0924365727459</v>
      </c>
      <c r="AD482" s="34">
        <f t="shared" si="213"/>
        <v>2884.9694708627358</v>
      </c>
      <c r="AE482" s="34">
        <f>+gettm2(AD482,AC482,AK482,AL482,テーブル2[[#This Row],[Fcorr]])</f>
        <v>605.36845472675486</v>
      </c>
      <c r="AF482" s="37">
        <f t="shared" si="214"/>
        <v>5.409242476162035E-7</v>
      </c>
      <c r="AG482" s="34">
        <v>5.5076285414538543E-6</v>
      </c>
      <c r="AH482" s="34">
        <f t="shared" si="215"/>
        <v>67.20715846731035</v>
      </c>
      <c r="AI482" s="34">
        <f t="shared" si="216"/>
        <v>0.34634717495566919</v>
      </c>
      <c r="AJ482" s="34">
        <f t="shared" si="217"/>
        <v>16.68172199364475</v>
      </c>
      <c r="AK482" s="34">
        <f>+S88*テーブル2[[#This Row],[F_form]]/(E88*CpFromTP((テーブル2[[#This Row],[Tin]]+テーブル2[[#This Row],[Tf]])/2,テーブル2[[#This Row],[P]])*AI88)</f>
        <v>1.7545616453565733</v>
      </c>
      <c r="AL482" s="34">
        <f t="shared" si="218"/>
        <v>1.5871354414153991</v>
      </c>
      <c r="AM482" s="34">
        <f t="shared" si="219"/>
        <v>626.57723584490998</v>
      </c>
      <c r="AN482" s="34">
        <f t="shared" si="220"/>
        <v>-6.9462657847907394E-9</v>
      </c>
      <c r="AO482" s="34">
        <f t="shared" si="221"/>
        <v>9.88228184926659E-8</v>
      </c>
      <c r="AP482" s="34">
        <v>2.9283626163337337</v>
      </c>
      <c r="AQ482" s="34">
        <f t="shared" si="222"/>
        <v>2.2068084679704556E-5</v>
      </c>
      <c r="AR482" s="34">
        <f t="shared" si="223"/>
        <v>2.8032256799732601E-6</v>
      </c>
      <c r="AS482" s="34">
        <f t="shared" si="224"/>
        <v>8.49052021696723</v>
      </c>
      <c r="AT482" s="34">
        <f t="shared" si="225"/>
        <v>7.6447513626468879</v>
      </c>
      <c r="AU482" s="34">
        <f t="shared" si="226"/>
        <v>2.6477380376912523</v>
      </c>
      <c r="AV482" s="34">
        <f t="shared" si="227"/>
        <v>0.28062457864248147</v>
      </c>
      <c r="AW482" s="34">
        <f t="shared" si="228"/>
        <v>4.2907535535111948E-3</v>
      </c>
      <c r="AX482" s="34">
        <f t="shared" si="229"/>
        <v>0.28062457364594273</v>
      </c>
      <c r="AY482" s="34">
        <f t="shared" si="230"/>
        <v>4.9965387383110738E-9</v>
      </c>
      <c r="AZ482" s="34">
        <f t="shared" si="231"/>
        <v>839091.99888324901</v>
      </c>
      <c r="BA482" s="34">
        <f t="shared" si="232"/>
        <v>7.5359808777143413E-6</v>
      </c>
      <c r="BB482" s="36">
        <f t="shared" si="233"/>
        <v>6164803.8486501221</v>
      </c>
      <c r="BC482" s="38">
        <f t="shared" si="234"/>
        <v>7671.8906423095614</v>
      </c>
      <c r="BD482" s="39">
        <f t="shared" si="235"/>
        <v>0.12460169271395413</v>
      </c>
      <c r="BE482" s="36">
        <v>4921160.3999999994</v>
      </c>
      <c r="BF482" s="40">
        <f>テーブル2[[#This Row],[q_P]]/テーブル2[[#This Row],[q_M]]</f>
        <v>1.252713455275736</v>
      </c>
      <c r="BG482" s="34">
        <v>1</v>
      </c>
      <c r="BH482" s="34">
        <v>-5.0000000000000001E-3</v>
      </c>
      <c r="BI482" s="34">
        <v>4.5999999999999999E-2</v>
      </c>
      <c r="BJ482" s="34">
        <v>5625</v>
      </c>
      <c r="BK482" s="22">
        <v>1</v>
      </c>
      <c r="BL482" s="34">
        <f>テーブル2[[#This Row],[Ts]]-テーブル2[[#This Row],[Tin]]</f>
        <v>72.187308150561421</v>
      </c>
      <c r="BM482" s="34">
        <f>テーブル2[[#This Row],[q_P]]*0.000001</f>
        <v>6.1648038486501218</v>
      </c>
      <c r="BN482" s="34">
        <f>テーブル2[[#This Row],[Tsub]]</f>
        <v>72.187308150561421</v>
      </c>
      <c r="BO482" s="34">
        <f>テーブル2[[#This Row],[Fcorr]]</f>
        <v>1</v>
      </c>
      <c r="BP482" s="34">
        <f>(テーブル2[[#This Row],[Tsub]]-40)^2</f>
        <v>1036.0228059791978</v>
      </c>
      <c r="BQ482" s="34">
        <v>1</v>
      </c>
      <c r="BR482" s="34">
        <v>0.15240000000000001</v>
      </c>
    </row>
    <row r="483" spans="1:70" x14ac:dyDescent="0.15">
      <c r="A483" s="33" t="s">
        <v>250</v>
      </c>
      <c r="B483" s="34">
        <v>17236893.232919998</v>
      </c>
      <c r="C483" s="22">
        <f>TsatFromP(テーブル2[[#This Row],[P]])</f>
        <v>626.57723583796371</v>
      </c>
      <c r="D483" s="34">
        <f>RhoGFromP(テーブル2[[#This Row],[P]])</f>
        <v>122.58359097668941</v>
      </c>
      <c r="E483" s="34">
        <f>RhoFFromP(テーブル2[[#This Row],[P]])</f>
        <v>560.26337686440854</v>
      </c>
      <c r="F483" s="34">
        <f>HgFromP(テーブル2[[#This Row],[P]])</f>
        <v>2538890.645480752</v>
      </c>
      <c r="G483" s="34">
        <f>HfFromP(テーブル2[[#This Row],[P]])</f>
        <v>1699798.646597503</v>
      </c>
      <c r="H483" s="34">
        <f>MuGFromP(テーブル2[[#This Row],[P]])</f>
        <v>2.4290890628325484E-5</v>
      </c>
      <c r="I483" s="34">
        <f>MuFFromP(テーブル2[[#This Row],[P]])</f>
        <v>6.4066005508527627E-5</v>
      </c>
      <c r="J483" s="34">
        <f>KfFromP(テーブル2[[#This Row],[P]])</f>
        <v>0.45288481052759361</v>
      </c>
      <c r="K483" s="34">
        <f>CpFFromP(テーブル2[[#This Row],[P]])</f>
        <v>11219.515372647445</v>
      </c>
      <c r="L483" s="34">
        <f>SigmaFromP(テーブル2[[#This Row],[P]])</f>
        <v>3.029253861182898E-3</v>
      </c>
      <c r="M483" s="34">
        <v>19.010000000000002</v>
      </c>
      <c r="N483" s="34">
        <v>3580.4472000000001</v>
      </c>
      <c r="O483" s="35">
        <f t="shared" si="236"/>
        <v>2.8502295699234246E-6</v>
      </c>
      <c r="P483" s="35">
        <f t="shared" si="237"/>
        <v>5.9847340050885557E-3</v>
      </c>
      <c r="Q483" s="35">
        <v>1.905E-3</v>
      </c>
      <c r="R483" s="34">
        <v>0.15240000000000001</v>
      </c>
      <c r="S483" s="36">
        <v>7728521.728515625</v>
      </c>
      <c r="T483" s="34">
        <v>542.70946131557059</v>
      </c>
      <c r="U483" s="12">
        <f>+T483+BG483*S483*テーブル2[[#This Row],[Pw]]*R483/(N483*O483*K483)</f>
        <v>604.274625068153</v>
      </c>
      <c r="V483" s="34">
        <v>0.03</v>
      </c>
      <c r="W483" s="35">
        <f t="shared" si="208"/>
        <v>106464.44806196183</v>
      </c>
      <c r="X483" s="34">
        <v>2.4999929916972776E-2</v>
      </c>
      <c r="Y483" s="34">
        <f t="shared" si="209"/>
        <v>6.3245641852350509</v>
      </c>
      <c r="Z483" s="34">
        <f t="shared" si="210"/>
        <v>6.3245642254800298</v>
      </c>
      <c r="AA483" s="34">
        <f t="shared" si="211"/>
        <v>-4.0244978904979689E-8</v>
      </c>
      <c r="AB483" s="34">
        <f t="shared" si="212"/>
        <v>5.0837688903818737E-6</v>
      </c>
      <c r="AC483" s="34">
        <v>654.71178669222684</v>
      </c>
      <c r="AD483" s="34">
        <f t="shared" si="213"/>
        <v>2975.7676171444518</v>
      </c>
      <c r="AE483" s="34">
        <f>+gettm2(AD483,AC483,AK483,AL483,テーブル2[[#This Row],[Fcorr]])</f>
        <v>604.27462561527079</v>
      </c>
      <c r="AF483" s="37">
        <f t="shared" si="214"/>
        <v>5.4711779284843942E-7</v>
      </c>
      <c r="AG483" s="34">
        <v>5.2011848915085474E-6</v>
      </c>
      <c r="AH483" s="34">
        <f t="shared" si="215"/>
        <v>71.504128370131767</v>
      </c>
      <c r="AI483" s="34">
        <f t="shared" si="216"/>
        <v>0.3572476998220484</v>
      </c>
      <c r="AJ483" s="34">
        <f t="shared" si="217"/>
        <v>16.249362279193821</v>
      </c>
      <c r="AK483" s="34">
        <f>+S88*テーブル2[[#This Row],[F_form]]/(E88*CpFromTP((テーブル2[[#This Row],[Tin]]+テーブル2[[#This Row],[Tf]])/2,テーブル2[[#This Row],[P]])*AI88)</f>
        <v>1.8111389636361468</v>
      </c>
      <c r="AL483" s="34">
        <f t="shared" si="218"/>
        <v>1.5871354414153991</v>
      </c>
      <c r="AM483" s="34">
        <f t="shared" si="219"/>
        <v>626.57723589771513</v>
      </c>
      <c r="AN483" s="34">
        <f t="shared" si="220"/>
        <v>-5.9751414482889231E-8</v>
      </c>
      <c r="AO483" s="34">
        <f t="shared" si="221"/>
        <v>1.1741600112667362E-7</v>
      </c>
      <c r="AP483" s="34">
        <v>2.9770003266256446</v>
      </c>
      <c r="AQ483" s="34">
        <f t="shared" si="222"/>
        <v>2.1352886182589785E-5</v>
      </c>
      <c r="AR483" s="34">
        <f t="shared" si="223"/>
        <v>2.6593004463176105E-6</v>
      </c>
      <c r="AS483" s="34">
        <f t="shared" si="224"/>
        <v>8.3080946481991962</v>
      </c>
      <c r="AT483" s="34">
        <f t="shared" si="225"/>
        <v>7.536151491829119</v>
      </c>
      <c r="AU483" s="34">
        <f t="shared" si="226"/>
        <v>2.6922727859664515</v>
      </c>
      <c r="AV483" s="34">
        <f t="shared" si="227"/>
        <v>0.28472754065919315</v>
      </c>
      <c r="AW483" s="34">
        <f t="shared" si="228"/>
        <v>4.0329049607079424E-3</v>
      </c>
      <c r="AX483" s="34">
        <f t="shared" si="229"/>
        <v>0.28472753078791208</v>
      </c>
      <c r="AY483" s="34">
        <f t="shared" si="230"/>
        <v>9.8712810703283083E-9</v>
      </c>
      <c r="AZ483" s="34">
        <f t="shared" si="231"/>
        <v>839091.99888324901</v>
      </c>
      <c r="BA483" s="34">
        <f t="shared" si="232"/>
        <v>7.1726180180815588E-6</v>
      </c>
      <c r="BB483" s="36">
        <f t="shared" si="233"/>
        <v>7695757.9035191946</v>
      </c>
      <c r="BC483" s="38">
        <f t="shared" si="234"/>
        <v>-32763.824996430427</v>
      </c>
      <c r="BD483" s="39">
        <f t="shared" si="235"/>
        <v>-0.42393391837850464</v>
      </c>
      <c r="BE483" s="36">
        <v>5394348.8999999994</v>
      </c>
      <c r="BF483" s="40">
        <f>テーブル2[[#This Row],[q_P]]/テーブル2[[#This Row],[q_M]]</f>
        <v>1.426633324277411</v>
      </c>
      <c r="BG483" s="34">
        <v>1</v>
      </c>
      <c r="BH483" s="34">
        <v>-4.4999999999999998E-2</v>
      </c>
      <c r="BI483" s="34">
        <v>4.5999999999999999E-2</v>
      </c>
      <c r="BJ483" s="34">
        <v>5625</v>
      </c>
      <c r="BK483" s="22">
        <v>1</v>
      </c>
      <c r="BL483" s="34">
        <f>テーブル2[[#This Row],[Ts]]-テーブル2[[#This Row],[Tin]]</f>
        <v>83.86777452239312</v>
      </c>
      <c r="BM483" s="34">
        <f>テーブル2[[#This Row],[q_P]]*0.000001</f>
        <v>7.6957579035191941</v>
      </c>
      <c r="BN483" s="34">
        <f>テーブル2[[#This Row],[Tsub]]</f>
        <v>83.86777452239312</v>
      </c>
      <c r="BO483" s="34">
        <f>テーブル2[[#This Row],[Fcorr]]</f>
        <v>1</v>
      </c>
      <c r="BP483" s="34">
        <f>(テーブル2[[#This Row],[Tsub]]-40)^2</f>
        <v>1924.3816415475228</v>
      </c>
      <c r="BQ483" s="34">
        <v>1</v>
      </c>
      <c r="BR483" s="34">
        <v>0.15240000000000001</v>
      </c>
    </row>
    <row r="484" spans="1:70" x14ac:dyDescent="0.15">
      <c r="A484" s="33" t="s">
        <v>233</v>
      </c>
      <c r="B484" s="34">
        <v>17236893.232919998</v>
      </c>
      <c r="C484" s="22">
        <f>TsatFromP(テーブル2[[#This Row],[P]])</f>
        <v>626.57723583796371</v>
      </c>
      <c r="D484" s="34">
        <f>RhoGFromP(テーブル2[[#This Row],[P]])</f>
        <v>122.58359097668941</v>
      </c>
      <c r="E484" s="34">
        <f>RhoFFromP(テーブル2[[#This Row],[P]])</f>
        <v>560.26337686440854</v>
      </c>
      <c r="F484" s="34">
        <f>HgFromP(テーブル2[[#This Row],[P]])</f>
        <v>2538890.645480752</v>
      </c>
      <c r="G484" s="34">
        <f>HfFromP(テーブル2[[#This Row],[P]])</f>
        <v>1699798.646597503</v>
      </c>
      <c r="H484" s="34">
        <f>MuGFromP(テーブル2[[#This Row],[P]])</f>
        <v>2.4290890628325484E-5</v>
      </c>
      <c r="I484" s="34">
        <f>MuFFromP(テーブル2[[#This Row],[P]])</f>
        <v>6.4066005508527627E-5</v>
      </c>
      <c r="J484" s="34">
        <f>KfFromP(テーブル2[[#This Row],[P]])</f>
        <v>0.45288481052759361</v>
      </c>
      <c r="K484" s="34">
        <f>CpFFromP(テーブル2[[#This Row],[P]])</f>
        <v>11219.515372647445</v>
      </c>
      <c r="L484" s="34">
        <f>SigmaFromP(テーブル2[[#This Row],[P]])</f>
        <v>3.029253861182898E-3</v>
      </c>
      <c r="M484" s="34">
        <v>2.0099999999999998</v>
      </c>
      <c r="N484" s="34">
        <v>1952.9712</v>
      </c>
      <c r="O484" s="35">
        <f t="shared" si="236"/>
        <v>2.8502295699234246E-6</v>
      </c>
      <c r="P484" s="35">
        <f t="shared" si="237"/>
        <v>5.9847340050885557E-3</v>
      </c>
      <c r="Q484" s="35">
        <v>1.905E-3</v>
      </c>
      <c r="R484" s="34">
        <v>0.15240000000000001</v>
      </c>
      <c r="S484" s="36">
        <v>4811808.7768554688</v>
      </c>
      <c r="T484" s="34">
        <v>541.04626069578649</v>
      </c>
      <c r="U484" s="12">
        <f>+T484+BG484*S484*テーブル2[[#This Row],[Pw]]*R484/(N484*O484*K484)</f>
        <v>611.31924567906299</v>
      </c>
      <c r="V484" s="34">
        <v>0.03</v>
      </c>
      <c r="W484" s="35">
        <f t="shared" si="208"/>
        <v>58071.51712470645</v>
      </c>
      <c r="X484" s="34">
        <v>3.2256724925708198E-2</v>
      </c>
      <c r="Y484" s="34">
        <f t="shared" si="209"/>
        <v>5.5678799735497773</v>
      </c>
      <c r="Z484" s="34">
        <f t="shared" si="210"/>
        <v>5.5678799790445801</v>
      </c>
      <c r="AA484" s="34">
        <f t="shared" si="211"/>
        <v>-5.4948028349599554E-9</v>
      </c>
      <c r="AB484" s="34">
        <f t="shared" si="212"/>
        <v>1.324302470451955E-5</v>
      </c>
      <c r="AC484" s="34">
        <v>658.94423645829511</v>
      </c>
      <c r="AD484" s="34">
        <f t="shared" si="213"/>
        <v>1843.7342286354672</v>
      </c>
      <c r="AE484" s="34">
        <f>+gettm2(AD484,AC484,AK484,AL484,テーブル2[[#This Row],[Fcorr]])</f>
        <v>611.31924567906287</v>
      </c>
      <c r="AF484" s="37">
        <f t="shared" si="214"/>
        <v>0</v>
      </c>
      <c r="AG484" s="34">
        <v>1.3383942304258486E-5</v>
      </c>
      <c r="AH484" s="34">
        <f t="shared" si="215"/>
        <v>27.449202236849235</v>
      </c>
      <c r="AI484" s="34">
        <f t="shared" si="216"/>
        <v>0.22134450568934519</v>
      </c>
      <c r="AJ484" s="34">
        <f t="shared" si="217"/>
        <v>25.907015790491986</v>
      </c>
      <c r="AK484" s="34">
        <f>+S88*テーブル2[[#This Row],[F_form]]/(E88*CpFromTP((テーブル2[[#This Row],[Tin]]+テーブル2[[#This Row],[Tf]])/2,テーブル2[[#This Row],[P]])*AI88)</f>
        <v>1.7881981483722542</v>
      </c>
      <c r="AL484" s="34">
        <f t="shared" si="218"/>
        <v>1.5871354414153991</v>
      </c>
      <c r="AM484" s="34">
        <f t="shared" si="219"/>
        <v>626.57723582476694</v>
      </c>
      <c r="AN484" s="34">
        <f t="shared" si="220"/>
        <v>1.3196768122725189E-8</v>
      </c>
      <c r="AO484" s="34">
        <f t="shared" si="221"/>
        <v>1.4091759973893608E-7</v>
      </c>
      <c r="AP484" s="34">
        <v>2.3908731059243986</v>
      </c>
      <c r="AQ484" s="34">
        <f t="shared" si="222"/>
        <v>3.3105587248892949E-5</v>
      </c>
      <c r="AR484" s="34">
        <f t="shared" si="223"/>
        <v>6.7624299519987109E-6</v>
      </c>
      <c r="AS484" s="34">
        <f t="shared" si="224"/>
        <v>13.089893513123068</v>
      </c>
      <c r="AT484" s="34">
        <f t="shared" si="225"/>
        <v>9.8092022245479011</v>
      </c>
      <c r="AU484" s="34">
        <f t="shared" si="226"/>
        <v>2.1712130175993805</v>
      </c>
      <c r="AV484" s="34">
        <f t="shared" si="227"/>
        <v>0.21966008832501815</v>
      </c>
      <c r="AW484" s="34">
        <f t="shared" si="228"/>
        <v>1.0505564115370895E-2</v>
      </c>
      <c r="AX484" s="34">
        <f t="shared" si="229"/>
        <v>0.21966007234522072</v>
      </c>
      <c r="AY484" s="34">
        <f t="shared" si="230"/>
        <v>1.5979797429732656E-8</v>
      </c>
      <c r="AZ484" s="34">
        <f t="shared" si="231"/>
        <v>839091.99888324901</v>
      </c>
      <c r="BA484" s="34">
        <f t="shared" si="232"/>
        <v>1.3846651738588662E-5</v>
      </c>
      <c r="BB484" s="36">
        <f t="shared" si="233"/>
        <v>4784342.7223097244</v>
      </c>
      <c r="BC484" s="38">
        <f t="shared" si="234"/>
        <v>-27466.054545744322</v>
      </c>
      <c r="BD484" s="39">
        <f t="shared" si="235"/>
        <v>-0.5708051965376203</v>
      </c>
      <c r="BE484" s="36">
        <v>3059952.2999999989</v>
      </c>
      <c r="BF484" s="40">
        <f>テーブル2[[#This Row],[q_P]]/テーブル2[[#This Row],[q_M]]</f>
        <v>1.5635350663177743</v>
      </c>
      <c r="BG484" s="34">
        <v>1</v>
      </c>
      <c r="BH484" s="34">
        <v>-3.1E-2</v>
      </c>
      <c r="BI484" s="34">
        <v>4.5999999999999999E-2</v>
      </c>
      <c r="BJ484" s="34">
        <v>5625</v>
      </c>
      <c r="BK484" s="22">
        <v>1</v>
      </c>
      <c r="BL484" s="34">
        <f>テーブル2[[#This Row],[Ts]]-テーブル2[[#This Row],[Tin]]</f>
        <v>85.530975142177226</v>
      </c>
      <c r="BM484" s="34">
        <f>テーブル2[[#This Row],[q_P]]*0.000001</f>
        <v>4.7843427223097246</v>
      </c>
      <c r="BN484" s="34">
        <f>テーブル2[[#This Row],[Tsub]]</f>
        <v>85.530975142177226</v>
      </c>
      <c r="BO484" s="34">
        <f>テーブル2[[#This Row],[Fcorr]]</f>
        <v>1</v>
      </c>
      <c r="BP484" s="34">
        <f>(テーブル2[[#This Row],[Tsub]]-40)^2</f>
        <v>2073.0696973975605</v>
      </c>
      <c r="BQ484" s="34">
        <v>1</v>
      </c>
      <c r="BR484" s="34">
        <v>0.15240000000000001</v>
      </c>
    </row>
    <row r="485" spans="1:70" x14ac:dyDescent="0.15">
      <c r="A485" s="33" t="s">
        <v>251</v>
      </c>
      <c r="B485" s="34">
        <v>17236893.232919998</v>
      </c>
      <c r="C485" s="22">
        <f>TsatFromP(テーブル2[[#This Row],[P]])</f>
        <v>626.57723583796371</v>
      </c>
      <c r="D485" s="34">
        <f>RhoGFromP(テーブル2[[#This Row],[P]])</f>
        <v>122.58359097668941</v>
      </c>
      <c r="E485" s="34">
        <f>RhoFFromP(テーブル2[[#This Row],[P]])</f>
        <v>560.26337686440854</v>
      </c>
      <c r="F485" s="34">
        <f>HgFromP(テーブル2[[#This Row],[P]])</f>
        <v>2538890.645480752</v>
      </c>
      <c r="G485" s="34">
        <f>HfFromP(テーブル2[[#This Row],[P]])</f>
        <v>1699798.646597503</v>
      </c>
      <c r="H485" s="34">
        <f>MuGFromP(テーブル2[[#This Row],[P]])</f>
        <v>2.4290890628325484E-5</v>
      </c>
      <c r="I485" s="34">
        <f>MuFFromP(テーブル2[[#This Row],[P]])</f>
        <v>6.4066005508527627E-5</v>
      </c>
      <c r="J485" s="34">
        <f>KfFromP(テーブル2[[#This Row],[P]])</f>
        <v>0.45288481052759361</v>
      </c>
      <c r="K485" s="34">
        <f>CpFFromP(テーブル2[[#This Row],[P]])</f>
        <v>11219.515372647445</v>
      </c>
      <c r="L485" s="34">
        <f>SigmaFromP(テーブル2[[#This Row],[P]])</f>
        <v>3.029253861182898E-3</v>
      </c>
      <c r="M485" s="34">
        <v>20.010000000000002</v>
      </c>
      <c r="N485" s="34">
        <v>3607.5718000000002</v>
      </c>
      <c r="O485" s="35">
        <f t="shared" si="236"/>
        <v>2.8502295699234246E-6</v>
      </c>
      <c r="P485" s="35">
        <f t="shared" si="237"/>
        <v>5.9847340050885557E-3</v>
      </c>
      <c r="Q485" s="35">
        <v>1.905E-3</v>
      </c>
      <c r="R485" s="34">
        <v>0.15240000000000001</v>
      </c>
      <c r="S485" s="36">
        <v>7435089.111328125</v>
      </c>
      <c r="T485" s="34">
        <v>545.545229034003</v>
      </c>
      <c r="U485" s="12">
        <f>+T485+BG485*S485*テーブル2[[#This Row],[Pw]]*R485/(N485*O485*K485)</f>
        <v>604.32759671576923</v>
      </c>
      <c r="V485" s="34">
        <v>0.03</v>
      </c>
      <c r="W485" s="35">
        <f t="shared" si="208"/>
        <v>107270.99691091609</v>
      </c>
      <c r="X485" s="34">
        <v>2.4925881209395453E-2</v>
      </c>
      <c r="Y485" s="34">
        <f t="shared" si="209"/>
        <v>6.3339515865320495</v>
      </c>
      <c r="Z485" s="34">
        <f t="shared" si="210"/>
        <v>6.3339516227230312</v>
      </c>
      <c r="AA485" s="34">
        <f t="shared" si="211"/>
        <v>-3.6190981766992536E-8</v>
      </c>
      <c r="AB485" s="34">
        <f t="shared" si="212"/>
        <v>5.0224850177636806E-6</v>
      </c>
      <c r="AC485" s="34">
        <v>654.45412008412927</v>
      </c>
      <c r="AD485" s="34">
        <f t="shared" si="213"/>
        <v>2993.8675842437374</v>
      </c>
      <c r="AE485" s="34">
        <f>+gettm2(AD485,AC485,AK485,AL485,テーブル2[[#This Row],[Fcorr]])</f>
        <v>604.32759726031043</v>
      </c>
      <c r="AF485" s="37">
        <f t="shared" si="214"/>
        <v>5.4454119435831672E-7</v>
      </c>
      <c r="AG485" s="34">
        <v>5.1347363161988098E-6</v>
      </c>
      <c r="AH485" s="34">
        <f t="shared" si="215"/>
        <v>72.376614774613117</v>
      </c>
      <c r="AI485" s="34">
        <f t="shared" si="216"/>
        <v>0.35942064221708642</v>
      </c>
      <c r="AJ485" s="34">
        <f t="shared" si="217"/>
        <v>16.139339223839073</v>
      </c>
      <c r="AK485" s="34">
        <f>+S88*テーブル2[[#This Row],[F_form]]/(E88*CpFromTP((テーブル2[[#This Row],[Tin]]+テーブル2[[#This Row],[Tf]])/2,テーブル2[[#This Row],[P]])*AI88)</f>
        <v>1.7989931496131879</v>
      </c>
      <c r="AL485" s="34">
        <f t="shared" si="218"/>
        <v>1.5871354414153991</v>
      </c>
      <c r="AM485" s="34">
        <f t="shared" si="219"/>
        <v>626.57723581972812</v>
      </c>
      <c r="AN485" s="34">
        <f t="shared" si="220"/>
        <v>1.8235596144222654E-8</v>
      </c>
      <c r="AO485" s="34">
        <f t="shared" si="221"/>
        <v>1.122512984351292E-7</v>
      </c>
      <c r="AP485" s="34">
        <v>2.9812366164788133</v>
      </c>
      <c r="AQ485" s="34">
        <f t="shared" si="222"/>
        <v>2.1292245074412657E-5</v>
      </c>
      <c r="AR485" s="34">
        <f t="shared" si="223"/>
        <v>2.6234938073169695E-6</v>
      </c>
      <c r="AS485" s="34">
        <f t="shared" si="224"/>
        <v>8.2460819603049451</v>
      </c>
      <c r="AT485" s="34">
        <f t="shared" si="225"/>
        <v>7.4986908681841697</v>
      </c>
      <c r="AU485" s="34">
        <f t="shared" si="226"/>
        <v>2.6951842876301555</v>
      </c>
      <c r="AV485" s="34">
        <f t="shared" si="227"/>
        <v>0.28605232884865783</v>
      </c>
      <c r="AW485" s="34">
        <f t="shared" si="228"/>
        <v>3.9842890540405683E-3</v>
      </c>
      <c r="AX485" s="34">
        <f t="shared" si="229"/>
        <v>0.28605231843676321</v>
      </c>
      <c r="AY485" s="34">
        <f t="shared" si="230"/>
        <v>1.0411894624251516E-8</v>
      </c>
      <c r="AZ485" s="34">
        <f t="shared" si="231"/>
        <v>839091.99888324901</v>
      </c>
      <c r="BA485" s="34">
        <f t="shared" si="232"/>
        <v>7.1420849176209539E-6</v>
      </c>
      <c r="BB485" s="36">
        <f t="shared" si="233"/>
        <v>7388702.4628569502</v>
      </c>
      <c r="BC485" s="38">
        <f t="shared" si="234"/>
        <v>-46386.648471174762</v>
      </c>
      <c r="BD485" s="39">
        <f t="shared" si="235"/>
        <v>-0.62388826517895957</v>
      </c>
      <c r="BE485" s="36">
        <v>4984252.2</v>
      </c>
      <c r="BF485" s="40">
        <f>テーブル2[[#This Row],[q_P]]/テーブル2[[#This Row],[q_M]]</f>
        <v>1.4824094300157906</v>
      </c>
      <c r="BG485" s="34">
        <v>1</v>
      </c>
      <c r="BH485" s="34">
        <v>-7.5999999999999998E-2</v>
      </c>
      <c r="BI485" s="34">
        <v>4.5999999999999999E-2</v>
      </c>
      <c r="BJ485" s="34">
        <v>5625</v>
      </c>
      <c r="BK485" s="22">
        <v>1</v>
      </c>
      <c r="BL485" s="34">
        <f>テーブル2[[#This Row],[Ts]]-テーブル2[[#This Row],[Tin]]</f>
        <v>81.032006803960712</v>
      </c>
      <c r="BM485" s="34">
        <f>テーブル2[[#This Row],[q_P]]*0.000001</f>
        <v>7.3887024628569495</v>
      </c>
      <c r="BN485" s="34">
        <f>テーブル2[[#This Row],[Tsub]]</f>
        <v>81.032006803960712</v>
      </c>
      <c r="BO485" s="34">
        <f>テーブル2[[#This Row],[Fcorr]]</f>
        <v>1</v>
      </c>
      <c r="BP485" s="34">
        <f>(テーブル2[[#This Row],[Tsub]]-40)^2</f>
        <v>1683.6255823602783</v>
      </c>
      <c r="BQ485" s="34">
        <v>1</v>
      </c>
      <c r="BR485" s="34">
        <v>0.15240000000000001</v>
      </c>
    </row>
    <row r="486" spans="1:70" x14ac:dyDescent="0.15">
      <c r="A486" s="33" t="s">
        <v>252</v>
      </c>
      <c r="B486" s="34">
        <v>17236893.232919998</v>
      </c>
      <c r="C486" s="22">
        <f>TsatFromP(テーブル2[[#This Row],[P]])</f>
        <v>626.57723583796371</v>
      </c>
      <c r="D486" s="34">
        <f>RhoGFromP(テーブル2[[#This Row],[P]])</f>
        <v>122.58359097668941</v>
      </c>
      <c r="E486" s="34">
        <f>RhoFFromP(テーブル2[[#This Row],[P]])</f>
        <v>560.26337686440854</v>
      </c>
      <c r="F486" s="34">
        <f>HgFromP(テーブル2[[#This Row],[P]])</f>
        <v>2538890.645480752</v>
      </c>
      <c r="G486" s="34">
        <f>HfFromP(テーブル2[[#This Row],[P]])</f>
        <v>1699798.646597503</v>
      </c>
      <c r="H486" s="34">
        <f>MuGFromP(テーブル2[[#This Row],[P]])</f>
        <v>2.4290890628325484E-5</v>
      </c>
      <c r="I486" s="34">
        <f>MuFFromP(テーブル2[[#This Row],[P]])</f>
        <v>6.4066005508527627E-5</v>
      </c>
      <c r="J486" s="34">
        <f>KfFromP(テーブル2[[#This Row],[P]])</f>
        <v>0.45288481052759361</v>
      </c>
      <c r="K486" s="34">
        <f>CpFFromP(テーブル2[[#This Row],[P]])</f>
        <v>11219.515372647445</v>
      </c>
      <c r="L486" s="34">
        <f>SigmaFromP(テーブル2[[#This Row],[P]])</f>
        <v>3.029253861182898E-3</v>
      </c>
      <c r="M486" s="34">
        <v>21.01</v>
      </c>
      <c r="N486" s="34">
        <v>3621.1341000000002</v>
      </c>
      <c r="O486" s="35">
        <f t="shared" si="236"/>
        <v>2.8502295699234246E-6</v>
      </c>
      <c r="P486" s="35">
        <f t="shared" si="237"/>
        <v>5.9847340050885557E-3</v>
      </c>
      <c r="Q486" s="35">
        <v>1.905E-3</v>
      </c>
      <c r="R486" s="34">
        <v>0.15240000000000001</v>
      </c>
      <c r="S486" s="36">
        <v>6578396.6064453125</v>
      </c>
      <c r="T486" s="34">
        <v>552.869065736827</v>
      </c>
      <c r="U486" s="12">
        <f>+T486+BG486*S486*テーブル2[[#This Row],[Pw]]*R486/(N486*O486*K486)</f>
        <v>604.68356737786291</v>
      </c>
      <c r="V486" s="34">
        <v>0.03</v>
      </c>
      <c r="W486" s="35">
        <f t="shared" si="208"/>
        <v>107674.27133539322</v>
      </c>
      <c r="X486" s="34">
        <v>2.4889192575289799E-2</v>
      </c>
      <c r="Y486" s="34">
        <f t="shared" si="209"/>
        <v>6.338618239667908</v>
      </c>
      <c r="Z486" s="34">
        <f t="shared" si="210"/>
        <v>6.3386182738387635</v>
      </c>
      <c r="AA486" s="34">
        <f t="shared" si="211"/>
        <v>-3.4170855478521389E-8</v>
      </c>
      <c r="AB486" s="34">
        <f t="shared" si="212"/>
        <v>4.9922820455170183E-6</v>
      </c>
      <c r="AC486" s="34">
        <v>653.87253272910812</v>
      </c>
      <c r="AD486" s="34">
        <f t="shared" si="213"/>
        <v>3002.9102771996954</v>
      </c>
      <c r="AE486" s="34">
        <f>+gettm2(AD486,AC486,AK486,AL486,テーブル2[[#This Row],[Fcorr]])</f>
        <v>604.68356791658823</v>
      </c>
      <c r="AF486" s="37">
        <f t="shared" si="214"/>
        <v>5.38725316800992E-7</v>
      </c>
      <c r="AG486" s="34">
        <v>5.0922887251842331E-6</v>
      </c>
      <c r="AH486" s="34">
        <f t="shared" si="215"/>
        <v>72.814488449901134</v>
      </c>
      <c r="AI486" s="34">
        <f t="shared" si="216"/>
        <v>0.36050623816218014</v>
      </c>
      <c r="AJ486" s="34">
        <f t="shared" si="217"/>
        <v>16.0542636717311</v>
      </c>
      <c r="AK486" s="34">
        <f>+S88*テーブル2[[#This Row],[F_form]]/(E88*CpFromTP((テーブル2[[#This Row],[Tin]]+テーブル2[[#This Row],[Tf]])/2,テーブル2[[#This Row],[P]])*AI88)</f>
        <v>1.7648617917493747</v>
      </c>
      <c r="AL486" s="34">
        <f t="shared" si="218"/>
        <v>1.5871354414153991</v>
      </c>
      <c r="AM486" s="34">
        <f t="shared" si="219"/>
        <v>626.57723581606444</v>
      </c>
      <c r="AN486" s="34">
        <f t="shared" si="220"/>
        <v>2.1899268176639453E-8</v>
      </c>
      <c r="AO486" s="34">
        <f t="shared" si="221"/>
        <v>1.0000667966721471E-7</v>
      </c>
      <c r="AP486" s="34">
        <v>2.9771808189808504</v>
      </c>
      <c r="AQ486" s="34">
        <f t="shared" si="222"/>
        <v>2.1350297212603748E-5</v>
      </c>
      <c r="AR486" s="34">
        <f t="shared" si="223"/>
        <v>2.5961477024257239E-6</v>
      </c>
      <c r="AS486" s="34">
        <f t="shared" si="224"/>
        <v>8.184775450648381</v>
      </c>
      <c r="AT486" s="34">
        <f t="shared" si="225"/>
        <v>7.4613788809744737</v>
      </c>
      <c r="AU486" s="34">
        <f t="shared" si="226"/>
        <v>2.6898736318828447</v>
      </c>
      <c r="AV486" s="34">
        <f t="shared" si="227"/>
        <v>0.28730718709800573</v>
      </c>
      <c r="AW486" s="34">
        <f t="shared" si="228"/>
        <v>3.9603293266752791E-3</v>
      </c>
      <c r="AX486" s="34">
        <f t="shared" si="229"/>
        <v>0.28730717687856117</v>
      </c>
      <c r="AY486" s="34">
        <f t="shared" si="230"/>
        <v>1.0219444568360103E-8</v>
      </c>
      <c r="AZ486" s="34">
        <f t="shared" si="231"/>
        <v>839091.99888324901</v>
      </c>
      <c r="BA486" s="34">
        <f t="shared" si="232"/>
        <v>7.1713135717139239E-6</v>
      </c>
      <c r="BB486" s="36">
        <f t="shared" si="233"/>
        <v>6555896.8248201851</v>
      </c>
      <c r="BC486" s="38">
        <f t="shared" si="234"/>
        <v>-22499.78162512742</v>
      </c>
      <c r="BD486" s="39">
        <f t="shared" si="235"/>
        <v>-0.34202531363163508</v>
      </c>
      <c r="BE486" s="36">
        <v>5110435.8000000007</v>
      </c>
      <c r="BF486" s="40">
        <f>テーブル2[[#This Row],[q_P]]/テーブル2[[#This Row],[q_M]]</f>
        <v>1.2828449630108227</v>
      </c>
      <c r="BG486" s="34">
        <v>1</v>
      </c>
      <c r="BH486" s="34">
        <v>-2.1000000000000001E-2</v>
      </c>
      <c r="BI486" s="34">
        <v>4.5999999999999999E-2</v>
      </c>
      <c r="BJ486" s="34">
        <v>5625</v>
      </c>
      <c r="BK486" s="22">
        <v>1</v>
      </c>
      <c r="BL486" s="34">
        <f>テーブル2[[#This Row],[Ts]]-テーブル2[[#This Row],[Tin]]</f>
        <v>73.708170101136716</v>
      </c>
      <c r="BM486" s="34">
        <f>テーブル2[[#This Row],[q_P]]*0.000001</f>
        <v>6.5558968248201852</v>
      </c>
      <c r="BN486" s="34">
        <f>テーブル2[[#This Row],[Tsub]]</f>
        <v>73.708170101136716</v>
      </c>
      <c r="BO486" s="34">
        <f>テーブル2[[#This Row],[Fcorr]]</f>
        <v>1</v>
      </c>
      <c r="BP486" s="34">
        <f>(テーブル2[[#This Row],[Tsub]]-40)^2</f>
        <v>1136.2407315671671</v>
      </c>
      <c r="BQ486" s="34">
        <v>1</v>
      </c>
      <c r="BR486" s="34">
        <v>0.15240000000000001</v>
      </c>
    </row>
    <row r="487" spans="1:70" x14ac:dyDescent="0.15">
      <c r="A487" s="33" t="s">
        <v>253</v>
      </c>
      <c r="B487" s="34">
        <v>17236893.232919998</v>
      </c>
      <c r="C487" s="22">
        <f>TsatFromP(テーブル2[[#This Row],[P]])</f>
        <v>626.57723583796371</v>
      </c>
      <c r="D487" s="34">
        <f>RhoGFromP(テーブル2[[#This Row],[P]])</f>
        <v>122.58359097668941</v>
      </c>
      <c r="E487" s="34">
        <f>RhoFFromP(テーブル2[[#This Row],[P]])</f>
        <v>560.26337686440854</v>
      </c>
      <c r="F487" s="34">
        <f>HgFromP(テーブル2[[#This Row],[P]])</f>
        <v>2538890.645480752</v>
      </c>
      <c r="G487" s="34">
        <f>HfFromP(テーブル2[[#This Row],[P]])</f>
        <v>1699798.646597503</v>
      </c>
      <c r="H487" s="34">
        <f>MuGFromP(テーブル2[[#This Row],[P]])</f>
        <v>2.4290890628325484E-5</v>
      </c>
      <c r="I487" s="34">
        <f>MuFFromP(テーブル2[[#This Row],[P]])</f>
        <v>6.4066005508527627E-5</v>
      </c>
      <c r="J487" s="34">
        <f>KfFromP(テーブル2[[#This Row],[P]])</f>
        <v>0.45288481052759361</v>
      </c>
      <c r="K487" s="34">
        <f>CpFFromP(テーブル2[[#This Row],[P]])</f>
        <v>11219.515372647445</v>
      </c>
      <c r="L487" s="34">
        <f>SigmaFromP(テーブル2[[#This Row],[P]])</f>
        <v>3.029253861182898E-3</v>
      </c>
      <c r="M487" s="34">
        <v>22.01</v>
      </c>
      <c r="N487" s="34">
        <v>2088.5942</v>
      </c>
      <c r="O487" s="35">
        <f t="shared" si="236"/>
        <v>2.8502295699234246E-6</v>
      </c>
      <c r="P487" s="35">
        <f t="shared" si="237"/>
        <v>5.9847340050885557E-3</v>
      </c>
      <c r="Q487" s="35">
        <v>1.905E-3</v>
      </c>
      <c r="R487" s="34">
        <v>0.69595999999999991</v>
      </c>
      <c r="S487" s="36">
        <v>4962701.416015625</v>
      </c>
      <c r="T487" s="34">
        <v>296.62837940072689</v>
      </c>
      <c r="U487" s="12">
        <f>+T487+BG487*S487*テーブル2[[#This Row],[Pw]]*R487/(N487*O487*K487)</f>
        <v>606.11314202684503</v>
      </c>
      <c r="V487" s="34">
        <v>0.03</v>
      </c>
      <c r="W487" s="35">
        <f t="shared" si="208"/>
        <v>62104.261369477732</v>
      </c>
      <c r="X487" s="34">
        <v>3.1306557834016313E-2</v>
      </c>
      <c r="Y487" s="34">
        <f t="shared" si="209"/>
        <v>5.6517421567610215</v>
      </c>
      <c r="Z487" s="34">
        <f t="shared" si="210"/>
        <v>5.6517422024558934</v>
      </c>
      <c r="AA487" s="34">
        <f t="shared" si="211"/>
        <v>-4.5694871886325927E-8</v>
      </c>
      <c r="AB487" s="34">
        <f t="shared" si="212"/>
        <v>1.1930418629883494E-5</v>
      </c>
      <c r="AC487" s="34">
        <v>667.36060649842727</v>
      </c>
      <c r="AD487" s="34">
        <f t="shared" si="213"/>
        <v>1942.5136151339609</v>
      </c>
      <c r="AE487" s="34">
        <f>+gettm2(AD487,AC487,AK487,AL487,テーブル2[[#This Row],[Fcorr]])</f>
        <v>606.11314270045102</v>
      </c>
      <c r="AF487" s="37">
        <f t="shared" si="214"/>
        <v>6.7360599587118486E-7</v>
      </c>
      <c r="AG487" s="34">
        <v>1.2066489401072979E-5</v>
      </c>
      <c r="AH487" s="34">
        <f t="shared" si="215"/>
        <v>30.469212742578968</v>
      </c>
      <c r="AI487" s="34">
        <f t="shared" si="216"/>
        <v>0.23320319667486072</v>
      </c>
      <c r="AJ487" s="34">
        <f t="shared" si="217"/>
        <v>24.608209919636636</v>
      </c>
      <c r="AK487" s="34">
        <f>+S88*テーブル2[[#This Row],[F_form]]/(E88*CpFromTP((テーブル2[[#This Row],[Tin]]+テーブル2[[#This Row],[Tf]])/2,テーブル2[[#This Row],[P]])*AI88)</f>
        <v>2.2882639363556159</v>
      </c>
      <c r="AL487" s="34">
        <f t="shared" si="218"/>
        <v>1.5871354414153991</v>
      </c>
      <c r="AM487" s="34">
        <f t="shared" si="219"/>
        <v>626.57723582999711</v>
      </c>
      <c r="AN487" s="34">
        <f t="shared" si="220"/>
        <v>7.9666051533422433E-9</v>
      </c>
      <c r="AO487" s="34">
        <f t="shared" si="221"/>
        <v>1.3607077118948489E-7</v>
      </c>
      <c r="AP487" s="34">
        <v>2.4539108991988225</v>
      </c>
      <c r="AQ487" s="34">
        <f t="shared" si="222"/>
        <v>3.1426554610852564E-5</v>
      </c>
      <c r="AR487" s="34">
        <f t="shared" si="223"/>
        <v>6.101280086131232E-6</v>
      </c>
      <c r="AS487" s="34">
        <f t="shared" si="224"/>
        <v>12.442855262000654</v>
      </c>
      <c r="AT487" s="34">
        <f t="shared" si="225"/>
        <v>9.5557329182179913</v>
      </c>
      <c r="AU487" s="34">
        <f t="shared" si="226"/>
        <v>2.228427463099631</v>
      </c>
      <c r="AV487" s="34">
        <f t="shared" si="227"/>
        <v>0.22548343609919153</v>
      </c>
      <c r="AW487" s="34">
        <f t="shared" si="228"/>
        <v>9.4642863421286316E-3</v>
      </c>
      <c r="AX487" s="34">
        <f t="shared" si="229"/>
        <v>0.22548341965227101</v>
      </c>
      <c r="AY487" s="34">
        <f t="shared" si="230"/>
        <v>1.6446920519941344E-8</v>
      </c>
      <c r="AZ487" s="34">
        <f t="shared" si="231"/>
        <v>839091.99888324901</v>
      </c>
      <c r="BA487" s="34">
        <f t="shared" si="232"/>
        <v>1.280672196415649E-5</v>
      </c>
      <c r="BB487" s="36">
        <f t="shared" si="233"/>
        <v>4994921.6423263364</v>
      </c>
      <c r="BC487" s="38">
        <f t="shared" si="234"/>
        <v>32220.226310711354</v>
      </c>
      <c r="BD487" s="39">
        <f t="shared" si="235"/>
        <v>0.64924773041413031</v>
      </c>
      <c r="BE487" s="36">
        <v>2113575.2999999998</v>
      </c>
      <c r="BF487" s="40">
        <f>テーブル2[[#This Row],[q_P]]/テーブル2[[#This Row],[q_M]]</f>
        <v>2.3632570092611966</v>
      </c>
      <c r="BG487" s="34">
        <v>1</v>
      </c>
      <c r="BH487" s="34">
        <v>-0.127</v>
      </c>
      <c r="BI487" s="34">
        <v>4.5999999999999999E-2</v>
      </c>
      <c r="BJ487" s="34">
        <v>5625</v>
      </c>
      <c r="BK487" s="22">
        <v>1</v>
      </c>
      <c r="BL487" s="34">
        <f>テーブル2[[#This Row],[Ts]]-テーブル2[[#This Row],[Tin]]</f>
        <v>329.94885643723683</v>
      </c>
      <c r="BM487" s="34">
        <f>テーブル2[[#This Row],[q_P]]*0.000001</f>
        <v>4.9949216423263358</v>
      </c>
      <c r="BN487" s="34">
        <f>テーブル2[[#This Row],[Tsub]]</f>
        <v>329.94885643723683</v>
      </c>
      <c r="BO487" s="34">
        <f>テーブル2[[#This Row],[Fcorr]]</f>
        <v>1</v>
      </c>
      <c r="BP487" s="34">
        <f>(テーブル2[[#This Row],[Tsub]]-40)^2</f>
        <v>84070.339349261369</v>
      </c>
      <c r="BQ487" s="34">
        <v>1</v>
      </c>
      <c r="BR487" s="34">
        <v>0.69595999999999991</v>
      </c>
    </row>
    <row r="488" spans="1:70" x14ac:dyDescent="0.15">
      <c r="A488" s="33" t="s">
        <v>254</v>
      </c>
      <c r="B488" s="34">
        <v>17236893.232919998</v>
      </c>
      <c r="C488" s="22">
        <f>TsatFromP(テーブル2[[#This Row],[P]])</f>
        <v>626.57723583796371</v>
      </c>
      <c r="D488" s="34">
        <f>RhoGFromP(テーブル2[[#This Row],[P]])</f>
        <v>122.58359097668941</v>
      </c>
      <c r="E488" s="34">
        <f>RhoFFromP(テーブル2[[#This Row],[P]])</f>
        <v>560.26337686440854</v>
      </c>
      <c r="F488" s="34">
        <f>HgFromP(テーブル2[[#This Row],[P]])</f>
        <v>2538890.645480752</v>
      </c>
      <c r="G488" s="34">
        <f>HfFromP(テーブル2[[#This Row],[P]])</f>
        <v>1699798.646597503</v>
      </c>
      <c r="H488" s="34">
        <f>MuGFromP(テーブル2[[#This Row],[P]])</f>
        <v>2.4290890628325484E-5</v>
      </c>
      <c r="I488" s="34">
        <f>MuFFromP(テーブル2[[#This Row],[P]])</f>
        <v>6.4066005508527627E-5</v>
      </c>
      <c r="J488" s="34">
        <f>KfFromP(テーブル2[[#This Row],[P]])</f>
        <v>0.45288481052759361</v>
      </c>
      <c r="K488" s="34">
        <f>CpFFromP(テーブル2[[#This Row],[P]])</f>
        <v>11219.515372647445</v>
      </c>
      <c r="L488" s="34">
        <f>SigmaFromP(テーブル2[[#This Row],[P]])</f>
        <v>3.029253861182898E-3</v>
      </c>
      <c r="M488" s="34">
        <v>23.01</v>
      </c>
      <c r="N488" s="34">
        <v>2088.5942</v>
      </c>
      <c r="O488" s="35">
        <f t="shared" si="236"/>
        <v>2.8502295699234246E-6</v>
      </c>
      <c r="P488" s="35">
        <f t="shared" si="237"/>
        <v>5.9847340050885557E-3</v>
      </c>
      <c r="Q488" s="35">
        <v>1.905E-3</v>
      </c>
      <c r="R488" s="34">
        <v>0.69595999999999991</v>
      </c>
      <c r="S488" s="36">
        <v>4918804.5501708984</v>
      </c>
      <c r="T488" s="34">
        <v>299.38443485861791</v>
      </c>
      <c r="U488" s="12">
        <f>+T488+BG488*S488*テーブル2[[#This Row],[Pw]]*R488/(N488*O488*K488)</f>
        <v>606.13169426478748</v>
      </c>
      <c r="V488" s="34">
        <v>0.03</v>
      </c>
      <c r="W488" s="35">
        <f t="shared" si="208"/>
        <v>62104.261369477732</v>
      </c>
      <c r="X488" s="34">
        <v>3.1306557834016313E-2</v>
      </c>
      <c r="Y488" s="34">
        <f t="shared" si="209"/>
        <v>5.6517421567610215</v>
      </c>
      <c r="Z488" s="34">
        <f t="shared" si="210"/>
        <v>5.6517422024558934</v>
      </c>
      <c r="AA488" s="34">
        <f t="shared" si="211"/>
        <v>-4.5694871886325927E-8</v>
      </c>
      <c r="AB488" s="34">
        <f t="shared" si="212"/>
        <v>1.1930418629883494E-5</v>
      </c>
      <c r="AC488" s="34">
        <v>667.31386898042376</v>
      </c>
      <c r="AD488" s="34">
        <f t="shared" si="213"/>
        <v>1942.5136151339609</v>
      </c>
      <c r="AE488" s="34">
        <f>+gettm2(AD488,AC488,AK488,AL488,テーブル2[[#This Row],[Fcorr]])</f>
        <v>606.1316942647876</v>
      </c>
      <c r="AF488" s="37">
        <f t="shared" si="214"/>
        <v>0</v>
      </c>
      <c r="AG488" s="34">
        <v>1.2063303906096568E-5</v>
      </c>
      <c r="AH488" s="34">
        <f t="shared" si="215"/>
        <v>30.469212742578968</v>
      </c>
      <c r="AI488" s="34">
        <f t="shared" si="216"/>
        <v>0.23320319667486072</v>
      </c>
      <c r="AJ488" s="34">
        <f t="shared" si="217"/>
        <v>24.601713470961965</v>
      </c>
      <c r="AK488" s="34">
        <f>+S88*テーブル2[[#This Row],[F_form]]/(E88*CpFromTP((テーブル2[[#This Row],[Tin]]+テーブル2[[#This Row],[Tf]])/2,テーブル2[[#This Row],[P]])*AI88)</f>
        <v>2.2858246736777517</v>
      </c>
      <c r="AL488" s="34">
        <f t="shared" si="218"/>
        <v>1.5871354414153991</v>
      </c>
      <c r="AM488" s="34">
        <f t="shared" si="219"/>
        <v>626.57723583044719</v>
      </c>
      <c r="AN488" s="34">
        <f t="shared" si="220"/>
        <v>7.5165189628023654E-9</v>
      </c>
      <c r="AO488" s="34">
        <f t="shared" si="221"/>
        <v>1.3288527621307409E-7</v>
      </c>
      <c r="AP488" s="34">
        <v>2.4533532158743738</v>
      </c>
      <c r="AQ488" s="34">
        <f t="shared" si="222"/>
        <v>3.144084367229252E-5</v>
      </c>
      <c r="AR488" s="34">
        <f t="shared" si="223"/>
        <v>6.0980945911548212E-6</v>
      </c>
      <c r="AS488" s="34">
        <f t="shared" si="224"/>
        <v>12.436358813325988</v>
      </c>
      <c r="AT488" s="34">
        <f t="shared" si="225"/>
        <v>9.5531217228632492</v>
      </c>
      <c r="AU488" s="34">
        <f t="shared" si="226"/>
        <v>2.2278185239957629</v>
      </c>
      <c r="AV488" s="34">
        <f t="shared" si="227"/>
        <v>0.22553469187861097</v>
      </c>
      <c r="AW488" s="34">
        <f t="shared" si="228"/>
        <v>9.4642863421286316E-3</v>
      </c>
      <c r="AX488" s="34">
        <f t="shared" si="229"/>
        <v>0.22553467535498273</v>
      </c>
      <c r="AY488" s="34">
        <f t="shared" si="230"/>
        <v>1.6523628243447774E-8</v>
      </c>
      <c r="AZ488" s="34">
        <f t="shared" si="231"/>
        <v>839091.99888324901</v>
      </c>
      <c r="BA488" s="34">
        <f t="shared" si="232"/>
        <v>1.2815457419198817E-5</v>
      </c>
      <c r="BB488" s="36">
        <f t="shared" si="233"/>
        <v>4874662.6516692005</v>
      </c>
      <c r="BC488" s="38">
        <f t="shared" si="234"/>
        <v>-44141.898501697928</v>
      </c>
      <c r="BD488" s="39">
        <f t="shared" si="235"/>
        <v>-0.89741110978203575</v>
      </c>
      <c r="BE488" s="36">
        <v>2082029.4</v>
      </c>
      <c r="BF488" s="40">
        <f>テーブル2[[#This Row],[q_P]]/テーブル2[[#This Row],[q_M]]</f>
        <v>2.3413034665452854</v>
      </c>
      <c r="BG488" s="34">
        <v>1</v>
      </c>
      <c r="BH488" s="34">
        <v>-0.14000000000000001</v>
      </c>
      <c r="BI488" s="34">
        <v>4.5999999999999999E-2</v>
      </c>
      <c r="BJ488" s="34">
        <v>5625</v>
      </c>
      <c r="BK488" s="22">
        <v>1</v>
      </c>
      <c r="BL488" s="34">
        <f>テーブル2[[#This Row],[Ts]]-テーブル2[[#This Row],[Tin]]</f>
        <v>327.1928009793458</v>
      </c>
      <c r="BM488" s="34">
        <f>テーブル2[[#This Row],[q_P]]*0.000001</f>
        <v>4.8746626516692002</v>
      </c>
      <c r="BN488" s="34">
        <f>テーブル2[[#This Row],[Tsub]]</f>
        <v>327.1928009793458</v>
      </c>
      <c r="BO488" s="34">
        <f>テーブル2[[#This Row],[Fcorr]]</f>
        <v>1</v>
      </c>
      <c r="BP488" s="34">
        <f>(テーブル2[[#This Row],[Tsub]]-40)^2</f>
        <v>82479.704934362133</v>
      </c>
      <c r="BQ488" s="34">
        <v>1</v>
      </c>
      <c r="BR488" s="34">
        <v>0.69595999999999991</v>
      </c>
    </row>
    <row r="489" spans="1:70" x14ac:dyDescent="0.15">
      <c r="A489" s="33" t="s">
        <v>255</v>
      </c>
      <c r="B489" s="34">
        <v>17236893.232919998</v>
      </c>
      <c r="C489" s="22">
        <f>TsatFromP(テーブル2[[#This Row],[P]])</f>
        <v>626.57723583796371</v>
      </c>
      <c r="D489" s="34">
        <f>RhoGFromP(テーブル2[[#This Row],[P]])</f>
        <v>122.58359097668941</v>
      </c>
      <c r="E489" s="34">
        <f>RhoFFromP(テーブル2[[#This Row],[P]])</f>
        <v>560.26337686440854</v>
      </c>
      <c r="F489" s="34">
        <f>HgFromP(テーブル2[[#This Row],[P]])</f>
        <v>2538890.645480752</v>
      </c>
      <c r="G489" s="34">
        <f>HfFromP(テーブル2[[#This Row],[P]])</f>
        <v>1699798.646597503</v>
      </c>
      <c r="H489" s="34">
        <f>MuGFromP(テーブル2[[#This Row],[P]])</f>
        <v>2.4290890628325484E-5</v>
      </c>
      <c r="I489" s="34">
        <f>MuFFromP(テーブル2[[#This Row],[P]])</f>
        <v>6.4066005508527627E-5</v>
      </c>
      <c r="J489" s="34">
        <f>KfFromP(テーブル2[[#This Row],[P]])</f>
        <v>0.45288481052759361</v>
      </c>
      <c r="K489" s="34">
        <f>CpFFromP(テーブル2[[#This Row],[P]])</f>
        <v>11219.515372647445</v>
      </c>
      <c r="L489" s="34">
        <f>SigmaFromP(テーブル2[[#This Row],[P]])</f>
        <v>3.029253861182898E-3</v>
      </c>
      <c r="M489" s="34">
        <v>24.01</v>
      </c>
      <c r="N489" s="34">
        <v>2197.0925999999999</v>
      </c>
      <c r="O489" s="35">
        <f t="shared" si="236"/>
        <v>2.8502295699234246E-6</v>
      </c>
      <c r="P489" s="35">
        <f t="shared" si="237"/>
        <v>5.9847340050885557E-3</v>
      </c>
      <c r="Q489" s="35">
        <v>1.905E-3</v>
      </c>
      <c r="R489" s="34">
        <v>0.69595999999999991</v>
      </c>
      <c r="S489" s="36">
        <v>5170746.2310791016</v>
      </c>
      <c r="T489" s="34">
        <v>298.87824001090689</v>
      </c>
      <c r="U489" s="12">
        <f>+T489+BG489*S489*テーブル2[[#This Row],[Pw]]*R489/(N489*O489*K489)</f>
        <v>605.41323036122003</v>
      </c>
      <c r="V489" s="34">
        <v>0.03</v>
      </c>
      <c r="W489" s="35">
        <f t="shared" si="208"/>
        <v>65330.456765294752</v>
      </c>
      <c r="X489" s="34">
        <v>3.0617085003358715E-2</v>
      </c>
      <c r="Y489" s="34">
        <f t="shared" si="209"/>
        <v>5.7150242827930722</v>
      </c>
      <c r="Z489" s="34">
        <f t="shared" si="210"/>
        <v>5.7150243315444298</v>
      </c>
      <c r="AA489" s="34">
        <f t="shared" si="211"/>
        <v>-4.8751357617504709E-8</v>
      </c>
      <c r="AB489" s="34">
        <f t="shared" si="212"/>
        <v>1.1023984021571882E-5</v>
      </c>
      <c r="AC489" s="34">
        <v>666.85436711234752</v>
      </c>
      <c r="AD489" s="34">
        <f t="shared" si="213"/>
        <v>2020.7967066667281</v>
      </c>
      <c r="AE489" s="34">
        <f>+gettm2(AD489,AC489,AK489,AL489,テーブル2[[#This Row],[Fcorr]])</f>
        <v>605.41323102976366</v>
      </c>
      <c r="AF489" s="37">
        <f t="shared" si="214"/>
        <v>6.6854363467427902E-7</v>
      </c>
      <c r="AG489" s="34">
        <v>1.1156213802663087E-5</v>
      </c>
      <c r="AH489" s="34">
        <f t="shared" si="215"/>
        <v>32.974509272747994</v>
      </c>
      <c r="AI489" s="34">
        <f t="shared" si="216"/>
        <v>0.2426012606311708</v>
      </c>
      <c r="AJ489" s="34">
        <f t="shared" si="217"/>
        <v>23.668703528914918</v>
      </c>
      <c r="AK489" s="34">
        <f>+S88*テーブル2[[#This Row],[F_form]]/(E88*CpFromTP((テーブル2[[#This Row],[Tin]]+テーブル2[[#This Row],[Tf]])/2,テーブル2[[#This Row],[P]])*AI88)</f>
        <v>2.2869069755117799</v>
      </c>
      <c r="AL489" s="34">
        <f t="shared" si="218"/>
        <v>1.5871354414153991</v>
      </c>
      <c r="AM489" s="34">
        <f t="shared" si="219"/>
        <v>626.57723583635902</v>
      </c>
      <c r="AN489" s="34">
        <f t="shared" si="220"/>
        <v>1.6046897144406103E-9</v>
      </c>
      <c r="AO489" s="34">
        <f t="shared" si="221"/>
        <v>1.3222978109120482E-7</v>
      </c>
      <c r="AP489" s="34">
        <v>2.5017867686445059</v>
      </c>
      <c r="AQ489" s="34">
        <f t="shared" si="222"/>
        <v>3.0235264146471946E-5</v>
      </c>
      <c r="AR489" s="34">
        <f t="shared" si="223"/>
        <v>5.6442217918771459E-6</v>
      </c>
      <c r="AS489" s="34">
        <f t="shared" si="224"/>
        <v>11.97461922175529</v>
      </c>
      <c r="AT489" s="34">
        <f t="shared" si="225"/>
        <v>9.3639467251284092</v>
      </c>
      <c r="AU489" s="34">
        <f t="shared" si="226"/>
        <v>2.2717052799992756</v>
      </c>
      <c r="AV489" s="34">
        <f t="shared" si="227"/>
        <v>0.23008148864523026</v>
      </c>
      <c r="AW489" s="34">
        <f t="shared" si="228"/>
        <v>8.745220486217415E-3</v>
      </c>
      <c r="AX489" s="34">
        <f t="shared" si="229"/>
        <v>0.23008148135929529</v>
      </c>
      <c r="AY489" s="34">
        <f t="shared" si="230"/>
        <v>7.2859349664611273E-9</v>
      </c>
      <c r="AZ489" s="34">
        <f t="shared" si="231"/>
        <v>839091.99888324901</v>
      </c>
      <c r="BA489" s="34">
        <f t="shared" si="232"/>
        <v>1.2085468084417813E-5</v>
      </c>
      <c r="BB489" s="36">
        <f t="shared" si="233"/>
        <v>5143605.0924734753</v>
      </c>
      <c r="BC489" s="38">
        <f t="shared" si="234"/>
        <v>-27141.1386056263</v>
      </c>
      <c r="BD489" s="39">
        <f t="shared" si="235"/>
        <v>-0.52489790433908257</v>
      </c>
      <c r="BE489" s="36">
        <v>2429034.2999999998</v>
      </c>
      <c r="BF489" s="40">
        <f>テーブル2[[#This Row],[q_P]]/テーブル2[[#This Row],[q_M]]</f>
        <v>2.1175514452280382</v>
      </c>
      <c r="BG489" s="34">
        <v>1</v>
      </c>
      <c r="BH489" s="34">
        <v>4.7E-2</v>
      </c>
      <c r="BI489" s="34">
        <v>4.5999999999999999E-2</v>
      </c>
      <c r="BJ489" s="34">
        <v>5625</v>
      </c>
      <c r="BK489" s="22">
        <v>1</v>
      </c>
      <c r="BL489" s="34">
        <f>テーブル2[[#This Row],[Ts]]-テーブル2[[#This Row],[Tin]]</f>
        <v>327.69899582705682</v>
      </c>
      <c r="BM489" s="34">
        <f>テーブル2[[#This Row],[q_P]]*0.000001</f>
        <v>5.1436050924734751</v>
      </c>
      <c r="BN489" s="34">
        <f>テーブル2[[#This Row],[Tsub]]</f>
        <v>327.69899582705682</v>
      </c>
      <c r="BO489" s="34">
        <f>テーブル2[[#This Row],[Fcorr]]</f>
        <v>1</v>
      </c>
      <c r="BP489" s="34">
        <f>(テーブル2[[#This Row],[Tsub]]-40)^2</f>
        <v>82770.712199896851</v>
      </c>
      <c r="BQ489" s="34">
        <v>1</v>
      </c>
      <c r="BR489" s="34">
        <v>0.69595999999999991</v>
      </c>
    </row>
    <row r="490" spans="1:70" x14ac:dyDescent="0.15">
      <c r="A490" s="33" t="s">
        <v>256</v>
      </c>
      <c r="B490" s="34">
        <v>17236893.232919998</v>
      </c>
      <c r="C490" s="22">
        <f>TsatFromP(テーブル2[[#This Row],[P]])</f>
        <v>626.57723583796371</v>
      </c>
      <c r="D490" s="34">
        <f>RhoGFromP(テーブル2[[#This Row],[P]])</f>
        <v>122.58359097668941</v>
      </c>
      <c r="E490" s="34">
        <f>RhoFFromP(テーブル2[[#This Row],[P]])</f>
        <v>560.26337686440854</v>
      </c>
      <c r="F490" s="34">
        <f>HgFromP(テーブル2[[#This Row],[P]])</f>
        <v>2538890.645480752</v>
      </c>
      <c r="G490" s="34">
        <f>HfFromP(テーブル2[[#This Row],[P]])</f>
        <v>1699798.646597503</v>
      </c>
      <c r="H490" s="34">
        <f>MuGFromP(テーブル2[[#This Row],[P]])</f>
        <v>2.4290890628325484E-5</v>
      </c>
      <c r="I490" s="34">
        <f>MuFFromP(テーブル2[[#This Row],[P]])</f>
        <v>6.4066005508527627E-5</v>
      </c>
      <c r="J490" s="34">
        <f>KfFromP(テーブル2[[#This Row],[P]])</f>
        <v>0.45288481052759361</v>
      </c>
      <c r="K490" s="34">
        <f>CpFFromP(テーブル2[[#This Row],[P]])</f>
        <v>11219.515372647445</v>
      </c>
      <c r="L490" s="34">
        <f>SigmaFromP(テーブル2[[#This Row],[P]])</f>
        <v>3.029253861182898E-3</v>
      </c>
      <c r="M490" s="34">
        <v>25.01</v>
      </c>
      <c r="N490" s="34">
        <v>2414.0893999999998</v>
      </c>
      <c r="O490" s="35">
        <f t="shared" si="236"/>
        <v>2.8502295699234246E-6</v>
      </c>
      <c r="P490" s="35">
        <f t="shared" si="237"/>
        <v>5.9847340050885557E-3</v>
      </c>
      <c r="Q490" s="35">
        <v>1.905E-3</v>
      </c>
      <c r="R490" s="34">
        <v>0.69595999999999991</v>
      </c>
      <c r="S490" s="36">
        <v>5677307.8918457031</v>
      </c>
      <c r="T490" s="34">
        <v>297.75333044174482</v>
      </c>
      <c r="U490" s="12">
        <f>+T490+BG490*S490*テーブル2[[#This Row],[Pw]]*R490/(N490*O490*K490)</f>
        <v>604.06552811539291</v>
      </c>
      <c r="V490" s="34">
        <v>0.03</v>
      </c>
      <c r="W490" s="35">
        <f t="shared" si="208"/>
        <v>71782.847556928798</v>
      </c>
      <c r="X490" s="34">
        <v>2.9393729578224469E-2</v>
      </c>
      <c r="Y490" s="34">
        <f t="shared" si="209"/>
        <v>5.8327404707962724</v>
      </c>
      <c r="Z490" s="34">
        <f t="shared" si="210"/>
        <v>5.832740481483512</v>
      </c>
      <c r="AA490" s="34">
        <f t="shared" si="211"/>
        <v>-1.0687239537787718E-8</v>
      </c>
      <c r="AB490" s="34">
        <f t="shared" si="212"/>
        <v>9.5112532420670032E-6</v>
      </c>
      <c r="AC490" s="34">
        <v>665.99432332902893</v>
      </c>
      <c r="AD490" s="34">
        <f t="shared" si="213"/>
        <v>2175.5698943971347</v>
      </c>
      <c r="AE490" s="34">
        <f>+gettm2(AD490,AC490,AK490,AL490,テーブル2[[#This Row],[Fcorr]])</f>
        <v>604.06552877533613</v>
      </c>
      <c r="AF490" s="37">
        <f t="shared" si="214"/>
        <v>6.5994322540063877E-7</v>
      </c>
      <c r="AG490" s="34">
        <v>9.6416011377689995E-6</v>
      </c>
      <c r="AH490" s="34">
        <f t="shared" si="215"/>
        <v>38.218986929523602</v>
      </c>
      <c r="AI490" s="34">
        <f t="shared" si="216"/>
        <v>0.26118213535816726</v>
      </c>
      <c r="AJ490" s="34">
        <f t="shared" si="217"/>
        <v>22.022023274661834</v>
      </c>
      <c r="AK490" s="34">
        <f>+S88*テーブル2[[#This Row],[F_form]]/(E88*CpFromTP((テーブル2[[#This Row],[Tin]]+テーブル2[[#This Row],[Tf]])/2,テーブル2[[#This Row],[P]])*AI88)</f>
        <v>2.2890684755392336</v>
      </c>
      <c r="AL490" s="34">
        <f t="shared" si="218"/>
        <v>1.5871354414153991</v>
      </c>
      <c r="AM490" s="34">
        <f t="shared" si="219"/>
        <v>626.57723583837026</v>
      </c>
      <c r="AN490" s="34">
        <f t="shared" si="220"/>
        <v>-4.0654413169249892E-10</v>
      </c>
      <c r="AO490" s="34">
        <f t="shared" si="221"/>
        <v>1.3034789570199638E-7</v>
      </c>
      <c r="AP490" s="34">
        <v>2.5926932666753717</v>
      </c>
      <c r="AQ490" s="34">
        <f t="shared" si="222"/>
        <v>2.8152182559807956E-5</v>
      </c>
      <c r="AR490" s="34">
        <f t="shared" si="223"/>
        <v>4.885974516735498E-6</v>
      </c>
      <c r="AS490" s="34">
        <f t="shared" si="224"/>
        <v>11.159873032442349</v>
      </c>
      <c r="AT490" s="34">
        <f t="shared" si="225"/>
        <v>9.0116228993357552</v>
      </c>
      <c r="AU490" s="34">
        <f t="shared" si="226"/>
        <v>2.3536749118910709</v>
      </c>
      <c r="AV490" s="34">
        <f t="shared" si="227"/>
        <v>0.23901835478430078</v>
      </c>
      <c r="AW490" s="34">
        <f t="shared" si="228"/>
        <v>7.545185709573082E-3</v>
      </c>
      <c r="AX490" s="34">
        <f t="shared" si="229"/>
        <v>0.23901834302112893</v>
      </c>
      <c r="AY490" s="34">
        <f t="shared" si="230"/>
        <v>1.1763171853251819E-8</v>
      </c>
      <c r="AZ490" s="34">
        <f t="shared" si="231"/>
        <v>839091.99888324901</v>
      </c>
      <c r="BA490" s="34">
        <f t="shared" si="232"/>
        <v>1.0858277344896911E-5</v>
      </c>
      <c r="BB490" s="36">
        <f t="shared" si="233"/>
        <v>5643452.9493849305</v>
      </c>
      <c r="BC490" s="38">
        <f t="shared" si="234"/>
        <v>-33854.942460772581</v>
      </c>
      <c r="BD490" s="39">
        <f t="shared" si="235"/>
        <v>-0.59632035298628616</v>
      </c>
      <c r="BE490" s="36">
        <v>2492126.1</v>
      </c>
      <c r="BF490" s="40">
        <f>テーブル2[[#This Row],[q_P]]/テーブル2[[#This Row],[q_M]]</f>
        <v>2.2645134005799026</v>
      </c>
      <c r="BG490" s="34">
        <v>1</v>
      </c>
      <c r="BH490" s="34">
        <v>-8.5999999999999993E-2</v>
      </c>
      <c r="BI490" s="34">
        <v>4.5999999999999999E-2</v>
      </c>
      <c r="BJ490" s="34">
        <v>5625</v>
      </c>
      <c r="BK490" s="22">
        <v>1</v>
      </c>
      <c r="BL490" s="34">
        <f>テーブル2[[#This Row],[Ts]]-テーブル2[[#This Row],[Tin]]</f>
        <v>328.82390539621889</v>
      </c>
      <c r="BM490" s="34">
        <f>テーブル2[[#This Row],[q_P]]*0.000001</f>
        <v>5.6434529493849306</v>
      </c>
      <c r="BN490" s="34">
        <f>テーブル2[[#This Row],[Tsub]]</f>
        <v>328.82390539621889</v>
      </c>
      <c r="BO490" s="34">
        <f>テーブル2[[#This Row],[Fcorr]]</f>
        <v>1</v>
      </c>
      <c r="BP490" s="34">
        <f>(テーブル2[[#This Row],[Tsub]]-40)^2</f>
        <v>83419.248328324</v>
      </c>
      <c r="BQ490" s="34">
        <v>1</v>
      </c>
      <c r="BR490" s="34">
        <v>0.69595999999999991</v>
      </c>
    </row>
    <row r="491" spans="1:70" x14ac:dyDescent="0.15">
      <c r="A491" s="33" t="s">
        <v>257</v>
      </c>
      <c r="B491" s="34">
        <v>17236893.232919998</v>
      </c>
      <c r="C491" s="22">
        <f>TsatFromP(テーブル2[[#This Row],[P]])</f>
        <v>626.57723583796371</v>
      </c>
      <c r="D491" s="34">
        <f>RhoGFromP(テーブル2[[#This Row],[P]])</f>
        <v>122.58359097668941</v>
      </c>
      <c r="E491" s="34">
        <f>RhoFFromP(テーブル2[[#This Row],[P]])</f>
        <v>560.26337686440854</v>
      </c>
      <c r="F491" s="34">
        <f>HgFromP(テーブル2[[#This Row],[P]])</f>
        <v>2538890.645480752</v>
      </c>
      <c r="G491" s="34">
        <f>HfFromP(テーブル2[[#This Row],[P]])</f>
        <v>1699798.646597503</v>
      </c>
      <c r="H491" s="34">
        <f>MuGFromP(テーブル2[[#This Row],[P]])</f>
        <v>2.4290890628325484E-5</v>
      </c>
      <c r="I491" s="34">
        <f>MuFFromP(テーブル2[[#This Row],[P]])</f>
        <v>6.4066005508527627E-5</v>
      </c>
      <c r="J491" s="34">
        <f>KfFromP(テーブル2[[#This Row],[P]])</f>
        <v>0.45288481052759361</v>
      </c>
      <c r="K491" s="34">
        <f>CpFFromP(テーブル2[[#This Row],[P]])</f>
        <v>11219.515372647445</v>
      </c>
      <c r="L491" s="34">
        <f>SigmaFromP(テーブル2[[#This Row],[P]])</f>
        <v>3.029253861182898E-3</v>
      </c>
      <c r="M491" s="34">
        <v>26.01</v>
      </c>
      <c r="N491" s="34">
        <v>2983.7060000000001</v>
      </c>
      <c r="O491" s="35">
        <f t="shared" si="236"/>
        <v>2.8502295699234246E-6</v>
      </c>
      <c r="P491" s="35">
        <f t="shared" si="237"/>
        <v>5.9847340050885557E-3</v>
      </c>
      <c r="Q491" s="35">
        <v>1.905E-3</v>
      </c>
      <c r="R491" s="34">
        <v>0.69595999999999991</v>
      </c>
      <c r="S491" s="36">
        <v>6934292.6025390625</v>
      </c>
      <c r="T491" s="34">
        <v>298.31579063094472</v>
      </c>
      <c r="U491" s="12">
        <f>+T491+BG491*S491*テーブル2[[#This Row],[Pw]]*R491/(N491*O491*K491)</f>
        <v>601.02199923051217</v>
      </c>
      <c r="V491" s="34">
        <v>0.03</v>
      </c>
      <c r="W491" s="35">
        <f t="shared" si="208"/>
        <v>88720.373384968188</v>
      </c>
      <c r="X491" s="34">
        <v>2.6897724040772685E-2</v>
      </c>
      <c r="Y491" s="34">
        <f t="shared" si="209"/>
        <v>6.0973655573621537</v>
      </c>
      <c r="Z491" s="34">
        <f t="shared" si="210"/>
        <v>6.0973655637758517</v>
      </c>
      <c r="AA491" s="34">
        <f t="shared" si="211"/>
        <v>-6.4136980171269897E-9</v>
      </c>
      <c r="AB491" s="34">
        <f t="shared" si="212"/>
        <v>6.8041134902198383E-6</v>
      </c>
      <c r="AC491" s="34">
        <v>663.98251838762508</v>
      </c>
      <c r="AD491" s="34">
        <f t="shared" si="213"/>
        <v>2572.2083193029789</v>
      </c>
      <c r="AE491" s="34">
        <f>+gettm2(AD491,AC491,AK491,AL491,テーブル2[[#This Row],[Fcorr]])</f>
        <v>601.02199923051217</v>
      </c>
      <c r="AF491" s="37">
        <f t="shared" si="214"/>
        <v>0</v>
      </c>
      <c r="AG491" s="34">
        <v>6.9316866032221868E-6</v>
      </c>
      <c r="AH491" s="34">
        <f t="shared" si="215"/>
        <v>53.425102897600667</v>
      </c>
      <c r="AI491" s="34">
        <f t="shared" si="216"/>
        <v>0.30879948428766019</v>
      </c>
      <c r="AJ491" s="34">
        <f t="shared" si="217"/>
        <v>18.71888918384159</v>
      </c>
      <c r="AK491" s="34">
        <f>+S88*テーブル2[[#This Row],[F_form]]/(E88*CpFromTP((テーブル2[[#This Row],[Tin]]+テーブル2[[#This Row],[Tf]])/2,テーブル2[[#This Row],[P]])*AI88)</f>
        <v>2.2912049188478036</v>
      </c>
      <c r="AL491" s="34">
        <f t="shared" si="218"/>
        <v>1.5871354414153991</v>
      </c>
      <c r="AM491" s="34">
        <f t="shared" si="219"/>
        <v>626.57723587884141</v>
      </c>
      <c r="AN491" s="34">
        <f t="shared" si="220"/>
        <v>-4.0877694118535146E-8</v>
      </c>
      <c r="AO491" s="34">
        <f t="shared" si="221"/>
        <v>1.2757311300234844E-7</v>
      </c>
      <c r="AP491" s="34">
        <v>2.8008832348456907</v>
      </c>
      <c r="AQ491" s="34">
        <f t="shared" si="222"/>
        <v>2.4122612565715932E-5</v>
      </c>
      <c r="AR491" s="34">
        <f t="shared" si="223"/>
        <v>3.5296298581122676E-6</v>
      </c>
      <c r="AS491" s="34">
        <f t="shared" si="224"/>
        <v>9.5316989869780233</v>
      </c>
      <c r="AT491" s="34">
        <f t="shared" si="225"/>
        <v>8.2231148976433737</v>
      </c>
      <c r="AU491" s="34">
        <f t="shared" si="226"/>
        <v>2.5392936396304493</v>
      </c>
      <c r="AV491" s="34">
        <f t="shared" si="227"/>
        <v>0.26158959521524139</v>
      </c>
      <c r="AW491" s="34">
        <f t="shared" si="228"/>
        <v>5.3976377840154336E-3</v>
      </c>
      <c r="AX491" s="34">
        <f t="shared" si="229"/>
        <v>0.26158959486797928</v>
      </c>
      <c r="AY491" s="34">
        <f t="shared" si="230"/>
        <v>3.4726210795810175E-10</v>
      </c>
      <c r="AZ491" s="34">
        <f t="shared" si="231"/>
        <v>839091.99888324901</v>
      </c>
      <c r="BA491" s="34">
        <f t="shared" si="232"/>
        <v>8.6125020370743591E-6</v>
      </c>
      <c r="BB491" s="36">
        <f t="shared" si="233"/>
        <v>6963564.9397398969</v>
      </c>
      <c r="BC491" s="38">
        <f t="shared" si="234"/>
        <v>29272.337200834416</v>
      </c>
      <c r="BD491" s="39">
        <f t="shared" si="235"/>
        <v>0.42213876567764169</v>
      </c>
      <c r="BE491" s="36">
        <v>3028406.4</v>
      </c>
      <c r="BF491" s="40">
        <f>テーブル2[[#This Row],[q_P]]/テーブル2[[#This Row],[q_M]]</f>
        <v>2.2994156067494433</v>
      </c>
      <c r="BG491" s="34">
        <v>1</v>
      </c>
      <c r="BH491" s="34">
        <v>-0.114</v>
      </c>
      <c r="BI491" s="34">
        <v>4.5999999999999999E-2</v>
      </c>
      <c r="BJ491" s="34">
        <v>5625</v>
      </c>
      <c r="BK491" s="22">
        <v>1</v>
      </c>
      <c r="BL491" s="34">
        <f>テーブル2[[#This Row],[Ts]]-テーブル2[[#This Row],[Tin]]</f>
        <v>328.26144520701899</v>
      </c>
      <c r="BM491" s="34">
        <f>テーブル2[[#This Row],[q_P]]*0.000001</f>
        <v>6.9635649397398964</v>
      </c>
      <c r="BN491" s="34">
        <f>テーブル2[[#This Row],[Tsub]]</f>
        <v>328.26144520701899</v>
      </c>
      <c r="BO491" s="34">
        <f>テーブル2[[#This Row],[Fcorr]]</f>
        <v>1</v>
      </c>
      <c r="BP491" s="34">
        <f>(テーブル2[[#This Row],[Tsub]]-40)^2</f>
        <v>83094.660792839219</v>
      </c>
      <c r="BQ491" s="34">
        <v>1</v>
      </c>
      <c r="BR491" s="34">
        <v>0.69595999999999991</v>
      </c>
    </row>
    <row r="492" spans="1:70" x14ac:dyDescent="0.15">
      <c r="A492" s="33" t="s">
        <v>258</v>
      </c>
      <c r="B492" s="34">
        <v>17236893.232919998</v>
      </c>
      <c r="C492" s="22">
        <f>TsatFromP(テーブル2[[#This Row],[P]])</f>
        <v>626.57723583796371</v>
      </c>
      <c r="D492" s="34">
        <f>RhoGFromP(テーブル2[[#This Row],[P]])</f>
        <v>122.58359097668941</v>
      </c>
      <c r="E492" s="34">
        <f>RhoFFromP(テーブル2[[#This Row],[P]])</f>
        <v>560.26337686440854</v>
      </c>
      <c r="F492" s="34">
        <f>HgFromP(テーブル2[[#This Row],[P]])</f>
        <v>2538890.645480752</v>
      </c>
      <c r="G492" s="34">
        <f>HfFromP(テーブル2[[#This Row],[P]])</f>
        <v>1699798.646597503</v>
      </c>
      <c r="H492" s="34">
        <f>MuGFromP(テーブル2[[#This Row],[P]])</f>
        <v>2.4290890628325484E-5</v>
      </c>
      <c r="I492" s="34">
        <f>MuFFromP(テーブル2[[#This Row],[P]])</f>
        <v>6.4066005508527627E-5</v>
      </c>
      <c r="J492" s="34">
        <f>KfFromP(テーブル2[[#This Row],[P]])</f>
        <v>0.45288481052759361</v>
      </c>
      <c r="K492" s="34">
        <f>CpFFromP(テーブル2[[#This Row],[P]])</f>
        <v>11219.515372647445</v>
      </c>
      <c r="L492" s="34">
        <f>SigmaFromP(テーブル2[[#This Row],[P]])</f>
        <v>3.029253861182898E-3</v>
      </c>
      <c r="M492" s="34">
        <v>27.01</v>
      </c>
      <c r="N492" s="34">
        <v>3051.5174999999999</v>
      </c>
      <c r="O492" s="35">
        <f t="shared" si="236"/>
        <v>2.8502295699234246E-6</v>
      </c>
      <c r="P492" s="35">
        <f t="shared" si="237"/>
        <v>5.9847340050885557E-3</v>
      </c>
      <c r="Q492" s="35">
        <v>1.905E-3</v>
      </c>
      <c r="R492" s="34">
        <v>0.69595999999999991</v>
      </c>
      <c r="S492" s="36">
        <v>7097260.2844238281</v>
      </c>
      <c r="T492" s="34">
        <v>297.75333044174482</v>
      </c>
      <c r="U492" s="12">
        <f>+T492+BG492*S492*テーブル2[[#This Row],[Pw]]*R492/(N492*O492*K492)</f>
        <v>600.6887543077803</v>
      </c>
      <c r="V492" s="34">
        <v>0.03</v>
      </c>
      <c r="W492" s="35">
        <f t="shared" si="208"/>
        <v>90736.745507353829</v>
      </c>
      <c r="X492" s="34">
        <v>2.6652018899412093E-2</v>
      </c>
      <c r="Y492" s="34">
        <f t="shared" si="209"/>
        <v>6.1254069043169652</v>
      </c>
      <c r="Z492" s="34">
        <f t="shared" si="210"/>
        <v>6.1254069065534287</v>
      </c>
      <c r="AA492" s="34">
        <f t="shared" si="211"/>
        <v>-2.2364634588711851E-9</v>
      </c>
      <c r="AB492" s="34">
        <f t="shared" si="212"/>
        <v>6.5650387724971553E-6</v>
      </c>
      <c r="AC492" s="34">
        <v>663.77419370555799</v>
      </c>
      <c r="AD492" s="34">
        <f t="shared" si="213"/>
        <v>2618.6247319271906</v>
      </c>
      <c r="AE492" s="34">
        <f>+gettm2(AD492,AC492,AK492,AL492,テーブル2[[#This Row],[Fcorr]])</f>
        <v>600.68875430778019</v>
      </c>
      <c r="AF492" s="37">
        <f t="shared" si="214"/>
        <v>0</v>
      </c>
      <c r="AG492" s="34">
        <v>6.6917194534977479E-6</v>
      </c>
      <c r="AH492" s="34">
        <f t="shared" si="215"/>
        <v>55.370649883257073</v>
      </c>
      <c r="AI492" s="34">
        <f t="shared" si="216"/>
        <v>0.31437188064967952</v>
      </c>
      <c r="AJ492" s="34">
        <f t="shared" si="217"/>
        <v>18.396957543356962</v>
      </c>
      <c r="AK492" s="34">
        <f>+S88*テーブル2[[#This Row],[F_form]]/(E88*CpFromTP((テーブル2[[#This Row],[Tin]]+テーブル2[[#This Row],[Tf]])/2,テーブル2[[#This Row],[P]])*AI88)</f>
        <v>2.2919698825880319</v>
      </c>
      <c r="AL492" s="34">
        <f t="shared" si="218"/>
        <v>1.5871354414153991</v>
      </c>
      <c r="AM492" s="34">
        <f t="shared" si="219"/>
        <v>626.5772358746774</v>
      </c>
      <c r="AN492" s="34">
        <f t="shared" si="220"/>
        <v>-3.6713686313305516E-8</v>
      </c>
      <c r="AO492" s="34">
        <f t="shared" si="221"/>
        <v>1.2668068100059261E-7</v>
      </c>
      <c r="AP492" s="34">
        <v>2.822893945664299</v>
      </c>
      <c r="AQ492" s="34">
        <f t="shared" si="222"/>
        <v>2.3747900747903787E-5</v>
      </c>
      <c r="AR492" s="34">
        <f t="shared" si="223"/>
        <v>3.4092000672491702E-6</v>
      </c>
      <c r="AS492" s="34">
        <f t="shared" si="224"/>
        <v>9.3726148159438516</v>
      </c>
      <c r="AT492" s="34">
        <f t="shared" si="225"/>
        <v>8.1389605992682679</v>
      </c>
      <c r="AU492" s="34">
        <f t="shared" si="226"/>
        <v>2.5586603501256082</v>
      </c>
      <c r="AV492" s="34">
        <f t="shared" si="227"/>
        <v>0.26423359553869075</v>
      </c>
      <c r="AW492" s="34">
        <f t="shared" si="228"/>
        <v>5.2079821100708941E-3</v>
      </c>
      <c r="AX492" s="34">
        <f t="shared" si="229"/>
        <v>0.26423359513969968</v>
      </c>
      <c r="AY492" s="34">
        <f t="shared" si="230"/>
        <v>3.9899106241136906E-10</v>
      </c>
      <c r="AZ492" s="34">
        <f t="shared" si="231"/>
        <v>839091.99888324901</v>
      </c>
      <c r="BA492" s="34">
        <f t="shared" si="232"/>
        <v>8.4126081974770393E-6</v>
      </c>
      <c r="BB492" s="36">
        <f t="shared" si="233"/>
        <v>7079156.9482882526</v>
      </c>
      <c r="BC492" s="38">
        <f t="shared" si="234"/>
        <v>-18103.336135575548</v>
      </c>
      <c r="BD492" s="39">
        <f t="shared" si="235"/>
        <v>-0.25507499246302784</v>
      </c>
      <c r="BE492" s="36">
        <v>3028406.4</v>
      </c>
      <c r="BF492" s="40">
        <f>テーブル2[[#This Row],[q_P]]/テーブル2[[#This Row],[q_M]]</f>
        <v>2.3375848592475079</v>
      </c>
      <c r="BG492" s="34">
        <v>1</v>
      </c>
      <c r="BH492" s="34">
        <v>-0.156</v>
      </c>
      <c r="BI492" s="34">
        <v>4.5999999999999999E-2</v>
      </c>
      <c r="BJ492" s="34">
        <v>5625</v>
      </c>
      <c r="BK492" s="22">
        <v>1</v>
      </c>
      <c r="BL492" s="34">
        <f>テーブル2[[#This Row],[Ts]]-テーブル2[[#This Row],[Tin]]</f>
        <v>328.82390539621889</v>
      </c>
      <c r="BM492" s="34">
        <f>テーブル2[[#This Row],[q_P]]*0.000001</f>
        <v>7.0791569482882526</v>
      </c>
      <c r="BN492" s="34">
        <f>テーブル2[[#This Row],[Tsub]]</f>
        <v>328.82390539621889</v>
      </c>
      <c r="BO492" s="34">
        <f>テーブル2[[#This Row],[Fcorr]]</f>
        <v>1</v>
      </c>
      <c r="BP492" s="34">
        <f>(テーブル2[[#This Row],[Tsub]]-40)^2</f>
        <v>83419.248328324</v>
      </c>
      <c r="BQ492" s="34">
        <v>1</v>
      </c>
      <c r="BR492" s="34">
        <v>0.69595999999999991</v>
      </c>
    </row>
    <row r="493" spans="1:70" x14ac:dyDescent="0.15">
      <c r="A493" s="33" t="s">
        <v>259</v>
      </c>
      <c r="B493" s="34">
        <v>17236893.232919998</v>
      </c>
      <c r="C493" s="22">
        <f>TsatFromP(テーブル2[[#This Row],[P]])</f>
        <v>626.57723583796371</v>
      </c>
      <c r="D493" s="34">
        <f>RhoGFromP(テーブル2[[#This Row],[P]])</f>
        <v>122.58359097668941</v>
      </c>
      <c r="E493" s="34">
        <f>RhoFFromP(テーブル2[[#This Row],[P]])</f>
        <v>560.26337686440854</v>
      </c>
      <c r="F493" s="34">
        <f>HgFromP(テーブル2[[#This Row],[P]])</f>
        <v>2538890.645480752</v>
      </c>
      <c r="G493" s="34">
        <f>HfFromP(テーブル2[[#This Row],[P]])</f>
        <v>1699798.646597503</v>
      </c>
      <c r="H493" s="34">
        <f>MuGFromP(テーブル2[[#This Row],[P]])</f>
        <v>2.4290890628325484E-5</v>
      </c>
      <c r="I493" s="34">
        <f>MuFFromP(テーブル2[[#This Row],[P]])</f>
        <v>6.4066005508527627E-5</v>
      </c>
      <c r="J493" s="34">
        <f>KfFromP(テーブル2[[#This Row],[P]])</f>
        <v>0.45288481052759361</v>
      </c>
      <c r="K493" s="34">
        <f>CpFFromP(テーブル2[[#This Row],[P]])</f>
        <v>11219.515372647445</v>
      </c>
      <c r="L493" s="34">
        <f>SigmaFromP(テーブル2[[#This Row],[P]])</f>
        <v>3.029253861182898E-3</v>
      </c>
      <c r="M493" s="34">
        <v>28.01</v>
      </c>
      <c r="N493" s="34">
        <v>3607.5718000000002</v>
      </c>
      <c r="O493" s="35">
        <f t="shared" si="236"/>
        <v>2.8502295699234246E-6</v>
      </c>
      <c r="P493" s="35">
        <f t="shared" si="237"/>
        <v>5.9847340050885557E-3</v>
      </c>
      <c r="Q493" s="35">
        <v>1.905E-3</v>
      </c>
      <c r="R493" s="34">
        <v>0.69595999999999991</v>
      </c>
      <c r="S493" s="36">
        <v>8262547.3022460938</v>
      </c>
      <c r="T493" s="34">
        <v>299.94686253576202</v>
      </c>
      <c r="U493" s="12">
        <f>+T493+BG493*S493*テーブル2[[#This Row],[Pw]]*R493/(N493*O493*K493)</f>
        <v>598.26122844026747</v>
      </c>
      <c r="V493" s="34">
        <v>0.03</v>
      </c>
      <c r="W493" s="35">
        <f t="shared" si="208"/>
        <v>107270.99691091609</v>
      </c>
      <c r="X493" s="34">
        <v>2.4925881209395453E-2</v>
      </c>
      <c r="Y493" s="34">
        <f t="shared" si="209"/>
        <v>6.3339515865320495</v>
      </c>
      <c r="Z493" s="34">
        <f t="shared" si="210"/>
        <v>6.3339516227230312</v>
      </c>
      <c r="AA493" s="34">
        <f t="shared" si="211"/>
        <v>-3.6190981766992536E-8</v>
      </c>
      <c r="AB493" s="34">
        <f t="shared" si="212"/>
        <v>5.0224850177636806E-6</v>
      </c>
      <c r="AC493" s="34">
        <v>662.12945501190313</v>
      </c>
      <c r="AD493" s="34">
        <f t="shared" si="213"/>
        <v>2993.8675842437374</v>
      </c>
      <c r="AE493" s="34">
        <f>+gettm2(AD493,AC493,AK493,AL493,テーブル2[[#This Row],[Fcorr]])</f>
        <v>598.26122844026736</v>
      </c>
      <c r="AF493" s="37">
        <f t="shared" si="214"/>
        <v>0</v>
      </c>
      <c r="AG493" s="34">
        <v>5.1479073793125569E-6</v>
      </c>
      <c r="AH493" s="34">
        <f t="shared" si="215"/>
        <v>72.376614774613117</v>
      </c>
      <c r="AI493" s="34">
        <f t="shared" si="216"/>
        <v>0.35942064221708642</v>
      </c>
      <c r="AJ493" s="34">
        <f t="shared" si="217"/>
        <v>16.180738088832538</v>
      </c>
      <c r="AK493" s="34">
        <f>+S88*テーブル2[[#This Row],[F_form]]/(E88*CpFromTP((テーブル2[[#This Row],[Tin]]+テーブル2[[#This Row],[Tf]])/2,テーブル2[[#This Row],[P]])*AI88)</f>
        <v>2.292169805676592</v>
      </c>
      <c r="AL493" s="34">
        <f t="shared" si="218"/>
        <v>1.5871354414153991</v>
      </c>
      <c r="AM493" s="34">
        <f t="shared" si="219"/>
        <v>626.57723581682092</v>
      </c>
      <c r="AN493" s="34">
        <f t="shared" si="220"/>
        <v>2.114279595843982E-8</v>
      </c>
      <c r="AO493" s="34">
        <f t="shared" si="221"/>
        <v>1.254223615488763E-7</v>
      </c>
      <c r="AP493" s="34">
        <v>2.9894503256890581</v>
      </c>
      <c r="AQ493" s="34">
        <f t="shared" si="222"/>
        <v>2.1175402155518172E-5</v>
      </c>
      <c r="AR493" s="34">
        <f t="shared" si="223"/>
        <v>2.6366648704307166E-6</v>
      </c>
      <c r="AS493" s="34">
        <f t="shared" si="224"/>
        <v>8.2874808252984113</v>
      </c>
      <c r="AT493" s="34">
        <f t="shared" si="225"/>
        <v>7.5237302090991083</v>
      </c>
      <c r="AU493" s="34">
        <f t="shared" si="226"/>
        <v>2.7041839436224953</v>
      </c>
      <c r="AV493" s="34">
        <f t="shared" si="227"/>
        <v>0.28526638206656285</v>
      </c>
      <c r="AW493" s="34">
        <f t="shared" si="228"/>
        <v>3.9842890540405683E-3</v>
      </c>
      <c r="AX493" s="34">
        <f t="shared" si="229"/>
        <v>0.28526637108638725</v>
      </c>
      <c r="AY493" s="34">
        <f t="shared" si="230"/>
        <v>1.0980175602082198E-8</v>
      </c>
      <c r="AZ493" s="34">
        <f t="shared" si="231"/>
        <v>839091.99888324901</v>
      </c>
      <c r="BA493" s="34">
        <f t="shared" si="232"/>
        <v>7.0833764901704178E-6</v>
      </c>
      <c r="BB493" s="36">
        <f t="shared" si="233"/>
        <v>8324084.1612529093</v>
      </c>
      <c r="BC493" s="38">
        <f t="shared" si="234"/>
        <v>61536.85900681559</v>
      </c>
      <c r="BD493" s="39">
        <f t="shared" si="235"/>
        <v>0.74476861379162562</v>
      </c>
      <c r="BE493" s="36">
        <v>3722416.2</v>
      </c>
      <c r="BF493" s="40">
        <f>テーブル2[[#This Row],[q_P]]/テーブル2[[#This Row],[q_M]]</f>
        <v>2.2362045816512697</v>
      </c>
      <c r="BG493" s="34">
        <v>1</v>
      </c>
      <c r="BH493" s="34">
        <v>-7.5999999999999998E-2</v>
      </c>
      <c r="BI493" s="34">
        <v>4.5999999999999999E-2</v>
      </c>
      <c r="BJ493" s="34">
        <v>5625</v>
      </c>
      <c r="BK493" s="22">
        <v>1</v>
      </c>
      <c r="BL493" s="34">
        <f>テーブル2[[#This Row],[Ts]]-テーブル2[[#This Row],[Tin]]</f>
        <v>326.63037330220169</v>
      </c>
      <c r="BM493" s="34">
        <f>テーブル2[[#This Row],[q_P]]*0.000001</f>
        <v>8.3240841612529088</v>
      </c>
      <c r="BN493" s="34">
        <f>テーブル2[[#This Row],[Tsub]]</f>
        <v>326.63037330220169</v>
      </c>
      <c r="BO493" s="34">
        <f>テーブル2[[#This Row],[Fcorr]]</f>
        <v>1</v>
      </c>
      <c r="BP493" s="34">
        <f>(テーブル2[[#This Row],[Tsub]]-40)^2</f>
        <v>82156.970899359498</v>
      </c>
      <c r="BQ493" s="34">
        <v>1</v>
      </c>
      <c r="BR493" s="34">
        <v>0.69595999999999991</v>
      </c>
    </row>
    <row r="494" spans="1:70" x14ac:dyDescent="0.15">
      <c r="A494" s="33" t="s">
        <v>260</v>
      </c>
      <c r="B494" s="34">
        <v>17236893.232919998</v>
      </c>
      <c r="C494" s="22">
        <f>TsatFromP(テーブル2[[#This Row],[P]])</f>
        <v>626.57723583796371</v>
      </c>
      <c r="D494" s="34">
        <f>RhoGFromP(テーブル2[[#This Row],[P]])</f>
        <v>122.58359097668941</v>
      </c>
      <c r="E494" s="34">
        <f>RhoFFromP(テーブル2[[#This Row],[P]])</f>
        <v>560.26337686440854</v>
      </c>
      <c r="F494" s="34">
        <f>HgFromP(テーブル2[[#This Row],[P]])</f>
        <v>2538890.645480752</v>
      </c>
      <c r="G494" s="34">
        <f>HfFromP(テーブル2[[#This Row],[P]])</f>
        <v>1699798.646597503</v>
      </c>
      <c r="H494" s="34">
        <f>MuGFromP(テーブル2[[#This Row],[P]])</f>
        <v>2.4290890628325484E-5</v>
      </c>
      <c r="I494" s="34">
        <f>MuFFromP(テーブル2[[#This Row],[P]])</f>
        <v>6.4066005508527627E-5</v>
      </c>
      <c r="J494" s="34">
        <f>KfFromP(テーブル2[[#This Row],[P]])</f>
        <v>0.45288481052759361</v>
      </c>
      <c r="K494" s="34">
        <f>CpFFromP(テーブル2[[#This Row],[P]])</f>
        <v>11219.515372647445</v>
      </c>
      <c r="L494" s="34">
        <f>SigmaFromP(テーブル2[[#This Row],[P]])</f>
        <v>3.029253861182898E-3</v>
      </c>
      <c r="M494" s="34">
        <v>29.01</v>
      </c>
      <c r="N494" s="34">
        <v>3648.2586999999999</v>
      </c>
      <c r="O494" s="35">
        <f t="shared" si="236"/>
        <v>2.8502295699234246E-6</v>
      </c>
      <c r="P494" s="35">
        <f t="shared" si="237"/>
        <v>5.9847340050885557E-3</v>
      </c>
      <c r="Q494" s="35">
        <v>1.905E-3</v>
      </c>
      <c r="R494" s="34">
        <v>0.69595999999999991</v>
      </c>
      <c r="S494" s="36">
        <v>8443037.4145507813</v>
      </c>
      <c r="T494" s="34">
        <v>296.62837940072689</v>
      </c>
      <c r="U494" s="12">
        <f>+T494+BG494*S494*テーブル2[[#This Row],[Pw]]*R494/(N494*O494*K494)</f>
        <v>598.0596330702449</v>
      </c>
      <c r="V494" s="34">
        <v>0.03</v>
      </c>
      <c r="W494" s="35">
        <f t="shared" si="208"/>
        <v>108480.82018434747</v>
      </c>
      <c r="X494" s="34">
        <v>2.4816475679601907E-2</v>
      </c>
      <c r="Y494" s="34">
        <f t="shared" si="209"/>
        <v>6.3478981126907259</v>
      </c>
      <c r="Z494" s="34">
        <f t="shared" si="210"/>
        <v>6.3478981428995995</v>
      </c>
      <c r="AA494" s="34">
        <f t="shared" si="211"/>
        <v>-3.0208873624815169E-8</v>
      </c>
      <c r="AB494" s="34">
        <f t="shared" si="212"/>
        <v>4.9327349369842335E-6</v>
      </c>
      <c r="AC494" s="34">
        <v>662.0627116290342</v>
      </c>
      <c r="AD494" s="34">
        <f t="shared" si="213"/>
        <v>3020.9812058765096</v>
      </c>
      <c r="AE494" s="34">
        <f>+gettm2(AD494,AC494,AK494,AL494,テーブル2[[#This Row],[Fcorr]])</f>
        <v>598.05963307024501</v>
      </c>
      <c r="AF494" s="37">
        <f t="shared" si="214"/>
        <v>0</v>
      </c>
      <c r="AG494" s="34">
        <v>5.0575586334206915E-6</v>
      </c>
      <c r="AH494" s="34">
        <f t="shared" si="215"/>
        <v>73.693492147013686</v>
      </c>
      <c r="AI494" s="34">
        <f t="shared" si="216"/>
        <v>0.36267569442826958</v>
      </c>
      <c r="AJ494" s="34">
        <f t="shared" si="217"/>
        <v>16.040723967645555</v>
      </c>
      <c r="AK494" s="34">
        <f>+S88*テーブル2[[#This Row],[F_form]]/(E88*CpFromTP((テーブル2[[#This Row],[Tin]]+テーブル2[[#This Row],[Tf]])/2,テーブル2[[#This Row],[P]])*AI88)</f>
        <v>2.2951307246367545</v>
      </c>
      <c r="AL494" s="34">
        <f t="shared" si="218"/>
        <v>1.5871354414153991</v>
      </c>
      <c r="AM494" s="34">
        <f t="shared" si="219"/>
        <v>626.57723581011192</v>
      </c>
      <c r="AN494" s="34">
        <f t="shared" si="220"/>
        <v>2.7851797312905546E-8</v>
      </c>
      <c r="AO494" s="34">
        <f t="shared" si="221"/>
        <v>1.2482369643645791E-7</v>
      </c>
      <c r="AP494" s="34">
        <v>3.000285554433233</v>
      </c>
      <c r="AQ494" s="34">
        <f t="shared" si="222"/>
        <v>2.102273267013166E-5</v>
      </c>
      <c r="AR494" s="34">
        <f t="shared" si="223"/>
        <v>2.5911911649285747E-6</v>
      </c>
      <c r="AS494" s="34">
        <f t="shared" si="224"/>
        <v>8.2183095118976208</v>
      </c>
      <c r="AT494" s="34">
        <f t="shared" si="225"/>
        <v>7.4818226621559587</v>
      </c>
      <c r="AU494" s="34">
        <f t="shared" si="226"/>
        <v>2.7134752295865767</v>
      </c>
      <c r="AV494" s="34">
        <f t="shared" si="227"/>
        <v>0.28681032484665625</v>
      </c>
      <c r="AW494" s="34">
        <f t="shared" si="228"/>
        <v>3.9130911782511791E-3</v>
      </c>
      <c r="AX494" s="34">
        <f t="shared" si="229"/>
        <v>0.2868103128453709</v>
      </c>
      <c r="AY494" s="34">
        <f t="shared" si="230"/>
        <v>1.200128535439049E-8</v>
      </c>
      <c r="AZ494" s="34">
        <f t="shared" si="231"/>
        <v>839091.99888324901</v>
      </c>
      <c r="BA494" s="34">
        <f t="shared" si="232"/>
        <v>7.0069106052483543E-6</v>
      </c>
      <c r="BB494" s="36">
        <f t="shared" si="233"/>
        <v>8374758.2056133542</v>
      </c>
      <c r="BC494" s="38">
        <f t="shared" si="234"/>
        <v>-68279.208937427029</v>
      </c>
      <c r="BD494" s="39">
        <f t="shared" si="235"/>
        <v>-0.80870432742314069</v>
      </c>
      <c r="BE494" s="36">
        <v>3753962.1</v>
      </c>
      <c r="BF494" s="40">
        <f>テーブル2[[#This Row],[q_P]]/テーブル2[[#This Row],[q_M]]</f>
        <v>2.2309117626982311</v>
      </c>
      <c r="BG494" s="34">
        <v>1</v>
      </c>
      <c r="BH494" s="34">
        <v>-9.7000000000000003E-2</v>
      </c>
      <c r="BI494" s="34">
        <v>4.5999999999999999E-2</v>
      </c>
      <c r="BJ494" s="34">
        <v>5625</v>
      </c>
      <c r="BK494" s="22">
        <v>1</v>
      </c>
      <c r="BL494" s="34">
        <f>テーブル2[[#This Row],[Ts]]-テーブル2[[#This Row],[Tin]]</f>
        <v>329.94885643723683</v>
      </c>
      <c r="BM494" s="34">
        <f>テーブル2[[#This Row],[q_P]]*0.000001</f>
        <v>8.3747582056133538</v>
      </c>
      <c r="BN494" s="34">
        <f>テーブル2[[#This Row],[Tsub]]</f>
        <v>329.94885643723683</v>
      </c>
      <c r="BO494" s="34">
        <f>テーブル2[[#This Row],[Fcorr]]</f>
        <v>1</v>
      </c>
      <c r="BP494" s="34">
        <f>(テーブル2[[#This Row],[Tsub]]-40)^2</f>
        <v>84070.339349261369</v>
      </c>
      <c r="BQ494" s="34">
        <v>1</v>
      </c>
      <c r="BR494" s="34">
        <v>0.69595999999999991</v>
      </c>
    </row>
    <row r="495" spans="1:70" x14ac:dyDescent="0.15">
      <c r="A495" s="33" t="s">
        <v>234</v>
      </c>
      <c r="B495" s="34">
        <v>17236893.232919998</v>
      </c>
      <c r="C495" s="22">
        <f>TsatFromP(テーブル2[[#This Row],[P]])</f>
        <v>626.57723583796371</v>
      </c>
      <c r="D495" s="34">
        <f>RhoGFromP(テーブル2[[#This Row],[P]])</f>
        <v>122.58359097668941</v>
      </c>
      <c r="E495" s="34">
        <f>RhoFFromP(テーブル2[[#This Row],[P]])</f>
        <v>560.26337686440854</v>
      </c>
      <c r="F495" s="34">
        <f>HgFromP(テーブル2[[#This Row],[P]])</f>
        <v>2538890.645480752</v>
      </c>
      <c r="G495" s="34">
        <f>HfFromP(テーブル2[[#This Row],[P]])</f>
        <v>1699798.646597503</v>
      </c>
      <c r="H495" s="34">
        <f>MuGFromP(テーブル2[[#This Row],[P]])</f>
        <v>2.4290890628325484E-5</v>
      </c>
      <c r="I495" s="34">
        <f>MuFFromP(テーブル2[[#This Row],[P]])</f>
        <v>6.4066005508527627E-5</v>
      </c>
      <c r="J495" s="34">
        <f>KfFromP(テーブル2[[#This Row],[P]])</f>
        <v>0.45288481052759361</v>
      </c>
      <c r="K495" s="34">
        <f>CpFFromP(テーブル2[[#This Row],[P]])</f>
        <v>11219.515372647445</v>
      </c>
      <c r="L495" s="34">
        <f>SigmaFromP(テーブル2[[#This Row],[P]])</f>
        <v>3.029253861182898E-3</v>
      </c>
      <c r="M495" s="34">
        <v>3.01</v>
      </c>
      <c r="N495" s="34">
        <v>2007.2203999999999</v>
      </c>
      <c r="O495" s="35">
        <f t="shared" si="236"/>
        <v>2.8502295699234246E-6</v>
      </c>
      <c r="P495" s="35">
        <f t="shared" si="237"/>
        <v>5.9847340050885557E-3</v>
      </c>
      <c r="Q495" s="35">
        <v>1.905E-3</v>
      </c>
      <c r="R495" s="34">
        <v>0.15240000000000001</v>
      </c>
      <c r="S495" s="36">
        <v>6096665.9545898438</v>
      </c>
      <c r="T495" s="34">
        <v>523.78019028427457</v>
      </c>
      <c r="U495" s="12">
        <f>+T495+BG495*S495*テーブル2[[#This Row],[Pw]]*R495/(N495*O495*K495)</f>
        <v>610.41116846425416</v>
      </c>
      <c r="V495" s="34">
        <v>0.03</v>
      </c>
      <c r="W495" s="35">
        <f t="shared" si="208"/>
        <v>59684.61482261496</v>
      </c>
      <c r="X495" s="34">
        <v>3.1863876118460366E-2</v>
      </c>
      <c r="Y495" s="34">
        <f t="shared" si="209"/>
        <v>5.6020979441399055</v>
      </c>
      <c r="Z495" s="34">
        <f t="shared" si="210"/>
        <v>5.6020979701969393</v>
      </c>
      <c r="AA495" s="34">
        <f t="shared" si="211"/>
        <v>-2.605703386393543E-8</v>
      </c>
      <c r="AB495" s="34">
        <f t="shared" si="212"/>
        <v>1.269142560613696E-5</v>
      </c>
      <c r="AC495" s="34">
        <v>660.08180430751793</v>
      </c>
      <c r="AD495" s="34">
        <f t="shared" si="213"/>
        <v>1883.3745988734981</v>
      </c>
      <c r="AE495" s="34">
        <f>+gettm2(AD495,AC495,AK495,AL495,テーブル2[[#This Row],[Fcorr]])</f>
        <v>610.41116846425405</v>
      </c>
      <c r="AF495" s="37">
        <f t="shared" si="214"/>
        <v>0</v>
      </c>
      <c r="AG495" s="34">
        <v>1.2863880753027946E-5</v>
      </c>
      <c r="AH495" s="34">
        <f t="shared" si="215"/>
        <v>28.642208891503227</v>
      </c>
      <c r="AI495" s="34">
        <f t="shared" si="216"/>
        <v>0.22610342268475905</v>
      </c>
      <c r="AJ495" s="34">
        <f t="shared" si="217"/>
        <v>25.435702103087159</v>
      </c>
      <c r="AK495" s="34">
        <f>+S88*テーブル2[[#This Row],[F_form]]/(E88*CpFromTP((テーブル2[[#This Row],[Tin]]+テーブル2[[#This Row],[Tf]])/2,テーブル2[[#This Row],[P]])*AI88)</f>
        <v>1.8612186149894205</v>
      </c>
      <c r="AL495" s="34">
        <f t="shared" si="218"/>
        <v>1.5871354414153991</v>
      </c>
      <c r="AM495" s="34">
        <f t="shared" si="219"/>
        <v>626.57723582359552</v>
      </c>
      <c r="AN495" s="34">
        <f t="shared" si="220"/>
        <v>1.436819729860872E-8</v>
      </c>
      <c r="AO495" s="34">
        <f t="shared" si="221"/>
        <v>1.7245514689098566E-7</v>
      </c>
      <c r="AP495" s="34">
        <v>2.421863777996129</v>
      </c>
      <c r="AQ495" s="34">
        <f t="shared" si="222"/>
        <v>3.2263756109885761E-5</v>
      </c>
      <c r="AR495" s="34">
        <f t="shared" si="223"/>
        <v>6.5181679499594658E-6</v>
      </c>
      <c r="AS495" s="34">
        <f t="shared" si="224"/>
        <v>12.888348501989501</v>
      </c>
      <c r="AT495" s="34">
        <f t="shared" si="225"/>
        <v>9.7316184316071102</v>
      </c>
      <c r="AU495" s="34">
        <f t="shared" si="226"/>
        <v>2.2003522356484542</v>
      </c>
      <c r="AV495" s="34">
        <f t="shared" si="227"/>
        <v>0.22151154234767478</v>
      </c>
      <c r="AW495" s="34">
        <f t="shared" si="228"/>
        <v>1.0067985856375319E-2</v>
      </c>
      <c r="AX495" s="34">
        <f t="shared" si="229"/>
        <v>0.22151152535331989</v>
      </c>
      <c r="AY495" s="34">
        <f t="shared" si="230"/>
        <v>1.699435489554979E-8</v>
      </c>
      <c r="AZ495" s="34">
        <f t="shared" si="231"/>
        <v>839091.99888324901</v>
      </c>
      <c r="BA495" s="34">
        <f t="shared" si="232"/>
        <v>1.3321870702645824E-5</v>
      </c>
      <c r="BB495" s="36">
        <f t="shared" si="233"/>
        <v>6085731.1220517317</v>
      </c>
      <c r="BC495" s="38">
        <f t="shared" si="234"/>
        <v>-10934.832538112067</v>
      </c>
      <c r="BD495" s="39">
        <f t="shared" si="235"/>
        <v>-0.17935758034897473</v>
      </c>
      <c r="BE495" s="36">
        <v>3533140.8</v>
      </c>
      <c r="BF495" s="40">
        <f>テーブル2[[#This Row],[q_P]]/テーブル2[[#This Row],[q_M]]</f>
        <v>1.7224705910536404</v>
      </c>
      <c r="BG495" s="34">
        <v>1</v>
      </c>
      <c r="BH495" s="34">
        <v>-5.6000000000000001E-2</v>
      </c>
      <c r="BI495" s="34">
        <v>4.5999999999999999E-2</v>
      </c>
      <c r="BJ495" s="34">
        <v>5625</v>
      </c>
      <c r="BK495" s="22">
        <v>1</v>
      </c>
      <c r="BL495" s="34">
        <f>テーブル2[[#This Row],[Ts]]-テーブル2[[#This Row],[Tin]]</f>
        <v>102.79704555368914</v>
      </c>
      <c r="BM495" s="34">
        <f>テーブル2[[#This Row],[q_P]]*0.000001</f>
        <v>6.0857311220517314</v>
      </c>
      <c r="BN495" s="34">
        <f>テーブル2[[#This Row],[Tsub]]</f>
        <v>102.79704555368914</v>
      </c>
      <c r="BO495" s="34">
        <f>テーブル2[[#This Row],[Fcorr]]</f>
        <v>1</v>
      </c>
      <c r="BP495" s="34">
        <f>(テーブル2[[#This Row],[Tsub]]-40)^2</f>
        <v>3943.4689302721094</v>
      </c>
      <c r="BQ495" s="34">
        <v>1</v>
      </c>
      <c r="BR495" s="34">
        <v>0.15240000000000001</v>
      </c>
    </row>
    <row r="496" spans="1:70" x14ac:dyDescent="0.15">
      <c r="A496" s="33" t="s">
        <v>261</v>
      </c>
      <c r="B496" s="34">
        <v>17236893.232919998</v>
      </c>
      <c r="C496" s="22">
        <f>TsatFromP(テーブル2[[#This Row],[P]])</f>
        <v>626.57723583796371</v>
      </c>
      <c r="D496" s="34">
        <f>RhoGFromP(テーブル2[[#This Row],[P]])</f>
        <v>122.58359097668941</v>
      </c>
      <c r="E496" s="34">
        <f>RhoFFromP(テーブル2[[#This Row],[P]])</f>
        <v>560.26337686440854</v>
      </c>
      <c r="F496" s="34">
        <f>HgFromP(テーブル2[[#This Row],[P]])</f>
        <v>2538890.645480752</v>
      </c>
      <c r="G496" s="34">
        <f>HfFromP(テーブル2[[#This Row],[P]])</f>
        <v>1699798.646597503</v>
      </c>
      <c r="H496" s="34">
        <f>MuGFromP(テーブル2[[#This Row],[P]])</f>
        <v>2.4290890628325484E-5</v>
      </c>
      <c r="I496" s="34">
        <f>MuFFromP(テーブル2[[#This Row],[P]])</f>
        <v>6.4066005508527627E-5</v>
      </c>
      <c r="J496" s="34">
        <f>KfFromP(テーブル2[[#This Row],[P]])</f>
        <v>0.45288481052759361</v>
      </c>
      <c r="K496" s="34">
        <f>CpFFromP(テーブル2[[#This Row],[P]])</f>
        <v>11219.515372647445</v>
      </c>
      <c r="L496" s="34">
        <f>SigmaFromP(テーブル2[[#This Row],[P]])</f>
        <v>3.029253861182898E-3</v>
      </c>
      <c r="M496" s="34">
        <v>30.01</v>
      </c>
      <c r="N496" s="34">
        <v>3661.8209999999999</v>
      </c>
      <c r="O496" s="35">
        <f t="shared" si="236"/>
        <v>2.8502295699234246E-6</v>
      </c>
      <c r="P496" s="35">
        <f t="shared" si="237"/>
        <v>5.9847340050885557E-3</v>
      </c>
      <c r="Q496" s="35">
        <v>1.905E-3</v>
      </c>
      <c r="R496" s="34">
        <v>0.69595999999999991</v>
      </c>
      <c r="S496" s="36">
        <v>8410353.0883789063</v>
      </c>
      <c r="T496" s="34">
        <v>298.87824001090689</v>
      </c>
      <c r="U496" s="12">
        <f>+T496+BG496*S496*テーブル2[[#This Row],[Pw]]*R496/(N496*O496*K496)</f>
        <v>598.03051562946052</v>
      </c>
      <c r="V496" s="34">
        <v>0.03</v>
      </c>
      <c r="W496" s="35">
        <f t="shared" si="208"/>
        <v>108884.0946088246</v>
      </c>
      <c r="X496" s="34">
        <v>2.4780443082084522E-2</v>
      </c>
      <c r="Y496" s="34">
        <f t="shared" si="209"/>
        <v>6.3525115929536238</v>
      </c>
      <c r="Z496" s="34">
        <f t="shared" si="210"/>
        <v>6.3525116212408248</v>
      </c>
      <c r="AA496" s="34">
        <f t="shared" si="211"/>
        <v>-2.8287201025989361E-8</v>
      </c>
      <c r="AB496" s="34">
        <f t="shared" si="212"/>
        <v>4.9033833539051957E-6</v>
      </c>
      <c r="AC496" s="34">
        <v>661.99897725949711</v>
      </c>
      <c r="AD496" s="34">
        <f t="shared" si="213"/>
        <v>3030.0094905241817</v>
      </c>
      <c r="AE496" s="34">
        <f>+gettm2(AD496,AC496,AK496,AL496,テーブル2[[#This Row],[Fcorr]])</f>
        <v>598.03051562946052</v>
      </c>
      <c r="AF496" s="37">
        <f t="shared" si="214"/>
        <v>0</v>
      </c>
      <c r="AG496" s="34">
        <v>5.0289148791892218E-6</v>
      </c>
      <c r="AH496" s="34">
        <f t="shared" si="215"/>
        <v>74.134620343815769</v>
      </c>
      <c r="AI496" s="34">
        <f t="shared" si="216"/>
        <v>0.36375956062304138</v>
      </c>
      <c r="AJ496" s="34">
        <f t="shared" si="217"/>
        <v>15.997543108642111</v>
      </c>
      <c r="AK496" s="34">
        <f>+S88*テーブル2[[#This Row],[F_form]]/(E88*CpFromTP((テーブル2[[#This Row],[Tin]]+テーブル2[[#This Row],[Tf]])/2,テーブル2[[#This Row],[P]])*AI88)</f>
        <v>2.2932685703691593</v>
      </c>
      <c r="AL496" s="34">
        <f t="shared" si="218"/>
        <v>1.5871354414153991</v>
      </c>
      <c r="AM496" s="34">
        <f t="shared" si="219"/>
        <v>626.57723581790344</v>
      </c>
      <c r="AN496" s="34">
        <f t="shared" si="220"/>
        <v>2.0060269889654592E-8</v>
      </c>
      <c r="AO496" s="34">
        <f t="shared" si="221"/>
        <v>1.2553152528402604E-7</v>
      </c>
      <c r="AP496" s="34">
        <v>3.0044498390903116</v>
      </c>
      <c r="AQ496" s="34">
        <f t="shared" si="222"/>
        <v>2.0964496402163418E-5</v>
      </c>
      <c r="AR496" s="34">
        <f t="shared" si="223"/>
        <v>2.5772232022366239E-6</v>
      </c>
      <c r="AS496" s="34">
        <f t="shared" si="224"/>
        <v>8.1984364955129596</v>
      </c>
      <c r="AT496" s="34">
        <f t="shared" si="225"/>
        <v>7.4697173240561039</v>
      </c>
      <c r="AU496" s="34">
        <f t="shared" si="226"/>
        <v>2.7171810917769688</v>
      </c>
      <c r="AV496" s="34">
        <f t="shared" si="227"/>
        <v>0.28726874731334284</v>
      </c>
      <c r="AW496" s="34">
        <f t="shared" si="228"/>
        <v>3.8898068497231777E-3</v>
      </c>
      <c r="AX496" s="34">
        <f t="shared" si="229"/>
        <v>0.28726873497024247</v>
      </c>
      <c r="AY496" s="34">
        <f t="shared" si="230"/>
        <v>1.2343100375122873E-8</v>
      </c>
      <c r="AZ496" s="34">
        <f t="shared" si="231"/>
        <v>839091.99888324901</v>
      </c>
      <c r="BA496" s="34">
        <f t="shared" si="232"/>
        <v>6.9778154154542503E-6</v>
      </c>
      <c r="BB496" s="36">
        <f t="shared" si="233"/>
        <v>8457366.3495870717</v>
      </c>
      <c r="BC496" s="38">
        <f t="shared" si="234"/>
        <v>47013.261208165437</v>
      </c>
      <c r="BD496" s="39">
        <f t="shared" si="235"/>
        <v>0.55899271664499439</v>
      </c>
      <c r="BE496" s="36">
        <v>3659324.399999999</v>
      </c>
      <c r="BF496" s="40">
        <f>テーブル2[[#This Row],[q_P]]/テーブル2[[#This Row],[q_M]]</f>
        <v>2.3111824547687201</v>
      </c>
      <c r="BG496" s="34">
        <v>1</v>
      </c>
      <c r="BH496" s="34">
        <v>-0.13800000000000001</v>
      </c>
      <c r="BI496" s="34">
        <v>4.5999999999999999E-2</v>
      </c>
      <c r="BJ496" s="34">
        <v>5625</v>
      </c>
      <c r="BK496" s="22">
        <v>1</v>
      </c>
      <c r="BL496" s="34">
        <f>テーブル2[[#This Row],[Ts]]-テーブル2[[#This Row],[Tin]]</f>
        <v>327.69899582705682</v>
      </c>
      <c r="BM496" s="34">
        <f>テーブル2[[#This Row],[q_P]]*0.000001</f>
        <v>8.4573663495870708</v>
      </c>
      <c r="BN496" s="34">
        <f>テーブル2[[#This Row],[Tsub]]</f>
        <v>327.69899582705682</v>
      </c>
      <c r="BO496" s="34">
        <f>テーブル2[[#This Row],[Fcorr]]</f>
        <v>1</v>
      </c>
      <c r="BP496" s="34">
        <f>(テーブル2[[#This Row],[Tsub]]-40)^2</f>
        <v>82770.712199896851</v>
      </c>
      <c r="BQ496" s="34">
        <v>1</v>
      </c>
      <c r="BR496" s="34">
        <v>0.69595999999999991</v>
      </c>
    </row>
    <row r="497" spans="1:70" x14ac:dyDescent="0.15">
      <c r="A497" s="33" t="s">
        <v>235</v>
      </c>
      <c r="B497" s="34">
        <v>17236893.232919998</v>
      </c>
      <c r="C497" s="22">
        <f>TsatFromP(テーブル2[[#This Row],[P]])</f>
        <v>626.57723583796371</v>
      </c>
      <c r="D497" s="34">
        <f>RhoGFromP(テーブル2[[#This Row],[P]])</f>
        <v>122.58359097668941</v>
      </c>
      <c r="E497" s="34">
        <f>RhoFFromP(テーブル2[[#This Row],[P]])</f>
        <v>560.26337686440854</v>
      </c>
      <c r="F497" s="34">
        <f>HgFromP(テーブル2[[#This Row],[P]])</f>
        <v>2538890.645480752</v>
      </c>
      <c r="G497" s="34">
        <f>HfFromP(テーブル2[[#This Row],[P]])</f>
        <v>1699798.646597503</v>
      </c>
      <c r="H497" s="34">
        <f>MuGFromP(テーブル2[[#This Row],[P]])</f>
        <v>2.4290890628325484E-5</v>
      </c>
      <c r="I497" s="34">
        <f>MuFFromP(テーブル2[[#This Row],[P]])</f>
        <v>6.4066005508527627E-5</v>
      </c>
      <c r="J497" s="34">
        <f>KfFromP(テーブル2[[#This Row],[P]])</f>
        <v>0.45288481052759361</v>
      </c>
      <c r="K497" s="34">
        <f>CpFFromP(テーブル2[[#This Row],[P]])</f>
        <v>11219.515372647445</v>
      </c>
      <c r="L497" s="34">
        <f>SigmaFromP(テーブル2[[#This Row],[P]])</f>
        <v>3.029253861182898E-3</v>
      </c>
      <c r="M497" s="34">
        <v>4.01</v>
      </c>
      <c r="N497" s="34">
        <v>2007.2203999999999</v>
      </c>
      <c r="O497" s="35">
        <f t="shared" si="236"/>
        <v>2.8502295699234246E-6</v>
      </c>
      <c r="P497" s="35">
        <f t="shared" si="237"/>
        <v>5.9847340050885557E-3</v>
      </c>
      <c r="Q497" s="35">
        <v>1.905E-3</v>
      </c>
      <c r="R497" s="34">
        <v>0.15240000000000001</v>
      </c>
      <c r="S497" s="36">
        <v>6019494.62890625</v>
      </c>
      <c r="T497" s="34">
        <v>524.91371220058011</v>
      </c>
      <c r="U497" s="12">
        <f>+T497+BG497*S497*テーブル2[[#This Row],[Pw]]*R497/(N497*O497*K497)</f>
        <v>610.44811932332755</v>
      </c>
      <c r="V497" s="34">
        <v>0.03</v>
      </c>
      <c r="W497" s="35">
        <f t="shared" si="208"/>
        <v>59684.61482261496</v>
      </c>
      <c r="X497" s="34">
        <v>3.1863876118460366E-2</v>
      </c>
      <c r="Y497" s="34">
        <f t="shared" si="209"/>
        <v>5.6020979441399055</v>
      </c>
      <c r="Z497" s="34">
        <f t="shared" si="210"/>
        <v>5.6020979701969393</v>
      </c>
      <c r="AA497" s="34">
        <f t="shared" si="211"/>
        <v>-2.605703386393543E-8</v>
      </c>
      <c r="AB497" s="34">
        <f t="shared" si="212"/>
        <v>1.269142560613696E-5</v>
      </c>
      <c r="AC497" s="34">
        <v>660.00259514711615</v>
      </c>
      <c r="AD497" s="34">
        <f t="shared" si="213"/>
        <v>1883.3745988734981</v>
      </c>
      <c r="AE497" s="34">
        <f>+gettm2(AD497,AC497,AK497,AL497,テーブル2[[#This Row],[Fcorr]])</f>
        <v>610.44811992335326</v>
      </c>
      <c r="AF497" s="37">
        <f t="shared" si="214"/>
        <v>6.0002571444783825E-7</v>
      </c>
      <c r="AG497" s="34">
        <v>1.2862782577830995E-5</v>
      </c>
      <c r="AH497" s="34">
        <f t="shared" si="215"/>
        <v>28.642208891503227</v>
      </c>
      <c r="AI497" s="34">
        <f t="shared" si="216"/>
        <v>0.22610342268475905</v>
      </c>
      <c r="AJ497" s="34">
        <f t="shared" si="217"/>
        <v>25.433530685479759</v>
      </c>
      <c r="AK497" s="34">
        <f>+S88*テーブル2[[#This Row],[F_form]]/(E88*CpFromTP((テーブル2[[#This Row],[Tin]]+テーブル2[[#This Row],[Tf]])/2,テーブル2[[#This Row],[P]])*AI88)</f>
        <v>1.8568659365170468</v>
      </c>
      <c r="AL497" s="34">
        <f t="shared" si="218"/>
        <v>1.5871354414153991</v>
      </c>
      <c r="AM497" s="34">
        <f t="shared" si="219"/>
        <v>626.57723582343272</v>
      </c>
      <c r="AN497" s="34">
        <f t="shared" si="220"/>
        <v>1.4530996850226074E-8</v>
      </c>
      <c r="AO497" s="34">
        <f t="shared" si="221"/>
        <v>1.713569716940347E-7</v>
      </c>
      <c r="AP497" s="34">
        <v>2.4216892568507111</v>
      </c>
      <c r="AQ497" s="34">
        <f t="shared" si="222"/>
        <v>3.2268406508814339E-5</v>
      </c>
      <c r="AR497" s="34">
        <f t="shared" si="223"/>
        <v>6.5170697747625148E-6</v>
      </c>
      <c r="AS497" s="34">
        <f t="shared" si="224"/>
        <v>12.8861770843821</v>
      </c>
      <c r="AT497" s="34">
        <f t="shared" si="225"/>
        <v>9.7307759650386139</v>
      </c>
      <c r="AU497" s="34">
        <f t="shared" si="226"/>
        <v>2.2001617510738201</v>
      </c>
      <c r="AV497" s="34">
        <f t="shared" si="227"/>
        <v>0.22152750577689106</v>
      </c>
      <c r="AW497" s="34">
        <f t="shared" si="228"/>
        <v>1.0067985856375319E-2</v>
      </c>
      <c r="AX497" s="34">
        <f t="shared" si="229"/>
        <v>0.22152748877431563</v>
      </c>
      <c r="AY497" s="34">
        <f t="shared" si="230"/>
        <v>1.7002575430913325E-8</v>
      </c>
      <c r="AZ497" s="34">
        <f t="shared" si="231"/>
        <v>839091.99888324901</v>
      </c>
      <c r="BA497" s="34">
        <f t="shared" si="232"/>
        <v>1.3324751066855634E-5</v>
      </c>
      <c r="BB497" s="36">
        <f t="shared" si="233"/>
        <v>6045670.7092788527</v>
      </c>
      <c r="BC497" s="38">
        <f t="shared" si="234"/>
        <v>26176.080372602679</v>
      </c>
      <c r="BD497" s="39">
        <f t="shared" si="235"/>
        <v>0.43485511635648572</v>
      </c>
      <c r="BE497" s="36">
        <v>3501594.9</v>
      </c>
      <c r="BF497" s="40">
        <f>テーブル2[[#This Row],[q_P]]/テーブル2[[#This Row],[q_M]]</f>
        <v>1.7265477252319659</v>
      </c>
      <c r="BG497" s="34">
        <v>1</v>
      </c>
      <c r="BH497" s="34">
        <v>-5.6000000000000001E-2</v>
      </c>
      <c r="BI497" s="34">
        <v>4.5999999999999999E-2</v>
      </c>
      <c r="BJ497" s="34">
        <v>5625</v>
      </c>
      <c r="BK497" s="22">
        <v>1</v>
      </c>
      <c r="BL497" s="34">
        <f>テーブル2[[#This Row],[Ts]]-テーブル2[[#This Row],[Tin]]</f>
        <v>101.66352363738361</v>
      </c>
      <c r="BM497" s="34">
        <f>テーブル2[[#This Row],[q_P]]*0.000001</f>
        <v>6.045670709278852</v>
      </c>
      <c r="BN497" s="34">
        <f>テーブル2[[#This Row],[Tsub]]</f>
        <v>101.66352363738361</v>
      </c>
      <c r="BO497" s="34">
        <f>テーブル2[[#This Row],[Fcorr]]</f>
        <v>1</v>
      </c>
      <c r="BP497" s="34">
        <f>(テーブル2[[#This Row],[Tsub]]-40)^2</f>
        <v>3802.3901473781666</v>
      </c>
      <c r="BQ497" s="34">
        <v>1</v>
      </c>
      <c r="BR497" s="34">
        <v>0.15240000000000001</v>
      </c>
    </row>
    <row r="498" spans="1:70" x14ac:dyDescent="0.15">
      <c r="A498" s="33" t="s">
        <v>236</v>
      </c>
      <c r="B498" s="34">
        <v>17236893.232919998</v>
      </c>
      <c r="C498" s="22">
        <f>TsatFromP(テーブル2[[#This Row],[P]])</f>
        <v>626.57723583796371</v>
      </c>
      <c r="D498" s="34">
        <f>RhoGFromP(テーブル2[[#This Row],[P]])</f>
        <v>122.58359097668941</v>
      </c>
      <c r="E498" s="34">
        <f>RhoFFromP(テーブル2[[#This Row],[P]])</f>
        <v>560.26337686440854</v>
      </c>
      <c r="F498" s="34">
        <f>HgFromP(テーブル2[[#This Row],[P]])</f>
        <v>2538890.645480752</v>
      </c>
      <c r="G498" s="34">
        <f>HfFromP(テーブル2[[#This Row],[P]])</f>
        <v>1699798.646597503</v>
      </c>
      <c r="H498" s="34">
        <f>MuGFromP(テーブル2[[#This Row],[P]])</f>
        <v>2.4290890628325484E-5</v>
      </c>
      <c r="I498" s="34">
        <f>MuFFromP(テーブル2[[#This Row],[P]])</f>
        <v>6.4066005508527627E-5</v>
      </c>
      <c r="J498" s="34">
        <f>KfFromP(テーブル2[[#This Row],[P]])</f>
        <v>0.45288481052759361</v>
      </c>
      <c r="K498" s="34">
        <f>CpFFromP(テーブル2[[#This Row],[P]])</f>
        <v>11219.515372647445</v>
      </c>
      <c r="L498" s="34">
        <f>SigmaFromP(テーブル2[[#This Row],[P]])</f>
        <v>3.029253861182898E-3</v>
      </c>
      <c r="M498" s="34">
        <v>5.01</v>
      </c>
      <c r="N498" s="34">
        <v>2183.5302999999999</v>
      </c>
      <c r="O498" s="35">
        <f t="shared" si="236"/>
        <v>2.8502295699234246E-6</v>
      </c>
      <c r="P498" s="35">
        <f t="shared" si="237"/>
        <v>5.9847340050885557E-3</v>
      </c>
      <c r="Q498" s="35">
        <v>1.905E-3</v>
      </c>
      <c r="R498" s="34">
        <v>0.15240000000000001</v>
      </c>
      <c r="S498" s="36">
        <v>10041119.384765625</v>
      </c>
      <c r="T498" s="34">
        <v>477.00509626748368</v>
      </c>
      <c r="U498" s="12">
        <f>+T498+BG498*S498*テーブル2[[#This Row],[Pw]]*R498/(N498*O498*K498)</f>
        <v>608.16430507721884</v>
      </c>
      <c r="V498" s="34">
        <v>0.03</v>
      </c>
      <c r="W498" s="35">
        <f t="shared" si="208"/>
        <v>64927.182340817628</v>
      </c>
      <c r="X498" s="34">
        <v>3.0700163138614078E-2</v>
      </c>
      <c r="Y498" s="34">
        <f t="shared" si="209"/>
        <v>5.7072862912242002</v>
      </c>
      <c r="Z498" s="34">
        <f t="shared" si="210"/>
        <v>5.7072863391104907</v>
      </c>
      <c r="AA498" s="34">
        <f t="shared" si="211"/>
        <v>-4.7886290488463601E-8</v>
      </c>
      <c r="AB498" s="34">
        <f t="shared" si="212"/>
        <v>1.1131149322074373E-5</v>
      </c>
      <c r="AC498" s="34">
        <v>662.14950637521451</v>
      </c>
      <c r="AD498" s="34">
        <f t="shared" si="213"/>
        <v>2011.0455553597221</v>
      </c>
      <c r="AE498" s="34">
        <f>+gettm2(AD498,AC498,AK498,AL498,テーブル2[[#This Row],[Fcorr]])</f>
        <v>608.16430569871386</v>
      </c>
      <c r="AF498" s="37">
        <f t="shared" si="214"/>
        <v>6.2149501900421456E-7</v>
      </c>
      <c r="AG498" s="34">
        <v>1.1383003246080645E-5</v>
      </c>
      <c r="AH498" s="34">
        <f t="shared" si="215"/>
        <v>32.657046709549022</v>
      </c>
      <c r="AI498" s="34">
        <f t="shared" si="216"/>
        <v>0.24143061264274104</v>
      </c>
      <c r="AJ498" s="34">
        <f t="shared" si="217"/>
        <v>24.033320823806587</v>
      </c>
      <c r="AK498" s="34">
        <f>+S88*テーブル2[[#This Row],[F_form]]/(E88*CpFromTP((テーブル2[[#This Row],[Tin]]+テーブル2[[#This Row],[Tf]])/2,テーブル2[[#This Row],[P]])*AI88)</f>
        <v>2.0103098442862986</v>
      </c>
      <c r="AL498" s="34">
        <f t="shared" si="218"/>
        <v>1.5871354414153991</v>
      </c>
      <c r="AM498" s="34">
        <f t="shared" si="219"/>
        <v>626.57723583059351</v>
      </c>
      <c r="AN498" s="34">
        <f t="shared" si="220"/>
        <v>7.3702040026546456E-9</v>
      </c>
      <c r="AO498" s="34">
        <f t="shared" si="221"/>
        <v>2.5185392400627166E-7</v>
      </c>
      <c r="AP498" s="34">
        <v>2.5188150303925081</v>
      </c>
      <c r="AQ498" s="34">
        <f t="shared" si="222"/>
        <v>2.9827839488728191E-5</v>
      </c>
      <c r="AR498" s="34">
        <f t="shared" si="223"/>
        <v>5.8174285850434581E-6</v>
      </c>
      <c r="AS498" s="34">
        <f t="shared" si="224"/>
        <v>12.282534277768237</v>
      </c>
      <c r="AT498" s="34">
        <f t="shared" si="225"/>
        <v>9.4908913791891045</v>
      </c>
      <c r="AU498" s="34">
        <f t="shared" si="226"/>
        <v>2.2913917202033351</v>
      </c>
      <c r="AV498" s="34">
        <f t="shared" si="227"/>
        <v>0.22742331018917294</v>
      </c>
      <c r="AW498" s="34">
        <f t="shared" si="228"/>
        <v>8.8302336882986349E-3</v>
      </c>
      <c r="AX498" s="34">
        <f t="shared" si="229"/>
        <v>0.22742330321935988</v>
      </c>
      <c r="AY498" s="34">
        <f t="shared" si="230"/>
        <v>6.9698130600315267E-9</v>
      </c>
      <c r="AZ498" s="34">
        <f t="shared" si="231"/>
        <v>839091.99888324901</v>
      </c>
      <c r="BA498" s="34">
        <f t="shared" si="232"/>
        <v>1.1842012664216993E-5</v>
      </c>
      <c r="BB498" s="36">
        <f t="shared" si="233"/>
        <v>9998273.5567291528</v>
      </c>
      <c r="BC498" s="38">
        <f t="shared" si="234"/>
        <v>-42845.828036472201</v>
      </c>
      <c r="BD498" s="39">
        <f t="shared" si="235"/>
        <v>-0.42670370099849464</v>
      </c>
      <c r="BE498" s="36">
        <v>4763430.8999999994</v>
      </c>
      <c r="BF498" s="40">
        <f>テーブル2[[#This Row],[q_P]]/テーブル2[[#This Row],[q_M]]</f>
        <v>2.0989647517987833</v>
      </c>
      <c r="BG498" s="34">
        <v>1</v>
      </c>
      <c r="BH498" s="34">
        <v>-0.15</v>
      </c>
      <c r="BI498" s="34">
        <v>4.5999999999999999E-2</v>
      </c>
      <c r="BJ498" s="34">
        <v>5625</v>
      </c>
      <c r="BK498" s="22">
        <v>1</v>
      </c>
      <c r="BL498" s="34">
        <f>テーブル2[[#This Row],[Ts]]-テーブル2[[#This Row],[Tin]]</f>
        <v>149.57213957048003</v>
      </c>
      <c r="BM498" s="34">
        <f>テーブル2[[#This Row],[q_P]]*0.000001</f>
        <v>9.9982735567291527</v>
      </c>
      <c r="BN498" s="34">
        <f>テーブル2[[#This Row],[Tsub]]</f>
        <v>149.57213957048003</v>
      </c>
      <c r="BO498" s="34">
        <f>テーブル2[[#This Row],[Fcorr]]</f>
        <v>1</v>
      </c>
      <c r="BP498" s="34">
        <f>(テーブル2[[#This Row],[Tsub]]-40)^2</f>
        <v>12006.053770052757</v>
      </c>
      <c r="BQ498" s="34">
        <v>1</v>
      </c>
      <c r="BR498" s="34">
        <v>0.15240000000000001</v>
      </c>
    </row>
    <row r="499" spans="1:70" x14ac:dyDescent="0.15">
      <c r="A499" s="33" t="s">
        <v>237</v>
      </c>
      <c r="B499" s="34">
        <v>17236893.232919998</v>
      </c>
      <c r="C499" s="22">
        <f>TsatFromP(テーブル2[[#This Row],[P]])</f>
        <v>626.57723583796371</v>
      </c>
      <c r="D499" s="34">
        <f>RhoGFromP(テーブル2[[#This Row],[P]])</f>
        <v>122.58359097668941</v>
      </c>
      <c r="E499" s="34">
        <f>RhoFFromP(テーブル2[[#This Row],[P]])</f>
        <v>560.26337686440854</v>
      </c>
      <c r="F499" s="34">
        <f>HgFromP(テーブル2[[#This Row],[P]])</f>
        <v>2538890.645480752</v>
      </c>
      <c r="G499" s="34">
        <f>HfFromP(テーブル2[[#This Row],[P]])</f>
        <v>1699798.646597503</v>
      </c>
      <c r="H499" s="34">
        <f>MuGFromP(テーブル2[[#This Row],[P]])</f>
        <v>2.4290890628325484E-5</v>
      </c>
      <c r="I499" s="34">
        <f>MuFFromP(テーブル2[[#This Row],[P]])</f>
        <v>6.4066005508527627E-5</v>
      </c>
      <c r="J499" s="34">
        <f>KfFromP(テーブル2[[#This Row],[P]])</f>
        <v>0.45288481052759361</v>
      </c>
      <c r="K499" s="34">
        <f>CpFFromP(テーブル2[[#This Row],[P]])</f>
        <v>11219.515372647445</v>
      </c>
      <c r="L499" s="34">
        <f>SigmaFromP(テーブル2[[#This Row],[P]])</f>
        <v>3.029253861182898E-3</v>
      </c>
      <c r="M499" s="34">
        <v>6.01</v>
      </c>
      <c r="N499" s="34">
        <v>2183.5302999999999</v>
      </c>
      <c r="O499" s="35">
        <f t="shared" si="236"/>
        <v>2.8502295699234246E-6</v>
      </c>
      <c r="P499" s="35">
        <f t="shared" si="237"/>
        <v>5.9847340050885557E-3</v>
      </c>
      <c r="Q499" s="35">
        <v>1.905E-3</v>
      </c>
      <c r="R499" s="34">
        <v>0.15240000000000001</v>
      </c>
      <c r="S499" s="36">
        <v>9907476.806640625</v>
      </c>
      <c r="T499" s="34">
        <v>478.78975200551793</v>
      </c>
      <c r="U499" s="12">
        <f>+T499+BG499*S499*テーブル2[[#This Row],[Pw]]*R499/(N499*O499*K499)</f>
        <v>608.20329341120237</v>
      </c>
      <c r="V499" s="34">
        <v>0.03</v>
      </c>
      <c r="W499" s="35">
        <f t="shared" si="208"/>
        <v>64927.182340817628</v>
      </c>
      <c r="X499" s="34">
        <v>3.0700163138614078E-2</v>
      </c>
      <c r="Y499" s="34">
        <f t="shared" si="209"/>
        <v>5.7072862912242002</v>
      </c>
      <c r="Z499" s="34">
        <f t="shared" si="210"/>
        <v>5.7072863391104907</v>
      </c>
      <c r="AA499" s="34">
        <f t="shared" si="211"/>
        <v>-4.7886290488463601E-8</v>
      </c>
      <c r="AB499" s="34">
        <f t="shared" si="212"/>
        <v>1.1131149322074373E-5</v>
      </c>
      <c r="AC499" s="34">
        <v>662.06443364002939</v>
      </c>
      <c r="AD499" s="34">
        <f t="shared" si="213"/>
        <v>2011.0455553597221</v>
      </c>
      <c r="AE499" s="34">
        <f>+gettm2(AD499,AC499,AK499,AL499,テーブル2[[#This Row],[Fcorr]])</f>
        <v>608.20329403184667</v>
      </c>
      <c r="AF499" s="37">
        <f t="shared" si="214"/>
        <v>6.206443003975437E-7</v>
      </c>
      <c r="AG499" s="34">
        <v>1.1379519518468197E-5</v>
      </c>
      <c r="AH499" s="34">
        <f t="shared" si="215"/>
        <v>32.657046709549022</v>
      </c>
      <c r="AI499" s="34">
        <f t="shared" si="216"/>
        <v>0.24143061264274104</v>
      </c>
      <c r="AJ499" s="34">
        <f t="shared" si="217"/>
        <v>24.025965511542967</v>
      </c>
      <c r="AK499" s="34">
        <f>+S88*テーブル2[[#This Row],[F_form]]/(E88*CpFromTP((テーブル2[[#This Row],[Tin]]+テーブル2[[#This Row],[Tf]])/2,テーブル2[[#This Row],[P]])*AI88)</f>
        <v>2.0056900376762052</v>
      </c>
      <c r="AL499" s="34">
        <f t="shared" si="218"/>
        <v>1.5871354414153991</v>
      </c>
      <c r="AM499" s="34">
        <f t="shared" si="219"/>
        <v>626.57723583074369</v>
      </c>
      <c r="AN499" s="34">
        <f t="shared" si="220"/>
        <v>7.2200236900243908E-9</v>
      </c>
      <c r="AO499" s="34">
        <f t="shared" si="221"/>
        <v>2.4837019639382364E-7</v>
      </c>
      <c r="AP499" s="34">
        <v>2.5181518192714596</v>
      </c>
      <c r="AQ499" s="34">
        <f t="shared" si="222"/>
        <v>2.9843553203643182E-5</v>
      </c>
      <c r="AR499" s="34">
        <f t="shared" si="223"/>
        <v>5.8139448574310101E-6</v>
      </c>
      <c r="AS499" s="34">
        <f t="shared" si="224"/>
        <v>12.275178965504615</v>
      </c>
      <c r="AT499" s="34">
        <f t="shared" si="225"/>
        <v>9.4878962662440625</v>
      </c>
      <c r="AU499" s="34">
        <f t="shared" si="226"/>
        <v>2.2906686082500793</v>
      </c>
      <c r="AV499" s="34">
        <f t="shared" si="227"/>
        <v>0.22748321102138025</v>
      </c>
      <c r="AW499" s="34">
        <f t="shared" si="228"/>
        <v>8.8302336882986349E-3</v>
      </c>
      <c r="AX499" s="34">
        <f t="shared" si="229"/>
        <v>0.22748320018932267</v>
      </c>
      <c r="AY499" s="34">
        <f t="shared" si="230"/>
        <v>1.0832057584231336E-8</v>
      </c>
      <c r="AZ499" s="34">
        <f t="shared" si="231"/>
        <v>839091.99888324901</v>
      </c>
      <c r="BA499" s="34">
        <f t="shared" si="232"/>
        <v>1.1851371698580662E-5</v>
      </c>
      <c r="BB499" s="36">
        <f t="shared" si="233"/>
        <v>9852187.6701717656</v>
      </c>
      <c r="BC499" s="38">
        <f t="shared" si="234"/>
        <v>-55289.136468859389</v>
      </c>
      <c r="BD499" s="39">
        <f t="shared" si="235"/>
        <v>-0.55805466465287179</v>
      </c>
      <c r="BE499" s="36">
        <v>4763430.8999999994</v>
      </c>
      <c r="BF499" s="40">
        <f>テーブル2[[#This Row],[q_P]]/テーブル2[[#This Row],[q_M]]</f>
        <v>2.0682965444448382</v>
      </c>
      <c r="BG499" s="34">
        <v>1</v>
      </c>
      <c r="BH499" s="34">
        <v>-0.14000000000000001</v>
      </c>
      <c r="BI499" s="34">
        <v>4.5999999999999999E-2</v>
      </c>
      <c r="BJ499" s="34">
        <v>5625</v>
      </c>
      <c r="BK499" s="22">
        <v>1</v>
      </c>
      <c r="BL499" s="34">
        <f>テーブル2[[#This Row],[Ts]]-テーブル2[[#This Row],[Tin]]</f>
        <v>147.78748383244579</v>
      </c>
      <c r="BM499" s="34">
        <f>テーブル2[[#This Row],[q_P]]*0.000001</f>
        <v>9.8521876701717659</v>
      </c>
      <c r="BN499" s="34">
        <f>テーブル2[[#This Row],[Tsub]]</f>
        <v>147.78748383244579</v>
      </c>
      <c r="BO499" s="34">
        <f>テーブル2[[#This Row],[Fcorr]]</f>
        <v>1</v>
      </c>
      <c r="BP499" s="34">
        <f>(テーブル2[[#This Row],[Tsub]]-40)^2</f>
        <v>11618.141670929763</v>
      </c>
      <c r="BQ499" s="34">
        <v>1</v>
      </c>
      <c r="BR499" s="34">
        <v>0.15240000000000001</v>
      </c>
    </row>
    <row r="500" spans="1:70" x14ac:dyDescent="0.15">
      <c r="A500" s="33" t="s">
        <v>238</v>
      </c>
      <c r="B500" s="34">
        <v>17236893.232919998</v>
      </c>
      <c r="C500" s="22">
        <f>TsatFromP(テーブル2[[#This Row],[P]])</f>
        <v>626.57723583796371</v>
      </c>
      <c r="D500" s="34">
        <f>RhoGFromP(テーブル2[[#This Row],[P]])</f>
        <v>122.58359097668941</v>
      </c>
      <c r="E500" s="34">
        <f>RhoFFromP(テーブル2[[#This Row],[P]])</f>
        <v>560.26337686440854</v>
      </c>
      <c r="F500" s="34">
        <f>HgFromP(テーブル2[[#This Row],[P]])</f>
        <v>2538890.645480752</v>
      </c>
      <c r="G500" s="34">
        <f>HfFromP(テーブル2[[#This Row],[P]])</f>
        <v>1699798.646597503</v>
      </c>
      <c r="H500" s="34">
        <f>MuGFromP(テーブル2[[#This Row],[P]])</f>
        <v>2.4290890628325484E-5</v>
      </c>
      <c r="I500" s="34">
        <f>MuFFromP(テーブル2[[#This Row],[P]])</f>
        <v>6.4066005508527627E-5</v>
      </c>
      <c r="J500" s="34">
        <f>KfFromP(テーブル2[[#This Row],[P]])</f>
        <v>0.45288481052759361</v>
      </c>
      <c r="K500" s="34">
        <f>CpFFromP(テーブル2[[#This Row],[P]])</f>
        <v>11219.515372647445</v>
      </c>
      <c r="L500" s="34">
        <f>SigmaFromP(テーブル2[[#This Row],[P]])</f>
        <v>3.029253861182898E-3</v>
      </c>
      <c r="M500" s="34">
        <v>7.01</v>
      </c>
      <c r="N500" s="34">
        <v>2183.5302999999999</v>
      </c>
      <c r="O500" s="35">
        <f t="shared" si="236"/>
        <v>2.8502295699234246E-6</v>
      </c>
      <c r="P500" s="35">
        <f t="shared" si="237"/>
        <v>5.9847340050885557E-3</v>
      </c>
      <c r="Q500" s="35">
        <v>1.905E-3</v>
      </c>
      <c r="R500" s="34">
        <v>0.15240000000000001</v>
      </c>
      <c r="S500" s="36">
        <v>8004522.705078125</v>
      </c>
      <c r="T500" s="34">
        <v>504.27724900609451</v>
      </c>
      <c r="U500" s="12">
        <f>+T500+BG500*S500*テーブル2[[#This Row],[Pw]]*R500/(N500*O500*K500)</f>
        <v>608.83400454975083</v>
      </c>
      <c r="V500" s="34">
        <v>0.03</v>
      </c>
      <c r="W500" s="35">
        <f t="shared" si="208"/>
        <v>64927.182340817628</v>
      </c>
      <c r="X500" s="34">
        <v>3.0700163138614078E-2</v>
      </c>
      <c r="Y500" s="34">
        <f t="shared" si="209"/>
        <v>5.7072862912242002</v>
      </c>
      <c r="Z500" s="34">
        <f t="shared" si="210"/>
        <v>5.7072863391104907</v>
      </c>
      <c r="AA500" s="34">
        <f t="shared" si="211"/>
        <v>-4.7886290488463601E-8</v>
      </c>
      <c r="AB500" s="34">
        <f t="shared" si="212"/>
        <v>1.1131149322074373E-5</v>
      </c>
      <c r="AC500" s="34">
        <v>660.72639546533151</v>
      </c>
      <c r="AD500" s="34">
        <f t="shared" si="213"/>
        <v>2011.0455553597221</v>
      </c>
      <c r="AE500" s="34">
        <f>+gettm2(AD500,AC500,AK500,AL500,テーブル2[[#This Row],[Fcorr]])</f>
        <v>608.83400515701476</v>
      </c>
      <c r="AF500" s="37">
        <f t="shared" si="214"/>
        <v>6.072639280318981E-7</v>
      </c>
      <c r="AG500" s="34">
        <v>1.1335152154363382E-5</v>
      </c>
      <c r="AH500" s="34">
        <f t="shared" si="215"/>
        <v>32.657046709549022</v>
      </c>
      <c r="AI500" s="34">
        <f t="shared" si="216"/>
        <v>0.24143061264274104</v>
      </c>
      <c r="AJ500" s="34">
        <f t="shared" si="217"/>
        <v>23.932291190927728</v>
      </c>
      <c r="AK500" s="34">
        <f>+S88*テーブル2[[#This Row],[F_form]]/(E88*CpFromTP((テーブル2[[#This Row],[Tin]]+テーブル2[[#This Row],[Tf]])/2,テーブル2[[#This Row],[P]])*AI88)</f>
        <v>1.9323774251665495</v>
      </c>
      <c r="AL500" s="34">
        <f t="shared" si="218"/>
        <v>1.5871354414153991</v>
      </c>
      <c r="AM500" s="34">
        <f t="shared" si="219"/>
        <v>626.57723583253266</v>
      </c>
      <c r="AN500" s="34">
        <f t="shared" si="220"/>
        <v>5.431047611637041E-9</v>
      </c>
      <c r="AO500" s="34">
        <f t="shared" si="221"/>
        <v>2.0400283228900952E-7</v>
      </c>
      <c r="AP500" s="34">
        <v>2.5096730012658921</v>
      </c>
      <c r="AQ500" s="34">
        <f t="shared" si="222"/>
        <v>3.004554405663803E-5</v>
      </c>
      <c r="AR500" s="34">
        <f t="shared" si="223"/>
        <v>5.769577493326196E-6</v>
      </c>
      <c r="AS500" s="34">
        <f t="shared" si="224"/>
        <v>12.181504644889381</v>
      </c>
      <c r="AT500" s="34">
        <f t="shared" si="225"/>
        <v>9.4495939435760725</v>
      </c>
      <c r="AU500" s="34">
        <f t="shared" si="226"/>
        <v>2.2814212550227064</v>
      </c>
      <c r="AV500" s="34">
        <f t="shared" si="227"/>
        <v>0.22825174624318567</v>
      </c>
      <c r="AW500" s="34">
        <f t="shared" si="228"/>
        <v>8.8302336882986349E-3</v>
      </c>
      <c r="AX500" s="34">
        <f t="shared" si="229"/>
        <v>0.22825174200841877</v>
      </c>
      <c r="AY500" s="34">
        <f t="shared" si="230"/>
        <v>4.2347668982589681E-9</v>
      </c>
      <c r="AZ500" s="34">
        <f t="shared" si="231"/>
        <v>839091.99888324901</v>
      </c>
      <c r="BA500" s="34">
        <f t="shared" si="232"/>
        <v>1.1971895956757274E-5</v>
      </c>
      <c r="BB500" s="36">
        <f t="shared" si="233"/>
        <v>8010785.0307876719</v>
      </c>
      <c r="BC500" s="38">
        <f t="shared" si="234"/>
        <v>6262.3257095469162</v>
      </c>
      <c r="BD500" s="39">
        <f t="shared" si="235"/>
        <v>7.8234842229556706E-2</v>
      </c>
      <c r="BE500" s="36">
        <v>4321788.3</v>
      </c>
      <c r="BF500" s="40">
        <f>テーブル2[[#This Row],[q_P]]/テーブル2[[#This Row],[q_M]]</f>
        <v>1.8535810814212423</v>
      </c>
      <c r="BG500" s="34">
        <v>1</v>
      </c>
      <c r="BH500" s="34">
        <v>-8.1000000000000003E-2</v>
      </c>
      <c r="BI500" s="34">
        <v>4.5999999999999999E-2</v>
      </c>
      <c r="BJ500" s="34">
        <v>5625</v>
      </c>
      <c r="BK500" s="22">
        <v>1</v>
      </c>
      <c r="BL500" s="34">
        <f>テーブル2[[#This Row],[Ts]]-テーブル2[[#This Row],[Tin]]</f>
        <v>122.29998683186921</v>
      </c>
      <c r="BM500" s="34">
        <f>テーブル2[[#This Row],[q_P]]*0.000001</f>
        <v>8.0107850307876713</v>
      </c>
      <c r="BN500" s="34">
        <f>テーブル2[[#This Row],[Tsub]]</f>
        <v>122.29998683186921</v>
      </c>
      <c r="BO500" s="34">
        <f>テーブル2[[#This Row],[Fcorr]]</f>
        <v>1</v>
      </c>
      <c r="BP500" s="34">
        <f>(テーブル2[[#This Row],[Tsub]]-40)^2</f>
        <v>6773.2878325258444</v>
      </c>
      <c r="BQ500" s="34">
        <v>1</v>
      </c>
      <c r="BR500" s="34">
        <v>0.15240000000000001</v>
      </c>
    </row>
    <row r="501" spans="1:70" x14ac:dyDescent="0.15">
      <c r="A501" s="33" t="s">
        <v>239</v>
      </c>
      <c r="B501" s="34">
        <v>17236893.232919998</v>
      </c>
      <c r="C501" s="22">
        <f>TsatFromP(テーブル2[[#This Row],[P]])</f>
        <v>626.57723583796371</v>
      </c>
      <c r="D501" s="34">
        <f>RhoGFromP(テーブル2[[#This Row],[P]])</f>
        <v>122.58359097668941</v>
      </c>
      <c r="E501" s="34">
        <f>RhoFFromP(テーブル2[[#This Row],[P]])</f>
        <v>560.26337686440854</v>
      </c>
      <c r="F501" s="34">
        <f>HgFromP(テーブル2[[#This Row],[P]])</f>
        <v>2538890.645480752</v>
      </c>
      <c r="G501" s="34">
        <f>HfFromP(テーブル2[[#This Row],[P]])</f>
        <v>1699798.646597503</v>
      </c>
      <c r="H501" s="34">
        <f>MuGFromP(テーブル2[[#This Row],[P]])</f>
        <v>2.4290890628325484E-5</v>
      </c>
      <c r="I501" s="34">
        <f>MuFFromP(テーブル2[[#This Row],[P]])</f>
        <v>6.4066005508527627E-5</v>
      </c>
      <c r="J501" s="34">
        <f>KfFromP(テーブル2[[#This Row],[P]])</f>
        <v>0.45288481052759361</v>
      </c>
      <c r="K501" s="34">
        <f>CpFFromP(テーブル2[[#This Row],[P]])</f>
        <v>11219.515372647445</v>
      </c>
      <c r="L501" s="34">
        <f>SigmaFromP(テーブル2[[#This Row],[P]])</f>
        <v>3.029253861182898E-3</v>
      </c>
      <c r="M501" s="34">
        <v>8.01</v>
      </c>
      <c r="N501" s="34">
        <v>2197.0925999999999</v>
      </c>
      <c r="O501" s="35">
        <f t="shared" si="236"/>
        <v>2.8502295699234246E-6</v>
      </c>
      <c r="P501" s="35">
        <f t="shared" si="237"/>
        <v>5.9847340050885557E-3</v>
      </c>
      <c r="Q501" s="35">
        <v>1.905E-3</v>
      </c>
      <c r="R501" s="34">
        <v>0.15240000000000001</v>
      </c>
      <c r="S501" s="36">
        <v>6631962.5854492188</v>
      </c>
      <c r="T501" s="34">
        <v>523.23724590008021</v>
      </c>
      <c r="U501" s="12">
        <f>+T501+BG501*S501*テーブル2[[#This Row],[Pw]]*R501/(N501*O501*K501)</f>
        <v>609.33059181257556</v>
      </c>
      <c r="V501" s="34">
        <v>0.03</v>
      </c>
      <c r="W501" s="35">
        <f t="shared" si="208"/>
        <v>65330.456765294752</v>
      </c>
      <c r="X501" s="34">
        <v>3.0617085003358715E-2</v>
      </c>
      <c r="Y501" s="34">
        <f t="shared" si="209"/>
        <v>5.7150242827930722</v>
      </c>
      <c r="Z501" s="34">
        <f t="shared" si="210"/>
        <v>5.7150243315444298</v>
      </c>
      <c r="AA501" s="34">
        <f t="shared" si="211"/>
        <v>-4.8751357617504709E-8</v>
      </c>
      <c r="AB501" s="34">
        <f t="shared" si="212"/>
        <v>1.1023984021571882E-5</v>
      </c>
      <c r="AC501" s="34">
        <v>659.49443892847057</v>
      </c>
      <c r="AD501" s="34">
        <f t="shared" si="213"/>
        <v>2020.7967066667281</v>
      </c>
      <c r="AE501" s="34">
        <f>+gettm2(AD501,AC501,AK501,AL501,テーブル2[[#This Row],[Fcorr]])</f>
        <v>609.33059240751982</v>
      </c>
      <c r="AF501" s="37">
        <f t="shared" si="214"/>
        <v>5.9494425386219518E-7</v>
      </c>
      <c r="AG501" s="34">
        <v>1.1192396723656292E-5</v>
      </c>
      <c r="AH501" s="34">
        <f t="shared" si="215"/>
        <v>32.974509272747994</v>
      </c>
      <c r="AI501" s="34">
        <f t="shared" si="216"/>
        <v>0.2426012606311708</v>
      </c>
      <c r="AJ501" s="34">
        <f t="shared" si="217"/>
        <v>23.745468177293553</v>
      </c>
      <c r="AK501" s="34">
        <f>+S88*テーブル2[[#This Row],[F_form]]/(E88*CpFromTP((テーブル2[[#This Row],[Tin]]+テーブル2[[#This Row],[Tf]])/2,テーブル2[[#This Row],[P]])*AI88)</f>
        <v>1.8671537969784215</v>
      </c>
      <c r="AL501" s="34">
        <f t="shared" si="218"/>
        <v>1.5871354414153991</v>
      </c>
      <c r="AM501" s="34">
        <f t="shared" si="219"/>
        <v>626.57723583610425</v>
      </c>
      <c r="AN501" s="34">
        <f t="shared" si="220"/>
        <v>1.8594619177747518E-9</v>
      </c>
      <c r="AO501" s="34">
        <f t="shared" si="221"/>
        <v>1.6841270208440987E-7</v>
      </c>
      <c r="AP501" s="34">
        <v>2.5088869294426304</v>
      </c>
      <c r="AQ501" s="34">
        <f t="shared" si="222"/>
        <v>3.0064374443332432E-5</v>
      </c>
      <c r="AR501" s="34">
        <f t="shared" si="223"/>
        <v>5.6804047128703509E-6</v>
      </c>
      <c r="AS501" s="34">
        <f t="shared" si="224"/>
        <v>12.051383870133927</v>
      </c>
      <c r="AT501" s="34">
        <f t="shared" si="225"/>
        <v>9.3958974866855716</v>
      </c>
      <c r="AU501" s="34">
        <f t="shared" si="226"/>
        <v>2.2794565750311691</v>
      </c>
      <c r="AV501" s="34">
        <f t="shared" si="227"/>
        <v>0.22943035441146131</v>
      </c>
      <c r="AW501" s="34">
        <f t="shared" si="228"/>
        <v>8.745220486217415E-3</v>
      </c>
      <c r="AX501" s="34">
        <f t="shared" si="229"/>
        <v>0.22943034977773588</v>
      </c>
      <c r="AY501" s="34">
        <f t="shared" si="230"/>
        <v>4.6337254311357157E-9</v>
      </c>
      <c r="AZ501" s="34">
        <f t="shared" si="231"/>
        <v>839091.99888324901</v>
      </c>
      <c r="BA501" s="34">
        <f t="shared" si="232"/>
        <v>1.1983152405362277E-5</v>
      </c>
      <c r="BB501" s="36">
        <f t="shared" si="233"/>
        <v>6607019.3016648171</v>
      </c>
      <c r="BC501" s="38">
        <f t="shared" si="234"/>
        <v>-24943.283784401603</v>
      </c>
      <c r="BD501" s="39">
        <f t="shared" si="235"/>
        <v>-0.37610712459578899</v>
      </c>
      <c r="BE501" s="36">
        <v>3817053.899999999</v>
      </c>
      <c r="BF501" s="40">
        <f>テーブル2[[#This Row],[q_P]]/テーブル2[[#This Row],[q_M]]</f>
        <v>1.7309211435722243</v>
      </c>
      <c r="BG501" s="34">
        <v>1</v>
      </c>
      <c r="BH501" s="34">
        <v>-6.8000000000000005E-2</v>
      </c>
      <c r="BI501" s="34">
        <v>4.5999999999999999E-2</v>
      </c>
      <c r="BJ501" s="34">
        <v>5625</v>
      </c>
      <c r="BK501" s="22">
        <v>1</v>
      </c>
      <c r="BL501" s="34">
        <f>テーブル2[[#This Row],[Ts]]-テーブル2[[#This Row],[Tin]]</f>
        <v>103.3399899378835</v>
      </c>
      <c r="BM501" s="34">
        <f>テーブル2[[#This Row],[q_P]]*0.000001</f>
        <v>6.6070193016648169</v>
      </c>
      <c r="BN501" s="34">
        <f>テーブル2[[#This Row],[Tsub]]</f>
        <v>103.3399899378835</v>
      </c>
      <c r="BO501" s="34">
        <f>テーブル2[[#This Row],[Fcorr]]</f>
        <v>1</v>
      </c>
      <c r="BP501" s="34">
        <f>(テーブル2[[#This Row],[Tsub]]-40)^2</f>
        <v>4011.9543253311831</v>
      </c>
      <c r="BQ501" s="34">
        <v>1</v>
      </c>
      <c r="BR501" s="34">
        <v>0.15240000000000001</v>
      </c>
    </row>
    <row r="502" spans="1:70" x14ac:dyDescent="0.15">
      <c r="A502" s="33" t="s">
        <v>240</v>
      </c>
      <c r="B502" s="34">
        <v>17236893.232919998</v>
      </c>
      <c r="C502" s="22">
        <f>TsatFromP(テーブル2[[#This Row],[P]])</f>
        <v>626.57723583796371</v>
      </c>
      <c r="D502" s="34">
        <f>RhoGFromP(テーブル2[[#This Row],[P]])</f>
        <v>122.58359097668941</v>
      </c>
      <c r="E502" s="34">
        <f>RhoFFromP(テーブル2[[#This Row],[P]])</f>
        <v>560.26337686440854</v>
      </c>
      <c r="F502" s="34">
        <f>HgFromP(テーブル2[[#This Row],[P]])</f>
        <v>2538890.645480752</v>
      </c>
      <c r="G502" s="34">
        <f>HfFromP(テーブル2[[#This Row],[P]])</f>
        <v>1699798.646597503</v>
      </c>
      <c r="H502" s="34">
        <f>MuGFromP(テーブル2[[#This Row],[P]])</f>
        <v>2.4290890628325484E-5</v>
      </c>
      <c r="I502" s="34">
        <f>MuFFromP(テーブル2[[#This Row],[P]])</f>
        <v>6.4066005508527627E-5</v>
      </c>
      <c r="J502" s="34">
        <f>KfFromP(テーブル2[[#This Row],[P]])</f>
        <v>0.45288481052759361</v>
      </c>
      <c r="K502" s="34">
        <f>CpFFromP(テーブル2[[#This Row],[P]])</f>
        <v>11219.515372647445</v>
      </c>
      <c r="L502" s="34">
        <f>SigmaFromP(テーブル2[[#This Row],[P]])</f>
        <v>3.029253861182898E-3</v>
      </c>
      <c r="M502" s="34">
        <v>9.01</v>
      </c>
      <c r="N502" s="34">
        <v>2210.6549</v>
      </c>
      <c r="O502" s="35">
        <f t="shared" si="236"/>
        <v>2.8502295699234246E-6</v>
      </c>
      <c r="P502" s="35">
        <f t="shared" si="237"/>
        <v>5.9847340050885557E-3</v>
      </c>
      <c r="Q502" s="35">
        <v>1.905E-3</v>
      </c>
      <c r="R502" s="34">
        <v>0.15240000000000001</v>
      </c>
      <c r="S502" s="36">
        <v>7797885.1318359375</v>
      </c>
      <c r="T502" s="34">
        <v>508.1846213637059</v>
      </c>
      <c r="U502" s="12">
        <f>+T502+BG502*S502*テーブル2[[#This Row],[Pw]]*R502/(N502*O502*K502)</f>
        <v>608.79244690439771</v>
      </c>
      <c r="V502" s="34">
        <v>0.03</v>
      </c>
      <c r="W502" s="35">
        <f t="shared" si="208"/>
        <v>65733.731189771876</v>
      </c>
      <c r="X502" s="34">
        <v>3.0534849970874172E-2</v>
      </c>
      <c r="Y502" s="34">
        <f t="shared" si="209"/>
        <v>5.7227148266233341</v>
      </c>
      <c r="Z502" s="34">
        <f t="shared" si="210"/>
        <v>5.7227148750661714</v>
      </c>
      <c r="AA502" s="34">
        <f t="shared" si="211"/>
        <v>-4.8442837297102415E-8</v>
      </c>
      <c r="AB502" s="34">
        <f t="shared" si="212"/>
        <v>1.0918461443928821E-5</v>
      </c>
      <c r="AC502" s="34">
        <v>660.40588173159733</v>
      </c>
      <c r="AD502" s="34">
        <f t="shared" si="213"/>
        <v>2030.5383233820496</v>
      </c>
      <c r="AE502" s="34">
        <f>+gettm2(AD502,AC502,AK502,AL502,テーブル2[[#This Row],[Fcorr]])</f>
        <v>608.79244690439748</v>
      </c>
      <c r="AF502" s="37">
        <f t="shared" si="214"/>
        <v>0</v>
      </c>
      <c r="AG502" s="34">
        <v>1.1112685490964267E-5</v>
      </c>
      <c r="AH502" s="34">
        <f t="shared" si="215"/>
        <v>33.293194760886088</v>
      </c>
      <c r="AI502" s="34">
        <f t="shared" si="216"/>
        <v>0.24377076397008951</v>
      </c>
      <c r="AJ502" s="34">
        <f t="shared" si="217"/>
        <v>23.690009202199064</v>
      </c>
      <c r="AK502" s="34">
        <f>+S88*テーブル2[[#This Row],[F_form]]/(E88*CpFromTP((テーブル2[[#This Row],[Tin]]+テーブル2[[#This Row],[Tf]])/2,テーブル2[[#This Row],[P]])*AI88)</f>
        <v>1.9202344832380258</v>
      </c>
      <c r="AL502" s="34">
        <f t="shared" si="218"/>
        <v>1.5871354414153991</v>
      </c>
      <c r="AM502" s="34">
        <f t="shared" si="219"/>
        <v>626.57723583053235</v>
      </c>
      <c r="AN502" s="34">
        <f t="shared" si="220"/>
        <v>7.431367521348875E-9</v>
      </c>
      <c r="AO502" s="34">
        <f t="shared" si="221"/>
        <v>1.9422404703544607E-7</v>
      </c>
      <c r="AP502" s="34">
        <v>2.5200274518017478</v>
      </c>
      <c r="AQ502" s="34">
        <f t="shared" si="222"/>
        <v>2.9799145188852166E-5</v>
      </c>
      <c r="AR502" s="34">
        <f t="shared" si="223"/>
        <v>5.6534547689998567E-6</v>
      </c>
      <c r="AS502" s="34">
        <f t="shared" si="224"/>
        <v>12.052027892872673</v>
      </c>
      <c r="AT502" s="34">
        <f t="shared" si="225"/>
        <v>9.396164678212326</v>
      </c>
      <c r="AU502" s="34">
        <f t="shared" si="226"/>
        <v>2.2905102419965888</v>
      </c>
      <c r="AV502" s="34">
        <f t="shared" si="227"/>
        <v>0.22951720980515899</v>
      </c>
      <c r="AW502" s="34">
        <f t="shared" si="228"/>
        <v>8.6615104403794697E-3</v>
      </c>
      <c r="AX502" s="34">
        <f t="shared" si="229"/>
        <v>0.22951720658452407</v>
      </c>
      <c r="AY502" s="34">
        <f t="shared" si="230"/>
        <v>3.2206349254160216E-9</v>
      </c>
      <c r="AZ502" s="34">
        <f t="shared" si="231"/>
        <v>839091.99888324901</v>
      </c>
      <c r="BA502" s="34">
        <f t="shared" si="232"/>
        <v>1.1824928798909166E-5</v>
      </c>
      <c r="BB502" s="36">
        <f t="shared" si="233"/>
        <v>7721581.8485282147</v>
      </c>
      <c r="BC502" s="38">
        <f t="shared" si="234"/>
        <v>-76303.28330772277</v>
      </c>
      <c r="BD502" s="39">
        <f t="shared" si="235"/>
        <v>-0.97851253279179673</v>
      </c>
      <c r="BE502" s="36">
        <v>4353334.1999999993</v>
      </c>
      <c r="BF502" s="40">
        <f>テーブル2[[#This Row],[q_P]]/テーブル2[[#This Row],[q_M]]</f>
        <v>1.7737167636999283</v>
      </c>
      <c r="BG502" s="34">
        <v>1</v>
      </c>
      <c r="BH502" s="34">
        <v>-6.3E-2</v>
      </c>
      <c r="BI502" s="34">
        <v>4.5999999999999999E-2</v>
      </c>
      <c r="BJ502" s="34">
        <v>5625</v>
      </c>
      <c r="BK502" s="22">
        <v>1</v>
      </c>
      <c r="BL502" s="34">
        <f>テーブル2[[#This Row],[Ts]]-テーブル2[[#This Row],[Tin]]</f>
        <v>118.39261447425781</v>
      </c>
      <c r="BM502" s="34">
        <f>テーブル2[[#This Row],[q_P]]*0.000001</f>
        <v>7.7215818485282144</v>
      </c>
      <c r="BN502" s="34">
        <f>テーブル2[[#This Row],[Tsub]]</f>
        <v>118.39261447425781</v>
      </c>
      <c r="BO502" s="34">
        <f>テーブル2[[#This Row],[Fcorr]]</f>
        <v>1</v>
      </c>
      <c r="BP502" s="34">
        <f>(テーブル2[[#This Row],[Tsub]]-40)^2</f>
        <v>6145.4020041096155</v>
      </c>
      <c r="BQ502" s="34">
        <v>1</v>
      </c>
      <c r="BR502" s="34">
        <v>0.15240000000000001</v>
      </c>
    </row>
  </sheetData>
  <phoneticPr fontId="1"/>
  <pageMargins left="0.7" right="0.7" top="0.75" bottom="0.75" header="0.3" footer="0.3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_Log"/>
  <dimension ref="A1:O10037"/>
  <sheetViews>
    <sheetView topLeftCell="A1015" workbookViewId="0">
      <selection activeCell="J25" sqref="J25"/>
    </sheetView>
  </sheetViews>
  <sheetFormatPr defaultRowHeight="13.5" x14ac:dyDescent="0.15"/>
  <sheetData>
    <row r="1" spans="1:15" x14ac:dyDescent="0.15">
      <c r="A1" t="s">
        <v>452</v>
      </c>
      <c r="B1" t="s">
        <v>0</v>
      </c>
      <c r="C1" t="s">
        <v>453</v>
      </c>
      <c r="D1" t="s">
        <v>454</v>
      </c>
      <c r="E1" t="s">
        <v>455</v>
      </c>
      <c r="F1" t="s">
        <v>456</v>
      </c>
      <c r="G1" t="s">
        <v>18</v>
      </c>
      <c r="H1" t="s">
        <v>53</v>
      </c>
      <c r="I1" t="s">
        <v>40</v>
      </c>
      <c r="J1" t="s">
        <v>32</v>
      </c>
      <c r="K1" t="s">
        <v>57</v>
      </c>
      <c r="L1" t="s">
        <v>457</v>
      </c>
      <c r="M1" t="s">
        <v>458</v>
      </c>
      <c r="N1" t="s">
        <v>459</v>
      </c>
      <c r="O1" t="s">
        <v>460</v>
      </c>
    </row>
    <row r="2" spans="1:15" x14ac:dyDescent="0.15">
      <c r="A2">
        <v>2</v>
      </c>
      <c r="B2" t="s">
        <v>70</v>
      </c>
      <c r="C2" t="s">
        <v>461</v>
      </c>
      <c r="D2">
        <v>0</v>
      </c>
      <c r="E2">
        <v>100000</v>
      </c>
      <c r="F2">
        <v>12000000</v>
      </c>
      <c r="G2">
        <v>100000</v>
      </c>
      <c r="H2">
        <v>-49.739401810022166</v>
      </c>
      <c r="I2">
        <v>-3.2200052762697777E-4</v>
      </c>
      <c r="J2">
        <v>-3.0343283179565613E-4</v>
      </c>
      <c r="K2">
        <v>-1.2316610987030054E-5</v>
      </c>
      <c r="L2">
        <v>-100.04973940181002</v>
      </c>
      <c r="M2">
        <v>0</v>
      </c>
      <c r="O2" t="s">
        <v>462</v>
      </c>
    </row>
    <row r="3" spans="1:15" x14ac:dyDescent="0.15">
      <c r="A3">
        <v>2</v>
      </c>
      <c r="B3" t="s">
        <v>70</v>
      </c>
      <c r="C3" t="s">
        <v>461</v>
      </c>
      <c r="D3">
        <v>0</v>
      </c>
      <c r="E3">
        <v>100000</v>
      </c>
      <c r="F3">
        <v>12000000</v>
      </c>
      <c r="G3">
        <v>12000000</v>
      </c>
      <c r="H3">
        <v>7712398841792.9805</v>
      </c>
      <c r="I3">
        <v>1.1589218619012904E-2</v>
      </c>
      <c r="J3">
        <v>1.1607786314844225E-2</v>
      </c>
      <c r="K3">
        <v>1909765.957258563</v>
      </c>
      <c r="L3">
        <v>64269890.348274834</v>
      </c>
      <c r="M3">
        <v>0</v>
      </c>
      <c r="O3" t="s">
        <v>463</v>
      </c>
    </row>
    <row r="4" spans="1:15" x14ac:dyDescent="0.15">
      <c r="A4">
        <v>2</v>
      </c>
      <c r="B4" t="s">
        <v>70</v>
      </c>
      <c r="C4" t="s">
        <v>464</v>
      </c>
      <c r="D4">
        <v>1</v>
      </c>
      <c r="E4">
        <v>100000</v>
      </c>
      <c r="F4">
        <v>12000000</v>
      </c>
      <c r="G4">
        <v>6050000</v>
      </c>
      <c r="H4">
        <v>54600893502.441101</v>
      </c>
      <c r="I4">
        <v>2.3965713039275202E-4</v>
      </c>
      <c r="J4">
        <v>2.5822482622407368E-4</v>
      </c>
      <c r="K4">
        <v>13520.427273781968</v>
      </c>
      <c r="L4">
        <v>902394.1074783653</v>
      </c>
      <c r="M4">
        <v>0</v>
      </c>
    </row>
    <row r="5" spans="1:15" x14ac:dyDescent="0.15">
      <c r="A5">
        <v>2</v>
      </c>
      <c r="B5" t="s">
        <v>70</v>
      </c>
      <c r="C5" t="s">
        <v>464</v>
      </c>
      <c r="D5">
        <v>2</v>
      </c>
      <c r="E5">
        <v>100000</v>
      </c>
      <c r="F5">
        <v>6050000</v>
      </c>
      <c r="G5">
        <v>3075000</v>
      </c>
      <c r="H5">
        <v>-397789.1086028248</v>
      </c>
      <c r="I5">
        <v>-1.4342826938667576E-5</v>
      </c>
      <c r="J5">
        <v>4.2248688926540884E-6</v>
      </c>
      <c r="K5">
        <v>-9.8501661203155899E-2</v>
      </c>
      <c r="L5">
        <v>-112.9362311740756</v>
      </c>
      <c r="M5">
        <v>0</v>
      </c>
    </row>
    <row r="6" spans="1:15" x14ac:dyDescent="0.15">
      <c r="A6">
        <v>2</v>
      </c>
      <c r="B6" t="s">
        <v>70</v>
      </c>
      <c r="C6" t="s">
        <v>464</v>
      </c>
      <c r="D6">
        <v>3</v>
      </c>
      <c r="E6">
        <v>3075000</v>
      </c>
      <c r="F6">
        <v>6050000</v>
      </c>
      <c r="G6">
        <v>4562500</v>
      </c>
      <c r="H6">
        <v>2313404845.7682123</v>
      </c>
      <c r="I6">
        <v>2.2062552228355563E-5</v>
      </c>
      <c r="J6">
        <v>4.0630248059677226E-5</v>
      </c>
      <c r="K6">
        <v>572.85183383721585</v>
      </c>
      <c r="L6">
        <v>50604.763742864925</v>
      </c>
      <c r="M6">
        <v>0</v>
      </c>
    </row>
    <row r="7" spans="1:15" x14ac:dyDescent="0.15">
      <c r="A7">
        <v>2</v>
      </c>
      <c r="B7" t="s">
        <v>70</v>
      </c>
      <c r="C7" t="s">
        <v>464</v>
      </c>
      <c r="D7">
        <v>4</v>
      </c>
      <c r="E7">
        <v>3075000</v>
      </c>
      <c r="F7">
        <v>4562500</v>
      </c>
      <c r="G7">
        <v>3818750</v>
      </c>
      <c r="H7">
        <v>-50316755.489646554</v>
      </c>
      <c r="I7">
        <v>-7.0801064933684262E-6</v>
      </c>
      <c r="J7">
        <v>1.1487589337953237E-5</v>
      </c>
      <c r="K7">
        <v>-12.45957693384671</v>
      </c>
      <c r="L7">
        <v>-1417.6237116765055</v>
      </c>
      <c r="M7">
        <v>0</v>
      </c>
    </row>
    <row r="8" spans="1:15" x14ac:dyDescent="0.15">
      <c r="A8">
        <v>2</v>
      </c>
      <c r="B8" t="s">
        <v>70</v>
      </c>
      <c r="C8" t="s">
        <v>464</v>
      </c>
      <c r="D8">
        <v>5</v>
      </c>
      <c r="E8">
        <v>3818750</v>
      </c>
      <c r="F8">
        <v>4562500</v>
      </c>
      <c r="G8">
        <v>4190625</v>
      </c>
      <c r="H8">
        <v>167224366.36907744</v>
      </c>
      <c r="I8">
        <v>2.6335321210551421E-6</v>
      </c>
      <c r="J8">
        <v>2.1201227952376805E-5</v>
      </c>
      <c r="K8">
        <v>41.408569326732724</v>
      </c>
      <c r="L8">
        <v>3890.4397642136305</v>
      </c>
      <c r="M8">
        <v>0</v>
      </c>
    </row>
    <row r="9" spans="1:15" x14ac:dyDescent="0.15">
      <c r="A9">
        <v>2</v>
      </c>
      <c r="B9" t="s">
        <v>70</v>
      </c>
      <c r="C9" t="s">
        <v>464</v>
      </c>
      <c r="D9">
        <v>6</v>
      </c>
      <c r="E9">
        <v>3818750</v>
      </c>
      <c r="F9">
        <v>4190625</v>
      </c>
      <c r="G9">
        <v>4004687.5</v>
      </c>
      <c r="H9">
        <v>-102467873.29163457</v>
      </c>
      <c r="I9">
        <v>-3.8977003017711253E-6</v>
      </c>
      <c r="J9">
        <v>1.4669995529550538E-5</v>
      </c>
      <c r="K9">
        <v>-25.373383838063237</v>
      </c>
      <c r="L9">
        <v>-2658.6983576529897</v>
      </c>
      <c r="M9">
        <v>0</v>
      </c>
    </row>
    <row r="10" spans="1:15" x14ac:dyDescent="0.15">
      <c r="A10">
        <v>2</v>
      </c>
      <c r="B10" t="s">
        <v>70</v>
      </c>
      <c r="C10" t="s">
        <v>464</v>
      </c>
      <c r="D10">
        <v>7</v>
      </c>
      <c r="E10">
        <v>4004687.5</v>
      </c>
      <c r="F10">
        <v>4190625</v>
      </c>
      <c r="G10">
        <v>4097656.25</v>
      </c>
      <c r="H10">
        <v>-38188770.529936232</v>
      </c>
      <c r="I10">
        <v>-8.6111479883886564E-7</v>
      </c>
      <c r="J10">
        <v>1.7706581032482798E-5</v>
      </c>
      <c r="K10">
        <v>-9.4564110860579014</v>
      </c>
      <c r="L10">
        <v>-1031.9661826180816</v>
      </c>
      <c r="M10">
        <v>0</v>
      </c>
    </row>
    <row r="11" spans="1:15" x14ac:dyDescent="0.15">
      <c r="A11">
        <v>2</v>
      </c>
      <c r="B11" t="s">
        <v>70</v>
      </c>
      <c r="C11" t="s">
        <v>464</v>
      </c>
      <c r="D11">
        <v>8</v>
      </c>
      <c r="E11">
        <v>4097656.25</v>
      </c>
      <c r="F11">
        <v>4190625</v>
      </c>
      <c r="G11">
        <v>4144140.625</v>
      </c>
      <c r="H11">
        <v>44460601.001241893</v>
      </c>
      <c r="I11">
        <v>8.2620248507577667E-7</v>
      </c>
      <c r="J11">
        <v>1.939389831639744E-5</v>
      </c>
      <c r="K11">
        <v>11.009459439689454</v>
      </c>
      <c r="L11">
        <v>972.85454390780706</v>
      </c>
      <c r="M11">
        <v>0</v>
      </c>
    </row>
    <row r="12" spans="1:15" x14ac:dyDescent="0.15">
      <c r="A12">
        <v>2</v>
      </c>
      <c r="B12" t="s">
        <v>70</v>
      </c>
      <c r="C12" t="s">
        <v>464</v>
      </c>
      <c r="D12">
        <v>9</v>
      </c>
      <c r="E12">
        <v>4097656.25</v>
      </c>
      <c r="F12">
        <v>4144140.625</v>
      </c>
      <c r="G12">
        <v>4120898.4375</v>
      </c>
      <c r="H12">
        <v>-1572869.8701271443</v>
      </c>
      <c r="I12">
        <v>-3.2065961689861492E-8</v>
      </c>
      <c r="J12">
        <v>1.8535629869631802E-5</v>
      </c>
      <c r="K12">
        <v>-0.3894784741796613</v>
      </c>
      <c r="L12">
        <v>-138.16812993530962</v>
      </c>
      <c r="M12">
        <v>0</v>
      </c>
    </row>
    <row r="13" spans="1:15" x14ac:dyDescent="0.15">
      <c r="A13">
        <v>2</v>
      </c>
      <c r="B13" t="s">
        <v>70</v>
      </c>
      <c r="C13" t="s">
        <v>464</v>
      </c>
      <c r="D13">
        <v>10</v>
      </c>
      <c r="E13">
        <v>4120898.4375</v>
      </c>
      <c r="F13">
        <v>4144140.625</v>
      </c>
      <c r="G13">
        <v>4132519.53125</v>
      </c>
      <c r="H13">
        <v>20228302.309375621</v>
      </c>
      <c r="I13">
        <v>3.9335552970108182E-7</v>
      </c>
      <c r="J13">
        <v>1.8961051361022745E-5</v>
      </c>
      <c r="K13">
        <v>5.0089892802534717</v>
      </c>
      <c r="L13">
        <v>389.49078537705026</v>
      </c>
      <c r="M13">
        <v>0</v>
      </c>
    </row>
    <row r="14" spans="1:15" x14ac:dyDescent="0.15">
      <c r="A14">
        <v>2</v>
      </c>
      <c r="B14" t="s">
        <v>70</v>
      </c>
      <c r="C14" t="s">
        <v>464</v>
      </c>
      <c r="D14">
        <v>11</v>
      </c>
      <c r="E14">
        <v>4120898.4375</v>
      </c>
      <c r="F14">
        <v>4132519.53125</v>
      </c>
      <c r="G14">
        <v>4126708.984375</v>
      </c>
      <c r="H14">
        <v>9028602.3788631894</v>
      </c>
      <c r="I14">
        <v>1.797230060317798E-7</v>
      </c>
      <c r="J14">
        <v>1.8747418837353443E-5</v>
      </c>
      <c r="K14">
        <v>2.2356879900116851</v>
      </c>
      <c r="L14">
        <v>118.78456690423963</v>
      </c>
      <c r="M14">
        <v>0</v>
      </c>
    </row>
    <row r="15" spans="1:15" x14ac:dyDescent="0.15">
      <c r="A15">
        <v>2</v>
      </c>
      <c r="B15" t="s">
        <v>70</v>
      </c>
      <c r="C15" t="s">
        <v>464</v>
      </c>
      <c r="D15">
        <v>12</v>
      </c>
      <c r="E15">
        <v>4120898.4375</v>
      </c>
      <c r="F15">
        <v>4126708.984375</v>
      </c>
      <c r="G15">
        <v>4123803.7109375</v>
      </c>
      <c r="H15">
        <v>3653624.2836597203</v>
      </c>
      <c r="I15">
        <v>7.3597715617893482E-8</v>
      </c>
      <c r="J15">
        <v>1.8641293546939557E-5</v>
      </c>
      <c r="K15">
        <v>0.90472075169862332</v>
      </c>
      <c r="L15">
        <v>-11.401595716855537</v>
      </c>
      <c r="M15">
        <v>0</v>
      </c>
    </row>
    <row r="16" spans="1:15" x14ac:dyDescent="0.15">
      <c r="A16">
        <v>2</v>
      </c>
      <c r="B16" t="s">
        <v>70</v>
      </c>
      <c r="C16" t="s">
        <v>464</v>
      </c>
      <c r="D16">
        <v>13</v>
      </c>
      <c r="E16">
        <v>4123803.7109375</v>
      </c>
      <c r="F16">
        <v>4126708.984375</v>
      </c>
      <c r="G16">
        <v>4125256.34765625</v>
      </c>
      <c r="H16">
        <v>6322521.3953795852</v>
      </c>
      <c r="I16">
        <v>1.2660341416432659E-7</v>
      </c>
      <c r="J16">
        <v>1.869429924548599E-5</v>
      </c>
      <c r="K16">
        <v>1.5656005832457371</v>
      </c>
      <c r="L16">
        <v>53.263721392046428</v>
      </c>
      <c r="M16">
        <v>0</v>
      </c>
    </row>
    <row r="17" spans="1:15" x14ac:dyDescent="0.15">
      <c r="A17">
        <v>2</v>
      </c>
      <c r="B17" t="s">
        <v>70</v>
      </c>
      <c r="C17" t="s">
        <v>464</v>
      </c>
      <c r="D17">
        <v>14</v>
      </c>
      <c r="E17">
        <v>4123803.7109375</v>
      </c>
      <c r="F17">
        <v>4125256.34765625</v>
      </c>
      <c r="G17">
        <v>4124530.029296875</v>
      </c>
      <c r="H17">
        <v>4983458.6686454182</v>
      </c>
      <c r="I17">
        <v>1.0008683035810518E-7</v>
      </c>
      <c r="J17">
        <v>1.8667782661679768E-5</v>
      </c>
      <c r="K17">
        <v>1.2340180934640992</v>
      </c>
      <c r="L17">
        <v>20.824885095938271</v>
      </c>
      <c r="M17">
        <v>0</v>
      </c>
    </row>
    <row r="18" spans="1:15" x14ac:dyDescent="0.15">
      <c r="A18">
        <v>2</v>
      </c>
      <c r="B18" t="s">
        <v>70</v>
      </c>
      <c r="C18" t="s">
        <v>464</v>
      </c>
      <c r="D18">
        <v>15</v>
      </c>
      <c r="E18">
        <v>4123803.7109375</v>
      </c>
      <c r="F18">
        <v>4124530.029296875</v>
      </c>
      <c r="G18">
        <v>4124166.8701171875</v>
      </c>
      <c r="H18">
        <v>4317347.7940980894</v>
      </c>
      <c r="I18">
        <v>8.6838019664223454E-8</v>
      </c>
      <c r="J18">
        <v>1.8654533850985887E-5</v>
      </c>
      <c r="K18">
        <v>1.0690738396637505</v>
      </c>
      <c r="L18">
        <v>4.6841199705241978</v>
      </c>
      <c r="M18">
        <v>0</v>
      </c>
    </row>
    <row r="19" spans="1:15" x14ac:dyDescent="0.15">
      <c r="A19">
        <v>2</v>
      </c>
      <c r="B19" t="s">
        <v>70</v>
      </c>
      <c r="C19" t="s">
        <v>464</v>
      </c>
      <c r="D19">
        <v>16</v>
      </c>
      <c r="E19">
        <v>4123803.7109375</v>
      </c>
      <c r="F19">
        <v>4124166.8701171875</v>
      </c>
      <c r="G19">
        <v>4123985.2905273438</v>
      </c>
      <c r="H19">
        <v>3985196.0318196118</v>
      </c>
      <c r="I19">
        <v>8.0216968714739344E-8</v>
      </c>
      <c r="J19">
        <v>1.8647912800036403E-5</v>
      </c>
      <c r="K19">
        <v>0.98682548331507824</v>
      </c>
      <c r="L19">
        <v>-3.3654159491433262</v>
      </c>
      <c r="M19">
        <v>0</v>
      </c>
    </row>
    <row r="20" spans="1:15" x14ac:dyDescent="0.15">
      <c r="A20">
        <v>2</v>
      </c>
      <c r="B20" t="s">
        <v>70</v>
      </c>
      <c r="C20" t="s">
        <v>464</v>
      </c>
      <c r="D20">
        <v>17</v>
      </c>
      <c r="E20">
        <v>4123985.2905273438</v>
      </c>
      <c r="F20">
        <v>4124166.8701171875</v>
      </c>
      <c r="G20">
        <v>4124076.0803222656</v>
      </c>
      <c r="H20">
        <v>4151265.2434939141</v>
      </c>
      <c r="I20">
        <v>8.3528582084195762E-8</v>
      </c>
      <c r="J20">
        <v>1.8651224413405859E-5</v>
      </c>
      <c r="K20">
        <v>1.0279480099776928</v>
      </c>
      <c r="L20">
        <v>0.65927889403834383</v>
      </c>
      <c r="M20">
        <v>0</v>
      </c>
    </row>
    <row r="21" spans="1:15" x14ac:dyDescent="0.15">
      <c r="A21">
        <v>2</v>
      </c>
      <c r="B21" t="s">
        <v>70</v>
      </c>
      <c r="C21" t="s">
        <v>465</v>
      </c>
      <c r="D21">
        <v>17</v>
      </c>
      <c r="E21">
        <v>4123985.2905273438</v>
      </c>
      <c r="F21">
        <v>4124166.8701171875</v>
      </c>
      <c r="G21">
        <v>4124076.0803222656</v>
      </c>
      <c r="H21">
        <v>4151265.2434939141</v>
      </c>
      <c r="I21">
        <v>8.3528582084195762E-8</v>
      </c>
      <c r="J21">
        <v>1.8651224413405859E-5</v>
      </c>
      <c r="K21">
        <v>1.0279480099776928</v>
      </c>
      <c r="L21">
        <v>0.65927889403834383</v>
      </c>
      <c r="M21">
        <v>0</v>
      </c>
      <c r="N21" t="s">
        <v>466</v>
      </c>
      <c r="O21" t="s">
        <v>467</v>
      </c>
    </row>
    <row r="22" spans="1:15" x14ac:dyDescent="0.15">
      <c r="A22">
        <v>3</v>
      </c>
      <c r="B22" t="s">
        <v>71</v>
      </c>
      <c r="C22" t="s">
        <v>461</v>
      </c>
      <c r="D22">
        <v>0</v>
      </c>
      <c r="E22">
        <v>100000</v>
      </c>
      <c r="F22">
        <v>12000000</v>
      </c>
      <c r="G22">
        <v>100000</v>
      </c>
      <c r="H22">
        <v>-48.665588103819992</v>
      </c>
      <c r="I22">
        <v>-3.2329748281631216E-4</v>
      </c>
      <c r="J22">
        <v>-3.0488612792141042E-4</v>
      </c>
      <c r="K22">
        <v>-1.2050710207958595E-5</v>
      </c>
      <c r="L22">
        <v>-100.04866558810382</v>
      </c>
      <c r="M22">
        <v>0</v>
      </c>
      <c r="O22" t="s">
        <v>462</v>
      </c>
    </row>
    <row r="23" spans="1:15" x14ac:dyDescent="0.15">
      <c r="A23">
        <v>3</v>
      </c>
      <c r="B23" t="s">
        <v>71</v>
      </c>
      <c r="C23" t="s">
        <v>461</v>
      </c>
      <c r="D23">
        <v>0</v>
      </c>
      <c r="E23">
        <v>100000</v>
      </c>
      <c r="F23">
        <v>12000000</v>
      </c>
      <c r="G23">
        <v>12000000</v>
      </c>
      <c r="H23">
        <v>6976599566964.3154</v>
      </c>
      <c r="I23">
        <v>1.057050454845947E-2</v>
      </c>
      <c r="J23">
        <v>1.0588915903354371E-2</v>
      </c>
      <c r="K23">
        <v>1727565.2651952049</v>
      </c>
      <c r="L23">
        <v>58138229.724702626</v>
      </c>
      <c r="M23">
        <v>0</v>
      </c>
      <c r="O23" t="s">
        <v>463</v>
      </c>
    </row>
    <row r="24" spans="1:15" x14ac:dyDescent="0.15">
      <c r="A24">
        <v>3</v>
      </c>
      <c r="B24" t="s">
        <v>71</v>
      </c>
      <c r="C24" t="s">
        <v>464</v>
      </c>
      <c r="D24">
        <v>1</v>
      </c>
      <c r="E24">
        <v>100000</v>
      </c>
      <c r="F24">
        <v>12000000</v>
      </c>
      <c r="G24">
        <v>6050000</v>
      </c>
      <c r="H24">
        <v>50718593955.156281</v>
      </c>
      <c r="I24">
        <v>2.2431406534294141E-4</v>
      </c>
      <c r="J24">
        <v>2.4272542023784312E-4</v>
      </c>
      <c r="K24">
        <v>12559.081308230061</v>
      </c>
      <c r="L24">
        <v>838223.86702737655</v>
      </c>
      <c r="M24">
        <v>0</v>
      </c>
    </row>
    <row r="25" spans="1:15" x14ac:dyDescent="0.15">
      <c r="A25">
        <v>3</v>
      </c>
      <c r="B25" t="s">
        <v>71</v>
      </c>
      <c r="C25" t="s">
        <v>464</v>
      </c>
      <c r="D25">
        <v>2</v>
      </c>
      <c r="E25">
        <v>100000</v>
      </c>
      <c r="F25">
        <v>6050000</v>
      </c>
      <c r="G25">
        <v>3075000</v>
      </c>
      <c r="H25">
        <v>-371142.66269149381</v>
      </c>
      <c r="I25">
        <v>-1.4392426714677333E-5</v>
      </c>
      <c r="J25">
        <v>4.0189281802243781E-6</v>
      </c>
      <c r="K25">
        <v>-9.1903393099121877E-2</v>
      </c>
      <c r="L25">
        <v>-112.06968008752825</v>
      </c>
      <c r="M25">
        <v>0</v>
      </c>
    </row>
    <row r="26" spans="1:15" x14ac:dyDescent="0.15">
      <c r="A26">
        <v>3</v>
      </c>
      <c r="B26" t="s">
        <v>71</v>
      </c>
      <c r="C26" t="s">
        <v>464</v>
      </c>
      <c r="D26">
        <v>3</v>
      </c>
      <c r="E26">
        <v>3075000</v>
      </c>
      <c r="F26">
        <v>6050000</v>
      </c>
      <c r="G26">
        <v>4562500</v>
      </c>
      <c r="H26">
        <v>1972645565.5926678</v>
      </c>
      <c r="I26">
        <v>1.9314268713460634E-5</v>
      </c>
      <c r="J26">
        <v>3.7725623608362346E-5</v>
      </c>
      <c r="K26">
        <v>488.47205962575964</v>
      </c>
      <c r="L26">
        <v>43136.067191072172</v>
      </c>
      <c r="M26">
        <v>0</v>
      </c>
    </row>
    <row r="27" spans="1:15" x14ac:dyDescent="0.15">
      <c r="A27">
        <v>3</v>
      </c>
      <c r="B27" t="s">
        <v>71</v>
      </c>
      <c r="C27" t="s">
        <v>464</v>
      </c>
      <c r="D27">
        <v>4</v>
      </c>
      <c r="E27">
        <v>3075000</v>
      </c>
      <c r="F27">
        <v>4562500</v>
      </c>
      <c r="G27">
        <v>3818750</v>
      </c>
      <c r="H27">
        <v>-38752828.80388809</v>
      </c>
      <c r="I27">
        <v>-7.4149642431356991E-6</v>
      </c>
      <c r="J27">
        <v>1.0996390651766013E-5</v>
      </c>
      <c r="K27">
        <v>-9.5960847870166628</v>
      </c>
      <c r="L27">
        <v>-1114.8040275977241</v>
      </c>
      <c r="M27">
        <v>0</v>
      </c>
    </row>
    <row r="28" spans="1:15" x14ac:dyDescent="0.15">
      <c r="A28">
        <v>3</v>
      </c>
      <c r="B28" t="s">
        <v>71</v>
      </c>
      <c r="C28" t="s">
        <v>464</v>
      </c>
      <c r="D28">
        <v>5</v>
      </c>
      <c r="E28">
        <v>3818750</v>
      </c>
      <c r="F28">
        <v>4562500</v>
      </c>
      <c r="G28">
        <v>4190625</v>
      </c>
      <c r="H28">
        <v>66263061.926956661</v>
      </c>
      <c r="I28">
        <v>1.1787666500183353E-6</v>
      </c>
      <c r="J28">
        <v>1.9590121544920047E-5</v>
      </c>
      <c r="K28">
        <v>16.408246317095053</v>
      </c>
      <c r="L28">
        <v>1481.2214628356548</v>
      </c>
      <c r="M28">
        <v>0</v>
      </c>
    </row>
    <row r="29" spans="1:15" x14ac:dyDescent="0.15">
      <c r="A29">
        <v>3</v>
      </c>
      <c r="B29" t="s">
        <v>71</v>
      </c>
      <c r="C29" t="s">
        <v>464</v>
      </c>
      <c r="D29">
        <v>6</v>
      </c>
      <c r="E29">
        <v>3818750</v>
      </c>
      <c r="F29">
        <v>4190625</v>
      </c>
      <c r="G29">
        <v>4004687.5</v>
      </c>
      <c r="H29">
        <v>-97890011.901317537</v>
      </c>
      <c r="I29">
        <v>-4.894655991731712E-6</v>
      </c>
      <c r="J29">
        <v>1.351669890317E-5</v>
      </c>
      <c r="K29">
        <v>-24.239800886815949</v>
      </c>
      <c r="L29">
        <v>-2544.3857829435515</v>
      </c>
      <c r="M29">
        <v>0</v>
      </c>
    </row>
    <row r="30" spans="1:15" x14ac:dyDescent="0.15">
      <c r="A30">
        <v>3</v>
      </c>
      <c r="B30" t="s">
        <v>71</v>
      </c>
      <c r="C30" t="s">
        <v>464</v>
      </c>
      <c r="D30">
        <v>7</v>
      </c>
      <c r="E30">
        <v>4004687.5</v>
      </c>
      <c r="F30">
        <v>4190625</v>
      </c>
      <c r="G30">
        <v>4097656.25</v>
      </c>
      <c r="H30">
        <v>-77612002.190948218</v>
      </c>
      <c r="I30">
        <v>-2.0730702237282423E-6</v>
      </c>
      <c r="J30">
        <v>1.633828467117347E-5</v>
      </c>
      <c r="K30">
        <v>-19.218502919707859</v>
      </c>
      <c r="L30">
        <v>-1994.0583947457335</v>
      </c>
      <c r="M30">
        <v>0</v>
      </c>
    </row>
    <row r="31" spans="1:15" x14ac:dyDescent="0.15">
      <c r="A31">
        <v>3</v>
      </c>
      <c r="B31" t="s">
        <v>71</v>
      </c>
      <c r="C31" t="s">
        <v>464</v>
      </c>
      <c r="D31">
        <v>8</v>
      </c>
      <c r="E31">
        <v>4097656.25</v>
      </c>
      <c r="F31">
        <v>4190625</v>
      </c>
      <c r="G31">
        <v>4144140.625</v>
      </c>
      <c r="H31">
        <v>-23517172.404051073</v>
      </c>
      <c r="I31">
        <v>-5.0359637447597525E-7</v>
      </c>
      <c r="J31">
        <v>1.7907758520425737E-5</v>
      </c>
      <c r="K31">
        <v>-5.8233885707337247</v>
      </c>
      <c r="L31">
        <v>-667.48007686276503</v>
      </c>
      <c r="M31">
        <v>0</v>
      </c>
    </row>
    <row r="32" spans="1:15" x14ac:dyDescent="0.15">
      <c r="A32">
        <v>3</v>
      </c>
      <c r="B32" t="s">
        <v>71</v>
      </c>
      <c r="C32" t="s">
        <v>464</v>
      </c>
      <c r="D32">
        <v>9</v>
      </c>
      <c r="E32">
        <v>4144140.625</v>
      </c>
      <c r="F32">
        <v>4190625</v>
      </c>
      <c r="G32">
        <v>4167382.8125</v>
      </c>
      <c r="H32">
        <v>16618870.034757664</v>
      </c>
      <c r="I32">
        <v>3.2315251417719087E-7</v>
      </c>
      <c r="J32">
        <v>1.8734507409078903E-5</v>
      </c>
      <c r="K32">
        <v>4.1152114784958558</v>
      </c>
      <c r="L32">
        <v>298.78433977578499</v>
      </c>
      <c r="M32">
        <v>0</v>
      </c>
    </row>
    <row r="33" spans="1:15" x14ac:dyDescent="0.15">
      <c r="A33">
        <v>3</v>
      </c>
      <c r="B33" t="s">
        <v>71</v>
      </c>
      <c r="C33" t="s">
        <v>464</v>
      </c>
      <c r="D33">
        <v>10</v>
      </c>
      <c r="E33">
        <v>4144140.625</v>
      </c>
      <c r="F33">
        <v>4167382.8125</v>
      </c>
      <c r="G33">
        <v>4155761.71875</v>
      </c>
      <c r="H33">
        <v>-4600950.5583775705</v>
      </c>
      <c r="I33">
        <v>-9.3791013456715258E-8</v>
      </c>
      <c r="J33">
        <v>1.8317563881444997E-5</v>
      </c>
      <c r="K33">
        <v>-1.1393003561751116</v>
      </c>
      <c r="L33">
        <v>-210.71256895261737</v>
      </c>
      <c r="M33">
        <v>0</v>
      </c>
    </row>
    <row r="34" spans="1:15" x14ac:dyDescent="0.15">
      <c r="A34">
        <v>3</v>
      </c>
      <c r="B34" t="s">
        <v>71</v>
      </c>
      <c r="C34" t="s">
        <v>464</v>
      </c>
      <c r="D34">
        <v>11</v>
      </c>
      <c r="E34">
        <v>4155761.71875</v>
      </c>
      <c r="F34">
        <v>4167382.8125</v>
      </c>
      <c r="G34">
        <v>4161572.265625</v>
      </c>
      <c r="H34">
        <v>5716477.3280488886</v>
      </c>
      <c r="I34">
        <v>1.1378451944009708E-7</v>
      </c>
      <c r="J34">
        <v>1.8525139414341809E-5</v>
      </c>
      <c r="K34">
        <v>1.4155302416919791</v>
      </c>
      <c r="L34">
        <v>37.363404097714671</v>
      </c>
      <c r="M34">
        <v>0</v>
      </c>
    </row>
    <row r="35" spans="1:15" x14ac:dyDescent="0.15">
      <c r="A35">
        <v>3</v>
      </c>
      <c r="B35" t="s">
        <v>71</v>
      </c>
      <c r="C35" t="s">
        <v>464</v>
      </c>
      <c r="D35">
        <v>12</v>
      </c>
      <c r="E35">
        <v>4155761.71875</v>
      </c>
      <c r="F35">
        <v>4161572.265625</v>
      </c>
      <c r="G35">
        <v>4158666.9921875</v>
      </c>
      <c r="H35">
        <v>485173.77455285221</v>
      </c>
      <c r="I35">
        <v>9.7724783140923138E-9</v>
      </c>
      <c r="J35">
        <v>1.8421127373215804E-5</v>
      </c>
      <c r="K35">
        <v>0.12014009869078154</v>
      </c>
      <c r="L35">
        <v>-88.333430508759108</v>
      </c>
      <c r="M35">
        <v>0</v>
      </c>
    </row>
    <row r="36" spans="1:15" x14ac:dyDescent="0.15">
      <c r="A36">
        <v>3</v>
      </c>
      <c r="B36" t="s">
        <v>71</v>
      </c>
      <c r="C36" t="s">
        <v>464</v>
      </c>
      <c r="D36">
        <v>13</v>
      </c>
      <c r="E36">
        <v>4158666.9921875</v>
      </c>
      <c r="F36">
        <v>4161572.265625</v>
      </c>
      <c r="G36">
        <v>4160119.62890625</v>
      </c>
      <c r="H36">
        <v>3082581.6501681102</v>
      </c>
      <c r="I36">
        <v>6.1721863740520229E-8</v>
      </c>
      <c r="J36">
        <v>1.8473076758642232E-5</v>
      </c>
      <c r="K36">
        <v>0.76331756392831573</v>
      </c>
      <c r="L36">
        <v>-25.901610406848775</v>
      </c>
      <c r="M36">
        <v>0</v>
      </c>
    </row>
    <row r="37" spans="1:15" x14ac:dyDescent="0.15">
      <c r="A37">
        <v>3</v>
      </c>
      <c r="B37" t="s">
        <v>71</v>
      </c>
      <c r="C37" t="s">
        <v>464</v>
      </c>
      <c r="D37">
        <v>14</v>
      </c>
      <c r="E37">
        <v>4160119.62890625</v>
      </c>
      <c r="F37">
        <v>4161572.265625</v>
      </c>
      <c r="G37">
        <v>4160845.947265625</v>
      </c>
      <c r="H37">
        <v>4395000.4953447087</v>
      </c>
      <c r="I37">
        <v>8.773983515645355E-8</v>
      </c>
      <c r="J37">
        <v>1.8499094730058166E-5</v>
      </c>
      <c r="K37">
        <v>1.0883024205984322</v>
      </c>
      <c r="L37">
        <v>5.6275707163098065</v>
      </c>
      <c r="M37">
        <v>0</v>
      </c>
    </row>
    <row r="38" spans="1:15" x14ac:dyDescent="0.15">
      <c r="A38">
        <v>3</v>
      </c>
      <c r="B38" t="s">
        <v>71</v>
      </c>
      <c r="C38" t="s">
        <v>464</v>
      </c>
      <c r="D38">
        <v>15</v>
      </c>
      <c r="E38">
        <v>4160119.62890625</v>
      </c>
      <c r="F38">
        <v>4160845.947265625</v>
      </c>
      <c r="G38">
        <v>4160482.7880859375</v>
      </c>
      <c r="H38">
        <v>3737684.4334445102</v>
      </c>
      <c r="I38">
        <v>7.4727998471469151E-8</v>
      </c>
      <c r="J38">
        <v>1.8486082893373181E-5</v>
      </c>
      <c r="K38">
        <v>0.92553596311522146</v>
      </c>
      <c r="L38">
        <v>-10.1622426092511</v>
      </c>
      <c r="M38">
        <v>0</v>
      </c>
    </row>
    <row r="39" spans="1:15" x14ac:dyDescent="0.15">
      <c r="A39">
        <v>3</v>
      </c>
      <c r="B39" t="s">
        <v>71</v>
      </c>
      <c r="C39" t="s">
        <v>464</v>
      </c>
      <c r="D39">
        <v>16</v>
      </c>
      <c r="E39">
        <v>4160482.7880859375</v>
      </c>
      <c r="F39">
        <v>4160845.947265625</v>
      </c>
      <c r="G39">
        <v>4160664.3676757813</v>
      </c>
      <c r="H39">
        <v>4066057.5014428291</v>
      </c>
      <c r="I39">
        <v>8.1233041611407082E-8</v>
      </c>
      <c r="J39">
        <v>1.8492587936513119E-5</v>
      </c>
      <c r="K39">
        <v>1.0068486285268494</v>
      </c>
      <c r="L39">
        <v>-2.2738403743390898</v>
      </c>
      <c r="M39">
        <v>0</v>
      </c>
    </row>
    <row r="40" spans="1:15" x14ac:dyDescent="0.15">
      <c r="A40">
        <v>3</v>
      </c>
      <c r="B40" t="s">
        <v>71</v>
      </c>
      <c r="C40" t="s">
        <v>464</v>
      </c>
      <c r="D40">
        <v>17</v>
      </c>
      <c r="E40">
        <v>4160664.3676757813</v>
      </c>
      <c r="F40">
        <v>4160845.947265625</v>
      </c>
      <c r="G40">
        <v>4160755.1574707031</v>
      </c>
      <c r="H40">
        <v>4230457.7401603907</v>
      </c>
      <c r="I40">
        <v>8.4486219564327105E-8</v>
      </c>
      <c r="J40">
        <v>1.8495841114466039E-5</v>
      </c>
      <c r="K40">
        <v>1.0475578793978781</v>
      </c>
      <c r="L40">
        <v>1.6752387499787267</v>
      </c>
      <c r="M40">
        <v>0</v>
      </c>
    </row>
    <row r="41" spans="1:15" x14ac:dyDescent="0.15">
      <c r="A41">
        <v>3</v>
      </c>
      <c r="B41" t="s">
        <v>71</v>
      </c>
      <c r="C41" t="s">
        <v>464</v>
      </c>
      <c r="D41">
        <v>18</v>
      </c>
      <c r="E41">
        <v>4160664.3676757813</v>
      </c>
      <c r="F41">
        <v>4160755.1574707031</v>
      </c>
      <c r="G41">
        <v>4160709.7625732422</v>
      </c>
      <c r="H41">
        <v>4148239.8084612852</v>
      </c>
      <c r="I41">
        <v>8.2859575885950811E-8</v>
      </c>
      <c r="J41">
        <v>1.8494214470787663E-5</v>
      </c>
      <c r="K41">
        <v>1.0271988432204053</v>
      </c>
      <c r="L41">
        <v>-0.29970737743179648</v>
      </c>
      <c r="M41">
        <v>0</v>
      </c>
    </row>
    <row r="42" spans="1:15" x14ac:dyDescent="0.15">
      <c r="A42">
        <v>3</v>
      </c>
      <c r="B42" t="s">
        <v>71</v>
      </c>
      <c r="C42" t="s">
        <v>465</v>
      </c>
      <c r="D42">
        <v>18</v>
      </c>
      <c r="E42">
        <v>4160664.3676757813</v>
      </c>
      <c r="F42">
        <v>4160755.1574707031</v>
      </c>
      <c r="G42">
        <v>4160709.7625732422</v>
      </c>
      <c r="H42">
        <v>4148239.8084612852</v>
      </c>
      <c r="I42">
        <v>8.2859575885950811E-8</v>
      </c>
      <c r="J42">
        <v>1.8494214470787663E-5</v>
      </c>
      <c r="K42">
        <v>1.0271988432204053</v>
      </c>
      <c r="L42">
        <v>-0.29970737743179648</v>
      </c>
      <c r="M42">
        <v>0</v>
      </c>
      <c r="N42" t="s">
        <v>466</v>
      </c>
      <c r="O42" t="s">
        <v>467</v>
      </c>
    </row>
    <row r="43" spans="1:15" x14ac:dyDescent="0.15">
      <c r="A43">
        <v>4</v>
      </c>
      <c r="B43" t="s">
        <v>72</v>
      </c>
      <c r="C43" t="s">
        <v>461</v>
      </c>
      <c r="D43">
        <v>0</v>
      </c>
      <c r="E43">
        <v>100000</v>
      </c>
      <c r="F43">
        <v>12000000</v>
      </c>
      <c r="G43">
        <v>100000</v>
      </c>
      <c r="H43">
        <v>-27.866394018531178</v>
      </c>
      <c r="I43">
        <v>-3.2991263198671006E-4</v>
      </c>
      <c r="J43">
        <v>-3.1664406488623168E-4</v>
      </c>
      <c r="K43">
        <v>-5.16517808334143E-6</v>
      </c>
      <c r="L43">
        <v>-100.02786639401853</v>
      </c>
      <c r="M43">
        <v>0</v>
      </c>
      <c r="O43" t="s">
        <v>462</v>
      </c>
    </row>
    <row r="44" spans="1:15" x14ac:dyDescent="0.15">
      <c r="A44">
        <v>4</v>
      </c>
      <c r="B44" t="s">
        <v>72</v>
      </c>
      <c r="C44" t="s">
        <v>461</v>
      </c>
      <c r="D44">
        <v>0</v>
      </c>
      <c r="E44">
        <v>100000</v>
      </c>
      <c r="F44">
        <v>12000000</v>
      </c>
      <c r="G44">
        <v>12000000</v>
      </c>
      <c r="H44">
        <v>1631915477918.0547</v>
      </c>
      <c r="I44">
        <v>2.1762632173846865E-3</v>
      </c>
      <c r="J44">
        <v>2.189531784485165E-3</v>
      </c>
      <c r="K44">
        <v>302483.84684443241</v>
      </c>
      <c r="L44">
        <v>13599195.649317123</v>
      </c>
      <c r="M44">
        <v>0</v>
      </c>
      <c r="O44" t="s">
        <v>463</v>
      </c>
    </row>
    <row r="45" spans="1:15" x14ac:dyDescent="0.15">
      <c r="A45">
        <v>4</v>
      </c>
      <c r="B45" t="s">
        <v>72</v>
      </c>
      <c r="C45" t="s">
        <v>464</v>
      </c>
      <c r="D45">
        <v>1</v>
      </c>
      <c r="E45">
        <v>100000</v>
      </c>
      <c r="F45">
        <v>12000000</v>
      </c>
      <c r="G45">
        <v>6050000</v>
      </c>
      <c r="H45">
        <v>8770436440.8136692</v>
      </c>
      <c r="I45">
        <v>4.0631565582136068E-5</v>
      </c>
      <c r="J45">
        <v>5.390013268261447E-5</v>
      </c>
      <c r="K45">
        <v>1625.6450710954803</v>
      </c>
      <c r="L45">
        <v>144865.891583697</v>
      </c>
      <c r="M45">
        <v>0</v>
      </c>
    </row>
    <row r="46" spans="1:15" x14ac:dyDescent="0.15">
      <c r="A46">
        <v>4</v>
      </c>
      <c r="B46" t="s">
        <v>72</v>
      </c>
      <c r="C46" t="s">
        <v>464</v>
      </c>
      <c r="D46">
        <v>2</v>
      </c>
      <c r="E46">
        <v>100000</v>
      </c>
      <c r="F46">
        <v>6050000</v>
      </c>
      <c r="G46">
        <v>3075000</v>
      </c>
      <c r="H46">
        <v>-169069.10216948966</v>
      </c>
      <c r="I46">
        <v>-1.2278084510665833E-5</v>
      </c>
      <c r="J46">
        <v>9.9048258981256774E-7</v>
      </c>
      <c r="K46">
        <v>-3.1337819328734619E-2</v>
      </c>
      <c r="L46">
        <v>-105.49818218437365</v>
      </c>
      <c r="M46">
        <v>0</v>
      </c>
    </row>
    <row r="47" spans="1:15" x14ac:dyDescent="0.15">
      <c r="A47">
        <v>4</v>
      </c>
      <c r="B47" t="s">
        <v>72</v>
      </c>
      <c r="C47" t="s">
        <v>464</v>
      </c>
      <c r="D47">
        <v>3</v>
      </c>
      <c r="E47">
        <v>3075000</v>
      </c>
      <c r="F47">
        <v>6050000</v>
      </c>
      <c r="G47">
        <v>4562500</v>
      </c>
      <c r="H47">
        <v>-43871146.842646427</v>
      </c>
      <c r="I47">
        <v>-4.9541518832799096E-6</v>
      </c>
      <c r="J47">
        <v>8.3144152171984912E-6</v>
      </c>
      <c r="K47">
        <v>-8.1317405478441227</v>
      </c>
      <c r="L47">
        <v>-1061.5593828525245</v>
      </c>
      <c r="M47">
        <v>0</v>
      </c>
    </row>
    <row r="48" spans="1:15" x14ac:dyDescent="0.15">
      <c r="A48">
        <v>4</v>
      </c>
      <c r="B48" t="s">
        <v>72</v>
      </c>
      <c r="C48" t="s">
        <v>464</v>
      </c>
      <c r="D48">
        <v>4</v>
      </c>
      <c r="E48">
        <v>4562500</v>
      </c>
      <c r="F48">
        <v>6050000</v>
      </c>
      <c r="G48">
        <v>5306250</v>
      </c>
      <c r="H48">
        <v>981367531.43944561</v>
      </c>
      <c r="I48">
        <v>7.6194812816975679E-6</v>
      </c>
      <c r="J48">
        <v>2.0888048382175969E-5</v>
      </c>
      <c r="K48">
        <v>181.90147105947966</v>
      </c>
      <c r="L48">
        <v>18394.558896385312</v>
      </c>
      <c r="M48">
        <v>0</v>
      </c>
    </row>
    <row r="49" spans="1:15" x14ac:dyDescent="0.15">
      <c r="A49">
        <v>4</v>
      </c>
      <c r="B49" t="s">
        <v>72</v>
      </c>
      <c r="C49" t="s">
        <v>464</v>
      </c>
      <c r="D49">
        <v>5</v>
      </c>
      <c r="E49">
        <v>4562500</v>
      </c>
      <c r="F49">
        <v>5306250</v>
      </c>
      <c r="G49">
        <v>4934375</v>
      </c>
      <c r="H49">
        <v>-73053805.103640273</v>
      </c>
      <c r="I49">
        <v>-1.5253129239455954E-6</v>
      </c>
      <c r="J49">
        <v>1.1743254176532805E-5</v>
      </c>
      <c r="K49">
        <v>-13.540894913604189</v>
      </c>
      <c r="L49">
        <v>-1580.507766508226</v>
      </c>
      <c r="M49">
        <v>0</v>
      </c>
    </row>
    <row r="50" spans="1:15" x14ac:dyDescent="0.15">
      <c r="A50">
        <v>4</v>
      </c>
      <c r="B50" t="s">
        <v>72</v>
      </c>
      <c r="C50" t="s">
        <v>464</v>
      </c>
      <c r="D50">
        <v>6</v>
      </c>
      <c r="E50">
        <v>4934375</v>
      </c>
      <c r="F50">
        <v>5306250</v>
      </c>
      <c r="G50">
        <v>5120312.5</v>
      </c>
      <c r="H50">
        <v>237223724.25406697</v>
      </c>
      <c r="I50">
        <v>2.5515401146908516E-6</v>
      </c>
      <c r="J50">
        <v>1.5820107215169252E-5</v>
      </c>
      <c r="K50">
        <v>43.970625713212485</v>
      </c>
      <c r="L50">
        <v>4532.9930888801609</v>
      </c>
      <c r="M50">
        <v>0</v>
      </c>
    </row>
    <row r="51" spans="1:15" x14ac:dyDescent="0.15">
      <c r="A51">
        <v>4</v>
      </c>
      <c r="B51" t="s">
        <v>72</v>
      </c>
      <c r="C51" t="s">
        <v>464</v>
      </c>
      <c r="D51">
        <v>7</v>
      </c>
      <c r="E51">
        <v>4934375</v>
      </c>
      <c r="F51">
        <v>5120312.5</v>
      </c>
      <c r="G51">
        <v>5027343.75</v>
      </c>
      <c r="H51">
        <v>27780825.91188395</v>
      </c>
      <c r="I51">
        <v>3.9794420053717841E-7</v>
      </c>
      <c r="J51">
        <v>1.3666511301015579E-5</v>
      </c>
      <c r="K51">
        <v>5.1493175988886026</v>
      </c>
      <c r="L51">
        <v>452.594516972983</v>
      </c>
      <c r="M51">
        <v>0</v>
      </c>
    </row>
    <row r="52" spans="1:15" x14ac:dyDescent="0.15">
      <c r="A52">
        <v>4</v>
      </c>
      <c r="B52" t="s">
        <v>72</v>
      </c>
      <c r="C52" t="s">
        <v>464</v>
      </c>
      <c r="D52">
        <v>8</v>
      </c>
      <c r="E52">
        <v>4934375</v>
      </c>
      <c r="F52">
        <v>5027343.75</v>
      </c>
      <c r="G52">
        <v>4980859.375</v>
      </c>
      <c r="H52">
        <v>-34706611.804211669</v>
      </c>
      <c r="I52">
        <v>-5.9154987665629494E-7</v>
      </c>
      <c r="J52">
        <v>1.2677017223822106E-5</v>
      </c>
      <c r="K52">
        <v>-6.4330472941328951</v>
      </c>
      <c r="L52">
        <v>-796.79967232987121</v>
      </c>
      <c r="M52">
        <v>0</v>
      </c>
    </row>
    <row r="53" spans="1:15" x14ac:dyDescent="0.15">
      <c r="A53">
        <v>4</v>
      </c>
      <c r="B53" t="s">
        <v>72</v>
      </c>
      <c r="C53" t="s">
        <v>464</v>
      </c>
      <c r="D53">
        <v>9</v>
      </c>
      <c r="E53">
        <v>4980859.375</v>
      </c>
      <c r="F53">
        <v>5027343.75</v>
      </c>
      <c r="G53">
        <v>5004101.5625</v>
      </c>
      <c r="H53">
        <v>-6670272.8204547921</v>
      </c>
      <c r="I53">
        <v>-1.0389983663448592E-7</v>
      </c>
      <c r="J53">
        <v>1.3164667263843915E-5</v>
      </c>
      <c r="K53">
        <v>-1.2363690457835967</v>
      </c>
      <c r="L53">
        <v>-233.2961119422682</v>
      </c>
      <c r="M53">
        <v>0</v>
      </c>
    </row>
    <row r="54" spans="1:15" x14ac:dyDescent="0.15">
      <c r="A54">
        <v>4</v>
      </c>
      <c r="B54" t="s">
        <v>72</v>
      </c>
      <c r="C54" t="s">
        <v>464</v>
      </c>
      <c r="D54">
        <v>10</v>
      </c>
      <c r="E54">
        <v>5004101.5625</v>
      </c>
      <c r="F54">
        <v>5027343.75</v>
      </c>
      <c r="G54">
        <v>5015722.65625</v>
      </c>
      <c r="H54">
        <v>9729721.5297735166</v>
      </c>
      <c r="I54">
        <v>1.4523069793362234E-7</v>
      </c>
      <c r="J54">
        <v>1.3413797798412023E-5</v>
      </c>
      <c r="K54">
        <v>1.8034534489529324</v>
      </c>
      <c r="L54">
        <v>93.984440460428743</v>
      </c>
      <c r="M54">
        <v>0</v>
      </c>
    </row>
    <row r="55" spans="1:15" x14ac:dyDescent="0.15">
      <c r="A55">
        <v>4</v>
      </c>
      <c r="B55" t="s">
        <v>72</v>
      </c>
      <c r="C55" t="s">
        <v>464</v>
      </c>
      <c r="D55">
        <v>11</v>
      </c>
      <c r="E55">
        <v>5004101.5625</v>
      </c>
      <c r="F55">
        <v>5015722.65625</v>
      </c>
      <c r="G55">
        <v>5009912.109375</v>
      </c>
      <c r="H55">
        <v>1326332.3632159694</v>
      </c>
      <c r="I55">
        <v>2.022019009943998E-8</v>
      </c>
      <c r="J55">
        <v>1.3288787290577841E-5</v>
      </c>
      <c r="K55">
        <v>0.24584245988748382</v>
      </c>
      <c r="L55">
        <v>-73.525835698115017</v>
      </c>
      <c r="M55">
        <v>0</v>
      </c>
    </row>
    <row r="56" spans="1:15" x14ac:dyDescent="0.15">
      <c r="A56">
        <v>4</v>
      </c>
      <c r="B56" t="s">
        <v>72</v>
      </c>
      <c r="C56" t="s">
        <v>464</v>
      </c>
      <c r="D56">
        <v>12</v>
      </c>
      <c r="E56">
        <v>5009912.109375</v>
      </c>
      <c r="F56">
        <v>5015722.65625</v>
      </c>
      <c r="G56">
        <v>5012817.3828125</v>
      </c>
      <c r="H56">
        <v>5476833.1099769678</v>
      </c>
      <c r="I56">
        <v>8.261422385874772E-8</v>
      </c>
      <c r="J56">
        <v>1.3351181324337149E-5</v>
      </c>
      <c r="K56">
        <v>1.0151589160391412</v>
      </c>
      <c r="L56">
        <v>9.2565855033028619</v>
      </c>
      <c r="M56">
        <v>0</v>
      </c>
    </row>
    <row r="57" spans="1:15" x14ac:dyDescent="0.15">
      <c r="A57">
        <v>4</v>
      </c>
      <c r="B57" t="s">
        <v>72</v>
      </c>
      <c r="C57" t="s">
        <v>464</v>
      </c>
      <c r="D57">
        <v>13</v>
      </c>
      <c r="E57">
        <v>5009912.109375</v>
      </c>
      <c r="F57">
        <v>5012817.3828125</v>
      </c>
      <c r="G57">
        <v>5011364.74609375</v>
      </c>
      <c r="H57">
        <v>3388822.6175223533</v>
      </c>
      <c r="I57">
        <v>5.1389319405054494E-8</v>
      </c>
      <c r="J57">
        <v>1.3319956419883455E-5</v>
      </c>
      <c r="K57">
        <v>0.62813553489260598</v>
      </c>
      <c r="L57">
        <v>-32.377250724687983</v>
      </c>
      <c r="M57">
        <v>0</v>
      </c>
    </row>
    <row r="58" spans="1:15" x14ac:dyDescent="0.15">
      <c r="A58">
        <v>4</v>
      </c>
      <c r="B58" t="s">
        <v>72</v>
      </c>
      <c r="C58" t="s">
        <v>464</v>
      </c>
      <c r="D58">
        <v>14</v>
      </c>
      <c r="E58">
        <v>5011364.74609375</v>
      </c>
      <c r="F58">
        <v>5012817.3828125</v>
      </c>
      <c r="G58">
        <v>5012091.064453125</v>
      </c>
      <c r="H58">
        <v>4429632.0565830907</v>
      </c>
      <c r="I58">
        <v>6.6994795696733114E-8</v>
      </c>
      <c r="J58">
        <v>1.3335561896175134E-5</v>
      </c>
      <c r="K58">
        <v>0.82105486632803981</v>
      </c>
      <c r="L58">
        <v>-11.621077916978891</v>
      </c>
      <c r="M58">
        <v>0</v>
      </c>
    </row>
    <row r="59" spans="1:15" x14ac:dyDescent="0.15">
      <c r="A59">
        <v>4</v>
      </c>
      <c r="B59" t="s">
        <v>72</v>
      </c>
      <c r="C59" t="s">
        <v>464</v>
      </c>
      <c r="D59">
        <v>15</v>
      </c>
      <c r="E59">
        <v>5012091.064453125</v>
      </c>
      <c r="F59">
        <v>5012817.3828125</v>
      </c>
      <c r="G59">
        <v>5012454.2236328125</v>
      </c>
      <c r="H59">
        <v>4952371.6626619045</v>
      </c>
      <c r="I59">
        <v>7.480185177001367E-8</v>
      </c>
      <c r="J59">
        <v>1.3343368952248414E-5</v>
      </c>
      <c r="K59">
        <v>0.9179473151614731</v>
      </c>
      <c r="L59">
        <v>-1.1986655297045836</v>
      </c>
      <c r="M59">
        <v>0</v>
      </c>
    </row>
    <row r="60" spans="1:15" x14ac:dyDescent="0.15">
      <c r="A60">
        <v>4</v>
      </c>
      <c r="B60" t="s">
        <v>72</v>
      </c>
      <c r="C60" t="s">
        <v>464</v>
      </c>
      <c r="D60">
        <v>16</v>
      </c>
      <c r="E60">
        <v>5012454.2236328125</v>
      </c>
      <c r="F60">
        <v>5012817.3828125</v>
      </c>
      <c r="G60">
        <v>5012635.8032226563</v>
      </c>
      <c r="H60">
        <v>5214371.6539889276</v>
      </c>
      <c r="I60">
        <v>7.8707144566005479E-8</v>
      </c>
      <c r="J60">
        <v>1.3347274245044406E-5</v>
      </c>
      <c r="K60">
        <v>0.96651034818749193</v>
      </c>
      <c r="L60">
        <v>4.0245463402023756</v>
      </c>
      <c r="M60">
        <v>0</v>
      </c>
    </row>
    <row r="61" spans="1:15" x14ac:dyDescent="0.15">
      <c r="A61">
        <v>4</v>
      </c>
      <c r="B61" t="s">
        <v>72</v>
      </c>
      <c r="C61" t="s">
        <v>464</v>
      </c>
      <c r="D61">
        <v>17</v>
      </c>
      <c r="E61">
        <v>5012454.2236328125</v>
      </c>
      <c r="F61">
        <v>5012635.8032226563</v>
      </c>
      <c r="G61">
        <v>5012545.0134277344</v>
      </c>
      <c r="H61">
        <v>5083382.9641633974</v>
      </c>
      <c r="I61">
        <v>7.6755302800147674E-8</v>
      </c>
      <c r="J61">
        <v>1.3345322403278548E-5</v>
      </c>
      <c r="K61">
        <v>0.94223092726914459</v>
      </c>
      <c r="L61">
        <v>1.4132132588515522</v>
      </c>
      <c r="M61">
        <v>0</v>
      </c>
    </row>
    <row r="62" spans="1:15" x14ac:dyDescent="0.15">
      <c r="A62">
        <v>4</v>
      </c>
      <c r="B62" t="s">
        <v>72</v>
      </c>
      <c r="C62" t="s">
        <v>464</v>
      </c>
      <c r="D62">
        <v>18</v>
      </c>
      <c r="E62">
        <v>5012454.2236328125</v>
      </c>
      <c r="F62">
        <v>5012545.0134277344</v>
      </c>
      <c r="G62">
        <v>5012499.6185302734</v>
      </c>
      <c r="H62">
        <v>5017895.4404018344</v>
      </c>
      <c r="I62">
        <v>7.5779006785742968E-8</v>
      </c>
      <c r="J62">
        <v>1.3344346107264144E-5</v>
      </c>
      <c r="K62">
        <v>0.93009248114509324</v>
      </c>
      <c r="L62">
        <v>0.1076473273257449</v>
      </c>
      <c r="M62">
        <v>0</v>
      </c>
    </row>
    <row r="63" spans="1:15" x14ac:dyDescent="0.15">
      <c r="A63">
        <v>4</v>
      </c>
      <c r="B63" t="s">
        <v>72</v>
      </c>
      <c r="C63" t="s">
        <v>465</v>
      </c>
      <c r="D63">
        <v>18</v>
      </c>
      <c r="E63">
        <v>5012454.2236328125</v>
      </c>
      <c r="F63">
        <v>5012545.0134277344</v>
      </c>
      <c r="G63">
        <v>5012499.6185302734</v>
      </c>
      <c r="H63">
        <v>5017895.4404018344</v>
      </c>
      <c r="I63">
        <v>7.5779006785742968E-8</v>
      </c>
      <c r="J63">
        <v>1.3344346107264144E-5</v>
      </c>
      <c r="K63">
        <v>0.93009248114509324</v>
      </c>
      <c r="L63">
        <v>0.1076473273257449</v>
      </c>
      <c r="M63">
        <v>0</v>
      </c>
      <c r="N63" t="s">
        <v>466</v>
      </c>
      <c r="O63" t="s">
        <v>467</v>
      </c>
    </row>
    <row r="64" spans="1:15" x14ac:dyDescent="0.15">
      <c r="A64">
        <v>5</v>
      </c>
      <c r="B64" t="s">
        <v>73</v>
      </c>
      <c r="C64" t="s">
        <v>461</v>
      </c>
      <c r="D64">
        <v>0</v>
      </c>
      <c r="E64">
        <v>100000</v>
      </c>
      <c r="F64">
        <v>12000000</v>
      </c>
      <c r="G64">
        <v>100000</v>
      </c>
      <c r="H64">
        <v>-15.956448698668897</v>
      </c>
      <c r="I64">
        <v>-4.1963747529848763E-4</v>
      </c>
      <c r="J64">
        <v>-4.0690094111438892E-4</v>
      </c>
      <c r="K64">
        <v>-2.3856186195420413E-6</v>
      </c>
      <c r="L64">
        <v>-100.01595644869867</v>
      </c>
      <c r="M64">
        <v>0</v>
      </c>
      <c r="O64" t="s">
        <v>462</v>
      </c>
    </row>
    <row r="65" spans="1:15" x14ac:dyDescent="0.15">
      <c r="A65">
        <v>5</v>
      </c>
      <c r="B65" t="s">
        <v>73</v>
      </c>
      <c r="C65" t="s">
        <v>461</v>
      </c>
      <c r="D65">
        <v>0</v>
      </c>
      <c r="E65">
        <v>100000</v>
      </c>
      <c r="F65">
        <v>12000000</v>
      </c>
      <c r="G65">
        <v>12000000</v>
      </c>
      <c r="H65">
        <v>245545370848.20679</v>
      </c>
      <c r="I65">
        <v>4.734068655759442E-4</v>
      </c>
      <c r="J65">
        <v>4.8614339976004291E-4</v>
      </c>
      <c r="K65">
        <v>36711.026350537752</v>
      </c>
      <c r="L65">
        <v>2046111.4237350565</v>
      </c>
      <c r="M65">
        <v>0</v>
      </c>
      <c r="O65" t="s">
        <v>463</v>
      </c>
    </row>
    <row r="66" spans="1:15" x14ac:dyDescent="0.15">
      <c r="A66">
        <v>5</v>
      </c>
      <c r="B66" t="s">
        <v>73</v>
      </c>
      <c r="C66" t="s">
        <v>464</v>
      </c>
      <c r="D66">
        <v>1</v>
      </c>
      <c r="E66">
        <v>100000</v>
      </c>
      <c r="F66">
        <v>12000000</v>
      </c>
      <c r="G66">
        <v>6050000</v>
      </c>
      <c r="H66">
        <v>-49522555.278560229</v>
      </c>
      <c r="I66">
        <v>-4.5665451958263374E-6</v>
      </c>
      <c r="J66">
        <v>8.169988988272388E-6</v>
      </c>
      <c r="K66">
        <v>-7.4040240526508132</v>
      </c>
      <c r="L66">
        <v>-918.55463270347491</v>
      </c>
      <c r="M66">
        <v>0</v>
      </c>
    </row>
    <row r="67" spans="1:15" x14ac:dyDescent="0.15">
      <c r="A67">
        <v>5</v>
      </c>
      <c r="B67" t="s">
        <v>73</v>
      </c>
      <c r="C67" t="s">
        <v>464</v>
      </c>
      <c r="D67">
        <v>2</v>
      </c>
      <c r="E67">
        <v>6050000</v>
      </c>
      <c r="F67">
        <v>12000000</v>
      </c>
      <c r="G67">
        <v>9025000</v>
      </c>
      <c r="H67">
        <v>28395803792.689808</v>
      </c>
      <c r="I67">
        <v>9.2768802157263631E-5</v>
      </c>
      <c r="J67">
        <v>1.0550533634136235E-4</v>
      </c>
      <c r="K67">
        <v>4245.4031924004739</v>
      </c>
      <c r="L67">
        <v>314534.94507135521</v>
      </c>
      <c r="M67">
        <v>0</v>
      </c>
    </row>
    <row r="68" spans="1:15" x14ac:dyDescent="0.15">
      <c r="A68">
        <v>5</v>
      </c>
      <c r="B68" t="s">
        <v>73</v>
      </c>
      <c r="C68" t="s">
        <v>464</v>
      </c>
      <c r="D68">
        <v>3</v>
      </c>
      <c r="E68">
        <v>6050000</v>
      </c>
      <c r="F68">
        <v>9025000</v>
      </c>
      <c r="G68">
        <v>7537500</v>
      </c>
      <c r="H68">
        <v>3660407319.7050319</v>
      </c>
      <c r="I68">
        <v>2.0127012611525972E-5</v>
      </c>
      <c r="J68">
        <v>3.2863546795624695E-5</v>
      </c>
      <c r="K68">
        <v>547.26061054705497</v>
      </c>
      <c r="L68">
        <v>48462.617840199426</v>
      </c>
      <c r="M68">
        <v>0</v>
      </c>
    </row>
    <row r="69" spans="1:15" x14ac:dyDescent="0.15">
      <c r="A69">
        <v>5</v>
      </c>
      <c r="B69" t="s">
        <v>73</v>
      </c>
      <c r="C69" t="s">
        <v>464</v>
      </c>
      <c r="D69">
        <v>4</v>
      </c>
      <c r="E69">
        <v>6050000</v>
      </c>
      <c r="F69">
        <v>7537500</v>
      </c>
      <c r="G69">
        <v>6793750</v>
      </c>
      <c r="H69">
        <v>250965280.84748855</v>
      </c>
      <c r="I69">
        <v>2.5665618581384963E-6</v>
      </c>
      <c r="J69">
        <v>1.5303096042237222E-5</v>
      </c>
      <c r="K69">
        <v>37.521346895835983</v>
      </c>
      <c r="L69">
        <v>3594.0611716281664</v>
      </c>
      <c r="M69">
        <v>0</v>
      </c>
    </row>
    <row r="70" spans="1:15" x14ac:dyDescent="0.15">
      <c r="A70">
        <v>5</v>
      </c>
      <c r="B70" t="s">
        <v>73</v>
      </c>
      <c r="C70" t="s">
        <v>464</v>
      </c>
      <c r="D70">
        <v>5</v>
      </c>
      <c r="E70">
        <v>6050000</v>
      </c>
      <c r="F70">
        <v>6793750</v>
      </c>
      <c r="G70">
        <v>6421875</v>
      </c>
      <c r="H70">
        <v>-89184646.009629264</v>
      </c>
      <c r="I70">
        <v>-2.3092838640866684E-6</v>
      </c>
      <c r="J70">
        <v>1.0427250320012057E-5</v>
      </c>
      <c r="K70">
        <v>-13.333828605332844</v>
      </c>
      <c r="L70">
        <v>-1488.7633441888743</v>
      </c>
      <c r="M70">
        <v>0</v>
      </c>
    </row>
    <row r="71" spans="1:15" x14ac:dyDescent="0.15">
      <c r="A71">
        <v>5</v>
      </c>
      <c r="B71" t="s">
        <v>73</v>
      </c>
      <c r="C71" t="s">
        <v>464</v>
      </c>
      <c r="D71">
        <v>6</v>
      </c>
      <c r="E71">
        <v>6421875</v>
      </c>
      <c r="F71">
        <v>6793750</v>
      </c>
      <c r="G71">
        <v>6607812.5</v>
      </c>
      <c r="H71">
        <v>-26122678.757088304</v>
      </c>
      <c r="I71">
        <v>-4.1820040403172801E-7</v>
      </c>
      <c r="J71">
        <v>1.2318333780066997E-5</v>
      </c>
      <c r="K71">
        <v>-3.9055525456879323</v>
      </c>
      <c r="L71">
        <v>-495.33020582966458</v>
      </c>
      <c r="M71">
        <v>0</v>
      </c>
    </row>
    <row r="72" spans="1:15" x14ac:dyDescent="0.15">
      <c r="A72">
        <v>5</v>
      </c>
      <c r="B72" t="s">
        <v>73</v>
      </c>
      <c r="C72" t="s">
        <v>464</v>
      </c>
      <c r="D72">
        <v>7</v>
      </c>
      <c r="E72">
        <v>6607812.5</v>
      </c>
      <c r="F72">
        <v>6793750</v>
      </c>
      <c r="G72">
        <v>6700781.25</v>
      </c>
      <c r="H72">
        <v>80856851.901165619</v>
      </c>
      <c r="I72">
        <v>1.013293533922016E-6</v>
      </c>
      <c r="J72">
        <v>1.3749827718020741E-5</v>
      </c>
      <c r="K72">
        <v>12.088755778663041</v>
      </c>
      <c r="L72">
        <v>1106.6779810363996</v>
      </c>
      <c r="M72">
        <v>0</v>
      </c>
    </row>
    <row r="73" spans="1:15" x14ac:dyDescent="0.15">
      <c r="A73">
        <v>5</v>
      </c>
      <c r="B73" t="s">
        <v>73</v>
      </c>
      <c r="C73" t="s">
        <v>464</v>
      </c>
      <c r="D73">
        <v>8</v>
      </c>
      <c r="E73">
        <v>6607812.5</v>
      </c>
      <c r="F73">
        <v>6700781.25</v>
      </c>
      <c r="G73">
        <v>6654296.875</v>
      </c>
      <c r="H73">
        <v>20081674.886987023</v>
      </c>
      <c r="I73">
        <v>2.8268310428474831E-7</v>
      </c>
      <c r="J73">
        <v>1.3019217288383474E-5</v>
      </c>
      <c r="K73">
        <v>3.0023734244815095</v>
      </c>
      <c r="L73">
        <v>201.78507608269317</v>
      </c>
      <c r="M73">
        <v>0</v>
      </c>
    </row>
    <row r="74" spans="1:15" x14ac:dyDescent="0.15">
      <c r="A74">
        <v>5</v>
      </c>
      <c r="B74" t="s">
        <v>73</v>
      </c>
      <c r="C74" t="s">
        <v>464</v>
      </c>
      <c r="D74">
        <v>9</v>
      </c>
      <c r="E74">
        <v>6607812.5</v>
      </c>
      <c r="F74">
        <v>6654296.875</v>
      </c>
      <c r="G74">
        <v>6631054.6875</v>
      </c>
      <c r="H74">
        <v>-4766072.2314267689</v>
      </c>
      <c r="I74">
        <v>-7.1425336020634008E-8</v>
      </c>
      <c r="J74">
        <v>1.2665108848078091E-5</v>
      </c>
      <c r="K74">
        <v>-0.71256649095876101</v>
      </c>
      <c r="L74">
        <v>-171.87502525670837</v>
      </c>
      <c r="M74">
        <v>0</v>
      </c>
    </row>
    <row r="75" spans="1:15" x14ac:dyDescent="0.15">
      <c r="A75">
        <v>5</v>
      </c>
      <c r="B75" t="s">
        <v>73</v>
      </c>
      <c r="C75" t="s">
        <v>464</v>
      </c>
      <c r="D75">
        <v>10</v>
      </c>
      <c r="E75">
        <v>6631054.6875</v>
      </c>
      <c r="F75">
        <v>6654296.875</v>
      </c>
      <c r="G75">
        <v>6642675.78125</v>
      </c>
      <c r="H75">
        <v>7211970.3874959052</v>
      </c>
      <c r="I75">
        <v>1.0470649493602739E-7</v>
      </c>
      <c r="J75">
        <v>1.2841240679034753E-5</v>
      </c>
      <c r="K75">
        <v>1.0782481218036517</v>
      </c>
      <c r="L75">
        <v>8.5702603136649991</v>
      </c>
      <c r="M75">
        <v>0</v>
      </c>
    </row>
    <row r="76" spans="1:15" x14ac:dyDescent="0.15">
      <c r="A76">
        <v>5</v>
      </c>
      <c r="B76" t="s">
        <v>73</v>
      </c>
      <c r="C76" t="s">
        <v>464</v>
      </c>
      <c r="D76">
        <v>11</v>
      </c>
      <c r="E76">
        <v>6631054.6875</v>
      </c>
      <c r="F76">
        <v>6642675.78125</v>
      </c>
      <c r="G76">
        <v>6636865.234375</v>
      </c>
      <c r="H76">
        <v>1112608.5136331746</v>
      </c>
      <c r="I76">
        <v>1.6409788822613727E-8</v>
      </c>
      <c r="J76">
        <v>1.2752943972921339E-5</v>
      </c>
      <c r="K76">
        <v>0.16634400526764564</v>
      </c>
      <c r="L76">
        <v>-83.235933315768918</v>
      </c>
      <c r="M76">
        <v>0</v>
      </c>
    </row>
    <row r="77" spans="1:15" x14ac:dyDescent="0.15">
      <c r="A77">
        <v>5</v>
      </c>
      <c r="B77" t="s">
        <v>73</v>
      </c>
      <c r="C77" t="s">
        <v>464</v>
      </c>
      <c r="D77">
        <v>12</v>
      </c>
      <c r="E77">
        <v>6636865.234375</v>
      </c>
      <c r="F77">
        <v>6642675.78125</v>
      </c>
      <c r="G77">
        <v>6639770.5078125</v>
      </c>
      <c r="H77">
        <v>4134539.4118702589</v>
      </c>
      <c r="I77">
        <v>6.0500112179531255E-8</v>
      </c>
      <c r="J77">
        <v>1.2797034296278257E-5</v>
      </c>
      <c r="K77">
        <v>0.61814720746796925</v>
      </c>
      <c r="L77">
        <v>-37.730688025957086</v>
      </c>
      <c r="M77">
        <v>0</v>
      </c>
    </row>
    <row r="78" spans="1:15" x14ac:dyDescent="0.15">
      <c r="A78">
        <v>5</v>
      </c>
      <c r="B78" t="s">
        <v>73</v>
      </c>
      <c r="C78" t="s">
        <v>464</v>
      </c>
      <c r="D78">
        <v>13</v>
      </c>
      <c r="E78">
        <v>6639770.5078125</v>
      </c>
      <c r="F78">
        <v>6642675.78125</v>
      </c>
      <c r="G78">
        <v>6641223.14453125</v>
      </c>
      <c r="H78">
        <v>5666336.1091792518</v>
      </c>
      <c r="I78">
        <v>8.2589321202062647E-8</v>
      </c>
      <c r="J78">
        <v>1.2819123505300788E-5</v>
      </c>
      <c r="K78">
        <v>0.84716324928673437</v>
      </c>
      <c r="L78">
        <v>-14.679329607450008</v>
      </c>
      <c r="M78">
        <v>0</v>
      </c>
    </row>
    <row r="79" spans="1:15" x14ac:dyDescent="0.15">
      <c r="A79">
        <v>5</v>
      </c>
      <c r="B79" t="s">
        <v>73</v>
      </c>
      <c r="C79" t="s">
        <v>464</v>
      </c>
      <c r="D79">
        <v>14</v>
      </c>
      <c r="E79">
        <v>6641223.14453125</v>
      </c>
      <c r="F79">
        <v>6642675.78125</v>
      </c>
      <c r="G79">
        <v>6641949.462890625</v>
      </c>
      <c r="H79">
        <v>6437354.1667354209</v>
      </c>
      <c r="I79">
        <v>9.3643449974843232E-8</v>
      </c>
      <c r="J79">
        <v>1.2830177634073569E-5</v>
      </c>
      <c r="K79">
        <v>0.96243670824020289</v>
      </c>
      <c r="L79">
        <v>-3.08035008845374</v>
      </c>
      <c r="M79">
        <v>0</v>
      </c>
    </row>
    <row r="80" spans="1:15" x14ac:dyDescent="0.15">
      <c r="A80">
        <v>5</v>
      </c>
      <c r="B80" t="s">
        <v>73</v>
      </c>
      <c r="C80" t="s">
        <v>464</v>
      </c>
      <c r="D80">
        <v>15</v>
      </c>
      <c r="E80">
        <v>6641949.462890625</v>
      </c>
      <c r="F80">
        <v>6642675.78125</v>
      </c>
      <c r="G80">
        <v>6642312.6220703125</v>
      </c>
      <c r="H80">
        <v>6824257.005634102</v>
      </c>
      <c r="I80">
        <v>9.9174498634040019E-8</v>
      </c>
      <c r="J80">
        <v>1.2835708682732765E-5</v>
      </c>
      <c r="K80">
        <v>1.0202818236453222</v>
      </c>
      <c r="L80">
        <v>2.7391722418972821</v>
      </c>
      <c r="M80">
        <v>0</v>
      </c>
    </row>
    <row r="81" spans="1:15" x14ac:dyDescent="0.15">
      <c r="A81">
        <v>5</v>
      </c>
      <c r="B81" t="s">
        <v>73</v>
      </c>
      <c r="C81" t="s">
        <v>464</v>
      </c>
      <c r="D81">
        <v>16</v>
      </c>
      <c r="E81">
        <v>6641949.462890625</v>
      </c>
      <c r="F81">
        <v>6642312.6220703125</v>
      </c>
      <c r="G81">
        <v>6642131.0424804688</v>
      </c>
      <c r="H81">
        <v>6630726.6982795503</v>
      </c>
      <c r="I81">
        <v>9.6409176316561494E-8</v>
      </c>
      <c r="J81">
        <v>1.2832943360415287E-5</v>
      </c>
      <c r="K81">
        <v>0.99134747156049852</v>
      </c>
      <c r="L81">
        <v>-0.17169706722105801</v>
      </c>
      <c r="M81">
        <v>0</v>
      </c>
    </row>
    <row r="82" spans="1:15" x14ac:dyDescent="0.15">
      <c r="A82">
        <v>5</v>
      </c>
      <c r="B82" t="s">
        <v>73</v>
      </c>
      <c r="C82" t="s">
        <v>465</v>
      </c>
      <c r="D82">
        <v>16</v>
      </c>
      <c r="E82">
        <v>6641949.462890625</v>
      </c>
      <c r="F82">
        <v>6642312.6220703125</v>
      </c>
      <c r="G82">
        <v>6642131.0424804688</v>
      </c>
      <c r="H82">
        <v>6630726.6982795503</v>
      </c>
      <c r="I82">
        <v>9.6409176316561494E-8</v>
      </c>
      <c r="J82">
        <v>1.2832943360415287E-5</v>
      </c>
      <c r="K82">
        <v>0.99134747156049852</v>
      </c>
      <c r="L82">
        <v>-0.17169706722105801</v>
      </c>
      <c r="M82">
        <v>0</v>
      </c>
      <c r="N82" t="s">
        <v>466</v>
      </c>
      <c r="O82" t="s">
        <v>467</v>
      </c>
    </row>
    <row r="83" spans="1:15" x14ac:dyDescent="0.15">
      <c r="A83">
        <v>6</v>
      </c>
      <c r="B83" t="s">
        <v>74</v>
      </c>
      <c r="C83" t="s">
        <v>461</v>
      </c>
      <c r="D83">
        <v>0</v>
      </c>
      <c r="E83">
        <v>100000</v>
      </c>
      <c r="F83">
        <v>12000000</v>
      </c>
      <c r="G83">
        <v>100000</v>
      </c>
      <c r="H83">
        <v>-24.698494496648319</v>
      </c>
      <c r="I83">
        <v>-3.3914913437646207E-4</v>
      </c>
      <c r="J83">
        <v>-3.2641260019236336E-4</v>
      </c>
      <c r="K83">
        <v>-4.3490921811319465E-6</v>
      </c>
      <c r="L83">
        <v>-100.02469849449665</v>
      </c>
      <c r="M83">
        <v>0</v>
      </c>
      <c r="O83" t="s">
        <v>462</v>
      </c>
    </row>
    <row r="84" spans="1:15" x14ac:dyDescent="0.15">
      <c r="A84">
        <v>6</v>
      </c>
      <c r="B84" t="s">
        <v>74</v>
      </c>
      <c r="C84" t="s">
        <v>461</v>
      </c>
      <c r="D84">
        <v>0</v>
      </c>
      <c r="E84">
        <v>100000</v>
      </c>
      <c r="F84">
        <v>12000000</v>
      </c>
      <c r="G84">
        <v>12000000</v>
      </c>
      <c r="H84">
        <v>1182691415615.0435</v>
      </c>
      <c r="I84">
        <v>1.6036012035380493E-3</v>
      </c>
      <c r="J84">
        <v>1.6163377377221482E-3</v>
      </c>
      <c r="K84">
        <v>208256.98461261555</v>
      </c>
      <c r="L84">
        <v>9855661.7967920285</v>
      </c>
      <c r="M84">
        <v>0</v>
      </c>
      <c r="O84" t="s">
        <v>463</v>
      </c>
    </row>
    <row r="85" spans="1:15" x14ac:dyDescent="0.15">
      <c r="A85">
        <v>6</v>
      </c>
      <c r="B85" t="s">
        <v>74</v>
      </c>
      <c r="C85" t="s">
        <v>464</v>
      </c>
      <c r="D85">
        <v>1</v>
      </c>
      <c r="E85">
        <v>100000</v>
      </c>
      <c r="F85">
        <v>12000000</v>
      </c>
      <c r="G85">
        <v>6050000</v>
      </c>
      <c r="H85">
        <v>4535828177.7058382</v>
      </c>
      <c r="I85">
        <v>2.3651894892857524E-5</v>
      </c>
      <c r="J85">
        <v>3.6388429076956248E-5</v>
      </c>
      <c r="K85">
        <v>798.70191542627913</v>
      </c>
      <c r="L85">
        <v>74872.366573650215</v>
      </c>
      <c r="M85">
        <v>0</v>
      </c>
    </row>
    <row r="86" spans="1:15" x14ac:dyDescent="0.15">
      <c r="A86">
        <v>6</v>
      </c>
      <c r="B86" t="s">
        <v>74</v>
      </c>
      <c r="C86" t="s">
        <v>464</v>
      </c>
      <c r="D86">
        <v>2</v>
      </c>
      <c r="E86">
        <v>100000</v>
      </c>
      <c r="F86">
        <v>6050000</v>
      </c>
      <c r="G86">
        <v>3075000</v>
      </c>
      <c r="H86">
        <v>-139024.70752408245</v>
      </c>
      <c r="I86">
        <v>-1.2317415484443893E-5</v>
      </c>
      <c r="J86">
        <v>4.1911869965483133E-7</v>
      </c>
      <c r="K86">
        <v>-2.4480490847698974E-2</v>
      </c>
      <c r="L86">
        <v>-104.52112869997016</v>
      </c>
      <c r="M86">
        <v>0</v>
      </c>
    </row>
    <row r="87" spans="1:15" x14ac:dyDescent="0.15">
      <c r="A87">
        <v>6</v>
      </c>
      <c r="B87" t="s">
        <v>74</v>
      </c>
      <c r="C87" t="s">
        <v>464</v>
      </c>
      <c r="D87">
        <v>3</v>
      </c>
      <c r="E87">
        <v>3075000</v>
      </c>
      <c r="F87">
        <v>6050000</v>
      </c>
      <c r="G87">
        <v>4562500</v>
      </c>
      <c r="H87">
        <v>-10214548.289404558</v>
      </c>
      <c r="I87">
        <v>-6.2559424696280897E-6</v>
      </c>
      <c r="J87">
        <v>6.4805917144706357E-6</v>
      </c>
      <c r="K87">
        <v>-1.7986526306399999</v>
      </c>
      <c r="L87">
        <v>-323.88051045270265</v>
      </c>
      <c r="M87">
        <v>0</v>
      </c>
    </row>
    <row r="88" spans="1:15" x14ac:dyDescent="0.15">
      <c r="A88">
        <v>6</v>
      </c>
      <c r="B88" t="s">
        <v>74</v>
      </c>
      <c r="C88" t="s">
        <v>464</v>
      </c>
      <c r="D88">
        <v>4</v>
      </c>
      <c r="E88">
        <v>4562500</v>
      </c>
      <c r="F88">
        <v>6050000</v>
      </c>
      <c r="G88">
        <v>5306250</v>
      </c>
      <c r="H88">
        <v>60920572.364785761</v>
      </c>
      <c r="I88">
        <v>7.8976907599795494E-7</v>
      </c>
      <c r="J88">
        <v>1.352630326009668E-5</v>
      </c>
      <c r="K88">
        <v>10.727341497585098</v>
      </c>
      <c r="L88">
        <v>1048.090880844019</v>
      </c>
      <c r="M88">
        <v>0</v>
      </c>
    </row>
    <row r="89" spans="1:15" x14ac:dyDescent="0.15">
      <c r="A89">
        <v>6</v>
      </c>
      <c r="B89" t="s">
        <v>74</v>
      </c>
      <c r="C89" t="s">
        <v>464</v>
      </c>
      <c r="D89">
        <v>5</v>
      </c>
      <c r="E89">
        <v>4562500</v>
      </c>
      <c r="F89">
        <v>5306250</v>
      </c>
      <c r="G89">
        <v>4934375</v>
      </c>
      <c r="H89">
        <v>-79130359.470775336</v>
      </c>
      <c r="I89">
        <v>-3.6412211961153144E-6</v>
      </c>
      <c r="J89">
        <v>9.0953129879834109E-6</v>
      </c>
      <c r="K89">
        <v>-13.933854458667961</v>
      </c>
      <c r="L89">
        <v>-1703.655163435599</v>
      </c>
      <c r="M89">
        <v>0</v>
      </c>
    </row>
    <row r="90" spans="1:15" x14ac:dyDescent="0.15">
      <c r="A90">
        <v>6</v>
      </c>
      <c r="B90" t="s">
        <v>74</v>
      </c>
      <c r="C90" t="s">
        <v>464</v>
      </c>
      <c r="D90">
        <v>6</v>
      </c>
      <c r="E90">
        <v>4934375</v>
      </c>
      <c r="F90">
        <v>5306250</v>
      </c>
      <c r="G90">
        <v>5120312.5</v>
      </c>
      <c r="H90">
        <v>-87319254.275233597</v>
      </c>
      <c r="I90">
        <v>-2.1432741644956203E-6</v>
      </c>
      <c r="J90">
        <v>1.0593260019603105E-5</v>
      </c>
      <c r="K90">
        <v>-15.375815156758868</v>
      </c>
      <c r="L90">
        <v>-1805.3500987534178</v>
      </c>
      <c r="M90">
        <v>0</v>
      </c>
    </row>
    <row r="91" spans="1:15" x14ac:dyDescent="0.15">
      <c r="A91">
        <v>6</v>
      </c>
      <c r="B91" t="s">
        <v>74</v>
      </c>
      <c r="C91" t="s">
        <v>464</v>
      </c>
      <c r="D91">
        <v>7</v>
      </c>
      <c r="E91">
        <v>5120312.5</v>
      </c>
      <c r="F91">
        <v>5306250</v>
      </c>
      <c r="G91">
        <v>5213281.25</v>
      </c>
      <c r="H91">
        <v>-55628020.032418206</v>
      </c>
      <c r="I91">
        <v>-1.0094754476947828E-6</v>
      </c>
      <c r="J91">
        <v>1.1727058736403943E-5</v>
      </c>
      <c r="K91">
        <v>-9.7953900391650315</v>
      </c>
      <c r="L91">
        <v>-1167.0442925445122</v>
      </c>
      <c r="M91">
        <v>0</v>
      </c>
    </row>
    <row r="92" spans="1:15" x14ac:dyDescent="0.15">
      <c r="A92">
        <v>6</v>
      </c>
      <c r="B92" t="s">
        <v>74</v>
      </c>
      <c r="C92" t="s">
        <v>464</v>
      </c>
      <c r="D92">
        <v>8</v>
      </c>
      <c r="E92">
        <v>5213281.25</v>
      </c>
      <c r="F92">
        <v>5306250</v>
      </c>
      <c r="G92">
        <v>5259765.625</v>
      </c>
      <c r="H92">
        <v>-8855614.6465779338</v>
      </c>
      <c r="I92">
        <v>-1.3426044146528504E-7</v>
      </c>
      <c r="J92">
        <v>1.260227374263344E-5</v>
      </c>
      <c r="K92">
        <v>-1.5593616211618129</v>
      </c>
      <c r="L92">
        <v>-268.36519491451548</v>
      </c>
      <c r="M92">
        <v>0</v>
      </c>
    </row>
    <row r="93" spans="1:15" x14ac:dyDescent="0.15">
      <c r="A93">
        <v>6</v>
      </c>
      <c r="B93" t="s">
        <v>74</v>
      </c>
      <c r="C93" t="s">
        <v>464</v>
      </c>
      <c r="D93">
        <v>9</v>
      </c>
      <c r="E93">
        <v>5259765.625</v>
      </c>
      <c r="F93">
        <v>5306250</v>
      </c>
      <c r="G93">
        <v>5283007.8125</v>
      </c>
      <c r="H93">
        <v>22998135.853466511</v>
      </c>
      <c r="I93">
        <v>3.2160385331741874E-7</v>
      </c>
      <c r="J93">
        <v>1.3058138037416144E-5</v>
      </c>
      <c r="K93">
        <v>4.0496805517637817</v>
      </c>
      <c r="L93">
        <v>335.32276819752497</v>
      </c>
      <c r="M93">
        <v>0</v>
      </c>
    </row>
    <row r="94" spans="1:15" x14ac:dyDescent="0.15">
      <c r="A94">
        <v>6</v>
      </c>
      <c r="B94" t="s">
        <v>74</v>
      </c>
      <c r="C94" t="s">
        <v>464</v>
      </c>
      <c r="D94">
        <v>10</v>
      </c>
      <c r="E94">
        <v>5259765.625</v>
      </c>
      <c r="F94">
        <v>5283007.8125</v>
      </c>
      <c r="G94">
        <v>5271386.71875</v>
      </c>
      <c r="H94">
        <v>6331505.0534312706</v>
      </c>
      <c r="I94">
        <v>9.2128406141641121E-8</v>
      </c>
      <c r="J94">
        <v>1.2828662590240366E-5</v>
      </c>
      <c r="K94">
        <v>1.1148978787517647</v>
      </c>
      <c r="L94">
        <v>20.110805585757817</v>
      </c>
      <c r="M94">
        <v>0</v>
      </c>
    </row>
    <row r="95" spans="1:15" x14ac:dyDescent="0.15">
      <c r="A95">
        <v>6</v>
      </c>
      <c r="B95" t="s">
        <v>74</v>
      </c>
      <c r="C95" t="s">
        <v>464</v>
      </c>
      <c r="D95">
        <v>11</v>
      </c>
      <c r="E95">
        <v>5259765.625</v>
      </c>
      <c r="F95">
        <v>5271386.71875</v>
      </c>
      <c r="G95">
        <v>5265576.171875</v>
      </c>
      <c r="H95">
        <v>-1444472.3414727559</v>
      </c>
      <c r="I95">
        <v>-2.1450714952268605E-8</v>
      </c>
      <c r="J95">
        <v>1.2715083469146457E-5</v>
      </c>
      <c r="K95">
        <v>-0.25435329133170559</v>
      </c>
      <c r="L95">
        <v>-127.43237006404181</v>
      </c>
      <c r="M95">
        <v>0</v>
      </c>
    </row>
    <row r="96" spans="1:15" x14ac:dyDescent="0.15">
      <c r="A96">
        <v>6</v>
      </c>
      <c r="B96" t="s">
        <v>74</v>
      </c>
      <c r="C96" t="s">
        <v>464</v>
      </c>
      <c r="D96">
        <v>12</v>
      </c>
      <c r="E96">
        <v>5265576.171875</v>
      </c>
      <c r="F96">
        <v>5271386.71875</v>
      </c>
      <c r="G96">
        <v>5268481.4453125</v>
      </c>
      <c r="H96">
        <v>2397628.0837337202</v>
      </c>
      <c r="I96">
        <v>3.5242993760518373E-8</v>
      </c>
      <c r="J96">
        <v>1.2771777177859244E-5</v>
      </c>
      <c r="K96">
        <v>0.4221919499443072</v>
      </c>
      <c r="L96">
        <v>-54.491097508430059</v>
      </c>
      <c r="M96">
        <v>0</v>
      </c>
    </row>
    <row r="97" spans="1:15" x14ac:dyDescent="0.15">
      <c r="A97">
        <v>6</v>
      </c>
      <c r="B97" t="s">
        <v>74</v>
      </c>
      <c r="C97" t="s">
        <v>464</v>
      </c>
      <c r="D97">
        <v>13</v>
      </c>
      <c r="E97">
        <v>5268481.4453125</v>
      </c>
      <c r="F97">
        <v>5271386.71875</v>
      </c>
      <c r="G97">
        <v>5269934.08203125</v>
      </c>
      <c r="H97">
        <v>4352987.1511306427</v>
      </c>
      <c r="I97">
        <v>6.3660733461652955E-8</v>
      </c>
      <c r="J97">
        <v>1.2800194917560378E-5</v>
      </c>
      <c r="K97">
        <v>0.76650592553806007</v>
      </c>
      <c r="L97">
        <v>-17.399590139601482</v>
      </c>
      <c r="M97">
        <v>0</v>
      </c>
    </row>
    <row r="98" spans="1:15" x14ac:dyDescent="0.15">
      <c r="A98">
        <v>6</v>
      </c>
      <c r="B98" t="s">
        <v>74</v>
      </c>
      <c r="C98" t="s">
        <v>464</v>
      </c>
      <c r="D98">
        <v>14</v>
      </c>
      <c r="E98">
        <v>5269934.08203125</v>
      </c>
      <c r="F98">
        <v>5271386.71875</v>
      </c>
      <c r="G98">
        <v>5270660.400390625</v>
      </c>
      <c r="H98">
        <v>5339391.4111623466</v>
      </c>
      <c r="I98">
        <v>7.7888977960879958E-8</v>
      </c>
      <c r="J98">
        <v>1.2814423162059605E-5</v>
      </c>
      <c r="K98">
        <v>0.94019922718125504</v>
      </c>
      <c r="L98">
        <v>1.3040303406121125</v>
      </c>
      <c r="M98">
        <v>0</v>
      </c>
    </row>
    <row r="99" spans="1:15" x14ac:dyDescent="0.15">
      <c r="A99">
        <v>6</v>
      </c>
      <c r="B99" t="s">
        <v>74</v>
      </c>
      <c r="C99" t="s">
        <v>464</v>
      </c>
      <c r="D99">
        <v>15</v>
      </c>
      <c r="E99">
        <v>5269934.08203125</v>
      </c>
      <c r="F99">
        <v>5270660.400390625</v>
      </c>
      <c r="G99">
        <v>5270297.2412109375</v>
      </c>
      <c r="H99">
        <v>4845498.8153683813</v>
      </c>
      <c r="I99">
        <v>7.0773784710340471E-8</v>
      </c>
      <c r="J99">
        <v>1.2807307968809066E-5</v>
      </c>
      <c r="K99">
        <v>0.85323099407789793</v>
      </c>
      <c r="L99">
        <v>-8.0602365749099896</v>
      </c>
      <c r="M99">
        <v>0</v>
      </c>
    </row>
    <row r="100" spans="1:15" x14ac:dyDescent="0.15">
      <c r="A100">
        <v>6</v>
      </c>
      <c r="B100" t="s">
        <v>74</v>
      </c>
      <c r="C100" t="s">
        <v>464</v>
      </c>
      <c r="D100">
        <v>16</v>
      </c>
      <c r="E100">
        <v>5270297.2412109375</v>
      </c>
      <c r="F100">
        <v>5270660.400390625</v>
      </c>
      <c r="G100">
        <v>5270478.8208007813</v>
      </c>
      <c r="H100">
        <v>5092204.389423769</v>
      </c>
      <c r="I100">
        <v>7.4330133072108984E-8</v>
      </c>
      <c r="J100">
        <v>1.2810864317170834E-5</v>
      </c>
      <c r="K100">
        <v>0.89667272220879901</v>
      </c>
      <c r="L100">
        <v>-3.3825092071981002</v>
      </c>
      <c r="M100">
        <v>0</v>
      </c>
    </row>
    <row r="101" spans="1:15" x14ac:dyDescent="0.15">
      <c r="A101">
        <v>6</v>
      </c>
      <c r="B101" t="s">
        <v>74</v>
      </c>
      <c r="C101" t="s">
        <v>464</v>
      </c>
      <c r="D101">
        <v>17</v>
      </c>
      <c r="E101">
        <v>5270478.8208007813</v>
      </c>
      <c r="F101">
        <v>5270660.400390625</v>
      </c>
      <c r="G101">
        <v>5270569.6105957031</v>
      </c>
      <c r="H101">
        <v>5215783.0860475088</v>
      </c>
      <c r="I101">
        <v>7.6109897154135229E-8</v>
      </c>
      <c r="J101">
        <v>1.2812644081252861E-5</v>
      </c>
      <c r="K101">
        <v>0.91843336609394433</v>
      </c>
      <c r="L101">
        <v>-1.0394801434375165</v>
      </c>
      <c r="M101">
        <v>0</v>
      </c>
    </row>
    <row r="102" spans="1:15" x14ac:dyDescent="0.15">
      <c r="A102">
        <v>6</v>
      </c>
      <c r="B102" t="s">
        <v>74</v>
      </c>
      <c r="C102" t="s">
        <v>464</v>
      </c>
      <c r="D102">
        <v>18</v>
      </c>
      <c r="E102">
        <v>5270569.6105957031</v>
      </c>
      <c r="F102">
        <v>5270660.400390625</v>
      </c>
      <c r="G102">
        <v>5270615.0054931641</v>
      </c>
      <c r="H102">
        <v>5277575.981071054</v>
      </c>
      <c r="I102">
        <v>7.6999414014380138E-8</v>
      </c>
      <c r="J102">
        <v>1.2813533598113105E-5</v>
      </c>
      <c r="K102">
        <v>0.92931431256753916</v>
      </c>
      <c r="L102">
        <v>0.13207141046414966</v>
      </c>
      <c r="M102">
        <v>0</v>
      </c>
    </row>
    <row r="103" spans="1:15" x14ac:dyDescent="0.15">
      <c r="A103">
        <v>6</v>
      </c>
      <c r="B103" t="s">
        <v>74</v>
      </c>
      <c r="C103" t="s">
        <v>465</v>
      </c>
      <c r="D103">
        <v>18</v>
      </c>
      <c r="E103">
        <v>5270569.6105957031</v>
      </c>
      <c r="F103">
        <v>5270660.400390625</v>
      </c>
      <c r="G103">
        <v>5270615.0054931641</v>
      </c>
      <c r="H103">
        <v>5277575.981071054</v>
      </c>
      <c r="I103">
        <v>7.6999414014380138E-8</v>
      </c>
      <c r="J103">
        <v>1.2813533598113105E-5</v>
      </c>
      <c r="K103">
        <v>0.92931431256753916</v>
      </c>
      <c r="L103">
        <v>0.13207141046414966</v>
      </c>
      <c r="M103">
        <v>0</v>
      </c>
      <c r="N103" t="s">
        <v>466</v>
      </c>
      <c r="O103" t="s">
        <v>467</v>
      </c>
    </row>
    <row r="104" spans="1:15" x14ac:dyDescent="0.15">
      <c r="A104">
        <v>7</v>
      </c>
      <c r="B104" t="s">
        <v>75</v>
      </c>
      <c r="C104" t="s">
        <v>461</v>
      </c>
      <c r="D104">
        <v>0</v>
      </c>
      <c r="E104">
        <v>100000</v>
      </c>
      <c r="F104">
        <v>12000000</v>
      </c>
      <c r="G104">
        <v>100000</v>
      </c>
      <c r="H104">
        <v>-24.909492115949785</v>
      </c>
      <c r="I104">
        <v>-3.3774979286331432E-4</v>
      </c>
      <c r="J104">
        <v>-3.2501325867921561E-4</v>
      </c>
      <c r="K104">
        <v>-4.5115675102467358E-6</v>
      </c>
      <c r="L104">
        <v>-100.02490949211595</v>
      </c>
      <c r="M104">
        <v>0</v>
      </c>
      <c r="O104" t="s">
        <v>462</v>
      </c>
    </row>
    <row r="105" spans="1:15" x14ac:dyDescent="0.15">
      <c r="A105">
        <v>7</v>
      </c>
      <c r="B105" t="s">
        <v>75</v>
      </c>
      <c r="C105" t="s">
        <v>461</v>
      </c>
      <c r="D105">
        <v>0</v>
      </c>
      <c r="E105">
        <v>100000</v>
      </c>
      <c r="F105">
        <v>12000000</v>
      </c>
      <c r="G105">
        <v>12000000</v>
      </c>
      <c r="H105">
        <v>1219706798260.0488</v>
      </c>
      <c r="I105">
        <v>1.6428803186424492E-3</v>
      </c>
      <c r="J105">
        <v>1.655616852826548E-3</v>
      </c>
      <c r="K105">
        <v>220911.35128096881</v>
      </c>
      <c r="L105">
        <v>10164123.31883374</v>
      </c>
      <c r="M105">
        <v>0</v>
      </c>
      <c r="O105" t="s">
        <v>463</v>
      </c>
    </row>
    <row r="106" spans="1:15" x14ac:dyDescent="0.15">
      <c r="A106">
        <v>7</v>
      </c>
      <c r="B106" t="s">
        <v>75</v>
      </c>
      <c r="C106" t="s">
        <v>464</v>
      </c>
      <c r="D106">
        <v>1</v>
      </c>
      <c r="E106">
        <v>100000</v>
      </c>
      <c r="F106">
        <v>12000000</v>
      </c>
      <c r="G106">
        <v>6050000</v>
      </c>
      <c r="H106">
        <v>4846643547.302475</v>
      </c>
      <c r="I106">
        <v>2.4857808531101238E-5</v>
      </c>
      <c r="J106">
        <v>3.7594342715199962E-5</v>
      </c>
      <c r="K106">
        <v>877.81635450350484</v>
      </c>
      <c r="L106">
        <v>80009.81069921446</v>
      </c>
      <c r="M106">
        <v>0</v>
      </c>
    </row>
    <row r="107" spans="1:15" x14ac:dyDescent="0.15">
      <c r="A107">
        <v>7</v>
      </c>
      <c r="B107" t="s">
        <v>75</v>
      </c>
      <c r="C107" t="s">
        <v>464</v>
      </c>
      <c r="D107">
        <v>2</v>
      </c>
      <c r="E107">
        <v>100000</v>
      </c>
      <c r="F107">
        <v>6050000</v>
      </c>
      <c r="G107">
        <v>3075000</v>
      </c>
      <c r="H107">
        <v>-141626.25867733327</v>
      </c>
      <c r="I107">
        <v>-1.2269383289495419E-5</v>
      </c>
      <c r="J107">
        <v>4.671508946033068E-7</v>
      </c>
      <c r="K107">
        <v>-2.5651122241762879E-2</v>
      </c>
      <c r="L107">
        <v>-104.60573198950678</v>
      </c>
      <c r="M107">
        <v>0</v>
      </c>
    </row>
    <row r="108" spans="1:15" x14ac:dyDescent="0.15">
      <c r="A108">
        <v>7</v>
      </c>
      <c r="B108" t="s">
        <v>75</v>
      </c>
      <c r="C108" t="s">
        <v>464</v>
      </c>
      <c r="D108">
        <v>3</v>
      </c>
      <c r="E108">
        <v>3075000</v>
      </c>
      <c r="F108">
        <v>6050000</v>
      </c>
      <c r="G108">
        <v>4562500</v>
      </c>
      <c r="H108">
        <v>-11713049.927335333</v>
      </c>
      <c r="I108">
        <v>-6.1255342913435354E-6</v>
      </c>
      <c r="J108">
        <v>6.6109998927551899E-6</v>
      </c>
      <c r="K108">
        <v>-2.121448934088356</v>
      </c>
      <c r="L108">
        <v>-356.72438196899361</v>
      </c>
      <c r="M108">
        <v>0</v>
      </c>
    </row>
    <row r="109" spans="1:15" x14ac:dyDescent="0.15">
      <c r="A109">
        <v>7</v>
      </c>
      <c r="B109" t="s">
        <v>75</v>
      </c>
      <c r="C109" t="s">
        <v>464</v>
      </c>
      <c r="D109">
        <v>4</v>
      </c>
      <c r="E109">
        <v>4562500</v>
      </c>
      <c r="F109">
        <v>6050000</v>
      </c>
      <c r="G109">
        <v>5306250</v>
      </c>
      <c r="H109">
        <v>107028627.49387108</v>
      </c>
      <c r="I109">
        <v>1.2887527004950842E-6</v>
      </c>
      <c r="J109">
        <v>1.402528688459381E-5</v>
      </c>
      <c r="K109">
        <v>19.384854424970992</v>
      </c>
      <c r="L109">
        <v>1917.0294934062865</v>
      </c>
      <c r="M109">
        <v>0</v>
      </c>
    </row>
    <row r="110" spans="1:15" x14ac:dyDescent="0.15">
      <c r="A110">
        <v>7</v>
      </c>
      <c r="B110" t="s">
        <v>75</v>
      </c>
      <c r="C110" t="s">
        <v>464</v>
      </c>
      <c r="D110">
        <v>5</v>
      </c>
      <c r="E110">
        <v>4562500</v>
      </c>
      <c r="F110">
        <v>5306250</v>
      </c>
      <c r="G110">
        <v>4934375</v>
      </c>
      <c r="H110">
        <v>-82838320.589860201</v>
      </c>
      <c r="I110">
        <v>-3.4685058889138775E-6</v>
      </c>
      <c r="J110">
        <v>9.2680282951848479E-6</v>
      </c>
      <c r="K110">
        <v>-15.003544594043055</v>
      </c>
      <c r="L110">
        <v>-1778.8006705988134</v>
      </c>
      <c r="M110">
        <v>0</v>
      </c>
    </row>
    <row r="111" spans="1:15" x14ac:dyDescent="0.15">
      <c r="A111">
        <v>7</v>
      </c>
      <c r="B111" t="s">
        <v>75</v>
      </c>
      <c r="C111" t="s">
        <v>464</v>
      </c>
      <c r="D111">
        <v>6</v>
      </c>
      <c r="E111">
        <v>4934375</v>
      </c>
      <c r="F111">
        <v>5306250</v>
      </c>
      <c r="G111">
        <v>5120312.5</v>
      </c>
      <c r="H111">
        <v>-84212315.597416818</v>
      </c>
      <c r="I111">
        <v>-1.9477506273909311E-6</v>
      </c>
      <c r="J111">
        <v>1.0788783556707794E-5</v>
      </c>
      <c r="K111">
        <v>-15.252400379880793</v>
      </c>
      <c r="L111">
        <v>-1744.6714062357878</v>
      </c>
      <c r="M111">
        <v>0</v>
      </c>
    </row>
    <row r="112" spans="1:15" x14ac:dyDescent="0.15">
      <c r="A112">
        <v>7</v>
      </c>
      <c r="B112" t="s">
        <v>75</v>
      </c>
      <c r="C112" t="s">
        <v>464</v>
      </c>
      <c r="D112">
        <v>7</v>
      </c>
      <c r="E112">
        <v>5120312.5</v>
      </c>
      <c r="F112">
        <v>5306250</v>
      </c>
      <c r="G112">
        <v>5213281.25</v>
      </c>
      <c r="H112">
        <v>-34541938.44258412</v>
      </c>
      <c r="I112">
        <v>-5.7015122057140052E-7</v>
      </c>
      <c r="J112">
        <v>1.2166382963527325E-5</v>
      </c>
      <c r="K112">
        <v>-6.2561808363294773</v>
      </c>
      <c r="L112">
        <v>-762.57577111505577</v>
      </c>
      <c r="M112">
        <v>0</v>
      </c>
    </row>
    <row r="113" spans="1:15" x14ac:dyDescent="0.15">
      <c r="A113">
        <v>7</v>
      </c>
      <c r="B113" t="s">
        <v>75</v>
      </c>
      <c r="C113" t="s">
        <v>464</v>
      </c>
      <c r="D113">
        <v>8</v>
      </c>
      <c r="E113">
        <v>5213281.25</v>
      </c>
      <c r="F113">
        <v>5306250</v>
      </c>
      <c r="G113">
        <v>5259765.625</v>
      </c>
      <c r="H113">
        <v>23944569.541075755</v>
      </c>
      <c r="I113">
        <v>3.3413057091363138E-7</v>
      </c>
      <c r="J113">
        <v>1.3070664755012357E-5</v>
      </c>
      <c r="K113">
        <v>4.3368022714196526</v>
      </c>
      <c r="L113">
        <v>355.24023783998467</v>
      </c>
      <c r="M113">
        <v>0</v>
      </c>
    </row>
    <row r="114" spans="1:15" x14ac:dyDescent="0.15">
      <c r="A114">
        <v>7</v>
      </c>
      <c r="B114" t="s">
        <v>75</v>
      </c>
      <c r="C114" t="s">
        <v>464</v>
      </c>
      <c r="D114">
        <v>9</v>
      </c>
      <c r="E114">
        <v>5213281.25</v>
      </c>
      <c r="F114">
        <v>5259765.625</v>
      </c>
      <c r="G114">
        <v>5236523.4375</v>
      </c>
      <c r="H114">
        <v>-8206909.3141953582</v>
      </c>
      <c r="I114">
        <v>-1.2419306010039483E-7</v>
      </c>
      <c r="J114">
        <v>1.2612341123998331E-5</v>
      </c>
      <c r="K114">
        <v>-1.4864223344705201</v>
      </c>
      <c r="L114">
        <v>-256.72438808205675</v>
      </c>
      <c r="M114">
        <v>0</v>
      </c>
    </row>
    <row r="115" spans="1:15" x14ac:dyDescent="0.15">
      <c r="A115">
        <v>7</v>
      </c>
      <c r="B115" t="s">
        <v>75</v>
      </c>
      <c r="C115" t="s">
        <v>464</v>
      </c>
      <c r="D115">
        <v>10</v>
      </c>
      <c r="E115">
        <v>5236523.4375</v>
      </c>
      <c r="F115">
        <v>5259765.625</v>
      </c>
      <c r="G115">
        <v>5248144.53125</v>
      </c>
      <c r="H115">
        <v>7120934.3568654368</v>
      </c>
      <c r="I115">
        <v>1.0340852239731259E-7</v>
      </c>
      <c r="J115">
        <v>1.2839942706496038E-5</v>
      </c>
      <c r="K115">
        <v>1.2897322810713947</v>
      </c>
      <c r="L115">
        <v>35.684798969691805</v>
      </c>
      <c r="M115">
        <v>0</v>
      </c>
    </row>
    <row r="116" spans="1:15" x14ac:dyDescent="0.15">
      <c r="A116">
        <v>7</v>
      </c>
      <c r="B116" t="s">
        <v>75</v>
      </c>
      <c r="C116" t="s">
        <v>464</v>
      </c>
      <c r="D116">
        <v>11</v>
      </c>
      <c r="E116">
        <v>5236523.4375</v>
      </c>
      <c r="F116">
        <v>5248144.53125</v>
      </c>
      <c r="G116">
        <v>5242333.984375</v>
      </c>
      <c r="H116">
        <v>-727378.03405351692</v>
      </c>
      <c r="I116">
        <v>-1.0780844763949536E-8</v>
      </c>
      <c r="J116">
        <v>1.2725753339334776E-5</v>
      </c>
      <c r="K116">
        <v>-0.13174155020213124</v>
      </c>
      <c r="L116">
        <v>-113.87507999722067</v>
      </c>
      <c r="M116">
        <v>0</v>
      </c>
    </row>
    <row r="117" spans="1:15" x14ac:dyDescent="0.15">
      <c r="A117">
        <v>7</v>
      </c>
      <c r="B117" t="s">
        <v>75</v>
      </c>
      <c r="C117" t="s">
        <v>464</v>
      </c>
      <c r="D117">
        <v>12</v>
      </c>
      <c r="E117">
        <v>5242333.984375</v>
      </c>
      <c r="F117">
        <v>5248144.53125</v>
      </c>
      <c r="G117">
        <v>5245239.2578125</v>
      </c>
      <c r="H117">
        <v>3150362.4507808527</v>
      </c>
      <c r="I117">
        <v>4.6216582364441738E-8</v>
      </c>
      <c r="J117">
        <v>1.2782750766463167E-5</v>
      </c>
      <c r="K117">
        <v>0.57058862590552017</v>
      </c>
      <c r="L117">
        <v>-39.938632044504772</v>
      </c>
      <c r="M117">
        <v>0</v>
      </c>
    </row>
    <row r="118" spans="1:15" x14ac:dyDescent="0.15">
      <c r="A118">
        <v>7</v>
      </c>
      <c r="B118" t="s">
        <v>75</v>
      </c>
      <c r="C118" t="s">
        <v>464</v>
      </c>
      <c r="D118">
        <v>13</v>
      </c>
      <c r="E118">
        <v>5245239.2578125</v>
      </c>
      <c r="F118">
        <v>5248144.53125</v>
      </c>
      <c r="G118">
        <v>5246691.89453125</v>
      </c>
      <c r="H118">
        <v>5124064.523814477</v>
      </c>
      <c r="I118">
        <v>7.4789084800206752E-8</v>
      </c>
      <c r="J118">
        <v>1.2811323268898932E-5</v>
      </c>
      <c r="K118">
        <v>0.9280623996041617</v>
      </c>
      <c r="L118">
        <v>-2.3372321680369752</v>
      </c>
      <c r="M118">
        <v>0</v>
      </c>
    </row>
    <row r="119" spans="1:15" x14ac:dyDescent="0.15">
      <c r="A119">
        <v>7</v>
      </c>
      <c r="B119" t="s">
        <v>75</v>
      </c>
      <c r="C119" t="s">
        <v>464</v>
      </c>
      <c r="D119">
        <v>14</v>
      </c>
      <c r="E119">
        <v>5246691.89453125</v>
      </c>
      <c r="F119">
        <v>5248144.53125</v>
      </c>
      <c r="G119">
        <v>5247418.212890625</v>
      </c>
      <c r="H119">
        <v>6119613.9134083977</v>
      </c>
      <c r="I119">
        <v>8.9093152466670537E-8</v>
      </c>
      <c r="J119">
        <v>1.2825627336565396E-5</v>
      </c>
      <c r="K119">
        <v>1.1083747182990082</v>
      </c>
      <c r="L119">
        <v>16.62142533970643</v>
      </c>
      <c r="M119">
        <v>0</v>
      </c>
    </row>
    <row r="120" spans="1:15" x14ac:dyDescent="0.15">
      <c r="A120">
        <v>7</v>
      </c>
      <c r="B120" t="s">
        <v>75</v>
      </c>
      <c r="C120" t="s">
        <v>464</v>
      </c>
      <c r="D120">
        <v>15</v>
      </c>
      <c r="E120">
        <v>5246691.89453125</v>
      </c>
      <c r="F120">
        <v>5247418.212890625</v>
      </c>
      <c r="G120">
        <v>5247055.0537109375</v>
      </c>
      <c r="H120">
        <v>5621050.0743822195</v>
      </c>
      <c r="I120">
        <v>8.1938724365246835E-8</v>
      </c>
      <c r="J120">
        <v>1.2818472908463972E-5</v>
      </c>
      <c r="K120">
        <v>1.0180756304065601</v>
      </c>
      <c r="L120">
        <v>7.1277129140617079</v>
      </c>
      <c r="M120">
        <v>0</v>
      </c>
    </row>
    <row r="121" spans="1:15" x14ac:dyDescent="0.15">
      <c r="A121">
        <v>7</v>
      </c>
      <c r="B121" t="s">
        <v>75</v>
      </c>
      <c r="C121" t="s">
        <v>464</v>
      </c>
      <c r="D121">
        <v>16</v>
      </c>
      <c r="E121">
        <v>5246691.89453125</v>
      </c>
      <c r="F121">
        <v>5247055.0537109375</v>
      </c>
      <c r="G121">
        <v>5246873.4741210938</v>
      </c>
      <c r="H121">
        <v>5372345.0041197706</v>
      </c>
      <c r="I121">
        <v>7.836308818974798E-8</v>
      </c>
      <c r="J121">
        <v>1.2814897272288473E-5</v>
      </c>
      <c r="K121">
        <v>0.9730305644772056</v>
      </c>
      <c r="L121">
        <v>2.3913580271667336</v>
      </c>
      <c r="M121">
        <v>0</v>
      </c>
    </row>
    <row r="122" spans="1:15" x14ac:dyDescent="0.15">
      <c r="A122">
        <v>7</v>
      </c>
      <c r="B122" t="s">
        <v>75</v>
      </c>
      <c r="C122" t="s">
        <v>464</v>
      </c>
      <c r="D122">
        <v>17</v>
      </c>
      <c r="E122">
        <v>5246691.89453125</v>
      </c>
      <c r="F122">
        <v>5246873.4741210938</v>
      </c>
      <c r="G122">
        <v>5246782.6843261719</v>
      </c>
      <c r="H122">
        <v>5248128.9964321954</v>
      </c>
      <c r="I122">
        <v>7.657555537814662E-8</v>
      </c>
      <c r="J122">
        <v>1.2813109739476872E-5</v>
      </c>
      <c r="K122">
        <v>0.95053275914551894</v>
      </c>
      <c r="L122">
        <v>2.5659764984080818E-2</v>
      </c>
      <c r="M122">
        <v>0</v>
      </c>
    </row>
    <row r="123" spans="1:15" x14ac:dyDescent="0.15">
      <c r="A123">
        <v>7</v>
      </c>
      <c r="B123" t="s">
        <v>75</v>
      </c>
      <c r="C123" t="s">
        <v>465</v>
      </c>
      <c r="D123">
        <v>17</v>
      </c>
      <c r="E123">
        <v>5246691.89453125</v>
      </c>
      <c r="F123">
        <v>5246873.4741210938</v>
      </c>
      <c r="G123">
        <v>5246782.6843261719</v>
      </c>
      <c r="H123">
        <v>5248128.9964321954</v>
      </c>
      <c r="I123">
        <v>7.657555537814662E-8</v>
      </c>
      <c r="J123">
        <v>1.2813109739476872E-5</v>
      </c>
      <c r="K123">
        <v>0.95053275914551894</v>
      </c>
      <c r="L123">
        <v>2.5659764984080818E-2</v>
      </c>
      <c r="M123">
        <v>0</v>
      </c>
      <c r="N123" t="s">
        <v>466</v>
      </c>
      <c r="O123" t="s">
        <v>467</v>
      </c>
    </row>
    <row r="124" spans="1:15" x14ac:dyDescent="0.15">
      <c r="A124">
        <v>8</v>
      </c>
      <c r="B124" t="s">
        <v>76</v>
      </c>
      <c r="C124" t="s">
        <v>461</v>
      </c>
      <c r="D124">
        <v>0</v>
      </c>
      <c r="E124">
        <v>100000</v>
      </c>
      <c r="F124">
        <v>12000000</v>
      </c>
      <c r="G124">
        <v>100000</v>
      </c>
      <c r="H124">
        <v>-15.795075773457869</v>
      </c>
      <c r="I124">
        <v>-4.1959053999323954E-4</v>
      </c>
      <c r="J124">
        <v>-4.0693934405466371E-4</v>
      </c>
      <c r="K124">
        <v>-2.3394220379249475E-6</v>
      </c>
      <c r="L124">
        <v>-100.01579507577345</v>
      </c>
      <c r="M124">
        <v>0</v>
      </c>
      <c r="O124" t="s">
        <v>462</v>
      </c>
    </row>
    <row r="125" spans="1:15" x14ac:dyDescent="0.15">
      <c r="A125">
        <v>8</v>
      </c>
      <c r="B125" t="s">
        <v>76</v>
      </c>
      <c r="C125" t="s">
        <v>461</v>
      </c>
      <c r="D125">
        <v>0</v>
      </c>
      <c r="E125">
        <v>100000</v>
      </c>
      <c r="F125">
        <v>12000000</v>
      </c>
      <c r="G125">
        <v>12000000</v>
      </c>
      <c r="H125">
        <v>241301005870.81744</v>
      </c>
      <c r="I125">
        <v>4.6323127159851178E-4</v>
      </c>
      <c r="J125">
        <v>4.7588246753708761E-4</v>
      </c>
      <c r="K125">
        <v>35739.296158125726</v>
      </c>
      <c r="L125">
        <v>2010741.7155901454</v>
      </c>
      <c r="M125">
        <v>0</v>
      </c>
      <c r="O125" t="s">
        <v>463</v>
      </c>
    </row>
    <row r="126" spans="1:15" x14ac:dyDescent="0.15">
      <c r="A126">
        <v>8</v>
      </c>
      <c r="B126" t="s">
        <v>76</v>
      </c>
      <c r="C126" t="s">
        <v>464</v>
      </c>
      <c r="D126">
        <v>1</v>
      </c>
      <c r="E126">
        <v>100000</v>
      </c>
      <c r="F126">
        <v>12000000</v>
      </c>
      <c r="G126">
        <v>6050000</v>
      </c>
      <c r="H126">
        <v>-45931617.055152431</v>
      </c>
      <c r="I126">
        <v>-4.6268227874159119E-6</v>
      </c>
      <c r="J126">
        <v>8.0243731511599227E-6</v>
      </c>
      <c r="K126">
        <v>-6.8029706674100492</v>
      </c>
      <c r="L126">
        <v>-859.20028190334597</v>
      </c>
      <c r="M126">
        <v>0</v>
      </c>
    </row>
    <row r="127" spans="1:15" x14ac:dyDescent="0.15">
      <c r="A127">
        <v>8</v>
      </c>
      <c r="B127" t="s">
        <v>76</v>
      </c>
      <c r="C127" t="s">
        <v>464</v>
      </c>
      <c r="D127">
        <v>2</v>
      </c>
      <c r="E127">
        <v>6050000</v>
      </c>
      <c r="F127">
        <v>12000000</v>
      </c>
      <c r="G127">
        <v>9025000</v>
      </c>
      <c r="H127">
        <v>27675341262.290874</v>
      </c>
      <c r="I127">
        <v>9.0272549201840925E-5</v>
      </c>
      <c r="J127">
        <v>1.0292374514041675E-4</v>
      </c>
      <c r="K127">
        <v>4099.0182120489471</v>
      </c>
      <c r="L127">
        <v>306551.98074560525</v>
      </c>
      <c r="M127">
        <v>0</v>
      </c>
    </row>
    <row r="128" spans="1:15" x14ac:dyDescent="0.15">
      <c r="A128">
        <v>8</v>
      </c>
      <c r="B128" t="s">
        <v>76</v>
      </c>
      <c r="C128" t="s">
        <v>464</v>
      </c>
      <c r="D128">
        <v>3</v>
      </c>
      <c r="E128">
        <v>6050000</v>
      </c>
      <c r="F128">
        <v>9025000</v>
      </c>
      <c r="G128">
        <v>7537500</v>
      </c>
      <c r="H128">
        <v>3499233986.9070067</v>
      </c>
      <c r="I128">
        <v>1.9301560665928998E-5</v>
      </c>
      <c r="J128">
        <v>3.1952756604504832E-5</v>
      </c>
      <c r="K128">
        <v>518.27450670305359</v>
      </c>
      <c r="L128">
        <v>46324.331501253822</v>
      </c>
      <c r="M128">
        <v>0</v>
      </c>
    </row>
    <row r="129" spans="1:15" x14ac:dyDescent="0.15">
      <c r="A129">
        <v>8</v>
      </c>
      <c r="B129" t="s">
        <v>76</v>
      </c>
      <c r="C129" t="s">
        <v>464</v>
      </c>
      <c r="D129">
        <v>4</v>
      </c>
      <c r="E129">
        <v>6050000</v>
      </c>
      <c r="F129">
        <v>7537500</v>
      </c>
      <c r="G129">
        <v>6793750</v>
      </c>
      <c r="H129">
        <v>206754536.31226593</v>
      </c>
      <c r="I129">
        <v>2.1932475827324349E-6</v>
      </c>
      <c r="J129">
        <v>1.484444352130827E-5</v>
      </c>
      <c r="K129">
        <v>30.622589320062492</v>
      </c>
      <c r="L129">
        <v>2943.305042314862</v>
      </c>
      <c r="M129">
        <v>0</v>
      </c>
    </row>
    <row r="130" spans="1:15" x14ac:dyDescent="0.15">
      <c r="A130">
        <v>8</v>
      </c>
      <c r="B130" t="s">
        <v>76</v>
      </c>
      <c r="C130" t="s">
        <v>464</v>
      </c>
      <c r="D130">
        <v>5</v>
      </c>
      <c r="E130">
        <v>6050000</v>
      </c>
      <c r="F130">
        <v>6793750</v>
      </c>
      <c r="G130">
        <v>6421875</v>
      </c>
      <c r="H130">
        <v>-89828422.657927677</v>
      </c>
      <c r="I130">
        <v>-2.4028044713835364E-6</v>
      </c>
      <c r="J130">
        <v>1.0248391467192298E-5</v>
      </c>
      <c r="K130">
        <v>-13.304563688838023</v>
      </c>
      <c r="L130">
        <v>-1498.7880900504554</v>
      </c>
      <c r="M130">
        <v>0</v>
      </c>
    </row>
    <row r="131" spans="1:15" x14ac:dyDescent="0.15">
      <c r="A131">
        <v>8</v>
      </c>
      <c r="B131" t="s">
        <v>76</v>
      </c>
      <c r="C131" t="s">
        <v>464</v>
      </c>
      <c r="D131">
        <v>6</v>
      </c>
      <c r="E131">
        <v>6421875</v>
      </c>
      <c r="F131">
        <v>6793750</v>
      </c>
      <c r="G131">
        <v>6607812.5</v>
      </c>
      <c r="H131">
        <v>-41968788.04000742</v>
      </c>
      <c r="I131">
        <v>-7.1018455011022827E-7</v>
      </c>
      <c r="J131">
        <v>1.1941011388465606E-5</v>
      </c>
      <c r="K131">
        <v>-6.2160327088003644</v>
      </c>
      <c r="L131">
        <v>-735.13890625691056</v>
      </c>
      <c r="M131">
        <v>0</v>
      </c>
    </row>
    <row r="132" spans="1:15" x14ac:dyDescent="0.15">
      <c r="A132">
        <v>8</v>
      </c>
      <c r="B132" t="s">
        <v>76</v>
      </c>
      <c r="C132" t="s">
        <v>464</v>
      </c>
      <c r="D132">
        <v>7</v>
      </c>
      <c r="E132">
        <v>6607812.5</v>
      </c>
      <c r="F132">
        <v>6793750</v>
      </c>
      <c r="G132">
        <v>6700781.25</v>
      </c>
      <c r="H132">
        <v>52065762.354880475</v>
      </c>
      <c r="I132">
        <v>6.8205417686192845E-7</v>
      </c>
      <c r="J132">
        <v>1.3333250115437763E-5</v>
      </c>
      <c r="K132">
        <v>7.711504118204374</v>
      </c>
      <c r="L132">
        <v>677.01032778648721</v>
      </c>
      <c r="M132">
        <v>0</v>
      </c>
    </row>
    <row r="133" spans="1:15" x14ac:dyDescent="0.15">
      <c r="A133">
        <v>8</v>
      </c>
      <c r="B133" t="s">
        <v>76</v>
      </c>
      <c r="C133" t="s">
        <v>464</v>
      </c>
      <c r="D133">
        <v>8</v>
      </c>
      <c r="E133">
        <v>6607812.5</v>
      </c>
      <c r="F133">
        <v>6700781.25</v>
      </c>
      <c r="G133">
        <v>6654296.875</v>
      </c>
      <c r="H133">
        <v>-1927661.5635198932</v>
      </c>
      <c r="I133">
        <v>-2.8506908911730901E-8</v>
      </c>
      <c r="J133">
        <v>1.2622689029664104E-5</v>
      </c>
      <c r="K133">
        <v>-0.2855075852777661</v>
      </c>
      <c r="L133">
        <v>-128.96867392198959</v>
      </c>
      <c r="M133">
        <v>0</v>
      </c>
    </row>
    <row r="134" spans="1:15" x14ac:dyDescent="0.15">
      <c r="A134">
        <v>8</v>
      </c>
      <c r="B134" t="s">
        <v>76</v>
      </c>
      <c r="C134" t="s">
        <v>464</v>
      </c>
      <c r="D134">
        <v>9</v>
      </c>
      <c r="E134">
        <v>6654296.875</v>
      </c>
      <c r="F134">
        <v>6700781.25</v>
      </c>
      <c r="G134">
        <v>6677539.0625</v>
      </c>
      <c r="H134">
        <v>23248853.178138979</v>
      </c>
      <c r="I134">
        <v>3.2309775729373212E-7</v>
      </c>
      <c r="J134">
        <v>1.2974293695869567E-5</v>
      </c>
      <c r="K134">
        <v>3.4434073164001626</v>
      </c>
      <c r="L134">
        <v>248.16498953485498</v>
      </c>
      <c r="M134">
        <v>0</v>
      </c>
    </row>
    <row r="135" spans="1:15" x14ac:dyDescent="0.15">
      <c r="A135">
        <v>8</v>
      </c>
      <c r="B135" t="s">
        <v>76</v>
      </c>
      <c r="C135" t="s">
        <v>464</v>
      </c>
      <c r="D135">
        <v>10</v>
      </c>
      <c r="E135">
        <v>6654296.875</v>
      </c>
      <c r="F135">
        <v>6677539.0625</v>
      </c>
      <c r="G135">
        <v>6665917.96875</v>
      </c>
      <c r="H135">
        <v>10214932.987075778</v>
      </c>
      <c r="I135">
        <v>1.4638214249630858E-7</v>
      </c>
      <c r="J135">
        <v>1.2797578081072143E-5</v>
      </c>
      <c r="K135">
        <v>1.5129423681555427</v>
      </c>
      <c r="L135">
        <v>53.241204511721477</v>
      </c>
      <c r="M135">
        <v>0</v>
      </c>
    </row>
    <row r="136" spans="1:15" x14ac:dyDescent="0.15">
      <c r="A136">
        <v>8</v>
      </c>
      <c r="B136" t="s">
        <v>76</v>
      </c>
      <c r="C136" t="s">
        <v>464</v>
      </c>
      <c r="D136">
        <v>11</v>
      </c>
      <c r="E136">
        <v>6654296.875</v>
      </c>
      <c r="F136">
        <v>6665917.96875</v>
      </c>
      <c r="G136">
        <v>6660107.421875</v>
      </c>
      <c r="H136">
        <v>4033432.1007368127</v>
      </c>
      <c r="I136">
        <v>5.8710564738394787E-8</v>
      </c>
      <c r="J136">
        <v>1.2709906503314229E-5</v>
      </c>
      <c r="K136">
        <v>0.59739504135800059</v>
      </c>
      <c r="L136">
        <v>-39.438933259708705</v>
      </c>
      <c r="M136">
        <v>0</v>
      </c>
    </row>
    <row r="137" spans="1:15" x14ac:dyDescent="0.15">
      <c r="A137">
        <v>8</v>
      </c>
      <c r="B137" t="s">
        <v>76</v>
      </c>
      <c r="C137" t="s">
        <v>464</v>
      </c>
      <c r="D137">
        <v>12</v>
      </c>
      <c r="E137">
        <v>6660107.421875</v>
      </c>
      <c r="F137">
        <v>6665917.96875</v>
      </c>
      <c r="G137">
        <v>6663012.6953125</v>
      </c>
      <c r="H137">
        <v>7096510.078214163</v>
      </c>
      <c r="I137">
        <v>1.0248985181786452E-7</v>
      </c>
      <c r="J137">
        <v>1.2753685790393699E-5</v>
      </c>
      <c r="K137">
        <v>1.0510701124478521</v>
      </c>
      <c r="L137">
        <v>6.5060266687865234</v>
      </c>
      <c r="M137">
        <v>0</v>
      </c>
    </row>
    <row r="138" spans="1:15" x14ac:dyDescent="0.15">
      <c r="A138">
        <v>8</v>
      </c>
      <c r="B138" t="s">
        <v>76</v>
      </c>
      <c r="C138" t="s">
        <v>464</v>
      </c>
      <c r="D138">
        <v>13</v>
      </c>
      <c r="E138">
        <v>6660107.421875</v>
      </c>
      <c r="F138">
        <v>6663012.6953125</v>
      </c>
      <c r="G138">
        <v>6661560.05859375</v>
      </c>
      <c r="H138">
        <v>5558004.1962120011</v>
      </c>
      <c r="I138">
        <v>8.0585137564123411E-8</v>
      </c>
      <c r="J138">
        <v>1.2731781076139958E-5</v>
      </c>
      <c r="K138">
        <v>0.823200704446584</v>
      </c>
      <c r="L138">
        <v>-16.566027367089575</v>
      </c>
      <c r="M138">
        <v>0</v>
      </c>
    </row>
    <row r="139" spans="1:15" x14ac:dyDescent="0.15">
      <c r="A139">
        <v>8</v>
      </c>
      <c r="B139" t="s">
        <v>76</v>
      </c>
      <c r="C139" t="s">
        <v>464</v>
      </c>
      <c r="D139">
        <v>14</v>
      </c>
      <c r="E139">
        <v>6661560.05859375</v>
      </c>
      <c r="F139">
        <v>6663012.6953125</v>
      </c>
      <c r="G139">
        <v>6662286.376953125</v>
      </c>
      <c r="H139">
        <v>6325495.694570981</v>
      </c>
      <c r="I139">
        <v>9.1533479905311243E-8</v>
      </c>
      <c r="J139">
        <v>1.2742729418481146E-5</v>
      </c>
      <c r="K139">
        <v>0.93687451968703894</v>
      </c>
      <c r="L139">
        <v>-5.0551817097986875</v>
      </c>
      <c r="M139">
        <v>0</v>
      </c>
    </row>
    <row r="140" spans="1:15" x14ac:dyDescent="0.15">
      <c r="A140">
        <v>8</v>
      </c>
      <c r="B140" t="s">
        <v>76</v>
      </c>
      <c r="C140" t="s">
        <v>464</v>
      </c>
      <c r="D140">
        <v>15</v>
      </c>
      <c r="E140">
        <v>6662286.376953125</v>
      </c>
      <c r="F140">
        <v>6663012.6953125</v>
      </c>
      <c r="G140">
        <v>6662649.5361328125</v>
      </c>
      <c r="H140">
        <v>6710539.800215425</v>
      </c>
      <c r="I140">
        <v>9.7010343779465149E-8</v>
      </c>
      <c r="J140">
        <v>1.27482062823553E-5</v>
      </c>
      <c r="K140">
        <v>0.99390372798190452</v>
      </c>
      <c r="L140">
        <v>0.71878708046843054</v>
      </c>
      <c r="M140">
        <v>0</v>
      </c>
    </row>
    <row r="141" spans="1:15" x14ac:dyDescent="0.15">
      <c r="A141">
        <v>8</v>
      </c>
      <c r="B141" t="s">
        <v>76</v>
      </c>
      <c r="C141" t="s">
        <v>465</v>
      </c>
      <c r="D141">
        <v>15</v>
      </c>
      <c r="E141">
        <v>6662286.376953125</v>
      </c>
      <c r="F141">
        <v>6663012.6953125</v>
      </c>
      <c r="G141">
        <v>6662649.5361328125</v>
      </c>
      <c r="H141">
        <v>6710539.800215425</v>
      </c>
      <c r="I141">
        <v>9.7010343779465149E-8</v>
      </c>
      <c r="J141">
        <v>1.27482062823553E-5</v>
      </c>
      <c r="K141">
        <v>0.99390372798190452</v>
      </c>
      <c r="L141">
        <v>0.71878708046843054</v>
      </c>
      <c r="M141">
        <v>0</v>
      </c>
      <c r="N141" t="s">
        <v>466</v>
      </c>
      <c r="O141" t="s">
        <v>467</v>
      </c>
    </row>
    <row r="142" spans="1:15" x14ac:dyDescent="0.15">
      <c r="A142">
        <v>9</v>
      </c>
      <c r="B142" t="s">
        <v>77</v>
      </c>
      <c r="C142" t="s">
        <v>461</v>
      </c>
      <c r="D142">
        <v>0</v>
      </c>
      <c r="E142">
        <v>100000</v>
      </c>
      <c r="F142">
        <v>12000000</v>
      </c>
      <c r="G142">
        <v>100000</v>
      </c>
      <c r="H142">
        <v>-46.183410126310172</v>
      </c>
      <c r="I142">
        <v>-2.4801218419254244E-4</v>
      </c>
      <c r="J142">
        <v>-2.3544541161848981E-4</v>
      </c>
      <c r="K142">
        <v>-1.1089518831654942E-5</v>
      </c>
      <c r="L142">
        <v>-100.0461834101263</v>
      </c>
      <c r="M142">
        <v>0</v>
      </c>
      <c r="O142" t="s">
        <v>462</v>
      </c>
    </row>
    <row r="143" spans="1:15" x14ac:dyDescent="0.15">
      <c r="A143">
        <v>9</v>
      </c>
      <c r="B143" t="s">
        <v>77</v>
      </c>
      <c r="C143" t="s">
        <v>461</v>
      </c>
      <c r="D143">
        <v>0</v>
      </c>
      <c r="E143">
        <v>100000</v>
      </c>
      <c r="F143">
        <v>12000000</v>
      </c>
      <c r="G143">
        <v>12000000</v>
      </c>
      <c r="H143">
        <v>18453780159160.184</v>
      </c>
      <c r="I143">
        <v>1.4177098687341272E-2</v>
      </c>
      <c r="J143">
        <v>1.4189665459915323E-2</v>
      </c>
      <c r="K143">
        <v>4431105.0663113343</v>
      </c>
      <c r="L143">
        <v>153781401.32633486</v>
      </c>
      <c r="M143">
        <v>0</v>
      </c>
      <c r="O143" t="s">
        <v>463</v>
      </c>
    </row>
    <row r="144" spans="1:15" x14ac:dyDescent="0.15">
      <c r="A144">
        <v>9</v>
      </c>
      <c r="B144" t="s">
        <v>77</v>
      </c>
      <c r="C144" t="s">
        <v>464</v>
      </c>
      <c r="D144">
        <v>1</v>
      </c>
      <c r="E144">
        <v>100000</v>
      </c>
      <c r="F144">
        <v>12000000</v>
      </c>
      <c r="G144">
        <v>6050000</v>
      </c>
      <c r="H144">
        <v>150040289675.23862</v>
      </c>
      <c r="I144">
        <v>3.1956353348913295E-4</v>
      </c>
      <c r="J144">
        <v>3.3213030606318557E-4</v>
      </c>
      <c r="K144">
        <v>36027.539181491287</v>
      </c>
      <c r="L144">
        <v>2479904.788020473</v>
      </c>
      <c r="M144">
        <v>0</v>
      </c>
    </row>
    <row r="145" spans="1:13" x14ac:dyDescent="0.15">
      <c r="A145">
        <v>9</v>
      </c>
      <c r="B145" t="s">
        <v>77</v>
      </c>
      <c r="C145" t="s">
        <v>464</v>
      </c>
      <c r="D145">
        <v>2</v>
      </c>
      <c r="E145">
        <v>100000</v>
      </c>
      <c r="F145">
        <v>6050000</v>
      </c>
      <c r="G145">
        <v>3075000</v>
      </c>
      <c r="H145">
        <v>-2069510.3664681073</v>
      </c>
      <c r="I145">
        <v>-7.7267994904775613E-6</v>
      </c>
      <c r="J145">
        <v>4.8399730835750635E-6</v>
      </c>
      <c r="K145">
        <v>-0.49692896471884629</v>
      </c>
      <c r="L145">
        <v>-167.30115012904415</v>
      </c>
      <c r="M145">
        <v>0</v>
      </c>
    </row>
    <row r="146" spans="1:13" x14ac:dyDescent="0.15">
      <c r="A146">
        <v>9</v>
      </c>
      <c r="B146" t="s">
        <v>77</v>
      </c>
      <c r="C146" t="s">
        <v>464</v>
      </c>
      <c r="D146">
        <v>3</v>
      </c>
      <c r="E146">
        <v>3075000</v>
      </c>
      <c r="F146">
        <v>6050000</v>
      </c>
      <c r="G146">
        <v>4562500</v>
      </c>
      <c r="H146">
        <v>10653525498.230452</v>
      </c>
      <c r="I146">
        <v>4.4023004607481919E-5</v>
      </c>
      <c r="J146">
        <v>5.6589777181534545E-5</v>
      </c>
      <c r="K146">
        <v>2558.1149445878241</v>
      </c>
      <c r="L146">
        <v>233401.92872833865</v>
      </c>
      <c r="M146">
        <v>0</v>
      </c>
    </row>
    <row r="147" spans="1:13" x14ac:dyDescent="0.15">
      <c r="A147">
        <v>9</v>
      </c>
      <c r="B147" t="s">
        <v>77</v>
      </c>
      <c r="C147" t="s">
        <v>464</v>
      </c>
      <c r="D147">
        <v>4</v>
      </c>
      <c r="E147">
        <v>3075000</v>
      </c>
      <c r="F147">
        <v>4562500</v>
      </c>
      <c r="G147">
        <v>3818750</v>
      </c>
      <c r="H147">
        <v>191409670.03624815</v>
      </c>
      <c r="I147">
        <v>2.050947279516266E-6</v>
      </c>
      <c r="J147">
        <v>1.461771985356889E-5</v>
      </c>
      <c r="K147">
        <v>45.961117522990961</v>
      </c>
      <c r="L147">
        <v>4912.3645181341581</v>
      </c>
      <c r="M147">
        <v>0</v>
      </c>
    </row>
    <row r="148" spans="1:13" x14ac:dyDescent="0.15">
      <c r="A148">
        <v>9</v>
      </c>
      <c r="B148" t="s">
        <v>77</v>
      </c>
      <c r="C148" t="s">
        <v>464</v>
      </c>
      <c r="D148">
        <v>5</v>
      </c>
      <c r="E148">
        <v>3075000</v>
      </c>
      <c r="F148">
        <v>3818750</v>
      </c>
      <c r="G148">
        <v>3446875</v>
      </c>
      <c r="H148">
        <v>-54359967.869033001</v>
      </c>
      <c r="I148">
        <v>-4.3659209395966092E-6</v>
      </c>
      <c r="J148">
        <v>8.2008516344560148E-6</v>
      </c>
      <c r="K148">
        <v>-13.052866510357058</v>
      </c>
      <c r="L148">
        <v>-1677.0797568531787</v>
      </c>
      <c r="M148">
        <v>0</v>
      </c>
    </row>
    <row r="149" spans="1:13" x14ac:dyDescent="0.15">
      <c r="A149">
        <v>9</v>
      </c>
      <c r="B149" t="s">
        <v>77</v>
      </c>
      <c r="C149" t="s">
        <v>464</v>
      </c>
      <c r="D149">
        <v>6</v>
      </c>
      <c r="E149">
        <v>3446875</v>
      </c>
      <c r="F149">
        <v>3818750</v>
      </c>
      <c r="G149">
        <v>3632812.5</v>
      </c>
      <c r="H149">
        <v>-88794168.454368934</v>
      </c>
      <c r="I149">
        <v>-2.2779234977181762E-6</v>
      </c>
      <c r="J149">
        <v>1.0288849076334448E-5</v>
      </c>
      <c r="K149">
        <v>-21.321175732211721</v>
      </c>
      <c r="L149">
        <v>-2544.2265725073598</v>
      </c>
      <c r="M149">
        <v>0</v>
      </c>
    </row>
    <row r="150" spans="1:13" x14ac:dyDescent="0.15">
      <c r="A150">
        <v>9</v>
      </c>
      <c r="B150" t="s">
        <v>77</v>
      </c>
      <c r="C150" t="s">
        <v>464</v>
      </c>
      <c r="D150">
        <v>7</v>
      </c>
      <c r="E150">
        <v>3632812.5</v>
      </c>
      <c r="F150">
        <v>3818750</v>
      </c>
      <c r="G150">
        <v>3725781.25</v>
      </c>
      <c r="H150">
        <v>-39677371.974198483</v>
      </c>
      <c r="I150">
        <v>-6.6166017223598581E-7</v>
      </c>
      <c r="J150">
        <v>1.1905112401816638E-5</v>
      </c>
      <c r="K150">
        <v>-9.5272948120344054</v>
      </c>
      <c r="L150">
        <v>-1164.9409965815487</v>
      </c>
      <c r="M150">
        <v>0</v>
      </c>
    </row>
    <row r="151" spans="1:13" x14ac:dyDescent="0.15">
      <c r="A151">
        <v>9</v>
      </c>
      <c r="B151" t="s">
        <v>77</v>
      </c>
      <c r="C151" t="s">
        <v>464</v>
      </c>
      <c r="D151">
        <v>8</v>
      </c>
      <c r="E151">
        <v>3725781.25</v>
      </c>
      <c r="F151">
        <v>3818750</v>
      </c>
      <c r="G151">
        <v>3772265.625</v>
      </c>
      <c r="H151">
        <v>48940161.262135625</v>
      </c>
      <c r="I151">
        <v>6.4122981761442494E-7</v>
      </c>
      <c r="J151">
        <v>1.3208002391667049E-5</v>
      </c>
      <c r="K151">
        <v>11.751467430758206</v>
      </c>
      <c r="L151">
        <v>1197.3678454081723</v>
      </c>
      <c r="M151">
        <v>0</v>
      </c>
    </row>
    <row r="152" spans="1:13" x14ac:dyDescent="0.15">
      <c r="A152">
        <v>9</v>
      </c>
      <c r="B152" t="s">
        <v>77</v>
      </c>
      <c r="C152" t="s">
        <v>464</v>
      </c>
      <c r="D152">
        <v>9</v>
      </c>
      <c r="E152">
        <v>3725781.25</v>
      </c>
      <c r="F152">
        <v>3772265.625</v>
      </c>
      <c r="G152">
        <v>3749023.4375</v>
      </c>
      <c r="H152">
        <v>-1584050.8752768857</v>
      </c>
      <c r="I152">
        <v>-2.3276171533144892E-8</v>
      </c>
      <c r="J152">
        <v>1.2543496402519479E-5</v>
      </c>
      <c r="K152">
        <v>-0.3803608690575051</v>
      </c>
      <c r="L152">
        <v>-142.25235989277238</v>
      </c>
      <c r="M152">
        <v>0</v>
      </c>
    </row>
    <row r="153" spans="1:13" x14ac:dyDescent="0.15">
      <c r="A153">
        <v>9</v>
      </c>
      <c r="B153" t="s">
        <v>77</v>
      </c>
      <c r="C153" t="s">
        <v>464</v>
      </c>
      <c r="D153">
        <v>10</v>
      </c>
      <c r="E153">
        <v>3749023.4375</v>
      </c>
      <c r="F153">
        <v>3772265.625</v>
      </c>
      <c r="G153">
        <v>3760644.53125</v>
      </c>
      <c r="H153">
        <v>22059107.065308426</v>
      </c>
      <c r="I153">
        <v>3.0566684165461309E-7</v>
      </c>
      <c r="J153">
        <v>1.2872439415707237E-5</v>
      </c>
      <c r="K153">
        <v>5.2968129148798022</v>
      </c>
      <c r="L153">
        <v>486.57782946521144</v>
      </c>
      <c r="M153">
        <v>0</v>
      </c>
    </row>
    <row r="154" spans="1:13" x14ac:dyDescent="0.15">
      <c r="A154">
        <v>9</v>
      </c>
      <c r="B154" t="s">
        <v>77</v>
      </c>
      <c r="C154" t="s">
        <v>464</v>
      </c>
      <c r="D154">
        <v>11</v>
      </c>
      <c r="E154">
        <v>3749023.4375</v>
      </c>
      <c r="F154">
        <v>3760644.53125</v>
      </c>
      <c r="G154">
        <v>3754833.984375</v>
      </c>
      <c r="H154">
        <v>9840981.7529254276</v>
      </c>
      <c r="I154">
        <v>1.4037402318028489E-7</v>
      </c>
      <c r="J154">
        <v>1.2707146597232909E-5</v>
      </c>
      <c r="K154">
        <v>2.3630076725076665</v>
      </c>
      <c r="L154">
        <v>162.08833183775181</v>
      </c>
      <c r="M154">
        <v>0</v>
      </c>
    </row>
    <row r="155" spans="1:13" x14ac:dyDescent="0.15">
      <c r="A155">
        <v>9</v>
      </c>
      <c r="B155" t="s">
        <v>77</v>
      </c>
      <c r="C155" t="s">
        <v>464</v>
      </c>
      <c r="D155">
        <v>12</v>
      </c>
      <c r="E155">
        <v>3749023.4375</v>
      </c>
      <c r="F155">
        <v>3754833.984375</v>
      </c>
      <c r="G155">
        <v>3751928.7109375</v>
      </c>
      <c r="H155">
        <v>4030273.4820760763</v>
      </c>
      <c r="I155">
        <v>5.834327378650873E-8</v>
      </c>
      <c r="J155">
        <v>1.2625115847839133E-5</v>
      </c>
      <c r="K155">
        <v>0.9677456375344754</v>
      </c>
      <c r="L155">
        <v>7.4187116169652887</v>
      </c>
      <c r="M155">
        <v>0</v>
      </c>
    </row>
    <row r="156" spans="1:13" x14ac:dyDescent="0.15">
      <c r="A156">
        <v>9</v>
      </c>
      <c r="B156" t="s">
        <v>77</v>
      </c>
      <c r="C156" t="s">
        <v>464</v>
      </c>
      <c r="D156">
        <v>13</v>
      </c>
      <c r="E156">
        <v>3749023.4375</v>
      </c>
      <c r="F156">
        <v>3751928.7109375</v>
      </c>
      <c r="G156">
        <v>3750476.07421875</v>
      </c>
      <c r="H156">
        <v>1198737.1604079215</v>
      </c>
      <c r="I156">
        <v>1.7482896099895722E-8</v>
      </c>
      <c r="J156">
        <v>1.258425547015252E-5</v>
      </c>
      <c r="K156">
        <v>0.28783968698264456</v>
      </c>
      <c r="L156">
        <v>-68.037733432078312</v>
      </c>
      <c r="M156">
        <v>0</v>
      </c>
    </row>
    <row r="157" spans="1:13" x14ac:dyDescent="0.15">
      <c r="A157">
        <v>9</v>
      </c>
      <c r="B157" t="s">
        <v>77</v>
      </c>
      <c r="C157" t="s">
        <v>464</v>
      </c>
      <c r="D157">
        <v>14</v>
      </c>
      <c r="E157">
        <v>3750476.07421875</v>
      </c>
      <c r="F157">
        <v>3751928.7109375</v>
      </c>
      <c r="G157">
        <v>3751202.392578125</v>
      </c>
      <c r="H157">
        <v>2608357.3641682011</v>
      </c>
      <c r="I157">
        <v>3.7899851558594172E-8</v>
      </c>
      <c r="J157">
        <v>1.2604672425611218E-5</v>
      </c>
      <c r="K157">
        <v>0.62631642034485935</v>
      </c>
      <c r="L157">
        <v>-30.466098834631786</v>
      </c>
      <c r="M157">
        <v>0</v>
      </c>
    </row>
    <row r="158" spans="1:13" x14ac:dyDescent="0.15">
      <c r="A158">
        <v>9</v>
      </c>
      <c r="B158" t="s">
        <v>77</v>
      </c>
      <c r="C158" t="s">
        <v>464</v>
      </c>
      <c r="D158">
        <v>15</v>
      </c>
      <c r="E158">
        <v>3751202.392578125</v>
      </c>
      <c r="F158">
        <v>3751928.7109375</v>
      </c>
      <c r="G158">
        <v>3751565.5517578125</v>
      </c>
      <c r="H158">
        <v>3317784.1355333496</v>
      </c>
      <c r="I158">
        <v>4.8118364705664556E-8</v>
      </c>
      <c r="J158">
        <v>1.2614890938758289E-5</v>
      </c>
      <c r="K158">
        <v>0.79666333754342544</v>
      </c>
      <c r="L158">
        <v>-11.562677240737877</v>
      </c>
      <c r="M158">
        <v>0</v>
      </c>
    </row>
    <row r="159" spans="1:13" x14ac:dyDescent="0.15">
      <c r="A159">
        <v>9</v>
      </c>
      <c r="B159" t="s">
        <v>77</v>
      </c>
      <c r="C159" t="s">
        <v>464</v>
      </c>
      <c r="D159">
        <v>16</v>
      </c>
      <c r="E159">
        <v>3751565.5517578125</v>
      </c>
      <c r="F159">
        <v>3751928.7109375</v>
      </c>
      <c r="G159">
        <v>3751747.1313476563</v>
      </c>
      <c r="H159">
        <v>3673645.7391021987</v>
      </c>
      <c r="I159">
        <v>5.3230019588041953E-8</v>
      </c>
      <c r="J159">
        <v>1.2620002593640666E-5</v>
      </c>
      <c r="K159">
        <v>0.88211250518710049</v>
      </c>
      <c r="L159">
        <v>-2.0817339098598282</v>
      </c>
      <c r="M159">
        <v>0</v>
      </c>
    </row>
    <row r="160" spans="1:13" x14ac:dyDescent="0.15">
      <c r="A160">
        <v>9</v>
      </c>
      <c r="B160" t="s">
        <v>77</v>
      </c>
      <c r="C160" t="s">
        <v>464</v>
      </c>
      <c r="D160">
        <v>17</v>
      </c>
      <c r="E160">
        <v>3751747.1313476563</v>
      </c>
      <c r="F160">
        <v>3751928.7109375</v>
      </c>
      <c r="G160">
        <v>3751837.9211425781</v>
      </c>
      <c r="H160">
        <v>3851863.8121659532</v>
      </c>
      <c r="I160">
        <v>5.5786446751670296E-8</v>
      </c>
      <c r="J160">
        <v>1.2622559020804294E-5</v>
      </c>
      <c r="K160">
        <v>0.92490606832972033</v>
      </c>
      <c r="L160">
        <v>2.6660504298360892</v>
      </c>
      <c r="M160">
        <v>0</v>
      </c>
    </row>
    <row r="161" spans="1:15" x14ac:dyDescent="0.15">
      <c r="A161">
        <v>9</v>
      </c>
      <c r="B161" t="s">
        <v>77</v>
      </c>
      <c r="C161" t="s">
        <v>464</v>
      </c>
      <c r="D161">
        <v>18</v>
      </c>
      <c r="E161">
        <v>3751747.1313476563</v>
      </c>
      <c r="F161">
        <v>3751837.9211425781</v>
      </c>
      <c r="G161">
        <v>3751792.5262451172</v>
      </c>
      <c r="H161">
        <v>3762730.8299120176</v>
      </c>
      <c r="I161">
        <v>5.4508183188721273E-8</v>
      </c>
      <c r="J161">
        <v>1.2621280757241345E-5</v>
      </c>
      <c r="K161">
        <v>0.90350353693320307</v>
      </c>
      <c r="L161">
        <v>0.29154873544800441</v>
      </c>
      <c r="M161">
        <v>0</v>
      </c>
    </row>
    <row r="162" spans="1:15" x14ac:dyDescent="0.15">
      <c r="A162">
        <v>9</v>
      </c>
      <c r="B162" t="s">
        <v>77</v>
      </c>
      <c r="C162" t="s">
        <v>465</v>
      </c>
      <c r="D162">
        <v>18</v>
      </c>
      <c r="E162">
        <v>3751747.1313476563</v>
      </c>
      <c r="F162">
        <v>3751837.9211425781</v>
      </c>
      <c r="G162">
        <v>3751792.5262451172</v>
      </c>
      <c r="H162">
        <v>3762730.8299120176</v>
      </c>
      <c r="I162">
        <v>5.4508183188721273E-8</v>
      </c>
      <c r="J162">
        <v>1.2621280757241345E-5</v>
      </c>
      <c r="K162">
        <v>0.90350353693320307</v>
      </c>
      <c r="L162">
        <v>0.29154873544800441</v>
      </c>
      <c r="M162">
        <v>0</v>
      </c>
      <c r="N162" t="s">
        <v>466</v>
      </c>
      <c r="O162" t="s">
        <v>467</v>
      </c>
    </row>
    <row r="163" spans="1:15" x14ac:dyDescent="0.15">
      <c r="A163">
        <v>10</v>
      </c>
      <c r="B163" t="s">
        <v>78</v>
      </c>
      <c r="C163" t="s">
        <v>461</v>
      </c>
      <c r="D163">
        <v>0</v>
      </c>
      <c r="E163">
        <v>100000</v>
      </c>
      <c r="F163">
        <v>12000000</v>
      </c>
      <c r="G163">
        <v>100000</v>
      </c>
      <c r="H163">
        <v>-51.585857182145098</v>
      </c>
      <c r="I163">
        <v>-2.3516594354306328E-4</v>
      </c>
      <c r="J163">
        <v>-2.2259917096901065E-4</v>
      </c>
      <c r="K163">
        <v>-1.3080407526375937E-5</v>
      </c>
      <c r="L163">
        <v>-100.05158585718215</v>
      </c>
      <c r="M163">
        <v>0</v>
      </c>
      <c r="O163" t="s">
        <v>462</v>
      </c>
    </row>
    <row r="164" spans="1:15" x14ac:dyDescent="0.15">
      <c r="A164">
        <v>10</v>
      </c>
      <c r="B164" t="s">
        <v>78</v>
      </c>
      <c r="C164" t="s">
        <v>461</v>
      </c>
      <c r="D164">
        <v>0</v>
      </c>
      <c r="E164">
        <v>100000</v>
      </c>
      <c r="F164">
        <v>12000000</v>
      </c>
      <c r="G164">
        <v>12000000</v>
      </c>
      <c r="H164">
        <v>38965110115994.852</v>
      </c>
      <c r="I164">
        <v>2.6096583703284451E-2</v>
      </c>
      <c r="J164">
        <v>2.6109150475858503E-2</v>
      </c>
      <c r="K164">
        <v>9880218.0959733371</v>
      </c>
      <c r="L164">
        <v>324709150.96662378</v>
      </c>
      <c r="M164">
        <v>0</v>
      </c>
      <c r="O164" t="s">
        <v>463</v>
      </c>
    </row>
    <row r="165" spans="1:15" x14ac:dyDescent="0.15">
      <c r="A165">
        <v>10</v>
      </c>
      <c r="B165" t="s">
        <v>78</v>
      </c>
      <c r="C165" t="s">
        <v>464</v>
      </c>
      <c r="D165">
        <v>1</v>
      </c>
      <c r="E165">
        <v>100000</v>
      </c>
      <c r="F165">
        <v>12000000</v>
      </c>
      <c r="G165">
        <v>6050000</v>
      </c>
      <c r="H165">
        <v>241989727067.52548</v>
      </c>
      <c r="I165">
        <v>4.6039702225664475E-4</v>
      </c>
      <c r="J165">
        <v>4.7296379483069737E-4</v>
      </c>
      <c r="K165">
        <v>61360.31114232025</v>
      </c>
      <c r="L165">
        <v>3999730.199463231</v>
      </c>
      <c r="M165">
        <v>0</v>
      </c>
    </row>
    <row r="166" spans="1:15" x14ac:dyDescent="0.15">
      <c r="A166">
        <v>10</v>
      </c>
      <c r="B166" t="s">
        <v>78</v>
      </c>
      <c r="C166" t="s">
        <v>464</v>
      </c>
      <c r="D166">
        <v>2</v>
      </c>
      <c r="E166">
        <v>100000</v>
      </c>
      <c r="F166">
        <v>6050000</v>
      </c>
      <c r="G166">
        <v>3075000</v>
      </c>
      <c r="H166">
        <v>-10024887.494300485</v>
      </c>
      <c r="I166">
        <v>-6.1865937622424515E-6</v>
      </c>
      <c r="J166">
        <v>6.3801788118101724E-6</v>
      </c>
      <c r="K166">
        <v>-2.5419683028337205</v>
      </c>
      <c r="L166">
        <v>-426.01260144066617</v>
      </c>
      <c r="M166">
        <v>0</v>
      </c>
    </row>
    <row r="167" spans="1:15" x14ac:dyDescent="0.15">
      <c r="A167">
        <v>10</v>
      </c>
      <c r="B167" t="s">
        <v>78</v>
      </c>
      <c r="C167" t="s">
        <v>464</v>
      </c>
      <c r="D167">
        <v>3</v>
      </c>
      <c r="E167">
        <v>3075000</v>
      </c>
      <c r="F167">
        <v>6050000</v>
      </c>
      <c r="G167">
        <v>4562500</v>
      </c>
      <c r="H167">
        <v>21255109277.334358</v>
      </c>
      <c r="I167">
        <v>7.3565378863491284E-5</v>
      </c>
      <c r="J167">
        <v>8.613215143754391E-5</v>
      </c>
      <c r="K167">
        <v>5389.5681210356533</v>
      </c>
      <c r="L167">
        <v>465765.40881828731</v>
      </c>
      <c r="M167">
        <v>0</v>
      </c>
    </row>
    <row r="168" spans="1:15" x14ac:dyDescent="0.15">
      <c r="A168">
        <v>10</v>
      </c>
      <c r="B168" t="s">
        <v>78</v>
      </c>
      <c r="C168" t="s">
        <v>464</v>
      </c>
      <c r="D168">
        <v>4</v>
      </c>
      <c r="E168">
        <v>3075000</v>
      </c>
      <c r="F168">
        <v>4562500</v>
      </c>
      <c r="G168">
        <v>3818750</v>
      </c>
      <c r="H168">
        <v>1707603376.9189379</v>
      </c>
      <c r="I168">
        <v>1.1065621562741796E-5</v>
      </c>
      <c r="J168">
        <v>2.3632394136794419E-5</v>
      </c>
      <c r="K168">
        <v>432.98976276866887</v>
      </c>
      <c r="L168">
        <v>44616.291375945999</v>
      </c>
      <c r="M168">
        <v>0</v>
      </c>
    </row>
    <row r="169" spans="1:15" x14ac:dyDescent="0.15">
      <c r="A169">
        <v>10</v>
      </c>
      <c r="B169" t="s">
        <v>78</v>
      </c>
      <c r="C169" t="s">
        <v>464</v>
      </c>
      <c r="D169">
        <v>5</v>
      </c>
      <c r="E169">
        <v>3075000</v>
      </c>
      <c r="F169">
        <v>3818750</v>
      </c>
      <c r="G169">
        <v>3446875</v>
      </c>
      <c r="H169">
        <v>-84974676.199490413</v>
      </c>
      <c r="I169">
        <v>-1.9835705209680974E-6</v>
      </c>
      <c r="J169">
        <v>1.0583202053084527E-5</v>
      </c>
      <c r="K169">
        <v>-21.546669083864447</v>
      </c>
      <c r="L169">
        <v>-2565.2671245545721</v>
      </c>
      <c r="M169">
        <v>0</v>
      </c>
    </row>
    <row r="170" spans="1:15" x14ac:dyDescent="0.15">
      <c r="A170">
        <v>10</v>
      </c>
      <c r="B170" t="s">
        <v>78</v>
      </c>
      <c r="C170" t="s">
        <v>464</v>
      </c>
      <c r="D170">
        <v>6</v>
      </c>
      <c r="E170">
        <v>3446875</v>
      </c>
      <c r="F170">
        <v>3818750</v>
      </c>
      <c r="G170">
        <v>3632812.5</v>
      </c>
      <c r="H170">
        <v>349658348.77141654</v>
      </c>
      <c r="I170">
        <v>3.2581649369533604E-6</v>
      </c>
      <c r="J170">
        <v>1.5824937511005984E-5</v>
      </c>
      <c r="K170">
        <v>88.661387961056491</v>
      </c>
      <c r="L170">
        <v>9525.0040091916817</v>
      </c>
      <c r="M170">
        <v>0</v>
      </c>
    </row>
    <row r="171" spans="1:15" x14ac:dyDescent="0.15">
      <c r="A171">
        <v>10</v>
      </c>
      <c r="B171" t="s">
        <v>78</v>
      </c>
      <c r="C171" t="s">
        <v>464</v>
      </c>
      <c r="D171">
        <v>7</v>
      </c>
      <c r="E171">
        <v>3446875</v>
      </c>
      <c r="F171">
        <v>3632812.5</v>
      </c>
      <c r="G171">
        <v>3539843.75</v>
      </c>
      <c r="H171">
        <v>13353159.379060822</v>
      </c>
      <c r="I171">
        <v>1.8884136360605801E-7</v>
      </c>
      <c r="J171">
        <v>1.2755613937658682E-5</v>
      </c>
      <c r="K171">
        <v>3.3859041214734256</v>
      </c>
      <c r="L171">
        <v>277.22454215841651</v>
      </c>
      <c r="M171">
        <v>0</v>
      </c>
    </row>
    <row r="172" spans="1:15" x14ac:dyDescent="0.15">
      <c r="A172">
        <v>10</v>
      </c>
      <c r="B172" t="s">
        <v>78</v>
      </c>
      <c r="C172" t="s">
        <v>464</v>
      </c>
      <c r="D172">
        <v>8</v>
      </c>
      <c r="E172">
        <v>3446875</v>
      </c>
      <c r="F172">
        <v>3539843.75</v>
      </c>
      <c r="G172">
        <v>3493359.375</v>
      </c>
      <c r="H172">
        <v>-62193440.964045614</v>
      </c>
      <c r="I172">
        <v>-1.1615993414960336E-6</v>
      </c>
      <c r="J172">
        <v>1.140517323255659E-5</v>
      </c>
      <c r="K172">
        <v>-15.770127661247699</v>
      </c>
      <c r="L172">
        <v>-1880.3333206749053</v>
      </c>
      <c r="M172">
        <v>0</v>
      </c>
    </row>
    <row r="173" spans="1:15" x14ac:dyDescent="0.15">
      <c r="A173">
        <v>10</v>
      </c>
      <c r="B173" t="s">
        <v>78</v>
      </c>
      <c r="C173" t="s">
        <v>464</v>
      </c>
      <c r="D173">
        <v>9</v>
      </c>
      <c r="E173">
        <v>3493359.375</v>
      </c>
      <c r="F173">
        <v>3539843.75</v>
      </c>
      <c r="G173">
        <v>3516601.5625</v>
      </c>
      <c r="H173">
        <v>-31068871.985093832</v>
      </c>
      <c r="I173">
        <v>-5.0099053333710409E-7</v>
      </c>
      <c r="J173">
        <v>1.206578204071552E-5</v>
      </c>
      <c r="K173">
        <v>-7.8780024050951081</v>
      </c>
      <c r="L173">
        <v>-983.49138885687546</v>
      </c>
      <c r="M173">
        <v>0</v>
      </c>
    </row>
    <row r="174" spans="1:15" x14ac:dyDescent="0.15">
      <c r="A174">
        <v>10</v>
      </c>
      <c r="B174" t="s">
        <v>78</v>
      </c>
      <c r="C174" t="s">
        <v>464</v>
      </c>
      <c r="D174">
        <v>10</v>
      </c>
      <c r="E174">
        <v>3516601.5625</v>
      </c>
      <c r="F174">
        <v>3539843.75</v>
      </c>
      <c r="G174">
        <v>3528222.65625</v>
      </c>
      <c r="H174">
        <v>-10599645.149958966</v>
      </c>
      <c r="I174">
        <v>-1.5978549188725063E-7</v>
      </c>
      <c r="J174">
        <v>1.2406987082165373E-5</v>
      </c>
      <c r="K174">
        <v>-2.687707169561703</v>
      </c>
      <c r="L174">
        <v>-400.42449648642315</v>
      </c>
      <c r="M174">
        <v>0</v>
      </c>
    </row>
    <row r="175" spans="1:15" x14ac:dyDescent="0.15">
      <c r="A175">
        <v>10</v>
      </c>
      <c r="B175" t="s">
        <v>78</v>
      </c>
      <c r="C175" t="s">
        <v>464</v>
      </c>
      <c r="D175">
        <v>11</v>
      </c>
      <c r="E175">
        <v>3528222.65625</v>
      </c>
      <c r="F175">
        <v>3539843.75</v>
      </c>
      <c r="G175">
        <v>3534033.203125</v>
      </c>
      <c r="H175">
        <v>931406.7698077471</v>
      </c>
      <c r="I175">
        <v>1.3593709605056928E-8</v>
      </c>
      <c r="J175">
        <v>1.2580366283657681E-5</v>
      </c>
      <c r="K175">
        <v>0.23617287348532415</v>
      </c>
      <c r="L175">
        <v>-73.644651414589362</v>
      </c>
      <c r="M175">
        <v>0</v>
      </c>
    </row>
    <row r="176" spans="1:15" x14ac:dyDescent="0.15">
      <c r="A176">
        <v>10</v>
      </c>
      <c r="B176" t="s">
        <v>78</v>
      </c>
      <c r="C176" t="s">
        <v>464</v>
      </c>
      <c r="D176">
        <v>12</v>
      </c>
      <c r="E176">
        <v>3534033.203125</v>
      </c>
      <c r="F176">
        <v>3539843.75</v>
      </c>
      <c r="G176">
        <v>3536938.4765625</v>
      </c>
      <c r="H176">
        <v>7029729.8455398427</v>
      </c>
      <c r="I176">
        <v>1.0098348405559689E-7</v>
      </c>
      <c r="J176">
        <v>1.2667756058108221E-5</v>
      </c>
      <c r="K176">
        <v>1.7824988514839537</v>
      </c>
      <c r="L176">
        <v>98.75182709912265</v>
      </c>
      <c r="M176">
        <v>0</v>
      </c>
    </row>
    <row r="177" spans="1:15" x14ac:dyDescent="0.15">
      <c r="A177">
        <v>10</v>
      </c>
      <c r="B177" t="s">
        <v>78</v>
      </c>
      <c r="C177" t="s">
        <v>464</v>
      </c>
      <c r="D177">
        <v>13</v>
      </c>
      <c r="E177">
        <v>3534033.203125</v>
      </c>
      <c r="F177">
        <v>3536938.4765625</v>
      </c>
      <c r="G177">
        <v>3535485.83984375</v>
      </c>
      <c r="H177">
        <v>3952576.8485417706</v>
      </c>
      <c r="I177">
        <v>5.7230075155131541E-8</v>
      </c>
      <c r="J177">
        <v>1.2624002649207756E-5</v>
      </c>
      <c r="K177">
        <v>1.0022381866349972</v>
      </c>
      <c r="L177">
        <v>11.797275610541092</v>
      </c>
      <c r="M177">
        <v>0</v>
      </c>
    </row>
    <row r="178" spans="1:15" x14ac:dyDescent="0.15">
      <c r="A178">
        <v>10</v>
      </c>
      <c r="B178" t="s">
        <v>78</v>
      </c>
      <c r="C178" t="s">
        <v>464</v>
      </c>
      <c r="D178">
        <v>14</v>
      </c>
      <c r="E178">
        <v>3534033.203125</v>
      </c>
      <c r="F178">
        <v>3535485.83984375</v>
      </c>
      <c r="G178">
        <v>3534759.521484375</v>
      </c>
      <c r="H178">
        <v>2435013.3316327408</v>
      </c>
      <c r="I178">
        <v>3.5397275076200858E-8</v>
      </c>
      <c r="J178">
        <v>1.2602169849128825E-5</v>
      </c>
      <c r="K178">
        <v>0.61743602703841283</v>
      </c>
      <c r="L178">
        <v>-31.112334040472732</v>
      </c>
      <c r="M178">
        <v>0</v>
      </c>
    </row>
    <row r="179" spans="1:15" x14ac:dyDescent="0.15">
      <c r="A179">
        <v>10</v>
      </c>
      <c r="B179" t="s">
        <v>78</v>
      </c>
      <c r="C179" t="s">
        <v>464</v>
      </c>
      <c r="D179">
        <v>15</v>
      </c>
      <c r="E179">
        <v>3534759.521484375</v>
      </c>
      <c r="F179">
        <v>3535485.83984375</v>
      </c>
      <c r="G179">
        <v>3535122.6806640625</v>
      </c>
      <c r="H179">
        <v>3191985.1803451707</v>
      </c>
      <c r="I179">
        <v>4.6309114695499294E-8</v>
      </c>
      <c r="J179">
        <v>1.2613081688748123E-5</v>
      </c>
      <c r="K179">
        <v>0.80937817568181825</v>
      </c>
      <c r="L179">
        <v>-9.706523119996346</v>
      </c>
      <c r="M179">
        <v>0</v>
      </c>
    </row>
    <row r="180" spans="1:15" x14ac:dyDescent="0.15">
      <c r="A180">
        <v>10</v>
      </c>
      <c r="B180" t="s">
        <v>78</v>
      </c>
      <c r="C180" t="s">
        <v>464</v>
      </c>
      <c r="D180">
        <v>16</v>
      </c>
      <c r="E180">
        <v>3535122.6806640625</v>
      </c>
      <c r="F180">
        <v>3535485.83984375</v>
      </c>
      <c r="G180">
        <v>3535304.2602539063</v>
      </c>
      <c r="H180">
        <v>3571875.3844441981</v>
      </c>
      <c r="I180">
        <v>5.1769132956288677E-8</v>
      </c>
      <c r="J180">
        <v>1.2618541707008913E-5</v>
      </c>
      <c r="K180">
        <v>0.90570532727586639</v>
      </c>
      <c r="L180">
        <v>1.0344547879922876</v>
      </c>
      <c r="M180">
        <v>0</v>
      </c>
    </row>
    <row r="181" spans="1:15" x14ac:dyDescent="0.15">
      <c r="A181">
        <v>10</v>
      </c>
      <c r="B181" t="s">
        <v>78</v>
      </c>
      <c r="C181" t="s">
        <v>464</v>
      </c>
      <c r="D181">
        <v>17</v>
      </c>
      <c r="E181">
        <v>3535122.6806640625</v>
      </c>
      <c r="F181">
        <v>3535304.2602539063</v>
      </c>
      <c r="G181">
        <v>3535213.4704589844</v>
      </c>
      <c r="H181">
        <v>3381852.4879400143</v>
      </c>
      <c r="I181">
        <v>4.9039347529761915E-8</v>
      </c>
      <c r="J181">
        <v>1.2615811921582386E-5</v>
      </c>
      <c r="K181">
        <v>0.85752202546814948</v>
      </c>
      <c r="L181">
        <v>-4.3380968023709991</v>
      </c>
      <c r="M181">
        <v>0</v>
      </c>
    </row>
    <row r="182" spans="1:15" x14ac:dyDescent="0.15">
      <c r="A182">
        <v>10</v>
      </c>
      <c r="B182" t="s">
        <v>78</v>
      </c>
      <c r="C182" t="s">
        <v>464</v>
      </c>
      <c r="D182">
        <v>18</v>
      </c>
      <c r="E182">
        <v>3535213.4704589844</v>
      </c>
      <c r="F182">
        <v>3535304.2602539063</v>
      </c>
      <c r="G182">
        <v>3535258.8653564453</v>
      </c>
      <c r="H182">
        <v>3476836.6244446677</v>
      </c>
      <c r="I182">
        <v>5.0404183108847977E-8</v>
      </c>
      <c r="J182">
        <v>1.2617176757161472E-5</v>
      </c>
      <c r="K182">
        <v>0.8816067510477763</v>
      </c>
      <c r="L182">
        <v>-1.6525590667286858</v>
      </c>
      <c r="M182">
        <v>0</v>
      </c>
    </row>
    <row r="183" spans="1:15" x14ac:dyDescent="0.15">
      <c r="A183">
        <v>10</v>
      </c>
      <c r="B183" t="s">
        <v>78</v>
      </c>
      <c r="C183" t="s">
        <v>464</v>
      </c>
      <c r="D183">
        <v>19</v>
      </c>
      <c r="E183">
        <v>3535258.8653564453</v>
      </c>
      <c r="F183">
        <v>3535304.2602539063</v>
      </c>
      <c r="G183">
        <v>3535281.5628051758</v>
      </c>
      <c r="H183">
        <v>3524286.1737462152</v>
      </c>
      <c r="I183">
        <v>5.1085738909205974E-8</v>
      </c>
      <c r="J183">
        <v>1.261785831296183E-5</v>
      </c>
      <c r="K183">
        <v>0.89363833248715441</v>
      </c>
      <c r="L183">
        <v>-0.31101876508630838</v>
      </c>
      <c r="M183">
        <v>0</v>
      </c>
    </row>
    <row r="184" spans="1:15" x14ac:dyDescent="0.15">
      <c r="A184">
        <v>10</v>
      </c>
      <c r="B184" t="s">
        <v>78</v>
      </c>
      <c r="C184" t="s">
        <v>465</v>
      </c>
      <c r="D184">
        <v>19</v>
      </c>
      <c r="E184">
        <v>3535258.8653564453</v>
      </c>
      <c r="F184">
        <v>3535304.2602539063</v>
      </c>
      <c r="G184">
        <v>3535281.5628051758</v>
      </c>
      <c r="H184">
        <v>3524286.1737462152</v>
      </c>
      <c r="I184">
        <v>5.1085738909205974E-8</v>
      </c>
      <c r="J184">
        <v>1.261785831296183E-5</v>
      </c>
      <c r="K184">
        <v>0.89363833248715441</v>
      </c>
      <c r="L184">
        <v>-0.31101876508630838</v>
      </c>
      <c r="M184">
        <v>0</v>
      </c>
      <c r="N184" t="s">
        <v>466</v>
      </c>
      <c r="O184" t="s">
        <v>467</v>
      </c>
    </row>
    <row r="185" spans="1:15" x14ac:dyDescent="0.15">
      <c r="A185">
        <v>11</v>
      </c>
      <c r="B185" t="s">
        <v>79</v>
      </c>
      <c r="C185" t="s">
        <v>461</v>
      </c>
      <c r="D185">
        <v>0</v>
      </c>
      <c r="E185">
        <v>100000</v>
      </c>
      <c r="F185">
        <v>12000000</v>
      </c>
      <c r="G185">
        <v>100000</v>
      </c>
      <c r="H185">
        <v>-45.014780755512426</v>
      </c>
      <c r="I185">
        <v>-2.1173985960190687E-4</v>
      </c>
      <c r="J185">
        <v>-2.0170081151242239E-4</v>
      </c>
      <c r="K185">
        <v>-1.0191256679989229E-5</v>
      </c>
      <c r="L185">
        <v>-100.04501478075551</v>
      </c>
      <c r="M185">
        <v>0</v>
      </c>
      <c r="O185" t="s">
        <v>462</v>
      </c>
    </row>
    <row r="186" spans="1:15" x14ac:dyDescent="0.15">
      <c r="A186">
        <v>11</v>
      </c>
      <c r="B186" t="s">
        <v>79</v>
      </c>
      <c r="C186" t="s">
        <v>461</v>
      </c>
      <c r="D186">
        <v>0</v>
      </c>
      <c r="E186">
        <v>100000</v>
      </c>
      <c r="F186">
        <v>12000000</v>
      </c>
      <c r="G186">
        <v>12000000</v>
      </c>
      <c r="H186">
        <v>33780616459968.887</v>
      </c>
      <c r="I186">
        <v>1.731584275562937E-2</v>
      </c>
      <c r="J186">
        <v>1.7325881803718853E-2</v>
      </c>
      <c r="K186">
        <v>7647864.265331421</v>
      </c>
      <c r="L186">
        <v>281505037.16640741</v>
      </c>
      <c r="M186">
        <v>0</v>
      </c>
      <c r="O186" t="s">
        <v>463</v>
      </c>
    </row>
    <row r="187" spans="1:15" x14ac:dyDescent="0.15">
      <c r="A187">
        <v>11</v>
      </c>
      <c r="B187" t="s">
        <v>79</v>
      </c>
      <c r="C187" t="s">
        <v>464</v>
      </c>
      <c r="D187">
        <v>1</v>
      </c>
      <c r="E187">
        <v>100000</v>
      </c>
      <c r="F187">
        <v>12000000</v>
      </c>
      <c r="G187">
        <v>6050000</v>
      </c>
      <c r="H187">
        <v>290109660655.57825</v>
      </c>
      <c r="I187">
        <v>4.0011970697517371E-4</v>
      </c>
      <c r="J187">
        <v>4.1015875506465819E-4</v>
      </c>
      <c r="K187">
        <v>65680.249186230081</v>
      </c>
      <c r="L187">
        <v>4795101.0025715409</v>
      </c>
      <c r="M187">
        <v>0</v>
      </c>
    </row>
    <row r="188" spans="1:15" x14ac:dyDescent="0.15">
      <c r="A188">
        <v>11</v>
      </c>
      <c r="B188" t="s">
        <v>79</v>
      </c>
      <c r="C188" t="s">
        <v>464</v>
      </c>
      <c r="D188">
        <v>2</v>
      </c>
      <c r="E188">
        <v>100000</v>
      </c>
      <c r="F188">
        <v>6050000</v>
      </c>
      <c r="G188">
        <v>3075000</v>
      </c>
      <c r="H188">
        <v>-15278562.996714029</v>
      </c>
      <c r="I188">
        <v>-4.5475087169512467E-6</v>
      </c>
      <c r="J188">
        <v>5.4915393725332233E-6</v>
      </c>
      <c r="K188">
        <v>-3.4590362229372946</v>
      </c>
      <c r="L188">
        <v>-596.86383729151316</v>
      </c>
      <c r="M188">
        <v>0</v>
      </c>
    </row>
    <row r="189" spans="1:15" x14ac:dyDescent="0.15">
      <c r="A189">
        <v>11</v>
      </c>
      <c r="B189" t="s">
        <v>79</v>
      </c>
      <c r="C189" t="s">
        <v>464</v>
      </c>
      <c r="D189">
        <v>3</v>
      </c>
      <c r="E189">
        <v>3075000</v>
      </c>
      <c r="F189">
        <v>6050000</v>
      </c>
      <c r="G189">
        <v>4562500</v>
      </c>
      <c r="H189">
        <v>25217280320.075516</v>
      </c>
      <c r="I189">
        <v>6.3764107662436944E-5</v>
      </c>
      <c r="J189">
        <v>7.3803155751921409E-5</v>
      </c>
      <c r="K189">
        <v>5709.1420240152856</v>
      </c>
      <c r="L189">
        <v>552607.51386466878</v>
      </c>
      <c r="M189">
        <v>0</v>
      </c>
    </row>
    <row r="190" spans="1:15" x14ac:dyDescent="0.15">
      <c r="A190">
        <v>11</v>
      </c>
      <c r="B190" t="s">
        <v>79</v>
      </c>
      <c r="C190" t="s">
        <v>464</v>
      </c>
      <c r="D190">
        <v>4</v>
      </c>
      <c r="E190">
        <v>3075000</v>
      </c>
      <c r="F190">
        <v>4562500</v>
      </c>
      <c r="G190">
        <v>3818750</v>
      </c>
      <c r="H190">
        <v>2083864865.2737451</v>
      </c>
      <c r="I190">
        <v>9.937051195017848E-6</v>
      </c>
      <c r="J190">
        <v>1.9976099284502318E-5</v>
      </c>
      <c r="K190">
        <v>471.78285380886234</v>
      </c>
      <c r="L190">
        <v>54469.292707659442</v>
      </c>
      <c r="M190">
        <v>0</v>
      </c>
    </row>
    <row r="191" spans="1:15" x14ac:dyDescent="0.15">
      <c r="A191">
        <v>11</v>
      </c>
      <c r="B191" t="s">
        <v>79</v>
      </c>
      <c r="C191" t="s">
        <v>464</v>
      </c>
      <c r="D191">
        <v>5</v>
      </c>
      <c r="E191">
        <v>3075000</v>
      </c>
      <c r="F191">
        <v>3818750</v>
      </c>
      <c r="G191">
        <v>3446875</v>
      </c>
      <c r="H191">
        <v>-56431747.560352504</v>
      </c>
      <c r="I191">
        <v>-8.7865629579681079E-7</v>
      </c>
      <c r="J191">
        <v>9.1603917936876592E-6</v>
      </c>
      <c r="K191">
        <v>-12.776035218553885</v>
      </c>
      <c r="L191">
        <v>-1737.1857859757754</v>
      </c>
      <c r="M191">
        <v>0</v>
      </c>
    </row>
    <row r="192" spans="1:15" x14ac:dyDescent="0.15">
      <c r="A192">
        <v>11</v>
      </c>
      <c r="B192" t="s">
        <v>79</v>
      </c>
      <c r="C192" t="s">
        <v>464</v>
      </c>
      <c r="D192">
        <v>6</v>
      </c>
      <c r="E192">
        <v>3446875</v>
      </c>
      <c r="F192">
        <v>3818750</v>
      </c>
      <c r="G192">
        <v>3632812.5</v>
      </c>
      <c r="H192">
        <v>470575547.41358185</v>
      </c>
      <c r="I192">
        <v>3.2765623376424552E-6</v>
      </c>
      <c r="J192">
        <v>1.3315610427126925E-5</v>
      </c>
      <c r="K192">
        <v>106.53736640561056</v>
      </c>
      <c r="L192">
        <v>12853.477434180317</v>
      </c>
      <c r="M192">
        <v>0</v>
      </c>
    </row>
    <row r="193" spans="1:15" x14ac:dyDescent="0.15">
      <c r="A193">
        <v>11</v>
      </c>
      <c r="B193" t="s">
        <v>79</v>
      </c>
      <c r="C193" t="s">
        <v>464</v>
      </c>
      <c r="D193">
        <v>7</v>
      </c>
      <c r="E193">
        <v>3446875</v>
      </c>
      <c r="F193">
        <v>3632812.5</v>
      </c>
      <c r="G193">
        <v>3539843.75</v>
      </c>
      <c r="H193">
        <v>63331414.236363143</v>
      </c>
      <c r="I193">
        <v>6.6708086212831889E-7</v>
      </c>
      <c r="J193">
        <v>1.0706128951612789E-5</v>
      </c>
      <c r="K193">
        <v>14.338106007779746</v>
      </c>
      <c r="L193">
        <v>1689.1019691579083</v>
      </c>
      <c r="M193">
        <v>0</v>
      </c>
    </row>
    <row r="194" spans="1:15" x14ac:dyDescent="0.15">
      <c r="A194">
        <v>11</v>
      </c>
      <c r="B194" t="s">
        <v>79</v>
      </c>
      <c r="C194" t="s">
        <v>464</v>
      </c>
      <c r="D194">
        <v>8</v>
      </c>
      <c r="E194">
        <v>3446875</v>
      </c>
      <c r="F194">
        <v>3539843.75</v>
      </c>
      <c r="G194">
        <v>3493359.375</v>
      </c>
      <c r="H194">
        <v>-25663225.687408887</v>
      </c>
      <c r="I194">
        <v>-3.4210429992586302E-7</v>
      </c>
      <c r="J194">
        <v>9.696943789558607E-6</v>
      </c>
      <c r="K194">
        <v>-5.8101031667215048</v>
      </c>
      <c r="L194">
        <v>-834.62884669313155</v>
      </c>
      <c r="M194">
        <v>0</v>
      </c>
    </row>
    <row r="195" spans="1:15" x14ac:dyDescent="0.15">
      <c r="A195">
        <v>11</v>
      </c>
      <c r="B195" t="s">
        <v>79</v>
      </c>
      <c r="C195" t="s">
        <v>464</v>
      </c>
      <c r="D195">
        <v>9</v>
      </c>
      <c r="E195">
        <v>3493359.375</v>
      </c>
      <c r="F195">
        <v>3539843.75</v>
      </c>
      <c r="G195">
        <v>3516601.5625</v>
      </c>
      <c r="H195">
        <v>6790386.3951787995</v>
      </c>
      <c r="I195">
        <v>8.1378125677572074E-8</v>
      </c>
      <c r="J195">
        <v>1.0120426215162042E-5</v>
      </c>
      <c r="K195">
        <v>1.5373299513649081</v>
      </c>
      <c r="L195">
        <v>93.095131037575413</v>
      </c>
      <c r="M195">
        <v>0</v>
      </c>
    </row>
    <row r="196" spans="1:15" x14ac:dyDescent="0.15">
      <c r="A196">
        <v>11</v>
      </c>
      <c r="B196" t="s">
        <v>79</v>
      </c>
      <c r="C196" t="s">
        <v>464</v>
      </c>
      <c r="D196">
        <v>10</v>
      </c>
      <c r="E196">
        <v>3493359.375</v>
      </c>
      <c r="F196">
        <v>3516601.5625</v>
      </c>
      <c r="G196">
        <v>3504980.46875</v>
      </c>
      <c r="H196">
        <v>-15716538.635010762</v>
      </c>
      <c r="I196">
        <v>-2.0197588511822591E-7</v>
      </c>
      <c r="J196">
        <v>9.8370722043662441E-6</v>
      </c>
      <c r="K196">
        <v>-3.5581930348677298</v>
      </c>
      <c r="L196">
        <v>-548.40588343180798</v>
      </c>
      <c r="M196">
        <v>0</v>
      </c>
    </row>
    <row r="197" spans="1:15" x14ac:dyDescent="0.15">
      <c r="A197">
        <v>11</v>
      </c>
      <c r="B197" t="s">
        <v>79</v>
      </c>
      <c r="C197" t="s">
        <v>464</v>
      </c>
      <c r="D197">
        <v>11</v>
      </c>
      <c r="E197">
        <v>3504980.46875</v>
      </c>
      <c r="F197">
        <v>3516601.5625</v>
      </c>
      <c r="G197">
        <v>3510791.015625</v>
      </c>
      <c r="H197">
        <v>-4924198.7963738209</v>
      </c>
      <c r="I197">
        <v>-6.1080812987840736E-8</v>
      </c>
      <c r="J197">
        <v>9.9779672764966293E-6</v>
      </c>
      <c r="K197">
        <v>-1.1148287970056194</v>
      </c>
      <c r="L197">
        <v>-240.25895516020063</v>
      </c>
      <c r="M197">
        <v>0</v>
      </c>
    </row>
    <row r="198" spans="1:15" x14ac:dyDescent="0.15">
      <c r="A198">
        <v>11</v>
      </c>
      <c r="B198" t="s">
        <v>79</v>
      </c>
      <c r="C198" t="s">
        <v>464</v>
      </c>
      <c r="D198">
        <v>12</v>
      </c>
      <c r="E198">
        <v>3510791.015625</v>
      </c>
      <c r="F198">
        <v>3516601.5625</v>
      </c>
      <c r="G198">
        <v>3513696.2890625</v>
      </c>
      <c r="H198">
        <v>816440.93386988144</v>
      </c>
      <c r="I198">
        <v>9.9532542761208341E-9</v>
      </c>
      <c r="J198">
        <v>1.0049001343760591E-5</v>
      </c>
      <c r="K198">
        <v>0.18484060083085385</v>
      </c>
      <c r="L198">
        <v>-76.764043710570149</v>
      </c>
      <c r="M198">
        <v>0</v>
      </c>
    </row>
    <row r="199" spans="1:15" x14ac:dyDescent="0.15">
      <c r="A199">
        <v>11</v>
      </c>
      <c r="B199" t="s">
        <v>79</v>
      </c>
      <c r="C199" t="s">
        <v>464</v>
      </c>
      <c r="D199">
        <v>13</v>
      </c>
      <c r="E199">
        <v>3513696.2890625</v>
      </c>
      <c r="F199">
        <v>3516601.5625</v>
      </c>
      <c r="G199">
        <v>3515148.92578125</v>
      </c>
      <c r="H199">
        <v>3774026.0322480118</v>
      </c>
      <c r="I199">
        <v>4.5616205297361351E-8</v>
      </c>
      <c r="J199">
        <v>1.0084664294781831E-5</v>
      </c>
      <c r="K199">
        <v>0.85443197469957255</v>
      </c>
      <c r="L199">
        <v>7.3646127641441463</v>
      </c>
      <c r="M199">
        <v>0</v>
      </c>
    </row>
    <row r="200" spans="1:15" x14ac:dyDescent="0.15">
      <c r="A200">
        <v>11</v>
      </c>
      <c r="B200" t="s">
        <v>79</v>
      </c>
      <c r="C200" t="s">
        <v>464</v>
      </c>
      <c r="D200">
        <v>14</v>
      </c>
      <c r="E200">
        <v>3513696.2890625</v>
      </c>
      <c r="F200">
        <v>3515148.92578125</v>
      </c>
      <c r="G200">
        <v>3514422.607421875</v>
      </c>
      <c r="H200">
        <v>2287886.7742506647</v>
      </c>
      <c r="I200">
        <v>2.7772099130468148E-8</v>
      </c>
      <c r="J200">
        <v>1.0066820188614938E-5</v>
      </c>
      <c r="K200">
        <v>0.51797300752788422</v>
      </c>
      <c r="L200">
        <v>-34.900066673284279</v>
      </c>
      <c r="M200">
        <v>0</v>
      </c>
    </row>
    <row r="201" spans="1:15" x14ac:dyDescent="0.15">
      <c r="A201">
        <v>11</v>
      </c>
      <c r="B201" t="s">
        <v>79</v>
      </c>
      <c r="C201" t="s">
        <v>464</v>
      </c>
      <c r="D201">
        <v>15</v>
      </c>
      <c r="E201">
        <v>3514422.607421875</v>
      </c>
      <c r="F201">
        <v>3515148.92578125</v>
      </c>
      <c r="G201">
        <v>3514785.7666015625</v>
      </c>
      <c r="H201">
        <v>3029124.3839787263</v>
      </c>
      <c r="I201">
        <v>3.6691083929588965E-8</v>
      </c>
      <c r="J201">
        <v>1.0075739173414059E-5</v>
      </c>
      <c r="K201">
        <v>0.68578772560079837</v>
      </c>
      <c r="L201">
        <v>-13.817666704973059</v>
      </c>
      <c r="M201">
        <v>0</v>
      </c>
    </row>
    <row r="202" spans="1:15" x14ac:dyDescent="0.15">
      <c r="A202">
        <v>11</v>
      </c>
      <c r="B202" t="s">
        <v>79</v>
      </c>
      <c r="C202" t="s">
        <v>464</v>
      </c>
      <c r="D202">
        <v>16</v>
      </c>
      <c r="E202">
        <v>3514785.7666015625</v>
      </c>
      <c r="F202">
        <v>3515148.92578125</v>
      </c>
      <c r="G202">
        <v>3514967.3461914063</v>
      </c>
      <c r="H202">
        <v>3401177.4053640068</v>
      </c>
      <c r="I202">
        <v>4.1153602888436511E-8</v>
      </c>
      <c r="J202">
        <v>1.0080201692372907E-5</v>
      </c>
      <c r="K202">
        <v>0.77001978840027319</v>
      </c>
      <c r="L202">
        <v>-3.237297238356851</v>
      </c>
      <c r="M202">
        <v>0</v>
      </c>
    </row>
    <row r="203" spans="1:15" x14ac:dyDescent="0.15">
      <c r="A203">
        <v>11</v>
      </c>
      <c r="B203" t="s">
        <v>79</v>
      </c>
      <c r="C203" t="s">
        <v>464</v>
      </c>
      <c r="D203">
        <v>17</v>
      </c>
      <c r="E203">
        <v>3514967.3461914063</v>
      </c>
      <c r="F203">
        <v>3515148.92578125</v>
      </c>
      <c r="G203">
        <v>3515058.1359863281</v>
      </c>
      <c r="H203">
        <v>3587456.7879433329</v>
      </c>
      <c r="I203">
        <v>4.3384349239629176E-8</v>
      </c>
      <c r="J203">
        <v>1.0082432438724099E-5</v>
      </c>
      <c r="K203">
        <v>0.81219306949135905</v>
      </c>
      <c r="L203">
        <v>2.0596715376000367</v>
      </c>
      <c r="M203">
        <v>0</v>
      </c>
    </row>
    <row r="204" spans="1:15" x14ac:dyDescent="0.15">
      <c r="A204">
        <v>11</v>
      </c>
      <c r="B204" t="s">
        <v>79</v>
      </c>
      <c r="C204" t="s">
        <v>464</v>
      </c>
      <c r="D204">
        <v>18</v>
      </c>
      <c r="E204">
        <v>3514967.3461914063</v>
      </c>
      <c r="F204">
        <v>3515058.1359863281</v>
      </c>
      <c r="G204">
        <v>3515012.7410888672</v>
      </c>
      <c r="H204">
        <v>3494258.1477523078</v>
      </c>
      <c r="I204">
        <v>4.2268565111238087E-8</v>
      </c>
      <c r="J204">
        <v>1.0081316654595708E-5</v>
      </c>
      <c r="K204">
        <v>0.79109308303199177</v>
      </c>
      <c r="L204">
        <v>-0.59045570714290174</v>
      </c>
      <c r="M204">
        <v>0</v>
      </c>
    </row>
    <row r="205" spans="1:15" x14ac:dyDescent="0.15">
      <c r="A205">
        <v>11</v>
      </c>
      <c r="B205" t="s">
        <v>79</v>
      </c>
      <c r="C205" t="s">
        <v>465</v>
      </c>
      <c r="D205">
        <v>18</v>
      </c>
      <c r="E205">
        <v>3514967.3461914063</v>
      </c>
      <c r="F205">
        <v>3515058.1359863281</v>
      </c>
      <c r="G205">
        <v>3515012.7410888672</v>
      </c>
      <c r="H205">
        <v>3494258.1477523078</v>
      </c>
      <c r="I205">
        <v>4.2268565111238087E-8</v>
      </c>
      <c r="J205">
        <v>1.0081316654595708E-5</v>
      </c>
      <c r="K205">
        <v>0.79109308303199177</v>
      </c>
      <c r="L205">
        <v>-0.59045570714290174</v>
      </c>
      <c r="M205">
        <v>0</v>
      </c>
      <c r="N205" t="s">
        <v>466</v>
      </c>
      <c r="O205" t="s">
        <v>467</v>
      </c>
    </row>
    <row r="206" spans="1:15" x14ac:dyDescent="0.15">
      <c r="A206">
        <v>12</v>
      </c>
      <c r="B206" t="s">
        <v>80</v>
      </c>
      <c r="C206" t="s">
        <v>461</v>
      </c>
      <c r="D206">
        <v>0</v>
      </c>
      <c r="E206">
        <v>100000</v>
      </c>
      <c r="F206">
        <v>12000000</v>
      </c>
      <c r="G206">
        <v>100000</v>
      </c>
      <c r="H206">
        <v>-32.768223511979308</v>
      </c>
      <c r="I206">
        <v>-2.3048200221506855E-4</v>
      </c>
      <c r="J206">
        <v>-2.213144206551996E-4</v>
      </c>
      <c r="K206">
        <v>-6.744236835363226E-6</v>
      </c>
      <c r="L206">
        <v>-100.03276822351198</v>
      </c>
      <c r="M206">
        <v>0</v>
      </c>
      <c r="O206" t="s">
        <v>462</v>
      </c>
    </row>
    <row r="207" spans="1:15" x14ac:dyDescent="0.15">
      <c r="A207">
        <v>12</v>
      </c>
      <c r="B207" t="s">
        <v>80</v>
      </c>
      <c r="C207" t="s">
        <v>461</v>
      </c>
      <c r="D207">
        <v>0</v>
      </c>
      <c r="E207">
        <v>100000</v>
      </c>
      <c r="F207">
        <v>12000000</v>
      </c>
      <c r="G207">
        <v>12000000</v>
      </c>
      <c r="H207">
        <v>9471426962399.7813</v>
      </c>
      <c r="I207">
        <v>5.4962102020596976E-3</v>
      </c>
      <c r="J207">
        <v>5.5053777836195665E-3</v>
      </c>
      <c r="K207">
        <v>1949374.722127273</v>
      </c>
      <c r="L207">
        <v>78928458.019998178</v>
      </c>
      <c r="M207">
        <v>0</v>
      </c>
      <c r="O207" t="s">
        <v>463</v>
      </c>
    </row>
    <row r="208" spans="1:15" x14ac:dyDescent="0.15">
      <c r="A208">
        <v>12</v>
      </c>
      <c r="B208" t="s">
        <v>80</v>
      </c>
      <c r="C208" t="s">
        <v>464</v>
      </c>
      <c r="D208">
        <v>1</v>
      </c>
      <c r="E208">
        <v>100000</v>
      </c>
      <c r="F208">
        <v>12000000</v>
      </c>
      <c r="G208">
        <v>6050000</v>
      </c>
      <c r="H208">
        <v>96896536770.749542</v>
      </c>
      <c r="I208">
        <v>1.557721485939785E-4</v>
      </c>
      <c r="J208">
        <v>1.6493973015384745E-4</v>
      </c>
      <c r="K208">
        <v>19942.893525171246</v>
      </c>
      <c r="L208">
        <v>1601495.6491032983</v>
      </c>
      <c r="M208">
        <v>0</v>
      </c>
    </row>
    <row r="209" spans="1:15" x14ac:dyDescent="0.15">
      <c r="A209">
        <v>12</v>
      </c>
      <c r="B209" t="s">
        <v>80</v>
      </c>
      <c r="C209" t="s">
        <v>464</v>
      </c>
      <c r="D209">
        <v>2</v>
      </c>
      <c r="E209">
        <v>100000</v>
      </c>
      <c r="F209">
        <v>6050000</v>
      </c>
      <c r="G209">
        <v>3075000</v>
      </c>
      <c r="H209">
        <v>-821299.76232521329</v>
      </c>
      <c r="I209">
        <v>-6.5429926862118156E-6</v>
      </c>
      <c r="J209">
        <v>2.6245888736571214E-6</v>
      </c>
      <c r="K209">
        <v>-0.16903693628444097</v>
      </c>
      <c r="L209">
        <v>-126.70893536016953</v>
      </c>
      <c r="M209">
        <v>0</v>
      </c>
    </row>
    <row r="210" spans="1:15" x14ac:dyDescent="0.15">
      <c r="A210">
        <v>12</v>
      </c>
      <c r="B210" t="s">
        <v>80</v>
      </c>
      <c r="C210" t="s">
        <v>464</v>
      </c>
      <c r="D210">
        <v>3</v>
      </c>
      <c r="E210">
        <v>3075000</v>
      </c>
      <c r="F210">
        <v>6050000</v>
      </c>
      <c r="G210">
        <v>4562500</v>
      </c>
      <c r="H210">
        <v>4330578206.0942249</v>
      </c>
      <c r="I210">
        <v>1.5531426433965441E-5</v>
      </c>
      <c r="J210">
        <v>2.469900799383438E-5</v>
      </c>
      <c r="K210">
        <v>891.30388912553258</v>
      </c>
      <c r="L210">
        <v>94816.782599325481</v>
      </c>
      <c r="M210">
        <v>0</v>
      </c>
    </row>
    <row r="211" spans="1:15" x14ac:dyDescent="0.15">
      <c r="A211">
        <v>12</v>
      </c>
      <c r="B211" t="s">
        <v>80</v>
      </c>
      <c r="C211" t="s">
        <v>464</v>
      </c>
      <c r="D211">
        <v>4</v>
      </c>
      <c r="E211">
        <v>3075000</v>
      </c>
      <c r="F211">
        <v>4562500</v>
      </c>
      <c r="G211">
        <v>3818750</v>
      </c>
      <c r="H211">
        <v>-80027286.671212822</v>
      </c>
      <c r="I211">
        <v>-1.8151263589454996E-6</v>
      </c>
      <c r="J211">
        <v>7.3524552009234375E-6</v>
      </c>
      <c r="K211">
        <v>-16.470925694365327</v>
      </c>
      <c r="L211">
        <v>-2195.6408948271769</v>
      </c>
      <c r="M211">
        <v>0</v>
      </c>
    </row>
    <row r="212" spans="1:15" x14ac:dyDescent="0.15">
      <c r="A212">
        <v>12</v>
      </c>
      <c r="B212" t="s">
        <v>80</v>
      </c>
      <c r="C212" t="s">
        <v>464</v>
      </c>
      <c r="D212">
        <v>5</v>
      </c>
      <c r="E212">
        <v>3818750</v>
      </c>
      <c r="F212">
        <v>4562500</v>
      </c>
      <c r="G212">
        <v>4190625</v>
      </c>
      <c r="H212">
        <v>573383434.75093377</v>
      </c>
      <c r="I212">
        <v>3.4564322919768568E-6</v>
      </c>
      <c r="J212">
        <v>1.2624013851845794E-5</v>
      </c>
      <c r="K212">
        <v>118.01169752216308</v>
      </c>
      <c r="L212">
        <v>13582.527898605429</v>
      </c>
      <c r="M212">
        <v>0</v>
      </c>
    </row>
    <row r="213" spans="1:15" x14ac:dyDescent="0.15">
      <c r="A213">
        <v>12</v>
      </c>
      <c r="B213" t="s">
        <v>80</v>
      </c>
      <c r="C213" t="s">
        <v>464</v>
      </c>
      <c r="D213">
        <v>6</v>
      </c>
      <c r="E213">
        <v>3818750</v>
      </c>
      <c r="F213">
        <v>4190625</v>
      </c>
      <c r="G213">
        <v>4004687.5</v>
      </c>
      <c r="H213">
        <v>-13133547.077538146</v>
      </c>
      <c r="I213">
        <v>-1.5615606119672091E-7</v>
      </c>
      <c r="J213">
        <v>9.0114254986722161E-6</v>
      </c>
      <c r="K213">
        <v>-2.7030989930512579</v>
      </c>
      <c r="L213">
        <v>-427.95435542818626</v>
      </c>
      <c r="M213">
        <v>0</v>
      </c>
    </row>
    <row r="214" spans="1:15" x14ac:dyDescent="0.15">
      <c r="A214">
        <v>12</v>
      </c>
      <c r="B214" t="s">
        <v>80</v>
      </c>
      <c r="C214" t="s">
        <v>464</v>
      </c>
      <c r="D214">
        <v>7</v>
      </c>
      <c r="E214">
        <v>4004687.5</v>
      </c>
      <c r="F214">
        <v>4190625</v>
      </c>
      <c r="G214">
        <v>4097656.25</v>
      </c>
      <c r="H214">
        <v>155743936.47104695</v>
      </c>
      <c r="I214">
        <v>1.3136483198483366E-6</v>
      </c>
      <c r="J214">
        <v>1.0481229879717274E-5</v>
      </c>
      <c r="K214">
        <v>32.054651752741876</v>
      </c>
      <c r="L214">
        <v>3700.8053133067701</v>
      </c>
      <c r="M214">
        <v>0</v>
      </c>
    </row>
    <row r="215" spans="1:15" x14ac:dyDescent="0.15">
      <c r="A215">
        <v>12</v>
      </c>
      <c r="B215" t="s">
        <v>80</v>
      </c>
      <c r="C215" t="s">
        <v>464</v>
      </c>
      <c r="D215">
        <v>8</v>
      </c>
      <c r="E215">
        <v>4004687.5</v>
      </c>
      <c r="F215">
        <v>4097656.25</v>
      </c>
      <c r="G215">
        <v>4051171.875</v>
      </c>
      <c r="H215">
        <v>34003046.084035464</v>
      </c>
      <c r="I215">
        <v>3.5340334412581418E-7</v>
      </c>
      <c r="J215">
        <v>9.5209849039947512E-6</v>
      </c>
      <c r="K215">
        <v>6.9983835355209134</v>
      </c>
      <c r="L215">
        <v>739.3385206357226</v>
      </c>
      <c r="M215">
        <v>0</v>
      </c>
    </row>
    <row r="216" spans="1:15" x14ac:dyDescent="0.15">
      <c r="A216">
        <v>12</v>
      </c>
      <c r="B216" t="s">
        <v>80</v>
      </c>
      <c r="C216" t="s">
        <v>464</v>
      </c>
      <c r="D216">
        <v>9</v>
      </c>
      <c r="E216">
        <v>4004687.5</v>
      </c>
      <c r="F216">
        <v>4051171.875</v>
      </c>
      <c r="G216">
        <v>4027929.6875</v>
      </c>
      <c r="H216">
        <v>5785777.1459148582</v>
      </c>
      <c r="I216">
        <v>6.4736283986658704E-8</v>
      </c>
      <c r="J216">
        <v>9.2323178438555957E-6</v>
      </c>
      <c r="K216">
        <v>1.1908076534700349</v>
      </c>
      <c r="L216">
        <v>43.641463352005402</v>
      </c>
      <c r="M216">
        <v>0</v>
      </c>
    </row>
    <row r="217" spans="1:15" x14ac:dyDescent="0.15">
      <c r="A217">
        <v>12</v>
      </c>
      <c r="B217" t="s">
        <v>80</v>
      </c>
      <c r="C217" t="s">
        <v>464</v>
      </c>
      <c r="D217">
        <v>10</v>
      </c>
      <c r="E217">
        <v>4004687.5</v>
      </c>
      <c r="F217">
        <v>4027929.6875</v>
      </c>
      <c r="G217">
        <v>4016308.59375</v>
      </c>
      <c r="H217">
        <v>-3997208.6826979355</v>
      </c>
      <c r="I217">
        <v>-4.6085595587457814E-8</v>
      </c>
      <c r="J217">
        <v>9.1214959642814792E-6</v>
      </c>
      <c r="K217">
        <v>-0.82269098374008176</v>
      </c>
      <c r="L217">
        <v>-199.52444114772987</v>
      </c>
      <c r="M217">
        <v>0</v>
      </c>
    </row>
    <row r="218" spans="1:15" x14ac:dyDescent="0.15">
      <c r="A218">
        <v>12</v>
      </c>
      <c r="B218" t="s">
        <v>80</v>
      </c>
      <c r="C218" t="s">
        <v>464</v>
      </c>
      <c r="D218">
        <v>11</v>
      </c>
      <c r="E218">
        <v>4016308.59375</v>
      </c>
      <c r="F218">
        <v>4027929.6875</v>
      </c>
      <c r="G218">
        <v>4022119.140625</v>
      </c>
      <c r="H218">
        <v>812889.73385076225</v>
      </c>
      <c r="I218">
        <v>9.2318043038955327E-9</v>
      </c>
      <c r="J218">
        <v>9.1768133641728326E-6</v>
      </c>
      <c r="K218">
        <v>0.16730601474689985</v>
      </c>
      <c r="L218">
        <v>-79.789516286570105</v>
      </c>
      <c r="M218">
        <v>0</v>
      </c>
    </row>
    <row r="219" spans="1:15" x14ac:dyDescent="0.15">
      <c r="A219">
        <v>12</v>
      </c>
      <c r="B219" t="s">
        <v>80</v>
      </c>
      <c r="C219" t="s">
        <v>464</v>
      </c>
      <c r="D219">
        <v>12</v>
      </c>
      <c r="E219">
        <v>4022119.140625</v>
      </c>
      <c r="F219">
        <v>4027929.6875</v>
      </c>
      <c r="G219">
        <v>4025024.4140625</v>
      </c>
      <c r="H219">
        <v>3278918.660339409</v>
      </c>
      <c r="I219">
        <v>3.6960743531919992E-8</v>
      </c>
      <c r="J219">
        <v>9.204542303400857E-6</v>
      </c>
      <c r="K219">
        <v>0.67485513827554877</v>
      </c>
      <c r="L219">
        <v>-18.536676476206477</v>
      </c>
      <c r="M219">
        <v>0</v>
      </c>
    </row>
    <row r="220" spans="1:15" x14ac:dyDescent="0.15">
      <c r="A220">
        <v>12</v>
      </c>
      <c r="B220" t="s">
        <v>80</v>
      </c>
      <c r="C220" t="s">
        <v>464</v>
      </c>
      <c r="D220">
        <v>13</v>
      </c>
      <c r="E220">
        <v>4025024.4140625</v>
      </c>
      <c r="F220">
        <v>4027929.6875</v>
      </c>
      <c r="G220">
        <v>4026477.05078125</v>
      </c>
      <c r="H220">
        <v>4527245.8196058394</v>
      </c>
      <c r="I220">
        <v>5.0842807673699052E-8</v>
      </c>
      <c r="J220">
        <v>9.2184243675426361E-6</v>
      </c>
      <c r="K220">
        <v>0.93178130355976685</v>
      </c>
      <c r="L220">
        <v>12.43689613796324</v>
      </c>
      <c r="M220">
        <v>0</v>
      </c>
    </row>
    <row r="221" spans="1:15" x14ac:dyDescent="0.15">
      <c r="A221">
        <v>12</v>
      </c>
      <c r="B221" t="s">
        <v>80</v>
      </c>
      <c r="C221" t="s">
        <v>464</v>
      </c>
      <c r="D221">
        <v>14</v>
      </c>
      <c r="E221">
        <v>4025024.4140625</v>
      </c>
      <c r="F221">
        <v>4026477.05078125</v>
      </c>
      <c r="G221">
        <v>4025750.732421875</v>
      </c>
      <c r="H221">
        <v>3901804.2702980759</v>
      </c>
      <c r="I221">
        <v>4.3900309497634264E-8</v>
      </c>
      <c r="J221">
        <v>9.2114818693665713E-6</v>
      </c>
      <c r="K221">
        <v>0.80305519383746182</v>
      </c>
      <c r="L221">
        <v>-3.0788409507220895</v>
      </c>
      <c r="M221">
        <v>0</v>
      </c>
    </row>
    <row r="222" spans="1:15" x14ac:dyDescent="0.15">
      <c r="A222">
        <v>12</v>
      </c>
      <c r="B222" t="s">
        <v>80</v>
      </c>
      <c r="C222" t="s">
        <v>464</v>
      </c>
      <c r="D222">
        <v>15</v>
      </c>
      <c r="E222">
        <v>4025750.732421875</v>
      </c>
      <c r="F222">
        <v>4026477.05078125</v>
      </c>
      <c r="G222">
        <v>4026113.8916015625</v>
      </c>
      <c r="H222">
        <v>4214205.409421565</v>
      </c>
      <c r="I222">
        <v>4.7371192067529135E-8</v>
      </c>
      <c r="J222">
        <v>9.2149527519364662E-6</v>
      </c>
      <c r="K222">
        <v>0.86735246247382325</v>
      </c>
      <c r="L222">
        <v>4.6717883021729643</v>
      </c>
      <c r="M222">
        <v>0</v>
      </c>
    </row>
    <row r="223" spans="1:15" x14ac:dyDescent="0.15">
      <c r="A223">
        <v>12</v>
      </c>
      <c r="B223" t="s">
        <v>80</v>
      </c>
      <c r="C223" t="s">
        <v>464</v>
      </c>
      <c r="D223">
        <v>16</v>
      </c>
      <c r="E223">
        <v>4025750.732421875</v>
      </c>
      <c r="F223">
        <v>4026113.8916015625</v>
      </c>
      <c r="G223">
        <v>4025932.3120117188</v>
      </c>
      <c r="H223">
        <v>4057924.9488518913</v>
      </c>
      <c r="I223">
        <v>4.5635659151944906E-8</v>
      </c>
      <c r="J223">
        <v>9.2132172190208819E-6</v>
      </c>
      <c r="K223">
        <v>0.83518738527834424</v>
      </c>
      <c r="L223">
        <v>0.79466405196927348</v>
      </c>
      <c r="M223">
        <v>0</v>
      </c>
    </row>
    <row r="224" spans="1:15" x14ac:dyDescent="0.15">
      <c r="A224">
        <v>12</v>
      </c>
      <c r="B224" t="s">
        <v>80</v>
      </c>
      <c r="C224" t="s">
        <v>465</v>
      </c>
      <c r="D224">
        <v>16</v>
      </c>
      <c r="E224">
        <v>4025750.732421875</v>
      </c>
      <c r="F224">
        <v>4026113.8916015625</v>
      </c>
      <c r="G224">
        <v>4025932.3120117188</v>
      </c>
      <c r="H224">
        <v>4057924.9488518913</v>
      </c>
      <c r="I224">
        <v>4.5635659151944906E-8</v>
      </c>
      <c r="J224">
        <v>9.2132172190208819E-6</v>
      </c>
      <c r="K224">
        <v>0.83518738527834424</v>
      </c>
      <c r="L224">
        <v>0.79466405196927348</v>
      </c>
      <c r="M224">
        <v>0</v>
      </c>
      <c r="N224" t="s">
        <v>466</v>
      </c>
      <c r="O224" t="s">
        <v>467</v>
      </c>
    </row>
    <row r="225" spans="1:15" x14ac:dyDescent="0.15">
      <c r="A225">
        <v>13</v>
      </c>
      <c r="B225" t="s">
        <v>81</v>
      </c>
      <c r="C225" t="s">
        <v>461</v>
      </c>
      <c r="D225">
        <v>0</v>
      </c>
      <c r="E225">
        <v>100000</v>
      </c>
      <c r="F225">
        <v>12000000</v>
      </c>
      <c r="G225">
        <v>100000</v>
      </c>
      <c r="H225">
        <v>-30.861056944232661</v>
      </c>
      <c r="I225">
        <v>-2.3337944464675201E-4</v>
      </c>
      <c r="J225">
        <v>-2.2441087769794164E-4</v>
      </c>
      <c r="K225">
        <v>-6.3107319552645898E-6</v>
      </c>
      <c r="L225">
        <v>-100.03086105694423</v>
      </c>
      <c r="M225">
        <v>0</v>
      </c>
      <c r="O225" t="s">
        <v>462</v>
      </c>
    </row>
    <row r="226" spans="1:15" x14ac:dyDescent="0.15">
      <c r="A226">
        <v>13</v>
      </c>
      <c r="B226" t="s">
        <v>81</v>
      </c>
      <c r="C226" t="s">
        <v>461</v>
      </c>
      <c r="D226">
        <v>0</v>
      </c>
      <c r="E226">
        <v>100000</v>
      </c>
      <c r="F226">
        <v>12000000</v>
      </c>
      <c r="G226">
        <v>12000000</v>
      </c>
      <c r="H226">
        <v>7923686508276.8135</v>
      </c>
      <c r="I226">
        <v>4.6304391947818843E-3</v>
      </c>
      <c r="J226">
        <v>4.6394077617306949E-3</v>
      </c>
      <c r="K226">
        <v>1620302.9514394589</v>
      </c>
      <c r="L226">
        <v>66030620.90230678</v>
      </c>
      <c r="M226">
        <v>0</v>
      </c>
      <c r="O226" t="s">
        <v>463</v>
      </c>
    </row>
    <row r="227" spans="1:15" x14ac:dyDescent="0.15">
      <c r="A227">
        <v>13</v>
      </c>
      <c r="B227" t="s">
        <v>81</v>
      </c>
      <c r="C227" t="s">
        <v>464</v>
      </c>
      <c r="D227">
        <v>1</v>
      </c>
      <c r="E227">
        <v>100000</v>
      </c>
      <c r="F227">
        <v>12000000</v>
      </c>
      <c r="G227">
        <v>6050000</v>
      </c>
      <c r="H227">
        <v>78859737619.923401</v>
      </c>
      <c r="I227">
        <v>1.299472059792435E-4</v>
      </c>
      <c r="J227">
        <v>1.3891577292805387E-4</v>
      </c>
      <c r="K227">
        <v>16125.911276503941</v>
      </c>
      <c r="L227">
        <v>1303366.7375193951</v>
      </c>
      <c r="M227">
        <v>0</v>
      </c>
    </row>
    <row r="228" spans="1:15" x14ac:dyDescent="0.15">
      <c r="A228">
        <v>13</v>
      </c>
      <c r="B228" t="s">
        <v>81</v>
      </c>
      <c r="C228" t="s">
        <v>464</v>
      </c>
      <c r="D228">
        <v>2</v>
      </c>
      <c r="E228">
        <v>100000</v>
      </c>
      <c r="F228">
        <v>6050000</v>
      </c>
      <c r="G228">
        <v>3075000</v>
      </c>
      <c r="H228">
        <v>-634974.19216526451</v>
      </c>
      <c r="I228">
        <v>-6.6879467937678724E-6</v>
      </c>
      <c r="J228">
        <v>2.2806201550424848E-6</v>
      </c>
      <c r="K228">
        <v>-0.1298449347508337</v>
      </c>
      <c r="L228">
        <v>-120.64956722488665</v>
      </c>
      <c r="M228">
        <v>0</v>
      </c>
    </row>
    <row r="229" spans="1:15" x14ac:dyDescent="0.15">
      <c r="A229">
        <v>13</v>
      </c>
      <c r="B229" t="s">
        <v>81</v>
      </c>
      <c r="C229" t="s">
        <v>464</v>
      </c>
      <c r="D229">
        <v>3</v>
      </c>
      <c r="E229">
        <v>3075000</v>
      </c>
      <c r="F229">
        <v>6050000</v>
      </c>
      <c r="G229">
        <v>4562500</v>
      </c>
      <c r="H229">
        <v>2851845457.960083</v>
      </c>
      <c r="I229">
        <v>1.1063682074962075E-5</v>
      </c>
      <c r="J229">
        <v>2.0032249023772432E-5</v>
      </c>
      <c r="K229">
        <v>583.1696657553465</v>
      </c>
      <c r="L229">
        <v>62406.201818303191</v>
      </c>
      <c r="M229">
        <v>0</v>
      </c>
    </row>
    <row r="230" spans="1:15" x14ac:dyDescent="0.15">
      <c r="A230">
        <v>13</v>
      </c>
      <c r="B230" t="s">
        <v>81</v>
      </c>
      <c r="C230" t="s">
        <v>464</v>
      </c>
      <c r="D230">
        <v>4</v>
      </c>
      <c r="E230">
        <v>3075000</v>
      </c>
      <c r="F230">
        <v>4562500</v>
      </c>
      <c r="G230">
        <v>3818750</v>
      </c>
      <c r="H230">
        <v>-68588527.963545129</v>
      </c>
      <c r="I230">
        <v>-2.4686421804633191E-6</v>
      </c>
      <c r="J230">
        <v>6.4999247683470382E-6</v>
      </c>
      <c r="K230">
        <v>-14.025566783609248</v>
      </c>
      <c r="L230">
        <v>-1896.098931942262</v>
      </c>
      <c r="M230">
        <v>0</v>
      </c>
    </row>
    <row r="231" spans="1:15" x14ac:dyDescent="0.15">
      <c r="A231">
        <v>13</v>
      </c>
      <c r="B231" t="s">
        <v>81</v>
      </c>
      <c r="C231" t="s">
        <v>464</v>
      </c>
      <c r="D231">
        <v>5</v>
      </c>
      <c r="E231">
        <v>3818750</v>
      </c>
      <c r="F231">
        <v>4562500</v>
      </c>
      <c r="G231">
        <v>4190625</v>
      </c>
      <c r="H231">
        <v>131272126.82391877</v>
      </c>
      <c r="I231">
        <v>1.123183144535437E-6</v>
      </c>
      <c r="J231">
        <v>1.0091750093345794E-5</v>
      </c>
      <c r="K231">
        <v>26.843643336009155</v>
      </c>
      <c r="L231">
        <v>3032.519059183744</v>
      </c>
      <c r="M231">
        <v>0</v>
      </c>
    </row>
    <row r="232" spans="1:15" x14ac:dyDescent="0.15">
      <c r="A232">
        <v>13</v>
      </c>
      <c r="B232" t="s">
        <v>81</v>
      </c>
      <c r="C232" t="s">
        <v>464</v>
      </c>
      <c r="D232">
        <v>6</v>
      </c>
      <c r="E232">
        <v>3818750</v>
      </c>
      <c r="F232">
        <v>4190625</v>
      </c>
      <c r="G232">
        <v>4004687.5</v>
      </c>
      <c r="H232">
        <v>-63019421.508157648</v>
      </c>
      <c r="I232">
        <v>-9.7036851056930648E-7</v>
      </c>
      <c r="J232">
        <v>7.9981984382410507E-6</v>
      </c>
      <c r="K232">
        <v>-12.886748429662624</v>
      </c>
      <c r="L232">
        <v>-1673.6414266570775</v>
      </c>
      <c r="M232">
        <v>0</v>
      </c>
    </row>
    <row r="233" spans="1:15" x14ac:dyDescent="0.15">
      <c r="A233">
        <v>13</v>
      </c>
      <c r="B233" t="s">
        <v>81</v>
      </c>
      <c r="C233" t="s">
        <v>464</v>
      </c>
      <c r="D233">
        <v>7</v>
      </c>
      <c r="E233">
        <v>4004687.5</v>
      </c>
      <c r="F233">
        <v>4190625</v>
      </c>
      <c r="G233">
        <v>4097656.25</v>
      </c>
      <c r="H233">
        <v>-13150770.489331786</v>
      </c>
      <c r="I233">
        <v>-1.5381981705918421E-7</v>
      </c>
      <c r="J233">
        <v>8.814747131751173E-6</v>
      </c>
      <c r="K233">
        <v>-2.6891816347491</v>
      </c>
      <c r="L233">
        <v>-420.93396046415035</v>
      </c>
      <c r="M233">
        <v>0</v>
      </c>
    </row>
    <row r="234" spans="1:15" x14ac:dyDescent="0.15">
      <c r="A234">
        <v>13</v>
      </c>
      <c r="B234" t="s">
        <v>81</v>
      </c>
      <c r="C234" t="s">
        <v>464</v>
      </c>
      <c r="D234">
        <v>8</v>
      </c>
      <c r="E234">
        <v>4097656.25</v>
      </c>
      <c r="F234">
        <v>4190625</v>
      </c>
      <c r="G234">
        <v>4144140.625</v>
      </c>
      <c r="H234">
        <v>26065585.057949364</v>
      </c>
      <c r="I234">
        <v>2.7132627508886558E-7</v>
      </c>
      <c r="J234">
        <v>9.2398932238992228E-6</v>
      </c>
      <c r="K234">
        <v>5.3301129917589822</v>
      </c>
      <c r="L234">
        <v>528.97443442690519</v>
      </c>
      <c r="M234">
        <v>0</v>
      </c>
    </row>
    <row r="235" spans="1:15" x14ac:dyDescent="0.15">
      <c r="A235">
        <v>13</v>
      </c>
      <c r="B235" t="s">
        <v>81</v>
      </c>
      <c r="C235" t="s">
        <v>464</v>
      </c>
      <c r="D235">
        <v>9</v>
      </c>
      <c r="E235">
        <v>4097656.25</v>
      </c>
      <c r="F235">
        <v>4144140.625</v>
      </c>
      <c r="G235">
        <v>4120898.4375</v>
      </c>
      <c r="H235">
        <v>5205102.966475321</v>
      </c>
      <c r="I235">
        <v>5.7350188722364747E-8</v>
      </c>
      <c r="J235">
        <v>9.025917137532722E-6</v>
      </c>
      <c r="K235">
        <v>1.0643838181024121</v>
      </c>
      <c r="L235">
        <v>26.309906575447382</v>
      </c>
      <c r="M235">
        <v>0</v>
      </c>
    </row>
    <row r="236" spans="1:15" x14ac:dyDescent="0.15">
      <c r="A236">
        <v>13</v>
      </c>
      <c r="B236" t="s">
        <v>81</v>
      </c>
      <c r="C236" t="s">
        <v>464</v>
      </c>
      <c r="D236">
        <v>10</v>
      </c>
      <c r="E236">
        <v>4097656.25</v>
      </c>
      <c r="F236">
        <v>4120898.4375</v>
      </c>
      <c r="G236">
        <v>4109277.34375</v>
      </c>
      <c r="H236">
        <v>-4281482.490795101</v>
      </c>
      <c r="I236">
        <v>-4.8585950136556018E-8</v>
      </c>
      <c r="J236">
        <v>8.9199809986738012E-6</v>
      </c>
      <c r="K236">
        <v>-0.87551403114260029</v>
      </c>
      <c r="L236">
        <v>-204.19064308976411</v>
      </c>
      <c r="M236">
        <v>0</v>
      </c>
    </row>
    <row r="237" spans="1:15" x14ac:dyDescent="0.15">
      <c r="A237">
        <v>13</v>
      </c>
      <c r="B237" t="s">
        <v>81</v>
      </c>
      <c r="C237" t="s">
        <v>464</v>
      </c>
      <c r="D237">
        <v>11</v>
      </c>
      <c r="E237">
        <v>4109277.34375</v>
      </c>
      <c r="F237">
        <v>4120898.4375</v>
      </c>
      <c r="G237">
        <v>4115087.890625</v>
      </c>
      <c r="H237">
        <v>384117.20768697164</v>
      </c>
      <c r="I237">
        <v>4.2947118363544925E-9</v>
      </c>
      <c r="J237">
        <v>8.9728616606467117E-6</v>
      </c>
      <c r="K237">
        <v>7.8547560490153184E-2</v>
      </c>
      <c r="L237">
        <v>-90.665637821197748</v>
      </c>
      <c r="M237">
        <v>0</v>
      </c>
    </row>
    <row r="238" spans="1:15" x14ac:dyDescent="0.15">
      <c r="A238">
        <v>13</v>
      </c>
      <c r="B238" t="s">
        <v>81</v>
      </c>
      <c r="C238" t="s">
        <v>464</v>
      </c>
      <c r="D238">
        <v>12</v>
      </c>
      <c r="E238">
        <v>4115087.890625</v>
      </c>
      <c r="F238">
        <v>4120898.4375</v>
      </c>
      <c r="G238">
        <v>4117993.1640625</v>
      </c>
      <c r="H238">
        <v>2775124.4615403493</v>
      </c>
      <c r="I238">
        <v>3.0800678320338446E-8</v>
      </c>
      <c r="J238">
        <v>8.9993676271306957E-6</v>
      </c>
      <c r="K238">
        <v>0.56748110250812311</v>
      </c>
      <c r="L238">
        <v>-32.609784645620394</v>
      </c>
      <c r="M238">
        <v>0</v>
      </c>
    </row>
    <row r="239" spans="1:15" x14ac:dyDescent="0.15">
      <c r="A239">
        <v>13</v>
      </c>
      <c r="B239" t="s">
        <v>81</v>
      </c>
      <c r="C239" t="s">
        <v>464</v>
      </c>
      <c r="D239">
        <v>13</v>
      </c>
      <c r="E239">
        <v>4117993.1640625</v>
      </c>
      <c r="F239">
        <v>4120898.4375</v>
      </c>
      <c r="G239">
        <v>4119445.80078125</v>
      </c>
      <c r="H239">
        <v>3985244.5377959721</v>
      </c>
      <c r="I239">
        <v>4.4070109180335877E-8</v>
      </c>
      <c r="J239">
        <v>9.0126370579906931E-6</v>
      </c>
      <c r="K239">
        <v>0.81493676965307948</v>
      </c>
      <c r="L239">
        <v>-3.2577504226375971</v>
      </c>
      <c r="M239">
        <v>0</v>
      </c>
    </row>
    <row r="240" spans="1:15" x14ac:dyDescent="0.15">
      <c r="A240">
        <v>13</v>
      </c>
      <c r="B240" t="s">
        <v>81</v>
      </c>
      <c r="C240" t="s">
        <v>464</v>
      </c>
      <c r="D240">
        <v>14</v>
      </c>
      <c r="E240">
        <v>4119445.80078125</v>
      </c>
      <c r="F240">
        <v>4120898.4375</v>
      </c>
      <c r="G240">
        <v>4120172.119140625</v>
      </c>
      <c r="H240">
        <v>4593966.0215133894</v>
      </c>
      <c r="I240">
        <v>5.0708933378897639E-8</v>
      </c>
      <c r="J240">
        <v>9.0192758821892549E-6</v>
      </c>
      <c r="K240">
        <v>0.93941332682652001</v>
      </c>
      <c r="L240">
        <v>11.499371595951365</v>
      </c>
      <c r="M240">
        <v>0</v>
      </c>
    </row>
    <row r="241" spans="1:15" x14ac:dyDescent="0.15">
      <c r="A241">
        <v>13</v>
      </c>
      <c r="B241" t="s">
        <v>81</v>
      </c>
      <c r="C241" t="s">
        <v>464</v>
      </c>
      <c r="D241">
        <v>15</v>
      </c>
      <c r="E241">
        <v>4119445.80078125</v>
      </c>
      <c r="F241">
        <v>4120172.119140625</v>
      </c>
      <c r="G241">
        <v>4119808.9599609375</v>
      </c>
      <c r="H241">
        <v>4289299.9205881506</v>
      </c>
      <c r="I241">
        <v>4.7389178746930685E-8</v>
      </c>
      <c r="J241">
        <v>9.0159561275572879E-6</v>
      </c>
      <c r="K241">
        <v>0.87711260581527539</v>
      </c>
      <c r="L241">
        <v>4.1140490317497678</v>
      </c>
      <c r="M241">
        <v>0</v>
      </c>
    </row>
    <row r="242" spans="1:15" x14ac:dyDescent="0.15">
      <c r="A242">
        <v>13</v>
      </c>
      <c r="B242" t="s">
        <v>81</v>
      </c>
      <c r="C242" t="s">
        <v>464</v>
      </c>
      <c r="D242">
        <v>16</v>
      </c>
      <c r="E242">
        <v>4119445.80078125</v>
      </c>
      <c r="F242">
        <v>4119808.9599609375</v>
      </c>
      <c r="G242">
        <v>4119627.3803710938</v>
      </c>
      <c r="H242">
        <v>4137167.6411213619</v>
      </c>
      <c r="I242">
        <v>4.5729249786683493E-8</v>
      </c>
      <c r="J242">
        <v>9.0142961985970407E-6</v>
      </c>
      <c r="K242">
        <v>0.84600330067406815</v>
      </c>
      <c r="L242">
        <v>0.42577299184491058</v>
      </c>
      <c r="M242">
        <v>0</v>
      </c>
    </row>
    <row r="243" spans="1:15" x14ac:dyDescent="0.15">
      <c r="A243">
        <v>13</v>
      </c>
      <c r="B243" t="s">
        <v>81</v>
      </c>
      <c r="C243" t="s">
        <v>465</v>
      </c>
      <c r="D243">
        <v>16</v>
      </c>
      <c r="E243">
        <v>4119445.80078125</v>
      </c>
      <c r="F243">
        <v>4119808.9599609375</v>
      </c>
      <c r="G243">
        <v>4119627.3803710938</v>
      </c>
      <c r="H243">
        <v>4137167.6411213619</v>
      </c>
      <c r="I243">
        <v>4.5729249786683493E-8</v>
      </c>
      <c r="J243">
        <v>9.0142961985970407E-6</v>
      </c>
      <c r="K243">
        <v>0.84600330067406815</v>
      </c>
      <c r="L243">
        <v>0.42577299184491058</v>
      </c>
      <c r="M243">
        <v>0</v>
      </c>
      <c r="N243" t="s">
        <v>466</v>
      </c>
      <c r="O243" t="s">
        <v>467</v>
      </c>
    </row>
    <row r="244" spans="1:15" x14ac:dyDescent="0.15">
      <c r="A244">
        <v>14</v>
      </c>
      <c r="B244" t="s">
        <v>82</v>
      </c>
      <c r="C244" t="s">
        <v>461</v>
      </c>
      <c r="D244">
        <v>0</v>
      </c>
      <c r="E244">
        <v>100000</v>
      </c>
      <c r="F244">
        <v>12000000</v>
      </c>
      <c r="G244">
        <v>100000</v>
      </c>
      <c r="H244">
        <v>-27.07441947592207</v>
      </c>
      <c r="I244">
        <v>-2.4769367892443279E-4</v>
      </c>
      <c r="J244">
        <v>-2.3877378605058921E-4</v>
      </c>
      <c r="K244">
        <v>-4.9892049305130414E-6</v>
      </c>
      <c r="L244">
        <v>-100.02707441947592</v>
      </c>
      <c r="M244">
        <v>0</v>
      </c>
      <c r="O244" t="s">
        <v>462</v>
      </c>
    </row>
    <row r="245" spans="1:15" x14ac:dyDescent="0.15">
      <c r="A245">
        <v>14</v>
      </c>
      <c r="B245" t="s">
        <v>82</v>
      </c>
      <c r="C245" t="s">
        <v>461</v>
      </c>
      <c r="D245">
        <v>0</v>
      </c>
      <c r="E245">
        <v>100000</v>
      </c>
      <c r="F245">
        <v>12000000</v>
      </c>
      <c r="G245">
        <v>12000000</v>
      </c>
      <c r="H245">
        <v>4836970175206.4424</v>
      </c>
      <c r="I245">
        <v>3.1005403526713111E-3</v>
      </c>
      <c r="J245">
        <v>3.1094602455451546E-3</v>
      </c>
      <c r="K245">
        <v>891344.5205481227</v>
      </c>
      <c r="L245">
        <v>40307984.793387018</v>
      </c>
      <c r="M245">
        <v>0</v>
      </c>
      <c r="O245" t="s">
        <v>463</v>
      </c>
    </row>
    <row r="246" spans="1:15" x14ac:dyDescent="0.15">
      <c r="A246">
        <v>14</v>
      </c>
      <c r="B246" t="s">
        <v>82</v>
      </c>
      <c r="C246" t="s">
        <v>464</v>
      </c>
      <c r="D246">
        <v>1</v>
      </c>
      <c r="E246">
        <v>100000</v>
      </c>
      <c r="F246">
        <v>12000000</v>
      </c>
      <c r="G246">
        <v>6050000</v>
      </c>
      <c r="H246">
        <v>41395242460.205849</v>
      </c>
      <c r="I246">
        <v>7.9853277733033887E-5</v>
      </c>
      <c r="J246">
        <v>8.8773170606877474E-5</v>
      </c>
      <c r="K246">
        <v>7628.2096451195684</v>
      </c>
      <c r="L246">
        <v>684118.88363976614</v>
      </c>
      <c r="M246">
        <v>0</v>
      </c>
    </row>
    <row r="247" spans="1:15" x14ac:dyDescent="0.15">
      <c r="A247">
        <v>14</v>
      </c>
      <c r="B247" t="s">
        <v>82</v>
      </c>
      <c r="C247" t="s">
        <v>464</v>
      </c>
      <c r="D247">
        <v>2</v>
      </c>
      <c r="E247">
        <v>100000</v>
      </c>
      <c r="F247">
        <v>6050000</v>
      </c>
      <c r="G247">
        <v>3075000</v>
      </c>
      <c r="H247">
        <v>-371190.09257995256</v>
      </c>
      <c r="I247">
        <v>-7.317029284681579E-6</v>
      </c>
      <c r="J247">
        <v>1.6028635891620081E-6</v>
      </c>
      <c r="K247">
        <v>-6.8401963030249618E-2</v>
      </c>
      <c r="L247">
        <v>-112.07122252292528</v>
      </c>
      <c r="M247">
        <v>0</v>
      </c>
    </row>
    <row r="248" spans="1:15" x14ac:dyDescent="0.15">
      <c r="A248">
        <v>14</v>
      </c>
      <c r="B248" t="s">
        <v>82</v>
      </c>
      <c r="C248" t="s">
        <v>464</v>
      </c>
      <c r="D248">
        <v>3</v>
      </c>
      <c r="E248">
        <v>3075000</v>
      </c>
      <c r="F248">
        <v>6050000</v>
      </c>
      <c r="G248">
        <v>4562500</v>
      </c>
      <c r="H248">
        <v>398132611.81320518</v>
      </c>
      <c r="I248">
        <v>2.6057973763972689E-6</v>
      </c>
      <c r="J248">
        <v>1.1525690250240856E-5</v>
      </c>
      <c r="K248">
        <v>73.366861720636351</v>
      </c>
      <c r="L248">
        <v>8626.1942315223059</v>
      </c>
      <c r="M248">
        <v>0</v>
      </c>
    </row>
    <row r="249" spans="1:15" x14ac:dyDescent="0.15">
      <c r="A249">
        <v>14</v>
      </c>
      <c r="B249" t="s">
        <v>82</v>
      </c>
      <c r="C249" t="s">
        <v>464</v>
      </c>
      <c r="D249">
        <v>4</v>
      </c>
      <c r="E249">
        <v>3075000</v>
      </c>
      <c r="F249">
        <v>4562500</v>
      </c>
      <c r="G249">
        <v>3818750</v>
      </c>
      <c r="H249">
        <v>-12434817.096789772</v>
      </c>
      <c r="I249">
        <v>-4.1599516799011572E-6</v>
      </c>
      <c r="J249">
        <v>4.7599411939424298E-6</v>
      </c>
      <c r="K249">
        <v>-2.2914563625087112</v>
      </c>
      <c r="L249">
        <v>-425.62532495685161</v>
      </c>
      <c r="M249">
        <v>0</v>
      </c>
    </row>
    <row r="250" spans="1:15" x14ac:dyDescent="0.15">
      <c r="A250">
        <v>14</v>
      </c>
      <c r="B250" t="s">
        <v>82</v>
      </c>
      <c r="C250" t="s">
        <v>464</v>
      </c>
      <c r="D250">
        <v>5</v>
      </c>
      <c r="E250">
        <v>3818750</v>
      </c>
      <c r="F250">
        <v>4562500</v>
      </c>
      <c r="G250">
        <v>4190625</v>
      </c>
      <c r="H250">
        <v>-78958013.767947793</v>
      </c>
      <c r="I250">
        <v>-1.6896152223852088E-6</v>
      </c>
      <c r="J250">
        <v>7.2302776514583782E-6</v>
      </c>
      <c r="K250">
        <v>-14.550181286246968</v>
      </c>
      <c r="L250">
        <v>-1984.1584195185155</v>
      </c>
      <c r="M250">
        <v>0</v>
      </c>
    </row>
    <row r="251" spans="1:15" x14ac:dyDescent="0.15">
      <c r="A251">
        <v>14</v>
      </c>
      <c r="B251" t="s">
        <v>82</v>
      </c>
      <c r="C251" t="s">
        <v>464</v>
      </c>
      <c r="D251">
        <v>6</v>
      </c>
      <c r="E251">
        <v>4190625</v>
      </c>
      <c r="F251">
        <v>4562500</v>
      </c>
      <c r="G251">
        <v>4376562.5</v>
      </c>
      <c r="H251">
        <v>-18814103.696834717</v>
      </c>
      <c r="I251">
        <v>-2.2382618691543699E-7</v>
      </c>
      <c r="J251">
        <v>8.69606668692815E-6</v>
      </c>
      <c r="K251">
        <v>-3.4670150180287318</v>
      </c>
      <c r="L251">
        <v>-529.88312623970796</v>
      </c>
      <c r="M251">
        <v>0</v>
      </c>
    </row>
    <row r="252" spans="1:15" x14ac:dyDescent="0.15">
      <c r="A252">
        <v>14</v>
      </c>
      <c r="B252" t="s">
        <v>82</v>
      </c>
      <c r="C252" t="s">
        <v>464</v>
      </c>
      <c r="D252">
        <v>7</v>
      </c>
      <c r="E252">
        <v>4376562.5</v>
      </c>
      <c r="F252">
        <v>4562500</v>
      </c>
      <c r="G252">
        <v>4469531.25</v>
      </c>
      <c r="H252">
        <v>87734763.000276968</v>
      </c>
      <c r="I252">
        <v>8.0019296290632194E-7</v>
      </c>
      <c r="J252">
        <v>9.720085836749909E-6</v>
      </c>
      <c r="K252">
        <v>16.167538237621525</v>
      </c>
      <c r="L252">
        <v>1862.9522223449487</v>
      </c>
      <c r="M252">
        <v>0</v>
      </c>
    </row>
    <row r="253" spans="1:15" x14ac:dyDescent="0.15">
      <c r="A253">
        <v>14</v>
      </c>
      <c r="B253" t="s">
        <v>82</v>
      </c>
      <c r="C253" t="s">
        <v>464</v>
      </c>
      <c r="D253">
        <v>8</v>
      </c>
      <c r="E253">
        <v>4376562.5</v>
      </c>
      <c r="F253">
        <v>4469531.25</v>
      </c>
      <c r="G253">
        <v>4423046.875</v>
      </c>
      <c r="H253">
        <v>15637175.024104405</v>
      </c>
      <c r="I253">
        <v>1.6654355082038595E-7</v>
      </c>
      <c r="J253">
        <v>9.086436424663973E-6</v>
      </c>
      <c r="K253">
        <v>2.8815787093399927</v>
      </c>
      <c r="L253">
        <v>253.53853273608829</v>
      </c>
      <c r="M253">
        <v>0</v>
      </c>
    </row>
    <row r="254" spans="1:15" x14ac:dyDescent="0.15">
      <c r="A254">
        <v>14</v>
      </c>
      <c r="B254" t="s">
        <v>82</v>
      </c>
      <c r="C254" t="s">
        <v>464</v>
      </c>
      <c r="D254">
        <v>9</v>
      </c>
      <c r="E254">
        <v>4376562.5</v>
      </c>
      <c r="F254">
        <v>4423046.875</v>
      </c>
      <c r="G254">
        <v>4399804.6875</v>
      </c>
      <c r="H254">
        <v>-2654201.6280529113</v>
      </c>
      <c r="I254">
        <v>-2.9837329035115769E-8</v>
      </c>
      <c r="J254">
        <v>8.8900555448084713E-6</v>
      </c>
      <c r="K254">
        <v>-0.4891095028291953</v>
      </c>
      <c r="L254">
        <v>-160.32544207231723</v>
      </c>
      <c r="M254">
        <v>0</v>
      </c>
    </row>
    <row r="255" spans="1:15" x14ac:dyDescent="0.15">
      <c r="A255">
        <v>14</v>
      </c>
      <c r="B255" t="s">
        <v>82</v>
      </c>
      <c r="C255" t="s">
        <v>464</v>
      </c>
      <c r="D255">
        <v>10</v>
      </c>
      <c r="E255">
        <v>4399804.6875</v>
      </c>
      <c r="F255">
        <v>4423046.875</v>
      </c>
      <c r="G255">
        <v>4411425.78125</v>
      </c>
      <c r="H255">
        <v>6221499.2791321343</v>
      </c>
      <c r="I255">
        <v>6.8054349916741777E-8</v>
      </c>
      <c r="J255">
        <v>8.9879472237603288E-6</v>
      </c>
      <c r="K255">
        <v>1.146482010675586</v>
      </c>
      <c r="L255">
        <v>41.031484776997445</v>
      </c>
      <c r="M255">
        <v>0</v>
      </c>
    </row>
    <row r="256" spans="1:15" x14ac:dyDescent="0.15">
      <c r="A256">
        <v>14</v>
      </c>
      <c r="B256" t="s">
        <v>82</v>
      </c>
      <c r="C256" t="s">
        <v>464</v>
      </c>
      <c r="D256">
        <v>11</v>
      </c>
      <c r="E256">
        <v>4399804.6875</v>
      </c>
      <c r="F256">
        <v>4411425.78125</v>
      </c>
      <c r="G256">
        <v>4405615.234375</v>
      </c>
      <c r="H256">
        <v>1716563.6151728951</v>
      </c>
      <c r="I256">
        <v>1.9033488642231054E-8</v>
      </c>
      <c r="J256">
        <v>8.9389263624858181E-6</v>
      </c>
      <c r="K256">
        <v>0.31632396254982775</v>
      </c>
      <c r="L256">
        <v>-61.036914849500825</v>
      </c>
      <c r="M256">
        <v>0</v>
      </c>
    </row>
    <row r="257" spans="1:15" x14ac:dyDescent="0.15">
      <c r="A257">
        <v>14</v>
      </c>
      <c r="B257" t="s">
        <v>82</v>
      </c>
      <c r="C257" t="s">
        <v>464</v>
      </c>
      <c r="D257">
        <v>12</v>
      </c>
      <c r="E257">
        <v>4405615.234375</v>
      </c>
      <c r="F257">
        <v>4411425.78125</v>
      </c>
      <c r="G257">
        <v>4408520.5078125</v>
      </c>
      <c r="H257">
        <v>3952225.458168942</v>
      </c>
      <c r="I257">
        <v>4.3525393687812548E-8</v>
      </c>
      <c r="J257">
        <v>8.9634182675313996E-6</v>
      </c>
      <c r="K257">
        <v>0.72830602184958204</v>
      </c>
      <c r="L257">
        <v>-10.35029890038939</v>
      </c>
      <c r="M257">
        <v>0</v>
      </c>
    </row>
    <row r="258" spans="1:15" x14ac:dyDescent="0.15">
      <c r="A258">
        <v>14</v>
      </c>
      <c r="B258" t="s">
        <v>82</v>
      </c>
      <c r="C258" t="s">
        <v>464</v>
      </c>
      <c r="D258">
        <v>13</v>
      </c>
      <c r="E258">
        <v>4408520.5078125</v>
      </c>
      <c r="F258">
        <v>4411425.78125</v>
      </c>
      <c r="G258">
        <v>4409973.14453125</v>
      </c>
      <c r="H258">
        <v>5082622.9107626127</v>
      </c>
      <c r="I258">
        <v>5.5784904062313503E-8</v>
      </c>
      <c r="J258">
        <v>8.9756777779059005E-6</v>
      </c>
      <c r="K258">
        <v>0.93661277978155988</v>
      </c>
      <c r="L258">
        <v>15.252922051589064</v>
      </c>
      <c r="M258">
        <v>0</v>
      </c>
    </row>
    <row r="259" spans="1:15" x14ac:dyDescent="0.15">
      <c r="A259">
        <v>14</v>
      </c>
      <c r="B259" t="s">
        <v>82</v>
      </c>
      <c r="C259" t="s">
        <v>464</v>
      </c>
      <c r="D259">
        <v>14</v>
      </c>
      <c r="E259">
        <v>4408520.5078125</v>
      </c>
      <c r="F259">
        <v>4409973.14453125</v>
      </c>
      <c r="G259">
        <v>4409246.826171875</v>
      </c>
      <c r="H259">
        <v>4516357.9291922934</v>
      </c>
      <c r="I259">
        <v>4.9653827520440796E-8</v>
      </c>
      <c r="J259">
        <v>8.9695467013640278E-6</v>
      </c>
      <c r="K259">
        <v>0.83226291401472252</v>
      </c>
      <c r="L259">
        <v>2.4292380817658308</v>
      </c>
      <c r="M259">
        <v>0</v>
      </c>
    </row>
    <row r="260" spans="1:15" x14ac:dyDescent="0.15">
      <c r="A260">
        <v>14</v>
      </c>
      <c r="B260" t="s">
        <v>82</v>
      </c>
      <c r="C260" t="s">
        <v>464</v>
      </c>
      <c r="D260">
        <v>15</v>
      </c>
      <c r="E260">
        <v>4408520.5078125</v>
      </c>
      <c r="F260">
        <v>4409246.826171875</v>
      </c>
      <c r="G260">
        <v>4408883.6669921875</v>
      </c>
      <c r="H260">
        <v>4234014.8443812523</v>
      </c>
      <c r="I260">
        <v>4.6589167162953778E-8</v>
      </c>
      <c r="J260">
        <v>8.9664820410065408E-6</v>
      </c>
      <c r="K260">
        <v>0.78023345084974982</v>
      </c>
      <c r="L260">
        <v>-3.9662834363292139</v>
      </c>
      <c r="M260">
        <v>0</v>
      </c>
    </row>
    <row r="261" spans="1:15" x14ac:dyDescent="0.15">
      <c r="A261">
        <v>14</v>
      </c>
      <c r="B261" t="s">
        <v>82</v>
      </c>
      <c r="C261" t="s">
        <v>464</v>
      </c>
      <c r="D261">
        <v>16</v>
      </c>
      <c r="E261">
        <v>4408883.6669921875</v>
      </c>
      <c r="F261">
        <v>4409246.826171875</v>
      </c>
      <c r="G261">
        <v>4409065.2465820313</v>
      </c>
      <c r="H261">
        <v>4375148.6019191174</v>
      </c>
      <c r="I261">
        <v>4.8121727848733103E-8</v>
      </c>
      <c r="J261">
        <v>8.9680146016923201E-6</v>
      </c>
      <c r="K261">
        <v>0.8062412195332469</v>
      </c>
      <c r="L261">
        <v>-0.76924796450237432</v>
      </c>
      <c r="M261">
        <v>0</v>
      </c>
    </row>
    <row r="262" spans="1:15" x14ac:dyDescent="0.15">
      <c r="A262">
        <v>14</v>
      </c>
      <c r="B262" t="s">
        <v>82</v>
      </c>
      <c r="C262" t="s">
        <v>465</v>
      </c>
      <c r="D262">
        <v>16</v>
      </c>
      <c r="E262">
        <v>4408883.6669921875</v>
      </c>
      <c r="F262">
        <v>4409246.826171875</v>
      </c>
      <c r="G262">
        <v>4409065.2465820313</v>
      </c>
      <c r="H262">
        <v>4375148.6019191174</v>
      </c>
      <c r="I262">
        <v>4.8121727848733103E-8</v>
      </c>
      <c r="J262">
        <v>8.9680146016923201E-6</v>
      </c>
      <c r="K262">
        <v>0.8062412195332469</v>
      </c>
      <c r="L262">
        <v>-0.76924796450237432</v>
      </c>
      <c r="M262">
        <v>0</v>
      </c>
      <c r="N262" t="s">
        <v>466</v>
      </c>
      <c r="O262" t="s">
        <v>467</v>
      </c>
    </row>
    <row r="263" spans="1:15" x14ac:dyDescent="0.15">
      <c r="A263">
        <v>15</v>
      </c>
      <c r="B263" t="s">
        <v>83</v>
      </c>
      <c r="C263" t="s">
        <v>461</v>
      </c>
      <c r="D263">
        <v>0</v>
      </c>
      <c r="E263">
        <v>100000</v>
      </c>
      <c r="F263">
        <v>12000000</v>
      </c>
      <c r="G263">
        <v>100000</v>
      </c>
      <c r="H263">
        <v>-12778.902600599171</v>
      </c>
      <c r="I263">
        <v>-3.250363002485997E-5</v>
      </c>
      <c r="J263">
        <v>-1.3545465275870205E-5</v>
      </c>
      <c r="K263">
        <v>-6.1555704028435449E-3</v>
      </c>
      <c r="L263">
        <v>-112.77890260059917</v>
      </c>
      <c r="M263">
        <v>0</v>
      </c>
      <c r="O263" t="s">
        <v>462</v>
      </c>
    </row>
    <row r="264" spans="1:15" x14ac:dyDescent="0.15">
      <c r="A264">
        <v>15</v>
      </c>
      <c r="B264" t="s">
        <v>83</v>
      </c>
      <c r="C264" t="s">
        <v>461</v>
      </c>
      <c r="D264">
        <v>0</v>
      </c>
      <c r="E264">
        <v>100000</v>
      </c>
      <c r="F264">
        <v>12000000</v>
      </c>
      <c r="G264">
        <v>12000000</v>
      </c>
      <c r="H264">
        <v>445714393780307.75</v>
      </c>
      <c r="I264">
        <v>0.34060054804296064</v>
      </c>
      <c r="J264">
        <v>0.34061950620770964</v>
      </c>
      <c r="K264">
        <v>214699682.45526603</v>
      </c>
      <c r="L264">
        <v>3714286514.8358979</v>
      </c>
      <c r="M264">
        <v>0</v>
      </c>
      <c r="O264" t="s">
        <v>463</v>
      </c>
    </row>
    <row r="265" spans="1:15" x14ac:dyDescent="0.15">
      <c r="A265">
        <v>15</v>
      </c>
      <c r="B265" t="s">
        <v>83</v>
      </c>
      <c r="C265" t="s">
        <v>464</v>
      </c>
      <c r="D265">
        <v>1</v>
      </c>
      <c r="E265">
        <v>100000</v>
      </c>
      <c r="F265">
        <v>12000000</v>
      </c>
      <c r="G265">
        <v>6050000</v>
      </c>
      <c r="H265">
        <v>318552303545131</v>
      </c>
      <c r="I265">
        <v>0.25677778617112673</v>
      </c>
      <c r="J265">
        <v>0.25679674433587574</v>
      </c>
      <c r="K265">
        <v>153445972.06399405</v>
      </c>
      <c r="L265">
        <v>5265327231.3244791</v>
      </c>
      <c r="M265">
        <v>0</v>
      </c>
    </row>
    <row r="266" spans="1:15" x14ac:dyDescent="0.15">
      <c r="A266">
        <v>15</v>
      </c>
      <c r="B266" t="s">
        <v>83</v>
      </c>
      <c r="C266" t="s">
        <v>464</v>
      </c>
      <c r="D266">
        <v>2</v>
      </c>
      <c r="E266">
        <v>100000</v>
      </c>
      <c r="F266">
        <v>6050000</v>
      </c>
      <c r="G266">
        <v>3075000</v>
      </c>
      <c r="H266">
        <v>164943197192254.81</v>
      </c>
      <c r="I266">
        <v>0.14796468816798194</v>
      </c>
      <c r="J266">
        <v>0.14798364633273092</v>
      </c>
      <c r="K266">
        <v>79452789.845931247</v>
      </c>
      <c r="L266">
        <v>5364006312.7562542</v>
      </c>
      <c r="M266">
        <v>0</v>
      </c>
    </row>
    <row r="267" spans="1:15" x14ac:dyDescent="0.15">
      <c r="A267">
        <v>15</v>
      </c>
      <c r="B267" t="s">
        <v>83</v>
      </c>
      <c r="C267" t="s">
        <v>464</v>
      </c>
      <c r="D267">
        <v>3</v>
      </c>
      <c r="E267">
        <v>100000</v>
      </c>
      <c r="F267">
        <v>3075000</v>
      </c>
      <c r="G267">
        <v>1587500</v>
      </c>
      <c r="H267">
        <v>40276677102257.336</v>
      </c>
      <c r="I267">
        <v>4.5936509767840028E-2</v>
      </c>
      <c r="J267">
        <v>4.595546793258902E-2</v>
      </c>
      <c r="K267">
        <v>19401190.324740164</v>
      </c>
      <c r="L267">
        <v>2537113418.2524304</v>
      </c>
      <c r="M267">
        <v>0</v>
      </c>
    </row>
    <row r="268" spans="1:15" x14ac:dyDescent="0.15">
      <c r="A268">
        <v>15</v>
      </c>
      <c r="B268" t="s">
        <v>83</v>
      </c>
      <c r="C268" t="s">
        <v>464</v>
      </c>
      <c r="D268">
        <v>4</v>
      </c>
      <c r="E268">
        <v>100000</v>
      </c>
      <c r="F268">
        <v>1587500</v>
      </c>
      <c r="G268">
        <v>843750</v>
      </c>
      <c r="H268">
        <v>3331322029494.1602</v>
      </c>
      <c r="I268">
        <v>6.0550602599835374E-3</v>
      </c>
      <c r="J268">
        <v>6.0740184247325274E-3</v>
      </c>
      <c r="K268">
        <v>1604690.7882476121</v>
      </c>
      <c r="L268">
        <v>394823251.64375234</v>
      </c>
      <c r="M268">
        <v>0</v>
      </c>
    </row>
    <row r="269" spans="1:15" x14ac:dyDescent="0.15">
      <c r="A269">
        <v>15</v>
      </c>
      <c r="B269" t="s">
        <v>83</v>
      </c>
      <c r="C269" t="s">
        <v>464</v>
      </c>
      <c r="D269">
        <v>5</v>
      </c>
      <c r="E269">
        <v>100000</v>
      </c>
      <c r="F269">
        <v>843750</v>
      </c>
      <c r="G269">
        <v>471875</v>
      </c>
      <c r="H269">
        <v>80395545250.290909</v>
      </c>
      <c r="I269">
        <v>3.2981163932915478E-4</v>
      </c>
      <c r="J269">
        <v>3.4876980407814453E-4</v>
      </c>
      <c r="K269">
        <v>38726.364409409922</v>
      </c>
      <c r="L269">
        <v>17037366.543108009</v>
      </c>
      <c r="M269">
        <v>0</v>
      </c>
    </row>
    <row r="270" spans="1:15" x14ac:dyDescent="0.15">
      <c r="A270">
        <v>15</v>
      </c>
      <c r="B270" t="s">
        <v>83</v>
      </c>
      <c r="C270" t="s">
        <v>464</v>
      </c>
      <c r="D270">
        <v>6</v>
      </c>
      <c r="E270">
        <v>100000</v>
      </c>
      <c r="F270">
        <v>471875</v>
      </c>
      <c r="G270">
        <v>285937.5</v>
      </c>
      <c r="H270">
        <v>-7688485.8203100413</v>
      </c>
      <c r="I270">
        <v>-9.8119112802370645E-6</v>
      </c>
      <c r="J270">
        <v>9.1462534687527025E-6</v>
      </c>
      <c r="K270">
        <v>-3.7035273870828092</v>
      </c>
      <c r="L270">
        <v>-2788.8693579226374</v>
      </c>
      <c r="M270">
        <v>0</v>
      </c>
    </row>
    <row r="271" spans="1:15" x14ac:dyDescent="0.15">
      <c r="A271">
        <v>15</v>
      </c>
      <c r="B271" t="s">
        <v>83</v>
      </c>
      <c r="C271" t="s">
        <v>464</v>
      </c>
      <c r="D271">
        <v>7</v>
      </c>
      <c r="E271">
        <v>285937.5</v>
      </c>
      <c r="F271">
        <v>471875</v>
      </c>
      <c r="G271">
        <v>378906.25</v>
      </c>
      <c r="H271">
        <v>7642186762.2324514</v>
      </c>
      <c r="I271">
        <v>5.599569694982116E-5</v>
      </c>
      <c r="J271">
        <v>7.4953861698810924E-5</v>
      </c>
      <c r="K271">
        <v>3681.2252285571949</v>
      </c>
      <c r="L271">
        <v>2016807.0217850592</v>
      </c>
      <c r="M271">
        <v>0</v>
      </c>
    </row>
    <row r="272" spans="1:15" x14ac:dyDescent="0.15">
      <c r="A272">
        <v>15</v>
      </c>
      <c r="B272" t="s">
        <v>83</v>
      </c>
      <c r="C272" t="s">
        <v>464</v>
      </c>
      <c r="D272">
        <v>8</v>
      </c>
      <c r="E272">
        <v>285937.5</v>
      </c>
      <c r="F272">
        <v>378906.25</v>
      </c>
      <c r="G272">
        <v>332421.875</v>
      </c>
      <c r="H272">
        <v>482007426.00433606</v>
      </c>
      <c r="I272">
        <v>6.4233245909459448E-6</v>
      </c>
      <c r="J272">
        <v>2.5381489339935712E-5</v>
      </c>
      <c r="K272">
        <v>232.1819594527604</v>
      </c>
      <c r="L272">
        <v>144898.70864525269</v>
      </c>
      <c r="M272">
        <v>0</v>
      </c>
    </row>
    <row r="273" spans="1:13" x14ac:dyDescent="0.15">
      <c r="A273">
        <v>15</v>
      </c>
      <c r="B273" t="s">
        <v>83</v>
      </c>
      <c r="C273" t="s">
        <v>464</v>
      </c>
      <c r="D273">
        <v>9</v>
      </c>
      <c r="E273">
        <v>285937.5</v>
      </c>
      <c r="F273">
        <v>332421.875</v>
      </c>
      <c r="G273">
        <v>309179.6875</v>
      </c>
      <c r="H273">
        <v>-90451183.741708085</v>
      </c>
      <c r="I273">
        <v>-5.6528803895894346E-6</v>
      </c>
      <c r="J273">
        <v>1.3305284359400332E-5</v>
      </c>
      <c r="K273">
        <v>-43.57014424043858</v>
      </c>
      <c r="L273">
        <v>-29355.215461626369</v>
      </c>
      <c r="M273">
        <v>0</v>
      </c>
    </row>
    <row r="274" spans="1:13" x14ac:dyDescent="0.15">
      <c r="A274">
        <v>15</v>
      </c>
      <c r="B274" t="s">
        <v>83</v>
      </c>
      <c r="C274" t="s">
        <v>464</v>
      </c>
      <c r="D274">
        <v>10</v>
      </c>
      <c r="E274">
        <v>309179.6875</v>
      </c>
      <c r="F274">
        <v>332421.875</v>
      </c>
      <c r="G274">
        <v>320800.78125</v>
      </c>
      <c r="H274">
        <v>-23231557.134859275</v>
      </c>
      <c r="I274">
        <v>-5.0946151364418337E-7</v>
      </c>
      <c r="J274">
        <v>1.8448703235345584E-5</v>
      </c>
      <c r="K274">
        <v>-11.190592023496874</v>
      </c>
      <c r="L274">
        <v>-7341.7395756760725</v>
      </c>
      <c r="M274">
        <v>0</v>
      </c>
    </row>
    <row r="275" spans="1:13" x14ac:dyDescent="0.15">
      <c r="A275">
        <v>15</v>
      </c>
      <c r="B275" t="s">
        <v>83</v>
      </c>
      <c r="C275" t="s">
        <v>464</v>
      </c>
      <c r="D275">
        <v>11</v>
      </c>
      <c r="E275">
        <v>320800.78125</v>
      </c>
      <c r="F275">
        <v>332421.875</v>
      </c>
      <c r="G275">
        <v>326611.328125</v>
      </c>
      <c r="H275">
        <v>171520309.95336947</v>
      </c>
      <c r="I275">
        <v>2.7416215092762947E-6</v>
      </c>
      <c r="J275">
        <v>2.1699786258266062E-5</v>
      </c>
      <c r="K275">
        <v>82.620971176821399</v>
      </c>
      <c r="L275">
        <v>52415.113587158121</v>
      </c>
      <c r="M275">
        <v>0</v>
      </c>
    </row>
    <row r="276" spans="1:13" x14ac:dyDescent="0.15">
      <c r="A276">
        <v>15</v>
      </c>
      <c r="B276" t="s">
        <v>83</v>
      </c>
      <c r="C276" t="s">
        <v>464</v>
      </c>
      <c r="D276">
        <v>12</v>
      </c>
      <c r="E276">
        <v>320800.78125</v>
      </c>
      <c r="F276">
        <v>326611.328125</v>
      </c>
      <c r="G276">
        <v>323706.0546875</v>
      </c>
      <c r="H276">
        <v>57474245.59959539</v>
      </c>
      <c r="I276">
        <v>1.0645244358537037E-6</v>
      </c>
      <c r="J276">
        <v>2.0022689184843471E-5</v>
      </c>
      <c r="K276">
        <v>27.685222760993739</v>
      </c>
      <c r="L276">
        <v>17655.072778938284</v>
      </c>
      <c r="M276">
        <v>0</v>
      </c>
    </row>
    <row r="277" spans="1:13" x14ac:dyDescent="0.15">
      <c r="A277">
        <v>15</v>
      </c>
      <c r="B277" t="s">
        <v>83</v>
      </c>
      <c r="C277" t="s">
        <v>464</v>
      </c>
      <c r="D277">
        <v>13</v>
      </c>
      <c r="E277">
        <v>320800.78125</v>
      </c>
      <c r="F277">
        <v>323706.0546875</v>
      </c>
      <c r="G277">
        <v>322253.41796875</v>
      </c>
      <c r="H277">
        <v>13185342.767390126</v>
      </c>
      <c r="I277">
        <v>2.6491902764976436E-7</v>
      </c>
      <c r="J277">
        <v>1.9223083776639531E-5</v>
      </c>
      <c r="K277">
        <v>6.3513517730770026</v>
      </c>
      <c r="L277">
        <v>3991.6068014114139</v>
      </c>
      <c r="M277">
        <v>0</v>
      </c>
    </row>
    <row r="278" spans="1:13" x14ac:dyDescent="0.15">
      <c r="A278">
        <v>15</v>
      </c>
      <c r="B278" t="s">
        <v>83</v>
      </c>
      <c r="C278" t="s">
        <v>464</v>
      </c>
      <c r="D278">
        <v>14</v>
      </c>
      <c r="E278">
        <v>320800.78125</v>
      </c>
      <c r="F278">
        <v>322253.41796875</v>
      </c>
      <c r="G278">
        <v>321527.099609375</v>
      </c>
      <c r="H278">
        <v>-5978489.4589996487</v>
      </c>
      <c r="I278">
        <v>-1.253892214477148E-7</v>
      </c>
      <c r="J278">
        <v>1.8832775527542052E-5</v>
      </c>
      <c r="K278">
        <v>-2.8798257501238678</v>
      </c>
      <c r="L278">
        <v>-1959.4045311461919</v>
      </c>
      <c r="M278">
        <v>0</v>
      </c>
    </row>
    <row r="279" spans="1:13" x14ac:dyDescent="0.15">
      <c r="A279">
        <v>15</v>
      </c>
      <c r="B279" t="s">
        <v>83</v>
      </c>
      <c r="C279" t="s">
        <v>464</v>
      </c>
      <c r="D279">
        <v>15</v>
      </c>
      <c r="E279">
        <v>321527.099609375</v>
      </c>
      <c r="F279">
        <v>322253.41796875</v>
      </c>
      <c r="G279">
        <v>321890.2587890625</v>
      </c>
      <c r="H279">
        <v>3361016.2738496056</v>
      </c>
      <c r="I279">
        <v>6.8980997958335713E-8</v>
      </c>
      <c r="J279">
        <v>1.9027145746948103E-5</v>
      </c>
      <c r="K279">
        <v>1.6189944430607111</v>
      </c>
      <c r="L279">
        <v>944.14973180412676</v>
      </c>
      <c r="M279">
        <v>0</v>
      </c>
    </row>
    <row r="280" spans="1:13" x14ac:dyDescent="0.15">
      <c r="A280">
        <v>15</v>
      </c>
      <c r="B280" t="s">
        <v>83</v>
      </c>
      <c r="C280" t="s">
        <v>464</v>
      </c>
      <c r="D280">
        <v>16</v>
      </c>
      <c r="E280">
        <v>321527.099609375</v>
      </c>
      <c r="F280">
        <v>321890.2587890625</v>
      </c>
      <c r="G280">
        <v>321708.67919921875</v>
      </c>
      <c r="H280">
        <v>-1368892.138023647</v>
      </c>
      <c r="I280">
        <v>-2.8399522319866934E-8</v>
      </c>
      <c r="J280">
        <v>1.89297652266699E-5</v>
      </c>
      <c r="K280">
        <v>-0.65939245276887026</v>
      </c>
      <c r="L280">
        <v>-525.5067477293511</v>
      </c>
      <c r="M280">
        <v>0</v>
      </c>
    </row>
    <row r="281" spans="1:13" x14ac:dyDescent="0.15">
      <c r="A281">
        <v>15</v>
      </c>
      <c r="B281" t="s">
        <v>83</v>
      </c>
      <c r="C281" t="s">
        <v>464</v>
      </c>
      <c r="D281">
        <v>17</v>
      </c>
      <c r="E281">
        <v>321708.67919921875</v>
      </c>
      <c r="F281">
        <v>321890.2587890625</v>
      </c>
      <c r="G281">
        <v>321799.46899414063</v>
      </c>
      <c r="H281">
        <v>981133.55400414648</v>
      </c>
      <c r="I281">
        <v>2.0245236222340659E-8</v>
      </c>
      <c r="J281">
        <v>1.8978409985212108E-5</v>
      </c>
      <c r="K281">
        <v>0.47260996151433604</v>
      </c>
      <c r="L281">
        <v>204.88973678884818</v>
      </c>
      <c r="M281">
        <v>0</v>
      </c>
    </row>
    <row r="282" spans="1:13" x14ac:dyDescent="0.15">
      <c r="A282">
        <v>15</v>
      </c>
      <c r="B282" t="s">
        <v>83</v>
      </c>
      <c r="C282" t="s">
        <v>464</v>
      </c>
      <c r="D282">
        <v>18</v>
      </c>
      <c r="E282">
        <v>321708.67919921875</v>
      </c>
      <c r="F282">
        <v>321799.46899414063</v>
      </c>
      <c r="G282">
        <v>321754.07409667969</v>
      </c>
      <c r="H282">
        <v>-197724.82552079193</v>
      </c>
      <c r="I282">
        <v>-4.0909877015771797E-9</v>
      </c>
      <c r="J282">
        <v>1.895407376128819E-5</v>
      </c>
      <c r="K282">
        <v>-9.5243631000530793E-2</v>
      </c>
      <c r="L282">
        <v>-161.45215909880918</v>
      </c>
      <c r="M282">
        <v>0</v>
      </c>
    </row>
    <row r="283" spans="1:13" x14ac:dyDescent="0.15">
      <c r="A283">
        <v>15</v>
      </c>
      <c r="B283" t="s">
        <v>83</v>
      </c>
      <c r="C283" t="s">
        <v>464</v>
      </c>
      <c r="D283">
        <v>19</v>
      </c>
      <c r="E283">
        <v>321754.07409667969</v>
      </c>
      <c r="F283">
        <v>321799.46899414063</v>
      </c>
      <c r="G283">
        <v>321776.77154541016</v>
      </c>
      <c r="H283">
        <v>390841.7541792019</v>
      </c>
      <c r="I283">
        <v>8.0757223515802912E-9</v>
      </c>
      <c r="J283">
        <v>1.8966240471341347E-5</v>
      </c>
      <c r="K283">
        <v>0.1882676478110212</v>
      </c>
      <c r="L283">
        <v>21.463632164028059</v>
      </c>
      <c r="M283">
        <v>0</v>
      </c>
    </row>
    <row r="284" spans="1:13" x14ac:dyDescent="0.15">
      <c r="A284">
        <v>15</v>
      </c>
      <c r="B284" t="s">
        <v>83</v>
      </c>
      <c r="C284" t="s">
        <v>464</v>
      </c>
      <c r="D284">
        <v>20</v>
      </c>
      <c r="E284">
        <v>321754.07409667969</v>
      </c>
      <c r="F284">
        <v>321776.77154541016</v>
      </c>
      <c r="G284">
        <v>321765.42282104492</v>
      </c>
      <c r="H284">
        <v>96410.773281948161</v>
      </c>
      <c r="I284">
        <v>1.9934212899748492E-9</v>
      </c>
      <c r="J284">
        <v>1.8960158170279742E-5</v>
      </c>
      <c r="K284">
        <v>4.6440865939599014E-2</v>
      </c>
      <c r="L284">
        <v>-70.036937954154084</v>
      </c>
      <c r="M284">
        <v>0</v>
      </c>
    </row>
    <row r="285" spans="1:13" x14ac:dyDescent="0.15">
      <c r="A285">
        <v>15</v>
      </c>
      <c r="B285" t="s">
        <v>83</v>
      </c>
      <c r="C285" t="s">
        <v>464</v>
      </c>
      <c r="D285">
        <v>21</v>
      </c>
      <c r="E285">
        <v>321765.42282104492</v>
      </c>
      <c r="F285">
        <v>321776.77154541016</v>
      </c>
      <c r="G285">
        <v>321771.09718322754</v>
      </c>
      <c r="H285">
        <v>243396.10800041497</v>
      </c>
      <c r="I285">
        <v>5.0308428839625479E-9</v>
      </c>
      <c r="J285">
        <v>1.8963195591873729E-5</v>
      </c>
      <c r="K285">
        <v>0.11724339134601562</v>
      </c>
      <c r="L285">
        <v>-24.357373881279074</v>
      </c>
      <c r="M285">
        <v>0</v>
      </c>
    </row>
    <row r="286" spans="1:13" x14ac:dyDescent="0.15">
      <c r="A286">
        <v>15</v>
      </c>
      <c r="B286" t="s">
        <v>83</v>
      </c>
      <c r="C286" t="s">
        <v>464</v>
      </c>
      <c r="D286">
        <v>22</v>
      </c>
      <c r="E286">
        <v>321771.09718322754</v>
      </c>
      <c r="F286">
        <v>321776.77154541016</v>
      </c>
      <c r="G286">
        <v>321773.93436431885</v>
      </c>
      <c r="H286">
        <v>317020.4806989319</v>
      </c>
      <c r="I286">
        <v>6.5515064543248877E-9</v>
      </c>
      <c r="J286">
        <v>1.8964716255444092E-5</v>
      </c>
      <c r="K286">
        <v>0.1527080962330897</v>
      </c>
      <c r="L286">
        <v>-1.4772649856731368</v>
      </c>
      <c r="M286">
        <v>0</v>
      </c>
    </row>
    <row r="287" spans="1:13" x14ac:dyDescent="0.15">
      <c r="A287">
        <v>15</v>
      </c>
      <c r="B287" t="s">
        <v>83</v>
      </c>
      <c r="C287" t="s">
        <v>464</v>
      </c>
      <c r="D287">
        <v>23</v>
      </c>
      <c r="E287">
        <v>321773.93436431885</v>
      </c>
      <c r="F287">
        <v>321776.77154541016</v>
      </c>
      <c r="G287">
        <v>321775.3529548645</v>
      </c>
      <c r="H287">
        <v>354011.12610543973</v>
      </c>
      <c r="I287">
        <v>7.3153307397115855E-9</v>
      </c>
      <c r="J287">
        <v>1.8965480079729479E-5</v>
      </c>
      <c r="K287">
        <v>0.17052641202772639</v>
      </c>
      <c r="L287">
        <v>10.018098917320417</v>
      </c>
      <c r="M287">
        <v>0</v>
      </c>
    </row>
    <row r="288" spans="1:13" x14ac:dyDescent="0.15">
      <c r="A288">
        <v>15</v>
      </c>
      <c r="B288" t="s">
        <v>83</v>
      </c>
      <c r="C288" t="s">
        <v>464</v>
      </c>
      <c r="D288">
        <v>24</v>
      </c>
      <c r="E288">
        <v>321773.93436431885</v>
      </c>
      <c r="F288">
        <v>321775.3529548645</v>
      </c>
      <c r="G288">
        <v>321774.64365959167</v>
      </c>
      <c r="H288">
        <v>335431.17549806554</v>
      </c>
      <c r="I288">
        <v>6.9316872710168222E-9</v>
      </c>
      <c r="J288">
        <v>1.8965096436260784E-5</v>
      </c>
      <c r="K288">
        <v>0.16157648904766667</v>
      </c>
      <c r="L288">
        <v>4.2441292710811709</v>
      </c>
      <c r="M288">
        <v>0</v>
      </c>
    </row>
    <row r="289" spans="1:15" x14ac:dyDescent="0.15">
      <c r="A289">
        <v>15</v>
      </c>
      <c r="B289" t="s">
        <v>83</v>
      </c>
      <c r="C289" t="s">
        <v>464</v>
      </c>
      <c r="D289">
        <v>25</v>
      </c>
      <c r="E289">
        <v>321773.93436431885</v>
      </c>
      <c r="F289">
        <v>321774.64365959167</v>
      </c>
      <c r="G289">
        <v>321774.28901195526</v>
      </c>
      <c r="H289">
        <v>326392.98672131886</v>
      </c>
      <c r="I289">
        <v>6.7450526917928004E-9</v>
      </c>
      <c r="J289">
        <v>1.896490980168156E-5</v>
      </c>
      <c r="K289">
        <v>0.15722281259607168</v>
      </c>
      <c r="L289">
        <v>1.4353843259341303</v>
      </c>
      <c r="M289">
        <v>0</v>
      </c>
    </row>
    <row r="290" spans="1:15" x14ac:dyDescent="0.15">
      <c r="A290">
        <v>15</v>
      </c>
      <c r="B290" t="s">
        <v>83</v>
      </c>
      <c r="C290" t="s">
        <v>464</v>
      </c>
      <c r="D290">
        <v>26</v>
      </c>
      <c r="E290">
        <v>321773.93436431885</v>
      </c>
      <c r="F290">
        <v>321774.28901195526</v>
      </c>
      <c r="G290">
        <v>321774.11168813705</v>
      </c>
      <c r="H290">
        <v>321622.98161338054</v>
      </c>
      <c r="I290">
        <v>6.6465510943468234E-9</v>
      </c>
      <c r="J290">
        <v>1.8964811300084114E-5</v>
      </c>
      <c r="K290">
        <v>0.15492511120640298</v>
      </c>
      <c r="L290">
        <v>-4.6967754479572937E-2</v>
      </c>
      <c r="M290">
        <v>0</v>
      </c>
    </row>
    <row r="291" spans="1:15" x14ac:dyDescent="0.15">
      <c r="A291">
        <v>15</v>
      </c>
      <c r="B291" t="s">
        <v>83</v>
      </c>
      <c r="C291" t="s">
        <v>465</v>
      </c>
      <c r="D291">
        <v>26</v>
      </c>
      <c r="E291">
        <v>321773.93436431885</v>
      </c>
      <c r="F291">
        <v>321774.28901195526</v>
      </c>
      <c r="G291">
        <v>321774.11168813705</v>
      </c>
      <c r="H291">
        <v>321622.98161338054</v>
      </c>
      <c r="I291">
        <v>6.6465510943468234E-9</v>
      </c>
      <c r="J291">
        <v>1.8964811300084114E-5</v>
      </c>
      <c r="K291">
        <v>0.15492511120640298</v>
      </c>
      <c r="L291">
        <v>-4.6967754479572937E-2</v>
      </c>
      <c r="M291">
        <v>0</v>
      </c>
      <c r="N291" t="s">
        <v>466</v>
      </c>
      <c r="O291" t="s">
        <v>467</v>
      </c>
    </row>
    <row r="292" spans="1:15" x14ac:dyDescent="0.15">
      <c r="A292">
        <v>16</v>
      </c>
      <c r="B292" t="s">
        <v>84</v>
      </c>
      <c r="C292" t="s">
        <v>461</v>
      </c>
      <c r="D292">
        <v>0</v>
      </c>
      <c r="E292">
        <v>100000</v>
      </c>
      <c r="F292">
        <v>12000000</v>
      </c>
      <c r="G292">
        <v>100000</v>
      </c>
      <c r="H292">
        <v>1248.4286265925007</v>
      </c>
      <c r="I292">
        <v>-5.8498908837280567E-5</v>
      </c>
      <c r="J292">
        <v>-4.4942832376562605E-5</v>
      </c>
      <c r="K292">
        <v>5.7766197859613439E-4</v>
      </c>
      <c r="L292">
        <v>-98.751571373407501</v>
      </c>
      <c r="M292">
        <v>0</v>
      </c>
      <c r="O292" t="s">
        <v>462</v>
      </c>
    </row>
    <row r="293" spans="1:15" x14ac:dyDescent="0.15">
      <c r="A293">
        <v>16</v>
      </c>
      <c r="B293" t="s">
        <v>84</v>
      </c>
      <c r="C293" t="s">
        <v>461</v>
      </c>
      <c r="D293">
        <v>0</v>
      </c>
      <c r="E293">
        <v>100000</v>
      </c>
      <c r="F293">
        <v>12000000</v>
      </c>
      <c r="G293">
        <v>12000000</v>
      </c>
      <c r="H293">
        <v>322692535461064.5</v>
      </c>
      <c r="I293">
        <v>0.16627083188282341</v>
      </c>
      <c r="J293">
        <v>0.16628438795928413</v>
      </c>
      <c r="K293">
        <v>149313468.58124146</v>
      </c>
      <c r="L293">
        <v>2689104362.1755376</v>
      </c>
      <c r="M293">
        <v>0</v>
      </c>
      <c r="O293" t="s">
        <v>463</v>
      </c>
    </row>
    <row r="294" spans="1:15" x14ac:dyDescent="0.15">
      <c r="A294">
        <v>16</v>
      </c>
      <c r="B294" t="s">
        <v>84</v>
      </c>
      <c r="C294" t="s">
        <v>464</v>
      </c>
      <c r="D294">
        <v>1</v>
      </c>
      <c r="E294">
        <v>100000</v>
      </c>
      <c r="F294">
        <v>12000000</v>
      </c>
      <c r="G294">
        <v>6050000</v>
      </c>
      <c r="H294">
        <v>136296028558300.61</v>
      </c>
      <c r="I294">
        <v>8.1029425519700285E-2</v>
      </c>
      <c r="J294">
        <v>8.1042981596161009E-2</v>
      </c>
      <c r="K294">
        <v>63065706.644904099</v>
      </c>
      <c r="L294">
        <v>2252826818.3190184</v>
      </c>
      <c r="M294">
        <v>0</v>
      </c>
    </row>
    <row r="295" spans="1:15" x14ac:dyDescent="0.15">
      <c r="A295">
        <v>16</v>
      </c>
      <c r="B295" t="s">
        <v>84</v>
      </c>
      <c r="C295" t="s">
        <v>464</v>
      </c>
      <c r="D295">
        <v>2</v>
      </c>
      <c r="E295">
        <v>100000</v>
      </c>
      <c r="F295">
        <v>6050000</v>
      </c>
      <c r="G295">
        <v>3075000</v>
      </c>
      <c r="H295">
        <v>19006937864164.004</v>
      </c>
      <c r="I295">
        <v>1.6025856527955809E-2</v>
      </c>
      <c r="J295">
        <v>1.6039412604416527E-2</v>
      </c>
      <c r="K295">
        <v>8794724.1033993103</v>
      </c>
      <c r="L295">
        <v>618111700.46061802</v>
      </c>
      <c r="M295">
        <v>0</v>
      </c>
    </row>
    <row r="296" spans="1:15" x14ac:dyDescent="0.15">
      <c r="A296">
        <v>16</v>
      </c>
      <c r="B296" t="s">
        <v>84</v>
      </c>
      <c r="C296" t="s">
        <v>464</v>
      </c>
      <c r="D296">
        <v>3</v>
      </c>
      <c r="E296">
        <v>100000</v>
      </c>
      <c r="F296">
        <v>3075000</v>
      </c>
      <c r="G296">
        <v>1587500</v>
      </c>
      <c r="H296">
        <v>784230141836.52454</v>
      </c>
      <c r="I296">
        <v>1.2577284147053519E-3</v>
      </c>
      <c r="J296">
        <v>1.27128449116607E-3</v>
      </c>
      <c r="K296">
        <v>362872.11439912295</v>
      </c>
      <c r="L296">
        <v>49400223.89521414</v>
      </c>
      <c r="M296">
        <v>0</v>
      </c>
    </row>
    <row r="297" spans="1:15" x14ac:dyDescent="0.15">
      <c r="A297">
        <v>16</v>
      </c>
      <c r="B297" t="s">
        <v>84</v>
      </c>
      <c r="C297" t="s">
        <v>464</v>
      </c>
      <c r="D297">
        <v>4</v>
      </c>
      <c r="E297">
        <v>100000</v>
      </c>
      <c r="F297">
        <v>1587500</v>
      </c>
      <c r="G297">
        <v>843750</v>
      </c>
      <c r="H297">
        <v>1532093672.0115082</v>
      </c>
      <c r="I297">
        <v>1.110656250642001E-5</v>
      </c>
      <c r="J297">
        <v>2.4662638967137974E-5</v>
      </c>
      <c r="K297">
        <v>708.91698821775572</v>
      </c>
      <c r="L297">
        <v>181481.47223840098</v>
      </c>
      <c r="M297">
        <v>0</v>
      </c>
    </row>
    <row r="298" spans="1:15" x14ac:dyDescent="0.15">
      <c r="A298">
        <v>16</v>
      </c>
      <c r="B298" t="s">
        <v>84</v>
      </c>
      <c r="C298" t="s">
        <v>464</v>
      </c>
      <c r="D298">
        <v>5</v>
      </c>
      <c r="E298">
        <v>100000</v>
      </c>
      <c r="F298">
        <v>843750</v>
      </c>
      <c r="G298">
        <v>471875</v>
      </c>
      <c r="H298">
        <v>-129589.62203555003</v>
      </c>
      <c r="I298">
        <v>-1.3228676501456871E-5</v>
      </c>
      <c r="J298">
        <v>3.2739995926109239E-7</v>
      </c>
      <c r="K298">
        <v>-5.9962576855437447E-2</v>
      </c>
      <c r="L298">
        <v>-127.46270135852716</v>
      </c>
      <c r="M298">
        <v>0</v>
      </c>
    </row>
    <row r="299" spans="1:15" x14ac:dyDescent="0.15">
      <c r="A299">
        <v>16</v>
      </c>
      <c r="B299" t="s">
        <v>84</v>
      </c>
      <c r="C299" t="s">
        <v>464</v>
      </c>
      <c r="D299">
        <v>6</v>
      </c>
      <c r="E299">
        <v>471875</v>
      </c>
      <c r="F299">
        <v>843750</v>
      </c>
      <c r="G299">
        <v>657812.5</v>
      </c>
      <c r="H299">
        <v>-2377098.381861167</v>
      </c>
      <c r="I299">
        <v>-8.1672439227872775E-6</v>
      </c>
      <c r="J299">
        <v>5.3888325379306857E-6</v>
      </c>
      <c r="K299">
        <v>-1.0999101793520503</v>
      </c>
      <c r="L299">
        <v>-461.36412455846721</v>
      </c>
      <c r="M299">
        <v>0</v>
      </c>
    </row>
    <row r="300" spans="1:15" x14ac:dyDescent="0.15">
      <c r="A300">
        <v>16</v>
      </c>
      <c r="B300" t="s">
        <v>84</v>
      </c>
      <c r="C300" t="s">
        <v>464</v>
      </c>
      <c r="D300">
        <v>7</v>
      </c>
      <c r="E300">
        <v>657812.5</v>
      </c>
      <c r="F300">
        <v>843750</v>
      </c>
      <c r="G300">
        <v>750781.25</v>
      </c>
      <c r="H300">
        <v>-89136932.963441804</v>
      </c>
      <c r="I300">
        <v>-3.4362697250248441E-6</v>
      </c>
      <c r="J300">
        <v>1.011980673569312E-5</v>
      </c>
      <c r="K300">
        <v>-41.244662261705692</v>
      </c>
      <c r="L300">
        <v>-11972.557148096306</v>
      </c>
      <c r="M300">
        <v>0</v>
      </c>
    </row>
    <row r="301" spans="1:15" x14ac:dyDescent="0.15">
      <c r="A301">
        <v>16</v>
      </c>
      <c r="B301" t="s">
        <v>84</v>
      </c>
      <c r="C301" t="s">
        <v>464</v>
      </c>
      <c r="D301">
        <v>8</v>
      </c>
      <c r="E301">
        <v>750781.25</v>
      </c>
      <c r="F301">
        <v>843750</v>
      </c>
      <c r="G301">
        <v>797265.625</v>
      </c>
      <c r="H301">
        <v>140806980.86783597</v>
      </c>
      <c r="I301">
        <v>1.7133402897961823E-6</v>
      </c>
      <c r="J301">
        <v>1.5269416750514146E-5</v>
      </c>
      <c r="K301">
        <v>65.152975056548385</v>
      </c>
      <c r="L301">
        <v>17561.238168626169</v>
      </c>
      <c r="M301">
        <v>0</v>
      </c>
    </row>
    <row r="302" spans="1:15" x14ac:dyDescent="0.15">
      <c r="A302">
        <v>16</v>
      </c>
      <c r="B302" t="s">
        <v>84</v>
      </c>
      <c r="C302" t="s">
        <v>464</v>
      </c>
      <c r="D302">
        <v>9</v>
      </c>
      <c r="E302">
        <v>750781.25</v>
      </c>
      <c r="F302">
        <v>797265.625</v>
      </c>
      <c r="G302">
        <v>774023.4375</v>
      </c>
      <c r="H302">
        <v>-79772112.511121929</v>
      </c>
      <c r="I302">
        <v>-1.7921323263025397E-6</v>
      </c>
      <c r="J302">
        <v>1.1763944134415424E-5</v>
      </c>
      <c r="K302">
        <v>-36.911454422303578</v>
      </c>
      <c r="L302">
        <v>-10406.162403657438</v>
      </c>
      <c r="M302">
        <v>0</v>
      </c>
    </row>
    <row r="303" spans="1:15" x14ac:dyDescent="0.15">
      <c r="A303">
        <v>16</v>
      </c>
      <c r="B303" t="s">
        <v>84</v>
      </c>
      <c r="C303" t="s">
        <v>464</v>
      </c>
      <c r="D303">
        <v>10</v>
      </c>
      <c r="E303">
        <v>774023.4375</v>
      </c>
      <c r="F303">
        <v>797265.625</v>
      </c>
      <c r="G303">
        <v>785644.53125</v>
      </c>
      <c r="H303">
        <v>-8055739.4752704958</v>
      </c>
      <c r="I303">
        <v>-1.2819110556024974E-7</v>
      </c>
      <c r="J303">
        <v>1.3427885355157714E-5</v>
      </c>
      <c r="K303">
        <v>-3.7274813355098479</v>
      </c>
      <c r="L303">
        <v>-1125.3669636640134</v>
      </c>
      <c r="M303">
        <v>0</v>
      </c>
    </row>
    <row r="304" spans="1:15" x14ac:dyDescent="0.15">
      <c r="A304">
        <v>16</v>
      </c>
      <c r="B304" t="s">
        <v>84</v>
      </c>
      <c r="C304" t="s">
        <v>464</v>
      </c>
      <c r="D304">
        <v>11</v>
      </c>
      <c r="E304">
        <v>785644.53125</v>
      </c>
      <c r="F304">
        <v>797265.625</v>
      </c>
      <c r="G304">
        <v>791455.078125</v>
      </c>
      <c r="H304">
        <v>55720709.694669783</v>
      </c>
      <c r="I304">
        <v>7.6961076639631623E-7</v>
      </c>
      <c r="J304">
        <v>1.432568722711428E-5</v>
      </c>
      <c r="K304">
        <v>25.782599601915525</v>
      </c>
      <c r="L304">
        <v>6940.2870907942324</v>
      </c>
      <c r="M304">
        <v>0</v>
      </c>
    </row>
    <row r="305" spans="1:15" x14ac:dyDescent="0.15">
      <c r="A305">
        <v>16</v>
      </c>
      <c r="B305" t="s">
        <v>84</v>
      </c>
      <c r="C305" t="s">
        <v>464</v>
      </c>
      <c r="D305">
        <v>12</v>
      </c>
      <c r="E305">
        <v>785644.53125</v>
      </c>
      <c r="F305">
        <v>791455.078125</v>
      </c>
      <c r="G305">
        <v>788549.8046875</v>
      </c>
      <c r="H305">
        <v>21295977.519282542</v>
      </c>
      <c r="I305">
        <v>3.1506618806375905E-7</v>
      </c>
      <c r="J305">
        <v>1.3871142648781723E-5</v>
      </c>
      <c r="K305">
        <v>9.8538885186449701</v>
      </c>
      <c r="L305">
        <v>2600.65091547668</v>
      </c>
      <c r="M305">
        <v>0</v>
      </c>
    </row>
    <row r="306" spans="1:15" x14ac:dyDescent="0.15">
      <c r="A306">
        <v>16</v>
      </c>
      <c r="B306" t="s">
        <v>84</v>
      </c>
      <c r="C306" t="s">
        <v>464</v>
      </c>
      <c r="D306">
        <v>13</v>
      </c>
      <c r="E306">
        <v>785644.53125</v>
      </c>
      <c r="F306">
        <v>788549.8046875</v>
      </c>
      <c r="G306">
        <v>787097.16796875</v>
      </c>
      <c r="H306">
        <v>6001759.0454825843</v>
      </c>
      <c r="I306">
        <v>9.2038387988700631E-8</v>
      </c>
      <c r="J306">
        <v>1.3648114848706665E-5</v>
      </c>
      <c r="K306">
        <v>2.7770814697942483</v>
      </c>
      <c r="L306">
        <v>662.51818577511017</v>
      </c>
      <c r="M306">
        <v>0</v>
      </c>
    </row>
    <row r="307" spans="1:15" x14ac:dyDescent="0.15">
      <c r="A307">
        <v>16</v>
      </c>
      <c r="B307" t="s">
        <v>84</v>
      </c>
      <c r="C307" t="s">
        <v>464</v>
      </c>
      <c r="D307">
        <v>14</v>
      </c>
      <c r="E307">
        <v>785644.53125</v>
      </c>
      <c r="F307">
        <v>787097.16796875</v>
      </c>
      <c r="G307">
        <v>786370.849609375</v>
      </c>
      <c r="H307">
        <v>-1179611.9969444864</v>
      </c>
      <c r="I307">
        <v>-1.8424656597714918E-8</v>
      </c>
      <c r="J307">
        <v>1.3537651804120249E-5</v>
      </c>
      <c r="K307">
        <v>-0.54581974941616773</v>
      </c>
      <c r="L307">
        <v>-250.00708603713522</v>
      </c>
      <c r="M307">
        <v>0</v>
      </c>
    </row>
    <row r="308" spans="1:15" x14ac:dyDescent="0.15">
      <c r="A308">
        <v>16</v>
      </c>
      <c r="B308" t="s">
        <v>84</v>
      </c>
      <c r="C308" t="s">
        <v>464</v>
      </c>
      <c r="D308">
        <v>15</v>
      </c>
      <c r="E308">
        <v>786370.849609375</v>
      </c>
      <c r="F308">
        <v>787097.16796875</v>
      </c>
      <c r="G308">
        <v>786734.0087890625</v>
      </c>
      <c r="H308">
        <v>2372569.8041283623</v>
      </c>
      <c r="I308">
        <v>3.671802970364644E-8</v>
      </c>
      <c r="J308">
        <v>1.359279449042161E-5</v>
      </c>
      <c r="K308">
        <v>1.0978147554586566</v>
      </c>
      <c r="L308">
        <v>201.5720405655542</v>
      </c>
      <c r="M308">
        <v>0</v>
      </c>
    </row>
    <row r="309" spans="1:15" x14ac:dyDescent="0.15">
      <c r="A309">
        <v>16</v>
      </c>
      <c r="B309" t="s">
        <v>84</v>
      </c>
      <c r="C309" t="s">
        <v>464</v>
      </c>
      <c r="D309">
        <v>16</v>
      </c>
      <c r="E309">
        <v>786370.849609375</v>
      </c>
      <c r="F309">
        <v>786734.0087890625</v>
      </c>
      <c r="G309">
        <v>786552.42919921875</v>
      </c>
      <c r="H309">
        <v>586960.53683139535</v>
      </c>
      <c r="I309">
        <v>9.1256823670348705E-9</v>
      </c>
      <c r="J309">
        <v>1.3565202143084999E-5</v>
      </c>
      <c r="K309">
        <v>0.27159324757661707</v>
      </c>
      <c r="L309">
        <v>-25.375535686925019</v>
      </c>
      <c r="M309">
        <v>0</v>
      </c>
    </row>
    <row r="310" spans="1:15" x14ac:dyDescent="0.15">
      <c r="A310">
        <v>16</v>
      </c>
      <c r="B310" t="s">
        <v>84</v>
      </c>
      <c r="C310" t="s">
        <v>464</v>
      </c>
      <c r="D310">
        <v>17</v>
      </c>
      <c r="E310">
        <v>786552.42919921875</v>
      </c>
      <c r="F310">
        <v>786734.0087890625</v>
      </c>
      <c r="G310">
        <v>786643.21899414063</v>
      </c>
      <c r="H310">
        <v>1477318.2976685273</v>
      </c>
      <c r="I310">
        <v>2.2915619126695204E-8</v>
      </c>
      <c r="J310">
        <v>1.3578992079844659E-5</v>
      </c>
      <c r="K310">
        <v>0.6835718059243362</v>
      </c>
      <c r="L310">
        <v>87.800296500049186</v>
      </c>
      <c r="M310">
        <v>0</v>
      </c>
    </row>
    <row r="311" spans="1:15" x14ac:dyDescent="0.15">
      <c r="A311">
        <v>16</v>
      </c>
      <c r="B311" t="s">
        <v>84</v>
      </c>
      <c r="C311" t="s">
        <v>464</v>
      </c>
      <c r="D311">
        <v>18</v>
      </c>
      <c r="E311">
        <v>786552.42919921875</v>
      </c>
      <c r="F311">
        <v>786643.21899414063</v>
      </c>
      <c r="G311">
        <v>786597.82409667969</v>
      </c>
      <c r="H311">
        <v>1031591.7583415192</v>
      </c>
      <c r="I311">
        <v>1.6020075248490259E-8</v>
      </c>
      <c r="J311">
        <v>1.3572096535966454E-5</v>
      </c>
      <c r="K311">
        <v>0.47732911880875872</v>
      </c>
      <c r="L311">
        <v>31.146022368697476</v>
      </c>
      <c r="M311">
        <v>0</v>
      </c>
    </row>
    <row r="312" spans="1:15" x14ac:dyDescent="0.15">
      <c r="A312">
        <v>16</v>
      </c>
      <c r="B312" t="s">
        <v>84</v>
      </c>
      <c r="C312" t="s">
        <v>464</v>
      </c>
      <c r="D312">
        <v>19</v>
      </c>
      <c r="E312">
        <v>786552.42919921875</v>
      </c>
      <c r="F312">
        <v>786597.82409667969</v>
      </c>
      <c r="G312">
        <v>786575.12664794922</v>
      </c>
      <c r="H312">
        <v>809126.56270857865</v>
      </c>
      <c r="I312">
        <v>1.2572538263604072E-8</v>
      </c>
      <c r="J312">
        <v>1.3568648998981568E-5</v>
      </c>
      <c r="K312">
        <v>0.37439196858587509</v>
      </c>
      <c r="L312">
        <v>2.8670415954715129</v>
      </c>
      <c r="M312">
        <v>0</v>
      </c>
    </row>
    <row r="313" spans="1:15" x14ac:dyDescent="0.15">
      <c r="A313">
        <v>16</v>
      </c>
      <c r="B313" t="s">
        <v>84</v>
      </c>
      <c r="C313" t="s">
        <v>464</v>
      </c>
      <c r="D313">
        <v>20</v>
      </c>
      <c r="E313">
        <v>786552.42919921875</v>
      </c>
      <c r="F313">
        <v>786575.12664794922</v>
      </c>
      <c r="G313">
        <v>786563.77792358398</v>
      </c>
      <c r="H313">
        <v>698006.16109314666</v>
      </c>
      <c r="I313">
        <v>1.0849025185559751E-8</v>
      </c>
      <c r="J313">
        <v>1.3566925485903524E-5</v>
      </c>
      <c r="K313">
        <v>0.32297530791960238</v>
      </c>
      <c r="L313">
        <v>-11.258796720110452</v>
      </c>
      <c r="M313">
        <v>0</v>
      </c>
    </row>
    <row r="314" spans="1:15" x14ac:dyDescent="0.15">
      <c r="A314">
        <v>16</v>
      </c>
      <c r="B314" t="s">
        <v>84</v>
      </c>
      <c r="C314" t="s">
        <v>464</v>
      </c>
      <c r="D314">
        <v>21</v>
      </c>
      <c r="E314">
        <v>786563.77792358398</v>
      </c>
      <c r="F314">
        <v>786575.12664794922</v>
      </c>
      <c r="G314">
        <v>786569.4522857666</v>
      </c>
      <c r="H314">
        <v>753455.63786355406</v>
      </c>
      <c r="I314">
        <v>1.1709188067812726E-8</v>
      </c>
      <c r="J314">
        <v>1.3567785648785777E-5</v>
      </c>
      <c r="K314">
        <v>0.34863240499429898</v>
      </c>
      <c r="L314">
        <v>-4.2099034390394863</v>
      </c>
      <c r="M314">
        <v>0</v>
      </c>
    </row>
    <row r="315" spans="1:15" x14ac:dyDescent="0.15">
      <c r="A315">
        <v>16</v>
      </c>
      <c r="B315" t="s">
        <v>84</v>
      </c>
      <c r="C315" t="s">
        <v>464</v>
      </c>
      <c r="D315">
        <v>22</v>
      </c>
      <c r="E315">
        <v>786569.4522857666</v>
      </c>
      <c r="F315">
        <v>786575.12664794922</v>
      </c>
      <c r="G315">
        <v>786572.28946685791</v>
      </c>
      <c r="H315">
        <v>781339.45115297264</v>
      </c>
      <c r="I315">
        <v>1.2141644032353412E-8</v>
      </c>
      <c r="J315">
        <v>1.3568218104750317E-5</v>
      </c>
      <c r="K315">
        <v>0.36153455928047135</v>
      </c>
      <c r="L315">
        <v>-0.66527112434028235</v>
      </c>
      <c r="M315">
        <v>0</v>
      </c>
    </row>
    <row r="316" spans="1:15" x14ac:dyDescent="0.15">
      <c r="A316">
        <v>16</v>
      </c>
      <c r="B316" t="s">
        <v>84</v>
      </c>
      <c r="C316" t="s">
        <v>465</v>
      </c>
      <c r="D316">
        <v>22</v>
      </c>
      <c r="E316">
        <v>786569.4522857666</v>
      </c>
      <c r="F316">
        <v>786575.12664794922</v>
      </c>
      <c r="G316">
        <v>786572.28946685791</v>
      </c>
      <c r="H316">
        <v>781339.45115297264</v>
      </c>
      <c r="I316">
        <v>1.2141644032353412E-8</v>
      </c>
      <c r="J316">
        <v>1.3568218104750317E-5</v>
      </c>
      <c r="K316">
        <v>0.36153455928047135</v>
      </c>
      <c r="L316">
        <v>-0.66527112434028235</v>
      </c>
      <c r="M316">
        <v>0</v>
      </c>
      <c r="N316" t="s">
        <v>466</v>
      </c>
      <c r="O316" t="s">
        <v>467</v>
      </c>
    </row>
    <row r="317" spans="1:15" x14ac:dyDescent="0.15">
      <c r="A317">
        <v>17</v>
      </c>
      <c r="B317" t="s">
        <v>85</v>
      </c>
      <c r="C317" t="s">
        <v>461</v>
      </c>
      <c r="D317">
        <v>0</v>
      </c>
      <c r="E317">
        <v>100000</v>
      </c>
      <c r="F317">
        <v>12000000</v>
      </c>
      <c r="G317">
        <v>100000</v>
      </c>
      <c r="H317">
        <v>-9309.9344445551524</v>
      </c>
      <c r="I317">
        <v>-2.7189974972350562E-5</v>
      </c>
      <c r="J317">
        <v>-1.3633898511632597E-5</v>
      </c>
      <c r="K317">
        <v>-5.5156090730068882E-3</v>
      </c>
      <c r="L317">
        <v>-109.30993444455515</v>
      </c>
      <c r="M317">
        <v>0</v>
      </c>
      <c r="O317" t="s">
        <v>462</v>
      </c>
    </row>
    <row r="318" spans="1:15" x14ac:dyDescent="0.15">
      <c r="A318">
        <v>17</v>
      </c>
      <c r="B318" t="s">
        <v>85</v>
      </c>
      <c r="C318" t="s">
        <v>461</v>
      </c>
      <c r="D318">
        <v>0</v>
      </c>
      <c r="E318">
        <v>100000</v>
      </c>
      <c r="F318">
        <v>12000000</v>
      </c>
      <c r="G318">
        <v>12000000</v>
      </c>
      <c r="H318">
        <v>532390518679834.13</v>
      </c>
      <c r="I318">
        <v>0.25307649006250998</v>
      </c>
      <c r="J318">
        <v>0.25309004613897068</v>
      </c>
      <c r="K318">
        <v>315411240.83109981</v>
      </c>
      <c r="L318">
        <v>4436587555.6652842</v>
      </c>
      <c r="M318">
        <v>0</v>
      </c>
      <c r="O318" t="s">
        <v>463</v>
      </c>
    </row>
    <row r="319" spans="1:15" x14ac:dyDescent="0.15">
      <c r="A319">
        <v>17</v>
      </c>
      <c r="B319" t="s">
        <v>85</v>
      </c>
      <c r="C319" t="s">
        <v>464</v>
      </c>
      <c r="D319">
        <v>1</v>
      </c>
      <c r="E319">
        <v>100000</v>
      </c>
      <c r="F319">
        <v>12000000</v>
      </c>
      <c r="G319">
        <v>6050000</v>
      </c>
      <c r="H319">
        <v>369927695790606.06</v>
      </c>
      <c r="I319">
        <v>0.18642990719582797</v>
      </c>
      <c r="J319">
        <v>0.1864434632722887</v>
      </c>
      <c r="K319">
        <v>219161216.16221458</v>
      </c>
      <c r="L319">
        <v>6114507268.4397697</v>
      </c>
      <c r="M319">
        <v>0</v>
      </c>
    </row>
    <row r="320" spans="1:15" x14ac:dyDescent="0.15">
      <c r="A320">
        <v>17</v>
      </c>
      <c r="B320" t="s">
        <v>85</v>
      </c>
      <c r="C320" t="s">
        <v>464</v>
      </c>
      <c r="D320">
        <v>2</v>
      </c>
      <c r="E320">
        <v>100000</v>
      </c>
      <c r="F320">
        <v>6050000</v>
      </c>
      <c r="G320">
        <v>3075000</v>
      </c>
      <c r="H320">
        <v>181194992861655.78</v>
      </c>
      <c r="I320">
        <v>0.10268543060294287</v>
      </c>
      <c r="J320">
        <v>0.10269898667940359</v>
      </c>
      <c r="K320">
        <v>107347774.84879707</v>
      </c>
      <c r="L320">
        <v>5892519993.0619764</v>
      </c>
      <c r="M320">
        <v>0</v>
      </c>
    </row>
    <row r="321" spans="1:13" x14ac:dyDescent="0.15">
      <c r="A321">
        <v>17</v>
      </c>
      <c r="B321" t="s">
        <v>85</v>
      </c>
      <c r="C321" t="s">
        <v>464</v>
      </c>
      <c r="D321">
        <v>3</v>
      </c>
      <c r="E321">
        <v>100000</v>
      </c>
      <c r="F321">
        <v>3075000</v>
      </c>
      <c r="G321">
        <v>1587500</v>
      </c>
      <c r="H321">
        <v>36192752758849.242</v>
      </c>
      <c r="I321">
        <v>2.7123233168334017E-2</v>
      </c>
      <c r="J321">
        <v>2.7136789244794735E-2</v>
      </c>
      <c r="K321">
        <v>21442156.943495262</v>
      </c>
      <c r="L321">
        <v>2279858341.5023146</v>
      </c>
      <c r="M321">
        <v>0</v>
      </c>
    </row>
    <row r="322" spans="1:13" x14ac:dyDescent="0.15">
      <c r="A322">
        <v>17</v>
      </c>
      <c r="B322" t="s">
        <v>85</v>
      </c>
      <c r="C322" t="s">
        <v>464</v>
      </c>
      <c r="D322">
        <v>4</v>
      </c>
      <c r="E322">
        <v>100000</v>
      </c>
      <c r="F322">
        <v>1587500</v>
      </c>
      <c r="G322">
        <v>843750</v>
      </c>
      <c r="H322">
        <v>2848358180425.3965</v>
      </c>
      <c r="I322">
        <v>3.4773288420772157E-3</v>
      </c>
      <c r="J322">
        <v>3.4908849185379337E-3</v>
      </c>
      <c r="K322">
        <v>1687490.9610470824</v>
      </c>
      <c r="L322">
        <v>337583091.75412107</v>
      </c>
      <c r="M322">
        <v>0</v>
      </c>
    </row>
    <row r="323" spans="1:13" x14ac:dyDescent="0.15">
      <c r="A323">
        <v>17</v>
      </c>
      <c r="B323" t="s">
        <v>85</v>
      </c>
      <c r="C323" t="s">
        <v>464</v>
      </c>
      <c r="D323">
        <v>5</v>
      </c>
      <c r="E323">
        <v>100000</v>
      </c>
      <c r="F323">
        <v>843750</v>
      </c>
      <c r="G323">
        <v>471875</v>
      </c>
      <c r="H323">
        <v>48805241945.176491</v>
      </c>
      <c r="I323">
        <v>1.5005252242033349E-4</v>
      </c>
      <c r="J323">
        <v>1.6360859888105145E-4</v>
      </c>
      <c r="K323">
        <v>28914.342725640352</v>
      </c>
      <c r="L323">
        <v>10342732.730103627</v>
      </c>
      <c r="M323">
        <v>0</v>
      </c>
    </row>
    <row r="324" spans="1:13" x14ac:dyDescent="0.15">
      <c r="A324">
        <v>17</v>
      </c>
      <c r="B324" t="s">
        <v>85</v>
      </c>
      <c r="C324" t="s">
        <v>464</v>
      </c>
      <c r="D324">
        <v>6</v>
      </c>
      <c r="E324">
        <v>100000</v>
      </c>
      <c r="F324">
        <v>471875</v>
      </c>
      <c r="G324">
        <v>285937.5</v>
      </c>
      <c r="H324">
        <v>-1617671.5524886316</v>
      </c>
      <c r="I324">
        <v>-8.6124683046362788E-6</v>
      </c>
      <c r="J324">
        <v>4.9436081560816861E-6</v>
      </c>
      <c r="K324">
        <v>-0.95837880977450518</v>
      </c>
      <c r="L324">
        <v>-665.743056608046</v>
      </c>
      <c r="M324">
        <v>0</v>
      </c>
    </row>
    <row r="325" spans="1:13" x14ac:dyDescent="0.15">
      <c r="A325">
        <v>17</v>
      </c>
      <c r="B325" t="s">
        <v>85</v>
      </c>
      <c r="C325" t="s">
        <v>464</v>
      </c>
      <c r="D325">
        <v>7</v>
      </c>
      <c r="E325">
        <v>285937.5</v>
      </c>
      <c r="F325">
        <v>471875</v>
      </c>
      <c r="G325">
        <v>378906.25</v>
      </c>
      <c r="H325">
        <v>2752522315.9672418</v>
      </c>
      <c r="I325">
        <v>1.7444191940733989E-5</v>
      </c>
      <c r="J325">
        <v>3.1000268401451951E-5</v>
      </c>
      <c r="K325">
        <v>1630.7136371386416</v>
      </c>
      <c r="L325">
        <v>726338.87926558137</v>
      </c>
      <c r="M325">
        <v>0</v>
      </c>
    </row>
    <row r="326" spans="1:13" x14ac:dyDescent="0.15">
      <c r="A326">
        <v>17</v>
      </c>
      <c r="B326" t="s">
        <v>85</v>
      </c>
      <c r="C326" t="s">
        <v>464</v>
      </c>
      <c r="D326">
        <v>8</v>
      </c>
      <c r="E326">
        <v>285937.5</v>
      </c>
      <c r="F326">
        <v>378906.25</v>
      </c>
      <c r="G326">
        <v>332421.875</v>
      </c>
      <c r="H326">
        <v>-92301865.736083344</v>
      </c>
      <c r="I326">
        <v>-3.0751418987385498E-6</v>
      </c>
      <c r="J326">
        <v>1.0480934561979414E-5</v>
      </c>
      <c r="K326">
        <v>-54.683629744261943</v>
      </c>
      <c r="L326">
        <v>-27866.483699691347</v>
      </c>
      <c r="M326">
        <v>0</v>
      </c>
    </row>
    <row r="327" spans="1:13" x14ac:dyDescent="0.15">
      <c r="A327">
        <v>17</v>
      </c>
      <c r="B327" t="s">
        <v>85</v>
      </c>
      <c r="C327" t="s">
        <v>464</v>
      </c>
      <c r="D327">
        <v>9</v>
      </c>
      <c r="E327">
        <v>332421.875</v>
      </c>
      <c r="F327">
        <v>378906.25</v>
      </c>
      <c r="G327">
        <v>355664.0625</v>
      </c>
      <c r="H327">
        <v>469381545.75962907</v>
      </c>
      <c r="I327">
        <v>4.3441146517440815E-6</v>
      </c>
      <c r="J327">
        <v>1.7900191112462046E-5</v>
      </c>
      <c r="K327">
        <v>278.08199165225295</v>
      </c>
      <c r="L327">
        <v>131873.28469463487</v>
      </c>
      <c r="M327">
        <v>0</v>
      </c>
    </row>
    <row r="328" spans="1:13" x14ac:dyDescent="0.15">
      <c r="A328">
        <v>17</v>
      </c>
      <c r="B328" t="s">
        <v>85</v>
      </c>
      <c r="C328" t="s">
        <v>464</v>
      </c>
      <c r="D328">
        <v>10</v>
      </c>
      <c r="E328">
        <v>332421.875</v>
      </c>
      <c r="F328">
        <v>355664.0625</v>
      </c>
      <c r="G328">
        <v>344042.96875</v>
      </c>
      <c r="H328">
        <v>-19562689.539100349</v>
      </c>
      <c r="I328">
        <v>-3.2204315430290163E-7</v>
      </c>
      <c r="J328">
        <v>1.3234033306415062E-5</v>
      </c>
      <c r="K328">
        <v>-11.589786002992046</v>
      </c>
      <c r="L328">
        <v>-5786.1181061705247</v>
      </c>
      <c r="M328">
        <v>0</v>
      </c>
    </row>
    <row r="329" spans="1:13" x14ac:dyDescent="0.15">
      <c r="A329">
        <v>17</v>
      </c>
      <c r="B329" t="s">
        <v>85</v>
      </c>
      <c r="C329" t="s">
        <v>464</v>
      </c>
      <c r="D329">
        <v>11</v>
      </c>
      <c r="E329">
        <v>344042.96875</v>
      </c>
      <c r="F329">
        <v>355664.0625</v>
      </c>
      <c r="G329">
        <v>349853.515625</v>
      </c>
      <c r="H329">
        <v>157014049.39106339</v>
      </c>
      <c r="I329">
        <v>1.8733577768630731E-6</v>
      </c>
      <c r="J329">
        <v>1.5429434237581037E-5</v>
      </c>
      <c r="K329">
        <v>93.021934855555429</v>
      </c>
      <c r="L329">
        <v>44779.940426084831</v>
      </c>
      <c r="M329">
        <v>0</v>
      </c>
    </row>
    <row r="330" spans="1:13" x14ac:dyDescent="0.15">
      <c r="A330">
        <v>17</v>
      </c>
      <c r="B330" t="s">
        <v>85</v>
      </c>
      <c r="C330" t="s">
        <v>464</v>
      </c>
      <c r="D330">
        <v>12</v>
      </c>
      <c r="E330">
        <v>344042.96875</v>
      </c>
      <c r="F330">
        <v>349853.515625</v>
      </c>
      <c r="G330">
        <v>346948.2421875</v>
      </c>
      <c r="H330">
        <v>53556274.790838704</v>
      </c>
      <c r="I330">
        <v>7.42625926038682E-7</v>
      </c>
      <c r="J330">
        <v>1.4298702386756646E-5</v>
      </c>
      <c r="K330">
        <v>31.72906070520829</v>
      </c>
      <c r="L330">
        <v>15336.387414205568</v>
      </c>
      <c r="M330">
        <v>0</v>
      </c>
    </row>
    <row r="331" spans="1:13" x14ac:dyDescent="0.15">
      <c r="A331">
        <v>17</v>
      </c>
      <c r="B331" t="s">
        <v>85</v>
      </c>
      <c r="C331" t="s">
        <v>464</v>
      </c>
      <c r="D331">
        <v>13</v>
      </c>
      <c r="E331">
        <v>344042.96875</v>
      </c>
      <c r="F331">
        <v>346948.2421875</v>
      </c>
      <c r="G331">
        <v>345495.60546875</v>
      </c>
      <c r="H331">
        <v>13423804.209366923</v>
      </c>
      <c r="I331">
        <v>2.022018015151032E-7</v>
      </c>
      <c r="J331">
        <v>1.3758278262233067E-5</v>
      </c>
      <c r="K331">
        <v>7.952844000395114</v>
      </c>
      <c r="L331">
        <v>3785.3762528047851</v>
      </c>
      <c r="M331">
        <v>0</v>
      </c>
    </row>
    <row r="332" spans="1:13" x14ac:dyDescent="0.15">
      <c r="A332">
        <v>17</v>
      </c>
      <c r="B332" t="s">
        <v>85</v>
      </c>
      <c r="C332" t="s">
        <v>464</v>
      </c>
      <c r="D332">
        <v>14</v>
      </c>
      <c r="E332">
        <v>344042.96875</v>
      </c>
      <c r="F332">
        <v>345495.60546875</v>
      </c>
      <c r="G332">
        <v>344769.287109375</v>
      </c>
      <c r="H332">
        <v>-3935523.9343669605</v>
      </c>
      <c r="I332">
        <v>-6.1922514072829086E-8</v>
      </c>
      <c r="J332">
        <v>1.3494153946645135E-5</v>
      </c>
      <c r="K332">
        <v>-2.3315751199650223</v>
      </c>
      <c r="L332">
        <v>-1241.4949305268165</v>
      </c>
      <c r="M332">
        <v>0</v>
      </c>
    </row>
    <row r="333" spans="1:13" x14ac:dyDescent="0.15">
      <c r="A333">
        <v>17</v>
      </c>
      <c r="B333" t="s">
        <v>85</v>
      </c>
      <c r="C333" t="s">
        <v>464</v>
      </c>
      <c r="D333">
        <v>15</v>
      </c>
      <c r="E333">
        <v>344769.287109375</v>
      </c>
      <c r="F333">
        <v>345495.60546875</v>
      </c>
      <c r="G333">
        <v>345132.4462890625</v>
      </c>
      <c r="H333">
        <v>4524247.0983890835</v>
      </c>
      <c r="I333">
        <v>6.9636868945552674E-8</v>
      </c>
      <c r="J333">
        <v>1.3625713329663517E-5</v>
      </c>
      <c r="K333">
        <v>2.6803602638678159</v>
      </c>
      <c r="L333">
        <v>1210.8727235108581</v>
      </c>
      <c r="M333">
        <v>0</v>
      </c>
    </row>
    <row r="334" spans="1:13" x14ac:dyDescent="0.15">
      <c r="A334">
        <v>17</v>
      </c>
      <c r="B334" t="s">
        <v>85</v>
      </c>
      <c r="C334" t="s">
        <v>464</v>
      </c>
      <c r="D334">
        <v>16</v>
      </c>
      <c r="E334">
        <v>344769.287109375</v>
      </c>
      <c r="F334">
        <v>345132.4462890625</v>
      </c>
      <c r="G334">
        <v>344950.86669921875</v>
      </c>
      <c r="H334">
        <v>239812.67307803748</v>
      </c>
      <c r="I334">
        <v>3.7318142743438703E-9</v>
      </c>
      <c r="J334">
        <v>1.3559808274992308E-5</v>
      </c>
      <c r="K334">
        <v>0.14207543171529391</v>
      </c>
      <c r="L334">
        <v>-30.479179434228506</v>
      </c>
      <c r="M334">
        <v>0</v>
      </c>
    </row>
    <row r="335" spans="1:13" x14ac:dyDescent="0.15">
      <c r="A335">
        <v>17</v>
      </c>
      <c r="B335" t="s">
        <v>85</v>
      </c>
      <c r="C335" t="s">
        <v>464</v>
      </c>
      <c r="D335">
        <v>17</v>
      </c>
      <c r="E335">
        <v>344950.86669921875</v>
      </c>
      <c r="F335">
        <v>345132.4462890625</v>
      </c>
      <c r="G335">
        <v>345041.65649414063</v>
      </c>
      <c r="H335">
        <v>2368339.6324466313</v>
      </c>
      <c r="I335">
        <v>3.6652959531515862E-8</v>
      </c>
      <c r="J335">
        <v>1.359272942024948E-5</v>
      </c>
      <c r="K335">
        <v>1.4031071477978176</v>
      </c>
      <c r="L335">
        <v>586.39237839007114</v>
      </c>
      <c r="M335">
        <v>0</v>
      </c>
    </row>
    <row r="336" spans="1:13" x14ac:dyDescent="0.15">
      <c r="A336">
        <v>17</v>
      </c>
      <c r="B336" t="s">
        <v>85</v>
      </c>
      <c r="C336" t="s">
        <v>464</v>
      </c>
      <c r="D336">
        <v>18</v>
      </c>
      <c r="E336">
        <v>344950.86669921875</v>
      </c>
      <c r="F336">
        <v>345041.65649414063</v>
      </c>
      <c r="G336">
        <v>344996.26159667969</v>
      </c>
      <c r="H336">
        <v>1300829.8994060985</v>
      </c>
      <c r="I336">
        <v>2.0187170990923598E-8</v>
      </c>
      <c r="J336">
        <v>1.3576263631708888E-5</v>
      </c>
      <c r="K336">
        <v>0.77066806843082392</v>
      </c>
      <c r="L336">
        <v>277.05623051847527</v>
      </c>
      <c r="M336">
        <v>0</v>
      </c>
    </row>
    <row r="337" spans="1:15" x14ac:dyDescent="0.15">
      <c r="A337">
        <v>17</v>
      </c>
      <c r="B337" t="s">
        <v>85</v>
      </c>
      <c r="C337" t="s">
        <v>464</v>
      </c>
      <c r="D337">
        <v>19</v>
      </c>
      <c r="E337">
        <v>344950.86669921875</v>
      </c>
      <c r="F337">
        <v>344996.26159667969</v>
      </c>
      <c r="G337">
        <v>344973.56414794922</v>
      </c>
      <c r="H337">
        <v>769383.28617852437</v>
      </c>
      <c r="I337">
        <v>1.1956220967957126E-8</v>
      </c>
      <c r="J337">
        <v>1.3568032681685921E-5</v>
      </c>
      <c r="K337">
        <v>0.45581603814063087</v>
      </c>
      <c r="L337">
        <v>123.02673773824537</v>
      </c>
      <c r="M337">
        <v>0</v>
      </c>
    </row>
    <row r="338" spans="1:15" x14ac:dyDescent="0.15">
      <c r="A338">
        <v>17</v>
      </c>
      <c r="B338" t="s">
        <v>85</v>
      </c>
      <c r="C338" t="s">
        <v>464</v>
      </c>
      <c r="D338">
        <v>20</v>
      </c>
      <c r="E338">
        <v>344950.86669921875</v>
      </c>
      <c r="F338">
        <v>344973.56414794922</v>
      </c>
      <c r="G338">
        <v>344962.21542358398</v>
      </c>
      <c r="H338">
        <v>504553.64166497643</v>
      </c>
      <c r="I338">
        <v>7.846149948464892E-9</v>
      </c>
      <c r="J338">
        <v>1.3563922610666429E-5</v>
      </c>
      <c r="K338">
        <v>0.29891946719491475</v>
      </c>
      <c r="L338">
        <v>46.263451214628788</v>
      </c>
      <c r="M338">
        <v>0</v>
      </c>
    </row>
    <row r="339" spans="1:15" x14ac:dyDescent="0.15">
      <c r="A339">
        <v>17</v>
      </c>
      <c r="B339" t="s">
        <v>85</v>
      </c>
      <c r="C339" t="s">
        <v>464</v>
      </c>
      <c r="D339">
        <v>21</v>
      </c>
      <c r="E339">
        <v>344950.86669921875</v>
      </c>
      <c r="F339">
        <v>344962.21542358398</v>
      </c>
      <c r="G339">
        <v>344956.54106140137</v>
      </c>
      <c r="H339">
        <v>372214.1522545378</v>
      </c>
      <c r="I339">
        <v>5.7901703439823386E-9</v>
      </c>
      <c r="J339">
        <v>1.3561866631061946E-5</v>
      </c>
      <c r="K339">
        <v>0.22051581216851329</v>
      </c>
      <c r="L339">
        <v>7.9017522350111475</v>
      </c>
      <c r="M339">
        <v>0</v>
      </c>
    </row>
    <row r="340" spans="1:15" x14ac:dyDescent="0.15">
      <c r="A340">
        <v>17</v>
      </c>
      <c r="B340" t="s">
        <v>85</v>
      </c>
      <c r="C340" t="s">
        <v>464</v>
      </c>
      <c r="D340">
        <v>22</v>
      </c>
      <c r="E340">
        <v>344950.86669921875</v>
      </c>
      <c r="F340">
        <v>344956.54106140137</v>
      </c>
      <c r="G340">
        <v>344953.70388031006</v>
      </c>
      <c r="H340">
        <v>306084.37174991157</v>
      </c>
      <c r="I340">
        <v>4.7622723696086306E-9</v>
      </c>
      <c r="J340">
        <v>1.3560838733087573E-5</v>
      </c>
      <c r="K340">
        <v>0.18133766118157593</v>
      </c>
      <c r="L340">
        <v>-11.267985150808855</v>
      </c>
      <c r="M340">
        <v>0</v>
      </c>
    </row>
    <row r="341" spans="1:15" x14ac:dyDescent="0.15">
      <c r="A341">
        <v>17</v>
      </c>
      <c r="B341" t="s">
        <v>85</v>
      </c>
      <c r="C341" t="s">
        <v>464</v>
      </c>
      <c r="D341">
        <v>23</v>
      </c>
      <c r="E341">
        <v>344953.70388031006</v>
      </c>
      <c r="F341">
        <v>344956.54106140137</v>
      </c>
      <c r="G341">
        <v>344955.12247085571</v>
      </c>
      <c r="H341">
        <v>338977.27011345577</v>
      </c>
      <c r="I341">
        <v>5.2735920828987973E-9</v>
      </c>
      <c r="J341">
        <v>1.3561350052800863E-5</v>
      </c>
      <c r="K341">
        <v>0.20082484121833361</v>
      </c>
      <c r="L341">
        <v>-1.7329362482231272</v>
      </c>
      <c r="M341">
        <v>0</v>
      </c>
    </row>
    <row r="342" spans="1:15" x14ac:dyDescent="0.15">
      <c r="A342">
        <v>17</v>
      </c>
      <c r="B342" t="s">
        <v>85</v>
      </c>
      <c r="C342" t="s">
        <v>464</v>
      </c>
      <c r="D342">
        <v>24</v>
      </c>
      <c r="E342">
        <v>344955.12247085571</v>
      </c>
      <c r="F342">
        <v>344956.54106140137</v>
      </c>
      <c r="G342">
        <v>344955.83176612854</v>
      </c>
      <c r="H342">
        <v>355679.2097297837</v>
      </c>
      <c r="I342">
        <v>5.5331901134453477E-9</v>
      </c>
      <c r="J342">
        <v>1.3561609650831409E-5</v>
      </c>
      <c r="K342">
        <v>0.21071979485450107</v>
      </c>
      <c r="L342">
        <v>3.1086234747077262</v>
      </c>
      <c r="M342">
        <v>0</v>
      </c>
    </row>
    <row r="343" spans="1:15" x14ac:dyDescent="0.15">
      <c r="A343">
        <v>17</v>
      </c>
      <c r="B343" t="s">
        <v>85</v>
      </c>
      <c r="C343" t="s">
        <v>464</v>
      </c>
      <c r="D343">
        <v>25</v>
      </c>
      <c r="E343">
        <v>344955.12247085571</v>
      </c>
      <c r="F343">
        <v>344955.83176612854</v>
      </c>
      <c r="G343">
        <v>344955.47711849213</v>
      </c>
      <c r="H343">
        <v>347243.69217347412</v>
      </c>
      <c r="I343">
        <v>5.4020797865569187E-9</v>
      </c>
      <c r="J343">
        <v>1.3561478540504521E-5</v>
      </c>
      <c r="K343">
        <v>0.20572222828234318</v>
      </c>
      <c r="L343">
        <v>0.66333634534406627</v>
      </c>
      <c r="M343">
        <v>0</v>
      </c>
    </row>
    <row r="344" spans="1:15" x14ac:dyDescent="0.15">
      <c r="A344">
        <v>17</v>
      </c>
      <c r="B344" t="s">
        <v>85</v>
      </c>
      <c r="C344" t="s">
        <v>465</v>
      </c>
      <c r="D344">
        <v>25</v>
      </c>
      <c r="E344">
        <v>344955.12247085571</v>
      </c>
      <c r="F344">
        <v>344955.83176612854</v>
      </c>
      <c r="G344">
        <v>344955.47711849213</v>
      </c>
      <c r="H344">
        <v>347243.69217347412</v>
      </c>
      <c r="I344">
        <v>5.4020797865569187E-9</v>
      </c>
      <c r="J344">
        <v>1.3561478540504521E-5</v>
      </c>
      <c r="K344">
        <v>0.20572222828234318</v>
      </c>
      <c r="L344">
        <v>0.66333634534406627</v>
      </c>
      <c r="M344">
        <v>0</v>
      </c>
      <c r="N344" t="s">
        <v>466</v>
      </c>
      <c r="O344" t="s">
        <v>467</v>
      </c>
    </row>
    <row r="345" spans="1:15" x14ac:dyDescent="0.15">
      <c r="A345">
        <v>18</v>
      </c>
      <c r="B345" t="s">
        <v>86</v>
      </c>
      <c r="C345" t="s">
        <v>461</v>
      </c>
      <c r="D345">
        <v>0</v>
      </c>
      <c r="E345">
        <v>100000</v>
      </c>
      <c r="F345">
        <v>12000000</v>
      </c>
      <c r="G345">
        <v>100000</v>
      </c>
      <c r="H345">
        <v>-7337.3744850288576</v>
      </c>
      <c r="I345">
        <v>-2.9503178557630919E-5</v>
      </c>
      <c r="J345">
        <v>-1.5947102096912957E-5</v>
      </c>
      <c r="K345">
        <v>-4.3469789742013763E-3</v>
      </c>
      <c r="L345">
        <v>-107.33737448502886</v>
      </c>
      <c r="M345">
        <v>0</v>
      </c>
      <c r="O345" t="s">
        <v>462</v>
      </c>
    </row>
    <row r="346" spans="1:15" x14ac:dyDescent="0.15">
      <c r="A346">
        <v>18</v>
      </c>
      <c r="B346" t="s">
        <v>86</v>
      </c>
      <c r="C346" t="s">
        <v>461</v>
      </c>
      <c r="D346">
        <v>0</v>
      </c>
      <c r="E346">
        <v>100000</v>
      </c>
      <c r="F346">
        <v>12000000</v>
      </c>
      <c r="G346">
        <v>12000000</v>
      </c>
      <c r="H346">
        <v>514387061503858</v>
      </c>
      <c r="I346">
        <v>0.24586235414290963</v>
      </c>
      <c r="J346">
        <v>0.24587591021937036</v>
      </c>
      <c r="K346">
        <v>304745211.72674024</v>
      </c>
      <c r="L346">
        <v>4286558745.8654833</v>
      </c>
      <c r="M346">
        <v>0</v>
      </c>
      <c r="O346" t="s">
        <v>463</v>
      </c>
    </row>
    <row r="347" spans="1:15" x14ac:dyDescent="0.15">
      <c r="A347">
        <v>18</v>
      </c>
      <c r="B347" t="s">
        <v>86</v>
      </c>
      <c r="C347" t="s">
        <v>464</v>
      </c>
      <c r="D347">
        <v>1</v>
      </c>
      <c r="E347">
        <v>100000</v>
      </c>
      <c r="F347">
        <v>12000000</v>
      </c>
      <c r="G347">
        <v>6050000</v>
      </c>
      <c r="H347">
        <v>345451473667404.19</v>
      </c>
      <c r="I347">
        <v>0.17603675179791156</v>
      </c>
      <c r="J347">
        <v>0.17605030787437229</v>
      </c>
      <c r="K347">
        <v>204660440.28461227</v>
      </c>
      <c r="L347">
        <v>5709941613.5108128</v>
      </c>
      <c r="M347">
        <v>0</v>
      </c>
    </row>
    <row r="348" spans="1:15" x14ac:dyDescent="0.15">
      <c r="A348">
        <v>18</v>
      </c>
      <c r="B348" t="s">
        <v>86</v>
      </c>
      <c r="C348" t="s">
        <v>464</v>
      </c>
      <c r="D348">
        <v>2</v>
      </c>
      <c r="E348">
        <v>100000</v>
      </c>
      <c r="F348">
        <v>6050000</v>
      </c>
      <c r="G348">
        <v>3075000</v>
      </c>
      <c r="H348">
        <v>158219177265193.19</v>
      </c>
      <c r="I348">
        <v>9.1725741597782295E-2</v>
      </c>
      <c r="J348">
        <v>9.173929767424302E-2</v>
      </c>
      <c r="K348">
        <v>93735904.892215699</v>
      </c>
      <c r="L348">
        <v>5145338998.0550632</v>
      </c>
      <c r="M348">
        <v>0</v>
      </c>
    </row>
    <row r="349" spans="1:15" x14ac:dyDescent="0.15">
      <c r="A349">
        <v>18</v>
      </c>
      <c r="B349" t="s">
        <v>86</v>
      </c>
      <c r="C349" t="s">
        <v>464</v>
      </c>
      <c r="D349">
        <v>3</v>
      </c>
      <c r="E349">
        <v>100000</v>
      </c>
      <c r="F349">
        <v>3075000</v>
      </c>
      <c r="G349">
        <v>1587500</v>
      </c>
      <c r="H349">
        <v>26954765931545.93</v>
      </c>
      <c r="I349">
        <v>2.1309798694654752E-2</v>
      </c>
      <c r="J349">
        <v>2.1323354771115469E-2</v>
      </c>
      <c r="K349">
        <v>15969172.760369051</v>
      </c>
      <c r="L349">
        <v>1697937911.4359641</v>
      </c>
      <c r="M349">
        <v>0</v>
      </c>
    </row>
    <row r="350" spans="1:15" x14ac:dyDescent="0.15">
      <c r="A350">
        <v>18</v>
      </c>
      <c r="B350" t="s">
        <v>86</v>
      </c>
      <c r="C350" t="s">
        <v>464</v>
      </c>
      <c r="D350">
        <v>4</v>
      </c>
      <c r="E350">
        <v>100000</v>
      </c>
      <c r="F350">
        <v>1587500</v>
      </c>
      <c r="G350">
        <v>843750</v>
      </c>
      <c r="H350">
        <v>1770417166270.7119</v>
      </c>
      <c r="I350">
        <v>2.3850295616599754E-3</v>
      </c>
      <c r="J350">
        <v>2.3985856381206934E-3</v>
      </c>
      <c r="K350">
        <v>1048871.9381908034</v>
      </c>
      <c r="L350">
        <v>209827119.70615846</v>
      </c>
      <c r="M350">
        <v>0</v>
      </c>
    </row>
    <row r="351" spans="1:15" x14ac:dyDescent="0.15">
      <c r="A351">
        <v>18</v>
      </c>
      <c r="B351" t="s">
        <v>86</v>
      </c>
      <c r="C351" t="s">
        <v>464</v>
      </c>
      <c r="D351">
        <v>5</v>
      </c>
      <c r="E351">
        <v>100000</v>
      </c>
      <c r="F351">
        <v>843750</v>
      </c>
      <c r="G351">
        <v>471875</v>
      </c>
      <c r="H351">
        <v>19069382044.28083</v>
      </c>
      <c r="I351">
        <v>7.4320592704687406E-5</v>
      </c>
      <c r="J351">
        <v>8.7876669165405376E-5</v>
      </c>
      <c r="K351">
        <v>11297.529241098289</v>
      </c>
      <c r="L351">
        <v>4041093.545807858</v>
      </c>
      <c r="M351">
        <v>0</v>
      </c>
    </row>
    <row r="352" spans="1:15" x14ac:dyDescent="0.15">
      <c r="A352">
        <v>18</v>
      </c>
      <c r="B352" t="s">
        <v>86</v>
      </c>
      <c r="C352" t="s">
        <v>464</v>
      </c>
      <c r="D352">
        <v>6</v>
      </c>
      <c r="E352">
        <v>100000</v>
      </c>
      <c r="F352">
        <v>471875</v>
      </c>
      <c r="G352">
        <v>285937.5</v>
      </c>
      <c r="H352">
        <v>-450386.02813274256</v>
      </c>
      <c r="I352">
        <v>-1.0458962820702229E-5</v>
      </c>
      <c r="J352">
        <v>3.0971136400157344E-6</v>
      </c>
      <c r="K352">
        <v>-0.26682822289659941</v>
      </c>
      <c r="L352">
        <v>-257.51205355462037</v>
      </c>
      <c r="M352">
        <v>0</v>
      </c>
    </row>
    <row r="353" spans="1:13" x14ac:dyDescent="0.15">
      <c r="A353">
        <v>18</v>
      </c>
      <c r="B353" t="s">
        <v>86</v>
      </c>
      <c r="C353" t="s">
        <v>464</v>
      </c>
      <c r="D353">
        <v>7</v>
      </c>
      <c r="E353">
        <v>285937.5</v>
      </c>
      <c r="F353">
        <v>471875</v>
      </c>
      <c r="G353">
        <v>378906.25</v>
      </c>
      <c r="H353">
        <v>69455430.178523034</v>
      </c>
      <c r="I353">
        <v>9.366564268185777E-7</v>
      </c>
      <c r="J353">
        <v>1.4492732887536542E-5</v>
      </c>
      <c r="K353">
        <v>41.148410135831291</v>
      </c>
      <c r="L353">
        <v>18230.505284228759</v>
      </c>
      <c r="M353">
        <v>0</v>
      </c>
    </row>
    <row r="354" spans="1:13" x14ac:dyDescent="0.15">
      <c r="A354">
        <v>18</v>
      </c>
      <c r="B354" t="s">
        <v>86</v>
      </c>
      <c r="C354" t="s">
        <v>464</v>
      </c>
      <c r="D354">
        <v>8</v>
      </c>
      <c r="E354">
        <v>285937.5</v>
      </c>
      <c r="F354">
        <v>378906.25</v>
      </c>
      <c r="G354">
        <v>332421.875</v>
      </c>
      <c r="H354">
        <v>-10374850.38938434</v>
      </c>
      <c r="I354">
        <v>-6.6606292614972782E-6</v>
      </c>
      <c r="J354">
        <v>6.8954471992206858E-6</v>
      </c>
      <c r="K354">
        <v>-6.146511479706942</v>
      </c>
      <c r="L354">
        <v>-3220.9890713071577</v>
      </c>
      <c r="M354">
        <v>0</v>
      </c>
    </row>
    <row r="355" spans="1:13" x14ac:dyDescent="0.15">
      <c r="A355">
        <v>18</v>
      </c>
      <c r="B355" t="s">
        <v>86</v>
      </c>
      <c r="C355" t="s">
        <v>464</v>
      </c>
      <c r="D355">
        <v>9</v>
      </c>
      <c r="E355">
        <v>332421.875</v>
      </c>
      <c r="F355">
        <v>378906.25</v>
      </c>
      <c r="G355">
        <v>355664.0625</v>
      </c>
      <c r="H355">
        <v>-79451508.928808928</v>
      </c>
      <c r="I355">
        <v>-3.9670127134245322E-6</v>
      </c>
      <c r="J355">
        <v>9.5890637472934318E-6</v>
      </c>
      <c r="K355">
        <v>-47.070520863669252</v>
      </c>
      <c r="L355">
        <v>-22438.919588989658</v>
      </c>
      <c r="M355">
        <v>0</v>
      </c>
    </row>
    <row r="356" spans="1:13" x14ac:dyDescent="0.15">
      <c r="A356">
        <v>18</v>
      </c>
      <c r="B356" t="s">
        <v>86</v>
      </c>
      <c r="C356" t="s">
        <v>464</v>
      </c>
      <c r="D356">
        <v>10</v>
      </c>
      <c r="E356">
        <v>355664.0625</v>
      </c>
      <c r="F356">
        <v>378906.25</v>
      </c>
      <c r="G356">
        <v>367285.15625</v>
      </c>
      <c r="H356">
        <v>-90510067.29534243</v>
      </c>
      <c r="I356">
        <v>-2.4118776073868013E-6</v>
      </c>
      <c r="J356">
        <v>1.1144198853331163E-5</v>
      </c>
      <c r="K356">
        <v>-53.622090611456336</v>
      </c>
      <c r="L356">
        <v>-24742.996253770445</v>
      </c>
      <c r="M356">
        <v>0</v>
      </c>
    </row>
    <row r="357" spans="1:13" x14ac:dyDescent="0.15">
      <c r="A357">
        <v>18</v>
      </c>
      <c r="B357" t="s">
        <v>86</v>
      </c>
      <c r="C357" t="s">
        <v>464</v>
      </c>
      <c r="D357">
        <v>11</v>
      </c>
      <c r="E357">
        <v>367285.15625</v>
      </c>
      <c r="F357">
        <v>378906.25</v>
      </c>
      <c r="G357">
        <v>373095.703125</v>
      </c>
      <c r="H357">
        <v>-52567756.627563097</v>
      </c>
      <c r="I357">
        <v>-9.8207399281824058E-7</v>
      </c>
      <c r="J357">
        <v>1.2574002467899723E-5</v>
      </c>
      <c r="K357">
        <v>-31.143419658789991</v>
      </c>
      <c r="L357">
        <v>-14189.617271724803</v>
      </c>
      <c r="M357">
        <v>0</v>
      </c>
    </row>
    <row r="358" spans="1:13" x14ac:dyDescent="0.15">
      <c r="A358">
        <v>18</v>
      </c>
      <c r="B358" t="s">
        <v>86</v>
      </c>
      <c r="C358" t="s">
        <v>464</v>
      </c>
      <c r="D358">
        <v>12</v>
      </c>
      <c r="E358">
        <v>373095.703125</v>
      </c>
      <c r="F358">
        <v>378906.25</v>
      </c>
      <c r="G358">
        <v>376000.9765625</v>
      </c>
      <c r="H358">
        <v>-3148969.5234331065</v>
      </c>
      <c r="I358">
        <v>-4.9442181569086201E-8</v>
      </c>
      <c r="J358">
        <v>1.3506634279148878E-5</v>
      </c>
      <c r="K358">
        <v>-1.8655861625564563</v>
      </c>
      <c r="L358">
        <v>-937.48971936770363</v>
      </c>
      <c r="M358">
        <v>0</v>
      </c>
    </row>
    <row r="359" spans="1:13" x14ac:dyDescent="0.15">
      <c r="A359">
        <v>18</v>
      </c>
      <c r="B359" t="s">
        <v>86</v>
      </c>
      <c r="C359" t="s">
        <v>464</v>
      </c>
      <c r="D359">
        <v>13</v>
      </c>
      <c r="E359">
        <v>376000.9765625</v>
      </c>
      <c r="F359">
        <v>378906.25</v>
      </c>
      <c r="G359">
        <v>377453.61328125</v>
      </c>
      <c r="H359">
        <v>30088925.108022105</v>
      </c>
      <c r="I359">
        <v>4.3679204114844594E-7</v>
      </c>
      <c r="J359">
        <v>1.399286850186641E-5</v>
      </c>
      <c r="K359">
        <v>17.825984630846811</v>
      </c>
      <c r="L359">
        <v>7871.5557221602494</v>
      </c>
      <c r="M359">
        <v>0</v>
      </c>
    </row>
    <row r="360" spans="1:13" x14ac:dyDescent="0.15">
      <c r="A360">
        <v>18</v>
      </c>
      <c r="B360" t="s">
        <v>86</v>
      </c>
      <c r="C360" t="s">
        <v>464</v>
      </c>
      <c r="D360">
        <v>14</v>
      </c>
      <c r="E360">
        <v>376000.9765625</v>
      </c>
      <c r="F360">
        <v>377453.61328125</v>
      </c>
      <c r="G360">
        <v>376727.294921875</v>
      </c>
      <c r="H360">
        <v>12724691.154834501</v>
      </c>
      <c r="I360">
        <v>1.9198677550556772E-7</v>
      </c>
      <c r="J360">
        <v>1.3748063236223532E-5</v>
      </c>
      <c r="K360">
        <v>7.5386590961295683</v>
      </c>
      <c r="L360">
        <v>3277.6929164299931</v>
      </c>
      <c r="M360">
        <v>0</v>
      </c>
    </row>
    <row r="361" spans="1:13" x14ac:dyDescent="0.15">
      <c r="A361">
        <v>18</v>
      </c>
      <c r="B361" t="s">
        <v>86</v>
      </c>
      <c r="C361" t="s">
        <v>464</v>
      </c>
      <c r="D361">
        <v>15</v>
      </c>
      <c r="E361">
        <v>376000.9765625</v>
      </c>
      <c r="F361">
        <v>376727.294921875</v>
      </c>
      <c r="G361">
        <v>376364.1357421875</v>
      </c>
      <c r="H361">
        <v>4604073.8546302263</v>
      </c>
      <c r="I361">
        <v>7.085135269278164E-8</v>
      </c>
      <c r="J361">
        <v>1.3626927813410746E-5</v>
      </c>
      <c r="K361">
        <v>2.7276530975192772</v>
      </c>
      <c r="L361">
        <v>1123.3030242244056</v>
      </c>
      <c r="M361">
        <v>0</v>
      </c>
    </row>
    <row r="362" spans="1:13" x14ac:dyDescent="0.15">
      <c r="A362">
        <v>18</v>
      </c>
      <c r="B362" t="s">
        <v>86</v>
      </c>
      <c r="C362" t="s">
        <v>464</v>
      </c>
      <c r="D362">
        <v>16</v>
      </c>
      <c r="E362">
        <v>376000.9765625</v>
      </c>
      <c r="F362">
        <v>376364.1357421875</v>
      </c>
      <c r="G362">
        <v>376182.55615234375</v>
      </c>
      <c r="H362">
        <v>682029.88082428824</v>
      </c>
      <c r="I362">
        <v>1.0601146548209971E-8</v>
      </c>
      <c r="J362">
        <v>1.3566677607266174E-5</v>
      </c>
      <c r="K362">
        <v>0.40406409101369328</v>
      </c>
      <c r="L362">
        <v>81.30289926258159</v>
      </c>
      <c r="M362">
        <v>0</v>
      </c>
    </row>
    <row r="363" spans="1:13" x14ac:dyDescent="0.15">
      <c r="A363">
        <v>18</v>
      </c>
      <c r="B363" t="s">
        <v>86</v>
      </c>
      <c r="C363" t="s">
        <v>464</v>
      </c>
      <c r="D363">
        <v>17</v>
      </c>
      <c r="E363">
        <v>376000.9765625</v>
      </c>
      <c r="F363">
        <v>376182.55615234375</v>
      </c>
      <c r="G363">
        <v>376091.76635742188</v>
      </c>
      <c r="H363">
        <v>-1244830.3241649142</v>
      </c>
      <c r="I363">
        <v>-1.9446655488361631E-8</v>
      </c>
      <c r="J363">
        <v>1.3536629805229602E-5</v>
      </c>
      <c r="K363">
        <v>-0.73749149053714724</v>
      </c>
      <c r="L363">
        <v>-430.99111321194931</v>
      </c>
      <c r="M363">
        <v>0</v>
      </c>
    </row>
    <row r="364" spans="1:13" x14ac:dyDescent="0.15">
      <c r="A364">
        <v>18</v>
      </c>
      <c r="B364" t="s">
        <v>86</v>
      </c>
      <c r="C364" t="s">
        <v>464</v>
      </c>
      <c r="D364">
        <v>18</v>
      </c>
      <c r="E364">
        <v>376091.76635742188</v>
      </c>
      <c r="F364">
        <v>376182.55615234375</v>
      </c>
      <c r="G364">
        <v>376137.16125488281</v>
      </c>
      <c r="H364">
        <v>-284403.38008320064</v>
      </c>
      <c r="I364">
        <v>-4.4317565655434754E-9</v>
      </c>
      <c r="J364">
        <v>1.3551644704152421E-5</v>
      </c>
      <c r="K364">
        <v>-0.16849290109643536</v>
      </c>
      <c r="L364">
        <v>-175.6116144266</v>
      </c>
      <c r="M364">
        <v>0</v>
      </c>
    </row>
    <row r="365" spans="1:13" x14ac:dyDescent="0.15">
      <c r="A365">
        <v>18</v>
      </c>
      <c r="B365" t="s">
        <v>86</v>
      </c>
      <c r="C365" t="s">
        <v>464</v>
      </c>
      <c r="D365">
        <v>19</v>
      </c>
      <c r="E365">
        <v>376137.16125488281</v>
      </c>
      <c r="F365">
        <v>376182.55615234375</v>
      </c>
      <c r="G365">
        <v>376159.85870361328</v>
      </c>
      <c r="H365">
        <v>198021.85438387041</v>
      </c>
      <c r="I365">
        <v>3.0818267115728491E-9</v>
      </c>
      <c r="J365">
        <v>1.3559158287429537E-5</v>
      </c>
      <c r="K365">
        <v>0.11731673764170233</v>
      </c>
      <c r="L365">
        <v>-47.356994692010112</v>
      </c>
      <c r="M365">
        <v>0</v>
      </c>
    </row>
    <row r="366" spans="1:13" x14ac:dyDescent="0.15">
      <c r="A366">
        <v>18</v>
      </c>
      <c r="B366" t="s">
        <v>86</v>
      </c>
      <c r="C366" t="s">
        <v>464</v>
      </c>
      <c r="D366">
        <v>20</v>
      </c>
      <c r="E366">
        <v>376159.85870361328</v>
      </c>
      <c r="F366">
        <v>376182.55615234375</v>
      </c>
      <c r="G366">
        <v>376171.20742797852</v>
      </c>
      <c r="H366">
        <v>439768.33746809576</v>
      </c>
      <c r="I366">
        <v>6.8398446100583182E-9</v>
      </c>
      <c r="J366">
        <v>1.3562916305328022E-5</v>
      </c>
      <c r="K366">
        <v>0.26053784230229171</v>
      </c>
      <c r="L366">
        <v>16.906432173518628</v>
      </c>
      <c r="M366">
        <v>0</v>
      </c>
    </row>
    <row r="367" spans="1:13" x14ac:dyDescent="0.15">
      <c r="A367">
        <v>18</v>
      </c>
      <c r="B367" t="s">
        <v>86</v>
      </c>
      <c r="C367" t="s">
        <v>464</v>
      </c>
      <c r="D367">
        <v>21</v>
      </c>
      <c r="E367">
        <v>376159.85870361328</v>
      </c>
      <c r="F367">
        <v>376171.20742797852</v>
      </c>
      <c r="G367">
        <v>376165.5330657959</v>
      </c>
      <c r="H367">
        <v>319009.18286904006</v>
      </c>
      <c r="I367">
        <v>4.9631988198690967E-9</v>
      </c>
      <c r="J367">
        <v>1.3561039659537833E-5</v>
      </c>
      <c r="K367">
        <v>0.18899488002668369</v>
      </c>
      <c r="L367">
        <v>-15.194467640595478</v>
      </c>
      <c r="M367">
        <v>0</v>
      </c>
    </row>
    <row r="368" spans="1:13" x14ac:dyDescent="0.15">
      <c r="A368">
        <v>18</v>
      </c>
      <c r="B368" t="s">
        <v>86</v>
      </c>
      <c r="C368" t="s">
        <v>464</v>
      </c>
      <c r="D368">
        <v>22</v>
      </c>
      <c r="E368">
        <v>376165.5330657959</v>
      </c>
      <c r="F368">
        <v>376171.20742797852</v>
      </c>
      <c r="G368">
        <v>376168.37024688721</v>
      </c>
      <c r="H368">
        <v>379456.98917747539</v>
      </c>
      <c r="I368">
        <v>5.9027290098699121E-9</v>
      </c>
      <c r="J368">
        <v>1.3561979189727834E-5</v>
      </c>
      <c r="K368">
        <v>0.22480678298945475</v>
      </c>
      <c r="L368">
        <v>0.87424121502554708</v>
      </c>
      <c r="M368">
        <v>0</v>
      </c>
    </row>
    <row r="369" spans="1:15" x14ac:dyDescent="0.15">
      <c r="A369">
        <v>18</v>
      </c>
      <c r="B369" t="s">
        <v>86</v>
      </c>
      <c r="C369" t="s">
        <v>465</v>
      </c>
      <c r="D369">
        <v>22</v>
      </c>
      <c r="E369">
        <v>376165.5330657959</v>
      </c>
      <c r="F369">
        <v>376171.20742797852</v>
      </c>
      <c r="G369">
        <v>376168.37024688721</v>
      </c>
      <c r="H369">
        <v>379456.98917747539</v>
      </c>
      <c r="I369">
        <v>5.9027290098699121E-9</v>
      </c>
      <c r="J369">
        <v>1.3561979189727834E-5</v>
      </c>
      <c r="K369">
        <v>0.22480678298945475</v>
      </c>
      <c r="L369">
        <v>0.87424121502554708</v>
      </c>
      <c r="M369">
        <v>0</v>
      </c>
      <c r="N369" t="s">
        <v>466</v>
      </c>
      <c r="O369" t="s">
        <v>467</v>
      </c>
    </row>
    <row r="370" spans="1:15" x14ac:dyDescent="0.15">
      <c r="A370">
        <v>19</v>
      </c>
      <c r="B370" t="s">
        <v>87</v>
      </c>
      <c r="C370" t="s">
        <v>461</v>
      </c>
      <c r="D370">
        <v>0</v>
      </c>
      <c r="E370">
        <v>100000</v>
      </c>
      <c r="F370">
        <v>12000000</v>
      </c>
      <c r="G370">
        <v>100000</v>
      </c>
      <c r="H370">
        <v>1622.0081196380745</v>
      </c>
      <c r="I370">
        <v>-5.250857332707316E-5</v>
      </c>
      <c r="J370">
        <v>-3.8952496866355198E-5</v>
      </c>
      <c r="K370">
        <v>6.0841085142886728E-4</v>
      </c>
      <c r="L370">
        <v>-98.377991880361932</v>
      </c>
      <c r="M370">
        <v>0</v>
      </c>
      <c r="O370" t="s">
        <v>462</v>
      </c>
    </row>
    <row r="371" spans="1:15" x14ac:dyDescent="0.15">
      <c r="A371">
        <v>19</v>
      </c>
      <c r="B371" t="s">
        <v>87</v>
      </c>
      <c r="C371" t="s">
        <v>461</v>
      </c>
      <c r="D371">
        <v>0</v>
      </c>
      <c r="E371">
        <v>100000</v>
      </c>
      <c r="F371">
        <v>12000000</v>
      </c>
      <c r="G371">
        <v>12000000</v>
      </c>
      <c r="H371">
        <v>357109829813628.38</v>
      </c>
      <c r="I371">
        <v>0.18100077331443215</v>
      </c>
      <c r="J371">
        <v>0.18101432939089288</v>
      </c>
      <c r="K371">
        <v>133950929.70250222</v>
      </c>
      <c r="L371">
        <v>2975915148.4469032</v>
      </c>
      <c r="M371">
        <v>0</v>
      </c>
      <c r="O371" t="s">
        <v>463</v>
      </c>
    </row>
    <row r="372" spans="1:15" x14ac:dyDescent="0.15">
      <c r="A372">
        <v>19</v>
      </c>
      <c r="B372" t="s">
        <v>87</v>
      </c>
      <c r="C372" t="s">
        <v>464</v>
      </c>
      <c r="D372">
        <v>1</v>
      </c>
      <c r="E372">
        <v>100000</v>
      </c>
      <c r="F372">
        <v>12000000</v>
      </c>
      <c r="G372">
        <v>6050000</v>
      </c>
      <c r="H372">
        <v>166888187501215.78</v>
      </c>
      <c r="I372">
        <v>9.5888761752194365E-2</v>
      </c>
      <c r="J372">
        <v>9.590231782865509E-2</v>
      </c>
      <c r="K372">
        <v>62599307.008211173</v>
      </c>
      <c r="L372">
        <v>2758482338.0366244</v>
      </c>
      <c r="M372">
        <v>0</v>
      </c>
    </row>
    <row r="373" spans="1:15" x14ac:dyDescent="0.15">
      <c r="A373">
        <v>19</v>
      </c>
      <c r="B373" t="s">
        <v>87</v>
      </c>
      <c r="C373" t="s">
        <v>464</v>
      </c>
      <c r="D373">
        <v>2</v>
      </c>
      <c r="E373">
        <v>100000</v>
      </c>
      <c r="F373">
        <v>6050000</v>
      </c>
      <c r="G373">
        <v>3075000</v>
      </c>
      <c r="H373">
        <v>31451132638805.375</v>
      </c>
      <c r="I373">
        <v>2.4175813866600601E-2</v>
      </c>
      <c r="J373">
        <v>2.4189369943061319E-2</v>
      </c>
      <c r="K373">
        <v>11797234.647288656</v>
      </c>
      <c r="L373">
        <v>1022800961.4245651</v>
      </c>
      <c r="M373">
        <v>0</v>
      </c>
    </row>
    <row r="374" spans="1:15" x14ac:dyDescent="0.15">
      <c r="A374">
        <v>19</v>
      </c>
      <c r="B374" t="s">
        <v>87</v>
      </c>
      <c r="C374" t="s">
        <v>464</v>
      </c>
      <c r="D374">
        <v>3</v>
      </c>
      <c r="E374">
        <v>100000</v>
      </c>
      <c r="F374">
        <v>3075000</v>
      </c>
      <c r="G374">
        <v>1587500</v>
      </c>
      <c r="H374">
        <v>1604929439785.1104</v>
      </c>
      <c r="I374">
        <v>2.2071496575166065E-3</v>
      </c>
      <c r="J374">
        <v>2.2207057339773246E-3</v>
      </c>
      <c r="K374">
        <v>602004.68488455832</v>
      </c>
      <c r="L374">
        <v>101097817.46677861</v>
      </c>
      <c r="M374">
        <v>0</v>
      </c>
    </row>
    <row r="375" spans="1:15" x14ac:dyDescent="0.15">
      <c r="A375">
        <v>19</v>
      </c>
      <c r="B375" t="s">
        <v>87</v>
      </c>
      <c r="C375" t="s">
        <v>464</v>
      </c>
      <c r="D375">
        <v>4</v>
      </c>
      <c r="E375">
        <v>100000</v>
      </c>
      <c r="F375">
        <v>1587500</v>
      </c>
      <c r="G375">
        <v>843750</v>
      </c>
      <c r="H375">
        <v>10870224415.333502</v>
      </c>
      <c r="I375">
        <v>4.8905306271279266E-5</v>
      </c>
      <c r="J375">
        <v>6.2461382731997229E-5</v>
      </c>
      <c r="K375">
        <v>4077.391729229832</v>
      </c>
      <c r="L375">
        <v>1288222.8936691557</v>
      </c>
      <c r="M375">
        <v>0</v>
      </c>
    </row>
    <row r="376" spans="1:15" x14ac:dyDescent="0.15">
      <c r="A376">
        <v>19</v>
      </c>
      <c r="B376" t="s">
        <v>87</v>
      </c>
      <c r="C376" t="s">
        <v>464</v>
      </c>
      <c r="D376">
        <v>5</v>
      </c>
      <c r="E376">
        <v>100000</v>
      </c>
      <c r="F376">
        <v>843750</v>
      </c>
      <c r="G376">
        <v>471875</v>
      </c>
      <c r="H376">
        <v>-219138.48871087801</v>
      </c>
      <c r="I376">
        <v>-1.1898576998122406E-5</v>
      </c>
      <c r="J376">
        <v>1.6574994625955575E-6</v>
      </c>
      <c r="K376">
        <v>-8.2198253438564878E-2</v>
      </c>
      <c r="L376">
        <v>-146.43994462747082</v>
      </c>
      <c r="M376">
        <v>0</v>
      </c>
    </row>
    <row r="377" spans="1:15" x14ac:dyDescent="0.15">
      <c r="A377">
        <v>19</v>
      </c>
      <c r="B377" t="s">
        <v>87</v>
      </c>
      <c r="C377" t="s">
        <v>464</v>
      </c>
      <c r="D377">
        <v>6</v>
      </c>
      <c r="E377">
        <v>471875</v>
      </c>
      <c r="F377">
        <v>843750</v>
      </c>
      <c r="G377">
        <v>657812.5</v>
      </c>
      <c r="H377">
        <v>-76164060.520926982</v>
      </c>
      <c r="I377">
        <v>-4.0992854564575499E-6</v>
      </c>
      <c r="J377">
        <v>9.4567910042604141E-6</v>
      </c>
      <c r="K377">
        <v>-28.568932762282834</v>
      </c>
      <c r="L377">
        <v>-11678.384497243056</v>
      </c>
      <c r="M377">
        <v>0</v>
      </c>
    </row>
    <row r="378" spans="1:15" x14ac:dyDescent="0.15">
      <c r="A378">
        <v>19</v>
      </c>
      <c r="B378" t="s">
        <v>87</v>
      </c>
      <c r="C378" t="s">
        <v>464</v>
      </c>
      <c r="D378">
        <v>7</v>
      </c>
      <c r="E378">
        <v>657812.5</v>
      </c>
      <c r="F378">
        <v>843750</v>
      </c>
      <c r="G378">
        <v>750781.25</v>
      </c>
      <c r="H378">
        <v>1589677414.931386</v>
      </c>
      <c r="I378">
        <v>1.1430832826354205E-5</v>
      </c>
      <c r="J378">
        <v>2.4986909287072169E-5</v>
      </c>
      <c r="K378">
        <v>596.28369168179972</v>
      </c>
      <c r="L378">
        <v>211636.4298763969</v>
      </c>
      <c r="M378">
        <v>0</v>
      </c>
    </row>
    <row r="379" spans="1:15" x14ac:dyDescent="0.15">
      <c r="A379">
        <v>19</v>
      </c>
      <c r="B379" t="s">
        <v>87</v>
      </c>
      <c r="C379" t="s">
        <v>464</v>
      </c>
      <c r="D379">
        <v>8</v>
      </c>
      <c r="E379">
        <v>657812.5</v>
      </c>
      <c r="F379">
        <v>750781.25</v>
      </c>
      <c r="G379">
        <v>704296.875</v>
      </c>
      <c r="H379">
        <v>67224571.905199215</v>
      </c>
      <c r="I379">
        <v>9.0999495669490804E-7</v>
      </c>
      <c r="J379">
        <v>1.4466071417412872E-5</v>
      </c>
      <c r="K379">
        <v>25.215754800851176</v>
      </c>
      <c r="L379">
        <v>9444.9198046206311</v>
      </c>
      <c r="M379">
        <v>0</v>
      </c>
    </row>
    <row r="380" spans="1:15" x14ac:dyDescent="0.15">
      <c r="A380">
        <v>19</v>
      </c>
      <c r="B380" t="s">
        <v>87</v>
      </c>
      <c r="C380" t="s">
        <v>464</v>
      </c>
      <c r="D380">
        <v>9</v>
      </c>
      <c r="E380">
        <v>657812.5</v>
      </c>
      <c r="F380">
        <v>704296.875</v>
      </c>
      <c r="G380">
        <v>681054.6875</v>
      </c>
      <c r="H380">
        <v>-91225475.385980263</v>
      </c>
      <c r="I380">
        <v>-2.488232432969453E-6</v>
      </c>
      <c r="J380">
        <v>1.1067844027748511E-5</v>
      </c>
      <c r="K380">
        <v>-34.218428674680091</v>
      </c>
      <c r="L380">
        <v>-13494.735703361599</v>
      </c>
      <c r="M380">
        <v>0</v>
      </c>
    </row>
    <row r="381" spans="1:15" x14ac:dyDescent="0.15">
      <c r="A381">
        <v>19</v>
      </c>
      <c r="B381" t="s">
        <v>87</v>
      </c>
      <c r="C381" t="s">
        <v>464</v>
      </c>
      <c r="D381">
        <v>10</v>
      </c>
      <c r="E381">
        <v>681054.6875</v>
      </c>
      <c r="F381">
        <v>704296.875</v>
      </c>
      <c r="G381">
        <v>692675.78125</v>
      </c>
      <c r="H381">
        <v>-56570672.547429994</v>
      </c>
      <c r="I381">
        <v>-1.0782457737889468E-6</v>
      </c>
      <c r="J381">
        <v>1.2477830686929017E-5</v>
      </c>
      <c r="K381">
        <v>-21.219506014658801</v>
      </c>
      <c r="L381">
        <v>-8266.9771166739483</v>
      </c>
      <c r="M381">
        <v>0</v>
      </c>
    </row>
    <row r="382" spans="1:15" x14ac:dyDescent="0.15">
      <c r="A382">
        <v>19</v>
      </c>
      <c r="B382" t="s">
        <v>87</v>
      </c>
      <c r="C382" t="s">
        <v>464</v>
      </c>
      <c r="D382">
        <v>11</v>
      </c>
      <c r="E382">
        <v>692675.78125</v>
      </c>
      <c r="F382">
        <v>704296.875</v>
      </c>
      <c r="G382">
        <v>698486.328125</v>
      </c>
      <c r="H382">
        <v>-7104324.1197907636</v>
      </c>
      <c r="I382">
        <v>-1.1275256251359131E-7</v>
      </c>
      <c r="J382">
        <v>1.3443323898204373E-5</v>
      </c>
      <c r="K382">
        <v>-2.6648127307235678</v>
      </c>
      <c r="L382">
        <v>-1117.10281701024</v>
      </c>
      <c r="M382">
        <v>0</v>
      </c>
    </row>
    <row r="383" spans="1:15" x14ac:dyDescent="0.15">
      <c r="A383">
        <v>19</v>
      </c>
      <c r="B383" t="s">
        <v>87</v>
      </c>
      <c r="C383" t="s">
        <v>464</v>
      </c>
      <c r="D383">
        <v>12</v>
      </c>
      <c r="E383">
        <v>698486.328125</v>
      </c>
      <c r="F383">
        <v>704296.875</v>
      </c>
      <c r="G383">
        <v>701391.6015625</v>
      </c>
      <c r="H383">
        <v>26767913.600106802</v>
      </c>
      <c r="I383">
        <v>3.9132477064269962E-7</v>
      </c>
      <c r="J383">
        <v>1.3947401231360664E-5</v>
      </c>
      <c r="K383">
        <v>10.040571873369705</v>
      </c>
      <c r="L383">
        <v>3716.4006441587753</v>
      </c>
      <c r="M383">
        <v>0</v>
      </c>
    </row>
    <row r="384" spans="1:15" x14ac:dyDescent="0.15">
      <c r="A384">
        <v>19</v>
      </c>
      <c r="B384" t="s">
        <v>87</v>
      </c>
      <c r="C384" t="s">
        <v>464</v>
      </c>
      <c r="D384">
        <v>13</v>
      </c>
      <c r="E384">
        <v>698486.328125</v>
      </c>
      <c r="F384">
        <v>701391.6015625</v>
      </c>
      <c r="G384">
        <v>699938.96484375</v>
      </c>
      <c r="H384">
        <v>9031848.3003211655</v>
      </c>
      <c r="I384">
        <v>1.3747940402213318E-7</v>
      </c>
      <c r="J384">
        <v>1.3693555864740097E-5</v>
      </c>
      <c r="K384">
        <v>3.3878218289073101</v>
      </c>
      <c r="L384">
        <v>1190.376554809658</v>
      </c>
      <c r="M384">
        <v>0</v>
      </c>
    </row>
    <row r="385" spans="1:15" x14ac:dyDescent="0.15">
      <c r="A385">
        <v>19</v>
      </c>
      <c r="B385" t="s">
        <v>87</v>
      </c>
      <c r="C385" t="s">
        <v>464</v>
      </c>
      <c r="D385">
        <v>14</v>
      </c>
      <c r="E385">
        <v>698486.328125</v>
      </c>
      <c r="F385">
        <v>699938.96484375</v>
      </c>
      <c r="G385">
        <v>699212.646484375</v>
      </c>
      <c r="H385">
        <v>766549.14926198951</v>
      </c>
      <c r="I385">
        <v>1.191226586767235E-8</v>
      </c>
      <c r="J385">
        <v>1.3567988726585636E-5</v>
      </c>
      <c r="K385">
        <v>0.28753050919906958</v>
      </c>
      <c r="L385">
        <v>9.6303325055948132</v>
      </c>
      <c r="M385">
        <v>0</v>
      </c>
    </row>
    <row r="386" spans="1:15" x14ac:dyDescent="0.15">
      <c r="A386">
        <v>19</v>
      </c>
      <c r="B386" t="s">
        <v>87</v>
      </c>
      <c r="C386" t="s">
        <v>464</v>
      </c>
      <c r="D386">
        <v>15</v>
      </c>
      <c r="E386">
        <v>698486.328125</v>
      </c>
      <c r="F386">
        <v>699212.646484375</v>
      </c>
      <c r="G386">
        <v>698849.4873046875</v>
      </c>
      <c r="H386">
        <v>-3217855.1899972949</v>
      </c>
      <c r="I386">
        <v>-5.0533073693954394E-8</v>
      </c>
      <c r="J386">
        <v>1.350554338702401E-5</v>
      </c>
      <c r="K386">
        <v>-1.2070087641471863</v>
      </c>
      <c r="L386">
        <v>-560.4503900271676</v>
      </c>
      <c r="M386">
        <v>0</v>
      </c>
    </row>
    <row r="387" spans="1:15" x14ac:dyDescent="0.15">
      <c r="A387">
        <v>19</v>
      </c>
      <c r="B387" t="s">
        <v>87</v>
      </c>
      <c r="C387" t="s">
        <v>464</v>
      </c>
      <c r="D387">
        <v>16</v>
      </c>
      <c r="E387">
        <v>698849.4873046875</v>
      </c>
      <c r="F387">
        <v>699212.646484375</v>
      </c>
      <c r="G387">
        <v>699031.06689453125</v>
      </c>
      <c r="H387">
        <v>-1237820.54898417</v>
      </c>
      <c r="I387">
        <v>-1.933679244618691E-8</v>
      </c>
      <c r="J387">
        <v>1.3536739668271777E-5</v>
      </c>
      <c r="K387">
        <v>-0.46430313449457328</v>
      </c>
      <c r="L387">
        <v>-277.0766147037254</v>
      </c>
      <c r="M387">
        <v>0</v>
      </c>
    </row>
    <row r="388" spans="1:15" x14ac:dyDescent="0.15">
      <c r="A388">
        <v>19</v>
      </c>
      <c r="B388" t="s">
        <v>87</v>
      </c>
      <c r="C388" t="s">
        <v>464</v>
      </c>
      <c r="D388">
        <v>17</v>
      </c>
      <c r="E388">
        <v>699031.06689453125</v>
      </c>
      <c r="F388">
        <v>699212.646484375</v>
      </c>
      <c r="G388">
        <v>699121.85668945313</v>
      </c>
      <c r="H388">
        <v>-238655.87270675987</v>
      </c>
      <c r="I388">
        <v>-3.7184452757206131E-9</v>
      </c>
      <c r="J388">
        <v>1.3552358015442243E-5</v>
      </c>
      <c r="K388">
        <v>-8.9519171300090905E-2</v>
      </c>
      <c r="L388">
        <v>-134.13652003913387</v>
      </c>
      <c r="M388">
        <v>0</v>
      </c>
    </row>
    <row r="389" spans="1:15" x14ac:dyDescent="0.15">
      <c r="A389">
        <v>19</v>
      </c>
      <c r="B389" t="s">
        <v>87</v>
      </c>
      <c r="C389" t="s">
        <v>464</v>
      </c>
      <c r="D389">
        <v>18</v>
      </c>
      <c r="E389">
        <v>699121.85668945313</v>
      </c>
      <c r="F389">
        <v>699212.646484375</v>
      </c>
      <c r="G389">
        <v>699167.25158691406</v>
      </c>
      <c r="H389">
        <v>263123.79499344138</v>
      </c>
      <c r="I389">
        <v>4.0943191657727413E-9</v>
      </c>
      <c r="J389">
        <v>1.3560170779883737E-5</v>
      </c>
      <c r="K389">
        <v>9.8697022662793676E-2</v>
      </c>
      <c r="L389">
        <v>-62.366115633101522</v>
      </c>
      <c r="M389">
        <v>0</v>
      </c>
    </row>
    <row r="390" spans="1:15" x14ac:dyDescent="0.15">
      <c r="A390">
        <v>19</v>
      </c>
      <c r="B390" t="s">
        <v>87</v>
      </c>
      <c r="C390" t="s">
        <v>464</v>
      </c>
      <c r="D390">
        <v>19</v>
      </c>
      <c r="E390">
        <v>699167.25158691406</v>
      </c>
      <c r="F390">
        <v>699212.646484375</v>
      </c>
      <c r="G390">
        <v>699189.94903564453</v>
      </c>
      <c r="H390">
        <v>514751.81808867661</v>
      </c>
      <c r="I390">
        <v>8.0045268856181293E-9</v>
      </c>
      <c r="J390">
        <v>1.3564080987603582E-5</v>
      </c>
      <c r="K390">
        <v>0.19308201243022782</v>
      </c>
      <c r="L390">
        <v>-26.37883041673491</v>
      </c>
      <c r="M390">
        <v>0</v>
      </c>
    </row>
    <row r="391" spans="1:15" x14ac:dyDescent="0.15">
      <c r="A391">
        <v>19</v>
      </c>
      <c r="B391" t="s">
        <v>87</v>
      </c>
      <c r="C391" t="s">
        <v>464</v>
      </c>
      <c r="D391">
        <v>20</v>
      </c>
      <c r="E391">
        <v>699189.94903564453</v>
      </c>
      <c r="F391">
        <v>699212.646484375</v>
      </c>
      <c r="G391">
        <v>699201.29776000977</v>
      </c>
      <c r="H391">
        <v>640656.33264806902</v>
      </c>
      <c r="I391">
        <v>9.9591235178420225E-9</v>
      </c>
      <c r="J391">
        <v>1.3566035584235806E-5</v>
      </c>
      <c r="K391">
        <v>0.24030845474847626</v>
      </c>
      <c r="L391">
        <v>-8.373120201506751</v>
      </c>
      <c r="M391">
        <v>0</v>
      </c>
    </row>
    <row r="392" spans="1:15" x14ac:dyDescent="0.15">
      <c r="A392">
        <v>19</v>
      </c>
      <c r="B392" t="s">
        <v>87</v>
      </c>
      <c r="C392" t="s">
        <v>464</v>
      </c>
      <c r="D392">
        <v>21</v>
      </c>
      <c r="E392">
        <v>699201.29776000977</v>
      </c>
      <c r="F392">
        <v>699212.646484375</v>
      </c>
      <c r="G392">
        <v>699206.97212219238</v>
      </c>
      <c r="H392">
        <v>703536.79572345538</v>
      </c>
      <c r="I392">
        <v>1.0934830512230155E-8</v>
      </c>
      <c r="J392">
        <v>1.3567011291230194E-5</v>
      </c>
      <c r="K392">
        <v>0.26389474609606445</v>
      </c>
      <c r="L392">
        <v>0.61924777267614539</v>
      </c>
      <c r="M392">
        <v>0</v>
      </c>
    </row>
    <row r="393" spans="1:15" x14ac:dyDescent="0.15">
      <c r="A393">
        <v>19</v>
      </c>
      <c r="B393" t="s">
        <v>87</v>
      </c>
      <c r="C393" t="s">
        <v>465</v>
      </c>
      <c r="D393">
        <v>21</v>
      </c>
      <c r="E393">
        <v>699201.29776000977</v>
      </c>
      <c r="F393">
        <v>699212.646484375</v>
      </c>
      <c r="G393">
        <v>699206.97212219238</v>
      </c>
      <c r="H393">
        <v>703536.79572345538</v>
      </c>
      <c r="I393">
        <v>1.0934830512230155E-8</v>
      </c>
      <c r="J393">
        <v>1.3567011291230194E-5</v>
      </c>
      <c r="K393">
        <v>0.26389474609606445</v>
      </c>
      <c r="L393">
        <v>0.61924777267614539</v>
      </c>
      <c r="M393">
        <v>0</v>
      </c>
      <c r="N393" t="s">
        <v>466</v>
      </c>
      <c r="O393" t="s">
        <v>467</v>
      </c>
    </row>
    <row r="394" spans="1:15" x14ac:dyDescent="0.15">
      <c r="A394">
        <v>20</v>
      </c>
      <c r="B394" t="s">
        <v>88</v>
      </c>
      <c r="C394" t="s">
        <v>461</v>
      </c>
      <c r="D394">
        <v>0</v>
      </c>
      <c r="E394">
        <v>100000</v>
      </c>
      <c r="F394">
        <v>12000000</v>
      </c>
      <c r="G394">
        <v>100000</v>
      </c>
      <c r="H394">
        <v>1120.34885814517</v>
      </c>
      <c r="I394">
        <v>-6.0306882950854143E-5</v>
      </c>
      <c r="J394">
        <v>-4.7004397293435122E-5</v>
      </c>
      <c r="K394">
        <v>4.1678714691828679E-4</v>
      </c>
      <c r="L394">
        <v>-98.879651141854836</v>
      </c>
      <c r="M394">
        <v>0</v>
      </c>
      <c r="O394" t="s">
        <v>462</v>
      </c>
    </row>
    <row r="395" spans="1:15" x14ac:dyDescent="0.15">
      <c r="A395">
        <v>20</v>
      </c>
      <c r="B395" t="s">
        <v>88</v>
      </c>
      <c r="C395" t="s">
        <v>461</v>
      </c>
      <c r="D395">
        <v>0</v>
      </c>
      <c r="E395">
        <v>100000</v>
      </c>
      <c r="F395">
        <v>12000000</v>
      </c>
      <c r="G395">
        <v>12000000</v>
      </c>
      <c r="H395">
        <v>313295058815590.13</v>
      </c>
      <c r="I395">
        <v>0.15819316191841484</v>
      </c>
      <c r="J395">
        <v>0.15820646440407227</v>
      </c>
      <c r="K395">
        <v>116550619.70922901</v>
      </c>
      <c r="L395">
        <v>2610792056.7965846</v>
      </c>
      <c r="M395">
        <v>0</v>
      </c>
      <c r="O395" t="s">
        <v>463</v>
      </c>
    </row>
    <row r="396" spans="1:15" x14ac:dyDescent="0.15">
      <c r="A396">
        <v>20</v>
      </c>
      <c r="B396" t="s">
        <v>88</v>
      </c>
      <c r="C396" t="s">
        <v>464</v>
      </c>
      <c r="D396">
        <v>1</v>
      </c>
      <c r="E396">
        <v>100000</v>
      </c>
      <c r="F396">
        <v>12000000</v>
      </c>
      <c r="G396">
        <v>6050000</v>
      </c>
      <c r="H396">
        <v>126874641453907.05</v>
      </c>
      <c r="I396">
        <v>7.4471304515425218E-2</v>
      </c>
      <c r="J396">
        <v>7.4484607001082642E-2</v>
      </c>
      <c r="K396">
        <v>47199333.88908992</v>
      </c>
      <c r="L396">
        <v>2097101411.6348271</v>
      </c>
      <c r="M396">
        <v>0</v>
      </c>
    </row>
    <row r="397" spans="1:15" x14ac:dyDescent="0.15">
      <c r="A397">
        <v>20</v>
      </c>
      <c r="B397" t="s">
        <v>88</v>
      </c>
      <c r="C397" t="s">
        <v>464</v>
      </c>
      <c r="D397">
        <v>2</v>
      </c>
      <c r="E397">
        <v>100000</v>
      </c>
      <c r="F397">
        <v>6050000</v>
      </c>
      <c r="G397">
        <v>3075000</v>
      </c>
      <c r="H397">
        <v>15765109254512.887</v>
      </c>
      <c r="I397">
        <v>1.3431415860303995E-2</v>
      </c>
      <c r="J397">
        <v>1.3444718345961414E-2</v>
      </c>
      <c r="K397">
        <v>5864865.0902557559</v>
      </c>
      <c r="L397">
        <v>512686379.82155728</v>
      </c>
      <c r="M397">
        <v>0</v>
      </c>
    </row>
    <row r="398" spans="1:15" x14ac:dyDescent="0.15">
      <c r="A398">
        <v>20</v>
      </c>
      <c r="B398" t="s">
        <v>88</v>
      </c>
      <c r="C398" t="s">
        <v>464</v>
      </c>
      <c r="D398">
        <v>3</v>
      </c>
      <c r="E398">
        <v>100000</v>
      </c>
      <c r="F398">
        <v>3075000</v>
      </c>
      <c r="G398">
        <v>1587500</v>
      </c>
      <c r="H398">
        <v>594885197058.03772</v>
      </c>
      <c r="I398">
        <v>9.9014572105640751E-4</v>
      </c>
      <c r="J398">
        <v>1.0034482067138265E-3</v>
      </c>
      <c r="K398">
        <v>221306.51736123365</v>
      </c>
      <c r="L398">
        <v>37472983.279246472</v>
      </c>
      <c r="M398">
        <v>0</v>
      </c>
    </row>
    <row r="399" spans="1:15" x14ac:dyDescent="0.15">
      <c r="A399">
        <v>20</v>
      </c>
      <c r="B399" t="s">
        <v>88</v>
      </c>
      <c r="C399" t="s">
        <v>464</v>
      </c>
      <c r="D399">
        <v>4</v>
      </c>
      <c r="E399">
        <v>100000</v>
      </c>
      <c r="F399">
        <v>1587500</v>
      </c>
      <c r="G399">
        <v>843750</v>
      </c>
      <c r="H399">
        <v>339700542.90033329</v>
      </c>
      <c r="I399">
        <v>3.3633795281035516E-6</v>
      </c>
      <c r="J399">
        <v>1.666586518552257E-5</v>
      </c>
      <c r="K399">
        <v>126.37386922179314</v>
      </c>
      <c r="L399">
        <v>40160.805084483945</v>
      </c>
      <c r="M399">
        <v>0</v>
      </c>
    </row>
    <row r="400" spans="1:15" x14ac:dyDescent="0.15">
      <c r="A400">
        <v>20</v>
      </c>
      <c r="B400" t="s">
        <v>88</v>
      </c>
      <c r="C400" t="s">
        <v>464</v>
      </c>
      <c r="D400">
        <v>5</v>
      </c>
      <c r="E400">
        <v>100000</v>
      </c>
      <c r="F400">
        <v>843750</v>
      </c>
      <c r="G400">
        <v>471875</v>
      </c>
      <c r="H400">
        <v>-108143.57216652657</v>
      </c>
      <c r="I400">
        <v>-1.3524377457973626E-5</v>
      </c>
      <c r="J400">
        <v>-2.2189180055460724E-7</v>
      </c>
      <c r="K400">
        <v>-4.0231085677598928E-2</v>
      </c>
      <c r="L400">
        <v>-122.91784310813809</v>
      </c>
      <c r="M400">
        <v>0</v>
      </c>
    </row>
    <row r="401" spans="1:13" x14ac:dyDescent="0.15">
      <c r="A401">
        <v>20</v>
      </c>
      <c r="B401" t="s">
        <v>88</v>
      </c>
      <c r="C401" t="s">
        <v>464</v>
      </c>
      <c r="D401">
        <v>6</v>
      </c>
      <c r="E401">
        <v>471875</v>
      </c>
      <c r="F401">
        <v>843750</v>
      </c>
      <c r="G401">
        <v>657812.5</v>
      </c>
      <c r="H401">
        <v>-1004775.0942630593</v>
      </c>
      <c r="I401">
        <v>-9.056035093996715E-6</v>
      </c>
      <c r="J401">
        <v>4.2464505634223038E-6</v>
      </c>
      <c r="K401">
        <v>-0.37379191471286333</v>
      </c>
      <c r="L401">
        <v>-252.74490744141519</v>
      </c>
      <c r="M401">
        <v>0</v>
      </c>
    </row>
    <row r="402" spans="1:13" x14ac:dyDescent="0.15">
      <c r="A402">
        <v>20</v>
      </c>
      <c r="B402" t="s">
        <v>88</v>
      </c>
      <c r="C402" t="s">
        <v>464</v>
      </c>
      <c r="D402">
        <v>7</v>
      </c>
      <c r="E402">
        <v>657812.5</v>
      </c>
      <c r="F402">
        <v>843750</v>
      </c>
      <c r="G402">
        <v>750781.25</v>
      </c>
      <c r="H402">
        <v>-37766589.087032139</v>
      </c>
      <c r="I402">
        <v>-5.1561833713721039E-6</v>
      </c>
      <c r="J402">
        <v>8.1463022860469149E-6</v>
      </c>
      <c r="K402">
        <v>-14.049756734236638</v>
      </c>
      <c r="L402">
        <v>-5130.3053102394524</v>
      </c>
      <c r="M402">
        <v>0</v>
      </c>
    </row>
    <row r="403" spans="1:13" x14ac:dyDescent="0.15">
      <c r="A403">
        <v>20</v>
      </c>
      <c r="B403" t="s">
        <v>88</v>
      </c>
      <c r="C403" t="s">
        <v>464</v>
      </c>
      <c r="D403">
        <v>8</v>
      </c>
      <c r="E403">
        <v>750781.25</v>
      </c>
      <c r="F403">
        <v>843750</v>
      </c>
      <c r="G403">
        <v>797265.625</v>
      </c>
      <c r="H403">
        <v>-91696499.870259613</v>
      </c>
      <c r="I403">
        <v>-2.5930299721545448E-6</v>
      </c>
      <c r="J403">
        <v>1.0709455685264474E-5</v>
      </c>
      <c r="K403">
        <v>-34.112519761560236</v>
      </c>
      <c r="L403">
        <v>-11601.373820081559</v>
      </c>
      <c r="M403">
        <v>0</v>
      </c>
    </row>
    <row r="404" spans="1:13" x14ac:dyDescent="0.15">
      <c r="A404">
        <v>20</v>
      </c>
      <c r="B404" t="s">
        <v>88</v>
      </c>
      <c r="C404" t="s">
        <v>464</v>
      </c>
      <c r="D404">
        <v>9</v>
      </c>
      <c r="E404">
        <v>797265.625</v>
      </c>
      <c r="F404">
        <v>843750</v>
      </c>
      <c r="G404">
        <v>820507.8125</v>
      </c>
      <c r="H404">
        <v>-14407506.309420042</v>
      </c>
      <c r="I404">
        <v>-2.2995650161674585E-7</v>
      </c>
      <c r="J404">
        <v>1.3072529155802273E-5</v>
      </c>
      <c r="K404">
        <v>-5.3598157442244752</v>
      </c>
      <c r="L404">
        <v>-1855.9255487795908</v>
      </c>
      <c r="M404">
        <v>0</v>
      </c>
    </row>
    <row r="405" spans="1:13" x14ac:dyDescent="0.15">
      <c r="A405">
        <v>20</v>
      </c>
      <c r="B405" t="s">
        <v>88</v>
      </c>
      <c r="C405" t="s">
        <v>464</v>
      </c>
      <c r="D405">
        <v>10</v>
      </c>
      <c r="E405">
        <v>820507.8125</v>
      </c>
      <c r="F405">
        <v>843750</v>
      </c>
      <c r="G405">
        <v>832128.90625</v>
      </c>
      <c r="H405">
        <v>120712372.50187249</v>
      </c>
      <c r="I405">
        <v>1.4822793636526338E-6</v>
      </c>
      <c r="J405">
        <v>1.4784765021071653E-5</v>
      </c>
      <c r="K405">
        <v>44.906874289216944</v>
      </c>
      <c r="L405">
        <v>14406.451055265512</v>
      </c>
      <c r="M405">
        <v>0</v>
      </c>
    </row>
    <row r="406" spans="1:13" x14ac:dyDescent="0.15">
      <c r="A406">
        <v>20</v>
      </c>
      <c r="B406" t="s">
        <v>88</v>
      </c>
      <c r="C406" t="s">
        <v>464</v>
      </c>
      <c r="D406">
        <v>11</v>
      </c>
      <c r="E406">
        <v>820507.8125</v>
      </c>
      <c r="F406">
        <v>832128.90625</v>
      </c>
      <c r="G406">
        <v>826318.359375</v>
      </c>
      <c r="H406">
        <v>43574002.36717125</v>
      </c>
      <c r="I406">
        <v>6.0571552086635075E-7</v>
      </c>
      <c r="J406">
        <v>1.390820117828537E-5</v>
      </c>
      <c r="K406">
        <v>16.210204521912178</v>
      </c>
      <c r="L406">
        <v>5173.2705104276265</v>
      </c>
      <c r="M406">
        <v>0</v>
      </c>
    </row>
    <row r="407" spans="1:13" x14ac:dyDescent="0.15">
      <c r="A407">
        <v>20</v>
      </c>
      <c r="B407" t="s">
        <v>88</v>
      </c>
      <c r="C407" t="s">
        <v>464</v>
      </c>
      <c r="D407">
        <v>12</v>
      </c>
      <c r="E407">
        <v>820507.8125</v>
      </c>
      <c r="F407">
        <v>826318.359375</v>
      </c>
      <c r="G407">
        <v>823413.0859375</v>
      </c>
      <c r="H407">
        <v>12299858.03950949</v>
      </c>
      <c r="I407">
        <v>1.8285027894069682E-7</v>
      </c>
      <c r="J407">
        <v>1.3485335936359716E-5</v>
      </c>
      <c r="K407">
        <v>4.5757379074535134</v>
      </c>
      <c r="L407">
        <v>1393.7651890126863</v>
      </c>
      <c r="M407">
        <v>0</v>
      </c>
    </row>
    <row r="408" spans="1:13" x14ac:dyDescent="0.15">
      <c r="A408">
        <v>20</v>
      </c>
      <c r="B408" t="s">
        <v>88</v>
      </c>
      <c r="C408" t="s">
        <v>464</v>
      </c>
      <c r="D408">
        <v>13</v>
      </c>
      <c r="E408">
        <v>820507.8125</v>
      </c>
      <c r="F408">
        <v>823413.0859375</v>
      </c>
      <c r="G408">
        <v>821960.44921875</v>
      </c>
      <c r="H408">
        <v>-1610751.6776527222</v>
      </c>
      <c r="I408">
        <v>-2.4798718388220576E-8</v>
      </c>
      <c r="J408">
        <v>1.3277686939030798E-5</v>
      </c>
      <c r="K408">
        <v>-0.59922459976813103</v>
      </c>
      <c r="L408">
        <v>-295.96462082618399</v>
      </c>
      <c r="M408">
        <v>0</v>
      </c>
    </row>
    <row r="409" spans="1:13" x14ac:dyDescent="0.15">
      <c r="A409">
        <v>20</v>
      </c>
      <c r="B409" t="s">
        <v>88</v>
      </c>
      <c r="C409" t="s">
        <v>464</v>
      </c>
      <c r="D409">
        <v>14</v>
      </c>
      <c r="E409">
        <v>821960.44921875</v>
      </c>
      <c r="F409">
        <v>823413.0859375</v>
      </c>
      <c r="G409">
        <v>822686.767578125</v>
      </c>
      <c r="H409">
        <v>5203624.6112273168</v>
      </c>
      <c r="I409">
        <v>7.8713498022440687E-8</v>
      </c>
      <c r="J409">
        <v>1.3381199155441459E-5</v>
      </c>
      <c r="K409">
        <v>1.9358290407309795</v>
      </c>
      <c r="L409">
        <v>532.51589989055753</v>
      </c>
      <c r="M409">
        <v>0</v>
      </c>
    </row>
    <row r="410" spans="1:13" x14ac:dyDescent="0.15">
      <c r="A410">
        <v>20</v>
      </c>
      <c r="B410" t="s">
        <v>88</v>
      </c>
      <c r="C410" t="s">
        <v>464</v>
      </c>
      <c r="D410">
        <v>15</v>
      </c>
      <c r="E410">
        <v>821960.44921875</v>
      </c>
      <c r="F410">
        <v>822686.767578125</v>
      </c>
      <c r="G410">
        <v>822323.6083984375</v>
      </c>
      <c r="H410">
        <v>1761307.0211887381</v>
      </c>
      <c r="I410">
        <v>2.6877770433255814E-8</v>
      </c>
      <c r="J410">
        <v>1.3329363427852275E-5</v>
      </c>
      <c r="K410">
        <v>0.65523352201540819</v>
      </c>
      <c r="L410">
        <v>114.18660527320509</v>
      </c>
      <c r="M410">
        <v>0</v>
      </c>
    </row>
    <row r="411" spans="1:13" x14ac:dyDescent="0.15">
      <c r="A411">
        <v>20</v>
      </c>
      <c r="B411" t="s">
        <v>88</v>
      </c>
      <c r="C411" t="s">
        <v>464</v>
      </c>
      <c r="D411">
        <v>16</v>
      </c>
      <c r="E411">
        <v>821960.44921875</v>
      </c>
      <c r="F411">
        <v>822323.6083984375</v>
      </c>
      <c r="G411">
        <v>822142.02880859375</v>
      </c>
      <c r="H411">
        <v>66597.133359202286</v>
      </c>
      <c r="I411">
        <v>1.0207782134195414E-9</v>
      </c>
      <c r="J411">
        <v>1.3303506435632438E-5</v>
      </c>
      <c r="K411">
        <v>2.4775166238552072E-2</v>
      </c>
      <c r="L411">
        <v>-91.899558588956765</v>
      </c>
      <c r="M411">
        <v>0</v>
      </c>
    </row>
    <row r="412" spans="1:13" x14ac:dyDescent="0.15">
      <c r="A412">
        <v>20</v>
      </c>
      <c r="B412" t="s">
        <v>88</v>
      </c>
      <c r="C412" t="s">
        <v>464</v>
      </c>
      <c r="D412">
        <v>17</v>
      </c>
      <c r="E412">
        <v>822142.02880859375</v>
      </c>
      <c r="F412">
        <v>822323.6083984375</v>
      </c>
      <c r="G412">
        <v>822232.81860351563</v>
      </c>
      <c r="H412">
        <v>911816.0020532395</v>
      </c>
      <c r="I412">
        <v>1.3945153460582406E-8</v>
      </c>
      <c r="J412">
        <v>1.3316430810879601E-5</v>
      </c>
      <c r="K412">
        <v>0.33920969102372694</v>
      </c>
      <c r="L412">
        <v>10.895111630532142</v>
      </c>
      <c r="M412">
        <v>0</v>
      </c>
    </row>
    <row r="413" spans="1:13" x14ac:dyDescent="0.15">
      <c r="A413">
        <v>20</v>
      </c>
      <c r="B413" t="s">
        <v>88</v>
      </c>
      <c r="C413" t="s">
        <v>464</v>
      </c>
      <c r="D413">
        <v>18</v>
      </c>
      <c r="E413">
        <v>822142.02880859375</v>
      </c>
      <c r="F413">
        <v>822232.81860351563</v>
      </c>
      <c r="G413">
        <v>822187.42370605469</v>
      </c>
      <c r="H413">
        <v>488561.48827398644</v>
      </c>
      <c r="I413">
        <v>7.4802324984905421E-9</v>
      </c>
      <c r="J413">
        <v>1.3309965889917509E-5</v>
      </c>
      <c r="K413">
        <v>0.1817524490800006</v>
      </c>
      <c r="L413">
        <v>-40.577844638906193</v>
      </c>
      <c r="M413">
        <v>0</v>
      </c>
    </row>
    <row r="414" spans="1:13" x14ac:dyDescent="0.15">
      <c r="A414">
        <v>20</v>
      </c>
      <c r="B414" t="s">
        <v>88</v>
      </c>
      <c r="C414" t="s">
        <v>464</v>
      </c>
      <c r="D414">
        <v>19</v>
      </c>
      <c r="E414">
        <v>822187.42370605469</v>
      </c>
      <c r="F414">
        <v>822232.81860351563</v>
      </c>
      <c r="G414">
        <v>822210.12115478516</v>
      </c>
      <c r="H414">
        <v>700002.53704713914</v>
      </c>
      <c r="I414">
        <v>1.0711630747202284E-8</v>
      </c>
      <c r="J414">
        <v>1.3313197288166221E-5</v>
      </c>
      <c r="K414">
        <v>0.26041179774526579</v>
      </c>
      <c r="L414">
        <v>-14.86330330451379</v>
      </c>
      <c r="M414">
        <v>0</v>
      </c>
    </row>
    <row r="415" spans="1:13" x14ac:dyDescent="0.15">
      <c r="A415">
        <v>20</v>
      </c>
      <c r="B415" t="s">
        <v>88</v>
      </c>
      <c r="C415" t="s">
        <v>464</v>
      </c>
      <c r="D415">
        <v>20</v>
      </c>
      <c r="E415">
        <v>822210.12115478516</v>
      </c>
      <c r="F415">
        <v>822232.81860351563</v>
      </c>
      <c r="G415">
        <v>822221.46987915039</v>
      </c>
      <c r="H415">
        <v>805825.48309558164</v>
      </c>
      <c r="I415">
        <v>1.2327558537386594E-8</v>
      </c>
      <c r="J415">
        <v>1.3314813215956405E-5</v>
      </c>
      <c r="K415">
        <v>0.29977957452422255</v>
      </c>
      <c r="L415">
        <v>-1.9941083253370433</v>
      </c>
      <c r="M415">
        <v>0</v>
      </c>
    </row>
    <row r="416" spans="1:13" x14ac:dyDescent="0.15">
      <c r="A416">
        <v>20</v>
      </c>
      <c r="B416" t="s">
        <v>88</v>
      </c>
      <c r="C416" t="s">
        <v>464</v>
      </c>
      <c r="D416">
        <v>21</v>
      </c>
      <c r="E416">
        <v>822221.46987915039</v>
      </c>
      <c r="F416">
        <v>822232.81860351563</v>
      </c>
      <c r="G416">
        <v>822227.14424133301</v>
      </c>
      <c r="H416">
        <v>858762.56741082761</v>
      </c>
      <c r="I416">
        <v>1.313557960495297E-8</v>
      </c>
      <c r="J416">
        <v>1.3315621237023972E-5</v>
      </c>
      <c r="K416">
        <v>0.31947299071108071</v>
      </c>
      <c r="L416">
        <v>4.4434708128257858</v>
      </c>
      <c r="M416">
        <v>0</v>
      </c>
    </row>
    <row r="417" spans="1:15" x14ac:dyDescent="0.15">
      <c r="A417">
        <v>20</v>
      </c>
      <c r="B417" t="s">
        <v>88</v>
      </c>
      <c r="C417" t="s">
        <v>464</v>
      </c>
      <c r="D417">
        <v>22</v>
      </c>
      <c r="E417">
        <v>822221.46987915039</v>
      </c>
      <c r="F417">
        <v>822227.14424133301</v>
      </c>
      <c r="G417">
        <v>822224.3070602417</v>
      </c>
      <c r="H417">
        <v>832391.11448838876</v>
      </c>
      <c r="I417">
        <v>1.2733078836701505E-8</v>
      </c>
      <c r="J417">
        <v>1.331521873625572E-5</v>
      </c>
      <c r="K417">
        <v>0.30966240131856759</v>
      </c>
      <c r="L417">
        <v>1.2365004708383271</v>
      </c>
      <c r="M417">
        <v>0</v>
      </c>
    </row>
    <row r="418" spans="1:15" x14ac:dyDescent="0.15">
      <c r="A418">
        <v>20</v>
      </c>
      <c r="B418" t="s">
        <v>88</v>
      </c>
      <c r="C418" t="s">
        <v>464</v>
      </c>
      <c r="D418">
        <v>23</v>
      </c>
      <c r="E418">
        <v>822221.46987915039</v>
      </c>
      <c r="F418">
        <v>822224.3070602417</v>
      </c>
      <c r="G418">
        <v>822222.88846969604</v>
      </c>
      <c r="H418">
        <v>819058.15342654707</v>
      </c>
      <c r="I418">
        <v>1.2529560232036165E-8</v>
      </c>
      <c r="J418">
        <v>1.3315015217651055E-5</v>
      </c>
      <c r="K418">
        <v>0.30470233306791777</v>
      </c>
      <c r="L418">
        <v>-0.38489989606578751</v>
      </c>
      <c r="M418">
        <v>0</v>
      </c>
    </row>
    <row r="419" spans="1:15" x14ac:dyDescent="0.15">
      <c r="A419">
        <v>20</v>
      </c>
      <c r="B419" t="s">
        <v>88</v>
      </c>
      <c r="C419" t="s">
        <v>465</v>
      </c>
      <c r="D419">
        <v>23</v>
      </c>
      <c r="E419">
        <v>822221.46987915039</v>
      </c>
      <c r="F419">
        <v>822224.3070602417</v>
      </c>
      <c r="G419">
        <v>822222.88846969604</v>
      </c>
      <c r="H419">
        <v>819058.15342654707</v>
      </c>
      <c r="I419">
        <v>1.2529560232036165E-8</v>
      </c>
      <c r="J419">
        <v>1.3315015217651055E-5</v>
      </c>
      <c r="K419">
        <v>0.30470233306791777</v>
      </c>
      <c r="L419">
        <v>-0.38489989606578751</v>
      </c>
      <c r="M419">
        <v>0</v>
      </c>
      <c r="N419" t="s">
        <v>466</v>
      </c>
      <c r="O419" t="s">
        <v>467</v>
      </c>
    </row>
    <row r="420" spans="1:15" x14ac:dyDescent="0.15">
      <c r="A420">
        <v>21</v>
      </c>
      <c r="B420" t="s">
        <v>89</v>
      </c>
      <c r="C420" t="s">
        <v>461</v>
      </c>
      <c r="D420">
        <v>0</v>
      </c>
      <c r="E420">
        <v>100000</v>
      </c>
      <c r="F420">
        <v>12000000</v>
      </c>
      <c r="G420">
        <v>100000</v>
      </c>
      <c r="H420">
        <v>1039.3498880273428</v>
      </c>
      <c r="I420">
        <v>-6.2247826749681982E-5</v>
      </c>
      <c r="J420">
        <v>-4.8945341092262968E-5</v>
      </c>
      <c r="K420">
        <v>3.8172588821559804E-4</v>
      </c>
      <c r="L420">
        <v>-98.960650111972654</v>
      </c>
      <c r="M420">
        <v>0</v>
      </c>
      <c r="O420" t="s">
        <v>462</v>
      </c>
    </row>
    <row r="421" spans="1:15" x14ac:dyDescent="0.15">
      <c r="A421">
        <v>21</v>
      </c>
      <c r="B421" t="s">
        <v>89</v>
      </c>
      <c r="C421" t="s">
        <v>461</v>
      </c>
      <c r="D421">
        <v>0</v>
      </c>
      <c r="E421">
        <v>100000</v>
      </c>
      <c r="F421">
        <v>12000000</v>
      </c>
      <c r="G421">
        <v>12000000</v>
      </c>
      <c r="H421">
        <v>302845845423933.44</v>
      </c>
      <c r="I421">
        <v>0.15376632717871302</v>
      </c>
      <c r="J421">
        <v>0.15377962966437045</v>
      </c>
      <c r="K421">
        <v>111227316.8723461</v>
      </c>
      <c r="L421">
        <v>2523715278.5327787</v>
      </c>
      <c r="M421">
        <v>0</v>
      </c>
      <c r="O421" t="s">
        <v>463</v>
      </c>
    </row>
    <row r="422" spans="1:15" x14ac:dyDescent="0.15">
      <c r="A422">
        <v>21</v>
      </c>
      <c r="B422" t="s">
        <v>89</v>
      </c>
      <c r="C422" t="s">
        <v>464</v>
      </c>
      <c r="D422">
        <v>1</v>
      </c>
      <c r="E422">
        <v>100000</v>
      </c>
      <c r="F422">
        <v>12000000</v>
      </c>
      <c r="G422">
        <v>6050000</v>
      </c>
      <c r="H422">
        <v>118551132822901.45</v>
      </c>
      <c r="I422">
        <v>7.0394308566062061E-2</v>
      </c>
      <c r="J422">
        <v>7.0407611051719485E-2</v>
      </c>
      <c r="K422">
        <v>43540714.245592788</v>
      </c>
      <c r="L422">
        <v>1959522756.5768836</v>
      </c>
      <c r="M422">
        <v>0</v>
      </c>
    </row>
    <row r="423" spans="1:15" x14ac:dyDescent="0.15">
      <c r="A423">
        <v>21</v>
      </c>
      <c r="B423" t="s">
        <v>89</v>
      </c>
      <c r="C423" t="s">
        <v>464</v>
      </c>
      <c r="D423">
        <v>2</v>
      </c>
      <c r="E423">
        <v>100000</v>
      </c>
      <c r="F423">
        <v>6050000</v>
      </c>
      <c r="G423">
        <v>3075000</v>
      </c>
      <c r="H423">
        <v>13491676691229.822</v>
      </c>
      <c r="I423">
        <v>1.1837016043184429E-2</v>
      </c>
      <c r="J423">
        <v>1.1850318528841847E-2</v>
      </c>
      <c r="K423">
        <v>4955138.1376027027</v>
      </c>
      <c r="L423">
        <v>438753613.5359292</v>
      </c>
      <c r="M423">
        <v>0</v>
      </c>
    </row>
    <row r="424" spans="1:15" x14ac:dyDescent="0.15">
      <c r="A424">
        <v>21</v>
      </c>
      <c r="B424" t="s">
        <v>89</v>
      </c>
      <c r="C424" t="s">
        <v>464</v>
      </c>
      <c r="D424">
        <v>3</v>
      </c>
      <c r="E424">
        <v>100000</v>
      </c>
      <c r="F424">
        <v>3075000</v>
      </c>
      <c r="G424">
        <v>1587500</v>
      </c>
      <c r="H424">
        <v>471036521217.95239</v>
      </c>
      <c r="I424">
        <v>8.2598842890419183E-4</v>
      </c>
      <c r="J424">
        <v>8.3929091456161082E-4</v>
      </c>
      <c r="K424">
        <v>172999.33017280317</v>
      </c>
      <c r="L424">
        <v>29671491.887745034</v>
      </c>
      <c r="M424">
        <v>0</v>
      </c>
    </row>
    <row r="425" spans="1:15" x14ac:dyDescent="0.15">
      <c r="A425">
        <v>21</v>
      </c>
      <c r="B425" t="s">
        <v>89</v>
      </c>
      <c r="C425" t="s">
        <v>464</v>
      </c>
      <c r="D425">
        <v>4</v>
      </c>
      <c r="E425">
        <v>100000</v>
      </c>
      <c r="F425">
        <v>1587500</v>
      </c>
      <c r="G425">
        <v>843750</v>
      </c>
      <c r="H425">
        <v>-52645714.451731637</v>
      </c>
      <c r="I425">
        <v>-9.7049878689257442E-7</v>
      </c>
      <c r="J425">
        <v>1.2331986870526444E-5</v>
      </c>
      <c r="K425">
        <v>-19.335386804124351</v>
      </c>
      <c r="L425">
        <v>-6339.4920831681939</v>
      </c>
      <c r="M425">
        <v>0</v>
      </c>
    </row>
    <row r="426" spans="1:15" x14ac:dyDescent="0.15">
      <c r="A426">
        <v>21</v>
      </c>
      <c r="B426" t="s">
        <v>89</v>
      </c>
      <c r="C426" t="s">
        <v>464</v>
      </c>
      <c r="D426">
        <v>5</v>
      </c>
      <c r="E426">
        <v>843750</v>
      </c>
      <c r="F426">
        <v>1587500</v>
      </c>
      <c r="G426">
        <v>1215625</v>
      </c>
      <c r="H426">
        <v>62056381921.27182</v>
      </c>
      <c r="I426">
        <v>1.7566676609088368E-4</v>
      </c>
      <c r="J426">
        <v>1.8896925174830269E-4</v>
      </c>
      <c r="K426">
        <v>22791.677548841646</v>
      </c>
      <c r="L426">
        <v>5104795.1709015379</v>
      </c>
      <c r="M426">
        <v>0</v>
      </c>
    </row>
    <row r="427" spans="1:15" x14ac:dyDescent="0.15">
      <c r="A427">
        <v>21</v>
      </c>
      <c r="B427" t="s">
        <v>89</v>
      </c>
      <c r="C427" t="s">
        <v>464</v>
      </c>
      <c r="D427">
        <v>6</v>
      </c>
      <c r="E427">
        <v>843750</v>
      </c>
      <c r="F427">
        <v>1215625</v>
      </c>
      <c r="G427">
        <v>1029687.5</v>
      </c>
      <c r="H427">
        <v>10930816710.964012</v>
      </c>
      <c r="I427">
        <v>4.8016200675408246E-5</v>
      </c>
      <c r="J427">
        <v>6.1318686332827266E-5</v>
      </c>
      <c r="K427">
        <v>4014.6015946892267</v>
      </c>
      <c r="L427">
        <v>1061466.418060238</v>
      </c>
      <c r="M427">
        <v>0</v>
      </c>
    </row>
    <row r="428" spans="1:15" x14ac:dyDescent="0.15">
      <c r="A428">
        <v>21</v>
      </c>
      <c r="B428" t="s">
        <v>89</v>
      </c>
      <c r="C428" t="s">
        <v>464</v>
      </c>
      <c r="D428">
        <v>7</v>
      </c>
      <c r="E428">
        <v>843750</v>
      </c>
      <c r="F428">
        <v>1029687.5</v>
      </c>
      <c r="G428">
        <v>936718.75</v>
      </c>
      <c r="H428">
        <v>2616393325.2183971</v>
      </c>
      <c r="I428">
        <v>1.6416130745747657E-5</v>
      </c>
      <c r="J428">
        <v>2.9718616403166677E-5</v>
      </c>
      <c r="K428">
        <v>960.93248048156829</v>
      </c>
      <c r="L428">
        <v>279214.71695409075</v>
      </c>
      <c r="M428">
        <v>0</v>
      </c>
    </row>
    <row r="429" spans="1:15" x14ac:dyDescent="0.15">
      <c r="A429">
        <v>21</v>
      </c>
      <c r="B429" t="s">
        <v>89</v>
      </c>
      <c r="C429" t="s">
        <v>464</v>
      </c>
      <c r="D429">
        <v>8</v>
      </c>
      <c r="E429">
        <v>843750</v>
      </c>
      <c r="F429">
        <v>936718.75</v>
      </c>
      <c r="G429">
        <v>890234.375</v>
      </c>
      <c r="H429">
        <v>768719290.54492486</v>
      </c>
      <c r="I429">
        <v>6.2754866951685706E-6</v>
      </c>
      <c r="J429">
        <v>1.9577972352587589E-5</v>
      </c>
      <c r="K429">
        <v>282.33038493771033</v>
      </c>
      <c r="L429">
        <v>86250.214295524682</v>
      </c>
      <c r="M429">
        <v>0</v>
      </c>
    </row>
    <row r="430" spans="1:15" x14ac:dyDescent="0.15">
      <c r="A430">
        <v>21</v>
      </c>
      <c r="B430" t="s">
        <v>89</v>
      </c>
      <c r="C430" t="s">
        <v>464</v>
      </c>
      <c r="D430">
        <v>9</v>
      </c>
      <c r="E430">
        <v>843750</v>
      </c>
      <c r="F430">
        <v>890234.375</v>
      </c>
      <c r="G430">
        <v>866992.1875</v>
      </c>
      <c r="H430">
        <v>210616833.39927879</v>
      </c>
      <c r="I430">
        <v>2.3300821192685941E-6</v>
      </c>
      <c r="J430">
        <v>1.5632567776687613E-5</v>
      </c>
      <c r="K430">
        <v>77.354025558312514</v>
      </c>
      <c r="L430">
        <v>24192.817909536097</v>
      </c>
      <c r="M430">
        <v>0</v>
      </c>
    </row>
    <row r="431" spans="1:15" x14ac:dyDescent="0.15">
      <c r="A431">
        <v>21</v>
      </c>
      <c r="B431" t="s">
        <v>89</v>
      </c>
      <c r="C431" t="s">
        <v>464</v>
      </c>
      <c r="D431">
        <v>10</v>
      </c>
      <c r="E431">
        <v>843750</v>
      </c>
      <c r="F431">
        <v>866992.1875</v>
      </c>
      <c r="G431">
        <v>855371.09375</v>
      </c>
      <c r="H431">
        <v>43435605.092447348</v>
      </c>
      <c r="I431">
        <v>6.0395402936247553E-7</v>
      </c>
      <c r="J431">
        <v>1.3906439686781494E-5</v>
      </c>
      <c r="K431">
        <v>15.952755780409747</v>
      </c>
      <c r="L431">
        <v>4977.9837441107529</v>
      </c>
      <c r="M431">
        <v>0</v>
      </c>
    </row>
    <row r="432" spans="1:15" x14ac:dyDescent="0.15">
      <c r="A432">
        <v>21</v>
      </c>
      <c r="B432" t="s">
        <v>89</v>
      </c>
      <c r="C432" t="s">
        <v>464</v>
      </c>
      <c r="D432">
        <v>11</v>
      </c>
      <c r="E432">
        <v>843750</v>
      </c>
      <c r="F432">
        <v>855371.09375</v>
      </c>
      <c r="G432">
        <v>849560.546875</v>
      </c>
      <c r="H432">
        <v>-12698036.08886477</v>
      </c>
      <c r="I432">
        <v>-2.0164799427196464E-7</v>
      </c>
      <c r="J432">
        <v>1.3100837663147054E-5</v>
      </c>
      <c r="K432">
        <v>-4.6636548100422806</v>
      </c>
      <c r="L432">
        <v>-1594.6593430654088</v>
      </c>
      <c r="M432">
        <v>0</v>
      </c>
    </row>
    <row r="433" spans="1:15" x14ac:dyDescent="0.15">
      <c r="A433">
        <v>21</v>
      </c>
      <c r="B433" t="s">
        <v>89</v>
      </c>
      <c r="C433" t="s">
        <v>464</v>
      </c>
      <c r="D433">
        <v>12</v>
      </c>
      <c r="E433">
        <v>849560.546875</v>
      </c>
      <c r="F433">
        <v>855371.09375</v>
      </c>
      <c r="G433">
        <v>852465.8203125</v>
      </c>
      <c r="H433">
        <v>13247023.876029065</v>
      </c>
      <c r="I433">
        <v>1.9648828385917654E-7</v>
      </c>
      <c r="J433">
        <v>1.3498973941278195E-5</v>
      </c>
      <c r="K433">
        <v>4.8652835907722718</v>
      </c>
      <c r="L433">
        <v>1453.9653978352965</v>
      </c>
      <c r="M433">
        <v>0</v>
      </c>
    </row>
    <row r="434" spans="1:15" x14ac:dyDescent="0.15">
      <c r="A434">
        <v>21</v>
      </c>
      <c r="B434" t="s">
        <v>89</v>
      </c>
      <c r="C434" t="s">
        <v>464</v>
      </c>
      <c r="D434">
        <v>13</v>
      </c>
      <c r="E434">
        <v>849560.546875</v>
      </c>
      <c r="F434">
        <v>852465.8203125</v>
      </c>
      <c r="G434">
        <v>851013.18359375</v>
      </c>
      <c r="H434">
        <v>-243679.69349623774</v>
      </c>
      <c r="I434">
        <v>-3.7380853581276947E-9</v>
      </c>
      <c r="J434">
        <v>1.3298747572060891E-5</v>
      </c>
      <c r="K434">
        <v>-8.9497144812805268E-2</v>
      </c>
      <c r="L434">
        <v>-128.63406797850075</v>
      </c>
      <c r="M434">
        <v>0</v>
      </c>
    </row>
    <row r="435" spans="1:15" x14ac:dyDescent="0.15">
      <c r="A435">
        <v>21</v>
      </c>
      <c r="B435" t="s">
        <v>89</v>
      </c>
      <c r="C435" t="s">
        <v>464</v>
      </c>
      <c r="D435">
        <v>14</v>
      </c>
      <c r="E435">
        <v>851013.18359375</v>
      </c>
      <c r="F435">
        <v>852465.8203125</v>
      </c>
      <c r="G435">
        <v>851739.501953125</v>
      </c>
      <c r="H435">
        <v>6370649.1509814197</v>
      </c>
      <c r="I435">
        <v>9.6085341551757999E-8</v>
      </c>
      <c r="J435">
        <v>1.3398570998970777E-5</v>
      </c>
      <c r="K435">
        <v>2.3397719417509113</v>
      </c>
      <c r="L435">
        <v>647.95746074625822</v>
      </c>
      <c r="M435">
        <v>0</v>
      </c>
    </row>
    <row r="436" spans="1:15" x14ac:dyDescent="0.15">
      <c r="A436">
        <v>21</v>
      </c>
      <c r="B436" t="s">
        <v>89</v>
      </c>
      <c r="C436" t="s">
        <v>464</v>
      </c>
      <c r="D436">
        <v>15</v>
      </c>
      <c r="E436">
        <v>851013.18359375</v>
      </c>
      <c r="F436">
        <v>851739.501953125</v>
      </c>
      <c r="G436">
        <v>851376.3427734375</v>
      </c>
      <c r="H436">
        <v>3030859.1760282707</v>
      </c>
      <c r="I436">
        <v>4.6100395709711251E-8</v>
      </c>
      <c r="J436">
        <v>1.334858605312873E-5</v>
      </c>
      <c r="K436">
        <v>1.1131548907189093</v>
      </c>
      <c r="L436">
        <v>255.99523075247376</v>
      </c>
      <c r="M436">
        <v>0</v>
      </c>
    </row>
    <row r="437" spans="1:15" x14ac:dyDescent="0.15">
      <c r="A437">
        <v>21</v>
      </c>
      <c r="B437" t="s">
        <v>89</v>
      </c>
      <c r="C437" t="s">
        <v>464</v>
      </c>
      <c r="D437">
        <v>16</v>
      </c>
      <c r="E437">
        <v>851013.18359375</v>
      </c>
      <c r="F437">
        <v>851376.3427734375</v>
      </c>
      <c r="G437">
        <v>851194.76318359375</v>
      </c>
      <c r="H437">
        <v>1385567.9215765791</v>
      </c>
      <c r="I437">
        <v>2.1164541636067448E-8</v>
      </c>
      <c r="J437">
        <v>1.3323650199055086E-5</v>
      </c>
      <c r="K437">
        <v>0.50888266948362382</v>
      </c>
      <c r="L437">
        <v>62.779187737757113</v>
      </c>
      <c r="M437">
        <v>0</v>
      </c>
    </row>
    <row r="438" spans="1:15" x14ac:dyDescent="0.15">
      <c r="A438">
        <v>21</v>
      </c>
      <c r="B438" t="s">
        <v>89</v>
      </c>
      <c r="C438" t="s">
        <v>464</v>
      </c>
      <c r="D438">
        <v>17</v>
      </c>
      <c r="E438">
        <v>851013.18359375</v>
      </c>
      <c r="F438">
        <v>851194.76318359375</v>
      </c>
      <c r="G438">
        <v>851103.97338867188</v>
      </c>
      <c r="H438">
        <v>568868.26904895576</v>
      </c>
      <c r="I438">
        <v>8.7079598171540564E-9</v>
      </c>
      <c r="J438">
        <v>1.3311193617236173E-5</v>
      </c>
      <c r="K438">
        <v>0.20893035904639429</v>
      </c>
      <c r="L438">
        <v>-33.161131091421673</v>
      </c>
      <c r="M438">
        <v>0</v>
      </c>
    </row>
    <row r="439" spans="1:15" x14ac:dyDescent="0.15">
      <c r="A439">
        <v>21</v>
      </c>
      <c r="B439" t="s">
        <v>89</v>
      </c>
      <c r="C439" t="s">
        <v>464</v>
      </c>
      <c r="D439">
        <v>18</v>
      </c>
      <c r="E439">
        <v>851103.97338867188</v>
      </c>
      <c r="F439">
        <v>851194.76318359375</v>
      </c>
      <c r="G439">
        <v>851149.36828613281</v>
      </c>
      <c r="H439">
        <v>976759.66987710318</v>
      </c>
      <c r="I439">
        <v>1.4935863605148106E-8</v>
      </c>
      <c r="J439">
        <v>1.3317421521024167E-5</v>
      </c>
      <c r="K439">
        <v>0.35873814665500076</v>
      </c>
      <c r="L439">
        <v>14.757727171189496</v>
      </c>
      <c r="M439">
        <v>0</v>
      </c>
    </row>
    <row r="440" spans="1:15" x14ac:dyDescent="0.15">
      <c r="A440">
        <v>21</v>
      </c>
      <c r="B440" t="s">
        <v>89</v>
      </c>
      <c r="C440" t="s">
        <v>464</v>
      </c>
      <c r="D440">
        <v>19</v>
      </c>
      <c r="E440">
        <v>851103.97338867188</v>
      </c>
      <c r="F440">
        <v>851149.36828613281</v>
      </c>
      <c r="G440">
        <v>851126.67083740234</v>
      </c>
      <c r="H440">
        <v>772735.91923497571</v>
      </c>
      <c r="I440">
        <v>1.1822372998216348E-8</v>
      </c>
      <c r="J440">
        <v>1.3314308030417235E-5</v>
      </c>
      <c r="K440">
        <v>0.28380558705396014</v>
      </c>
      <c r="L440">
        <v>-9.2102332459280039</v>
      </c>
      <c r="M440">
        <v>0</v>
      </c>
    </row>
    <row r="441" spans="1:15" x14ac:dyDescent="0.15">
      <c r="A441">
        <v>21</v>
      </c>
      <c r="B441" t="s">
        <v>89</v>
      </c>
      <c r="C441" t="s">
        <v>464</v>
      </c>
      <c r="D441">
        <v>20</v>
      </c>
      <c r="E441">
        <v>851126.67083740234</v>
      </c>
      <c r="F441">
        <v>851149.36828613281</v>
      </c>
      <c r="G441">
        <v>851138.01956176758</v>
      </c>
      <c r="H441">
        <v>874716.10649425664</v>
      </c>
      <c r="I441">
        <v>1.3379047609321266E-8</v>
      </c>
      <c r="J441">
        <v>1.331586470502834E-5</v>
      </c>
      <c r="K441">
        <v>0.32126022866250176</v>
      </c>
      <c r="L441">
        <v>2.7701837293825635</v>
      </c>
      <c r="M441">
        <v>0</v>
      </c>
    </row>
    <row r="442" spans="1:15" x14ac:dyDescent="0.15">
      <c r="A442">
        <v>21</v>
      </c>
      <c r="B442" t="s">
        <v>89</v>
      </c>
      <c r="C442" t="s">
        <v>464</v>
      </c>
      <c r="D442">
        <v>21</v>
      </c>
      <c r="E442">
        <v>851126.67083740234</v>
      </c>
      <c r="F442">
        <v>851138.01956176758</v>
      </c>
      <c r="G442">
        <v>851132.34519958496</v>
      </c>
      <c r="H442">
        <v>823718.0915795716</v>
      </c>
      <c r="I442">
        <v>1.260069263115227E-8</v>
      </c>
      <c r="J442">
        <v>1.3315086350050171E-5</v>
      </c>
      <c r="K442">
        <v>0.30252999857849339</v>
      </c>
      <c r="L442">
        <v>-3.2209154985861685</v>
      </c>
      <c r="M442">
        <v>0</v>
      </c>
    </row>
    <row r="443" spans="1:15" x14ac:dyDescent="0.15">
      <c r="A443">
        <v>21</v>
      </c>
      <c r="B443" t="s">
        <v>89</v>
      </c>
      <c r="C443" t="s">
        <v>464</v>
      </c>
      <c r="D443">
        <v>22</v>
      </c>
      <c r="E443">
        <v>851132.34519958496</v>
      </c>
      <c r="F443">
        <v>851138.01956176758</v>
      </c>
      <c r="G443">
        <v>851135.18238067627</v>
      </c>
      <c r="H443">
        <v>849215.11855756969</v>
      </c>
      <c r="I443">
        <v>1.2989865701004149E-8</v>
      </c>
      <c r="J443">
        <v>1.3315475523120023E-5</v>
      </c>
      <c r="K443">
        <v>0.31189438624250337</v>
      </c>
      <c r="L443">
        <v>-0.22558858602649326</v>
      </c>
      <c r="M443">
        <v>0</v>
      </c>
    </row>
    <row r="444" spans="1:15" x14ac:dyDescent="0.15">
      <c r="A444">
        <v>21</v>
      </c>
      <c r="B444" t="s">
        <v>89</v>
      </c>
      <c r="C444" t="s">
        <v>465</v>
      </c>
      <c r="D444">
        <v>22</v>
      </c>
      <c r="E444">
        <v>851132.34519958496</v>
      </c>
      <c r="F444">
        <v>851138.01956176758</v>
      </c>
      <c r="G444">
        <v>851135.18238067627</v>
      </c>
      <c r="H444">
        <v>849215.11855756969</v>
      </c>
      <c r="I444">
        <v>1.2989865701004149E-8</v>
      </c>
      <c r="J444">
        <v>1.3315475523120023E-5</v>
      </c>
      <c r="K444">
        <v>0.31189438624250337</v>
      </c>
      <c r="L444">
        <v>-0.22558858602649326</v>
      </c>
      <c r="M444">
        <v>0</v>
      </c>
      <c r="N444" t="s">
        <v>466</v>
      </c>
      <c r="O444" t="s">
        <v>467</v>
      </c>
    </row>
    <row r="445" spans="1:15" x14ac:dyDescent="0.15">
      <c r="A445">
        <v>22</v>
      </c>
      <c r="B445" t="s">
        <v>90</v>
      </c>
      <c r="C445" t="s">
        <v>461</v>
      </c>
      <c r="D445">
        <v>0</v>
      </c>
      <c r="E445">
        <v>100000</v>
      </c>
      <c r="F445">
        <v>12000000</v>
      </c>
      <c r="G445">
        <v>100000</v>
      </c>
      <c r="H445">
        <v>1906.6748390200933</v>
      </c>
      <c r="I445">
        <v>-4.8442724007177312E-5</v>
      </c>
      <c r="J445">
        <v>-3.5140238349758291E-5</v>
      </c>
      <c r="K445">
        <v>8.966384849163606E-4</v>
      </c>
      <c r="L445">
        <v>-98.093325160979902</v>
      </c>
      <c r="M445">
        <v>0</v>
      </c>
      <c r="O445" t="s">
        <v>462</v>
      </c>
    </row>
    <row r="446" spans="1:15" x14ac:dyDescent="0.15">
      <c r="A446">
        <v>22</v>
      </c>
      <c r="B446" t="s">
        <v>90</v>
      </c>
      <c r="C446" t="s">
        <v>461</v>
      </c>
      <c r="D446">
        <v>0</v>
      </c>
      <c r="E446">
        <v>100000</v>
      </c>
      <c r="F446">
        <v>12000000</v>
      </c>
      <c r="G446">
        <v>12000000</v>
      </c>
      <c r="H446">
        <v>383362862955266.06</v>
      </c>
      <c r="I446">
        <v>0.18732969165639116</v>
      </c>
      <c r="J446">
        <v>0.18734299414204858</v>
      </c>
      <c r="K446">
        <v>180281340.88666478</v>
      </c>
      <c r="L446">
        <v>3194690424.6272173</v>
      </c>
      <c r="M446">
        <v>0</v>
      </c>
      <c r="O446" t="s">
        <v>463</v>
      </c>
    </row>
    <row r="447" spans="1:15" x14ac:dyDescent="0.15">
      <c r="A447">
        <v>22</v>
      </c>
      <c r="B447" t="s">
        <v>90</v>
      </c>
      <c r="C447" t="s">
        <v>464</v>
      </c>
      <c r="D447">
        <v>1</v>
      </c>
      <c r="E447">
        <v>100000</v>
      </c>
      <c r="F447">
        <v>12000000</v>
      </c>
      <c r="G447">
        <v>6050000</v>
      </c>
      <c r="H447">
        <v>189893210572759.19</v>
      </c>
      <c r="I447">
        <v>0.10414161354921274</v>
      </c>
      <c r="J447">
        <v>0.10415491603487016</v>
      </c>
      <c r="K447">
        <v>89299736.451847047</v>
      </c>
      <c r="L447">
        <v>3138730653.2687469</v>
      </c>
      <c r="M447">
        <v>0</v>
      </c>
    </row>
    <row r="448" spans="1:15" x14ac:dyDescent="0.15">
      <c r="A448">
        <v>22</v>
      </c>
      <c r="B448" t="s">
        <v>90</v>
      </c>
      <c r="C448" t="s">
        <v>464</v>
      </c>
      <c r="D448">
        <v>2</v>
      </c>
      <c r="E448">
        <v>100000</v>
      </c>
      <c r="F448">
        <v>6050000</v>
      </c>
      <c r="G448">
        <v>3075000</v>
      </c>
      <c r="H448">
        <v>43139911452159.953</v>
      </c>
      <c r="I448">
        <v>3.0561920034628424E-2</v>
      </c>
      <c r="J448">
        <v>3.0575222520285845E-2</v>
      </c>
      <c r="K448">
        <v>20287100.900628719</v>
      </c>
      <c r="L448">
        <v>1402923849.6637383</v>
      </c>
      <c r="M448">
        <v>0</v>
      </c>
    </row>
    <row r="449" spans="1:15" x14ac:dyDescent="0.15">
      <c r="A449">
        <v>22</v>
      </c>
      <c r="B449" t="s">
        <v>90</v>
      </c>
      <c r="C449" t="s">
        <v>464</v>
      </c>
      <c r="D449">
        <v>3</v>
      </c>
      <c r="E449">
        <v>100000</v>
      </c>
      <c r="F449">
        <v>3075000</v>
      </c>
      <c r="G449">
        <v>1587500</v>
      </c>
      <c r="H449">
        <v>2487244313226.311</v>
      </c>
      <c r="I449">
        <v>3.0477723562419129E-3</v>
      </c>
      <c r="J449">
        <v>3.0610748418993319E-3</v>
      </c>
      <c r="K449">
        <v>1169658.7834421888</v>
      </c>
      <c r="L449">
        <v>156676707.13236606</v>
      </c>
      <c r="M449">
        <v>0</v>
      </c>
    </row>
    <row r="450" spans="1:15" x14ac:dyDescent="0.15">
      <c r="A450">
        <v>22</v>
      </c>
      <c r="B450" t="s">
        <v>90</v>
      </c>
      <c r="C450" t="s">
        <v>464</v>
      </c>
      <c r="D450">
        <v>4</v>
      </c>
      <c r="E450">
        <v>100000</v>
      </c>
      <c r="F450">
        <v>1587500</v>
      </c>
      <c r="G450">
        <v>843750</v>
      </c>
      <c r="H450">
        <v>26757302384.659721</v>
      </c>
      <c r="I450">
        <v>9.3524404504312351E-5</v>
      </c>
      <c r="J450">
        <v>1.0682689016173136E-4</v>
      </c>
      <c r="K450">
        <v>12582.967257783896</v>
      </c>
      <c r="L450">
        <v>3171135.8381818929</v>
      </c>
      <c r="M450">
        <v>0</v>
      </c>
    </row>
    <row r="451" spans="1:15" x14ac:dyDescent="0.15">
      <c r="A451">
        <v>22</v>
      </c>
      <c r="B451" t="s">
        <v>90</v>
      </c>
      <c r="C451" t="s">
        <v>464</v>
      </c>
      <c r="D451">
        <v>5</v>
      </c>
      <c r="E451">
        <v>100000</v>
      </c>
      <c r="F451">
        <v>843750</v>
      </c>
      <c r="G451">
        <v>471875</v>
      </c>
      <c r="H451">
        <v>-337643.34605658328</v>
      </c>
      <c r="I451">
        <v>-1.079820300110161E-5</v>
      </c>
      <c r="J451">
        <v>2.5042826563174096E-6</v>
      </c>
      <c r="K451">
        <v>-0.15878114718598582</v>
      </c>
      <c r="L451">
        <v>-171.55355678020308</v>
      </c>
      <c r="M451">
        <v>0</v>
      </c>
    </row>
    <row r="452" spans="1:15" x14ac:dyDescent="0.15">
      <c r="A452">
        <v>22</v>
      </c>
      <c r="B452" t="s">
        <v>90</v>
      </c>
      <c r="C452" t="s">
        <v>464</v>
      </c>
      <c r="D452">
        <v>6</v>
      </c>
      <c r="E452">
        <v>471875</v>
      </c>
      <c r="F452">
        <v>843750</v>
      </c>
      <c r="G452">
        <v>657812.5</v>
      </c>
      <c r="H452">
        <v>161797020.1401917</v>
      </c>
      <c r="I452">
        <v>1.8870617952201325E-6</v>
      </c>
      <c r="J452">
        <v>1.5189547452639151E-5</v>
      </c>
      <c r="K452">
        <v>76.087139785744313</v>
      </c>
      <c r="L452">
        <v>24496.221589007764</v>
      </c>
      <c r="M452">
        <v>0</v>
      </c>
    </row>
    <row r="453" spans="1:15" x14ac:dyDescent="0.15">
      <c r="A453">
        <v>22</v>
      </c>
      <c r="B453" t="s">
        <v>90</v>
      </c>
      <c r="C453" t="s">
        <v>464</v>
      </c>
      <c r="D453">
        <v>7</v>
      </c>
      <c r="E453">
        <v>471875</v>
      </c>
      <c r="F453">
        <v>657812.5</v>
      </c>
      <c r="G453">
        <v>564843.75</v>
      </c>
      <c r="H453">
        <v>-7520269.466567928</v>
      </c>
      <c r="I453">
        <v>-6.8446745773976636E-6</v>
      </c>
      <c r="J453">
        <v>6.4578110800213552E-6</v>
      </c>
      <c r="K453">
        <v>-3.5365039086222367</v>
      </c>
      <c r="L453">
        <v>-1431.3893384795226</v>
      </c>
      <c r="M453">
        <v>0</v>
      </c>
    </row>
    <row r="454" spans="1:15" x14ac:dyDescent="0.15">
      <c r="A454">
        <v>22</v>
      </c>
      <c r="B454" t="s">
        <v>90</v>
      </c>
      <c r="C454" t="s">
        <v>464</v>
      </c>
      <c r="D454">
        <v>8</v>
      </c>
      <c r="E454">
        <v>564843.75</v>
      </c>
      <c r="F454">
        <v>657812.5</v>
      </c>
      <c r="G454">
        <v>611328.125</v>
      </c>
      <c r="H454">
        <v>-79020946.14335683</v>
      </c>
      <c r="I454">
        <v>-3.8803383229530644E-6</v>
      </c>
      <c r="J454">
        <v>9.4221473344659545E-6</v>
      </c>
      <c r="K454">
        <v>-37.160621190685426</v>
      </c>
      <c r="L454">
        <v>-13026.110040063482</v>
      </c>
      <c r="M454">
        <v>0</v>
      </c>
    </row>
    <row r="455" spans="1:15" x14ac:dyDescent="0.15">
      <c r="A455">
        <v>22</v>
      </c>
      <c r="B455" t="s">
        <v>90</v>
      </c>
      <c r="C455" t="s">
        <v>464</v>
      </c>
      <c r="D455">
        <v>9</v>
      </c>
      <c r="E455">
        <v>611328.125</v>
      </c>
      <c r="F455">
        <v>657812.5</v>
      </c>
      <c r="G455">
        <v>634570.3125</v>
      </c>
      <c r="H455">
        <v>-87050021.572439194</v>
      </c>
      <c r="I455">
        <v>-2.139695885945616E-6</v>
      </c>
      <c r="J455">
        <v>1.1162789771473403E-5</v>
      </c>
      <c r="K455">
        <v>-40.93639767898874</v>
      </c>
      <c r="L455">
        <v>-13817.94738229882</v>
      </c>
      <c r="M455">
        <v>0</v>
      </c>
    </row>
    <row r="456" spans="1:15" x14ac:dyDescent="0.15">
      <c r="A456">
        <v>22</v>
      </c>
      <c r="B456" t="s">
        <v>90</v>
      </c>
      <c r="C456" t="s">
        <v>464</v>
      </c>
      <c r="D456">
        <v>10</v>
      </c>
      <c r="E456">
        <v>634570.3125</v>
      </c>
      <c r="F456">
        <v>657812.5</v>
      </c>
      <c r="G456">
        <v>646191.40625</v>
      </c>
      <c r="H456">
        <v>-20667515.025093734</v>
      </c>
      <c r="I456">
        <v>-3.3629794685864707E-7</v>
      </c>
      <c r="J456">
        <v>1.2966187710560372E-5</v>
      </c>
      <c r="K456">
        <v>-9.71916604753123</v>
      </c>
      <c r="L456">
        <v>-3298.3580755169992</v>
      </c>
      <c r="M456">
        <v>0</v>
      </c>
    </row>
    <row r="457" spans="1:15" x14ac:dyDescent="0.15">
      <c r="A457">
        <v>22</v>
      </c>
      <c r="B457" t="s">
        <v>90</v>
      </c>
      <c r="C457" t="s">
        <v>464</v>
      </c>
      <c r="D457">
        <v>11</v>
      </c>
      <c r="E457">
        <v>646191.40625</v>
      </c>
      <c r="F457">
        <v>657812.5</v>
      </c>
      <c r="G457">
        <v>652001.953125</v>
      </c>
      <c r="H457">
        <v>54415064.40764115</v>
      </c>
      <c r="I457">
        <v>7.4113094442097961E-7</v>
      </c>
      <c r="J457">
        <v>1.4043616601839998E-5</v>
      </c>
      <c r="K457">
        <v>25.589387298029671</v>
      </c>
      <c r="L457">
        <v>8245.8437734478448</v>
      </c>
      <c r="M457">
        <v>0</v>
      </c>
    </row>
    <row r="458" spans="1:15" x14ac:dyDescent="0.15">
      <c r="A458">
        <v>22</v>
      </c>
      <c r="B458" t="s">
        <v>90</v>
      </c>
      <c r="C458" t="s">
        <v>464</v>
      </c>
      <c r="D458">
        <v>12</v>
      </c>
      <c r="E458">
        <v>646191.40625</v>
      </c>
      <c r="F458">
        <v>652001.953125</v>
      </c>
      <c r="G458">
        <v>649096.6796875</v>
      </c>
      <c r="H458">
        <v>13076145.938656494</v>
      </c>
      <c r="I458">
        <v>1.9403223639530245E-7</v>
      </c>
      <c r="J458">
        <v>1.3496517893814321E-5</v>
      </c>
      <c r="K458">
        <v>6.1492266237739042</v>
      </c>
      <c r="L458">
        <v>1914.5143778815586</v>
      </c>
      <c r="M458">
        <v>0</v>
      </c>
    </row>
    <row r="459" spans="1:15" x14ac:dyDescent="0.15">
      <c r="A459">
        <v>22</v>
      </c>
      <c r="B459" t="s">
        <v>90</v>
      </c>
      <c r="C459" t="s">
        <v>464</v>
      </c>
      <c r="D459">
        <v>13</v>
      </c>
      <c r="E459">
        <v>646191.40625</v>
      </c>
      <c r="F459">
        <v>649096.6796875</v>
      </c>
      <c r="G459">
        <v>647644.04296875</v>
      </c>
      <c r="H459">
        <v>-4715465.7908127867</v>
      </c>
      <c r="I459">
        <v>-7.3208418757539083E-8</v>
      </c>
      <c r="J459">
        <v>1.322927723866148E-5</v>
      </c>
      <c r="K459">
        <v>-2.2175087308134076</v>
      </c>
      <c r="L459">
        <v>-828.09529277802937</v>
      </c>
      <c r="M459">
        <v>0</v>
      </c>
    </row>
    <row r="460" spans="1:15" x14ac:dyDescent="0.15">
      <c r="A460">
        <v>22</v>
      </c>
      <c r="B460" t="s">
        <v>90</v>
      </c>
      <c r="C460" t="s">
        <v>464</v>
      </c>
      <c r="D460">
        <v>14</v>
      </c>
      <c r="E460">
        <v>647644.04296875</v>
      </c>
      <c r="F460">
        <v>649096.6796875</v>
      </c>
      <c r="G460">
        <v>648370.361328125</v>
      </c>
      <c r="H460">
        <v>3946649.832762422</v>
      </c>
      <c r="I460">
        <v>5.988977615156577E-8</v>
      </c>
      <c r="J460">
        <v>1.3362375433570585E-5</v>
      </c>
      <c r="K460">
        <v>1.8559630903621598</v>
      </c>
      <c r="L460">
        <v>508.70299880427683</v>
      </c>
      <c r="M460">
        <v>0</v>
      </c>
    </row>
    <row r="461" spans="1:15" x14ac:dyDescent="0.15">
      <c r="A461">
        <v>22</v>
      </c>
      <c r="B461" t="s">
        <v>90</v>
      </c>
      <c r="C461" t="s">
        <v>464</v>
      </c>
      <c r="D461">
        <v>15</v>
      </c>
      <c r="E461">
        <v>647644.04296875</v>
      </c>
      <c r="F461">
        <v>648370.361328125</v>
      </c>
      <c r="G461">
        <v>648007.2021484375</v>
      </c>
      <c r="H461">
        <v>-442352.41381710826</v>
      </c>
      <c r="I461">
        <v>-6.7893068391178946E-9</v>
      </c>
      <c r="J461">
        <v>1.3295696350579901E-5</v>
      </c>
      <c r="K461">
        <v>-0.20802193956044912</v>
      </c>
      <c r="L461">
        <v>-168.26350268183896</v>
      </c>
      <c r="M461">
        <v>0</v>
      </c>
    </row>
    <row r="462" spans="1:15" x14ac:dyDescent="0.15">
      <c r="A462">
        <v>22</v>
      </c>
      <c r="B462" t="s">
        <v>90</v>
      </c>
      <c r="C462" t="s">
        <v>464</v>
      </c>
      <c r="D462">
        <v>16</v>
      </c>
      <c r="E462">
        <v>648007.2021484375</v>
      </c>
      <c r="F462">
        <v>648370.361328125</v>
      </c>
      <c r="G462">
        <v>648188.78173828125</v>
      </c>
      <c r="H462">
        <v>1737718.3866984963</v>
      </c>
      <c r="I462">
        <v>2.6519423559574873E-8</v>
      </c>
      <c r="J462">
        <v>1.3329005080978594E-5</v>
      </c>
      <c r="K462">
        <v>0.81718452961880317</v>
      </c>
      <c r="L462">
        <v>168.08831557349194</v>
      </c>
      <c r="M462">
        <v>0</v>
      </c>
    </row>
    <row r="463" spans="1:15" x14ac:dyDescent="0.15">
      <c r="A463">
        <v>22</v>
      </c>
      <c r="B463" t="s">
        <v>90</v>
      </c>
      <c r="C463" t="s">
        <v>464</v>
      </c>
      <c r="D463">
        <v>17</v>
      </c>
      <c r="E463">
        <v>648007.2021484375</v>
      </c>
      <c r="F463">
        <v>648188.78173828125</v>
      </c>
      <c r="G463">
        <v>648097.99194335938</v>
      </c>
      <c r="H463">
        <v>644110.22231916315</v>
      </c>
      <c r="I463">
        <v>9.8577895416688714E-9</v>
      </c>
      <c r="J463">
        <v>1.3312343446960688E-5</v>
      </c>
      <c r="K463">
        <v>0.3029011565266207</v>
      </c>
      <c r="L463">
        <v>-0.61530349943511897</v>
      </c>
      <c r="M463">
        <v>0</v>
      </c>
    </row>
    <row r="464" spans="1:15" x14ac:dyDescent="0.15">
      <c r="A464">
        <v>22</v>
      </c>
      <c r="B464" t="s">
        <v>90</v>
      </c>
      <c r="C464" t="s">
        <v>465</v>
      </c>
      <c r="D464">
        <v>17</v>
      </c>
      <c r="E464">
        <v>648007.2021484375</v>
      </c>
      <c r="F464">
        <v>648188.78173828125</v>
      </c>
      <c r="G464">
        <v>648097.99194335938</v>
      </c>
      <c r="H464">
        <v>644110.22231916315</v>
      </c>
      <c r="I464">
        <v>9.8577895416688714E-9</v>
      </c>
      <c r="J464">
        <v>1.3312343446960688E-5</v>
      </c>
      <c r="K464">
        <v>0.3029011565266207</v>
      </c>
      <c r="L464">
        <v>-0.61530349943511897</v>
      </c>
      <c r="M464">
        <v>0</v>
      </c>
      <c r="N464" t="s">
        <v>466</v>
      </c>
      <c r="O464" t="s">
        <v>467</v>
      </c>
    </row>
    <row r="465" spans="1:15" x14ac:dyDescent="0.15">
      <c r="A465">
        <v>23</v>
      </c>
      <c r="B465" t="s">
        <v>91</v>
      </c>
      <c r="C465" t="s">
        <v>461</v>
      </c>
      <c r="D465">
        <v>0</v>
      </c>
      <c r="E465">
        <v>100000</v>
      </c>
      <c r="F465">
        <v>12000000</v>
      </c>
      <c r="G465">
        <v>100000</v>
      </c>
      <c r="H465">
        <v>1728.0146085428394</v>
      </c>
      <c r="I465">
        <v>-5.0408994655361929E-5</v>
      </c>
      <c r="J465">
        <v>-3.7106508997942909E-5</v>
      </c>
      <c r="K465">
        <v>8.0426826799539196E-4</v>
      </c>
      <c r="L465">
        <v>-98.271985391457164</v>
      </c>
      <c r="M465">
        <v>0</v>
      </c>
      <c r="O465" t="s">
        <v>462</v>
      </c>
    </row>
    <row r="466" spans="1:15" x14ac:dyDescent="0.15">
      <c r="A466">
        <v>23</v>
      </c>
      <c r="B466" t="s">
        <v>91</v>
      </c>
      <c r="C466" t="s">
        <v>461</v>
      </c>
      <c r="D466">
        <v>0</v>
      </c>
      <c r="E466">
        <v>100000</v>
      </c>
      <c r="F466">
        <v>12000000</v>
      </c>
      <c r="G466">
        <v>12000000</v>
      </c>
      <c r="H466">
        <v>370995149972391.25</v>
      </c>
      <c r="I466">
        <v>0.18225074982632547</v>
      </c>
      <c r="J466">
        <v>0.18226405231198289</v>
      </c>
      <c r="K466">
        <v>172671935.31112364</v>
      </c>
      <c r="L466">
        <v>3091626149.769927</v>
      </c>
      <c r="M466">
        <v>0</v>
      </c>
      <c r="O466" t="s">
        <v>463</v>
      </c>
    </row>
    <row r="467" spans="1:15" x14ac:dyDescent="0.15">
      <c r="A467">
        <v>23</v>
      </c>
      <c r="B467" t="s">
        <v>91</v>
      </c>
      <c r="C467" t="s">
        <v>464</v>
      </c>
      <c r="D467">
        <v>1</v>
      </c>
      <c r="E467">
        <v>100000</v>
      </c>
      <c r="F467">
        <v>12000000</v>
      </c>
      <c r="G467">
        <v>6050000</v>
      </c>
      <c r="H467">
        <v>177860206285219.56</v>
      </c>
      <c r="I467">
        <v>9.8615572014842209E-2</v>
      </c>
      <c r="J467">
        <v>9.8628874500499633E-2</v>
      </c>
      <c r="K467">
        <v>82781314.085615471</v>
      </c>
      <c r="L467">
        <v>2939838020.4168525</v>
      </c>
      <c r="M467">
        <v>0</v>
      </c>
    </row>
    <row r="468" spans="1:15" x14ac:dyDescent="0.15">
      <c r="A468">
        <v>23</v>
      </c>
      <c r="B468" t="s">
        <v>91</v>
      </c>
      <c r="C468" t="s">
        <v>464</v>
      </c>
      <c r="D468">
        <v>2</v>
      </c>
      <c r="E468">
        <v>100000</v>
      </c>
      <c r="F468">
        <v>6050000</v>
      </c>
      <c r="G468">
        <v>3075000</v>
      </c>
      <c r="H468">
        <v>36258832159602.313</v>
      </c>
      <c r="I468">
        <v>2.6501366718079393E-2</v>
      </c>
      <c r="J468">
        <v>2.6514669203736813E-2</v>
      </c>
      <c r="K468">
        <v>16875915.282411814</v>
      </c>
      <c r="L468">
        <v>1179148913.3204005</v>
      </c>
      <c r="M468">
        <v>0</v>
      </c>
    </row>
    <row r="469" spans="1:15" x14ac:dyDescent="0.15">
      <c r="A469">
        <v>23</v>
      </c>
      <c r="B469" t="s">
        <v>91</v>
      </c>
      <c r="C469" t="s">
        <v>464</v>
      </c>
      <c r="D469">
        <v>3</v>
      </c>
      <c r="E469">
        <v>100000</v>
      </c>
      <c r="F469">
        <v>3075000</v>
      </c>
      <c r="G469">
        <v>1587500</v>
      </c>
      <c r="H469">
        <v>1959798252953.1008</v>
      </c>
      <c r="I469">
        <v>2.5232132990388599E-3</v>
      </c>
      <c r="J469">
        <v>2.5365157846962789E-3</v>
      </c>
      <c r="K469">
        <v>912147.11885574297</v>
      </c>
      <c r="L469">
        <v>123451758.45373863</v>
      </c>
      <c r="M469">
        <v>0</v>
      </c>
    </row>
    <row r="470" spans="1:15" x14ac:dyDescent="0.15">
      <c r="A470">
        <v>23</v>
      </c>
      <c r="B470" t="s">
        <v>91</v>
      </c>
      <c r="C470" t="s">
        <v>464</v>
      </c>
      <c r="D470">
        <v>4</v>
      </c>
      <c r="E470">
        <v>100000</v>
      </c>
      <c r="F470">
        <v>1587500</v>
      </c>
      <c r="G470">
        <v>843750</v>
      </c>
      <c r="H470">
        <v>16429056545.230034</v>
      </c>
      <c r="I470">
        <v>6.5024360540507652E-5</v>
      </c>
      <c r="J470">
        <v>7.8326846197926666E-5</v>
      </c>
      <c r="K470">
        <v>7646.560849142812</v>
      </c>
      <c r="L470">
        <v>1947047.4423976336</v>
      </c>
      <c r="M470">
        <v>0</v>
      </c>
    </row>
    <row r="471" spans="1:15" x14ac:dyDescent="0.15">
      <c r="A471">
        <v>23</v>
      </c>
      <c r="B471" t="s">
        <v>91</v>
      </c>
      <c r="C471" t="s">
        <v>464</v>
      </c>
      <c r="D471">
        <v>5</v>
      </c>
      <c r="E471">
        <v>100000</v>
      </c>
      <c r="F471">
        <v>843750</v>
      </c>
      <c r="G471">
        <v>471875</v>
      </c>
      <c r="H471">
        <v>-259468.59207563096</v>
      </c>
      <c r="I471">
        <v>-1.132638971625556E-5</v>
      </c>
      <c r="J471">
        <v>1.9760959411634592E-6</v>
      </c>
      <c r="K471">
        <v>-0.12076423087872126</v>
      </c>
      <c r="L471">
        <v>-154.98672149947146</v>
      </c>
      <c r="M471">
        <v>0</v>
      </c>
    </row>
    <row r="472" spans="1:15" x14ac:dyDescent="0.15">
      <c r="A472">
        <v>23</v>
      </c>
      <c r="B472" t="s">
        <v>91</v>
      </c>
      <c r="C472" t="s">
        <v>464</v>
      </c>
      <c r="D472">
        <v>6</v>
      </c>
      <c r="E472">
        <v>471875</v>
      </c>
      <c r="F472">
        <v>843750</v>
      </c>
      <c r="G472">
        <v>657812.5</v>
      </c>
      <c r="H472">
        <v>-91052078.602719486</v>
      </c>
      <c r="I472">
        <v>-2.4879139668514523E-6</v>
      </c>
      <c r="J472">
        <v>1.0814571690567566E-5</v>
      </c>
      <c r="K472">
        <v>-42.378286151724993</v>
      </c>
      <c r="L472">
        <v>-13941.646153382535</v>
      </c>
      <c r="M472">
        <v>0</v>
      </c>
    </row>
    <row r="473" spans="1:15" x14ac:dyDescent="0.15">
      <c r="A473">
        <v>23</v>
      </c>
      <c r="B473" t="s">
        <v>91</v>
      </c>
      <c r="C473" t="s">
        <v>464</v>
      </c>
      <c r="D473">
        <v>7</v>
      </c>
      <c r="E473">
        <v>657812.5</v>
      </c>
      <c r="F473">
        <v>843750</v>
      </c>
      <c r="G473">
        <v>750781.25</v>
      </c>
      <c r="H473">
        <v>3135845968.6240797</v>
      </c>
      <c r="I473">
        <v>1.8840509476536306E-5</v>
      </c>
      <c r="J473">
        <v>3.2142995133955327E-5</v>
      </c>
      <c r="K473">
        <v>1459.5139377973007</v>
      </c>
      <c r="L473">
        <v>417577.71486356109</v>
      </c>
      <c r="M473">
        <v>0</v>
      </c>
    </row>
    <row r="474" spans="1:15" x14ac:dyDescent="0.15">
      <c r="A474">
        <v>23</v>
      </c>
      <c r="B474" t="s">
        <v>91</v>
      </c>
      <c r="C474" t="s">
        <v>464</v>
      </c>
      <c r="D474">
        <v>8</v>
      </c>
      <c r="E474">
        <v>657812.5</v>
      </c>
      <c r="F474">
        <v>750781.25</v>
      </c>
      <c r="G474">
        <v>704296.875</v>
      </c>
      <c r="H474">
        <v>667399180.62732828</v>
      </c>
      <c r="I474">
        <v>5.5909823274338844E-6</v>
      </c>
      <c r="J474">
        <v>1.8893467984852903E-5</v>
      </c>
      <c r="K474">
        <v>310.62699378295099</v>
      </c>
      <c r="L474">
        <v>94661.059478977288</v>
      </c>
      <c r="M474">
        <v>0</v>
      </c>
    </row>
    <row r="475" spans="1:15" x14ac:dyDescent="0.15">
      <c r="A475">
        <v>23</v>
      </c>
      <c r="B475" t="s">
        <v>91</v>
      </c>
      <c r="C475" t="s">
        <v>464</v>
      </c>
      <c r="D475">
        <v>9</v>
      </c>
      <c r="E475">
        <v>657812.5</v>
      </c>
      <c r="F475">
        <v>704296.875</v>
      </c>
      <c r="G475">
        <v>681054.6875</v>
      </c>
      <c r="H475">
        <v>59317243.484960057</v>
      </c>
      <c r="I475">
        <v>8.0079001533056468E-7</v>
      </c>
      <c r="J475">
        <v>1.4103275672749583E-5</v>
      </c>
      <c r="K475">
        <v>27.607970698893002</v>
      </c>
      <c r="L475">
        <v>8609.6153324633069</v>
      </c>
      <c r="M475">
        <v>0</v>
      </c>
    </row>
    <row r="476" spans="1:15" x14ac:dyDescent="0.15">
      <c r="A476">
        <v>23</v>
      </c>
      <c r="B476" t="s">
        <v>91</v>
      </c>
      <c r="C476" t="s">
        <v>464</v>
      </c>
      <c r="D476">
        <v>10</v>
      </c>
      <c r="E476">
        <v>657812.5</v>
      </c>
      <c r="F476">
        <v>681054.6875</v>
      </c>
      <c r="G476">
        <v>669433.59375</v>
      </c>
      <c r="H476">
        <v>-62237196.422095783</v>
      </c>
      <c r="I476">
        <v>-1.2081300561252771E-6</v>
      </c>
      <c r="J476">
        <v>1.2094355601293742E-5</v>
      </c>
      <c r="K476">
        <v>-28.967001739353091</v>
      </c>
      <c r="L476">
        <v>-9396.9933094421704</v>
      </c>
      <c r="M476">
        <v>0</v>
      </c>
    </row>
    <row r="477" spans="1:15" x14ac:dyDescent="0.15">
      <c r="A477">
        <v>23</v>
      </c>
      <c r="B477" t="s">
        <v>91</v>
      </c>
      <c r="C477" t="s">
        <v>464</v>
      </c>
      <c r="D477">
        <v>11</v>
      </c>
      <c r="E477">
        <v>669433.59375</v>
      </c>
      <c r="F477">
        <v>681054.6875</v>
      </c>
      <c r="G477">
        <v>675244.140625</v>
      </c>
      <c r="H477">
        <v>-14636098.897493685</v>
      </c>
      <c r="I477">
        <v>-2.3376478595027339E-7</v>
      </c>
      <c r="J477">
        <v>1.3068720871468745E-5</v>
      </c>
      <c r="K477">
        <v>-6.812066201467351</v>
      </c>
      <c r="L477">
        <v>-2267.5269753465232</v>
      </c>
      <c r="M477">
        <v>0</v>
      </c>
    </row>
    <row r="478" spans="1:15" x14ac:dyDescent="0.15">
      <c r="A478">
        <v>23</v>
      </c>
      <c r="B478" t="s">
        <v>91</v>
      </c>
      <c r="C478" t="s">
        <v>464</v>
      </c>
      <c r="D478">
        <v>12</v>
      </c>
      <c r="E478">
        <v>675244.140625</v>
      </c>
      <c r="F478">
        <v>681054.6875</v>
      </c>
      <c r="G478">
        <v>678149.4140625</v>
      </c>
      <c r="H478">
        <v>18839361.661569554</v>
      </c>
      <c r="I478">
        <v>2.7583528094742249E-7</v>
      </c>
      <c r="J478">
        <v>1.3578320938366441E-5</v>
      </c>
      <c r="K478">
        <v>8.7683869677851174</v>
      </c>
      <c r="L478">
        <v>2678.0546986999639</v>
      </c>
      <c r="M478">
        <v>0</v>
      </c>
    </row>
    <row r="479" spans="1:15" x14ac:dyDescent="0.15">
      <c r="A479">
        <v>23</v>
      </c>
      <c r="B479" t="s">
        <v>91</v>
      </c>
      <c r="C479" t="s">
        <v>464</v>
      </c>
      <c r="D479">
        <v>13</v>
      </c>
      <c r="E479">
        <v>675244.140625</v>
      </c>
      <c r="F479">
        <v>678149.4140625</v>
      </c>
      <c r="G479">
        <v>676696.77734375</v>
      </c>
      <c r="H479">
        <v>1252392.8658635069</v>
      </c>
      <c r="I479">
        <v>1.9136910506373884E-8</v>
      </c>
      <c r="J479">
        <v>1.3321622567925393E-5</v>
      </c>
      <c r="K479">
        <v>0.58290007277612488</v>
      </c>
      <c r="L479">
        <v>85.074453993936118</v>
      </c>
      <c r="M479">
        <v>0</v>
      </c>
    </row>
    <row r="480" spans="1:15" x14ac:dyDescent="0.15">
      <c r="A480">
        <v>23</v>
      </c>
      <c r="B480" t="s">
        <v>91</v>
      </c>
      <c r="C480" t="s">
        <v>464</v>
      </c>
      <c r="D480">
        <v>14</v>
      </c>
      <c r="E480">
        <v>675244.140625</v>
      </c>
      <c r="F480">
        <v>676696.77734375</v>
      </c>
      <c r="G480">
        <v>675970.458984375</v>
      </c>
      <c r="H480">
        <v>-6901007.8856768385</v>
      </c>
      <c r="I480">
        <v>-1.0778734464343576E-7</v>
      </c>
      <c r="J480">
        <v>1.3194698312775583E-5</v>
      </c>
      <c r="K480">
        <v>-3.2119298252438679</v>
      </c>
      <c r="L480">
        <v>-1120.9037679021346</v>
      </c>
      <c r="M480">
        <v>0</v>
      </c>
    </row>
    <row r="481" spans="1:15" x14ac:dyDescent="0.15">
      <c r="A481">
        <v>23</v>
      </c>
      <c r="B481" t="s">
        <v>91</v>
      </c>
      <c r="C481" t="s">
        <v>464</v>
      </c>
      <c r="D481">
        <v>15</v>
      </c>
      <c r="E481">
        <v>675970.458984375</v>
      </c>
      <c r="F481">
        <v>676696.77734375</v>
      </c>
      <c r="G481">
        <v>676333.6181640625</v>
      </c>
      <c r="H481">
        <v>-2877043.3175055855</v>
      </c>
      <c r="I481">
        <v>-4.4444525329367487E-8</v>
      </c>
      <c r="J481">
        <v>1.3258041132089651E-5</v>
      </c>
      <c r="K481">
        <v>-1.3390596552127292</v>
      </c>
      <c r="L481">
        <v>-525.38818716648257</v>
      </c>
      <c r="M481">
        <v>0</v>
      </c>
    </row>
    <row r="482" spans="1:15" x14ac:dyDescent="0.15">
      <c r="A482">
        <v>23</v>
      </c>
      <c r="B482" t="s">
        <v>91</v>
      </c>
      <c r="C482" t="s">
        <v>464</v>
      </c>
      <c r="D482">
        <v>16</v>
      </c>
      <c r="E482">
        <v>676333.6181640625</v>
      </c>
      <c r="F482">
        <v>676696.77734375</v>
      </c>
      <c r="G482">
        <v>676515.19775390625</v>
      </c>
      <c r="H482">
        <v>-825491.94165842445</v>
      </c>
      <c r="I482">
        <v>-1.2682621094446989E-8</v>
      </c>
      <c r="J482">
        <v>1.3289803036324572E-5</v>
      </c>
      <c r="K482">
        <v>-0.384207963798192</v>
      </c>
      <c r="L482">
        <v>-222.02119692198119</v>
      </c>
      <c r="M482">
        <v>0</v>
      </c>
    </row>
    <row r="483" spans="1:15" x14ac:dyDescent="0.15">
      <c r="A483">
        <v>23</v>
      </c>
      <c r="B483" t="s">
        <v>91</v>
      </c>
      <c r="C483" t="s">
        <v>464</v>
      </c>
      <c r="D483">
        <v>17</v>
      </c>
      <c r="E483">
        <v>676515.19775390625</v>
      </c>
      <c r="F483">
        <v>676696.77734375</v>
      </c>
      <c r="G483">
        <v>676605.98754882813</v>
      </c>
      <c r="H483">
        <v>210139.03437464952</v>
      </c>
      <c r="I483">
        <v>3.2197275211983387E-9</v>
      </c>
      <c r="J483">
        <v>1.3305705384940217E-5</v>
      </c>
      <c r="K483">
        <v>9.7804819692607139E-2</v>
      </c>
      <c r="L483">
        <v>-68.94218522423516</v>
      </c>
      <c r="M483">
        <v>0</v>
      </c>
    </row>
    <row r="484" spans="1:15" x14ac:dyDescent="0.15">
      <c r="A484">
        <v>23</v>
      </c>
      <c r="B484" t="s">
        <v>91</v>
      </c>
      <c r="C484" t="s">
        <v>464</v>
      </c>
      <c r="D484">
        <v>18</v>
      </c>
      <c r="E484">
        <v>676605.98754882813</v>
      </c>
      <c r="F484">
        <v>676696.77734375</v>
      </c>
      <c r="G484">
        <v>676651.38244628906</v>
      </c>
      <c r="H484">
        <v>730437.30324075965</v>
      </c>
      <c r="I484">
        <v>1.1176464130892169E-8</v>
      </c>
      <c r="J484">
        <v>1.3313662121549911E-5</v>
      </c>
      <c r="K484">
        <v>0.33996676987126678</v>
      </c>
      <c r="L484">
        <v>7.9488377900033305</v>
      </c>
      <c r="M484">
        <v>0</v>
      </c>
    </row>
    <row r="485" spans="1:15" x14ac:dyDescent="0.15">
      <c r="A485">
        <v>23</v>
      </c>
      <c r="B485" t="s">
        <v>91</v>
      </c>
      <c r="C485" t="s">
        <v>464</v>
      </c>
      <c r="D485">
        <v>19</v>
      </c>
      <c r="E485">
        <v>676605.98754882813</v>
      </c>
      <c r="F485">
        <v>676651.38244628906</v>
      </c>
      <c r="G485">
        <v>676628.68499755859</v>
      </c>
      <c r="H485">
        <v>470081.10596988653</v>
      </c>
      <c r="I485">
        <v>7.1976321807149006E-9</v>
      </c>
      <c r="J485">
        <v>1.3309683289599734E-5</v>
      </c>
      <c r="K485">
        <v>0.21878942171361054</v>
      </c>
      <c r="L485">
        <v>-30.525986202967044</v>
      </c>
      <c r="M485">
        <v>0</v>
      </c>
    </row>
    <row r="486" spans="1:15" x14ac:dyDescent="0.15">
      <c r="A486">
        <v>23</v>
      </c>
      <c r="B486" t="s">
        <v>91</v>
      </c>
      <c r="C486" t="s">
        <v>464</v>
      </c>
      <c r="D486">
        <v>20</v>
      </c>
      <c r="E486">
        <v>676628.68499755859</v>
      </c>
      <c r="F486">
        <v>676651.38244628906</v>
      </c>
      <c r="G486">
        <v>676640.03372192383</v>
      </c>
      <c r="H486">
        <v>600097.53316574218</v>
      </c>
      <c r="I486">
        <v>9.1852528150999376E-9</v>
      </c>
      <c r="J486">
        <v>1.3311670910234119E-5</v>
      </c>
      <c r="K486">
        <v>0.27930284920132004</v>
      </c>
      <c r="L486">
        <v>-11.312144824649561</v>
      </c>
      <c r="M486">
        <v>0</v>
      </c>
    </row>
    <row r="487" spans="1:15" x14ac:dyDescent="0.15">
      <c r="A487">
        <v>23</v>
      </c>
      <c r="B487" t="s">
        <v>91</v>
      </c>
      <c r="C487" t="s">
        <v>464</v>
      </c>
      <c r="D487">
        <v>21</v>
      </c>
      <c r="E487">
        <v>676640.03372192383</v>
      </c>
      <c r="F487">
        <v>676651.38244628906</v>
      </c>
      <c r="G487">
        <v>676645.70808410645</v>
      </c>
      <c r="H487">
        <v>665199.47975101974</v>
      </c>
      <c r="I487">
        <v>1.0179989653359356E-8</v>
      </c>
      <c r="J487">
        <v>1.3312665647072378E-5</v>
      </c>
      <c r="K487">
        <v>0.30960318900424694</v>
      </c>
      <c r="L487">
        <v>-1.6916132322033366</v>
      </c>
      <c r="M487">
        <v>0</v>
      </c>
    </row>
    <row r="488" spans="1:15" x14ac:dyDescent="0.15">
      <c r="A488">
        <v>23</v>
      </c>
      <c r="B488" t="s">
        <v>91</v>
      </c>
      <c r="C488" t="s">
        <v>464</v>
      </c>
      <c r="D488">
        <v>22</v>
      </c>
      <c r="E488">
        <v>676645.70808410645</v>
      </c>
      <c r="F488">
        <v>676651.38244628906</v>
      </c>
      <c r="G488">
        <v>676648.54526519775</v>
      </c>
      <c r="H488">
        <v>697760.16260057595</v>
      </c>
      <c r="I488">
        <v>1.0677379811508341E-8</v>
      </c>
      <c r="J488">
        <v>1.3313163037230527E-5</v>
      </c>
      <c r="K488">
        <v>0.32475787801595768</v>
      </c>
      <c r="L488">
        <v>3.1200270041375688</v>
      </c>
      <c r="M488">
        <v>0</v>
      </c>
    </row>
    <row r="489" spans="1:15" x14ac:dyDescent="0.15">
      <c r="A489">
        <v>23</v>
      </c>
      <c r="B489" t="s">
        <v>91</v>
      </c>
      <c r="C489" t="s">
        <v>464</v>
      </c>
      <c r="D489">
        <v>23</v>
      </c>
      <c r="E489">
        <v>676645.70808410645</v>
      </c>
      <c r="F489">
        <v>676648.54526519775</v>
      </c>
      <c r="G489">
        <v>676647.1266746521</v>
      </c>
      <c r="H489">
        <v>681479.01205844106</v>
      </c>
      <c r="I489">
        <v>1.042868292162225E-8</v>
      </c>
      <c r="J489">
        <v>1.3312914340340641E-5</v>
      </c>
      <c r="K489">
        <v>0.31718015692334667</v>
      </c>
      <c r="L489">
        <v>0.71409235232181023</v>
      </c>
      <c r="M489">
        <v>0</v>
      </c>
    </row>
    <row r="490" spans="1:15" x14ac:dyDescent="0.15">
      <c r="A490">
        <v>23</v>
      </c>
      <c r="B490" t="s">
        <v>91</v>
      </c>
      <c r="C490" t="s">
        <v>465</v>
      </c>
      <c r="D490">
        <v>23</v>
      </c>
      <c r="E490">
        <v>676645.70808410645</v>
      </c>
      <c r="F490">
        <v>676648.54526519775</v>
      </c>
      <c r="G490">
        <v>676647.1266746521</v>
      </c>
      <c r="H490">
        <v>681479.01205844106</v>
      </c>
      <c r="I490">
        <v>1.042868292162225E-8</v>
      </c>
      <c r="J490">
        <v>1.3312914340340641E-5</v>
      </c>
      <c r="K490">
        <v>0.31718015692334667</v>
      </c>
      <c r="L490">
        <v>0.71409235232181023</v>
      </c>
      <c r="M490">
        <v>0</v>
      </c>
      <c r="N490" t="s">
        <v>466</v>
      </c>
      <c r="O490" t="s">
        <v>467</v>
      </c>
    </row>
    <row r="491" spans="1:15" x14ac:dyDescent="0.15">
      <c r="A491">
        <v>24</v>
      </c>
      <c r="B491" t="s">
        <v>92</v>
      </c>
      <c r="C491" t="s">
        <v>461</v>
      </c>
      <c r="D491">
        <v>0</v>
      </c>
      <c r="E491">
        <v>100000</v>
      </c>
      <c r="F491">
        <v>12000000</v>
      </c>
      <c r="G491">
        <v>100000</v>
      </c>
      <c r="H491">
        <v>1573.3760875175549</v>
      </c>
      <c r="I491">
        <v>-5.2373848493961637E-5</v>
      </c>
      <c r="J491">
        <v>-3.9071362836542616E-5</v>
      </c>
      <c r="K491">
        <v>7.3229500176516537E-4</v>
      </c>
      <c r="L491">
        <v>-98.426623912482441</v>
      </c>
      <c r="M491">
        <v>0</v>
      </c>
      <c r="O491" t="s">
        <v>462</v>
      </c>
    </row>
    <row r="492" spans="1:15" x14ac:dyDescent="0.15">
      <c r="A492">
        <v>24</v>
      </c>
      <c r="B492" t="s">
        <v>92</v>
      </c>
      <c r="C492" t="s">
        <v>461</v>
      </c>
      <c r="D492">
        <v>0</v>
      </c>
      <c r="E492">
        <v>100000</v>
      </c>
      <c r="F492">
        <v>12000000</v>
      </c>
      <c r="G492">
        <v>12000000</v>
      </c>
      <c r="H492">
        <v>358957818021915</v>
      </c>
      <c r="I492">
        <v>0.17728249267735927</v>
      </c>
      <c r="J492">
        <v>0.17729579516301669</v>
      </c>
      <c r="K492">
        <v>167069410.8467854</v>
      </c>
      <c r="L492">
        <v>2991315050.1826248</v>
      </c>
      <c r="M492">
        <v>0</v>
      </c>
      <c r="O492" t="s">
        <v>463</v>
      </c>
    </row>
    <row r="493" spans="1:15" x14ac:dyDescent="0.15">
      <c r="A493">
        <v>24</v>
      </c>
      <c r="B493" t="s">
        <v>92</v>
      </c>
      <c r="C493" t="s">
        <v>464</v>
      </c>
      <c r="D493">
        <v>1</v>
      </c>
      <c r="E493">
        <v>100000</v>
      </c>
      <c r="F493">
        <v>12000000</v>
      </c>
      <c r="G493">
        <v>6050000</v>
      </c>
      <c r="H493">
        <v>166522673141354.19</v>
      </c>
      <c r="I493">
        <v>9.3354548506308213E-2</v>
      </c>
      <c r="J493">
        <v>9.3367850991965637E-2</v>
      </c>
      <c r="K493">
        <v>77504496.343521193</v>
      </c>
      <c r="L493">
        <v>2752440778.3694906</v>
      </c>
      <c r="M493">
        <v>0</v>
      </c>
    </row>
    <row r="494" spans="1:15" x14ac:dyDescent="0.15">
      <c r="A494">
        <v>24</v>
      </c>
      <c r="B494" t="s">
        <v>92</v>
      </c>
      <c r="C494" t="s">
        <v>464</v>
      </c>
      <c r="D494">
        <v>2</v>
      </c>
      <c r="E494">
        <v>100000</v>
      </c>
      <c r="F494">
        <v>6050000</v>
      </c>
      <c r="G494">
        <v>3075000</v>
      </c>
      <c r="H494">
        <v>30539210085583.582</v>
      </c>
      <c r="I494">
        <v>2.3025748613862949E-2</v>
      </c>
      <c r="J494">
        <v>2.3039051099520369E-2</v>
      </c>
      <c r="K494">
        <v>14213836.781270938</v>
      </c>
      <c r="L494">
        <v>993144943.43361247</v>
      </c>
      <c r="M494">
        <v>0</v>
      </c>
    </row>
    <row r="495" spans="1:15" x14ac:dyDescent="0.15">
      <c r="A495">
        <v>24</v>
      </c>
      <c r="B495" t="s">
        <v>92</v>
      </c>
      <c r="C495" t="s">
        <v>464</v>
      </c>
      <c r="D495">
        <v>3</v>
      </c>
      <c r="E495">
        <v>100000</v>
      </c>
      <c r="F495">
        <v>3075000</v>
      </c>
      <c r="G495">
        <v>1587500</v>
      </c>
      <c r="H495">
        <v>1546131760968.9373</v>
      </c>
      <c r="I495">
        <v>2.092280666596984E-3</v>
      </c>
      <c r="J495">
        <v>2.1055831522544029E-3</v>
      </c>
      <c r="K495">
        <v>719614.6996325145</v>
      </c>
      <c r="L495">
        <v>97394026.675208643</v>
      </c>
      <c r="M495">
        <v>0</v>
      </c>
    </row>
    <row r="496" spans="1:15" x14ac:dyDescent="0.15">
      <c r="A496">
        <v>24</v>
      </c>
      <c r="B496" t="s">
        <v>92</v>
      </c>
      <c r="C496" t="s">
        <v>464</v>
      </c>
      <c r="D496">
        <v>4</v>
      </c>
      <c r="E496">
        <v>100000</v>
      </c>
      <c r="F496">
        <v>1587500</v>
      </c>
      <c r="G496">
        <v>843750</v>
      </c>
      <c r="H496">
        <v>9791687033.570549</v>
      </c>
      <c r="I496">
        <v>4.4239270985406723E-5</v>
      </c>
      <c r="J496">
        <v>5.7541756642825743E-5</v>
      </c>
      <c r="K496">
        <v>4557.3359925952791</v>
      </c>
      <c r="L496">
        <v>1160396.2410157688</v>
      </c>
      <c r="M496">
        <v>0</v>
      </c>
    </row>
    <row r="497" spans="1:13" x14ac:dyDescent="0.15">
      <c r="A497">
        <v>24</v>
      </c>
      <c r="B497" t="s">
        <v>92</v>
      </c>
      <c r="C497" t="s">
        <v>464</v>
      </c>
      <c r="D497">
        <v>5</v>
      </c>
      <c r="E497">
        <v>100000</v>
      </c>
      <c r="F497">
        <v>843750</v>
      </c>
      <c r="G497">
        <v>471875</v>
      </c>
      <c r="H497">
        <v>-212306.78454607411</v>
      </c>
      <c r="I497">
        <v>-1.1765292769376749E-5</v>
      </c>
      <c r="J497">
        <v>1.5371928880422704E-6</v>
      </c>
      <c r="K497">
        <v>-9.881375368378939E-2</v>
      </c>
      <c r="L497">
        <v>-144.99216626141967</v>
      </c>
      <c r="M497">
        <v>0</v>
      </c>
    </row>
    <row r="498" spans="1:13" x14ac:dyDescent="0.15">
      <c r="A498">
        <v>24</v>
      </c>
      <c r="B498" t="s">
        <v>92</v>
      </c>
      <c r="C498" t="s">
        <v>464</v>
      </c>
      <c r="D498">
        <v>6</v>
      </c>
      <c r="E498">
        <v>471875</v>
      </c>
      <c r="F498">
        <v>843750</v>
      </c>
      <c r="G498">
        <v>657812.5</v>
      </c>
      <c r="H498">
        <v>-65982473.994483545</v>
      </c>
      <c r="I498">
        <v>-4.3431167083541377E-6</v>
      </c>
      <c r="J498">
        <v>8.9593689490648811E-6</v>
      </c>
      <c r="K498">
        <v>-30.710162874342778</v>
      </c>
      <c r="L498">
        <v>-10130.589870895361</v>
      </c>
      <c r="M498">
        <v>0</v>
      </c>
    </row>
    <row r="499" spans="1:13" x14ac:dyDescent="0.15">
      <c r="A499">
        <v>24</v>
      </c>
      <c r="B499" t="s">
        <v>92</v>
      </c>
      <c r="C499" t="s">
        <v>464</v>
      </c>
      <c r="D499">
        <v>7</v>
      </c>
      <c r="E499">
        <v>657812.5</v>
      </c>
      <c r="F499">
        <v>843750</v>
      </c>
      <c r="G499">
        <v>750781.25</v>
      </c>
      <c r="H499">
        <v>1295758391.6886368</v>
      </c>
      <c r="I499">
        <v>9.5281819673353302E-6</v>
      </c>
      <c r="J499">
        <v>2.2830667624754349E-5</v>
      </c>
      <c r="K499">
        <v>603.08365002926939</v>
      </c>
      <c r="L499">
        <v>172488.00638516701</v>
      </c>
      <c r="M499">
        <v>0</v>
      </c>
    </row>
    <row r="500" spans="1:13" x14ac:dyDescent="0.15">
      <c r="A500">
        <v>24</v>
      </c>
      <c r="B500" t="s">
        <v>92</v>
      </c>
      <c r="C500" t="s">
        <v>464</v>
      </c>
      <c r="D500">
        <v>8</v>
      </c>
      <c r="E500">
        <v>657812.5</v>
      </c>
      <c r="F500">
        <v>750781.25</v>
      </c>
      <c r="G500">
        <v>704296.875</v>
      </c>
      <c r="H500">
        <v>-9499405.4834803771</v>
      </c>
      <c r="I500">
        <v>-1.4946257327008798E-7</v>
      </c>
      <c r="J500">
        <v>1.3153023084148931E-5</v>
      </c>
      <c r="K500">
        <v>-4.421299656504198</v>
      </c>
      <c r="L500">
        <v>-1448.7785933283287</v>
      </c>
      <c r="M500">
        <v>0</v>
      </c>
    </row>
    <row r="501" spans="1:13" x14ac:dyDescent="0.15">
      <c r="A501">
        <v>24</v>
      </c>
      <c r="B501" t="s">
        <v>92</v>
      </c>
      <c r="C501" t="s">
        <v>464</v>
      </c>
      <c r="D501">
        <v>9</v>
      </c>
      <c r="E501">
        <v>704296.875</v>
      </c>
      <c r="F501">
        <v>750781.25</v>
      </c>
      <c r="G501">
        <v>727539.0625</v>
      </c>
      <c r="H501">
        <v>455763159.20208961</v>
      </c>
      <c r="I501">
        <v>4.1765494813471962E-6</v>
      </c>
      <c r="J501">
        <v>1.7479035138766215E-5</v>
      </c>
      <c r="K501">
        <v>212.12543276857684</v>
      </c>
      <c r="L501">
        <v>62544.493291669765</v>
      </c>
      <c r="M501">
        <v>0</v>
      </c>
    </row>
    <row r="502" spans="1:13" x14ac:dyDescent="0.15">
      <c r="A502">
        <v>24</v>
      </c>
      <c r="B502" t="s">
        <v>92</v>
      </c>
      <c r="C502" t="s">
        <v>464</v>
      </c>
      <c r="D502">
        <v>10</v>
      </c>
      <c r="E502">
        <v>704296.875</v>
      </c>
      <c r="F502">
        <v>727539.0625</v>
      </c>
      <c r="G502">
        <v>715917.96875</v>
      </c>
      <c r="H502">
        <v>162568817.53789946</v>
      </c>
      <c r="I502">
        <v>1.8943598029162352E-6</v>
      </c>
      <c r="J502">
        <v>1.5196845460335254E-5</v>
      </c>
      <c r="K502">
        <v>75.664256925189008</v>
      </c>
      <c r="L502">
        <v>22607.743712837138</v>
      </c>
      <c r="M502">
        <v>0</v>
      </c>
    </row>
    <row r="503" spans="1:13" x14ac:dyDescent="0.15">
      <c r="A503">
        <v>24</v>
      </c>
      <c r="B503" t="s">
        <v>92</v>
      </c>
      <c r="C503" t="s">
        <v>464</v>
      </c>
      <c r="D503">
        <v>11</v>
      </c>
      <c r="E503">
        <v>704296.875</v>
      </c>
      <c r="F503">
        <v>715917.96875</v>
      </c>
      <c r="G503">
        <v>710107.421875</v>
      </c>
      <c r="H503">
        <v>62895189.626015492</v>
      </c>
      <c r="I503">
        <v>8.4375438638488986E-7</v>
      </c>
      <c r="J503">
        <v>1.4146240043803909E-5</v>
      </c>
      <c r="K503">
        <v>29.273250917949735</v>
      </c>
      <c r="L503">
        <v>8757.137341269321</v>
      </c>
      <c r="M503">
        <v>0</v>
      </c>
    </row>
    <row r="504" spans="1:13" x14ac:dyDescent="0.15">
      <c r="A504">
        <v>24</v>
      </c>
      <c r="B504" t="s">
        <v>92</v>
      </c>
      <c r="C504" t="s">
        <v>464</v>
      </c>
      <c r="D504">
        <v>12</v>
      </c>
      <c r="E504">
        <v>704296.875</v>
      </c>
      <c r="F504">
        <v>710107.421875</v>
      </c>
      <c r="G504">
        <v>707202.1484375</v>
      </c>
      <c r="H504">
        <v>23471097.267824281</v>
      </c>
      <c r="I504">
        <v>3.4010664666166074E-7</v>
      </c>
      <c r="J504">
        <v>1.364259230408068E-5</v>
      </c>
      <c r="K504">
        <v>10.92413145943403</v>
      </c>
      <c r="L504">
        <v>3218.8667935584717</v>
      </c>
      <c r="M504">
        <v>0</v>
      </c>
    </row>
    <row r="505" spans="1:13" x14ac:dyDescent="0.15">
      <c r="A505">
        <v>24</v>
      </c>
      <c r="B505" t="s">
        <v>92</v>
      </c>
      <c r="C505" t="s">
        <v>464</v>
      </c>
      <c r="D505">
        <v>13</v>
      </c>
      <c r="E505">
        <v>704296.875</v>
      </c>
      <c r="F505">
        <v>707202.1484375</v>
      </c>
      <c r="G505">
        <v>705749.51171875</v>
      </c>
      <c r="H505">
        <v>6201952.3251803266</v>
      </c>
      <c r="I505">
        <v>9.3580359500717439E-8</v>
      </c>
      <c r="J505">
        <v>1.3396066016919736E-5</v>
      </c>
      <c r="K505">
        <v>2.8865690313630914</v>
      </c>
      <c r="L505">
        <v>778.77529097772617</v>
      </c>
      <c r="M505">
        <v>0</v>
      </c>
    </row>
    <row r="506" spans="1:13" x14ac:dyDescent="0.15">
      <c r="A506">
        <v>24</v>
      </c>
      <c r="B506" t="s">
        <v>92</v>
      </c>
      <c r="C506" t="s">
        <v>464</v>
      </c>
      <c r="D506">
        <v>14</v>
      </c>
      <c r="E506">
        <v>704296.875</v>
      </c>
      <c r="F506">
        <v>705749.51171875</v>
      </c>
      <c r="G506">
        <v>705023.193359375</v>
      </c>
      <c r="H506">
        <v>-1841990.3148983191</v>
      </c>
      <c r="I506">
        <v>-2.8376280648035208E-8</v>
      </c>
      <c r="J506">
        <v>1.3274109376770984E-5</v>
      </c>
      <c r="K506">
        <v>-0.85731587736796078</v>
      </c>
      <c r="L506">
        <v>-361.26662672207891</v>
      </c>
      <c r="M506">
        <v>0</v>
      </c>
    </row>
    <row r="507" spans="1:13" x14ac:dyDescent="0.15">
      <c r="A507">
        <v>24</v>
      </c>
      <c r="B507" t="s">
        <v>92</v>
      </c>
      <c r="C507" t="s">
        <v>464</v>
      </c>
      <c r="D507">
        <v>15</v>
      </c>
      <c r="E507">
        <v>705023.193359375</v>
      </c>
      <c r="F507">
        <v>705749.51171875</v>
      </c>
      <c r="G507">
        <v>705386.3525390625</v>
      </c>
      <c r="H507">
        <v>2131390.9239234128</v>
      </c>
      <c r="I507">
        <v>3.2494214534162358E-8</v>
      </c>
      <c r="J507">
        <v>1.3334979871953181E-5</v>
      </c>
      <c r="K507">
        <v>0.99201133967872024</v>
      </c>
      <c r="L507">
        <v>202.15936504178137</v>
      </c>
      <c r="M507">
        <v>0</v>
      </c>
    </row>
    <row r="508" spans="1:13" x14ac:dyDescent="0.15">
      <c r="A508">
        <v>24</v>
      </c>
      <c r="B508" t="s">
        <v>92</v>
      </c>
      <c r="C508" t="s">
        <v>464</v>
      </c>
      <c r="D508">
        <v>16</v>
      </c>
      <c r="E508">
        <v>705023.193359375</v>
      </c>
      <c r="F508">
        <v>705386.3525390625</v>
      </c>
      <c r="G508">
        <v>705204.77294921875</v>
      </c>
      <c r="H508">
        <v>132529.5636739333</v>
      </c>
      <c r="I508">
        <v>2.0310167970825725E-9</v>
      </c>
      <c r="J508">
        <v>1.3304516674216101E-5</v>
      </c>
      <c r="K508">
        <v>6.1683114313542495E-2</v>
      </c>
      <c r="L508">
        <v>-81.20693892645042</v>
      </c>
      <c r="M508">
        <v>0</v>
      </c>
    </row>
    <row r="509" spans="1:13" x14ac:dyDescent="0.15">
      <c r="A509">
        <v>24</v>
      </c>
      <c r="B509" t="s">
        <v>92</v>
      </c>
      <c r="C509" t="s">
        <v>464</v>
      </c>
      <c r="D509">
        <v>17</v>
      </c>
      <c r="E509">
        <v>705204.77294921875</v>
      </c>
      <c r="F509">
        <v>705386.3525390625</v>
      </c>
      <c r="G509">
        <v>705295.56274414063</v>
      </c>
      <c r="H509">
        <v>1128871.3608398652</v>
      </c>
      <c r="I509">
        <v>1.7255007377620606E-8</v>
      </c>
      <c r="J509">
        <v>1.3319740664796639E-5</v>
      </c>
      <c r="K509">
        <v>0.52540957100929009</v>
      </c>
      <c r="L509">
        <v>60.05649552758986</v>
      </c>
      <c r="M509">
        <v>0</v>
      </c>
    </row>
    <row r="510" spans="1:13" x14ac:dyDescent="0.15">
      <c r="A510">
        <v>24</v>
      </c>
      <c r="B510" t="s">
        <v>92</v>
      </c>
      <c r="C510" t="s">
        <v>464</v>
      </c>
      <c r="D510">
        <v>18</v>
      </c>
      <c r="E510">
        <v>705204.77294921875</v>
      </c>
      <c r="F510">
        <v>705295.56274414063</v>
      </c>
      <c r="G510">
        <v>705250.16784667969</v>
      </c>
      <c r="H510">
        <v>630049.91800558683</v>
      </c>
      <c r="I510">
        <v>9.6429575735105025E-9</v>
      </c>
      <c r="J510">
        <v>1.3312128614992529E-5</v>
      </c>
      <c r="K510">
        <v>0.2932435604420584</v>
      </c>
      <c r="L510">
        <v>-10.662918389753758</v>
      </c>
      <c r="M510">
        <v>0</v>
      </c>
    </row>
    <row r="511" spans="1:13" x14ac:dyDescent="0.15">
      <c r="A511">
        <v>24</v>
      </c>
      <c r="B511" t="s">
        <v>92</v>
      </c>
      <c r="C511" t="s">
        <v>464</v>
      </c>
      <c r="D511">
        <v>19</v>
      </c>
      <c r="E511">
        <v>705250.16784667969</v>
      </c>
      <c r="F511">
        <v>705295.56274414063</v>
      </c>
      <c r="G511">
        <v>705272.86529541016</v>
      </c>
      <c r="H511">
        <v>879217.34561485809</v>
      </c>
      <c r="I511">
        <v>1.3447737660985973E-8</v>
      </c>
      <c r="J511">
        <v>1.3315933395080005E-5</v>
      </c>
      <c r="K511">
        <v>0.40921332970990182</v>
      </c>
      <c r="L511">
        <v>24.66343012453622</v>
      </c>
      <c r="M511">
        <v>0</v>
      </c>
    </row>
    <row r="512" spans="1:13" x14ac:dyDescent="0.15">
      <c r="A512">
        <v>24</v>
      </c>
      <c r="B512" t="s">
        <v>92</v>
      </c>
      <c r="C512" t="s">
        <v>464</v>
      </c>
      <c r="D512">
        <v>20</v>
      </c>
      <c r="E512">
        <v>705250.16784667969</v>
      </c>
      <c r="F512">
        <v>705272.86529541016</v>
      </c>
      <c r="G512">
        <v>705261.51657104492</v>
      </c>
      <c r="H512">
        <v>754532.53348605253</v>
      </c>
      <c r="I512">
        <v>1.1544420861066168E-8</v>
      </c>
      <c r="J512">
        <v>1.3314030078280085E-5</v>
      </c>
      <c r="K512">
        <v>0.35118139097488893</v>
      </c>
      <c r="L512">
        <v>6.986205224206965</v>
      </c>
      <c r="M512">
        <v>0</v>
      </c>
    </row>
    <row r="513" spans="1:15" x14ac:dyDescent="0.15">
      <c r="A513">
        <v>24</v>
      </c>
      <c r="B513" t="s">
        <v>92</v>
      </c>
      <c r="C513" t="s">
        <v>464</v>
      </c>
      <c r="D513">
        <v>21</v>
      </c>
      <c r="E513">
        <v>705250.16784667969</v>
      </c>
      <c r="F513">
        <v>705261.51657104492</v>
      </c>
      <c r="G513">
        <v>705255.8422088623</v>
      </c>
      <c r="H513">
        <v>692225.66672600701</v>
      </c>
      <c r="I513">
        <v>1.059284196683742E-8</v>
      </c>
      <c r="J513">
        <v>1.3313078499385856E-5</v>
      </c>
      <c r="K513">
        <v>0.32218196263349413</v>
      </c>
      <c r="L513">
        <v>-1.8475813602684619</v>
      </c>
      <c r="M513">
        <v>0</v>
      </c>
    </row>
    <row r="514" spans="1:15" x14ac:dyDescent="0.15">
      <c r="A514">
        <v>24</v>
      </c>
      <c r="B514" t="s">
        <v>92</v>
      </c>
      <c r="C514" t="s">
        <v>464</v>
      </c>
      <c r="D514">
        <v>22</v>
      </c>
      <c r="E514">
        <v>705255.8422088623</v>
      </c>
      <c r="F514">
        <v>705261.51657104492</v>
      </c>
      <c r="G514">
        <v>705258.67938995361</v>
      </c>
      <c r="H514">
        <v>723483.63132042787</v>
      </c>
      <c r="I514">
        <v>1.1070266463366956E-8</v>
      </c>
      <c r="J514">
        <v>1.3313555923882386E-5</v>
      </c>
      <c r="K514">
        <v>0.33673032867226016</v>
      </c>
      <c r="L514">
        <v>2.5841513848845898</v>
      </c>
      <c r="M514">
        <v>0</v>
      </c>
    </row>
    <row r="515" spans="1:15" x14ac:dyDescent="0.15">
      <c r="A515">
        <v>24</v>
      </c>
      <c r="B515" t="s">
        <v>92</v>
      </c>
      <c r="C515" t="s">
        <v>464</v>
      </c>
      <c r="D515">
        <v>23</v>
      </c>
      <c r="E515">
        <v>705255.8422088623</v>
      </c>
      <c r="F515">
        <v>705258.67938995361</v>
      </c>
      <c r="G515">
        <v>705257.26079940796</v>
      </c>
      <c r="H515">
        <v>707800.1624734319</v>
      </c>
      <c r="I515">
        <v>1.0830731721947942E-8</v>
      </c>
      <c r="J515">
        <v>1.3313316389140967E-5</v>
      </c>
      <c r="K515">
        <v>0.32943078602755427</v>
      </c>
      <c r="L515">
        <v>0.3605636999953139</v>
      </c>
      <c r="M515">
        <v>0</v>
      </c>
    </row>
    <row r="516" spans="1:15" x14ac:dyDescent="0.15">
      <c r="A516">
        <v>24</v>
      </c>
      <c r="B516" t="s">
        <v>92</v>
      </c>
      <c r="C516" t="s">
        <v>465</v>
      </c>
      <c r="D516">
        <v>23</v>
      </c>
      <c r="E516">
        <v>705255.8422088623</v>
      </c>
      <c r="F516">
        <v>705258.67938995361</v>
      </c>
      <c r="G516">
        <v>705257.26079940796</v>
      </c>
      <c r="H516">
        <v>707800.1624734319</v>
      </c>
      <c r="I516">
        <v>1.0830731721947942E-8</v>
      </c>
      <c r="J516">
        <v>1.3313316389140967E-5</v>
      </c>
      <c r="K516">
        <v>0.32943078602755427</v>
      </c>
      <c r="L516">
        <v>0.3605636999953139</v>
      </c>
      <c r="M516">
        <v>0</v>
      </c>
      <c r="N516" t="s">
        <v>466</v>
      </c>
      <c r="O516" t="s">
        <v>467</v>
      </c>
    </row>
    <row r="517" spans="1:15" x14ac:dyDescent="0.15">
      <c r="A517">
        <v>25</v>
      </c>
      <c r="B517" t="s">
        <v>93</v>
      </c>
      <c r="C517" t="s">
        <v>461</v>
      </c>
      <c r="D517">
        <v>0</v>
      </c>
      <c r="E517">
        <v>100000</v>
      </c>
      <c r="F517">
        <v>12000000</v>
      </c>
      <c r="G517">
        <v>100000</v>
      </c>
      <c r="H517">
        <v>472.82242424520621</v>
      </c>
      <c r="I517">
        <v>-8.6390177792102266E-5</v>
      </c>
      <c r="J517">
        <v>-7.3333789905260041E-5</v>
      </c>
      <c r="K517">
        <v>1.5061756460438681E-4</v>
      </c>
      <c r="L517">
        <v>-99.527177575754791</v>
      </c>
      <c r="M517">
        <v>0</v>
      </c>
      <c r="O517" t="s">
        <v>462</v>
      </c>
    </row>
    <row r="518" spans="1:15" x14ac:dyDescent="0.15">
      <c r="A518">
        <v>25</v>
      </c>
      <c r="B518" t="s">
        <v>93</v>
      </c>
      <c r="C518" t="s">
        <v>461</v>
      </c>
      <c r="D518">
        <v>0</v>
      </c>
      <c r="E518">
        <v>100000</v>
      </c>
      <c r="F518">
        <v>12000000</v>
      </c>
      <c r="G518">
        <v>12000000</v>
      </c>
      <c r="H518">
        <v>193993707524798.81</v>
      </c>
      <c r="I518">
        <v>0.10342510099501026</v>
      </c>
      <c r="J518">
        <v>0.10343815738289711</v>
      </c>
      <c r="K518">
        <v>61796687.884684533</v>
      </c>
      <c r="L518">
        <v>1616614129.3733234</v>
      </c>
      <c r="M518">
        <v>0</v>
      </c>
      <c r="O518" t="s">
        <v>463</v>
      </c>
    </row>
    <row r="519" spans="1:15" x14ac:dyDescent="0.15">
      <c r="A519">
        <v>25</v>
      </c>
      <c r="B519" t="s">
        <v>93</v>
      </c>
      <c r="C519" t="s">
        <v>464</v>
      </c>
      <c r="D519">
        <v>1</v>
      </c>
      <c r="E519">
        <v>100000</v>
      </c>
      <c r="F519">
        <v>12000000</v>
      </c>
      <c r="G519">
        <v>6050000</v>
      </c>
      <c r="H519">
        <v>47913243326839.492</v>
      </c>
      <c r="I519">
        <v>3.2508846846517975E-2</v>
      </c>
      <c r="J519">
        <v>3.252190323440482E-2</v>
      </c>
      <c r="K519">
        <v>15262761.772997951</v>
      </c>
      <c r="L519">
        <v>791954335.15437174</v>
      </c>
      <c r="M519">
        <v>0</v>
      </c>
    </row>
    <row r="520" spans="1:15" x14ac:dyDescent="0.15">
      <c r="A520">
        <v>25</v>
      </c>
      <c r="B520" t="s">
        <v>93</v>
      </c>
      <c r="C520" t="s">
        <v>464</v>
      </c>
      <c r="D520">
        <v>2</v>
      </c>
      <c r="E520">
        <v>100000</v>
      </c>
      <c r="F520">
        <v>6050000</v>
      </c>
      <c r="G520">
        <v>3075000</v>
      </c>
      <c r="H520">
        <v>2151235254321.3005</v>
      </c>
      <c r="I520">
        <v>2.6525298960652097E-3</v>
      </c>
      <c r="J520">
        <v>2.6655862839520521E-3</v>
      </c>
      <c r="K520">
        <v>685275.90546115697</v>
      </c>
      <c r="L520">
        <v>69958770.059229285</v>
      </c>
      <c r="M520">
        <v>0</v>
      </c>
    </row>
    <row r="521" spans="1:15" x14ac:dyDescent="0.15">
      <c r="A521">
        <v>25</v>
      </c>
      <c r="B521" t="s">
        <v>93</v>
      </c>
      <c r="C521" t="s">
        <v>464</v>
      </c>
      <c r="D521">
        <v>3</v>
      </c>
      <c r="E521">
        <v>100000</v>
      </c>
      <c r="F521">
        <v>3075000</v>
      </c>
      <c r="G521">
        <v>1587500</v>
      </c>
      <c r="H521">
        <v>20962096126.712536</v>
      </c>
      <c r="I521">
        <v>7.6231125617079275E-5</v>
      </c>
      <c r="J521">
        <v>8.92875135039215E-5</v>
      </c>
      <c r="K521">
        <v>6677.4748948267597</v>
      </c>
      <c r="L521">
        <v>1320347.0001078763</v>
      </c>
      <c r="M521">
        <v>0</v>
      </c>
    </row>
    <row r="522" spans="1:15" x14ac:dyDescent="0.15">
      <c r="A522">
        <v>25</v>
      </c>
      <c r="B522" t="s">
        <v>93</v>
      </c>
      <c r="C522" t="s">
        <v>464</v>
      </c>
      <c r="D522">
        <v>4</v>
      </c>
      <c r="E522">
        <v>100000</v>
      </c>
      <c r="F522">
        <v>1587500</v>
      </c>
      <c r="G522">
        <v>843750</v>
      </c>
      <c r="H522">
        <v>-256778.10339530135</v>
      </c>
      <c r="I522">
        <v>-1.1154307567525234E-5</v>
      </c>
      <c r="J522">
        <v>1.9020803193169945E-6</v>
      </c>
      <c r="K522">
        <v>-8.1796654714237221E-2</v>
      </c>
      <c r="L522">
        <v>-130.43296040240608</v>
      </c>
      <c r="M522">
        <v>0</v>
      </c>
    </row>
    <row r="523" spans="1:15" x14ac:dyDescent="0.15">
      <c r="A523">
        <v>25</v>
      </c>
      <c r="B523" t="s">
        <v>93</v>
      </c>
      <c r="C523" t="s">
        <v>464</v>
      </c>
      <c r="D523">
        <v>5</v>
      </c>
      <c r="E523">
        <v>843750</v>
      </c>
      <c r="F523">
        <v>1587500</v>
      </c>
      <c r="G523">
        <v>1215625</v>
      </c>
      <c r="H523">
        <v>-70324434.158072308</v>
      </c>
      <c r="I523">
        <v>-1.4233085946008971E-6</v>
      </c>
      <c r="J523">
        <v>1.1633079292241332E-5</v>
      </c>
      <c r="K523">
        <v>-22.401845728825524</v>
      </c>
      <c r="L523">
        <v>-5885.0434268851259</v>
      </c>
      <c r="M523">
        <v>0</v>
      </c>
    </row>
    <row r="524" spans="1:15" x14ac:dyDescent="0.15">
      <c r="A524">
        <v>25</v>
      </c>
      <c r="B524" t="s">
        <v>93</v>
      </c>
      <c r="C524" t="s">
        <v>464</v>
      </c>
      <c r="D524">
        <v>6</v>
      </c>
      <c r="E524">
        <v>1215625</v>
      </c>
      <c r="F524">
        <v>1587500</v>
      </c>
      <c r="G524">
        <v>1401562.5</v>
      </c>
      <c r="H524">
        <v>4373148164.1946545</v>
      </c>
      <c r="I524">
        <v>2.3692697402169237E-5</v>
      </c>
      <c r="J524">
        <v>3.6749085289011466E-5</v>
      </c>
      <c r="K524">
        <v>1393.0661753122679</v>
      </c>
      <c r="L524">
        <v>311919.48997598427</v>
      </c>
      <c r="M524">
        <v>0</v>
      </c>
    </row>
    <row r="525" spans="1:15" x14ac:dyDescent="0.15">
      <c r="A525">
        <v>25</v>
      </c>
      <c r="B525" t="s">
        <v>93</v>
      </c>
      <c r="C525" t="s">
        <v>464</v>
      </c>
      <c r="D525">
        <v>7</v>
      </c>
      <c r="E525">
        <v>1215625</v>
      </c>
      <c r="F525">
        <v>1401562.5</v>
      </c>
      <c r="G525">
        <v>1308593.75</v>
      </c>
      <c r="H525">
        <v>1145815766.5099428</v>
      </c>
      <c r="I525">
        <v>8.4607431504765918E-6</v>
      </c>
      <c r="J525">
        <v>2.1517131037318821E-5</v>
      </c>
      <c r="K525">
        <v>364.99956725304583</v>
      </c>
      <c r="L525">
        <v>87460.846634789661</v>
      </c>
      <c r="M525">
        <v>0</v>
      </c>
    </row>
    <row r="526" spans="1:15" x14ac:dyDescent="0.15">
      <c r="A526">
        <v>25</v>
      </c>
      <c r="B526" t="s">
        <v>93</v>
      </c>
      <c r="C526" t="s">
        <v>464</v>
      </c>
      <c r="D526">
        <v>8</v>
      </c>
      <c r="E526">
        <v>1215625</v>
      </c>
      <c r="F526">
        <v>1308593.75</v>
      </c>
      <c r="G526">
        <v>1262109.375</v>
      </c>
      <c r="H526">
        <v>291150479.10425687</v>
      </c>
      <c r="I526">
        <v>2.9424028734998364E-6</v>
      </c>
      <c r="J526">
        <v>1.5998790760342065E-5</v>
      </c>
      <c r="K526">
        <v>92.745973641346794</v>
      </c>
      <c r="L526">
        <v>22968.561637477487</v>
      </c>
      <c r="M526">
        <v>0</v>
      </c>
    </row>
    <row r="527" spans="1:15" x14ac:dyDescent="0.15">
      <c r="A527">
        <v>25</v>
      </c>
      <c r="B527" t="s">
        <v>93</v>
      </c>
      <c r="C527" t="s">
        <v>464</v>
      </c>
      <c r="D527">
        <v>9</v>
      </c>
      <c r="E527">
        <v>1215625</v>
      </c>
      <c r="F527">
        <v>1262109.375</v>
      </c>
      <c r="G527">
        <v>1238867.1875</v>
      </c>
      <c r="H527">
        <v>45962440.2410779</v>
      </c>
      <c r="I527">
        <v>6.2585384856445904E-7</v>
      </c>
      <c r="J527">
        <v>1.3682241735406688E-5</v>
      </c>
      <c r="K527">
        <v>14.641333526930341</v>
      </c>
      <c r="L527">
        <v>3610.0377429342402</v>
      </c>
      <c r="M527">
        <v>0</v>
      </c>
    </row>
    <row r="528" spans="1:15" x14ac:dyDescent="0.15">
      <c r="A528">
        <v>25</v>
      </c>
      <c r="B528" t="s">
        <v>93</v>
      </c>
      <c r="C528" t="s">
        <v>464</v>
      </c>
      <c r="D528">
        <v>10</v>
      </c>
      <c r="E528">
        <v>1215625</v>
      </c>
      <c r="F528">
        <v>1238867.1875</v>
      </c>
      <c r="G528">
        <v>1227246.09375</v>
      </c>
      <c r="H528">
        <v>-26369375.823810034</v>
      </c>
      <c r="I528">
        <v>-4.3080154062855885E-7</v>
      </c>
      <c r="J528">
        <v>1.262558634621367E-5</v>
      </c>
      <c r="K528">
        <v>-8.3999636291791866</v>
      </c>
      <c r="L528">
        <v>-2248.662436825135</v>
      </c>
      <c r="M528">
        <v>0</v>
      </c>
    </row>
    <row r="529" spans="1:15" x14ac:dyDescent="0.15">
      <c r="A529">
        <v>25</v>
      </c>
      <c r="B529" t="s">
        <v>93</v>
      </c>
      <c r="C529" t="s">
        <v>464</v>
      </c>
      <c r="D529">
        <v>11</v>
      </c>
      <c r="E529">
        <v>1227246.09375</v>
      </c>
      <c r="F529">
        <v>1238867.1875</v>
      </c>
      <c r="G529">
        <v>1233056.640625</v>
      </c>
      <c r="H529">
        <v>6010529.9764154349</v>
      </c>
      <c r="I529">
        <v>8.9341709028487978E-8</v>
      </c>
      <c r="J529">
        <v>1.3145729595870717E-5</v>
      </c>
      <c r="K529">
        <v>1.9146540870486934</v>
      </c>
      <c r="L529">
        <v>387.4496254583143</v>
      </c>
      <c r="M529">
        <v>0</v>
      </c>
    </row>
    <row r="530" spans="1:15" x14ac:dyDescent="0.15">
      <c r="A530">
        <v>25</v>
      </c>
      <c r="B530" t="s">
        <v>93</v>
      </c>
      <c r="C530" t="s">
        <v>464</v>
      </c>
      <c r="D530">
        <v>12</v>
      </c>
      <c r="E530">
        <v>1227246.09375</v>
      </c>
      <c r="F530">
        <v>1233056.640625</v>
      </c>
      <c r="G530">
        <v>1230151.3671875</v>
      </c>
      <c r="H530">
        <v>-11096061.423840657</v>
      </c>
      <c r="I530">
        <v>-1.7275477187333227E-7</v>
      </c>
      <c r="J530">
        <v>1.2883633114968897E-5</v>
      </c>
      <c r="K530">
        <v>-3.5346499291515125</v>
      </c>
      <c r="L530">
        <v>-1002.0078113809382</v>
      </c>
      <c r="M530">
        <v>0</v>
      </c>
    </row>
    <row r="531" spans="1:15" x14ac:dyDescent="0.15">
      <c r="A531">
        <v>25</v>
      </c>
      <c r="B531" t="s">
        <v>93</v>
      </c>
      <c r="C531" t="s">
        <v>464</v>
      </c>
      <c r="D531">
        <v>13</v>
      </c>
      <c r="E531">
        <v>1230151.3671875</v>
      </c>
      <c r="F531">
        <v>1233056.640625</v>
      </c>
      <c r="G531">
        <v>1231604.00390625</v>
      </c>
      <c r="H531">
        <v>-2775742.7610884565</v>
      </c>
      <c r="I531">
        <v>-4.2216750173533526E-8</v>
      </c>
      <c r="J531">
        <v>1.3014171136668695E-5</v>
      </c>
      <c r="K531">
        <v>-0.88421274712340037</v>
      </c>
      <c r="L531">
        <v>-325.37623719025737</v>
      </c>
      <c r="M531">
        <v>0</v>
      </c>
    </row>
    <row r="532" spans="1:15" x14ac:dyDescent="0.15">
      <c r="A532">
        <v>25</v>
      </c>
      <c r="B532" t="s">
        <v>93</v>
      </c>
      <c r="C532" t="s">
        <v>464</v>
      </c>
      <c r="D532">
        <v>14</v>
      </c>
      <c r="E532">
        <v>1231604.00390625</v>
      </c>
      <c r="F532">
        <v>1233056.640625</v>
      </c>
      <c r="G532">
        <v>1232330.322265625</v>
      </c>
      <c r="H532">
        <v>1558743.7153219483</v>
      </c>
      <c r="I532">
        <v>2.3435524587646226E-8</v>
      </c>
      <c r="J532">
        <v>1.3079823411429875E-5</v>
      </c>
      <c r="K532">
        <v>0.49653774906926018</v>
      </c>
      <c r="L532">
        <v>26.48749179978109</v>
      </c>
      <c r="M532">
        <v>0</v>
      </c>
    </row>
    <row r="533" spans="1:15" x14ac:dyDescent="0.15">
      <c r="A533">
        <v>25</v>
      </c>
      <c r="B533" t="s">
        <v>93</v>
      </c>
      <c r="C533" t="s">
        <v>464</v>
      </c>
      <c r="D533">
        <v>15</v>
      </c>
      <c r="E533">
        <v>1231604.00390625</v>
      </c>
      <c r="F533">
        <v>1232330.322265625</v>
      </c>
      <c r="G533">
        <v>1231967.1630859375</v>
      </c>
      <c r="H533">
        <v>-623073.4421890527</v>
      </c>
      <c r="I533">
        <v>-9.4218466409143754E-9</v>
      </c>
      <c r="J533">
        <v>1.3046966040201315E-5</v>
      </c>
      <c r="K533">
        <v>-0.19848002044742022</v>
      </c>
      <c r="L533">
        <v>-150.57549104055053</v>
      </c>
      <c r="M533">
        <v>0</v>
      </c>
    </row>
    <row r="534" spans="1:15" x14ac:dyDescent="0.15">
      <c r="A534">
        <v>25</v>
      </c>
      <c r="B534" t="s">
        <v>93</v>
      </c>
      <c r="C534" t="s">
        <v>464</v>
      </c>
      <c r="D534">
        <v>16</v>
      </c>
      <c r="E534">
        <v>1231967.1630859375</v>
      </c>
      <c r="F534">
        <v>1232330.322265625</v>
      </c>
      <c r="G534">
        <v>1232148.7426757813</v>
      </c>
      <c r="H534">
        <v>464174.28178818739</v>
      </c>
      <c r="I534">
        <v>6.9988707667490737E-9</v>
      </c>
      <c r="J534">
        <v>1.3063386757608978E-5</v>
      </c>
      <c r="K534">
        <v>0.14786269916561806</v>
      </c>
      <c r="L534">
        <v>-62.328064322804991</v>
      </c>
      <c r="M534">
        <v>0</v>
      </c>
    </row>
    <row r="535" spans="1:15" x14ac:dyDescent="0.15">
      <c r="A535">
        <v>25</v>
      </c>
      <c r="B535" t="s">
        <v>93</v>
      </c>
      <c r="C535" t="s">
        <v>464</v>
      </c>
      <c r="D535">
        <v>17</v>
      </c>
      <c r="E535">
        <v>1232148.7426757813</v>
      </c>
      <c r="F535">
        <v>1232330.322265625</v>
      </c>
      <c r="G535">
        <v>1232239.5324707031</v>
      </c>
      <c r="H535">
        <v>1010460.1136409378</v>
      </c>
      <c r="I535">
        <v>1.5213962205716259E-8</v>
      </c>
      <c r="J535">
        <v>1.3071601849047945E-5</v>
      </c>
      <c r="K535">
        <v>0.32188202936741961</v>
      </c>
      <c r="L535">
        <v>-17.998076914890586</v>
      </c>
      <c r="M535">
        <v>0</v>
      </c>
    </row>
    <row r="536" spans="1:15" x14ac:dyDescent="0.15">
      <c r="A536">
        <v>25</v>
      </c>
      <c r="B536" t="s">
        <v>93</v>
      </c>
      <c r="C536" t="s">
        <v>464</v>
      </c>
      <c r="D536">
        <v>18</v>
      </c>
      <c r="E536">
        <v>1232239.5324707031</v>
      </c>
      <c r="F536">
        <v>1232330.322265625</v>
      </c>
      <c r="G536">
        <v>1232284.9273681641</v>
      </c>
      <c r="H536">
        <v>1284414.1498427407</v>
      </c>
      <c r="I536">
        <v>1.9324866532876222E-8</v>
      </c>
      <c r="J536">
        <v>1.3075712753375105E-5</v>
      </c>
      <c r="K536">
        <v>0.40915007680008308</v>
      </c>
      <c r="L536">
        <v>4.2302897095325962</v>
      </c>
      <c r="M536">
        <v>0</v>
      </c>
    </row>
    <row r="537" spans="1:15" x14ac:dyDescent="0.15">
      <c r="A537">
        <v>25</v>
      </c>
      <c r="B537" t="s">
        <v>93</v>
      </c>
      <c r="C537" t="s">
        <v>464</v>
      </c>
      <c r="D537">
        <v>19</v>
      </c>
      <c r="E537">
        <v>1232239.5324707031</v>
      </c>
      <c r="F537">
        <v>1232284.9273681641</v>
      </c>
      <c r="G537">
        <v>1232262.2299194336</v>
      </c>
      <c r="H537">
        <v>1147421.2400491817</v>
      </c>
      <c r="I537">
        <v>1.7269911205821002E-8</v>
      </c>
      <c r="J537">
        <v>1.307365779804805E-5</v>
      </c>
      <c r="K537">
        <v>0.36551099078568172</v>
      </c>
      <c r="L537">
        <v>-6.8849785224528741</v>
      </c>
      <c r="M537">
        <v>0</v>
      </c>
    </row>
    <row r="538" spans="1:15" x14ac:dyDescent="0.15">
      <c r="A538">
        <v>25</v>
      </c>
      <c r="B538" t="s">
        <v>93</v>
      </c>
      <c r="C538" t="s">
        <v>464</v>
      </c>
      <c r="D538">
        <v>20</v>
      </c>
      <c r="E538">
        <v>1232262.2299194336</v>
      </c>
      <c r="F538">
        <v>1232284.9273681641</v>
      </c>
      <c r="G538">
        <v>1232273.5786437988</v>
      </c>
      <c r="H538">
        <v>1215903.3752075003</v>
      </c>
      <c r="I538">
        <v>1.8297357730378663E-8</v>
      </c>
      <c r="J538">
        <v>1.3074685244572608E-5</v>
      </c>
      <c r="K538">
        <v>0.38732597224076015</v>
      </c>
      <c r="L538">
        <v>-1.3284552813600901</v>
      </c>
      <c r="M538">
        <v>0</v>
      </c>
    </row>
    <row r="539" spans="1:15" x14ac:dyDescent="0.15">
      <c r="A539">
        <v>25</v>
      </c>
      <c r="B539" t="s">
        <v>93</v>
      </c>
      <c r="C539" t="s">
        <v>464</v>
      </c>
      <c r="D539">
        <v>21</v>
      </c>
      <c r="E539">
        <v>1232273.5786437988</v>
      </c>
      <c r="F539">
        <v>1232284.9273681641</v>
      </c>
      <c r="G539">
        <v>1232279.2530059814</v>
      </c>
      <c r="H539">
        <v>1250155.1823593343</v>
      </c>
      <c r="I539">
        <v>1.8811104346595905E-8</v>
      </c>
      <c r="J539">
        <v>1.3075198991188825E-5</v>
      </c>
      <c r="K539">
        <v>0.39823688405875152</v>
      </c>
      <c r="L539">
        <v>1.4506394804381324</v>
      </c>
      <c r="M539">
        <v>0</v>
      </c>
    </row>
    <row r="540" spans="1:15" x14ac:dyDescent="0.15">
      <c r="A540">
        <v>25</v>
      </c>
      <c r="B540" t="s">
        <v>93</v>
      </c>
      <c r="C540" t="s">
        <v>464</v>
      </c>
      <c r="D540">
        <v>22</v>
      </c>
      <c r="E540">
        <v>1232273.5786437988</v>
      </c>
      <c r="F540">
        <v>1232279.2530059814</v>
      </c>
      <c r="G540">
        <v>1232276.4158248901</v>
      </c>
      <c r="H540">
        <v>1233028.383743756</v>
      </c>
      <c r="I540">
        <v>1.8554229091859034E-8</v>
      </c>
      <c r="J540">
        <v>1.3074942115934088E-5</v>
      </c>
      <c r="K540">
        <v>0.39278114303490702</v>
      </c>
      <c r="L540">
        <v>6.1022665792275055E-2</v>
      </c>
      <c r="M540">
        <v>0</v>
      </c>
    </row>
    <row r="541" spans="1:15" x14ac:dyDescent="0.15">
      <c r="A541">
        <v>25</v>
      </c>
      <c r="B541" t="s">
        <v>93</v>
      </c>
      <c r="C541" t="s">
        <v>465</v>
      </c>
      <c r="D541">
        <v>22</v>
      </c>
      <c r="E541">
        <v>1232273.5786437988</v>
      </c>
      <c r="F541">
        <v>1232279.2530059814</v>
      </c>
      <c r="G541">
        <v>1232276.4158248901</v>
      </c>
      <c r="H541">
        <v>1233028.383743756</v>
      </c>
      <c r="I541">
        <v>1.8554229091859034E-8</v>
      </c>
      <c r="J541">
        <v>1.3074942115934088E-5</v>
      </c>
      <c r="K541">
        <v>0.39278114303490702</v>
      </c>
      <c r="L541">
        <v>6.1022665792275055E-2</v>
      </c>
      <c r="M541">
        <v>0</v>
      </c>
      <c r="N541" t="s">
        <v>466</v>
      </c>
      <c r="O541" t="s">
        <v>467</v>
      </c>
    </row>
    <row r="542" spans="1:15" x14ac:dyDescent="0.15">
      <c r="A542">
        <v>26</v>
      </c>
      <c r="B542" t="s">
        <v>94</v>
      </c>
      <c r="C542" t="s">
        <v>461</v>
      </c>
      <c r="D542">
        <v>0</v>
      </c>
      <c r="E542">
        <v>100000</v>
      </c>
      <c r="F542">
        <v>12000000</v>
      </c>
      <c r="G542">
        <v>100000</v>
      </c>
      <c r="H542">
        <v>432.12415474219864</v>
      </c>
      <c r="I542">
        <v>-8.9929699618066211E-5</v>
      </c>
      <c r="J542">
        <v>-7.6873311731223985E-5</v>
      </c>
      <c r="K542">
        <v>1.3834835029925201E-4</v>
      </c>
      <c r="L542">
        <v>-99.567875845257802</v>
      </c>
      <c r="M542">
        <v>0</v>
      </c>
      <c r="O542" t="s">
        <v>462</v>
      </c>
    </row>
    <row r="543" spans="1:15" x14ac:dyDescent="0.15">
      <c r="A543">
        <v>26</v>
      </c>
      <c r="B543" t="s">
        <v>94</v>
      </c>
      <c r="C543" t="s">
        <v>461</v>
      </c>
      <c r="D543">
        <v>0</v>
      </c>
      <c r="E543">
        <v>100000</v>
      </c>
      <c r="F543">
        <v>12000000</v>
      </c>
      <c r="G543">
        <v>12000000</v>
      </c>
      <c r="H543">
        <v>181165190318786.84</v>
      </c>
      <c r="I543">
        <v>9.7696616669143838E-2</v>
      </c>
      <c r="J543">
        <v>9.7709673057030683E-2</v>
      </c>
      <c r="K543">
        <v>58001629.710348122</v>
      </c>
      <c r="L543">
        <v>1509709819.3232236</v>
      </c>
      <c r="M543">
        <v>0</v>
      </c>
      <c r="O543" t="s">
        <v>463</v>
      </c>
    </row>
    <row r="544" spans="1:15" x14ac:dyDescent="0.15">
      <c r="A544">
        <v>26</v>
      </c>
      <c r="B544" t="s">
        <v>94</v>
      </c>
      <c r="C544" t="s">
        <v>464</v>
      </c>
      <c r="D544">
        <v>1</v>
      </c>
      <c r="E544">
        <v>100000</v>
      </c>
      <c r="F544">
        <v>12000000</v>
      </c>
      <c r="G544">
        <v>6050000</v>
      </c>
      <c r="H544">
        <v>41751560595013.086</v>
      </c>
      <c r="I544">
        <v>2.9033754787668127E-2</v>
      </c>
      <c r="J544">
        <v>2.9046811175554969E-2</v>
      </c>
      <c r="K544">
        <v>13367129.486629555</v>
      </c>
      <c r="L544">
        <v>690108339.5869931</v>
      </c>
      <c r="M544">
        <v>0</v>
      </c>
    </row>
    <row r="545" spans="1:13" x14ac:dyDescent="0.15">
      <c r="A545">
        <v>26</v>
      </c>
      <c r="B545" t="s">
        <v>94</v>
      </c>
      <c r="C545" t="s">
        <v>464</v>
      </c>
      <c r="D545">
        <v>2</v>
      </c>
      <c r="E545">
        <v>100000</v>
      </c>
      <c r="F545">
        <v>6050000</v>
      </c>
      <c r="G545">
        <v>3075000</v>
      </c>
      <c r="H545">
        <v>1678606692866.9231</v>
      </c>
      <c r="I545">
        <v>2.1801129467146109E-3</v>
      </c>
      <c r="J545">
        <v>2.1931693346014533E-3</v>
      </c>
      <c r="K545">
        <v>537420.7023857988</v>
      </c>
      <c r="L545">
        <v>54588735.540387742</v>
      </c>
      <c r="M545">
        <v>0</v>
      </c>
    </row>
    <row r="546" spans="1:13" x14ac:dyDescent="0.15">
      <c r="A546">
        <v>26</v>
      </c>
      <c r="B546" t="s">
        <v>94</v>
      </c>
      <c r="C546" t="s">
        <v>464</v>
      </c>
      <c r="D546">
        <v>3</v>
      </c>
      <c r="E546">
        <v>100000</v>
      </c>
      <c r="F546">
        <v>3075000</v>
      </c>
      <c r="G546">
        <v>1587500</v>
      </c>
      <c r="H546">
        <v>12683674737.280382</v>
      </c>
      <c r="I546">
        <v>5.2454181417077781E-5</v>
      </c>
      <c r="J546">
        <v>6.5510569303920007E-5</v>
      </c>
      <c r="K546">
        <v>4060.7900678033529</v>
      </c>
      <c r="L546">
        <v>798871.63699403987</v>
      </c>
      <c r="M546">
        <v>0</v>
      </c>
    </row>
    <row r="547" spans="1:13" x14ac:dyDescent="0.15">
      <c r="A547">
        <v>26</v>
      </c>
      <c r="B547" t="s">
        <v>94</v>
      </c>
      <c r="C547" t="s">
        <v>464</v>
      </c>
      <c r="D547">
        <v>4</v>
      </c>
      <c r="E547">
        <v>100000</v>
      </c>
      <c r="F547">
        <v>1587500</v>
      </c>
      <c r="G547">
        <v>843750</v>
      </c>
      <c r="H547">
        <v>-208883.34832377982</v>
      </c>
      <c r="I547">
        <v>-1.160174782491877E-5</v>
      </c>
      <c r="J547">
        <v>1.4546400619234598E-6</v>
      </c>
      <c r="K547">
        <v>-6.6875841881182604E-2</v>
      </c>
      <c r="L547">
        <v>-124.75654498652206</v>
      </c>
      <c r="M547">
        <v>0</v>
      </c>
    </row>
    <row r="548" spans="1:13" x14ac:dyDescent="0.15">
      <c r="A548">
        <v>26</v>
      </c>
      <c r="B548" t="s">
        <v>94</v>
      </c>
      <c r="C548" t="s">
        <v>464</v>
      </c>
      <c r="D548">
        <v>5</v>
      </c>
      <c r="E548">
        <v>843750</v>
      </c>
      <c r="F548">
        <v>1587500</v>
      </c>
      <c r="G548">
        <v>1215625</v>
      </c>
      <c r="H548">
        <v>-82523727.855047241</v>
      </c>
      <c r="I548">
        <v>-3.619520027174209E-6</v>
      </c>
      <c r="J548">
        <v>9.4368678596680199E-6</v>
      </c>
      <c r="K548">
        <v>-26.420697579614608</v>
      </c>
      <c r="L548">
        <v>-6888.5842965591564</v>
      </c>
      <c r="M548">
        <v>0</v>
      </c>
    </row>
    <row r="549" spans="1:13" x14ac:dyDescent="0.15">
      <c r="A549">
        <v>26</v>
      </c>
      <c r="B549" t="s">
        <v>94</v>
      </c>
      <c r="C549" t="s">
        <v>464</v>
      </c>
      <c r="D549">
        <v>6</v>
      </c>
      <c r="E549">
        <v>1215625</v>
      </c>
      <c r="F549">
        <v>1587500</v>
      </c>
      <c r="G549">
        <v>1401562.5</v>
      </c>
      <c r="H549">
        <v>1985973471.698864</v>
      </c>
      <c r="I549">
        <v>1.3001958075859289E-5</v>
      </c>
      <c r="J549">
        <v>2.6058345962701517E-5</v>
      </c>
      <c r="K549">
        <v>635.82688107665047</v>
      </c>
      <c r="L549">
        <v>141597.10388932808</v>
      </c>
      <c r="M549">
        <v>0</v>
      </c>
    </row>
    <row r="550" spans="1:13" x14ac:dyDescent="0.15">
      <c r="A550">
        <v>26</v>
      </c>
      <c r="B550" t="s">
        <v>94</v>
      </c>
      <c r="C550" t="s">
        <v>464</v>
      </c>
      <c r="D550">
        <v>7</v>
      </c>
      <c r="E550">
        <v>1215625</v>
      </c>
      <c r="F550">
        <v>1401562.5</v>
      </c>
      <c r="G550">
        <v>1308593.75</v>
      </c>
      <c r="H550">
        <v>165196069.22642511</v>
      </c>
      <c r="I550">
        <v>1.8869272929032048E-6</v>
      </c>
      <c r="J550">
        <v>1.4943315179745434E-5</v>
      </c>
      <c r="K550">
        <v>52.888975084097751</v>
      </c>
      <c r="L550">
        <v>12523.938424467113</v>
      </c>
      <c r="M550">
        <v>0</v>
      </c>
    </row>
    <row r="551" spans="1:13" x14ac:dyDescent="0.15">
      <c r="A551">
        <v>26</v>
      </c>
      <c r="B551" t="s">
        <v>94</v>
      </c>
      <c r="C551" t="s">
        <v>464</v>
      </c>
      <c r="D551">
        <v>8</v>
      </c>
      <c r="E551">
        <v>1215625</v>
      </c>
      <c r="F551">
        <v>1308593.75</v>
      </c>
      <c r="G551">
        <v>1262109.375</v>
      </c>
      <c r="H551">
        <v>-84105665.367253631</v>
      </c>
      <c r="I551">
        <v>-1.9585647256609017E-6</v>
      </c>
      <c r="J551">
        <v>1.1097823161181327E-5</v>
      </c>
      <c r="K551">
        <v>-26.927168793242611</v>
      </c>
      <c r="L551">
        <v>-6763.8967298102534</v>
      </c>
      <c r="M551">
        <v>0</v>
      </c>
    </row>
    <row r="552" spans="1:13" x14ac:dyDescent="0.15">
      <c r="A552">
        <v>26</v>
      </c>
      <c r="B552" t="s">
        <v>94</v>
      </c>
      <c r="C552" t="s">
        <v>464</v>
      </c>
      <c r="D552">
        <v>9</v>
      </c>
      <c r="E552">
        <v>1262109.375</v>
      </c>
      <c r="F552">
        <v>1308593.75</v>
      </c>
      <c r="G552">
        <v>1285351.5625</v>
      </c>
      <c r="H552">
        <v>-13438019.193843922</v>
      </c>
      <c r="I552">
        <v>-2.1066775510855191E-7</v>
      </c>
      <c r="J552">
        <v>1.2845720131733677E-5</v>
      </c>
      <c r="K552">
        <v>-4.3023000828711586</v>
      </c>
      <c r="L552">
        <v>-1145.4742177857602</v>
      </c>
      <c r="M552">
        <v>0</v>
      </c>
    </row>
    <row r="553" spans="1:13" x14ac:dyDescent="0.15">
      <c r="A553">
        <v>26</v>
      </c>
      <c r="B553" t="s">
        <v>94</v>
      </c>
      <c r="C553" t="s">
        <v>464</v>
      </c>
      <c r="D553">
        <v>10</v>
      </c>
      <c r="E553">
        <v>1285351.5625</v>
      </c>
      <c r="F553">
        <v>1308593.75</v>
      </c>
      <c r="G553">
        <v>1296972.65625</v>
      </c>
      <c r="H553">
        <v>60992883.74002891</v>
      </c>
      <c r="I553">
        <v>8.07770066235192E-7</v>
      </c>
      <c r="J553">
        <v>1.3864157953077421E-5</v>
      </c>
      <c r="K553">
        <v>19.52740839137137</v>
      </c>
      <c r="L553">
        <v>4602.7116143204275</v>
      </c>
      <c r="M553">
        <v>0</v>
      </c>
    </row>
    <row r="554" spans="1:13" x14ac:dyDescent="0.15">
      <c r="A554">
        <v>26</v>
      </c>
      <c r="B554" t="s">
        <v>94</v>
      </c>
      <c r="C554" t="s">
        <v>464</v>
      </c>
      <c r="D554">
        <v>11</v>
      </c>
      <c r="E554">
        <v>1285351.5625</v>
      </c>
      <c r="F554">
        <v>1296972.65625</v>
      </c>
      <c r="G554">
        <v>1291162.109375</v>
      </c>
      <c r="H554">
        <v>20269275.181931436</v>
      </c>
      <c r="I554">
        <v>2.9119990632192518E-7</v>
      </c>
      <c r="J554">
        <v>1.3347587793164154E-5</v>
      </c>
      <c r="K554">
        <v>6.4893867940679169</v>
      </c>
      <c r="L554">
        <v>1469.8474292854662</v>
      </c>
      <c r="M554">
        <v>0</v>
      </c>
    </row>
    <row r="555" spans="1:13" x14ac:dyDescent="0.15">
      <c r="A555">
        <v>26</v>
      </c>
      <c r="B555" t="s">
        <v>94</v>
      </c>
      <c r="C555" t="s">
        <v>464</v>
      </c>
      <c r="D555">
        <v>12</v>
      </c>
      <c r="E555">
        <v>1285351.5625</v>
      </c>
      <c r="F555">
        <v>1291162.109375</v>
      </c>
      <c r="G555">
        <v>1288256.8359375</v>
      </c>
      <c r="H555">
        <v>2569116.5342551251</v>
      </c>
      <c r="I555">
        <v>3.8525003049472541E-8</v>
      </c>
      <c r="J555">
        <v>1.3094912889891701E-5</v>
      </c>
      <c r="K555">
        <v>0.82252526349233224</v>
      </c>
      <c r="L555">
        <v>99.425802571853481</v>
      </c>
      <c r="M555">
        <v>0</v>
      </c>
    </row>
    <row r="556" spans="1:13" x14ac:dyDescent="0.15">
      <c r="A556">
        <v>26</v>
      </c>
      <c r="B556" t="s">
        <v>94</v>
      </c>
      <c r="C556" t="s">
        <v>464</v>
      </c>
      <c r="D556">
        <v>13</v>
      </c>
      <c r="E556">
        <v>1285351.5625</v>
      </c>
      <c r="F556">
        <v>1288256.8359375</v>
      </c>
      <c r="G556">
        <v>1286804.19921875</v>
      </c>
      <c r="H556">
        <v>-5644952.8226983165</v>
      </c>
      <c r="I556">
        <v>-8.653324098644718E-8</v>
      </c>
      <c r="J556">
        <v>1.2969854645855782E-5</v>
      </c>
      <c r="K556">
        <v>-1.8072813147955999</v>
      </c>
      <c r="L556">
        <v>-538.68001255556237</v>
      </c>
      <c r="M556">
        <v>0</v>
      </c>
    </row>
    <row r="557" spans="1:13" x14ac:dyDescent="0.15">
      <c r="A557">
        <v>26</v>
      </c>
      <c r="B557" t="s">
        <v>94</v>
      </c>
      <c r="C557" t="s">
        <v>464</v>
      </c>
      <c r="D557">
        <v>14</v>
      </c>
      <c r="E557">
        <v>1286804.19921875</v>
      </c>
      <c r="F557">
        <v>1288256.8359375</v>
      </c>
      <c r="G557">
        <v>1287530.517578125</v>
      </c>
      <c r="H557">
        <v>-1590857.3765135163</v>
      </c>
      <c r="I557">
        <v>-2.4118497306561533E-8</v>
      </c>
      <c r="J557">
        <v>1.3032269389535667E-5</v>
      </c>
      <c r="K557">
        <v>-0.50932698666971343</v>
      </c>
      <c r="L557">
        <v>-223.55880927047511</v>
      </c>
      <c r="M557">
        <v>0</v>
      </c>
    </row>
    <row r="558" spans="1:13" x14ac:dyDescent="0.15">
      <c r="A558">
        <v>26</v>
      </c>
      <c r="B558" t="s">
        <v>94</v>
      </c>
      <c r="C558" t="s">
        <v>464</v>
      </c>
      <c r="D558">
        <v>15</v>
      </c>
      <c r="E558">
        <v>1287530.517578125</v>
      </c>
      <c r="F558">
        <v>1288256.8359375</v>
      </c>
      <c r="G558">
        <v>1287893.6767578125</v>
      </c>
      <c r="H558">
        <v>475784.3907774635</v>
      </c>
      <c r="I558">
        <v>7.1737098062304555E-9</v>
      </c>
      <c r="J558">
        <v>1.3063561596648459E-5</v>
      </c>
      <c r="K558">
        <v>0.15232655902206327</v>
      </c>
      <c r="L558">
        <v>-63.057168509809024</v>
      </c>
      <c r="M558">
        <v>0</v>
      </c>
    </row>
    <row r="559" spans="1:13" x14ac:dyDescent="0.15">
      <c r="A559">
        <v>26</v>
      </c>
      <c r="B559" t="s">
        <v>94</v>
      </c>
      <c r="C559" t="s">
        <v>464</v>
      </c>
      <c r="D559">
        <v>16</v>
      </c>
      <c r="E559">
        <v>1287893.6767578125</v>
      </c>
      <c r="F559">
        <v>1288256.8359375</v>
      </c>
      <c r="G559">
        <v>1288075.2563476563</v>
      </c>
      <c r="H559">
        <v>1519117.8597565908</v>
      </c>
      <c r="I559">
        <v>2.2842118430278885E-8</v>
      </c>
      <c r="J559">
        <v>1.3079230005272508E-5</v>
      </c>
      <c r="K559">
        <v>0.48635894916089284</v>
      </c>
      <c r="L559">
        <v>17.937042286182642</v>
      </c>
      <c r="M559">
        <v>0</v>
      </c>
    </row>
    <row r="560" spans="1:13" x14ac:dyDescent="0.15">
      <c r="A560">
        <v>26</v>
      </c>
      <c r="B560" t="s">
        <v>94</v>
      </c>
      <c r="C560" t="s">
        <v>464</v>
      </c>
      <c r="D560">
        <v>17</v>
      </c>
      <c r="E560">
        <v>1287893.6767578125</v>
      </c>
      <c r="F560">
        <v>1288075.2563476563</v>
      </c>
      <c r="G560">
        <v>1287984.4665527344</v>
      </c>
      <c r="H560">
        <v>996700.09487402579</v>
      </c>
      <c r="I560">
        <v>1.5007326595231613E-8</v>
      </c>
      <c r="J560">
        <v>1.3071395213437461E-5</v>
      </c>
      <c r="K560">
        <v>0.31910230510301935</v>
      </c>
      <c r="L560">
        <v>-22.615518994442969</v>
      </c>
      <c r="M560">
        <v>0</v>
      </c>
    </row>
    <row r="561" spans="1:15" x14ac:dyDescent="0.15">
      <c r="A561">
        <v>26</v>
      </c>
      <c r="B561" t="s">
        <v>94</v>
      </c>
      <c r="C561" t="s">
        <v>464</v>
      </c>
      <c r="D561">
        <v>18</v>
      </c>
      <c r="E561">
        <v>1287984.4665527344</v>
      </c>
      <c r="F561">
        <v>1288075.2563476563</v>
      </c>
      <c r="G561">
        <v>1288029.8614501953</v>
      </c>
      <c r="H561">
        <v>1257660.1218721485</v>
      </c>
      <c r="I561">
        <v>1.8923659495800887E-8</v>
      </c>
      <c r="J561">
        <v>1.307531154633803E-5</v>
      </c>
      <c r="K561">
        <v>0.40265095387220812</v>
      </c>
      <c r="L561">
        <v>-2.3578443704599743</v>
      </c>
      <c r="M561">
        <v>0</v>
      </c>
    </row>
    <row r="562" spans="1:15" x14ac:dyDescent="0.15">
      <c r="A562">
        <v>26</v>
      </c>
      <c r="B562" t="s">
        <v>94</v>
      </c>
      <c r="C562" t="s">
        <v>464</v>
      </c>
      <c r="D562">
        <v>19</v>
      </c>
      <c r="E562">
        <v>1288029.8614501953</v>
      </c>
      <c r="F562">
        <v>1288075.2563476563</v>
      </c>
      <c r="G562">
        <v>1288052.5588989258</v>
      </c>
      <c r="H562">
        <v>1388336.9312377966</v>
      </c>
      <c r="I562">
        <v>2.0882775878451907E-8</v>
      </c>
      <c r="J562">
        <v>1.3077270662720681E-5</v>
      </c>
      <c r="K562">
        <v>0.44448828418505071</v>
      </c>
      <c r="L562">
        <v>7.7857360436128094</v>
      </c>
      <c r="M562">
        <v>0</v>
      </c>
    </row>
    <row r="563" spans="1:15" x14ac:dyDescent="0.15">
      <c r="A563">
        <v>26</v>
      </c>
      <c r="B563" t="s">
        <v>94</v>
      </c>
      <c r="C563" t="s">
        <v>464</v>
      </c>
      <c r="D563">
        <v>20</v>
      </c>
      <c r="E563">
        <v>1288029.8614501953</v>
      </c>
      <c r="F563">
        <v>1288052.5588989258</v>
      </c>
      <c r="G563">
        <v>1288041.2101745605</v>
      </c>
      <c r="H563">
        <v>1322985.5131015517</v>
      </c>
      <c r="I563">
        <v>1.990318941559252E-8</v>
      </c>
      <c r="J563">
        <v>1.3076291076257821E-5</v>
      </c>
      <c r="K563">
        <v>0.4235654526570144</v>
      </c>
      <c r="L563">
        <v>2.7129801943414016</v>
      </c>
      <c r="M563">
        <v>0</v>
      </c>
    </row>
    <row r="564" spans="1:15" x14ac:dyDescent="0.15">
      <c r="A564">
        <v>26</v>
      </c>
      <c r="B564" t="s">
        <v>94</v>
      </c>
      <c r="C564" t="s">
        <v>464</v>
      </c>
      <c r="D564">
        <v>21</v>
      </c>
      <c r="E564">
        <v>1288029.8614501953</v>
      </c>
      <c r="F564">
        <v>1288041.2101745605</v>
      </c>
      <c r="G564">
        <v>1288035.5358123779</v>
      </c>
      <c r="H564">
        <v>1290319.5643334985</v>
      </c>
      <c r="I564">
        <v>1.9413417388213034E-8</v>
      </c>
      <c r="J564">
        <v>1.3075801304230442E-5</v>
      </c>
      <c r="K564">
        <v>0.41310716173894202</v>
      </c>
      <c r="L564">
        <v>0.17732651449557926</v>
      </c>
      <c r="M564">
        <v>0</v>
      </c>
    </row>
    <row r="565" spans="1:15" x14ac:dyDescent="0.15">
      <c r="A565">
        <v>26</v>
      </c>
      <c r="B565" t="s">
        <v>94</v>
      </c>
      <c r="C565" t="s">
        <v>465</v>
      </c>
      <c r="D565">
        <v>21</v>
      </c>
      <c r="E565">
        <v>1288029.8614501953</v>
      </c>
      <c r="F565">
        <v>1288041.2101745605</v>
      </c>
      <c r="G565">
        <v>1288035.5358123779</v>
      </c>
      <c r="H565">
        <v>1290319.5643334985</v>
      </c>
      <c r="I565">
        <v>1.9413417388213034E-8</v>
      </c>
      <c r="J565">
        <v>1.3075801304230442E-5</v>
      </c>
      <c r="K565">
        <v>0.41310716173894202</v>
      </c>
      <c r="L565">
        <v>0.17732651449557926</v>
      </c>
      <c r="M565">
        <v>0</v>
      </c>
      <c r="N565" t="s">
        <v>466</v>
      </c>
      <c r="O565" t="s">
        <v>467</v>
      </c>
    </row>
    <row r="566" spans="1:15" x14ac:dyDescent="0.15">
      <c r="A566">
        <v>27</v>
      </c>
      <c r="B566" t="s">
        <v>95</v>
      </c>
      <c r="C566" t="s">
        <v>461</v>
      </c>
      <c r="D566">
        <v>0</v>
      </c>
      <c r="E566">
        <v>100000</v>
      </c>
      <c r="F566">
        <v>12000000</v>
      </c>
      <c r="G566">
        <v>100000</v>
      </c>
      <c r="H566">
        <v>413.74210942108368</v>
      </c>
      <c r="I566">
        <v>-9.1696869990855816E-5</v>
      </c>
      <c r="J566">
        <v>-7.864048210401359E-5</v>
      </c>
      <c r="K566">
        <v>1.3113854498291084E-4</v>
      </c>
      <c r="L566">
        <v>-99.586257890578921</v>
      </c>
      <c r="M566">
        <v>0</v>
      </c>
      <c r="O566" t="s">
        <v>462</v>
      </c>
    </row>
    <row r="567" spans="1:15" x14ac:dyDescent="0.15">
      <c r="A567">
        <v>27</v>
      </c>
      <c r="B567" t="s">
        <v>95</v>
      </c>
      <c r="C567" t="s">
        <v>461</v>
      </c>
      <c r="D567">
        <v>0</v>
      </c>
      <c r="E567">
        <v>100000</v>
      </c>
      <c r="F567">
        <v>12000000</v>
      </c>
      <c r="G567">
        <v>12000000</v>
      </c>
      <c r="H567">
        <v>175036223541376.16</v>
      </c>
      <c r="I567">
        <v>9.4937306856793899E-2</v>
      </c>
      <c r="J567">
        <v>9.4950363244680744E-2</v>
      </c>
      <c r="K567">
        <v>55478993.198534437</v>
      </c>
      <c r="L567">
        <v>1458635096.1781347</v>
      </c>
      <c r="M567">
        <v>0</v>
      </c>
      <c r="O567" t="s">
        <v>463</v>
      </c>
    </row>
    <row r="568" spans="1:15" x14ac:dyDescent="0.15">
      <c r="A568">
        <v>27</v>
      </c>
      <c r="B568" t="s">
        <v>95</v>
      </c>
      <c r="C568" t="s">
        <v>464</v>
      </c>
      <c r="D568">
        <v>1</v>
      </c>
      <c r="E568">
        <v>100000</v>
      </c>
      <c r="F568">
        <v>12000000</v>
      </c>
      <c r="G568">
        <v>6050000</v>
      </c>
      <c r="H568">
        <v>38956529464486.641</v>
      </c>
      <c r="I568">
        <v>2.7429358382394173E-2</v>
      </c>
      <c r="J568">
        <v>2.7442414770281014E-2</v>
      </c>
      <c r="K568">
        <v>12347552.920597984</v>
      </c>
      <c r="L568">
        <v>643909477.92539907</v>
      </c>
      <c r="M568">
        <v>0</v>
      </c>
    </row>
    <row r="569" spans="1:15" x14ac:dyDescent="0.15">
      <c r="A569">
        <v>27</v>
      </c>
      <c r="B569" t="s">
        <v>95</v>
      </c>
      <c r="C569" t="s">
        <v>464</v>
      </c>
      <c r="D569">
        <v>2</v>
      </c>
      <c r="E569">
        <v>100000</v>
      </c>
      <c r="F569">
        <v>6050000</v>
      </c>
      <c r="G569">
        <v>3075000</v>
      </c>
      <c r="H569">
        <v>1484550018285.2754</v>
      </c>
      <c r="I569">
        <v>1.9788089347131327E-3</v>
      </c>
      <c r="J569">
        <v>1.9918653225999752E-3</v>
      </c>
      <c r="K569">
        <v>470538.83305397001</v>
      </c>
      <c r="L569">
        <v>48277949.375130907</v>
      </c>
      <c r="M569">
        <v>0</v>
      </c>
    </row>
    <row r="570" spans="1:15" x14ac:dyDescent="0.15">
      <c r="A570">
        <v>27</v>
      </c>
      <c r="B570" t="s">
        <v>95</v>
      </c>
      <c r="C570" t="s">
        <v>464</v>
      </c>
      <c r="D570">
        <v>3</v>
      </c>
      <c r="E570">
        <v>100000</v>
      </c>
      <c r="F570">
        <v>3075000</v>
      </c>
      <c r="G570">
        <v>1587500</v>
      </c>
      <c r="H570">
        <v>9744664286.767437</v>
      </c>
      <c r="I570">
        <v>4.3113352775137423E-5</v>
      </c>
      <c r="J570">
        <v>5.6169740661979655E-5</v>
      </c>
      <c r="K570">
        <v>3088.6416122876185</v>
      </c>
      <c r="L570">
        <v>613737.12042629521</v>
      </c>
      <c r="M570">
        <v>0</v>
      </c>
    </row>
    <row r="571" spans="1:15" x14ac:dyDescent="0.15">
      <c r="A571">
        <v>27</v>
      </c>
      <c r="B571" t="s">
        <v>95</v>
      </c>
      <c r="C571" t="s">
        <v>464</v>
      </c>
      <c r="D571">
        <v>4</v>
      </c>
      <c r="E571">
        <v>100000</v>
      </c>
      <c r="F571">
        <v>1587500</v>
      </c>
      <c r="G571">
        <v>843750</v>
      </c>
      <c r="H571">
        <v>-189579.50283047109</v>
      </c>
      <c r="I571">
        <v>-1.1824560829558516E-5</v>
      </c>
      <c r="J571">
        <v>1.2318270572837122E-6</v>
      </c>
      <c r="K571">
        <v>-6.0088590437550264E-2</v>
      </c>
      <c r="L571">
        <v>-122.46868181694472</v>
      </c>
      <c r="M571">
        <v>0</v>
      </c>
    </row>
    <row r="572" spans="1:15" x14ac:dyDescent="0.15">
      <c r="A572">
        <v>27</v>
      </c>
      <c r="B572" t="s">
        <v>95</v>
      </c>
      <c r="C572" t="s">
        <v>464</v>
      </c>
      <c r="D572">
        <v>5</v>
      </c>
      <c r="E572">
        <v>843750</v>
      </c>
      <c r="F572">
        <v>1587500</v>
      </c>
      <c r="G572">
        <v>1215625</v>
      </c>
      <c r="H572">
        <v>-58168013.013068862</v>
      </c>
      <c r="I572">
        <v>-4.4695966979720327E-6</v>
      </c>
      <c r="J572">
        <v>8.5867911888701962E-6</v>
      </c>
      <c r="K572">
        <v>-18.436771161036088</v>
      </c>
      <c r="L572">
        <v>-4885.0293481187755</v>
      </c>
      <c r="M572">
        <v>0</v>
      </c>
    </row>
    <row r="573" spans="1:15" x14ac:dyDescent="0.15">
      <c r="A573">
        <v>27</v>
      </c>
      <c r="B573" t="s">
        <v>95</v>
      </c>
      <c r="C573" t="s">
        <v>464</v>
      </c>
      <c r="D573">
        <v>6</v>
      </c>
      <c r="E573">
        <v>1215625</v>
      </c>
      <c r="F573">
        <v>1587500</v>
      </c>
      <c r="G573">
        <v>1401562.5</v>
      </c>
      <c r="H573">
        <v>1223197761.3235807</v>
      </c>
      <c r="I573">
        <v>8.9097647357951381E-6</v>
      </c>
      <c r="J573">
        <v>2.1966152622637367E-5</v>
      </c>
      <c r="K573">
        <v>387.70135065723639</v>
      </c>
      <c r="L573">
        <v>87173.864799006871</v>
      </c>
      <c r="M573">
        <v>0</v>
      </c>
    </row>
    <row r="574" spans="1:15" x14ac:dyDescent="0.15">
      <c r="A574">
        <v>27</v>
      </c>
      <c r="B574" t="s">
        <v>95</v>
      </c>
      <c r="C574" t="s">
        <v>464</v>
      </c>
      <c r="D574">
        <v>7</v>
      </c>
      <c r="E574">
        <v>1215625</v>
      </c>
      <c r="F574">
        <v>1401562.5</v>
      </c>
      <c r="G574">
        <v>1308593.75</v>
      </c>
      <c r="H574">
        <v>-35190944.393883109</v>
      </c>
      <c r="I574">
        <v>-5.9348616470375109E-7</v>
      </c>
      <c r="J574">
        <v>1.2462901722138478E-5</v>
      </c>
      <c r="K574">
        <v>-11.154023579677689</v>
      </c>
      <c r="L574">
        <v>-2789.2184372639031</v>
      </c>
      <c r="M574">
        <v>0</v>
      </c>
    </row>
    <row r="575" spans="1:15" x14ac:dyDescent="0.15">
      <c r="A575">
        <v>27</v>
      </c>
      <c r="B575" t="s">
        <v>95</v>
      </c>
      <c r="C575" t="s">
        <v>464</v>
      </c>
      <c r="D575">
        <v>8</v>
      </c>
      <c r="E575">
        <v>1308593.75</v>
      </c>
      <c r="F575">
        <v>1401562.5</v>
      </c>
      <c r="G575">
        <v>1355078.125</v>
      </c>
      <c r="H575">
        <v>387861614.60994673</v>
      </c>
      <c r="I575">
        <v>3.6466954089215604E-6</v>
      </c>
      <c r="J575">
        <v>1.6703083295763789E-5</v>
      </c>
      <c r="K575">
        <v>122.93553553405602</v>
      </c>
      <c r="L575">
        <v>28522.823101800623</v>
      </c>
      <c r="M575">
        <v>0</v>
      </c>
    </row>
    <row r="576" spans="1:15" x14ac:dyDescent="0.15">
      <c r="A576">
        <v>27</v>
      </c>
      <c r="B576" t="s">
        <v>95</v>
      </c>
      <c r="C576" t="s">
        <v>464</v>
      </c>
      <c r="D576">
        <v>9</v>
      </c>
      <c r="E576">
        <v>1308593.75</v>
      </c>
      <c r="F576">
        <v>1355078.125</v>
      </c>
      <c r="G576">
        <v>1331835.9375</v>
      </c>
      <c r="H576">
        <v>115776212.94165823</v>
      </c>
      <c r="I576">
        <v>1.4076378862202839E-6</v>
      </c>
      <c r="J576">
        <v>1.4464025773062513E-5</v>
      </c>
      <c r="K576">
        <v>36.696105528259345</v>
      </c>
      <c r="L576">
        <v>8592.9785930677535</v>
      </c>
      <c r="M576">
        <v>0</v>
      </c>
    </row>
    <row r="577" spans="1:15" x14ac:dyDescent="0.15">
      <c r="A577">
        <v>27</v>
      </c>
      <c r="B577" t="s">
        <v>95</v>
      </c>
      <c r="C577" t="s">
        <v>464</v>
      </c>
      <c r="D577">
        <v>10</v>
      </c>
      <c r="E577">
        <v>1308593.75</v>
      </c>
      <c r="F577">
        <v>1331835.9375</v>
      </c>
      <c r="G577">
        <v>1320214.84375</v>
      </c>
      <c r="H577">
        <v>26720191.554450501</v>
      </c>
      <c r="I577">
        <v>3.7842561315952691E-7</v>
      </c>
      <c r="J577">
        <v>1.3434813500001756E-5</v>
      </c>
      <c r="K577">
        <v>8.4691573865136291</v>
      </c>
      <c r="L577">
        <v>1923.9275206566545</v>
      </c>
      <c r="M577">
        <v>0</v>
      </c>
    </row>
    <row r="578" spans="1:15" x14ac:dyDescent="0.15">
      <c r="A578">
        <v>27</v>
      </c>
      <c r="B578" t="s">
        <v>95</v>
      </c>
      <c r="C578" t="s">
        <v>464</v>
      </c>
      <c r="D578">
        <v>11</v>
      </c>
      <c r="E578">
        <v>1308593.75</v>
      </c>
      <c r="F578">
        <v>1320214.84375</v>
      </c>
      <c r="G578">
        <v>1314404.296875</v>
      </c>
      <c r="H578">
        <v>-7435680.6615506932</v>
      </c>
      <c r="I578">
        <v>-1.1455665220792416E-7</v>
      </c>
      <c r="J578">
        <v>1.2941831234634305E-5</v>
      </c>
      <c r="K578">
        <v>-2.356792602710204</v>
      </c>
      <c r="L578">
        <v>-665.70726976692367</v>
      </c>
      <c r="M578">
        <v>0</v>
      </c>
    </row>
    <row r="579" spans="1:15" x14ac:dyDescent="0.15">
      <c r="A579">
        <v>27</v>
      </c>
      <c r="B579" t="s">
        <v>95</v>
      </c>
      <c r="C579" t="s">
        <v>464</v>
      </c>
      <c r="D579">
        <v>12</v>
      </c>
      <c r="E579">
        <v>1314404.296875</v>
      </c>
      <c r="F579">
        <v>1320214.84375</v>
      </c>
      <c r="G579">
        <v>1317309.5703125</v>
      </c>
      <c r="H579">
        <v>8818184.7108887192</v>
      </c>
      <c r="I579">
        <v>1.3016143267560777E-7</v>
      </c>
      <c r="J579">
        <v>1.3186549319517837E-5</v>
      </c>
      <c r="K579">
        <v>2.7949872300756637</v>
      </c>
      <c r="L579">
        <v>569.40868795152051</v>
      </c>
      <c r="M579">
        <v>0</v>
      </c>
    </row>
    <row r="580" spans="1:15" x14ac:dyDescent="0.15">
      <c r="A580">
        <v>27</v>
      </c>
      <c r="B580" t="s">
        <v>95</v>
      </c>
      <c r="C580" t="s">
        <v>464</v>
      </c>
      <c r="D580">
        <v>13</v>
      </c>
      <c r="E580">
        <v>1314404.296875</v>
      </c>
      <c r="F580">
        <v>1317309.5703125</v>
      </c>
      <c r="G580">
        <v>1315856.93359375</v>
      </c>
      <c r="H580">
        <v>488146.0863712047</v>
      </c>
      <c r="I580">
        <v>7.3598554028479014E-9</v>
      </c>
      <c r="J580">
        <v>1.3063747742245077E-5</v>
      </c>
      <c r="K580">
        <v>0.15472142198770356</v>
      </c>
      <c r="L580">
        <v>-62.902799391874311</v>
      </c>
      <c r="M580">
        <v>0</v>
      </c>
    </row>
    <row r="581" spans="1:15" x14ac:dyDescent="0.15">
      <c r="A581">
        <v>27</v>
      </c>
      <c r="B581" t="s">
        <v>95</v>
      </c>
      <c r="C581" t="s">
        <v>464</v>
      </c>
      <c r="D581">
        <v>14</v>
      </c>
      <c r="E581">
        <v>1315856.93359375</v>
      </c>
      <c r="F581">
        <v>1317309.5703125</v>
      </c>
      <c r="G581">
        <v>1316583.251953125</v>
      </c>
      <c r="H581">
        <v>4602073.8170276685</v>
      </c>
      <c r="I581">
        <v>6.8650655412234117E-8</v>
      </c>
      <c r="J581">
        <v>1.3125038542254463E-5</v>
      </c>
      <c r="K581">
        <v>1.4586604808328585</v>
      </c>
      <c r="L581">
        <v>249.54673851430084</v>
      </c>
      <c r="M581">
        <v>0</v>
      </c>
    </row>
    <row r="582" spans="1:15" x14ac:dyDescent="0.15">
      <c r="A582">
        <v>27</v>
      </c>
      <c r="B582" t="s">
        <v>95</v>
      </c>
      <c r="C582" t="s">
        <v>464</v>
      </c>
      <c r="D582">
        <v>15</v>
      </c>
      <c r="E582">
        <v>1315856.93359375</v>
      </c>
      <c r="F582">
        <v>1316583.251953125</v>
      </c>
      <c r="G582">
        <v>1316220.0927734375</v>
      </c>
      <c r="H582">
        <v>2532332.6746639987</v>
      </c>
      <c r="I582">
        <v>3.7977031409012414E-8</v>
      </c>
      <c r="J582">
        <v>1.3094364918251241E-5</v>
      </c>
      <c r="K582">
        <v>0.80264110131980937</v>
      </c>
      <c r="L582">
        <v>92.394318288217477</v>
      </c>
      <c r="M582">
        <v>0</v>
      </c>
    </row>
    <row r="583" spans="1:15" x14ac:dyDescent="0.15">
      <c r="A583">
        <v>27</v>
      </c>
      <c r="B583" t="s">
        <v>95</v>
      </c>
      <c r="C583" t="s">
        <v>464</v>
      </c>
      <c r="D583">
        <v>16</v>
      </c>
      <c r="E583">
        <v>1315856.93359375</v>
      </c>
      <c r="F583">
        <v>1316220.0927734375</v>
      </c>
      <c r="G583">
        <v>1316038.5131835938</v>
      </c>
      <c r="H583">
        <v>1507061.2440870495</v>
      </c>
      <c r="I583">
        <v>2.2661543612486723E-8</v>
      </c>
      <c r="J583">
        <v>1.3079049430454716E-5</v>
      </c>
      <c r="K583">
        <v>0.47767392839526135</v>
      </c>
      <c r="L583">
        <v>14.514980298058129</v>
      </c>
      <c r="M583">
        <v>0</v>
      </c>
    </row>
    <row r="584" spans="1:15" x14ac:dyDescent="0.15">
      <c r="A584">
        <v>27</v>
      </c>
      <c r="B584" t="s">
        <v>95</v>
      </c>
      <c r="C584" t="s">
        <v>464</v>
      </c>
      <c r="D584">
        <v>17</v>
      </c>
      <c r="E584">
        <v>1315856.93359375</v>
      </c>
      <c r="F584">
        <v>1316038.5131835938</v>
      </c>
      <c r="G584">
        <v>1315947.7233886719</v>
      </c>
      <c r="H584">
        <v>996890.53287485731</v>
      </c>
      <c r="I584">
        <v>1.5010186523700314E-8</v>
      </c>
      <c r="J584">
        <v>1.3071398073365929E-5</v>
      </c>
      <c r="K584">
        <v>0.31597164274955858</v>
      </c>
      <c r="L584">
        <v>-24.245430486571038</v>
      </c>
      <c r="M584">
        <v>0</v>
      </c>
    </row>
    <row r="585" spans="1:15" x14ac:dyDescent="0.15">
      <c r="A585">
        <v>27</v>
      </c>
      <c r="B585" t="s">
        <v>95</v>
      </c>
      <c r="C585" t="s">
        <v>464</v>
      </c>
      <c r="D585">
        <v>18</v>
      </c>
      <c r="E585">
        <v>1315947.7233886719</v>
      </c>
      <c r="F585">
        <v>1316038.5131835938</v>
      </c>
      <c r="G585">
        <v>1315993.1182861328</v>
      </c>
      <c r="H585">
        <v>1251817.8136542272</v>
      </c>
      <c r="I585">
        <v>1.883603999932916E-8</v>
      </c>
      <c r="J585">
        <v>1.3075223926841558E-5</v>
      </c>
      <c r="K585">
        <v>0.39677268261623683</v>
      </c>
      <c r="L585">
        <v>-4.8765684060326651</v>
      </c>
      <c r="M585">
        <v>0</v>
      </c>
    </row>
    <row r="586" spans="1:15" x14ac:dyDescent="0.15">
      <c r="A586">
        <v>27</v>
      </c>
      <c r="B586" t="s">
        <v>95</v>
      </c>
      <c r="C586" t="s">
        <v>464</v>
      </c>
      <c r="D586">
        <v>19</v>
      </c>
      <c r="E586">
        <v>1315993.1182861328</v>
      </c>
      <c r="F586">
        <v>1316038.5131835938</v>
      </c>
      <c r="G586">
        <v>1316015.8157348633</v>
      </c>
      <c r="H586">
        <v>1379430.3491096743</v>
      </c>
      <c r="I586">
        <v>2.0749290110080762E-8</v>
      </c>
      <c r="J586">
        <v>1.307713717695231E-5</v>
      </c>
      <c r="K586">
        <v>0.43722039591431833</v>
      </c>
      <c r="L586">
        <v>4.8186756281040877</v>
      </c>
      <c r="M586">
        <v>0</v>
      </c>
    </row>
    <row r="587" spans="1:15" x14ac:dyDescent="0.15">
      <c r="A587">
        <v>27</v>
      </c>
      <c r="B587" t="s">
        <v>95</v>
      </c>
      <c r="C587" t="s">
        <v>464</v>
      </c>
      <c r="D587">
        <v>20</v>
      </c>
      <c r="E587">
        <v>1315993.1182861328</v>
      </c>
      <c r="F587">
        <v>1316015.8157348633</v>
      </c>
      <c r="G587">
        <v>1316004.467010498</v>
      </c>
      <c r="H587">
        <v>1315530.8364722757</v>
      </c>
      <c r="I587">
        <v>1.9791426180126035E-8</v>
      </c>
      <c r="J587">
        <v>1.3076179313022355E-5</v>
      </c>
      <c r="K587">
        <v>0.41696698461878784</v>
      </c>
      <c r="L587">
        <v>-3.5990040314855691E-2</v>
      </c>
      <c r="M587">
        <v>0</v>
      </c>
    </row>
    <row r="588" spans="1:15" x14ac:dyDescent="0.15">
      <c r="A588">
        <v>27</v>
      </c>
      <c r="B588" t="s">
        <v>95</v>
      </c>
      <c r="C588" t="s">
        <v>465</v>
      </c>
      <c r="D588">
        <v>20</v>
      </c>
      <c r="E588">
        <v>1315993.1182861328</v>
      </c>
      <c r="F588">
        <v>1316015.8157348633</v>
      </c>
      <c r="G588">
        <v>1316004.467010498</v>
      </c>
      <c r="H588">
        <v>1315530.8364722757</v>
      </c>
      <c r="I588">
        <v>1.9791426180126035E-8</v>
      </c>
      <c r="J588">
        <v>1.3076179313022355E-5</v>
      </c>
      <c r="K588">
        <v>0.41696698461878784</v>
      </c>
      <c r="L588">
        <v>-3.5990040314855691E-2</v>
      </c>
      <c r="M588">
        <v>0</v>
      </c>
      <c r="N588" t="s">
        <v>466</v>
      </c>
      <c r="O588" t="s">
        <v>467</v>
      </c>
    </row>
    <row r="589" spans="1:15" x14ac:dyDescent="0.15">
      <c r="A589">
        <v>28</v>
      </c>
      <c r="B589" t="s">
        <v>96</v>
      </c>
      <c r="C589" t="s">
        <v>461</v>
      </c>
      <c r="D589">
        <v>0</v>
      </c>
      <c r="E589">
        <v>100000</v>
      </c>
      <c r="F589">
        <v>12000000</v>
      </c>
      <c r="G589">
        <v>100000</v>
      </c>
      <c r="H589">
        <v>419.85302115770537</v>
      </c>
      <c r="I589">
        <v>-8.9800553073243224E-5</v>
      </c>
      <c r="J589">
        <v>-7.6983071940660221E-5</v>
      </c>
      <c r="K589">
        <v>1.3620823185491514E-4</v>
      </c>
      <c r="L589">
        <v>-99.580146978842293</v>
      </c>
      <c r="M589">
        <v>0</v>
      </c>
      <c r="O589" t="s">
        <v>462</v>
      </c>
    </row>
    <row r="590" spans="1:15" x14ac:dyDescent="0.15">
      <c r="A590">
        <v>28</v>
      </c>
      <c r="B590" t="s">
        <v>96</v>
      </c>
      <c r="C590" t="s">
        <v>461</v>
      </c>
      <c r="D590">
        <v>0</v>
      </c>
      <c r="E590">
        <v>100000</v>
      </c>
      <c r="F590">
        <v>12000000</v>
      </c>
      <c r="G590">
        <v>12000000</v>
      </c>
      <c r="H590">
        <v>180908584726916.31</v>
      </c>
      <c r="I590">
        <v>9.5227403945226746E-2</v>
      </c>
      <c r="J590">
        <v>9.5240221426359323E-2</v>
      </c>
      <c r="K590">
        <v>58690153.961694673</v>
      </c>
      <c r="L590">
        <v>1507571439.3909693</v>
      </c>
      <c r="M590">
        <v>0</v>
      </c>
      <c r="O590" t="s">
        <v>463</v>
      </c>
    </row>
    <row r="591" spans="1:15" x14ac:dyDescent="0.15">
      <c r="A591">
        <v>28</v>
      </c>
      <c r="B591" t="s">
        <v>96</v>
      </c>
      <c r="C591" t="s">
        <v>464</v>
      </c>
      <c r="D591">
        <v>1</v>
      </c>
      <c r="E591">
        <v>100000</v>
      </c>
      <c r="F591">
        <v>12000000</v>
      </c>
      <c r="G591">
        <v>6050000</v>
      </c>
      <c r="H591">
        <v>41110626678264</v>
      </c>
      <c r="I591">
        <v>2.7983054589139886E-2</v>
      </c>
      <c r="J591">
        <v>2.799587207027247E-2</v>
      </c>
      <c r="K591">
        <v>13337061.991011651</v>
      </c>
      <c r="L591">
        <v>679514390.54981816</v>
      </c>
      <c r="M591">
        <v>0</v>
      </c>
    </row>
    <row r="592" spans="1:15" x14ac:dyDescent="0.15">
      <c r="A592">
        <v>28</v>
      </c>
      <c r="B592" t="s">
        <v>96</v>
      </c>
      <c r="C592" t="s">
        <v>464</v>
      </c>
      <c r="D592">
        <v>2</v>
      </c>
      <c r="E592">
        <v>100000</v>
      </c>
      <c r="F592">
        <v>6050000</v>
      </c>
      <c r="G592">
        <v>3075000</v>
      </c>
      <c r="H592">
        <v>1623484732446.9653</v>
      </c>
      <c r="I592">
        <v>2.0741589960736975E-3</v>
      </c>
      <c r="J592">
        <v>2.0869764772062805E-3</v>
      </c>
      <c r="K592">
        <v>526689.04046539997</v>
      </c>
      <c r="L592">
        <v>52796151.461689927</v>
      </c>
      <c r="M592">
        <v>0</v>
      </c>
    </row>
    <row r="593" spans="1:13" x14ac:dyDescent="0.15">
      <c r="A593">
        <v>28</v>
      </c>
      <c r="B593" t="s">
        <v>96</v>
      </c>
      <c r="C593" t="s">
        <v>464</v>
      </c>
      <c r="D593">
        <v>3</v>
      </c>
      <c r="E593">
        <v>100000</v>
      </c>
      <c r="F593">
        <v>3075000</v>
      </c>
      <c r="G593">
        <v>1587500</v>
      </c>
      <c r="H593">
        <v>11579264475.104277</v>
      </c>
      <c r="I593">
        <v>4.7950861882212653E-5</v>
      </c>
      <c r="J593">
        <v>6.076834301479565E-5</v>
      </c>
      <c r="K593">
        <v>3756.5315976182064</v>
      </c>
      <c r="L593">
        <v>729302.48662074178</v>
      </c>
      <c r="M593">
        <v>0</v>
      </c>
    </row>
    <row r="594" spans="1:13" x14ac:dyDescent="0.15">
      <c r="A594">
        <v>28</v>
      </c>
      <c r="B594" t="s">
        <v>96</v>
      </c>
      <c r="C594" t="s">
        <v>464</v>
      </c>
      <c r="D594">
        <v>4</v>
      </c>
      <c r="E594">
        <v>100000</v>
      </c>
      <c r="F594">
        <v>1587500</v>
      </c>
      <c r="G594">
        <v>843750</v>
      </c>
      <c r="H594">
        <v>-202665.92072099764</v>
      </c>
      <c r="I594">
        <v>-1.1474290094289394E-5</v>
      </c>
      <c r="J594">
        <v>1.3431910382936013E-6</v>
      </c>
      <c r="K594">
        <v>-6.574864375761294E-2</v>
      </c>
      <c r="L594">
        <v>-124.01966467804417</v>
      </c>
      <c r="M594">
        <v>0</v>
      </c>
    </row>
    <row r="595" spans="1:13" x14ac:dyDescent="0.15">
      <c r="A595">
        <v>28</v>
      </c>
      <c r="B595" t="s">
        <v>96</v>
      </c>
      <c r="C595" t="s">
        <v>464</v>
      </c>
      <c r="D595">
        <v>5</v>
      </c>
      <c r="E595">
        <v>843750</v>
      </c>
      <c r="F595">
        <v>1587500</v>
      </c>
      <c r="G595">
        <v>1215625</v>
      </c>
      <c r="H595">
        <v>-74851409.736318693</v>
      </c>
      <c r="I595">
        <v>-3.8444130705209669E-6</v>
      </c>
      <c r="J595">
        <v>8.9730680620620292E-6</v>
      </c>
      <c r="K595">
        <v>-24.283207832871962</v>
      </c>
      <c r="L595">
        <v>-6257.4424461753169</v>
      </c>
      <c r="M595">
        <v>0</v>
      </c>
    </row>
    <row r="596" spans="1:13" x14ac:dyDescent="0.15">
      <c r="A596">
        <v>28</v>
      </c>
      <c r="B596" t="s">
        <v>96</v>
      </c>
      <c r="C596" t="s">
        <v>464</v>
      </c>
      <c r="D596">
        <v>6</v>
      </c>
      <c r="E596">
        <v>1215625</v>
      </c>
      <c r="F596">
        <v>1587500</v>
      </c>
      <c r="G596">
        <v>1401562.5</v>
      </c>
      <c r="H596">
        <v>1676906121.8624642</v>
      </c>
      <c r="I596">
        <v>1.1164405718454909E-5</v>
      </c>
      <c r="J596">
        <v>2.3981886851037905E-5</v>
      </c>
      <c r="K596">
        <v>544.01994587475951</v>
      </c>
      <c r="L596">
        <v>119545.47580735531</v>
      </c>
      <c r="M596">
        <v>0</v>
      </c>
    </row>
    <row r="597" spans="1:13" x14ac:dyDescent="0.15">
      <c r="A597">
        <v>28</v>
      </c>
      <c r="B597" t="s">
        <v>96</v>
      </c>
      <c r="C597" t="s">
        <v>464</v>
      </c>
      <c r="D597">
        <v>7</v>
      </c>
      <c r="E597">
        <v>1215625</v>
      </c>
      <c r="F597">
        <v>1401562.5</v>
      </c>
      <c r="G597">
        <v>1308593.75</v>
      </c>
      <c r="H597">
        <v>67454977.397882938</v>
      </c>
      <c r="I597">
        <v>8.6926602356571083E-7</v>
      </c>
      <c r="J597">
        <v>1.3686747156148707E-5</v>
      </c>
      <c r="K597">
        <v>21.88366580248503</v>
      </c>
      <c r="L597">
        <v>5054.7684220471738</v>
      </c>
      <c r="M597">
        <v>0</v>
      </c>
    </row>
    <row r="598" spans="1:13" x14ac:dyDescent="0.15">
      <c r="A598">
        <v>28</v>
      </c>
      <c r="B598" t="s">
        <v>96</v>
      </c>
      <c r="C598" t="s">
        <v>464</v>
      </c>
      <c r="D598">
        <v>8</v>
      </c>
      <c r="E598">
        <v>1215625</v>
      </c>
      <c r="F598">
        <v>1308593.75</v>
      </c>
      <c r="G598">
        <v>1262109.375</v>
      </c>
      <c r="H598">
        <v>-88640466.435370401</v>
      </c>
      <c r="I598">
        <v>-2.251634695304139E-6</v>
      </c>
      <c r="J598">
        <v>1.0565846437278857E-5</v>
      </c>
      <c r="K598">
        <v>-28.756637669689841</v>
      </c>
      <c r="L598">
        <v>-7123.2000642076209</v>
      </c>
      <c r="M598">
        <v>0</v>
      </c>
    </row>
    <row r="599" spans="1:13" x14ac:dyDescent="0.15">
      <c r="A599">
        <v>28</v>
      </c>
      <c r="B599" t="s">
        <v>96</v>
      </c>
      <c r="C599" t="s">
        <v>464</v>
      </c>
      <c r="D599">
        <v>9</v>
      </c>
      <c r="E599">
        <v>1262109.375</v>
      </c>
      <c r="F599">
        <v>1308593.75</v>
      </c>
      <c r="G599">
        <v>1285351.5625</v>
      </c>
      <c r="H599">
        <v>-57897808.93944028</v>
      </c>
      <c r="I599">
        <v>-1.0684987047082622E-6</v>
      </c>
      <c r="J599">
        <v>1.1748982427874734E-5</v>
      </c>
      <c r="K599">
        <v>-18.78314025743942</v>
      </c>
      <c r="L599">
        <v>-4604.4336995887288</v>
      </c>
      <c r="M599">
        <v>0</v>
      </c>
    </row>
    <row r="600" spans="1:13" x14ac:dyDescent="0.15">
      <c r="A600">
        <v>28</v>
      </c>
      <c r="B600" t="s">
        <v>96</v>
      </c>
      <c r="C600" t="s">
        <v>464</v>
      </c>
      <c r="D600">
        <v>10</v>
      </c>
      <c r="E600">
        <v>1285351.5625</v>
      </c>
      <c r="F600">
        <v>1308593.75</v>
      </c>
      <c r="G600">
        <v>1296972.65625</v>
      </c>
      <c r="H600">
        <v>-8404500.6918010004</v>
      </c>
      <c r="I600">
        <v>-1.2790931475141795E-7</v>
      </c>
      <c r="J600">
        <v>1.2689571817831578E-5</v>
      </c>
      <c r="K600">
        <v>-2.7265784004532132</v>
      </c>
      <c r="L600">
        <v>-748.00908880387203</v>
      </c>
      <c r="M600">
        <v>0</v>
      </c>
    </row>
    <row r="601" spans="1:13" x14ac:dyDescent="0.15">
      <c r="A601">
        <v>28</v>
      </c>
      <c r="B601" t="s">
        <v>96</v>
      </c>
      <c r="C601" t="s">
        <v>464</v>
      </c>
      <c r="D601">
        <v>11</v>
      </c>
      <c r="E601">
        <v>1296972.65625</v>
      </c>
      <c r="F601">
        <v>1308593.75</v>
      </c>
      <c r="G601">
        <v>1302783.203125</v>
      </c>
      <c r="H601">
        <v>26040141.379623134</v>
      </c>
      <c r="I601">
        <v>3.6362724313948095E-7</v>
      </c>
      <c r="J601">
        <v>1.3181108375722477E-5</v>
      </c>
      <c r="K601">
        <v>8.4479125689992269</v>
      </c>
      <c r="L601">
        <v>1898.8084983871736</v>
      </c>
      <c r="M601">
        <v>0</v>
      </c>
    </row>
    <row r="602" spans="1:13" x14ac:dyDescent="0.15">
      <c r="A602">
        <v>28</v>
      </c>
      <c r="B602" t="s">
        <v>96</v>
      </c>
      <c r="C602" t="s">
        <v>464</v>
      </c>
      <c r="D602">
        <v>12</v>
      </c>
      <c r="E602">
        <v>1296972.65625</v>
      </c>
      <c r="F602">
        <v>1302783.203125</v>
      </c>
      <c r="G602">
        <v>1299877.9296875</v>
      </c>
      <c r="H602">
        <v>7967380.4811216621</v>
      </c>
      <c r="I602">
        <v>1.1606110494425706E-7</v>
      </c>
      <c r="J602">
        <v>1.2933542237527253E-5</v>
      </c>
      <c r="K602">
        <v>2.5847683669312289</v>
      </c>
      <c r="L602">
        <v>512.93297617854603</v>
      </c>
      <c r="M602">
        <v>0</v>
      </c>
    </row>
    <row r="603" spans="1:13" x14ac:dyDescent="0.15">
      <c r="A603">
        <v>28</v>
      </c>
      <c r="B603" t="s">
        <v>96</v>
      </c>
      <c r="C603" t="s">
        <v>464</v>
      </c>
      <c r="D603">
        <v>13</v>
      </c>
      <c r="E603">
        <v>1296972.65625</v>
      </c>
      <c r="F603">
        <v>1299877.9296875</v>
      </c>
      <c r="G603">
        <v>1298425.29296875</v>
      </c>
      <c r="H603">
        <v>-427975.09092258668</v>
      </c>
      <c r="I603">
        <v>-6.3710888967679686E-9</v>
      </c>
      <c r="J603">
        <v>1.2811110043686228E-5</v>
      </c>
      <c r="K603">
        <v>-0.13884318434049273</v>
      </c>
      <c r="L603">
        <v>-132.96108703674852</v>
      </c>
      <c r="M603">
        <v>0</v>
      </c>
    </row>
    <row r="604" spans="1:13" x14ac:dyDescent="0.15">
      <c r="A604">
        <v>28</v>
      </c>
      <c r="B604" t="s">
        <v>96</v>
      </c>
      <c r="C604" t="s">
        <v>464</v>
      </c>
      <c r="D604">
        <v>14</v>
      </c>
      <c r="E604">
        <v>1298425.29296875</v>
      </c>
      <c r="F604">
        <v>1299877.9296875</v>
      </c>
      <c r="G604">
        <v>1299151.611328125</v>
      </c>
      <c r="H604">
        <v>3716859.2432112847</v>
      </c>
      <c r="I604">
        <v>5.4731627963373915E-8</v>
      </c>
      <c r="J604">
        <v>1.287221276054637E-5</v>
      </c>
      <c r="K604">
        <v>1.2058191797106135</v>
      </c>
      <c r="L604">
        <v>186.09895956727738</v>
      </c>
      <c r="M604">
        <v>0</v>
      </c>
    </row>
    <row r="605" spans="1:13" x14ac:dyDescent="0.15">
      <c r="A605">
        <v>28</v>
      </c>
      <c r="B605" t="s">
        <v>96</v>
      </c>
      <c r="C605" t="s">
        <v>464</v>
      </c>
      <c r="D605">
        <v>15</v>
      </c>
      <c r="E605">
        <v>1298425.29296875</v>
      </c>
      <c r="F605">
        <v>1299151.611328125</v>
      </c>
      <c r="G605">
        <v>1298788.4521484375</v>
      </c>
      <c r="H605">
        <v>1631263.0111766534</v>
      </c>
      <c r="I605">
        <v>2.4151685785465179E-8</v>
      </c>
      <c r="J605">
        <v>1.2841632818368461E-5</v>
      </c>
      <c r="K605">
        <v>0.52921246066069627</v>
      </c>
      <c r="L605">
        <v>25.598823155398495</v>
      </c>
      <c r="M605">
        <v>0</v>
      </c>
    </row>
    <row r="606" spans="1:13" x14ac:dyDescent="0.15">
      <c r="A606">
        <v>28</v>
      </c>
      <c r="B606" t="s">
        <v>96</v>
      </c>
      <c r="C606" t="s">
        <v>464</v>
      </c>
      <c r="D606">
        <v>16</v>
      </c>
      <c r="E606">
        <v>1298425.29296875</v>
      </c>
      <c r="F606">
        <v>1298788.4521484375</v>
      </c>
      <c r="G606">
        <v>1298606.8725585938</v>
      </c>
      <c r="H606">
        <v>598324.8911867867</v>
      </c>
      <c r="I606">
        <v>8.8827022380774217E-9</v>
      </c>
      <c r="J606">
        <v>1.2826363834821074E-5</v>
      </c>
      <c r="K606">
        <v>0.19410786965071014</v>
      </c>
      <c r="L606">
        <v>-53.925633397586225</v>
      </c>
      <c r="M606">
        <v>0</v>
      </c>
    </row>
    <row r="607" spans="1:13" x14ac:dyDescent="0.15">
      <c r="A607">
        <v>28</v>
      </c>
      <c r="B607" t="s">
        <v>96</v>
      </c>
      <c r="C607" t="s">
        <v>464</v>
      </c>
      <c r="D607">
        <v>17</v>
      </c>
      <c r="E607">
        <v>1298606.8725585938</v>
      </c>
      <c r="F607">
        <v>1298788.4521484375</v>
      </c>
      <c r="G607">
        <v>1298697.6623535156</v>
      </c>
      <c r="H607">
        <v>1113973.4405194412</v>
      </c>
      <c r="I607">
        <v>1.6515443941543168E-8</v>
      </c>
      <c r="J607">
        <v>1.2833996576524539E-5</v>
      </c>
      <c r="K607">
        <v>0.36139397603499868</v>
      </c>
      <c r="L607">
        <v>-14.223804907703846</v>
      </c>
      <c r="M607">
        <v>0</v>
      </c>
    </row>
    <row r="608" spans="1:13" x14ac:dyDescent="0.15">
      <c r="A608">
        <v>28</v>
      </c>
      <c r="B608" t="s">
        <v>96</v>
      </c>
      <c r="C608" t="s">
        <v>464</v>
      </c>
      <c r="D608">
        <v>18</v>
      </c>
      <c r="E608">
        <v>1298697.6623535156</v>
      </c>
      <c r="F608">
        <v>1298788.4521484375</v>
      </c>
      <c r="G608">
        <v>1298743.0572509766</v>
      </c>
      <c r="H608">
        <v>1372494.208107376</v>
      </c>
      <c r="I608">
        <v>2.0334326057027175E-8</v>
      </c>
      <c r="J608">
        <v>1.2837815458640023E-5</v>
      </c>
      <c r="K608">
        <v>0.44526298465575948</v>
      </c>
      <c r="L608">
        <v>5.6786560239642032</v>
      </c>
      <c r="M608">
        <v>0</v>
      </c>
    </row>
    <row r="609" spans="1:15" x14ac:dyDescent="0.15">
      <c r="A609">
        <v>28</v>
      </c>
      <c r="B609" t="s">
        <v>96</v>
      </c>
      <c r="C609" t="s">
        <v>464</v>
      </c>
      <c r="D609">
        <v>19</v>
      </c>
      <c r="E609">
        <v>1298697.6623535156</v>
      </c>
      <c r="F609">
        <v>1298743.0572509766</v>
      </c>
      <c r="G609">
        <v>1298720.3598022461</v>
      </c>
      <c r="H609">
        <v>1243223.0657061441</v>
      </c>
      <c r="I609">
        <v>1.8425374810164609E-8</v>
      </c>
      <c r="J609">
        <v>1.2835906507393161E-5</v>
      </c>
      <c r="K609">
        <v>0.4033249900504452</v>
      </c>
      <c r="L609">
        <v>-4.2732289270149337</v>
      </c>
      <c r="M609">
        <v>0</v>
      </c>
    </row>
    <row r="610" spans="1:15" x14ac:dyDescent="0.15">
      <c r="A610">
        <v>28</v>
      </c>
      <c r="B610" t="s">
        <v>96</v>
      </c>
      <c r="C610" t="s">
        <v>464</v>
      </c>
      <c r="D610">
        <v>20</v>
      </c>
      <c r="E610">
        <v>1298720.3598022461</v>
      </c>
      <c r="F610">
        <v>1298743.0572509766</v>
      </c>
      <c r="G610">
        <v>1298731.7085266113</v>
      </c>
      <c r="H610">
        <v>1307845.8118769669</v>
      </c>
      <c r="I610">
        <v>1.9379823085563402E-8</v>
      </c>
      <c r="J610">
        <v>1.283686095566856E-5</v>
      </c>
      <c r="K610">
        <v>0.42428982667176013</v>
      </c>
      <c r="L610">
        <v>0.70176952564708805</v>
      </c>
      <c r="M610">
        <v>0</v>
      </c>
    </row>
    <row r="611" spans="1:15" x14ac:dyDescent="0.15">
      <c r="A611">
        <v>28</v>
      </c>
      <c r="B611" t="s">
        <v>96</v>
      </c>
      <c r="C611" t="s">
        <v>465</v>
      </c>
      <c r="D611">
        <v>20</v>
      </c>
      <c r="E611">
        <v>1298720.3598022461</v>
      </c>
      <c r="F611">
        <v>1298743.0572509766</v>
      </c>
      <c r="G611">
        <v>1298731.7085266113</v>
      </c>
      <c r="H611">
        <v>1307845.8118769669</v>
      </c>
      <c r="I611">
        <v>1.9379823085563402E-8</v>
      </c>
      <c r="J611">
        <v>1.283686095566856E-5</v>
      </c>
      <c r="K611">
        <v>0.42428982667176013</v>
      </c>
      <c r="L611">
        <v>0.70176952564708805</v>
      </c>
      <c r="M611">
        <v>0</v>
      </c>
      <c r="N611" t="s">
        <v>466</v>
      </c>
      <c r="O611" t="s">
        <v>467</v>
      </c>
    </row>
    <row r="612" spans="1:15" x14ac:dyDescent="0.15">
      <c r="A612">
        <v>29</v>
      </c>
      <c r="B612" t="s">
        <v>97</v>
      </c>
      <c r="C612" t="s">
        <v>461</v>
      </c>
      <c r="D612">
        <v>0</v>
      </c>
      <c r="E612">
        <v>100000</v>
      </c>
      <c r="F612">
        <v>12000000</v>
      </c>
      <c r="G612">
        <v>100000</v>
      </c>
      <c r="H612">
        <v>-4977.032985273373</v>
      </c>
      <c r="I612">
        <v>-3.1120940460759467E-5</v>
      </c>
      <c r="J612">
        <v>-1.890752256017466E-5</v>
      </c>
      <c r="K612">
        <v>-2.2862412941378409E-3</v>
      </c>
      <c r="L612">
        <v>-104.97703298527337</v>
      </c>
      <c r="M612">
        <v>0</v>
      </c>
      <c r="O612" t="s">
        <v>462</v>
      </c>
    </row>
    <row r="613" spans="1:15" x14ac:dyDescent="0.15">
      <c r="A613">
        <v>29</v>
      </c>
      <c r="B613" t="s">
        <v>97</v>
      </c>
      <c r="C613" t="s">
        <v>461</v>
      </c>
      <c r="D613">
        <v>0</v>
      </c>
      <c r="E613">
        <v>100000</v>
      </c>
      <c r="F613">
        <v>12000000</v>
      </c>
      <c r="G613">
        <v>12000000</v>
      </c>
      <c r="H613">
        <v>520612246160111.88</v>
      </c>
      <c r="I613">
        <v>0.21616848229377691</v>
      </c>
      <c r="J613">
        <v>0.2161806957116775</v>
      </c>
      <c r="K613">
        <v>239147544.11452347</v>
      </c>
      <c r="L613">
        <v>4338435284.6675987</v>
      </c>
      <c r="M613">
        <v>0</v>
      </c>
      <c r="O613" t="s">
        <v>463</v>
      </c>
    </row>
    <row r="614" spans="1:15" x14ac:dyDescent="0.15">
      <c r="A614">
        <v>29</v>
      </c>
      <c r="B614" t="s">
        <v>97</v>
      </c>
      <c r="C614" t="s">
        <v>464</v>
      </c>
      <c r="D614">
        <v>1</v>
      </c>
      <c r="E614">
        <v>100000</v>
      </c>
      <c r="F614">
        <v>12000000</v>
      </c>
      <c r="G614">
        <v>6050000</v>
      </c>
      <c r="H614">
        <v>329990048863250.94</v>
      </c>
      <c r="I614">
        <v>0.14751080634567504</v>
      </c>
      <c r="J614">
        <v>0.14752301976357562</v>
      </c>
      <c r="K614">
        <v>151583660.10393023</v>
      </c>
      <c r="L614">
        <v>5454380872.9462967</v>
      </c>
      <c r="M614">
        <v>0</v>
      </c>
    </row>
    <row r="615" spans="1:15" x14ac:dyDescent="0.15">
      <c r="A615">
        <v>29</v>
      </c>
      <c r="B615" t="s">
        <v>97</v>
      </c>
      <c r="C615" t="s">
        <v>464</v>
      </c>
      <c r="D615">
        <v>2</v>
      </c>
      <c r="E615">
        <v>100000</v>
      </c>
      <c r="F615">
        <v>6050000</v>
      </c>
      <c r="G615">
        <v>3075000</v>
      </c>
      <c r="H615">
        <v>134829957259745.5</v>
      </c>
      <c r="I615">
        <v>6.9978595192862647E-2</v>
      </c>
      <c r="J615">
        <v>6.9990808610763233E-2</v>
      </c>
      <c r="K615">
        <v>61935256.785753235</v>
      </c>
      <c r="L615">
        <v>4384713957.2274961</v>
      </c>
      <c r="M615">
        <v>0</v>
      </c>
    </row>
    <row r="616" spans="1:15" x14ac:dyDescent="0.15">
      <c r="A616">
        <v>29</v>
      </c>
      <c r="B616" t="s">
        <v>97</v>
      </c>
      <c r="C616" t="s">
        <v>464</v>
      </c>
      <c r="D616">
        <v>3</v>
      </c>
      <c r="E616">
        <v>100000</v>
      </c>
      <c r="F616">
        <v>3075000</v>
      </c>
      <c r="G616">
        <v>1587500</v>
      </c>
      <c r="H616">
        <v>17818397991315.074</v>
      </c>
      <c r="I616">
        <v>1.327762696154712E-2</v>
      </c>
      <c r="J616">
        <v>1.3289840379447705E-2</v>
      </c>
      <c r="K616">
        <v>8185028.5910632191</v>
      </c>
      <c r="L616">
        <v>1122418671.1064613</v>
      </c>
      <c r="M616">
        <v>0</v>
      </c>
    </row>
    <row r="617" spans="1:15" x14ac:dyDescent="0.15">
      <c r="A617">
        <v>29</v>
      </c>
      <c r="B617" t="s">
        <v>97</v>
      </c>
      <c r="C617" t="s">
        <v>464</v>
      </c>
      <c r="D617">
        <v>4</v>
      </c>
      <c r="E617">
        <v>100000</v>
      </c>
      <c r="F617">
        <v>1587500</v>
      </c>
      <c r="G617">
        <v>843750</v>
      </c>
      <c r="H617">
        <v>866513663366.9845</v>
      </c>
      <c r="I617">
        <v>1.1920268972684203E-3</v>
      </c>
      <c r="J617">
        <v>1.2042403151690051E-3</v>
      </c>
      <c r="K617">
        <v>398040.22295734147</v>
      </c>
      <c r="L617">
        <v>102697815.65830928</v>
      </c>
      <c r="M617">
        <v>0</v>
      </c>
    </row>
    <row r="618" spans="1:15" x14ac:dyDescent="0.15">
      <c r="A618">
        <v>29</v>
      </c>
      <c r="B618" t="s">
        <v>97</v>
      </c>
      <c r="C618" t="s">
        <v>464</v>
      </c>
      <c r="D618">
        <v>5</v>
      </c>
      <c r="E618">
        <v>100000</v>
      </c>
      <c r="F618">
        <v>843750</v>
      </c>
      <c r="G618">
        <v>471875</v>
      </c>
      <c r="H618">
        <v>3070738139.0241332</v>
      </c>
      <c r="I618">
        <v>1.6779068156443044E-5</v>
      </c>
      <c r="J618">
        <v>2.8992486057027851E-5</v>
      </c>
      <c r="K618">
        <v>1410.5689790873164</v>
      </c>
      <c r="L618">
        <v>650652.45330312755</v>
      </c>
      <c r="M618">
        <v>0</v>
      </c>
    </row>
    <row r="619" spans="1:15" x14ac:dyDescent="0.15">
      <c r="A619">
        <v>29</v>
      </c>
      <c r="B619" t="s">
        <v>97</v>
      </c>
      <c r="C619" t="s">
        <v>464</v>
      </c>
      <c r="D619">
        <v>6</v>
      </c>
      <c r="E619">
        <v>100000</v>
      </c>
      <c r="F619">
        <v>471875</v>
      </c>
      <c r="G619">
        <v>285937.5</v>
      </c>
      <c r="H619">
        <v>-209767.96847472107</v>
      </c>
      <c r="I619">
        <v>-1.0903447784786322E-5</v>
      </c>
      <c r="J619">
        <v>1.3099701157984845E-6</v>
      </c>
      <c r="K619">
        <v>-9.6358652460883834E-2</v>
      </c>
      <c r="L619">
        <v>-173.36147531356366</v>
      </c>
      <c r="M619">
        <v>0</v>
      </c>
    </row>
    <row r="620" spans="1:15" x14ac:dyDescent="0.15">
      <c r="A620">
        <v>29</v>
      </c>
      <c r="B620" t="s">
        <v>97</v>
      </c>
      <c r="C620" t="s">
        <v>464</v>
      </c>
      <c r="D620">
        <v>7</v>
      </c>
      <c r="E620">
        <v>285937.5</v>
      </c>
      <c r="F620">
        <v>471875</v>
      </c>
      <c r="G620">
        <v>378906.25</v>
      </c>
      <c r="H620">
        <v>-13370903.559474688</v>
      </c>
      <c r="I620">
        <v>-5.7377129449141811E-6</v>
      </c>
      <c r="J620">
        <v>6.4757049556706256E-6</v>
      </c>
      <c r="K620">
        <v>-6.142035214164169</v>
      </c>
      <c r="L620">
        <v>-3628.8157847685775</v>
      </c>
      <c r="M620">
        <v>0</v>
      </c>
    </row>
    <row r="621" spans="1:15" x14ac:dyDescent="0.15">
      <c r="A621">
        <v>29</v>
      </c>
      <c r="B621" t="s">
        <v>97</v>
      </c>
      <c r="C621" t="s">
        <v>464</v>
      </c>
      <c r="D621">
        <v>8</v>
      </c>
      <c r="E621">
        <v>378906.25</v>
      </c>
      <c r="F621">
        <v>471875</v>
      </c>
      <c r="G621">
        <v>425390.625</v>
      </c>
      <c r="H621">
        <v>-34317527.19194793</v>
      </c>
      <c r="I621">
        <v>-5.4815811492030171E-7</v>
      </c>
      <c r="J621">
        <v>1.1665259785664505E-5</v>
      </c>
      <c r="K621">
        <v>-15.764040144214579</v>
      </c>
      <c r="L621">
        <v>-8167.297484975822</v>
      </c>
      <c r="M621">
        <v>0</v>
      </c>
    </row>
    <row r="622" spans="1:15" x14ac:dyDescent="0.15">
      <c r="A622">
        <v>29</v>
      </c>
      <c r="B622" t="s">
        <v>97</v>
      </c>
      <c r="C622" t="s">
        <v>464</v>
      </c>
      <c r="D622">
        <v>9</v>
      </c>
      <c r="E622">
        <v>425390.625</v>
      </c>
      <c r="F622">
        <v>471875</v>
      </c>
      <c r="G622">
        <v>448632.8125</v>
      </c>
      <c r="H622">
        <v>926193275.5461129</v>
      </c>
      <c r="I622">
        <v>6.6091330123592248E-6</v>
      </c>
      <c r="J622">
        <v>1.8822550912944032E-5</v>
      </c>
      <c r="K622">
        <v>425.45454674940299</v>
      </c>
      <c r="L622">
        <v>206347.95693496292</v>
      </c>
      <c r="M622">
        <v>0</v>
      </c>
    </row>
    <row r="623" spans="1:15" x14ac:dyDescent="0.15">
      <c r="A623">
        <v>29</v>
      </c>
      <c r="B623" t="s">
        <v>97</v>
      </c>
      <c r="C623" t="s">
        <v>464</v>
      </c>
      <c r="D623">
        <v>10</v>
      </c>
      <c r="E623">
        <v>425390.625</v>
      </c>
      <c r="F623">
        <v>448632.8125</v>
      </c>
      <c r="G623">
        <v>437011.71875</v>
      </c>
      <c r="H623">
        <v>281750229.48203814</v>
      </c>
      <c r="I623">
        <v>2.697687461587185E-6</v>
      </c>
      <c r="J623">
        <v>1.4911105362171992E-5</v>
      </c>
      <c r="K623">
        <v>129.42429981489613</v>
      </c>
      <c r="L623">
        <v>64372.007818906604</v>
      </c>
      <c r="M623">
        <v>0</v>
      </c>
    </row>
    <row r="624" spans="1:15" x14ac:dyDescent="0.15">
      <c r="A624">
        <v>29</v>
      </c>
      <c r="B624" t="s">
        <v>97</v>
      </c>
      <c r="C624" t="s">
        <v>464</v>
      </c>
      <c r="D624">
        <v>11</v>
      </c>
      <c r="E624">
        <v>425390.625</v>
      </c>
      <c r="F624">
        <v>437011.71875</v>
      </c>
      <c r="G624">
        <v>431201.171875</v>
      </c>
      <c r="H624">
        <v>82763954.032605201</v>
      </c>
      <c r="I624">
        <v>9.968131827004235E-7</v>
      </c>
      <c r="J624">
        <v>1.321023108328523E-5</v>
      </c>
      <c r="K624">
        <v>38.01830727972861</v>
      </c>
      <c r="L624">
        <v>19093.814727525245</v>
      </c>
      <c r="M624">
        <v>0</v>
      </c>
    </row>
    <row r="625" spans="1:15" x14ac:dyDescent="0.15">
      <c r="A625">
        <v>29</v>
      </c>
      <c r="B625" t="s">
        <v>97</v>
      </c>
      <c r="C625" t="s">
        <v>464</v>
      </c>
      <c r="D625">
        <v>12</v>
      </c>
      <c r="E625">
        <v>425390.625</v>
      </c>
      <c r="F625">
        <v>431201.171875</v>
      </c>
      <c r="G625">
        <v>428295.8984375</v>
      </c>
      <c r="H625">
        <v>14934550.562663704</v>
      </c>
      <c r="I625">
        <v>2.054825741660664E-7</v>
      </c>
      <c r="J625">
        <v>1.2418900474750873E-5</v>
      </c>
      <c r="K625">
        <v>6.8603094065843058</v>
      </c>
      <c r="L625">
        <v>3386.9702505084952</v>
      </c>
      <c r="M625">
        <v>0</v>
      </c>
    </row>
    <row r="626" spans="1:15" x14ac:dyDescent="0.15">
      <c r="A626">
        <v>29</v>
      </c>
      <c r="B626" t="s">
        <v>97</v>
      </c>
      <c r="C626" t="s">
        <v>464</v>
      </c>
      <c r="D626">
        <v>13</v>
      </c>
      <c r="E626">
        <v>425390.625</v>
      </c>
      <c r="F626">
        <v>428295.8984375</v>
      </c>
      <c r="G626">
        <v>426843.26171875</v>
      </c>
      <c r="H626">
        <v>-11896886.277124597</v>
      </c>
      <c r="I626">
        <v>-1.7597222431300464E-7</v>
      </c>
      <c r="J626">
        <v>1.2037445676271802E-5</v>
      </c>
      <c r="K626">
        <v>-5.4649331758306792</v>
      </c>
      <c r="L626">
        <v>-2887.1791226643604</v>
      </c>
      <c r="M626">
        <v>0</v>
      </c>
    </row>
    <row r="627" spans="1:15" x14ac:dyDescent="0.15">
      <c r="A627">
        <v>29</v>
      </c>
      <c r="B627" t="s">
        <v>97</v>
      </c>
      <c r="C627" t="s">
        <v>464</v>
      </c>
      <c r="D627">
        <v>14</v>
      </c>
      <c r="E627">
        <v>426843.26171875</v>
      </c>
      <c r="F627">
        <v>428295.8984375</v>
      </c>
      <c r="G627">
        <v>427569.580078125</v>
      </c>
      <c r="H627">
        <v>952860.76983992464</v>
      </c>
      <c r="I627">
        <v>1.3586148946834929E-8</v>
      </c>
      <c r="J627">
        <v>1.2227004049531642E-5</v>
      </c>
      <c r="K627">
        <v>0.4377044809664552</v>
      </c>
      <c r="L627">
        <v>122.85513615487311</v>
      </c>
      <c r="M627">
        <v>0</v>
      </c>
    </row>
    <row r="628" spans="1:15" x14ac:dyDescent="0.15">
      <c r="A628">
        <v>29</v>
      </c>
      <c r="B628" t="s">
        <v>97</v>
      </c>
      <c r="C628" t="s">
        <v>464</v>
      </c>
      <c r="D628">
        <v>15</v>
      </c>
      <c r="E628">
        <v>426843.26171875</v>
      </c>
      <c r="F628">
        <v>427569.580078125</v>
      </c>
      <c r="G628">
        <v>427206.4208984375</v>
      </c>
      <c r="H628">
        <v>-5611520.3719271868</v>
      </c>
      <c r="I628">
        <v>-8.1481701299980519E-8</v>
      </c>
      <c r="J628">
        <v>1.2131936199284826E-5</v>
      </c>
      <c r="K628">
        <v>-2.5776983265243514</v>
      </c>
      <c r="L628">
        <v>-1413.5383967604853</v>
      </c>
      <c r="M628">
        <v>0</v>
      </c>
    </row>
    <row r="629" spans="1:15" x14ac:dyDescent="0.15">
      <c r="A629">
        <v>29</v>
      </c>
      <c r="B629" t="s">
        <v>97</v>
      </c>
      <c r="C629" t="s">
        <v>464</v>
      </c>
      <c r="D629">
        <v>16</v>
      </c>
      <c r="E629">
        <v>427206.4208984375</v>
      </c>
      <c r="F629">
        <v>427569.580078125</v>
      </c>
      <c r="G629">
        <v>427388.00048828125</v>
      </c>
      <c r="H629">
        <v>-2364394.0953046205</v>
      </c>
      <c r="I629">
        <v>-3.4019539950175148E-8</v>
      </c>
      <c r="J629">
        <v>1.2179398360634632E-5</v>
      </c>
      <c r="K629">
        <v>-1.0861039965569355</v>
      </c>
      <c r="L629">
        <v>-653.21957860383372</v>
      </c>
      <c r="M629">
        <v>0</v>
      </c>
    </row>
    <row r="630" spans="1:15" x14ac:dyDescent="0.15">
      <c r="A630">
        <v>29</v>
      </c>
      <c r="B630" t="s">
        <v>97</v>
      </c>
      <c r="C630" t="s">
        <v>464</v>
      </c>
      <c r="D630">
        <v>17</v>
      </c>
      <c r="E630">
        <v>427388.00048828125</v>
      </c>
      <c r="F630">
        <v>427569.580078125</v>
      </c>
      <c r="G630">
        <v>427478.79028320313</v>
      </c>
      <c r="H630">
        <v>-714653.48383094009</v>
      </c>
      <c r="I630">
        <v>-1.0235987174685E-8</v>
      </c>
      <c r="J630">
        <v>1.2203181913410122E-5</v>
      </c>
      <c r="K630">
        <v>-0.32828199261854435</v>
      </c>
      <c r="L630">
        <v>-267.17869987362059</v>
      </c>
      <c r="M630">
        <v>0</v>
      </c>
    </row>
    <row r="631" spans="1:15" x14ac:dyDescent="0.15">
      <c r="A631">
        <v>29</v>
      </c>
      <c r="B631" t="s">
        <v>97</v>
      </c>
      <c r="C631" t="s">
        <v>464</v>
      </c>
      <c r="D631">
        <v>18</v>
      </c>
      <c r="E631">
        <v>427478.79028320313</v>
      </c>
      <c r="F631">
        <v>427569.580078125</v>
      </c>
      <c r="G631">
        <v>427524.18518066406</v>
      </c>
      <c r="H631">
        <v>117043.6986150736</v>
      </c>
      <c r="I631">
        <v>1.6726209560508678E-9</v>
      </c>
      <c r="J631">
        <v>1.2215090521540858E-5</v>
      </c>
      <c r="K631">
        <v>5.3764991669571466E-2</v>
      </c>
      <c r="L631">
        <v>-72.622905867743356</v>
      </c>
      <c r="M631">
        <v>0</v>
      </c>
    </row>
    <row r="632" spans="1:15" x14ac:dyDescent="0.15">
      <c r="A632">
        <v>29</v>
      </c>
      <c r="B632" t="s">
        <v>97</v>
      </c>
      <c r="C632" t="s">
        <v>464</v>
      </c>
      <c r="D632">
        <v>19</v>
      </c>
      <c r="E632">
        <v>427524.18518066406</v>
      </c>
      <c r="F632">
        <v>427569.580078125</v>
      </c>
      <c r="G632">
        <v>427546.88262939453</v>
      </c>
      <c r="H632">
        <v>534326.56018532172</v>
      </c>
      <c r="I632">
        <v>7.6271947359885244E-9</v>
      </c>
      <c r="J632">
        <v>1.2221045095320795E-5</v>
      </c>
      <c r="K632">
        <v>0.24544732776835559</v>
      </c>
      <c r="L632">
        <v>24.974963423715515</v>
      </c>
      <c r="M632">
        <v>0</v>
      </c>
    </row>
    <row r="633" spans="1:15" x14ac:dyDescent="0.15">
      <c r="A633">
        <v>29</v>
      </c>
      <c r="B633" t="s">
        <v>97</v>
      </c>
      <c r="C633" t="s">
        <v>464</v>
      </c>
      <c r="D633">
        <v>20</v>
      </c>
      <c r="E633">
        <v>427524.18518066406</v>
      </c>
      <c r="F633">
        <v>427546.88262939453</v>
      </c>
      <c r="G633">
        <v>427535.5339050293</v>
      </c>
      <c r="H633">
        <v>325620.83756863006</v>
      </c>
      <c r="I633">
        <v>4.6506732814328755E-9</v>
      </c>
      <c r="J633">
        <v>1.221806857386624E-5</v>
      </c>
      <c r="K633">
        <v>0.14957662673402239</v>
      </c>
      <c r="L633">
        <v>-23.837713652834779</v>
      </c>
      <c r="M633">
        <v>0</v>
      </c>
    </row>
    <row r="634" spans="1:15" x14ac:dyDescent="0.15">
      <c r="A634">
        <v>29</v>
      </c>
      <c r="B634" t="s">
        <v>97</v>
      </c>
      <c r="C634" t="s">
        <v>464</v>
      </c>
      <c r="D634">
        <v>21</v>
      </c>
      <c r="E634">
        <v>427535.5339050293</v>
      </c>
      <c r="F634">
        <v>427546.88262939453</v>
      </c>
      <c r="G634">
        <v>427541.20826721191</v>
      </c>
      <c r="H634">
        <v>430012.89200696629</v>
      </c>
      <c r="I634">
        <v>6.1399132112975331E-9</v>
      </c>
      <c r="J634">
        <v>1.2219557813796104E-5</v>
      </c>
      <c r="K634">
        <v>0.19752998093983154</v>
      </c>
      <c r="L634">
        <v>0.57811590835229543</v>
      </c>
      <c r="M634">
        <v>0</v>
      </c>
    </row>
    <row r="635" spans="1:15" x14ac:dyDescent="0.15">
      <c r="A635">
        <v>29</v>
      </c>
      <c r="B635" t="s">
        <v>97</v>
      </c>
      <c r="C635" t="s">
        <v>465</v>
      </c>
      <c r="D635">
        <v>21</v>
      </c>
      <c r="E635">
        <v>427535.5339050293</v>
      </c>
      <c r="F635">
        <v>427546.88262939453</v>
      </c>
      <c r="G635">
        <v>427541.20826721191</v>
      </c>
      <c r="H635">
        <v>430012.89200696629</v>
      </c>
      <c r="I635">
        <v>6.1399132112975331E-9</v>
      </c>
      <c r="J635">
        <v>1.2219557813796104E-5</v>
      </c>
      <c r="K635">
        <v>0.19752998093983154</v>
      </c>
      <c r="L635">
        <v>0.57811590835229543</v>
      </c>
      <c r="M635">
        <v>0</v>
      </c>
      <c r="N635" t="s">
        <v>466</v>
      </c>
      <c r="O635" t="s">
        <v>467</v>
      </c>
    </row>
    <row r="636" spans="1:15" x14ac:dyDescent="0.15">
      <c r="A636">
        <v>30</v>
      </c>
      <c r="B636" t="s">
        <v>98</v>
      </c>
      <c r="C636" t="s">
        <v>461</v>
      </c>
      <c r="D636">
        <v>0</v>
      </c>
      <c r="E636">
        <v>100000</v>
      </c>
      <c r="F636">
        <v>12000000</v>
      </c>
      <c r="G636">
        <v>100000</v>
      </c>
      <c r="H636">
        <v>-4977.032985273373</v>
      </c>
      <c r="I636">
        <v>-3.1120940460759467E-5</v>
      </c>
      <c r="J636">
        <v>-1.890752256017466E-5</v>
      </c>
      <c r="K636">
        <v>-2.1462673373538917E-3</v>
      </c>
      <c r="L636">
        <v>-104.97703298527337</v>
      </c>
      <c r="M636">
        <v>0</v>
      </c>
      <c r="O636" t="s">
        <v>462</v>
      </c>
    </row>
    <row r="637" spans="1:15" x14ac:dyDescent="0.15">
      <c r="A637">
        <v>30</v>
      </c>
      <c r="B637" t="s">
        <v>98</v>
      </c>
      <c r="C637" t="s">
        <v>461</v>
      </c>
      <c r="D637">
        <v>0</v>
      </c>
      <c r="E637">
        <v>100000</v>
      </c>
      <c r="F637">
        <v>12000000</v>
      </c>
      <c r="G637">
        <v>12000000</v>
      </c>
      <c r="H637">
        <v>520612246160111.88</v>
      </c>
      <c r="I637">
        <v>0.21616848229377691</v>
      </c>
      <c r="J637">
        <v>0.2161806957116775</v>
      </c>
      <c r="K637">
        <v>224505857.74016491</v>
      </c>
      <c r="L637">
        <v>4338435284.6675987</v>
      </c>
      <c r="M637">
        <v>0</v>
      </c>
      <c r="O637" t="s">
        <v>463</v>
      </c>
    </row>
    <row r="638" spans="1:15" x14ac:dyDescent="0.15">
      <c r="A638">
        <v>30</v>
      </c>
      <c r="B638" t="s">
        <v>98</v>
      </c>
      <c r="C638" t="s">
        <v>464</v>
      </c>
      <c r="D638">
        <v>1</v>
      </c>
      <c r="E638">
        <v>100000</v>
      </c>
      <c r="F638">
        <v>12000000</v>
      </c>
      <c r="G638">
        <v>6050000</v>
      </c>
      <c r="H638">
        <v>329990048863250.94</v>
      </c>
      <c r="I638">
        <v>0.14751080634567504</v>
      </c>
      <c r="J638">
        <v>0.14752301976357562</v>
      </c>
      <c r="K638">
        <v>142303027.85266921</v>
      </c>
      <c r="L638">
        <v>5454380872.9462967</v>
      </c>
      <c r="M638">
        <v>0</v>
      </c>
    </row>
    <row r="639" spans="1:15" x14ac:dyDescent="0.15">
      <c r="A639">
        <v>30</v>
      </c>
      <c r="B639" t="s">
        <v>98</v>
      </c>
      <c r="C639" t="s">
        <v>464</v>
      </c>
      <c r="D639">
        <v>2</v>
      </c>
      <c r="E639">
        <v>100000</v>
      </c>
      <c r="F639">
        <v>6050000</v>
      </c>
      <c r="G639">
        <v>3075000</v>
      </c>
      <c r="H639">
        <v>134829957259745.5</v>
      </c>
      <c r="I639">
        <v>6.9978595192862647E-2</v>
      </c>
      <c r="J639">
        <v>6.9990808610763233E-2</v>
      </c>
      <c r="K639">
        <v>58143302.2886663</v>
      </c>
      <c r="L639">
        <v>4384713957.2274961</v>
      </c>
      <c r="M639">
        <v>0</v>
      </c>
    </row>
    <row r="640" spans="1:15" x14ac:dyDescent="0.15">
      <c r="A640">
        <v>30</v>
      </c>
      <c r="B640" t="s">
        <v>98</v>
      </c>
      <c r="C640" t="s">
        <v>464</v>
      </c>
      <c r="D640">
        <v>3</v>
      </c>
      <c r="E640">
        <v>100000</v>
      </c>
      <c r="F640">
        <v>3075000</v>
      </c>
      <c r="G640">
        <v>1587500</v>
      </c>
      <c r="H640">
        <v>17818397991315.074</v>
      </c>
      <c r="I640">
        <v>1.327762696154712E-2</v>
      </c>
      <c r="J640">
        <v>1.3289840379447705E-2</v>
      </c>
      <c r="K640">
        <v>7683904.3916103691</v>
      </c>
      <c r="L640">
        <v>1122418671.1064613</v>
      </c>
      <c r="M640">
        <v>0</v>
      </c>
    </row>
    <row r="641" spans="1:13" x14ac:dyDescent="0.15">
      <c r="A641">
        <v>30</v>
      </c>
      <c r="B641" t="s">
        <v>98</v>
      </c>
      <c r="C641" t="s">
        <v>464</v>
      </c>
      <c r="D641">
        <v>4</v>
      </c>
      <c r="E641">
        <v>100000</v>
      </c>
      <c r="F641">
        <v>1587500</v>
      </c>
      <c r="G641">
        <v>843750</v>
      </c>
      <c r="H641">
        <v>866513663366.9845</v>
      </c>
      <c r="I641">
        <v>1.1920268972684203E-3</v>
      </c>
      <c r="J641">
        <v>1.2042403151690051E-3</v>
      </c>
      <c r="K641">
        <v>373670.41338852461</v>
      </c>
      <c r="L641">
        <v>102697815.65830928</v>
      </c>
      <c r="M641">
        <v>0</v>
      </c>
    </row>
    <row r="642" spans="1:13" x14ac:dyDescent="0.15">
      <c r="A642">
        <v>30</v>
      </c>
      <c r="B642" t="s">
        <v>98</v>
      </c>
      <c r="C642" t="s">
        <v>464</v>
      </c>
      <c r="D642">
        <v>5</v>
      </c>
      <c r="E642">
        <v>100000</v>
      </c>
      <c r="F642">
        <v>843750</v>
      </c>
      <c r="G642">
        <v>471875</v>
      </c>
      <c r="H642">
        <v>3070738139.0241332</v>
      </c>
      <c r="I642">
        <v>1.6779068156443044E-5</v>
      </c>
      <c r="J642">
        <v>2.8992486057027851E-5</v>
      </c>
      <c r="K642">
        <v>1324.2076130207458</v>
      </c>
      <c r="L642">
        <v>650652.45330312755</v>
      </c>
      <c r="M642">
        <v>0</v>
      </c>
    </row>
    <row r="643" spans="1:13" x14ac:dyDescent="0.15">
      <c r="A643">
        <v>30</v>
      </c>
      <c r="B643" t="s">
        <v>98</v>
      </c>
      <c r="C643" t="s">
        <v>464</v>
      </c>
      <c r="D643">
        <v>6</v>
      </c>
      <c r="E643">
        <v>100000</v>
      </c>
      <c r="F643">
        <v>471875</v>
      </c>
      <c r="G643">
        <v>285937.5</v>
      </c>
      <c r="H643">
        <v>-209767.96847472107</v>
      </c>
      <c r="I643">
        <v>-1.0903447784786322E-5</v>
      </c>
      <c r="J643">
        <v>1.3099701157984845E-6</v>
      </c>
      <c r="K643">
        <v>-9.0459143126544017E-2</v>
      </c>
      <c r="L643">
        <v>-173.36147531356366</v>
      </c>
      <c r="M643">
        <v>0</v>
      </c>
    </row>
    <row r="644" spans="1:13" x14ac:dyDescent="0.15">
      <c r="A644">
        <v>30</v>
      </c>
      <c r="B644" t="s">
        <v>98</v>
      </c>
      <c r="C644" t="s">
        <v>464</v>
      </c>
      <c r="D644">
        <v>7</v>
      </c>
      <c r="E644">
        <v>285937.5</v>
      </c>
      <c r="F644">
        <v>471875</v>
      </c>
      <c r="G644">
        <v>378906.25</v>
      </c>
      <c r="H644">
        <v>-13370903.559474688</v>
      </c>
      <c r="I644">
        <v>-5.7377129449141811E-6</v>
      </c>
      <c r="J644">
        <v>6.4757049556706256E-6</v>
      </c>
      <c r="K644">
        <v>-5.7659922418684033</v>
      </c>
      <c r="L644">
        <v>-3628.8157847685775</v>
      </c>
      <c r="M644">
        <v>0</v>
      </c>
    </row>
    <row r="645" spans="1:13" x14ac:dyDescent="0.15">
      <c r="A645">
        <v>30</v>
      </c>
      <c r="B645" t="s">
        <v>98</v>
      </c>
      <c r="C645" t="s">
        <v>464</v>
      </c>
      <c r="D645">
        <v>8</v>
      </c>
      <c r="E645">
        <v>378906.25</v>
      </c>
      <c r="F645">
        <v>471875</v>
      </c>
      <c r="G645">
        <v>425390.625</v>
      </c>
      <c r="H645">
        <v>-34317527.19194793</v>
      </c>
      <c r="I645">
        <v>-5.4815811492030171E-7</v>
      </c>
      <c r="J645">
        <v>1.1665259785664505E-5</v>
      </c>
      <c r="K645">
        <v>-14.798894829262666</v>
      </c>
      <c r="L645">
        <v>-8167.297484975822</v>
      </c>
      <c r="M645">
        <v>0</v>
      </c>
    </row>
    <row r="646" spans="1:13" x14ac:dyDescent="0.15">
      <c r="A646">
        <v>30</v>
      </c>
      <c r="B646" t="s">
        <v>98</v>
      </c>
      <c r="C646" t="s">
        <v>464</v>
      </c>
      <c r="D646">
        <v>9</v>
      </c>
      <c r="E646">
        <v>425390.625</v>
      </c>
      <c r="F646">
        <v>471875</v>
      </c>
      <c r="G646">
        <v>448632.8125</v>
      </c>
      <c r="H646">
        <v>926193275.5461129</v>
      </c>
      <c r="I646">
        <v>6.6091330123592248E-6</v>
      </c>
      <c r="J646">
        <v>1.8822550912944032E-5</v>
      </c>
      <c r="K646">
        <v>399.4063091933171</v>
      </c>
      <c r="L646">
        <v>206347.95693496292</v>
      </c>
      <c r="M646">
        <v>0</v>
      </c>
    </row>
    <row r="647" spans="1:13" x14ac:dyDescent="0.15">
      <c r="A647">
        <v>30</v>
      </c>
      <c r="B647" t="s">
        <v>98</v>
      </c>
      <c r="C647" t="s">
        <v>464</v>
      </c>
      <c r="D647">
        <v>10</v>
      </c>
      <c r="E647">
        <v>425390.625</v>
      </c>
      <c r="F647">
        <v>448632.8125</v>
      </c>
      <c r="G647">
        <v>437011.71875</v>
      </c>
      <c r="H647">
        <v>281750229.48203814</v>
      </c>
      <c r="I647">
        <v>2.697687461587185E-6</v>
      </c>
      <c r="J647">
        <v>1.4911105362171992E-5</v>
      </c>
      <c r="K647">
        <v>121.50036309153515</v>
      </c>
      <c r="L647">
        <v>64372.007818906604</v>
      </c>
      <c r="M647">
        <v>0</v>
      </c>
    </row>
    <row r="648" spans="1:13" x14ac:dyDescent="0.15">
      <c r="A648">
        <v>30</v>
      </c>
      <c r="B648" t="s">
        <v>98</v>
      </c>
      <c r="C648" t="s">
        <v>464</v>
      </c>
      <c r="D648">
        <v>11</v>
      </c>
      <c r="E648">
        <v>425390.625</v>
      </c>
      <c r="F648">
        <v>437011.71875</v>
      </c>
      <c r="G648">
        <v>431201.171875</v>
      </c>
      <c r="H648">
        <v>82763954.032605201</v>
      </c>
      <c r="I648">
        <v>9.968131827004235E-7</v>
      </c>
      <c r="J648">
        <v>1.321023108328523E-5</v>
      </c>
      <c r="K648">
        <v>35.690655813622776</v>
      </c>
      <c r="L648">
        <v>19093.814727525245</v>
      </c>
      <c r="M648">
        <v>0</v>
      </c>
    </row>
    <row r="649" spans="1:13" x14ac:dyDescent="0.15">
      <c r="A649">
        <v>30</v>
      </c>
      <c r="B649" t="s">
        <v>98</v>
      </c>
      <c r="C649" t="s">
        <v>464</v>
      </c>
      <c r="D649">
        <v>12</v>
      </c>
      <c r="E649">
        <v>425390.625</v>
      </c>
      <c r="F649">
        <v>431201.171875</v>
      </c>
      <c r="G649">
        <v>428295.8984375</v>
      </c>
      <c r="H649">
        <v>14934550.562663704</v>
      </c>
      <c r="I649">
        <v>2.054825741660664E-7</v>
      </c>
      <c r="J649">
        <v>1.2418900474750873E-5</v>
      </c>
      <c r="K649">
        <v>6.4402904633240423</v>
      </c>
      <c r="L649">
        <v>3386.9702505084952</v>
      </c>
      <c r="M649">
        <v>0</v>
      </c>
    </row>
    <row r="650" spans="1:13" x14ac:dyDescent="0.15">
      <c r="A650">
        <v>30</v>
      </c>
      <c r="B650" t="s">
        <v>98</v>
      </c>
      <c r="C650" t="s">
        <v>464</v>
      </c>
      <c r="D650">
        <v>13</v>
      </c>
      <c r="E650">
        <v>425390.625</v>
      </c>
      <c r="F650">
        <v>428295.8984375</v>
      </c>
      <c r="G650">
        <v>426843.26171875</v>
      </c>
      <c r="H650">
        <v>-11896886.277124597</v>
      </c>
      <c r="I650">
        <v>-1.7597222431300464E-7</v>
      </c>
      <c r="J650">
        <v>1.2037445676271802E-5</v>
      </c>
      <c r="K650">
        <v>-5.1303454303716576</v>
      </c>
      <c r="L650">
        <v>-2887.1791226643604</v>
      </c>
      <c r="M650">
        <v>0</v>
      </c>
    </row>
    <row r="651" spans="1:13" x14ac:dyDescent="0.15">
      <c r="A651">
        <v>30</v>
      </c>
      <c r="B651" t="s">
        <v>98</v>
      </c>
      <c r="C651" t="s">
        <v>464</v>
      </c>
      <c r="D651">
        <v>14</v>
      </c>
      <c r="E651">
        <v>426843.26171875</v>
      </c>
      <c r="F651">
        <v>428295.8984375</v>
      </c>
      <c r="G651">
        <v>427569.580078125</v>
      </c>
      <c r="H651">
        <v>952860.76983992464</v>
      </c>
      <c r="I651">
        <v>1.3586148946834929E-8</v>
      </c>
      <c r="J651">
        <v>1.2227004049531642E-5</v>
      </c>
      <c r="K651">
        <v>0.41090624743789672</v>
      </c>
      <c r="L651">
        <v>122.85513615487311</v>
      </c>
      <c r="M651">
        <v>0</v>
      </c>
    </row>
    <row r="652" spans="1:13" x14ac:dyDescent="0.15">
      <c r="A652">
        <v>30</v>
      </c>
      <c r="B652" t="s">
        <v>98</v>
      </c>
      <c r="C652" t="s">
        <v>464</v>
      </c>
      <c r="D652">
        <v>15</v>
      </c>
      <c r="E652">
        <v>426843.26171875</v>
      </c>
      <c r="F652">
        <v>427569.580078125</v>
      </c>
      <c r="G652">
        <v>427206.4208984375</v>
      </c>
      <c r="H652">
        <v>-5611520.3719271868</v>
      </c>
      <c r="I652">
        <v>-8.1481701299980519E-8</v>
      </c>
      <c r="J652">
        <v>1.2131936199284826E-5</v>
      </c>
      <c r="K652">
        <v>-2.4198800616351055</v>
      </c>
      <c r="L652">
        <v>-1413.5383967604853</v>
      </c>
      <c r="M652">
        <v>0</v>
      </c>
    </row>
    <row r="653" spans="1:13" x14ac:dyDescent="0.15">
      <c r="A653">
        <v>30</v>
      </c>
      <c r="B653" t="s">
        <v>98</v>
      </c>
      <c r="C653" t="s">
        <v>464</v>
      </c>
      <c r="D653">
        <v>16</v>
      </c>
      <c r="E653">
        <v>427206.4208984375</v>
      </c>
      <c r="F653">
        <v>427569.580078125</v>
      </c>
      <c r="G653">
        <v>427388.00048828125</v>
      </c>
      <c r="H653">
        <v>-2364394.0953046205</v>
      </c>
      <c r="I653">
        <v>-3.4019539950175148E-8</v>
      </c>
      <c r="J653">
        <v>1.2179398360634632E-5</v>
      </c>
      <c r="K653">
        <v>-1.0196078335024292</v>
      </c>
      <c r="L653">
        <v>-653.21957860383372</v>
      </c>
      <c r="M653">
        <v>0</v>
      </c>
    </row>
    <row r="654" spans="1:13" x14ac:dyDescent="0.15">
      <c r="A654">
        <v>30</v>
      </c>
      <c r="B654" t="s">
        <v>98</v>
      </c>
      <c r="C654" t="s">
        <v>464</v>
      </c>
      <c r="D654">
        <v>17</v>
      </c>
      <c r="E654">
        <v>427388.00048828125</v>
      </c>
      <c r="F654">
        <v>427569.580078125</v>
      </c>
      <c r="G654">
        <v>427478.79028320313</v>
      </c>
      <c r="H654">
        <v>-714653.48383094009</v>
      </c>
      <c r="I654">
        <v>-1.0235987174685E-8</v>
      </c>
      <c r="J654">
        <v>1.2203181913410122E-5</v>
      </c>
      <c r="K654">
        <v>-0.3081830951112865</v>
      </c>
      <c r="L654">
        <v>-267.17869987362059</v>
      </c>
      <c r="M654">
        <v>0</v>
      </c>
    </row>
    <row r="655" spans="1:13" x14ac:dyDescent="0.15">
      <c r="A655">
        <v>30</v>
      </c>
      <c r="B655" t="s">
        <v>98</v>
      </c>
      <c r="C655" t="s">
        <v>464</v>
      </c>
      <c r="D655">
        <v>18</v>
      </c>
      <c r="E655">
        <v>427478.79028320313</v>
      </c>
      <c r="F655">
        <v>427569.580078125</v>
      </c>
      <c r="G655">
        <v>427524.18518066406</v>
      </c>
      <c r="H655">
        <v>117043.6986150736</v>
      </c>
      <c r="I655">
        <v>1.6726209560508678E-9</v>
      </c>
      <c r="J655">
        <v>1.2215090521540858E-5</v>
      </c>
      <c r="K655">
        <v>5.0473257485720152E-2</v>
      </c>
      <c r="L655">
        <v>-72.622905867743356</v>
      </c>
      <c r="M655">
        <v>0</v>
      </c>
    </row>
    <row r="656" spans="1:13" x14ac:dyDescent="0.15">
      <c r="A656">
        <v>30</v>
      </c>
      <c r="B656" t="s">
        <v>98</v>
      </c>
      <c r="C656" t="s">
        <v>464</v>
      </c>
      <c r="D656">
        <v>19</v>
      </c>
      <c r="E656">
        <v>427524.18518066406</v>
      </c>
      <c r="F656">
        <v>427569.580078125</v>
      </c>
      <c r="G656">
        <v>427546.88262939453</v>
      </c>
      <c r="H656">
        <v>534326.56018532172</v>
      </c>
      <c r="I656">
        <v>7.6271947359885244E-9</v>
      </c>
      <c r="J656">
        <v>1.2221045095320795E-5</v>
      </c>
      <c r="K656">
        <v>0.23041994035396648</v>
      </c>
      <c r="L656">
        <v>24.974963423715515</v>
      </c>
      <c r="M656">
        <v>0</v>
      </c>
    </row>
    <row r="657" spans="1:15" x14ac:dyDescent="0.15">
      <c r="A657">
        <v>30</v>
      </c>
      <c r="B657" t="s">
        <v>98</v>
      </c>
      <c r="C657" t="s">
        <v>464</v>
      </c>
      <c r="D657">
        <v>20</v>
      </c>
      <c r="E657">
        <v>427524.18518066406</v>
      </c>
      <c r="F657">
        <v>427546.88262939453</v>
      </c>
      <c r="G657">
        <v>427535.5339050293</v>
      </c>
      <c r="H657">
        <v>325620.83756863006</v>
      </c>
      <c r="I657">
        <v>4.6506732814328755E-9</v>
      </c>
      <c r="J657">
        <v>1.221806857386624E-5</v>
      </c>
      <c r="K657">
        <v>0.14041887407683734</v>
      </c>
      <c r="L657">
        <v>-23.837713652834779</v>
      </c>
      <c r="M657">
        <v>0</v>
      </c>
    </row>
    <row r="658" spans="1:15" x14ac:dyDescent="0.15">
      <c r="A658">
        <v>30</v>
      </c>
      <c r="B658" t="s">
        <v>98</v>
      </c>
      <c r="C658" t="s">
        <v>464</v>
      </c>
      <c r="D658">
        <v>21</v>
      </c>
      <c r="E658">
        <v>427535.5339050293</v>
      </c>
      <c r="F658">
        <v>427546.88262939453</v>
      </c>
      <c r="G658">
        <v>427541.20826721191</v>
      </c>
      <c r="H658">
        <v>430012.89200696629</v>
      </c>
      <c r="I658">
        <v>6.1399132112975331E-9</v>
      </c>
      <c r="J658">
        <v>1.2219557813796104E-5</v>
      </c>
      <c r="K658">
        <v>0.18543630863739288</v>
      </c>
      <c r="L658">
        <v>0.57811590835229543</v>
      </c>
      <c r="M658">
        <v>0</v>
      </c>
    </row>
    <row r="659" spans="1:15" x14ac:dyDescent="0.15">
      <c r="A659">
        <v>30</v>
      </c>
      <c r="B659" t="s">
        <v>98</v>
      </c>
      <c r="C659" t="s">
        <v>465</v>
      </c>
      <c r="D659">
        <v>21</v>
      </c>
      <c r="E659">
        <v>427535.5339050293</v>
      </c>
      <c r="F659">
        <v>427546.88262939453</v>
      </c>
      <c r="G659">
        <v>427541.20826721191</v>
      </c>
      <c r="H659">
        <v>430012.89200696629</v>
      </c>
      <c r="I659">
        <v>6.1399132112975331E-9</v>
      </c>
      <c r="J659">
        <v>1.2219557813796104E-5</v>
      </c>
      <c r="K659">
        <v>0.18543630863739288</v>
      </c>
      <c r="L659">
        <v>0.57811590835229543</v>
      </c>
      <c r="M659">
        <v>0</v>
      </c>
      <c r="N659" t="s">
        <v>466</v>
      </c>
      <c r="O659" t="s">
        <v>467</v>
      </c>
    </row>
    <row r="660" spans="1:15" x14ac:dyDescent="0.15">
      <c r="A660">
        <v>31</v>
      </c>
      <c r="B660" t="s">
        <v>99</v>
      </c>
      <c r="C660" t="s">
        <v>461</v>
      </c>
      <c r="D660">
        <v>0</v>
      </c>
      <c r="E660">
        <v>100000</v>
      </c>
      <c r="F660">
        <v>12000000</v>
      </c>
      <c r="G660">
        <v>100000</v>
      </c>
      <c r="H660">
        <v>-3992.6555930076433</v>
      </c>
      <c r="I660">
        <v>-3.3303368187544068E-5</v>
      </c>
      <c r="J660">
        <v>-2.1304835330016429E-5</v>
      </c>
      <c r="K660">
        <v>-1.6963820111944713E-3</v>
      </c>
      <c r="L660">
        <v>-103.99265559300764</v>
      </c>
      <c r="M660">
        <v>0</v>
      </c>
      <c r="O660" t="s">
        <v>462</v>
      </c>
    </row>
    <row r="661" spans="1:15" x14ac:dyDescent="0.15">
      <c r="A661">
        <v>31</v>
      </c>
      <c r="B661" t="s">
        <v>99</v>
      </c>
      <c r="C661" t="s">
        <v>461</v>
      </c>
      <c r="D661">
        <v>0</v>
      </c>
      <c r="E661">
        <v>100000</v>
      </c>
      <c r="F661">
        <v>12000000</v>
      </c>
      <c r="G661">
        <v>12000000</v>
      </c>
      <c r="H661">
        <v>505700117956123.5</v>
      </c>
      <c r="I661">
        <v>0.20603316990099232</v>
      </c>
      <c r="J661">
        <v>0.20604516843384985</v>
      </c>
      <c r="K661">
        <v>214859649.96882412</v>
      </c>
      <c r="L661">
        <v>4214167549.6343627</v>
      </c>
      <c r="M661">
        <v>0</v>
      </c>
      <c r="O661" t="s">
        <v>463</v>
      </c>
    </row>
    <row r="662" spans="1:15" x14ac:dyDescent="0.15">
      <c r="A662">
        <v>31</v>
      </c>
      <c r="B662" t="s">
        <v>99</v>
      </c>
      <c r="C662" t="s">
        <v>464</v>
      </c>
      <c r="D662">
        <v>1</v>
      </c>
      <c r="E662">
        <v>100000</v>
      </c>
      <c r="F662">
        <v>12000000</v>
      </c>
      <c r="G662">
        <v>6050000</v>
      </c>
      <c r="H662">
        <v>307668743833625.56</v>
      </c>
      <c r="I662">
        <v>0.13588174059009483</v>
      </c>
      <c r="J662">
        <v>0.13589373912295236</v>
      </c>
      <c r="K662">
        <v>130720947.57188919</v>
      </c>
      <c r="L662">
        <v>5085433682.3739767</v>
      </c>
      <c r="M662">
        <v>0</v>
      </c>
    </row>
    <row r="663" spans="1:15" x14ac:dyDescent="0.15">
      <c r="A663">
        <v>31</v>
      </c>
      <c r="B663" t="s">
        <v>99</v>
      </c>
      <c r="C663" t="s">
        <v>464</v>
      </c>
      <c r="D663">
        <v>2</v>
      </c>
      <c r="E663">
        <v>100000</v>
      </c>
      <c r="F663">
        <v>6050000</v>
      </c>
      <c r="G663">
        <v>3075000</v>
      </c>
      <c r="H663">
        <v>115924264619902.58</v>
      </c>
      <c r="I663">
        <v>6.0312167381469606E-2</v>
      </c>
      <c r="J663">
        <v>6.0324165914327134E-2</v>
      </c>
      <c r="K663">
        <v>49253393.532501958</v>
      </c>
      <c r="L663">
        <v>3769894684.3870759</v>
      </c>
      <c r="M663">
        <v>0</v>
      </c>
    </row>
    <row r="664" spans="1:15" x14ac:dyDescent="0.15">
      <c r="A664">
        <v>31</v>
      </c>
      <c r="B664" t="s">
        <v>99</v>
      </c>
      <c r="C664" t="s">
        <v>464</v>
      </c>
      <c r="D664">
        <v>3</v>
      </c>
      <c r="E664">
        <v>100000</v>
      </c>
      <c r="F664">
        <v>3075000</v>
      </c>
      <c r="G664">
        <v>1587500</v>
      </c>
      <c r="H664">
        <v>12965000998762.828</v>
      </c>
      <c r="I664">
        <v>1.0026427362808314E-2</v>
      </c>
      <c r="J664">
        <v>1.0038425895665842E-2</v>
      </c>
      <c r="K664">
        <v>5508512.8073498504</v>
      </c>
      <c r="L664">
        <v>816692876.30002069</v>
      </c>
      <c r="M664">
        <v>0</v>
      </c>
    </row>
    <row r="665" spans="1:15" x14ac:dyDescent="0.15">
      <c r="A665">
        <v>31</v>
      </c>
      <c r="B665" t="s">
        <v>99</v>
      </c>
      <c r="C665" t="s">
        <v>464</v>
      </c>
      <c r="D665">
        <v>4</v>
      </c>
      <c r="E665">
        <v>100000</v>
      </c>
      <c r="F665">
        <v>1587500</v>
      </c>
      <c r="G665">
        <v>843750</v>
      </c>
      <c r="H665">
        <v>501927642728.9386</v>
      </c>
      <c r="I665">
        <v>7.6238266754385367E-4</v>
      </c>
      <c r="J665">
        <v>7.7438120040138135E-4</v>
      </c>
      <c r="K665">
        <v>213256.81722655584</v>
      </c>
      <c r="L665">
        <v>59487620.619726054</v>
      </c>
      <c r="M665">
        <v>0</v>
      </c>
    </row>
    <row r="666" spans="1:15" x14ac:dyDescent="0.15">
      <c r="A666">
        <v>31</v>
      </c>
      <c r="B666" t="s">
        <v>99</v>
      </c>
      <c r="C666" t="s">
        <v>464</v>
      </c>
      <c r="D666">
        <v>5</v>
      </c>
      <c r="E666">
        <v>100000</v>
      </c>
      <c r="F666">
        <v>843750</v>
      </c>
      <c r="G666">
        <v>471875</v>
      </c>
      <c r="H666">
        <v>186699523.5155881</v>
      </c>
      <c r="I666">
        <v>1.9281474079522411E-6</v>
      </c>
      <c r="J666">
        <v>1.3926680265479884E-5</v>
      </c>
      <c r="K666">
        <v>79.324075371060061</v>
      </c>
      <c r="L666">
        <v>39465.461937078275</v>
      </c>
      <c r="M666">
        <v>0</v>
      </c>
    </row>
    <row r="667" spans="1:15" x14ac:dyDescent="0.15">
      <c r="A667">
        <v>31</v>
      </c>
      <c r="B667" t="s">
        <v>99</v>
      </c>
      <c r="C667" t="s">
        <v>464</v>
      </c>
      <c r="D667">
        <v>6</v>
      </c>
      <c r="E667">
        <v>100000</v>
      </c>
      <c r="F667">
        <v>471875</v>
      </c>
      <c r="G667">
        <v>285937.5</v>
      </c>
      <c r="H667">
        <v>-141744.01417778019</v>
      </c>
      <c r="I667">
        <v>-1.1620933899892637E-5</v>
      </c>
      <c r="J667">
        <v>3.7759895763500532E-7</v>
      </c>
      <c r="K667">
        <v>-6.022357557380735E-2</v>
      </c>
      <c r="L667">
        <v>-149.57167708949689</v>
      </c>
      <c r="M667">
        <v>0</v>
      </c>
    </row>
    <row r="668" spans="1:15" x14ac:dyDescent="0.15">
      <c r="A668">
        <v>31</v>
      </c>
      <c r="B668" t="s">
        <v>99</v>
      </c>
      <c r="C668" t="s">
        <v>464</v>
      </c>
      <c r="D668">
        <v>7</v>
      </c>
      <c r="E668">
        <v>285937.5</v>
      </c>
      <c r="F668">
        <v>471875</v>
      </c>
      <c r="G668">
        <v>378906.25</v>
      </c>
      <c r="H668">
        <v>-1397040.9047823497</v>
      </c>
      <c r="I668">
        <v>-7.8106491432142234E-6</v>
      </c>
      <c r="J668">
        <v>4.1878837143134185E-6</v>
      </c>
      <c r="K668">
        <v>-0.59356861731977828</v>
      </c>
      <c r="L668">
        <v>-468.70357899410465</v>
      </c>
      <c r="M668">
        <v>0</v>
      </c>
    </row>
    <row r="669" spans="1:15" x14ac:dyDescent="0.15">
      <c r="A669">
        <v>31</v>
      </c>
      <c r="B669" t="s">
        <v>99</v>
      </c>
      <c r="C669" t="s">
        <v>464</v>
      </c>
      <c r="D669">
        <v>8</v>
      </c>
      <c r="E669">
        <v>378906.25</v>
      </c>
      <c r="F669">
        <v>471875</v>
      </c>
      <c r="G669">
        <v>425390.625</v>
      </c>
      <c r="H669">
        <v>-41905205.287437834</v>
      </c>
      <c r="I669">
        <v>-4.4556112482401884E-6</v>
      </c>
      <c r="J669">
        <v>7.5429216092874543E-6</v>
      </c>
      <c r="K669">
        <v>-17.804499979791995</v>
      </c>
      <c r="L669">
        <v>-9950.9940804261569</v>
      </c>
      <c r="M669">
        <v>0</v>
      </c>
    </row>
    <row r="670" spans="1:15" x14ac:dyDescent="0.15">
      <c r="A670">
        <v>31</v>
      </c>
      <c r="B670" t="s">
        <v>99</v>
      </c>
      <c r="C670" t="s">
        <v>464</v>
      </c>
      <c r="D670">
        <v>9</v>
      </c>
      <c r="E670">
        <v>425390.625</v>
      </c>
      <c r="F670">
        <v>471875</v>
      </c>
      <c r="G670">
        <v>448632.8125</v>
      </c>
      <c r="H670">
        <v>-88304922.269090056</v>
      </c>
      <c r="I670">
        <v>-2.2906922202661658E-6</v>
      </c>
      <c r="J670">
        <v>9.7078406372614769E-6</v>
      </c>
      <c r="K670">
        <v>-37.518608391756587</v>
      </c>
      <c r="L670">
        <v>-19783.117197115414</v>
      </c>
      <c r="M670">
        <v>0</v>
      </c>
    </row>
    <row r="671" spans="1:15" x14ac:dyDescent="0.15">
      <c r="A671">
        <v>31</v>
      </c>
      <c r="B671" t="s">
        <v>99</v>
      </c>
      <c r="C671" t="s">
        <v>464</v>
      </c>
      <c r="D671">
        <v>10</v>
      </c>
      <c r="E671">
        <v>448632.8125</v>
      </c>
      <c r="F671">
        <v>471875</v>
      </c>
      <c r="G671">
        <v>460253.90625</v>
      </c>
      <c r="H671">
        <v>-52854250.684264846</v>
      </c>
      <c r="I671">
        <v>-9.0640569397865818E-7</v>
      </c>
      <c r="J671">
        <v>1.1092127163548985E-5</v>
      </c>
      <c r="K671">
        <v>-22.456482405588325</v>
      </c>
      <c r="L671">
        <v>-11583.715828705113</v>
      </c>
      <c r="M671">
        <v>0</v>
      </c>
    </row>
    <row r="672" spans="1:15" x14ac:dyDescent="0.15">
      <c r="A672">
        <v>31</v>
      </c>
      <c r="B672" t="s">
        <v>99</v>
      </c>
      <c r="C672" t="s">
        <v>464</v>
      </c>
      <c r="D672">
        <v>11</v>
      </c>
      <c r="E672">
        <v>460253.90625</v>
      </c>
      <c r="F672">
        <v>471875</v>
      </c>
      <c r="G672">
        <v>466064.453125</v>
      </c>
      <c r="H672">
        <v>34523039.085922599</v>
      </c>
      <c r="I672">
        <v>4.4772251149448004E-7</v>
      </c>
      <c r="J672">
        <v>1.2446255369022123E-5</v>
      </c>
      <c r="K672">
        <v>14.667997555232811</v>
      </c>
      <c r="L672">
        <v>7307.3529646903598</v>
      </c>
      <c r="M672">
        <v>0</v>
      </c>
    </row>
    <row r="673" spans="1:15" x14ac:dyDescent="0.15">
      <c r="A673">
        <v>31</v>
      </c>
      <c r="B673" t="s">
        <v>99</v>
      </c>
      <c r="C673" t="s">
        <v>464</v>
      </c>
      <c r="D673">
        <v>12</v>
      </c>
      <c r="E673">
        <v>460253.90625</v>
      </c>
      <c r="F673">
        <v>466064.453125</v>
      </c>
      <c r="G673">
        <v>463159.1796875</v>
      </c>
      <c r="H673">
        <v>-16533592.168770647</v>
      </c>
      <c r="I673">
        <v>-2.4464391386989829E-7</v>
      </c>
      <c r="J673">
        <v>1.1753888943657744E-5</v>
      </c>
      <c r="K673">
        <v>-7.0247201848933969</v>
      </c>
      <c r="L673">
        <v>-3669.7429509928083</v>
      </c>
      <c r="M673">
        <v>0</v>
      </c>
    </row>
    <row r="674" spans="1:15" x14ac:dyDescent="0.15">
      <c r="A674">
        <v>31</v>
      </c>
      <c r="B674" t="s">
        <v>99</v>
      </c>
      <c r="C674" t="s">
        <v>464</v>
      </c>
      <c r="D674">
        <v>13</v>
      </c>
      <c r="E674">
        <v>463159.1796875</v>
      </c>
      <c r="F674">
        <v>466064.453125</v>
      </c>
      <c r="G674">
        <v>464611.81640625</v>
      </c>
      <c r="H674">
        <v>7061884.4301326545</v>
      </c>
      <c r="I674">
        <v>9.7654429702981975E-8</v>
      </c>
      <c r="J674">
        <v>1.2096187287230625E-5</v>
      </c>
      <c r="K674">
        <v>3.0004225091168344</v>
      </c>
      <c r="L674">
        <v>1419.9536862312264</v>
      </c>
      <c r="M674">
        <v>0</v>
      </c>
    </row>
    <row r="675" spans="1:15" x14ac:dyDescent="0.15">
      <c r="A675">
        <v>31</v>
      </c>
      <c r="B675" t="s">
        <v>99</v>
      </c>
      <c r="C675" t="s">
        <v>464</v>
      </c>
      <c r="D675">
        <v>14</v>
      </c>
      <c r="E675">
        <v>463159.1796875</v>
      </c>
      <c r="F675">
        <v>464611.81640625</v>
      </c>
      <c r="G675">
        <v>463885.498046875</v>
      </c>
      <c r="H675">
        <v>-5207843.6205854984</v>
      </c>
      <c r="I675">
        <v>-7.446064510029564E-8</v>
      </c>
      <c r="J675">
        <v>1.1924072212427347E-5</v>
      </c>
      <c r="K675">
        <v>-2.2126857749882092</v>
      </c>
      <c r="L675">
        <v>-1222.6571303721275</v>
      </c>
      <c r="M675">
        <v>0</v>
      </c>
    </row>
    <row r="676" spans="1:15" x14ac:dyDescent="0.15">
      <c r="A676">
        <v>31</v>
      </c>
      <c r="B676" t="s">
        <v>99</v>
      </c>
      <c r="C676" t="s">
        <v>464</v>
      </c>
      <c r="D676">
        <v>15</v>
      </c>
      <c r="E676">
        <v>463885.498046875</v>
      </c>
      <c r="F676">
        <v>464611.81640625</v>
      </c>
      <c r="G676">
        <v>464248.6572265625</v>
      </c>
      <c r="H676">
        <v>807563.49471882114</v>
      </c>
      <c r="I676">
        <v>1.1353977569531222E-8</v>
      </c>
      <c r="J676">
        <v>1.2009886835097174E-5</v>
      </c>
      <c r="K676">
        <v>0.34311403862069279</v>
      </c>
      <c r="L676">
        <v>73.950636614273336</v>
      </c>
      <c r="M676">
        <v>0</v>
      </c>
    </row>
    <row r="677" spans="1:15" x14ac:dyDescent="0.15">
      <c r="A677">
        <v>31</v>
      </c>
      <c r="B677" t="s">
        <v>99</v>
      </c>
      <c r="C677" t="s">
        <v>464</v>
      </c>
      <c r="D677">
        <v>16</v>
      </c>
      <c r="E677">
        <v>463885.498046875</v>
      </c>
      <c r="F677">
        <v>464248.6572265625</v>
      </c>
      <c r="G677">
        <v>464067.07763671875</v>
      </c>
      <c r="H677">
        <v>-2229808.169732824</v>
      </c>
      <c r="I677">
        <v>-3.1613693653292219E-8</v>
      </c>
      <c r="J677">
        <v>1.196691916387435E-5</v>
      </c>
      <c r="K677">
        <v>-0.94739112338507925</v>
      </c>
      <c r="L677">
        <v>-580.49264366871625</v>
      </c>
      <c r="M677">
        <v>0</v>
      </c>
    </row>
    <row r="678" spans="1:15" x14ac:dyDescent="0.15">
      <c r="A678">
        <v>31</v>
      </c>
      <c r="B678" t="s">
        <v>99</v>
      </c>
      <c r="C678" t="s">
        <v>464</v>
      </c>
      <c r="D678">
        <v>17</v>
      </c>
      <c r="E678">
        <v>464067.07763671875</v>
      </c>
      <c r="F678">
        <v>464248.6572265625</v>
      </c>
      <c r="G678">
        <v>464157.86743164063</v>
      </c>
      <c r="H678">
        <v>-718561.29739619885</v>
      </c>
      <c r="I678">
        <v>-1.0144958982813966E-8</v>
      </c>
      <c r="J678">
        <v>1.1988387898544829E-5</v>
      </c>
      <c r="K678">
        <v>-0.30529917505988574</v>
      </c>
      <c r="L678">
        <v>-254.80967744277777</v>
      </c>
      <c r="M678">
        <v>0</v>
      </c>
    </row>
    <row r="679" spans="1:15" x14ac:dyDescent="0.15">
      <c r="A679">
        <v>31</v>
      </c>
      <c r="B679" t="s">
        <v>99</v>
      </c>
      <c r="C679" t="s">
        <v>464</v>
      </c>
      <c r="D679">
        <v>18</v>
      </c>
      <c r="E679">
        <v>464157.86743164063</v>
      </c>
      <c r="F679">
        <v>464248.6572265625</v>
      </c>
      <c r="G679">
        <v>464203.26232910156</v>
      </c>
      <c r="H679">
        <v>42638.845538364032</v>
      </c>
      <c r="I679">
        <v>6.0073589847353421E-10</v>
      </c>
      <c r="J679">
        <v>1.1999133593426116E-5</v>
      </c>
      <c r="K679">
        <v>1.811620583454665E-2</v>
      </c>
      <c r="L679">
        <v>-90.814617431935503</v>
      </c>
      <c r="M679">
        <v>0</v>
      </c>
    </row>
    <row r="680" spans="1:15" x14ac:dyDescent="0.15">
      <c r="A680">
        <v>31</v>
      </c>
      <c r="B680" t="s">
        <v>99</v>
      </c>
      <c r="C680" t="s">
        <v>464</v>
      </c>
      <c r="D680">
        <v>19</v>
      </c>
      <c r="E680">
        <v>464203.26232910156</v>
      </c>
      <c r="F680">
        <v>464248.6572265625</v>
      </c>
      <c r="G680">
        <v>464225.95977783203</v>
      </c>
      <c r="H680">
        <v>424773.99756250693</v>
      </c>
      <c r="I680">
        <v>5.9783635092218039E-9</v>
      </c>
      <c r="J680">
        <v>1.2004511221036865E-5</v>
      </c>
      <c r="K680">
        <v>0.18047611458152171</v>
      </c>
      <c r="L680">
        <v>-8.4984394742176654</v>
      </c>
      <c r="M680">
        <v>0</v>
      </c>
    </row>
    <row r="681" spans="1:15" x14ac:dyDescent="0.15">
      <c r="A681">
        <v>31</v>
      </c>
      <c r="B681" t="s">
        <v>99</v>
      </c>
      <c r="C681" t="s">
        <v>464</v>
      </c>
      <c r="D681">
        <v>20</v>
      </c>
      <c r="E681">
        <v>464225.95977783203</v>
      </c>
      <c r="F681">
        <v>464248.6572265625</v>
      </c>
      <c r="G681">
        <v>464237.30850219727</v>
      </c>
      <c r="H681">
        <v>615982.38395370962</v>
      </c>
      <c r="I681">
        <v>8.6649527980536275E-9</v>
      </c>
      <c r="J681">
        <v>1.2007197810325696E-5</v>
      </c>
      <c r="K681">
        <v>0.26171589585181598</v>
      </c>
      <c r="L681">
        <v>32.686962609941581</v>
      </c>
      <c r="M681">
        <v>0</v>
      </c>
    </row>
    <row r="682" spans="1:15" x14ac:dyDescent="0.15">
      <c r="A682">
        <v>31</v>
      </c>
      <c r="B682" t="s">
        <v>99</v>
      </c>
      <c r="C682" t="s">
        <v>464</v>
      </c>
      <c r="D682">
        <v>21</v>
      </c>
      <c r="E682">
        <v>464225.95977783203</v>
      </c>
      <c r="F682">
        <v>464237.30850219727</v>
      </c>
      <c r="G682">
        <v>464231.63414001465</v>
      </c>
      <c r="H682">
        <v>520279.25727757032</v>
      </c>
      <c r="I682">
        <v>7.3206178133926667E-9</v>
      </c>
      <c r="J682">
        <v>1.2005853475341035E-5</v>
      </c>
      <c r="K682">
        <v>0.22105397079301772</v>
      </c>
      <c r="L682">
        <v>12.07320204306702</v>
      </c>
      <c r="M682">
        <v>0</v>
      </c>
    </row>
    <row r="683" spans="1:15" x14ac:dyDescent="0.15">
      <c r="A683">
        <v>31</v>
      </c>
      <c r="B683" t="s">
        <v>99</v>
      </c>
      <c r="C683" t="s">
        <v>464</v>
      </c>
      <c r="D683">
        <v>22</v>
      </c>
      <c r="E683">
        <v>464225.95977783203</v>
      </c>
      <c r="F683">
        <v>464231.63414001465</v>
      </c>
      <c r="G683">
        <v>464228.79695892334</v>
      </c>
      <c r="H683">
        <v>472589.18289600004</v>
      </c>
      <c r="I683">
        <v>6.650457154194341E-9</v>
      </c>
      <c r="J683">
        <v>1.2005183314681837E-5</v>
      </c>
      <c r="K683">
        <v>0.20079162098375702</v>
      </c>
      <c r="L683">
        <v>1.8009192863183066</v>
      </c>
      <c r="M683">
        <v>0</v>
      </c>
    </row>
    <row r="684" spans="1:15" x14ac:dyDescent="0.15">
      <c r="A684">
        <v>31</v>
      </c>
      <c r="B684" t="s">
        <v>99</v>
      </c>
      <c r="C684" t="s">
        <v>464</v>
      </c>
      <c r="D684">
        <v>23</v>
      </c>
      <c r="E684">
        <v>464225.95977783203</v>
      </c>
      <c r="F684">
        <v>464228.79695892334</v>
      </c>
      <c r="G684">
        <v>464227.37836837769</v>
      </c>
      <c r="H684">
        <v>448679.7690915002</v>
      </c>
      <c r="I684">
        <v>6.3144066305146002E-9</v>
      </c>
      <c r="J684">
        <v>1.2004847264158157E-5</v>
      </c>
      <c r="K684">
        <v>0.1906330940256116</v>
      </c>
      <c r="L684">
        <v>-3.3491366518542582</v>
      </c>
      <c r="M684">
        <v>0</v>
      </c>
    </row>
    <row r="685" spans="1:15" x14ac:dyDescent="0.15">
      <c r="A685">
        <v>31</v>
      </c>
      <c r="B685" t="s">
        <v>99</v>
      </c>
      <c r="C685" t="s">
        <v>464</v>
      </c>
      <c r="D685">
        <v>24</v>
      </c>
      <c r="E685">
        <v>464227.37836837769</v>
      </c>
      <c r="F685">
        <v>464228.79695892334</v>
      </c>
      <c r="G685">
        <v>464228.08766365051</v>
      </c>
      <c r="H685">
        <v>460634.02090713818</v>
      </c>
      <c r="I685">
        <v>6.4824309699787897E-9</v>
      </c>
      <c r="J685">
        <v>1.2005015288497622E-5</v>
      </c>
      <c r="K685">
        <v>0.19571216414947898</v>
      </c>
      <c r="L685">
        <v>-0.77420277919856428</v>
      </c>
      <c r="M685">
        <v>0</v>
      </c>
    </row>
    <row r="686" spans="1:15" x14ac:dyDescent="0.15">
      <c r="A686">
        <v>31</v>
      </c>
      <c r="B686" t="s">
        <v>99</v>
      </c>
      <c r="C686" t="s">
        <v>465</v>
      </c>
      <c r="D686">
        <v>24</v>
      </c>
      <c r="E686">
        <v>464227.37836837769</v>
      </c>
      <c r="F686">
        <v>464228.79695892334</v>
      </c>
      <c r="G686">
        <v>464228.08766365051</v>
      </c>
      <c r="H686">
        <v>460634.02090713818</v>
      </c>
      <c r="I686">
        <v>6.4824309699787897E-9</v>
      </c>
      <c r="J686">
        <v>1.2005015288497622E-5</v>
      </c>
      <c r="K686">
        <v>0.19571216414947898</v>
      </c>
      <c r="L686">
        <v>-0.77420277919856428</v>
      </c>
      <c r="M686">
        <v>0</v>
      </c>
      <c r="N686" t="s">
        <v>466</v>
      </c>
      <c r="O686" t="s">
        <v>467</v>
      </c>
    </row>
    <row r="687" spans="1:15" x14ac:dyDescent="0.15">
      <c r="A687">
        <v>32</v>
      </c>
      <c r="B687" t="s">
        <v>100</v>
      </c>
      <c r="C687" t="s">
        <v>461</v>
      </c>
      <c r="D687">
        <v>0</v>
      </c>
      <c r="E687">
        <v>100000</v>
      </c>
      <c r="F687">
        <v>12000000</v>
      </c>
      <c r="G687">
        <v>100000</v>
      </c>
      <c r="H687">
        <v>1737.1774556762425</v>
      </c>
      <c r="I687">
        <v>-4.5692135594663728E-5</v>
      </c>
      <c r="J687">
        <v>-3.3902517431518444E-5</v>
      </c>
      <c r="K687">
        <v>6.8398872170812085E-4</v>
      </c>
      <c r="L687">
        <v>-98.262822544323754</v>
      </c>
      <c r="M687">
        <v>0</v>
      </c>
      <c r="O687" t="s">
        <v>462</v>
      </c>
    </row>
    <row r="688" spans="1:15" x14ac:dyDescent="0.15">
      <c r="A688">
        <v>32</v>
      </c>
      <c r="B688" t="s">
        <v>100</v>
      </c>
      <c r="C688" t="s">
        <v>461</v>
      </c>
      <c r="D688">
        <v>0</v>
      </c>
      <c r="E688">
        <v>100000</v>
      </c>
      <c r="F688">
        <v>12000000</v>
      </c>
      <c r="G688">
        <v>12000000</v>
      </c>
      <c r="H688">
        <v>412111953412081.38</v>
      </c>
      <c r="I688">
        <v>0.16953396650358193</v>
      </c>
      <c r="J688">
        <v>0.16954575612174508</v>
      </c>
      <c r="K688">
        <v>162263174.26231906</v>
      </c>
      <c r="L688">
        <v>3434266178.4340115</v>
      </c>
      <c r="M688">
        <v>0</v>
      </c>
      <c r="O688" t="s">
        <v>463</v>
      </c>
    </row>
    <row r="689" spans="1:13" x14ac:dyDescent="0.15">
      <c r="A689">
        <v>32</v>
      </c>
      <c r="B689" t="s">
        <v>100</v>
      </c>
      <c r="C689" t="s">
        <v>464</v>
      </c>
      <c r="D689">
        <v>1</v>
      </c>
      <c r="E689">
        <v>100000</v>
      </c>
      <c r="F689">
        <v>12000000</v>
      </c>
      <c r="G689">
        <v>6050000</v>
      </c>
      <c r="H689">
        <v>202105747832303.22</v>
      </c>
      <c r="I689">
        <v>9.3499578758188623E-2</v>
      </c>
      <c r="J689">
        <v>9.3511368376351767E-2</v>
      </c>
      <c r="K689">
        <v>79576241.136440516</v>
      </c>
      <c r="L689">
        <v>3340590773.2612104</v>
      </c>
      <c r="M689">
        <v>0</v>
      </c>
    </row>
    <row r="690" spans="1:13" x14ac:dyDescent="0.15">
      <c r="A690">
        <v>32</v>
      </c>
      <c r="B690" t="s">
        <v>100</v>
      </c>
      <c r="C690" t="s">
        <v>464</v>
      </c>
      <c r="D690">
        <v>2</v>
      </c>
      <c r="E690">
        <v>100000</v>
      </c>
      <c r="F690">
        <v>6050000</v>
      </c>
      <c r="G690">
        <v>3075000</v>
      </c>
      <c r="H690">
        <v>43038257912031.305</v>
      </c>
      <c r="I690">
        <v>2.6044505598267622E-2</v>
      </c>
      <c r="J690">
        <v>2.6056295216430766E-2</v>
      </c>
      <c r="K690">
        <v>16945697.123576421</v>
      </c>
      <c r="L690">
        <v>1399618043.4806929</v>
      </c>
      <c r="M690">
        <v>0</v>
      </c>
    </row>
    <row r="691" spans="1:13" x14ac:dyDescent="0.15">
      <c r="A691">
        <v>32</v>
      </c>
      <c r="B691" t="s">
        <v>100</v>
      </c>
      <c r="C691" t="s">
        <v>464</v>
      </c>
      <c r="D691">
        <v>3</v>
      </c>
      <c r="E691">
        <v>100000</v>
      </c>
      <c r="F691">
        <v>3075000</v>
      </c>
      <c r="G691">
        <v>1587500</v>
      </c>
      <c r="H691">
        <v>2553782727149.7178</v>
      </c>
      <c r="I691">
        <v>2.6677080152459273E-3</v>
      </c>
      <c r="J691">
        <v>2.6794976334090725E-3</v>
      </c>
      <c r="K691">
        <v>1005515.3417722899</v>
      </c>
      <c r="L691">
        <v>160868103.2850216</v>
      </c>
      <c r="M691">
        <v>0</v>
      </c>
    </row>
    <row r="692" spans="1:13" x14ac:dyDescent="0.15">
      <c r="A692">
        <v>32</v>
      </c>
      <c r="B692" t="s">
        <v>100</v>
      </c>
      <c r="C692" t="s">
        <v>464</v>
      </c>
      <c r="D692">
        <v>4</v>
      </c>
      <c r="E692">
        <v>100000</v>
      </c>
      <c r="F692">
        <v>1587500</v>
      </c>
      <c r="G692">
        <v>843750</v>
      </c>
      <c r="H692">
        <v>25341585272.483524</v>
      </c>
      <c r="I692">
        <v>7.7650860865579102E-5</v>
      </c>
      <c r="J692">
        <v>8.9440479028724386E-5</v>
      </c>
      <c r="K692">
        <v>9977.8859436302519</v>
      </c>
      <c r="L692">
        <v>3003347.1434054547</v>
      </c>
      <c r="M692">
        <v>0</v>
      </c>
    </row>
    <row r="693" spans="1:13" x14ac:dyDescent="0.15">
      <c r="A693">
        <v>32</v>
      </c>
      <c r="B693" t="s">
        <v>100</v>
      </c>
      <c r="C693" t="s">
        <v>464</v>
      </c>
      <c r="D693">
        <v>5</v>
      </c>
      <c r="E693">
        <v>100000</v>
      </c>
      <c r="F693">
        <v>843750</v>
      </c>
      <c r="G693">
        <v>471875</v>
      </c>
      <c r="H693">
        <v>-338130.18120188726</v>
      </c>
      <c r="I693">
        <v>-9.6480120293950343E-6</v>
      </c>
      <c r="J693">
        <v>2.1416061337502485E-6</v>
      </c>
      <c r="K693">
        <v>-0.13313391194176147</v>
      </c>
      <c r="L693">
        <v>-171.65672714212181</v>
      </c>
      <c r="M693">
        <v>0</v>
      </c>
    </row>
    <row r="694" spans="1:13" x14ac:dyDescent="0.15">
      <c r="A694">
        <v>32</v>
      </c>
      <c r="B694" t="s">
        <v>100</v>
      </c>
      <c r="C694" t="s">
        <v>464</v>
      </c>
      <c r="D694">
        <v>6</v>
      </c>
      <c r="E694">
        <v>471875</v>
      </c>
      <c r="F694">
        <v>843750</v>
      </c>
      <c r="G694">
        <v>657812.5</v>
      </c>
      <c r="H694">
        <v>40986867.961909875</v>
      </c>
      <c r="I694">
        <v>5.1671527836266076E-7</v>
      </c>
      <c r="J694">
        <v>1.2306333441507944E-5</v>
      </c>
      <c r="K694">
        <v>16.137991736240366</v>
      </c>
      <c r="L694">
        <v>6130.7827780575581</v>
      </c>
      <c r="M694">
        <v>0</v>
      </c>
    </row>
    <row r="695" spans="1:13" x14ac:dyDescent="0.15">
      <c r="A695">
        <v>32</v>
      </c>
      <c r="B695" t="s">
        <v>100</v>
      </c>
      <c r="C695" t="s">
        <v>464</v>
      </c>
      <c r="D695">
        <v>7</v>
      </c>
      <c r="E695">
        <v>471875</v>
      </c>
      <c r="F695">
        <v>657812.5</v>
      </c>
      <c r="G695">
        <v>564843.75</v>
      </c>
      <c r="H695">
        <v>-6307037.4038034556</v>
      </c>
      <c r="I695">
        <v>-6.2027624585149572E-6</v>
      </c>
      <c r="J695">
        <v>5.5868557046303264E-6</v>
      </c>
      <c r="K695">
        <v>-2.4833055699042061</v>
      </c>
      <c r="L695">
        <v>-1216.5985998434887</v>
      </c>
      <c r="M695">
        <v>0</v>
      </c>
    </row>
    <row r="696" spans="1:13" x14ac:dyDescent="0.15">
      <c r="A696">
        <v>32</v>
      </c>
      <c r="B696" t="s">
        <v>100</v>
      </c>
      <c r="C696" t="s">
        <v>464</v>
      </c>
      <c r="D696">
        <v>8</v>
      </c>
      <c r="E696">
        <v>564843.75</v>
      </c>
      <c r="F696">
        <v>657812.5</v>
      </c>
      <c r="G696">
        <v>611328.125</v>
      </c>
      <c r="H696">
        <v>-69890198.080099508</v>
      </c>
      <c r="I696">
        <v>-3.5932737666123454E-6</v>
      </c>
      <c r="J696">
        <v>8.1963443965329382E-6</v>
      </c>
      <c r="K696">
        <v>-27.518263657252909</v>
      </c>
      <c r="L696">
        <v>-11532.518024604136</v>
      </c>
      <c r="M696">
        <v>0</v>
      </c>
    </row>
    <row r="697" spans="1:13" x14ac:dyDescent="0.15">
      <c r="A697">
        <v>32</v>
      </c>
      <c r="B697" t="s">
        <v>100</v>
      </c>
      <c r="C697" t="s">
        <v>464</v>
      </c>
      <c r="D697">
        <v>9</v>
      </c>
      <c r="E697">
        <v>611328.125</v>
      </c>
      <c r="F697">
        <v>657812.5</v>
      </c>
      <c r="G697">
        <v>634570.3125</v>
      </c>
      <c r="H697">
        <v>-86088932.82706061</v>
      </c>
      <c r="I697">
        <v>-2.0531617612929309E-6</v>
      </c>
      <c r="J697">
        <v>9.7364564018523527E-6</v>
      </c>
      <c r="K697">
        <v>-33.896283264092531</v>
      </c>
      <c r="L697">
        <v>-13666.492338397979</v>
      </c>
      <c r="M697">
        <v>0</v>
      </c>
    </row>
    <row r="698" spans="1:13" x14ac:dyDescent="0.15">
      <c r="A698">
        <v>32</v>
      </c>
      <c r="B698" t="s">
        <v>100</v>
      </c>
      <c r="C698" t="s">
        <v>464</v>
      </c>
      <c r="D698">
        <v>10</v>
      </c>
      <c r="E698">
        <v>634570.3125</v>
      </c>
      <c r="F698">
        <v>657812.5</v>
      </c>
      <c r="G698">
        <v>646191.40625</v>
      </c>
      <c r="H698">
        <v>-66338165.918875225</v>
      </c>
      <c r="I698">
        <v>-1.2237515406783802E-6</v>
      </c>
      <c r="J698">
        <v>1.0565866622466903E-5</v>
      </c>
      <c r="K698">
        <v>-26.119701910159453</v>
      </c>
      <c r="L698">
        <v>-10366.024165169749</v>
      </c>
      <c r="M698">
        <v>0</v>
      </c>
    </row>
    <row r="699" spans="1:13" x14ac:dyDescent="0.15">
      <c r="A699">
        <v>32</v>
      </c>
      <c r="B699" t="s">
        <v>100</v>
      </c>
      <c r="C699" t="s">
        <v>464</v>
      </c>
      <c r="D699">
        <v>11</v>
      </c>
      <c r="E699">
        <v>646191.40625</v>
      </c>
      <c r="F699">
        <v>657812.5</v>
      </c>
      <c r="G699">
        <v>652001.953125</v>
      </c>
      <c r="H699">
        <v>-28139240.629116748</v>
      </c>
      <c r="I699">
        <v>-4.2740633056754025E-7</v>
      </c>
      <c r="J699">
        <v>1.1362211832577743E-5</v>
      </c>
      <c r="K699">
        <v>-11.079422637484324</v>
      </c>
      <c r="L699">
        <v>-4415.8215238846024</v>
      </c>
      <c r="M699">
        <v>0</v>
      </c>
    </row>
    <row r="700" spans="1:13" x14ac:dyDescent="0.15">
      <c r="A700">
        <v>32</v>
      </c>
      <c r="B700" t="s">
        <v>100</v>
      </c>
      <c r="C700" t="s">
        <v>464</v>
      </c>
      <c r="D700">
        <v>12</v>
      </c>
      <c r="E700">
        <v>652001.953125</v>
      </c>
      <c r="F700">
        <v>657812.5</v>
      </c>
      <c r="G700">
        <v>654907.2265625</v>
      </c>
      <c r="H700">
        <v>2704382.0270681889</v>
      </c>
      <c r="I700">
        <v>3.7292114619661806E-8</v>
      </c>
      <c r="J700">
        <v>1.1826910277764945E-5</v>
      </c>
      <c r="K700">
        <v>1.0648116573586988</v>
      </c>
      <c r="L700">
        <v>312.94124074077547</v>
      </c>
      <c r="M700">
        <v>0</v>
      </c>
    </row>
    <row r="701" spans="1:13" x14ac:dyDescent="0.15">
      <c r="A701">
        <v>32</v>
      </c>
      <c r="B701" t="s">
        <v>100</v>
      </c>
      <c r="C701" t="s">
        <v>464</v>
      </c>
      <c r="D701">
        <v>13</v>
      </c>
      <c r="E701">
        <v>652001.953125</v>
      </c>
      <c r="F701">
        <v>654907.2265625</v>
      </c>
      <c r="G701">
        <v>653454.58984375</v>
      </c>
      <c r="H701">
        <v>-13616574.438195828</v>
      </c>
      <c r="I701">
        <v>-1.9687866798321084E-7</v>
      </c>
      <c r="J701">
        <v>1.1592739495162073E-5</v>
      </c>
      <c r="K701">
        <v>-5.3613309990829219</v>
      </c>
      <c r="L701">
        <v>-2183.7828136537751</v>
      </c>
      <c r="M701">
        <v>0</v>
      </c>
    </row>
    <row r="702" spans="1:13" x14ac:dyDescent="0.15">
      <c r="A702">
        <v>32</v>
      </c>
      <c r="B702" t="s">
        <v>100</v>
      </c>
      <c r="C702" t="s">
        <v>464</v>
      </c>
      <c r="D702">
        <v>14</v>
      </c>
      <c r="E702">
        <v>653454.58984375</v>
      </c>
      <c r="F702">
        <v>654907.2265625</v>
      </c>
      <c r="G702">
        <v>654180.908203125</v>
      </c>
      <c r="H702">
        <v>-5684603.0068312287</v>
      </c>
      <c r="I702">
        <v>-8.0249375310373786E-8</v>
      </c>
      <c r="J702">
        <v>1.170936878783491E-5</v>
      </c>
      <c r="K702">
        <v>-2.238230948344333</v>
      </c>
      <c r="L702">
        <v>-968.96498132992645</v>
      </c>
      <c r="M702">
        <v>0</v>
      </c>
    </row>
    <row r="703" spans="1:13" x14ac:dyDescent="0.15">
      <c r="A703">
        <v>32</v>
      </c>
      <c r="B703" t="s">
        <v>100</v>
      </c>
      <c r="C703" t="s">
        <v>464</v>
      </c>
      <c r="D703">
        <v>15</v>
      </c>
      <c r="E703">
        <v>654180.908203125</v>
      </c>
      <c r="F703">
        <v>654907.2265625</v>
      </c>
      <c r="G703">
        <v>654544.0673828125</v>
      </c>
      <c r="H703">
        <v>-1547687.085268812</v>
      </c>
      <c r="I703">
        <v>-2.1592564738756362E-8</v>
      </c>
      <c r="J703">
        <v>1.1768025598406527E-5</v>
      </c>
      <c r="K703">
        <v>-0.60937960459836482</v>
      </c>
      <c r="L703">
        <v>-336.45269469131733</v>
      </c>
      <c r="M703">
        <v>0</v>
      </c>
    </row>
    <row r="704" spans="1:13" x14ac:dyDescent="0.15">
      <c r="A704">
        <v>32</v>
      </c>
      <c r="B704" t="s">
        <v>100</v>
      </c>
      <c r="C704" t="s">
        <v>464</v>
      </c>
      <c r="D704">
        <v>16</v>
      </c>
      <c r="E704">
        <v>654544.0673828125</v>
      </c>
      <c r="F704">
        <v>654907.2265625</v>
      </c>
      <c r="G704">
        <v>654725.64697265625</v>
      </c>
      <c r="H704">
        <v>563823.40973427729</v>
      </c>
      <c r="I704">
        <v>7.8202785120562213E-9</v>
      </c>
      <c r="J704">
        <v>1.179743844165734E-5</v>
      </c>
      <c r="K704">
        <v>0.22199738549055617</v>
      </c>
      <c r="L704">
        <v>-13.884019613206839</v>
      </c>
      <c r="M704">
        <v>0</v>
      </c>
    </row>
    <row r="705" spans="1:15" x14ac:dyDescent="0.15">
      <c r="A705">
        <v>32</v>
      </c>
      <c r="B705" t="s">
        <v>100</v>
      </c>
      <c r="C705" t="s">
        <v>464</v>
      </c>
      <c r="D705">
        <v>17</v>
      </c>
      <c r="E705">
        <v>654725.64697265625</v>
      </c>
      <c r="F705">
        <v>654907.2265625</v>
      </c>
      <c r="G705">
        <v>654816.43676757813</v>
      </c>
      <c r="H705">
        <v>1630591.6610152291</v>
      </c>
      <c r="I705">
        <v>2.2550576018438926E-8</v>
      </c>
      <c r="J705">
        <v>1.1812168739163723E-5</v>
      </c>
      <c r="K705">
        <v>0.64202209290792656</v>
      </c>
      <c r="L705">
        <v>149.01507803689947</v>
      </c>
      <c r="M705">
        <v>0</v>
      </c>
    </row>
    <row r="706" spans="1:15" x14ac:dyDescent="0.15">
      <c r="A706">
        <v>32</v>
      </c>
      <c r="B706" t="s">
        <v>100</v>
      </c>
      <c r="C706" t="s">
        <v>464</v>
      </c>
      <c r="D706">
        <v>18</v>
      </c>
      <c r="E706">
        <v>654725.64697265625</v>
      </c>
      <c r="F706">
        <v>654816.43676757813</v>
      </c>
      <c r="G706">
        <v>654771.04187011719</v>
      </c>
      <c r="H706">
        <v>1096245.5334572147</v>
      </c>
      <c r="I706">
        <v>1.5182849998313262E-8</v>
      </c>
      <c r="J706">
        <v>1.1804801013143597E-5</v>
      </c>
      <c r="K706">
        <v>0.43163096473396845</v>
      </c>
      <c r="L706">
        <v>67.424254182986616</v>
      </c>
      <c r="M706">
        <v>0</v>
      </c>
    </row>
    <row r="707" spans="1:15" x14ac:dyDescent="0.15">
      <c r="A707">
        <v>32</v>
      </c>
      <c r="B707" t="s">
        <v>100</v>
      </c>
      <c r="C707" t="s">
        <v>464</v>
      </c>
      <c r="D707">
        <v>19</v>
      </c>
      <c r="E707">
        <v>654725.64697265625</v>
      </c>
      <c r="F707">
        <v>654771.04187011719</v>
      </c>
      <c r="G707">
        <v>654748.34442138672</v>
      </c>
      <c r="H707">
        <v>829808.28441287263</v>
      </c>
      <c r="I707">
        <v>1.1501115468509737E-8</v>
      </c>
      <c r="J707">
        <v>1.1801119278613793E-5</v>
      </c>
      <c r="K707">
        <v>0.32672511715127228</v>
      </c>
      <c r="L707">
        <v>26.736980930618408</v>
      </c>
      <c r="M707">
        <v>0</v>
      </c>
    </row>
    <row r="708" spans="1:15" x14ac:dyDescent="0.15">
      <c r="A708">
        <v>32</v>
      </c>
      <c r="B708" t="s">
        <v>100</v>
      </c>
      <c r="C708" t="s">
        <v>464</v>
      </c>
      <c r="D708">
        <v>20</v>
      </c>
      <c r="E708">
        <v>654725.64697265625</v>
      </c>
      <c r="F708">
        <v>654748.34442138672</v>
      </c>
      <c r="G708">
        <v>654736.99569702148</v>
      </c>
      <c r="H708">
        <v>696872.18116877251</v>
      </c>
      <c r="I708">
        <v>9.6621467041111699E-9</v>
      </c>
      <c r="J708">
        <v>1.1799280309849395E-5</v>
      </c>
      <c r="K708">
        <v>0.27438343206338062</v>
      </c>
      <c r="L708">
        <v>6.4354367858646286</v>
      </c>
      <c r="M708">
        <v>0</v>
      </c>
    </row>
    <row r="709" spans="1:15" x14ac:dyDescent="0.15">
      <c r="A709">
        <v>32</v>
      </c>
      <c r="B709" t="s">
        <v>100</v>
      </c>
      <c r="C709" t="s">
        <v>464</v>
      </c>
      <c r="D709">
        <v>21</v>
      </c>
      <c r="E709">
        <v>654725.64697265625</v>
      </c>
      <c r="F709">
        <v>654736.99569702148</v>
      </c>
      <c r="G709">
        <v>654731.32133483887</v>
      </c>
      <c r="H709">
        <v>630277.23110571643</v>
      </c>
      <c r="I709">
        <v>8.7404036114516344E-9</v>
      </c>
      <c r="J709">
        <v>1.1798358566756735E-5</v>
      </c>
      <c r="K709">
        <v>0.24816262507730663</v>
      </c>
      <c r="L709">
        <v>-3.7349809658206752</v>
      </c>
      <c r="M709">
        <v>0</v>
      </c>
    </row>
    <row r="710" spans="1:15" x14ac:dyDescent="0.15">
      <c r="A710">
        <v>32</v>
      </c>
      <c r="B710" t="s">
        <v>100</v>
      </c>
      <c r="C710" t="s">
        <v>464</v>
      </c>
      <c r="D710">
        <v>22</v>
      </c>
      <c r="E710">
        <v>654731.32133483887</v>
      </c>
      <c r="F710">
        <v>654736.99569702148</v>
      </c>
      <c r="G710">
        <v>654734.15851593018</v>
      </c>
      <c r="H710">
        <v>663514.74011352204</v>
      </c>
      <c r="I710">
        <v>9.2004871973252415E-9</v>
      </c>
      <c r="J710">
        <v>1.1798818650342609E-5</v>
      </c>
      <c r="K710">
        <v>0.26124941780808225</v>
      </c>
      <c r="L710">
        <v>1.3410911105500583</v>
      </c>
      <c r="M710">
        <v>0</v>
      </c>
    </row>
    <row r="711" spans="1:15" x14ac:dyDescent="0.15">
      <c r="A711">
        <v>32</v>
      </c>
      <c r="B711" t="s">
        <v>100</v>
      </c>
      <c r="C711" t="s">
        <v>464</v>
      </c>
      <c r="D711">
        <v>23</v>
      </c>
      <c r="E711">
        <v>654731.32133483887</v>
      </c>
      <c r="F711">
        <v>654734.15851593018</v>
      </c>
      <c r="G711">
        <v>654732.73992538452</v>
      </c>
      <c r="H711">
        <v>646895.10225399293</v>
      </c>
      <c r="I711">
        <v>8.9704436497596877E-9</v>
      </c>
      <c r="J711">
        <v>1.1798588606795043E-5</v>
      </c>
      <c r="K711">
        <v>0.25470567363407898</v>
      </c>
      <c r="L711">
        <v>-1.1970743470511034</v>
      </c>
      <c r="M711">
        <v>0</v>
      </c>
    </row>
    <row r="712" spans="1:15" x14ac:dyDescent="0.15">
      <c r="A712">
        <v>32</v>
      </c>
      <c r="B712" t="s">
        <v>100</v>
      </c>
      <c r="C712" t="s">
        <v>464</v>
      </c>
      <c r="D712">
        <v>24</v>
      </c>
      <c r="E712">
        <v>654732.73992538452</v>
      </c>
      <c r="F712">
        <v>654734.15851593018</v>
      </c>
      <c r="G712">
        <v>654733.44922065735</v>
      </c>
      <c r="H712">
        <v>655204.70045739273</v>
      </c>
      <c r="I712">
        <v>9.0854649864904045E-9</v>
      </c>
      <c r="J712">
        <v>1.1798703628131774E-5</v>
      </c>
      <c r="K712">
        <v>0.25797745881323847</v>
      </c>
      <c r="L712">
        <v>7.1976044189634339E-2</v>
      </c>
      <c r="M712">
        <v>0</v>
      </c>
    </row>
    <row r="713" spans="1:15" x14ac:dyDescent="0.15">
      <c r="A713">
        <v>32</v>
      </c>
      <c r="B713" t="s">
        <v>100</v>
      </c>
      <c r="C713" t="s">
        <v>465</v>
      </c>
      <c r="D713">
        <v>24</v>
      </c>
      <c r="E713">
        <v>654732.73992538452</v>
      </c>
      <c r="F713">
        <v>654734.15851593018</v>
      </c>
      <c r="G713">
        <v>654733.44922065735</v>
      </c>
      <c r="H713">
        <v>655204.70045739273</v>
      </c>
      <c r="I713">
        <v>9.0854649864904045E-9</v>
      </c>
      <c r="J713">
        <v>1.1798703628131774E-5</v>
      </c>
      <c r="K713">
        <v>0.25797745881323847</v>
      </c>
      <c r="L713">
        <v>7.1976044189634339E-2</v>
      </c>
      <c r="M713">
        <v>0</v>
      </c>
      <c r="N713" t="s">
        <v>466</v>
      </c>
      <c r="O713" t="s">
        <v>467</v>
      </c>
    </row>
    <row r="714" spans="1:15" x14ac:dyDescent="0.15">
      <c r="A714">
        <v>33</v>
      </c>
      <c r="B714" t="s">
        <v>101</v>
      </c>
      <c r="C714" t="s">
        <v>461</v>
      </c>
      <c r="D714">
        <v>0</v>
      </c>
      <c r="E714">
        <v>100000</v>
      </c>
      <c r="F714">
        <v>12000000</v>
      </c>
      <c r="G714">
        <v>100000</v>
      </c>
      <c r="H714">
        <v>1138.2911095108216</v>
      </c>
      <c r="I714">
        <v>-5.1149408872782563E-5</v>
      </c>
      <c r="J714">
        <v>-4.0262151735798698E-5</v>
      </c>
      <c r="K714">
        <v>4.5155140816306499E-4</v>
      </c>
      <c r="L714">
        <v>-98.861708890489183</v>
      </c>
      <c r="M714">
        <v>0</v>
      </c>
      <c r="O714" t="s">
        <v>462</v>
      </c>
    </row>
    <row r="715" spans="1:15" x14ac:dyDescent="0.15">
      <c r="A715">
        <v>33</v>
      </c>
      <c r="B715" t="s">
        <v>101</v>
      </c>
      <c r="C715" t="s">
        <v>461</v>
      </c>
      <c r="D715">
        <v>0</v>
      </c>
      <c r="E715">
        <v>100000</v>
      </c>
      <c r="F715">
        <v>12000000</v>
      </c>
      <c r="G715">
        <v>12000000</v>
      </c>
      <c r="H715">
        <v>379615934917228.44</v>
      </c>
      <c r="I715">
        <v>0.14238367146081699</v>
      </c>
      <c r="J715">
        <v>0.14239455871795398</v>
      </c>
      <c r="K715">
        <v>150590748.3075034</v>
      </c>
      <c r="L715">
        <v>3163466024.3102369</v>
      </c>
      <c r="M715">
        <v>0</v>
      </c>
      <c r="O715" t="s">
        <v>463</v>
      </c>
    </row>
    <row r="716" spans="1:15" x14ac:dyDescent="0.15">
      <c r="A716">
        <v>33</v>
      </c>
      <c r="B716" t="s">
        <v>101</v>
      </c>
      <c r="C716" t="s">
        <v>464</v>
      </c>
      <c r="D716">
        <v>1</v>
      </c>
      <c r="E716">
        <v>100000</v>
      </c>
      <c r="F716">
        <v>12000000</v>
      </c>
      <c r="G716">
        <v>6050000</v>
      </c>
      <c r="H716">
        <v>162150633816941.25</v>
      </c>
      <c r="I716">
        <v>7.0077659406345069E-2</v>
      </c>
      <c r="J716">
        <v>7.0088546663482049E-2</v>
      </c>
      <c r="K716">
        <v>64323920.676178522</v>
      </c>
      <c r="L716">
        <v>2680175665.5692768</v>
      </c>
      <c r="M716">
        <v>0</v>
      </c>
    </row>
    <row r="717" spans="1:15" x14ac:dyDescent="0.15">
      <c r="A717">
        <v>33</v>
      </c>
      <c r="B717" t="s">
        <v>101</v>
      </c>
      <c r="C717" t="s">
        <v>464</v>
      </c>
      <c r="D717">
        <v>2</v>
      </c>
      <c r="E717">
        <v>100000</v>
      </c>
      <c r="F717">
        <v>6050000</v>
      </c>
      <c r="G717">
        <v>3075000</v>
      </c>
      <c r="H717">
        <v>22967877407555.996</v>
      </c>
      <c r="I717">
        <v>1.4054929656215933E-2</v>
      </c>
      <c r="J717">
        <v>1.4065816913352918E-2</v>
      </c>
      <c r="K717">
        <v>9111181.9281058516</v>
      </c>
      <c r="L717">
        <v>746922742.52214622</v>
      </c>
      <c r="M717">
        <v>0</v>
      </c>
    </row>
    <row r="718" spans="1:15" x14ac:dyDescent="0.15">
      <c r="A718">
        <v>33</v>
      </c>
      <c r="B718" t="s">
        <v>101</v>
      </c>
      <c r="C718" t="s">
        <v>464</v>
      </c>
      <c r="D718">
        <v>3</v>
      </c>
      <c r="E718">
        <v>100000</v>
      </c>
      <c r="F718">
        <v>3075000</v>
      </c>
      <c r="G718">
        <v>1587500</v>
      </c>
      <c r="H718">
        <v>1021099466565.7675</v>
      </c>
      <c r="I718">
        <v>1.1720347524294711E-3</v>
      </c>
      <c r="J718">
        <v>1.1829220095664549E-3</v>
      </c>
      <c r="K718">
        <v>405062.3765307932</v>
      </c>
      <c r="L718">
        <v>64321126.240363307</v>
      </c>
      <c r="M718">
        <v>0</v>
      </c>
    </row>
    <row r="719" spans="1:15" x14ac:dyDescent="0.15">
      <c r="A719">
        <v>33</v>
      </c>
      <c r="B719" t="s">
        <v>101</v>
      </c>
      <c r="C719" t="s">
        <v>464</v>
      </c>
      <c r="D719">
        <v>4</v>
      </c>
      <c r="E719">
        <v>100000</v>
      </c>
      <c r="F719">
        <v>1587500</v>
      </c>
      <c r="G719">
        <v>843750</v>
      </c>
      <c r="H719">
        <v>2450894535.6631269</v>
      </c>
      <c r="I719">
        <v>1.236192247471189E-5</v>
      </c>
      <c r="J719">
        <v>2.3249179611695753E-5</v>
      </c>
      <c r="K719">
        <v>972.25118389394311</v>
      </c>
      <c r="L719">
        <v>290376.38941192615</v>
      </c>
      <c r="M719">
        <v>0</v>
      </c>
    </row>
    <row r="720" spans="1:15" x14ac:dyDescent="0.15">
      <c r="A720">
        <v>33</v>
      </c>
      <c r="B720" t="s">
        <v>101</v>
      </c>
      <c r="C720" t="s">
        <v>464</v>
      </c>
      <c r="D720">
        <v>5</v>
      </c>
      <c r="E720">
        <v>100000</v>
      </c>
      <c r="F720">
        <v>843750</v>
      </c>
      <c r="G720">
        <v>471875</v>
      </c>
      <c r="H720">
        <v>-147312.47560584586</v>
      </c>
      <c r="I720">
        <v>-1.0554176044459102E-5</v>
      </c>
      <c r="J720">
        <v>3.33081092524761E-7</v>
      </c>
      <c r="K720">
        <v>-5.8437736396266274E-2</v>
      </c>
      <c r="L720">
        <v>-131.21853787673555</v>
      </c>
      <c r="M720">
        <v>0</v>
      </c>
    </row>
    <row r="721" spans="1:13" x14ac:dyDescent="0.15">
      <c r="A721">
        <v>33</v>
      </c>
      <c r="B721" t="s">
        <v>101</v>
      </c>
      <c r="C721" t="s">
        <v>464</v>
      </c>
      <c r="D721">
        <v>6</v>
      </c>
      <c r="E721">
        <v>471875</v>
      </c>
      <c r="F721">
        <v>843750</v>
      </c>
      <c r="G721">
        <v>657812.5</v>
      </c>
      <c r="H721">
        <v>-4884835.4597490393</v>
      </c>
      <c r="I721">
        <v>-5.9354216139070718E-6</v>
      </c>
      <c r="J721">
        <v>4.9518355230767911E-6</v>
      </c>
      <c r="K721">
        <v>-1.9377769992796223</v>
      </c>
      <c r="L721">
        <v>-842.58781335852382</v>
      </c>
      <c r="M721">
        <v>0</v>
      </c>
    </row>
    <row r="722" spans="1:13" x14ac:dyDescent="0.15">
      <c r="A722">
        <v>33</v>
      </c>
      <c r="B722" t="s">
        <v>101</v>
      </c>
      <c r="C722" t="s">
        <v>464</v>
      </c>
      <c r="D722">
        <v>7</v>
      </c>
      <c r="E722">
        <v>657812.5</v>
      </c>
      <c r="F722">
        <v>843750</v>
      </c>
      <c r="G722">
        <v>750781.25</v>
      </c>
      <c r="H722">
        <v>-78658497.530394718</v>
      </c>
      <c r="I722">
        <v>-1.5869964932333949E-6</v>
      </c>
      <c r="J722">
        <v>9.300260643750468E-6</v>
      </c>
      <c r="K722">
        <v>-31.203226509521496</v>
      </c>
      <c r="L722">
        <v>-10576.88624754477</v>
      </c>
      <c r="M722">
        <v>0</v>
      </c>
    </row>
    <row r="723" spans="1:13" x14ac:dyDescent="0.15">
      <c r="A723">
        <v>33</v>
      </c>
      <c r="B723" t="s">
        <v>101</v>
      </c>
      <c r="C723" t="s">
        <v>464</v>
      </c>
      <c r="D723">
        <v>8</v>
      </c>
      <c r="E723">
        <v>750781.25</v>
      </c>
      <c r="F723">
        <v>843750</v>
      </c>
      <c r="G723">
        <v>797265.625</v>
      </c>
      <c r="H723">
        <v>466295243.18189996</v>
      </c>
      <c r="I723">
        <v>3.5127478931513108E-6</v>
      </c>
      <c r="J723">
        <v>1.4400005030135174E-5</v>
      </c>
      <c r="K723">
        <v>184.97576930826764</v>
      </c>
      <c r="L723">
        <v>58386.81149170328</v>
      </c>
      <c r="M723">
        <v>0</v>
      </c>
    </row>
    <row r="724" spans="1:13" x14ac:dyDescent="0.15">
      <c r="A724">
        <v>33</v>
      </c>
      <c r="B724" t="s">
        <v>101</v>
      </c>
      <c r="C724" t="s">
        <v>464</v>
      </c>
      <c r="D724">
        <v>9</v>
      </c>
      <c r="E724">
        <v>750781.25</v>
      </c>
      <c r="F724">
        <v>797265.625</v>
      </c>
      <c r="G724">
        <v>774023.4375</v>
      </c>
      <c r="H724">
        <v>16743935.35789182</v>
      </c>
      <c r="I724">
        <v>2.0867489414154259E-7</v>
      </c>
      <c r="J724">
        <v>1.1095932031125406E-5</v>
      </c>
      <c r="K724">
        <v>6.642191550012722</v>
      </c>
      <c r="L724">
        <v>2063.2336369519585</v>
      </c>
      <c r="M724">
        <v>0</v>
      </c>
    </row>
    <row r="725" spans="1:13" x14ac:dyDescent="0.15">
      <c r="A725">
        <v>33</v>
      </c>
      <c r="B725" t="s">
        <v>101</v>
      </c>
      <c r="C725" t="s">
        <v>464</v>
      </c>
      <c r="D725">
        <v>10</v>
      </c>
      <c r="E725">
        <v>750781.25</v>
      </c>
      <c r="F725">
        <v>774023.4375</v>
      </c>
      <c r="G725">
        <v>762402.34375</v>
      </c>
      <c r="H725">
        <v>-56437381.500847012</v>
      </c>
      <c r="I725">
        <v>-9.2531047830666611E-7</v>
      </c>
      <c r="J725">
        <v>9.9619466586771968E-6</v>
      </c>
      <c r="K725">
        <v>-22.388279128961525</v>
      </c>
      <c r="L725">
        <v>-7502.5718786816115</v>
      </c>
      <c r="M725">
        <v>0</v>
      </c>
    </row>
    <row r="726" spans="1:13" x14ac:dyDescent="0.15">
      <c r="A726">
        <v>33</v>
      </c>
      <c r="B726" t="s">
        <v>101</v>
      </c>
      <c r="C726" t="s">
        <v>464</v>
      </c>
      <c r="D726">
        <v>11</v>
      </c>
      <c r="E726">
        <v>762402.34375</v>
      </c>
      <c r="F726">
        <v>774023.4375</v>
      </c>
      <c r="G726">
        <v>768212.890625</v>
      </c>
      <c r="H726">
        <v>-35112485.536810376</v>
      </c>
      <c r="I726">
        <v>-5.1641220440577924E-7</v>
      </c>
      <c r="J726">
        <v>1.0370844932578084E-5</v>
      </c>
      <c r="K726">
        <v>-13.928855418246808</v>
      </c>
      <c r="L726">
        <v>-4670.6712247751639</v>
      </c>
      <c r="M726">
        <v>0</v>
      </c>
    </row>
    <row r="727" spans="1:13" x14ac:dyDescent="0.15">
      <c r="A727">
        <v>33</v>
      </c>
      <c r="B727" t="s">
        <v>101</v>
      </c>
      <c r="C727" t="s">
        <v>464</v>
      </c>
      <c r="D727">
        <v>12</v>
      </c>
      <c r="E727">
        <v>768212.890625</v>
      </c>
      <c r="F727">
        <v>774023.4375</v>
      </c>
      <c r="G727">
        <v>771118.1640625</v>
      </c>
      <c r="H727">
        <v>-11750470.607847271</v>
      </c>
      <c r="I727">
        <v>-1.5865193577681104E-7</v>
      </c>
      <c r="J727">
        <v>1.0728605201207052E-5</v>
      </c>
      <c r="K727">
        <v>-4.6613221391427366</v>
      </c>
      <c r="L727">
        <v>-1623.8223083660732</v>
      </c>
      <c r="M727">
        <v>0</v>
      </c>
    </row>
    <row r="728" spans="1:13" x14ac:dyDescent="0.15">
      <c r="A728">
        <v>33</v>
      </c>
      <c r="B728" t="s">
        <v>101</v>
      </c>
      <c r="C728" t="s">
        <v>464</v>
      </c>
      <c r="D728">
        <v>13</v>
      </c>
      <c r="E728">
        <v>771118.1640625</v>
      </c>
      <c r="F728">
        <v>774023.4375</v>
      </c>
      <c r="G728">
        <v>772570.80078125</v>
      </c>
      <c r="H728">
        <v>1836281.0319692069</v>
      </c>
      <c r="I728">
        <v>2.3804715693984197E-8</v>
      </c>
      <c r="J728">
        <v>1.0911061852677847E-5</v>
      </c>
      <c r="K728">
        <v>0.72843869098227254</v>
      </c>
      <c r="L728">
        <v>137.68449831553261</v>
      </c>
      <c r="M728">
        <v>0</v>
      </c>
    </row>
    <row r="729" spans="1:13" x14ac:dyDescent="0.15">
      <c r="A729">
        <v>33</v>
      </c>
      <c r="B729" t="s">
        <v>101</v>
      </c>
      <c r="C729" t="s">
        <v>464</v>
      </c>
      <c r="D729">
        <v>14</v>
      </c>
      <c r="E729">
        <v>771118.1640625</v>
      </c>
      <c r="F729">
        <v>772570.80078125</v>
      </c>
      <c r="G729">
        <v>771844.482421875</v>
      </c>
      <c r="H729">
        <v>-5119943.6284167347</v>
      </c>
      <c r="I729">
        <v>-6.7725269138885745E-8</v>
      </c>
      <c r="J729">
        <v>1.0819531867844977E-5</v>
      </c>
      <c r="K729">
        <v>-2.0310426180176626</v>
      </c>
      <c r="L729">
        <v>-763.33876124261451</v>
      </c>
      <c r="M729">
        <v>0</v>
      </c>
    </row>
    <row r="730" spans="1:13" x14ac:dyDescent="0.15">
      <c r="A730">
        <v>33</v>
      </c>
      <c r="B730" t="s">
        <v>101</v>
      </c>
      <c r="C730" t="s">
        <v>464</v>
      </c>
      <c r="D730">
        <v>15</v>
      </c>
      <c r="E730">
        <v>771844.482421875</v>
      </c>
      <c r="F730">
        <v>772570.80078125</v>
      </c>
      <c r="G730">
        <v>772207.6416015625</v>
      </c>
      <c r="H730">
        <v>-1682866.463397684</v>
      </c>
      <c r="I730">
        <v>-2.2036205610542092E-8</v>
      </c>
      <c r="J730">
        <v>1.0865220931373321E-5</v>
      </c>
      <c r="K730">
        <v>-0.66758030081091224</v>
      </c>
      <c r="L730">
        <v>-317.9292683386829</v>
      </c>
      <c r="M730">
        <v>0</v>
      </c>
    </row>
    <row r="731" spans="1:13" x14ac:dyDescent="0.15">
      <c r="A731">
        <v>33</v>
      </c>
      <c r="B731" t="s">
        <v>101</v>
      </c>
      <c r="C731" t="s">
        <v>464</v>
      </c>
      <c r="D731">
        <v>16</v>
      </c>
      <c r="E731">
        <v>772207.6416015625</v>
      </c>
      <c r="F731">
        <v>772570.80078125</v>
      </c>
      <c r="G731">
        <v>772389.22119140625</v>
      </c>
      <c r="H731">
        <v>66372.724229890911</v>
      </c>
      <c r="I731">
        <v>8.6475054430389586E-10</v>
      </c>
      <c r="J731">
        <v>1.0888121887528167E-5</v>
      </c>
      <c r="K731">
        <v>2.6329553871773517E-2</v>
      </c>
      <c r="L731">
        <v>-91.406829302005107</v>
      </c>
      <c r="M731">
        <v>0</v>
      </c>
    </row>
    <row r="732" spans="1:13" x14ac:dyDescent="0.15">
      <c r="A732">
        <v>33</v>
      </c>
      <c r="B732" t="s">
        <v>101</v>
      </c>
      <c r="C732" t="s">
        <v>464</v>
      </c>
      <c r="D732">
        <v>17</v>
      </c>
      <c r="E732">
        <v>772389.22119140625</v>
      </c>
      <c r="F732">
        <v>772570.80078125</v>
      </c>
      <c r="G732">
        <v>772480.01098632813</v>
      </c>
      <c r="H732">
        <v>948802.92930826114</v>
      </c>
      <c r="I732">
        <v>1.2330690330036244E-8</v>
      </c>
      <c r="J732">
        <v>1.0899587827313899E-5</v>
      </c>
      <c r="K732">
        <v>0.37638289117667334</v>
      </c>
      <c r="L732">
        <v>22.82556387404744</v>
      </c>
      <c r="M732">
        <v>0</v>
      </c>
    </row>
    <row r="733" spans="1:13" x14ac:dyDescent="0.15">
      <c r="A733">
        <v>33</v>
      </c>
      <c r="B733" t="s">
        <v>101</v>
      </c>
      <c r="C733" t="s">
        <v>464</v>
      </c>
      <c r="D733">
        <v>18</v>
      </c>
      <c r="E733">
        <v>772389.22119140625</v>
      </c>
      <c r="F733">
        <v>772480.01098632813</v>
      </c>
      <c r="G733">
        <v>772434.61608886719</v>
      </c>
      <c r="H733">
        <v>506995.90544957365</v>
      </c>
      <c r="I733">
        <v>6.5972114385049472E-9</v>
      </c>
      <c r="J733">
        <v>1.0893854348422368E-5</v>
      </c>
      <c r="K733">
        <v>0.20112141184784216</v>
      </c>
      <c r="L733">
        <v>-34.363906680323517</v>
      </c>
      <c r="M733">
        <v>0</v>
      </c>
    </row>
    <row r="734" spans="1:13" x14ac:dyDescent="0.15">
      <c r="A734">
        <v>33</v>
      </c>
      <c r="B734" t="s">
        <v>101</v>
      </c>
      <c r="C734" t="s">
        <v>464</v>
      </c>
      <c r="D734">
        <v>19</v>
      </c>
      <c r="E734">
        <v>772434.61608886719</v>
      </c>
      <c r="F734">
        <v>772480.01098632813</v>
      </c>
      <c r="G734">
        <v>772457.31353759766</v>
      </c>
      <c r="H734">
        <v>727635.42723237816</v>
      </c>
      <c r="I734">
        <v>9.4623184025087573E-9</v>
      </c>
      <c r="J734">
        <v>1.0896719455386372E-5</v>
      </c>
      <c r="K734">
        <v>0.28864742863300924</v>
      </c>
      <c r="L734">
        <v>-5.8025065618124785</v>
      </c>
      <c r="M734">
        <v>0</v>
      </c>
    </row>
    <row r="735" spans="1:13" x14ac:dyDescent="0.15">
      <c r="A735">
        <v>33</v>
      </c>
      <c r="B735" t="s">
        <v>101</v>
      </c>
      <c r="C735" t="s">
        <v>464</v>
      </c>
      <c r="D735">
        <v>20</v>
      </c>
      <c r="E735">
        <v>772457.31353759766</v>
      </c>
      <c r="F735">
        <v>772480.01098632813</v>
      </c>
      <c r="G735">
        <v>772468.66226196289</v>
      </c>
      <c r="H735">
        <v>838127.31628032774</v>
      </c>
      <c r="I735">
        <v>1.0895761542958655E-8</v>
      </c>
      <c r="J735">
        <v>1.0898152898526822E-5</v>
      </c>
      <c r="K735">
        <v>0.33247871895349684</v>
      </c>
      <c r="L735">
        <v>8.4998469486259118</v>
      </c>
      <c r="M735">
        <v>0</v>
      </c>
    </row>
    <row r="736" spans="1:13" x14ac:dyDescent="0.15">
      <c r="A736">
        <v>33</v>
      </c>
      <c r="B736" t="s">
        <v>101</v>
      </c>
      <c r="C736" t="s">
        <v>464</v>
      </c>
      <c r="D736">
        <v>21</v>
      </c>
      <c r="E736">
        <v>772457.31353759766</v>
      </c>
      <c r="F736">
        <v>772468.66226196289</v>
      </c>
      <c r="G736">
        <v>772462.98789978027</v>
      </c>
      <c r="H736">
        <v>782974.462705162</v>
      </c>
      <c r="I736">
        <v>1.0180359729297837E-8</v>
      </c>
      <c r="J736">
        <v>1.0897437496713161E-5</v>
      </c>
      <c r="K736">
        <v>0.31060000226319429</v>
      </c>
      <c r="L736">
        <v>1.3607739102116689</v>
      </c>
      <c r="M736">
        <v>0</v>
      </c>
    </row>
    <row r="737" spans="1:15" x14ac:dyDescent="0.15">
      <c r="A737">
        <v>33</v>
      </c>
      <c r="B737" t="s">
        <v>101</v>
      </c>
      <c r="C737" t="s">
        <v>464</v>
      </c>
      <c r="D737">
        <v>22</v>
      </c>
      <c r="E737">
        <v>772457.31353759766</v>
      </c>
      <c r="F737">
        <v>772462.98789978027</v>
      </c>
      <c r="G737">
        <v>772460.15071868896</v>
      </c>
      <c r="H737">
        <v>755353.98506476742</v>
      </c>
      <c r="I737">
        <v>9.8220034997957919E-9</v>
      </c>
      <c r="J737">
        <v>1.0897079140483659E-5</v>
      </c>
      <c r="K737">
        <v>0.2996431692804466</v>
      </c>
      <c r="L737">
        <v>-2.2145046107564443</v>
      </c>
      <c r="M737">
        <v>0</v>
      </c>
    </row>
    <row r="738" spans="1:15" x14ac:dyDescent="0.15">
      <c r="A738">
        <v>33</v>
      </c>
      <c r="B738" t="s">
        <v>101</v>
      </c>
      <c r="C738" t="s">
        <v>464</v>
      </c>
      <c r="D738">
        <v>23</v>
      </c>
      <c r="E738">
        <v>772460.15071868896</v>
      </c>
      <c r="F738">
        <v>772462.98789978027</v>
      </c>
      <c r="G738">
        <v>772461.56930923462</v>
      </c>
      <c r="H738">
        <v>769060.45800039114</v>
      </c>
      <c r="I738">
        <v>9.9998423291840747E-9</v>
      </c>
      <c r="J738">
        <v>1.0897256979313047E-5</v>
      </c>
      <c r="K738">
        <v>0.30508042263621571</v>
      </c>
      <c r="L738">
        <v>-0.44029521260001148</v>
      </c>
      <c r="M738">
        <v>0</v>
      </c>
    </row>
    <row r="739" spans="1:15" x14ac:dyDescent="0.15">
      <c r="A739">
        <v>33</v>
      </c>
      <c r="B739" t="s">
        <v>101</v>
      </c>
      <c r="C739" t="s">
        <v>465</v>
      </c>
      <c r="D739">
        <v>23</v>
      </c>
      <c r="E739">
        <v>772460.15071868896</v>
      </c>
      <c r="F739">
        <v>772462.98789978027</v>
      </c>
      <c r="G739">
        <v>772461.56930923462</v>
      </c>
      <c r="H739">
        <v>769060.45800039114</v>
      </c>
      <c r="I739">
        <v>9.9998423291840747E-9</v>
      </c>
      <c r="J739">
        <v>1.0897256979313047E-5</v>
      </c>
      <c r="K739">
        <v>0.30508042263621571</v>
      </c>
      <c r="L739">
        <v>-0.44029521260001148</v>
      </c>
      <c r="M739">
        <v>0</v>
      </c>
      <c r="N739" t="s">
        <v>466</v>
      </c>
      <c r="O739" t="s">
        <v>467</v>
      </c>
    </row>
    <row r="740" spans="1:15" x14ac:dyDescent="0.15">
      <c r="A740">
        <v>34</v>
      </c>
      <c r="B740" t="s">
        <v>102</v>
      </c>
      <c r="C740" t="s">
        <v>461</v>
      </c>
      <c r="D740">
        <v>0</v>
      </c>
      <c r="E740">
        <v>100000</v>
      </c>
      <c r="F740">
        <v>12000000</v>
      </c>
      <c r="G740">
        <v>100000</v>
      </c>
      <c r="H740">
        <v>1008.8026264889102</v>
      </c>
      <c r="I740">
        <v>-5.3148274062588236E-5</v>
      </c>
      <c r="J740">
        <v>-4.2440072482707994E-5</v>
      </c>
      <c r="K740">
        <v>3.8065150799521173E-4</v>
      </c>
      <c r="L740">
        <v>-98.991197373511085</v>
      </c>
      <c r="M740">
        <v>0</v>
      </c>
      <c r="O740" t="s">
        <v>462</v>
      </c>
    </row>
    <row r="741" spans="1:15" x14ac:dyDescent="0.15">
      <c r="A741">
        <v>34</v>
      </c>
      <c r="B741" t="s">
        <v>102</v>
      </c>
      <c r="C741" t="s">
        <v>461</v>
      </c>
      <c r="D741">
        <v>0</v>
      </c>
      <c r="E741">
        <v>100000</v>
      </c>
      <c r="F741">
        <v>12000000</v>
      </c>
      <c r="G741">
        <v>12000000</v>
      </c>
      <c r="H741">
        <v>366629197139865.25</v>
      </c>
      <c r="I741">
        <v>0.13528672615080534</v>
      </c>
      <c r="J741">
        <v>0.13529743435238523</v>
      </c>
      <c r="K741">
        <v>138340199.66035214</v>
      </c>
      <c r="L741">
        <v>3055243209.498877</v>
      </c>
      <c r="M741">
        <v>0</v>
      </c>
      <c r="O741" t="s">
        <v>463</v>
      </c>
    </row>
    <row r="742" spans="1:15" x14ac:dyDescent="0.15">
      <c r="A742">
        <v>34</v>
      </c>
      <c r="B742" t="s">
        <v>102</v>
      </c>
      <c r="C742" t="s">
        <v>464</v>
      </c>
      <c r="D742">
        <v>1</v>
      </c>
      <c r="E742">
        <v>100000</v>
      </c>
      <c r="F742">
        <v>12000000</v>
      </c>
      <c r="G742">
        <v>6050000</v>
      </c>
      <c r="H742">
        <v>149455906429503.91</v>
      </c>
      <c r="I742">
        <v>6.407595135575149E-2</v>
      </c>
      <c r="J742">
        <v>6.4086659557331366E-2</v>
      </c>
      <c r="K742">
        <v>56394199.090447478</v>
      </c>
      <c r="L742">
        <v>2470345460.8182464</v>
      </c>
      <c r="M742">
        <v>0</v>
      </c>
    </row>
    <row r="743" spans="1:15" x14ac:dyDescent="0.15">
      <c r="A743">
        <v>34</v>
      </c>
      <c r="B743" t="s">
        <v>102</v>
      </c>
      <c r="C743" t="s">
        <v>464</v>
      </c>
      <c r="D743">
        <v>2</v>
      </c>
      <c r="E743">
        <v>100000</v>
      </c>
      <c r="F743">
        <v>6050000</v>
      </c>
      <c r="G743">
        <v>3075000</v>
      </c>
      <c r="H743">
        <v>18800786229944.961</v>
      </c>
      <c r="I743">
        <v>1.1690156019144245E-2</v>
      </c>
      <c r="J743">
        <v>1.1700864220724125E-2</v>
      </c>
      <c r="K743">
        <v>7094100.9093445633</v>
      </c>
      <c r="L743">
        <v>611407582.27463293</v>
      </c>
      <c r="M743">
        <v>0</v>
      </c>
    </row>
    <row r="744" spans="1:15" x14ac:dyDescent="0.15">
      <c r="A744">
        <v>34</v>
      </c>
      <c r="B744" t="s">
        <v>102</v>
      </c>
      <c r="C744" t="s">
        <v>464</v>
      </c>
      <c r="D744">
        <v>3</v>
      </c>
      <c r="E744">
        <v>100000</v>
      </c>
      <c r="F744">
        <v>3075000</v>
      </c>
      <c r="G744">
        <v>1587500</v>
      </c>
      <c r="H744">
        <v>748489105617.95703</v>
      </c>
      <c r="I744">
        <v>9.0104340368418192E-4</v>
      </c>
      <c r="J744">
        <v>9.1175160526406221E-4</v>
      </c>
      <c r="K744">
        <v>282427.40382535546</v>
      </c>
      <c r="L744">
        <v>47148820.03892643</v>
      </c>
      <c r="M744">
        <v>0</v>
      </c>
    </row>
    <row r="745" spans="1:15" x14ac:dyDescent="0.15">
      <c r="A745">
        <v>34</v>
      </c>
      <c r="B745" t="s">
        <v>102</v>
      </c>
      <c r="C745" t="s">
        <v>464</v>
      </c>
      <c r="D745">
        <v>4</v>
      </c>
      <c r="E745">
        <v>100000</v>
      </c>
      <c r="F745">
        <v>1587500</v>
      </c>
      <c r="G745">
        <v>843750</v>
      </c>
      <c r="H745">
        <v>637377723.96407437</v>
      </c>
      <c r="I745">
        <v>4.3090891346005359E-6</v>
      </c>
      <c r="J745">
        <v>1.501729071448078E-5</v>
      </c>
      <c r="K745">
        <v>240.50174476042349</v>
      </c>
      <c r="L745">
        <v>75441.063580927337</v>
      </c>
      <c r="M745">
        <v>0</v>
      </c>
    </row>
    <row r="746" spans="1:15" x14ac:dyDescent="0.15">
      <c r="A746">
        <v>34</v>
      </c>
      <c r="B746" t="s">
        <v>102</v>
      </c>
      <c r="C746" t="s">
        <v>464</v>
      </c>
      <c r="D746">
        <v>5</v>
      </c>
      <c r="E746">
        <v>100000</v>
      </c>
      <c r="F746">
        <v>843750</v>
      </c>
      <c r="G746">
        <v>471875</v>
      </c>
      <c r="H746">
        <v>-117167.06469712449</v>
      </c>
      <c r="I746">
        <v>-1.0929686129354555E-5</v>
      </c>
      <c r="J746">
        <v>-2.2148454947431037E-7</v>
      </c>
      <c r="K746">
        <v>-4.4210650025328084E-2</v>
      </c>
      <c r="L746">
        <v>-124.83010642588069</v>
      </c>
      <c r="M746">
        <v>0</v>
      </c>
    </row>
    <row r="747" spans="1:15" x14ac:dyDescent="0.15">
      <c r="A747">
        <v>34</v>
      </c>
      <c r="B747" t="s">
        <v>102</v>
      </c>
      <c r="C747" t="s">
        <v>464</v>
      </c>
      <c r="D747">
        <v>6</v>
      </c>
      <c r="E747">
        <v>471875</v>
      </c>
      <c r="F747">
        <v>843750</v>
      </c>
      <c r="G747">
        <v>657812.5</v>
      </c>
      <c r="H747">
        <v>-1515317.4290224288</v>
      </c>
      <c r="I747">
        <v>-6.9107777159397379E-6</v>
      </c>
      <c r="J747">
        <v>3.7974238639405065E-6</v>
      </c>
      <c r="K747">
        <v>-0.57177474493337443</v>
      </c>
      <c r="L747">
        <v>-330.35704384188944</v>
      </c>
      <c r="M747">
        <v>0</v>
      </c>
    </row>
    <row r="748" spans="1:15" x14ac:dyDescent="0.15">
      <c r="A748">
        <v>34</v>
      </c>
      <c r="B748" t="s">
        <v>102</v>
      </c>
      <c r="C748" t="s">
        <v>464</v>
      </c>
      <c r="D748">
        <v>7</v>
      </c>
      <c r="E748">
        <v>657812.5</v>
      </c>
      <c r="F748">
        <v>843750</v>
      </c>
      <c r="G748">
        <v>750781.25</v>
      </c>
      <c r="H748">
        <v>-61319374.14053826</v>
      </c>
      <c r="I748">
        <v>-3.4010025512085249E-6</v>
      </c>
      <c r="J748">
        <v>7.3071990286717195E-6</v>
      </c>
      <c r="K748">
        <v>-23.137640231129069</v>
      </c>
      <c r="L748">
        <v>-8267.4088345357941</v>
      </c>
      <c r="M748">
        <v>0</v>
      </c>
    </row>
    <row r="749" spans="1:15" x14ac:dyDescent="0.15">
      <c r="A749">
        <v>34</v>
      </c>
      <c r="B749" t="s">
        <v>102</v>
      </c>
      <c r="C749" t="s">
        <v>464</v>
      </c>
      <c r="D749">
        <v>8</v>
      </c>
      <c r="E749">
        <v>750781.25</v>
      </c>
      <c r="F749">
        <v>843750</v>
      </c>
      <c r="G749">
        <v>797265.625</v>
      </c>
      <c r="H749">
        <v>-63799733.423695929</v>
      </c>
      <c r="I749">
        <v>-1.0896374698861997E-6</v>
      </c>
      <c r="J749">
        <v>9.6185641099940447E-6</v>
      </c>
      <c r="K749">
        <v>-24.07355423126403</v>
      </c>
      <c r="L749">
        <v>-8102.3183520167358</v>
      </c>
      <c r="M749">
        <v>0</v>
      </c>
    </row>
    <row r="750" spans="1:15" x14ac:dyDescent="0.15">
      <c r="A750">
        <v>34</v>
      </c>
      <c r="B750" t="s">
        <v>102</v>
      </c>
      <c r="C750" t="s">
        <v>464</v>
      </c>
      <c r="D750">
        <v>9</v>
      </c>
      <c r="E750">
        <v>797265.625</v>
      </c>
      <c r="F750">
        <v>843750</v>
      </c>
      <c r="G750">
        <v>820507.8125</v>
      </c>
      <c r="H750">
        <v>101547989.46646979</v>
      </c>
      <c r="I750">
        <v>1.0588594172472241E-6</v>
      </c>
      <c r="J750">
        <v>1.1767060997127469E-5</v>
      </c>
      <c r="K750">
        <v>38.31710416816459</v>
      </c>
      <c r="L750">
        <v>12276.236754780417</v>
      </c>
      <c r="M750">
        <v>0</v>
      </c>
    </row>
    <row r="751" spans="1:15" x14ac:dyDescent="0.15">
      <c r="A751">
        <v>34</v>
      </c>
      <c r="B751" t="s">
        <v>102</v>
      </c>
      <c r="C751" t="s">
        <v>464</v>
      </c>
      <c r="D751">
        <v>10</v>
      </c>
      <c r="E751">
        <v>797265.625</v>
      </c>
      <c r="F751">
        <v>820507.8125</v>
      </c>
      <c r="G751">
        <v>808886.71875</v>
      </c>
      <c r="H751">
        <v>-24788695.367773868</v>
      </c>
      <c r="I751">
        <v>-3.4564068472848508E-7</v>
      </c>
      <c r="J751">
        <v>1.0362560895151759E-5</v>
      </c>
      <c r="K751">
        <v>-9.3535187411417517</v>
      </c>
      <c r="L751">
        <v>-3164.5447370035545</v>
      </c>
      <c r="M751">
        <v>0</v>
      </c>
    </row>
    <row r="752" spans="1:15" x14ac:dyDescent="0.15">
      <c r="A752">
        <v>34</v>
      </c>
      <c r="B752" t="s">
        <v>102</v>
      </c>
      <c r="C752" t="s">
        <v>464</v>
      </c>
      <c r="D752">
        <v>11</v>
      </c>
      <c r="E752">
        <v>808886.71875</v>
      </c>
      <c r="F752">
        <v>820507.8125</v>
      </c>
      <c r="G752">
        <v>814697.265625</v>
      </c>
      <c r="H752">
        <v>28369944.671340965</v>
      </c>
      <c r="I752">
        <v>3.3921669112201907E-7</v>
      </c>
      <c r="J752">
        <v>1.1047418271002263E-5</v>
      </c>
      <c r="K752">
        <v>10.70483158680136</v>
      </c>
      <c r="L752">
        <v>3382.2683060776922</v>
      </c>
      <c r="M752">
        <v>0</v>
      </c>
    </row>
    <row r="753" spans="1:15" x14ac:dyDescent="0.15">
      <c r="A753">
        <v>34</v>
      </c>
      <c r="B753" t="s">
        <v>102</v>
      </c>
      <c r="C753" t="s">
        <v>464</v>
      </c>
      <c r="D753">
        <v>12</v>
      </c>
      <c r="E753">
        <v>808886.71875</v>
      </c>
      <c r="F753">
        <v>814697.265625</v>
      </c>
      <c r="G753">
        <v>811791.9921875</v>
      </c>
      <c r="H753">
        <v>-581115.5179297498</v>
      </c>
      <c r="I753">
        <v>-7.4857969717365982E-9</v>
      </c>
      <c r="J753">
        <v>1.0700715782908508E-5</v>
      </c>
      <c r="K753">
        <v>-0.21927232583569156</v>
      </c>
      <c r="L753">
        <v>-171.58428803465324</v>
      </c>
      <c r="M753">
        <v>0</v>
      </c>
    </row>
    <row r="754" spans="1:15" x14ac:dyDescent="0.15">
      <c r="A754">
        <v>34</v>
      </c>
      <c r="B754" t="s">
        <v>102</v>
      </c>
      <c r="C754" t="s">
        <v>464</v>
      </c>
      <c r="D754">
        <v>13</v>
      </c>
      <c r="E754">
        <v>811791.9921875</v>
      </c>
      <c r="F754">
        <v>814697.265625</v>
      </c>
      <c r="G754">
        <v>813244.62890625</v>
      </c>
      <c r="H754">
        <v>13285125.802164562</v>
      </c>
      <c r="I754">
        <v>1.6478693789585597E-7</v>
      </c>
      <c r="J754">
        <v>1.08729885177761E-5</v>
      </c>
      <c r="K754">
        <v>5.0128766893685617</v>
      </c>
      <c r="L754">
        <v>1533.5952713308429</v>
      </c>
      <c r="M754">
        <v>0</v>
      </c>
    </row>
    <row r="755" spans="1:15" x14ac:dyDescent="0.15">
      <c r="A755">
        <v>34</v>
      </c>
      <c r="B755" t="s">
        <v>102</v>
      </c>
      <c r="C755" t="s">
        <v>464</v>
      </c>
      <c r="D755">
        <v>14</v>
      </c>
      <c r="E755">
        <v>811791.9921875</v>
      </c>
      <c r="F755">
        <v>813244.62890625</v>
      </c>
      <c r="G755">
        <v>812518.310546875</v>
      </c>
      <c r="H755">
        <v>6201682.4761868138</v>
      </c>
      <c r="I755">
        <v>7.8381606982377318E-8</v>
      </c>
      <c r="J755">
        <v>1.0786583186862622E-5</v>
      </c>
      <c r="K755">
        <v>2.3400809283023221</v>
      </c>
      <c r="L755">
        <v>663.26679604459605</v>
      </c>
      <c r="M755">
        <v>0</v>
      </c>
    </row>
    <row r="756" spans="1:15" x14ac:dyDescent="0.15">
      <c r="A756">
        <v>34</v>
      </c>
      <c r="B756" t="s">
        <v>102</v>
      </c>
      <c r="C756" t="s">
        <v>464</v>
      </c>
      <c r="D756">
        <v>15</v>
      </c>
      <c r="E756">
        <v>811791.9921875</v>
      </c>
      <c r="F756">
        <v>812518.310546875</v>
      </c>
      <c r="G756">
        <v>812155.1513671875</v>
      </c>
      <c r="H756">
        <v>2772919.5072858157</v>
      </c>
      <c r="I756">
        <v>3.5380320427917113E-8</v>
      </c>
      <c r="J756">
        <v>1.0743581900308162E-5</v>
      </c>
      <c r="K756">
        <v>1.0463057532585525</v>
      </c>
      <c r="L756">
        <v>241.42731257911302</v>
      </c>
      <c r="M756">
        <v>0</v>
      </c>
    </row>
    <row r="757" spans="1:15" x14ac:dyDescent="0.15">
      <c r="A757">
        <v>34</v>
      </c>
      <c r="B757" t="s">
        <v>102</v>
      </c>
      <c r="C757" t="s">
        <v>464</v>
      </c>
      <c r="D757">
        <v>16</v>
      </c>
      <c r="E757">
        <v>811791.9921875</v>
      </c>
      <c r="F757">
        <v>812155.1513671875</v>
      </c>
      <c r="G757">
        <v>811973.57177734375</v>
      </c>
      <c r="H757">
        <v>1086656.1769923922</v>
      </c>
      <c r="I757">
        <v>1.3931188876246307E-8</v>
      </c>
      <c r="J757">
        <v>1.0722132768756491E-5</v>
      </c>
      <c r="K757">
        <v>0.41002798920549099</v>
      </c>
      <c r="L757">
        <v>33.829008081357948</v>
      </c>
      <c r="M757">
        <v>0</v>
      </c>
    </row>
    <row r="758" spans="1:15" x14ac:dyDescent="0.15">
      <c r="A758">
        <v>34</v>
      </c>
      <c r="B758" t="s">
        <v>102</v>
      </c>
      <c r="C758" t="s">
        <v>464</v>
      </c>
      <c r="D758">
        <v>17</v>
      </c>
      <c r="E758">
        <v>811791.9921875</v>
      </c>
      <c r="F758">
        <v>811973.57177734375</v>
      </c>
      <c r="G758">
        <v>811882.78198242188</v>
      </c>
      <c r="H758">
        <v>250450.12886633413</v>
      </c>
      <c r="I758">
        <v>3.2185189364981247E-9</v>
      </c>
      <c r="J758">
        <v>1.0711420098816743E-5</v>
      </c>
      <c r="K758">
        <v>9.4502350338213761E-2</v>
      </c>
      <c r="L758">
        <v>-69.151934931444742</v>
      </c>
      <c r="M758">
        <v>0</v>
      </c>
    </row>
    <row r="759" spans="1:15" x14ac:dyDescent="0.15">
      <c r="A759">
        <v>34</v>
      </c>
      <c r="B759" t="s">
        <v>102</v>
      </c>
      <c r="C759" t="s">
        <v>464</v>
      </c>
      <c r="D759">
        <v>18</v>
      </c>
      <c r="E759">
        <v>811882.78198242188</v>
      </c>
      <c r="F759">
        <v>811973.57177734375</v>
      </c>
      <c r="G759">
        <v>811928.17687988281</v>
      </c>
      <c r="H759">
        <v>667872.27860144514</v>
      </c>
      <c r="I759">
        <v>8.5725240735115283E-9</v>
      </c>
      <c r="J759">
        <v>1.0716774103953756E-5</v>
      </c>
      <c r="K759">
        <v>0.25200825545296396</v>
      </c>
      <c r="L759">
        <v>-17.742443528936597</v>
      </c>
      <c r="M759">
        <v>0</v>
      </c>
    </row>
    <row r="760" spans="1:15" x14ac:dyDescent="0.15">
      <c r="A760">
        <v>34</v>
      </c>
      <c r="B760" t="s">
        <v>102</v>
      </c>
      <c r="C760" t="s">
        <v>464</v>
      </c>
      <c r="D760">
        <v>19</v>
      </c>
      <c r="E760">
        <v>811928.17687988281</v>
      </c>
      <c r="F760">
        <v>811973.57177734375</v>
      </c>
      <c r="G760">
        <v>811950.87432861328</v>
      </c>
      <c r="H760">
        <v>877169.19287791091</v>
      </c>
      <c r="I760">
        <v>1.1252237958857879E-8</v>
      </c>
      <c r="J760">
        <v>1.0719453817839102E-5</v>
      </c>
      <c r="K760">
        <v>0.33098226280201903</v>
      </c>
      <c r="L760">
        <v>8.032298580037299</v>
      </c>
      <c r="M760">
        <v>0</v>
      </c>
    </row>
    <row r="761" spans="1:15" x14ac:dyDescent="0.15">
      <c r="A761">
        <v>34</v>
      </c>
      <c r="B761" t="s">
        <v>102</v>
      </c>
      <c r="C761" t="s">
        <v>464</v>
      </c>
      <c r="D761">
        <v>20</v>
      </c>
      <c r="E761">
        <v>811928.17687988281</v>
      </c>
      <c r="F761">
        <v>811950.87432861328</v>
      </c>
      <c r="G761">
        <v>811939.52560424805</v>
      </c>
      <c r="H761">
        <v>772534.60777820344</v>
      </c>
      <c r="I761">
        <v>9.9129583817411237E-9</v>
      </c>
      <c r="J761">
        <v>1.0718114538261986E-5</v>
      </c>
      <c r="K761">
        <v>0.29150049346396628</v>
      </c>
      <c r="L761">
        <v>-4.8531838373947043</v>
      </c>
      <c r="M761">
        <v>0</v>
      </c>
    </row>
    <row r="762" spans="1:15" x14ac:dyDescent="0.15">
      <c r="A762">
        <v>34</v>
      </c>
      <c r="B762" t="s">
        <v>102</v>
      </c>
      <c r="C762" t="s">
        <v>464</v>
      </c>
      <c r="D762">
        <v>21</v>
      </c>
      <c r="E762">
        <v>811939.52560424805</v>
      </c>
      <c r="F762">
        <v>811950.87432861328</v>
      </c>
      <c r="G762">
        <v>811945.19996643066</v>
      </c>
      <c r="H762">
        <v>824842.82639730221</v>
      </c>
      <c r="I762">
        <v>1.0582581848153332E-8</v>
      </c>
      <c r="J762">
        <v>1.0718784161728398E-5</v>
      </c>
      <c r="K762">
        <v>0.31123795426658452</v>
      </c>
      <c r="L762">
        <v>1.5884848424998128</v>
      </c>
      <c r="M762">
        <v>0</v>
      </c>
    </row>
    <row r="763" spans="1:15" x14ac:dyDescent="0.15">
      <c r="A763">
        <v>34</v>
      </c>
      <c r="B763" t="s">
        <v>102</v>
      </c>
      <c r="C763" t="s">
        <v>464</v>
      </c>
      <c r="D763">
        <v>22</v>
      </c>
      <c r="E763">
        <v>811939.52560424805</v>
      </c>
      <c r="F763">
        <v>811945.19996643066</v>
      </c>
      <c r="G763">
        <v>811942.36278533936</v>
      </c>
      <c r="H763">
        <v>798686.44868513662</v>
      </c>
      <c r="I763">
        <v>1.0247766033951805E-8</v>
      </c>
      <c r="J763">
        <v>1.0718449345914196E-5</v>
      </c>
      <c r="K763">
        <v>0.3013683679288871</v>
      </c>
      <c r="L763">
        <v>-1.6326176226017806</v>
      </c>
      <c r="M763">
        <v>0</v>
      </c>
    </row>
    <row r="764" spans="1:15" x14ac:dyDescent="0.15">
      <c r="A764">
        <v>34</v>
      </c>
      <c r="B764" t="s">
        <v>102</v>
      </c>
      <c r="C764" t="s">
        <v>464</v>
      </c>
      <c r="D764">
        <v>23</v>
      </c>
      <c r="E764">
        <v>811942.36278533936</v>
      </c>
      <c r="F764">
        <v>811945.19996643066</v>
      </c>
      <c r="G764">
        <v>811943.78137588501</v>
      </c>
      <c r="H764">
        <v>811764.070467385</v>
      </c>
      <c r="I764">
        <v>1.0415172921332473E-8</v>
      </c>
      <c r="J764">
        <v>1.0718616752801577E-5</v>
      </c>
      <c r="K764">
        <v>0.30630294712375861</v>
      </c>
      <c r="L764">
        <v>-2.2133417685086722E-2</v>
      </c>
      <c r="M764">
        <v>0</v>
      </c>
    </row>
    <row r="765" spans="1:15" x14ac:dyDescent="0.15">
      <c r="A765">
        <v>34</v>
      </c>
      <c r="B765" t="s">
        <v>102</v>
      </c>
      <c r="C765" t="s">
        <v>465</v>
      </c>
      <c r="D765">
        <v>23</v>
      </c>
      <c r="E765">
        <v>811942.36278533936</v>
      </c>
      <c r="F765">
        <v>811945.19996643066</v>
      </c>
      <c r="G765">
        <v>811943.78137588501</v>
      </c>
      <c r="H765">
        <v>811764.070467385</v>
      </c>
      <c r="I765">
        <v>1.0415172921332473E-8</v>
      </c>
      <c r="J765">
        <v>1.0718616752801577E-5</v>
      </c>
      <c r="K765">
        <v>0.30630294712375861</v>
      </c>
      <c r="L765">
        <v>-2.2133417685086722E-2</v>
      </c>
      <c r="M765">
        <v>0</v>
      </c>
      <c r="N765" t="s">
        <v>466</v>
      </c>
      <c r="O765" t="s">
        <v>467</v>
      </c>
    </row>
    <row r="766" spans="1:15" x14ac:dyDescent="0.15">
      <c r="A766">
        <v>35</v>
      </c>
      <c r="B766" t="s">
        <v>103</v>
      </c>
      <c r="C766" t="s">
        <v>461</v>
      </c>
      <c r="D766">
        <v>0</v>
      </c>
      <c r="E766">
        <v>100000</v>
      </c>
      <c r="F766">
        <v>12000000</v>
      </c>
      <c r="G766">
        <v>100000</v>
      </c>
      <c r="H766">
        <v>903.3068347777704</v>
      </c>
      <c r="I766">
        <v>-5.501466399295079E-5</v>
      </c>
      <c r="J766">
        <v>-4.4480869009715093E-5</v>
      </c>
      <c r="K766">
        <v>3.3683484097241366E-4</v>
      </c>
      <c r="L766">
        <v>-99.096693165222234</v>
      </c>
      <c r="M766">
        <v>0</v>
      </c>
      <c r="O766" t="s">
        <v>462</v>
      </c>
    </row>
    <row r="767" spans="1:15" x14ac:dyDescent="0.15">
      <c r="A767">
        <v>35</v>
      </c>
      <c r="B767" t="s">
        <v>103</v>
      </c>
      <c r="C767" t="s">
        <v>461</v>
      </c>
      <c r="D767">
        <v>0</v>
      </c>
      <c r="E767">
        <v>100000</v>
      </c>
      <c r="F767">
        <v>12000000</v>
      </c>
      <c r="G767">
        <v>12000000</v>
      </c>
      <c r="H767">
        <v>354643325449130.25</v>
      </c>
      <c r="I767">
        <v>0.12874256605589349</v>
      </c>
      <c r="J767">
        <v>0.12875309985087671</v>
      </c>
      <c r="K767">
        <v>132243246.18220574</v>
      </c>
      <c r="L767">
        <v>2955360945.4094186</v>
      </c>
      <c r="M767">
        <v>0</v>
      </c>
      <c r="O767" t="s">
        <v>463</v>
      </c>
    </row>
    <row r="768" spans="1:15" x14ac:dyDescent="0.15">
      <c r="A768">
        <v>35</v>
      </c>
      <c r="B768" t="s">
        <v>103</v>
      </c>
      <c r="C768" t="s">
        <v>464</v>
      </c>
      <c r="D768">
        <v>1</v>
      </c>
      <c r="E768">
        <v>100000</v>
      </c>
      <c r="F768">
        <v>12000000</v>
      </c>
      <c r="G768">
        <v>6050000</v>
      </c>
      <c r="H768">
        <v>138189126517604.83</v>
      </c>
      <c r="I768">
        <v>5.8758306001507013E-2</v>
      </c>
      <c r="J768">
        <v>5.8768839796490252E-2</v>
      </c>
      <c r="K768">
        <v>51529458.941961341</v>
      </c>
      <c r="L768">
        <v>2284117693.6794186</v>
      </c>
      <c r="M768">
        <v>0</v>
      </c>
    </row>
    <row r="769" spans="1:13" x14ac:dyDescent="0.15">
      <c r="A769">
        <v>35</v>
      </c>
      <c r="B769" t="s">
        <v>103</v>
      </c>
      <c r="C769" t="s">
        <v>464</v>
      </c>
      <c r="D769">
        <v>2</v>
      </c>
      <c r="E769">
        <v>100000</v>
      </c>
      <c r="F769">
        <v>6050000</v>
      </c>
      <c r="G769">
        <v>3075000</v>
      </c>
      <c r="H769">
        <v>15594546790905.055</v>
      </c>
      <c r="I769">
        <v>9.8343475964683472E-3</v>
      </c>
      <c r="J769">
        <v>9.8448813914515827E-3</v>
      </c>
      <c r="K769">
        <v>5815063.5931406934</v>
      </c>
      <c r="L769">
        <v>507139633.03756273</v>
      </c>
      <c r="M769">
        <v>0</v>
      </c>
    </row>
    <row r="770" spans="1:13" x14ac:dyDescent="0.15">
      <c r="A770">
        <v>35</v>
      </c>
      <c r="B770" t="s">
        <v>103</v>
      </c>
      <c r="C770" t="s">
        <v>464</v>
      </c>
      <c r="D770">
        <v>3</v>
      </c>
      <c r="E770">
        <v>100000</v>
      </c>
      <c r="F770">
        <v>3075000</v>
      </c>
      <c r="G770">
        <v>1587500</v>
      </c>
      <c r="H770">
        <v>556269848820.50623</v>
      </c>
      <c r="I770">
        <v>7.0116648250953962E-4</v>
      </c>
      <c r="J770">
        <v>7.1170027749277529E-4</v>
      </c>
      <c r="K770">
        <v>207427.92908380955</v>
      </c>
      <c r="L770">
        <v>35040520.398142122</v>
      </c>
      <c r="M770">
        <v>0</v>
      </c>
    </row>
    <row r="771" spans="1:13" x14ac:dyDescent="0.15">
      <c r="A771">
        <v>35</v>
      </c>
      <c r="B771" t="s">
        <v>103</v>
      </c>
      <c r="C771" t="s">
        <v>464</v>
      </c>
      <c r="D771">
        <v>4</v>
      </c>
      <c r="E771">
        <v>100000</v>
      </c>
      <c r="F771">
        <v>1587500</v>
      </c>
      <c r="G771">
        <v>843750</v>
      </c>
      <c r="H771">
        <v>-38112455.682177581</v>
      </c>
      <c r="I771">
        <v>-5.5448756452077337E-7</v>
      </c>
      <c r="J771">
        <v>9.9793074187149203E-6</v>
      </c>
      <c r="K771">
        <v>-14.211785469256112</v>
      </c>
      <c r="L771">
        <v>-4617.0317845543796</v>
      </c>
      <c r="M771">
        <v>0</v>
      </c>
    </row>
    <row r="772" spans="1:13" x14ac:dyDescent="0.15">
      <c r="A772">
        <v>35</v>
      </c>
      <c r="B772" t="s">
        <v>103</v>
      </c>
      <c r="C772" t="s">
        <v>464</v>
      </c>
      <c r="D772">
        <v>5</v>
      </c>
      <c r="E772">
        <v>843750</v>
      </c>
      <c r="F772">
        <v>1587500</v>
      </c>
      <c r="G772">
        <v>1215625</v>
      </c>
      <c r="H772">
        <v>71614048205.753571</v>
      </c>
      <c r="I772">
        <v>1.4713054813078036E-4</v>
      </c>
      <c r="J772">
        <v>1.5766434311401605E-4</v>
      </c>
      <c r="K772">
        <v>26704.222319662</v>
      </c>
      <c r="L772">
        <v>5891029.9295221446</v>
      </c>
      <c r="M772">
        <v>0</v>
      </c>
    </row>
    <row r="773" spans="1:13" x14ac:dyDescent="0.15">
      <c r="A773">
        <v>35</v>
      </c>
      <c r="B773" t="s">
        <v>103</v>
      </c>
      <c r="C773" t="s">
        <v>464</v>
      </c>
      <c r="D773">
        <v>6</v>
      </c>
      <c r="E773">
        <v>843750</v>
      </c>
      <c r="F773">
        <v>1215625</v>
      </c>
      <c r="G773">
        <v>1029687.5</v>
      </c>
      <c r="H773">
        <v>12359221185.864302</v>
      </c>
      <c r="I773">
        <v>3.9840550359495863E-5</v>
      </c>
      <c r="J773">
        <v>5.037434534273156E-5</v>
      </c>
      <c r="K773">
        <v>4608.6403228728632</v>
      </c>
      <c r="L773">
        <v>1200188.5521931946</v>
      </c>
      <c r="M773">
        <v>0</v>
      </c>
    </row>
    <row r="774" spans="1:13" x14ac:dyDescent="0.15">
      <c r="A774">
        <v>35</v>
      </c>
      <c r="B774" t="s">
        <v>103</v>
      </c>
      <c r="C774" t="s">
        <v>464</v>
      </c>
      <c r="D774">
        <v>7</v>
      </c>
      <c r="E774">
        <v>843750</v>
      </c>
      <c r="F774">
        <v>1029687.5</v>
      </c>
      <c r="G774">
        <v>936718.75</v>
      </c>
      <c r="H774">
        <v>2928915878.1206508</v>
      </c>
      <c r="I774">
        <v>1.3618539325550163E-5</v>
      </c>
      <c r="J774">
        <v>2.4152334308785856E-5</v>
      </c>
      <c r="K774">
        <v>1092.1658909744199</v>
      </c>
      <c r="L774">
        <v>312578.25888193771</v>
      </c>
      <c r="M774">
        <v>0</v>
      </c>
    </row>
    <row r="775" spans="1:13" x14ac:dyDescent="0.15">
      <c r="A775">
        <v>35</v>
      </c>
      <c r="B775" t="s">
        <v>103</v>
      </c>
      <c r="C775" t="s">
        <v>464</v>
      </c>
      <c r="D775">
        <v>8</v>
      </c>
      <c r="E775">
        <v>843750</v>
      </c>
      <c r="F775">
        <v>936718.75</v>
      </c>
      <c r="G775">
        <v>890234.375</v>
      </c>
      <c r="H775">
        <v>865483016.84094429</v>
      </c>
      <c r="I775">
        <v>5.2753665796265642E-6</v>
      </c>
      <c r="J775">
        <v>1.5809161562862258E-5</v>
      </c>
      <c r="K775">
        <v>322.73068587338281</v>
      </c>
      <c r="L775">
        <v>97119.680698236829</v>
      </c>
      <c r="M775">
        <v>0</v>
      </c>
    </row>
    <row r="776" spans="1:13" x14ac:dyDescent="0.15">
      <c r="A776">
        <v>35</v>
      </c>
      <c r="B776" t="s">
        <v>103</v>
      </c>
      <c r="C776" t="s">
        <v>464</v>
      </c>
      <c r="D776">
        <v>9</v>
      </c>
      <c r="E776">
        <v>843750</v>
      </c>
      <c r="F776">
        <v>890234.375</v>
      </c>
      <c r="G776">
        <v>866992.1875</v>
      </c>
      <c r="H776">
        <v>234092129.98618016</v>
      </c>
      <c r="I776">
        <v>2.0451201464543105E-6</v>
      </c>
      <c r="J776">
        <v>1.2578915129690004E-5</v>
      </c>
      <c r="K776">
        <v>87.290810100188367</v>
      </c>
      <c r="L776">
        <v>26900.48897340037</v>
      </c>
      <c r="M776">
        <v>0</v>
      </c>
    </row>
    <row r="777" spans="1:13" x14ac:dyDescent="0.15">
      <c r="A777">
        <v>35</v>
      </c>
      <c r="B777" t="s">
        <v>103</v>
      </c>
      <c r="C777" t="s">
        <v>464</v>
      </c>
      <c r="D777">
        <v>10</v>
      </c>
      <c r="E777">
        <v>843750</v>
      </c>
      <c r="F777">
        <v>866992.1875</v>
      </c>
      <c r="G777">
        <v>855371.09375</v>
      </c>
      <c r="H777">
        <v>57271511.705620423</v>
      </c>
      <c r="I777">
        <v>6.355623133182958E-7</v>
      </c>
      <c r="J777">
        <v>1.1169357296553989E-5</v>
      </c>
      <c r="K777">
        <v>21.35602189078789</v>
      </c>
      <c r="L777">
        <v>6595.5163816138047</v>
      </c>
      <c r="M777">
        <v>0</v>
      </c>
    </row>
    <row r="778" spans="1:13" x14ac:dyDescent="0.15">
      <c r="A778">
        <v>35</v>
      </c>
      <c r="B778" t="s">
        <v>103</v>
      </c>
      <c r="C778" t="s">
        <v>464</v>
      </c>
      <c r="D778">
        <v>11</v>
      </c>
      <c r="E778">
        <v>843750</v>
      </c>
      <c r="F778">
        <v>855371.09375</v>
      </c>
      <c r="G778">
        <v>849560.546875</v>
      </c>
      <c r="H778">
        <v>-1678321.0446812492</v>
      </c>
      <c r="I778">
        <v>-2.1408570247626567E-8</v>
      </c>
      <c r="J778">
        <v>1.0512386412988067E-5</v>
      </c>
      <c r="K778">
        <v>-0.62583053777617192</v>
      </c>
      <c r="L778">
        <v>-297.55166960786244</v>
      </c>
      <c r="M778">
        <v>0</v>
      </c>
    </row>
    <row r="779" spans="1:13" x14ac:dyDescent="0.15">
      <c r="A779">
        <v>35</v>
      </c>
      <c r="B779" t="s">
        <v>103</v>
      </c>
      <c r="C779" t="s">
        <v>464</v>
      </c>
      <c r="D779">
        <v>12</v>
      </c>
      <c r="E779">
        <v>849560.546875</v>
      </c>
      <c r="F779">
        <v>855371.09375</v>
      </c>
      <c r="G779">
        <v>852465.8203125</v>
      </c>
      <c r="H779">
        <v>25532796.622956924</v>
      </c>
      <c r="I779">
        <v>3.0319787234033596E-7</v>
      </c>
      <c r="J779">
        <v>1.083699285557603E-5</v>
      </c>
      <c r="K779">
        <v>9.5209458834555516</v>
      </c>
      <c r="L779">
        <v>2895.1695439938012</v>
      </c>
      <c r="M779">
        <v>0</v>
      </c>
    </row>
    <row r="780" spans="1:13" x14ac:dyDescent="0.15">
      <c r="A780">
        <v>35</v>
      </c>
      <c r="B780" t="s">
        <v>103</v>
      </c>
      <c r="C780" t="s">
        <v>464</v>
      </c>
      <c r="D780">
        <v>13</v>
      </c>
      <c r="E780">
        <v>849560.546875</v>
      </c>
      <c r="F780">
        <v>852465.8203125</v>
      </c>
      <c r="G780">
        <v>851013.18359375</v>
      </c>
      <c r="H780">
        <v>11375420.6637371</v>
      </c>
      <c r="I780">
        <v>1.3993188394281444E-7</v>
      </c>
      <c r="J780">
        <v>1.0673726867178508E-5</v>
      </c>
      <c r="K780">
        <v>4.2417901235152788</v>
      </c>
      <c r="L780">
        <v>1236.6914735327307</v>
      </c>
      <c r="M780">
        <v>0</v>
      </c>
    </row>
    <row r="781" spans="1:13" x14ac:dyDescent="0.15">
      <c r="A781">
        <v>35</v>
      </c>
      <c r="B781" t="s">
        <v>103</v>
      </c>
      <c r="C781" t="s">
        <v>464</v>
      </c>
      <c r="D781">
        <v>14</v>
      </c>
      <c r="E781">
        <v>849560.546875</v>
      </c>
      <c r="F781">
        <v>851013.18359375</v>
      </c>
      <c r="G781">
        <v>850286.865234375</v>
      </c>
      <c r="H781">
        <v>4712381.9948221147</v>
      </c>
      <c r="I781">
        <v>5.9022093919418878E-8</v>
      </c>
      <c r="J781">
        <v>1.0592817077155113E-5</v>
      </c>
      <c r="K781">
        <v>1.7572040625793286</v>
      </c>
      <c r="L781">
        <v>454.21084195193151</v>
      </c>
      <c r="M781">
        <v>0</v>
      </c>
    </row>
    <row r="782" spans="1:13" x14ac:dyDescent="0.15">
      <c r="A782">
        <v>35</v>
      </c>
      <c r="B782" t="s">
        <v>103</v>
      </c>
      <c r="C782" t="s">
        <v>464</v>
      </c>
      <c r="D782">
        <v>15</v>
      </c>
      <c r="E782">
        <v>849560.546875</v>
      </c>
      <c r="F782">
        <v>850286.865234375</v>
      </c>
      <c r="G782">
        <v>849923.7060546875</v>
      </c>
      <c r="H782">
        <v>1483308.3256251868</v>
      </c>
      <c r="I782">
        <v>1.8748230709081102E-8</v>
      </c>
      <c r="J782">
        <v>1.0552543213944775E-5</v>
      </c>
      <c r="K782">
        <v>0.55311208189621952</v>
      </c>
      <c r="L782">
        <v>74.522526558371439</v>
      </c>
      <c r="M782">
        <v>0</v>
      </c>
    </row>
    <row r="783" spans="1:13" x14ac:dyDescent="0.15">
      <c r="A783">
        <v>35</v>
      </c>
      <c r="B783" t="s">
        <v>103</v>
      </c>
      <c r="C783" t="s">
        <v>464</v>
      </c>
      <c r="D783">
        <v>16</v>
      </c>
      <c r="E783">
        <v>849560.546875</v>
      </c>
      <c r="F783">
        <v>849923.7060546875</v>
      </c>
      <c r="G783">
        <v>849742.12646484375</v>
      </c>
      <c r="H783">
        <v>-105983.12788052534</v>
      </c>
      <c r="I783">
        <v>-1.3457175266317467E-9</v>
      </c>
      <c r="J783">
        <v>1.0532449265709062E-5</v>
      </c>
      <c r="K783">
        <v>-3.9520137179276715E-2</v>
      </c>
      <c r="L783">
        <v>-112.47238716073119</v>
      </c>
      <c r="M783">
        <v>0</v>
      </c>
    </row>
    <row r="784" spans="1:13" x14ac:dyDescent="0.15">
      <c r="A784">
        <v>35</v>
      </c>
      <c r="B784" t="s">
        <v>103</v>
      </c>
      <c r="C784" t="s">
        <v>464</v>
      </c>
      <c r="D784">
        <v>17</v>
      </c>
      <c r="E784">
        <v>849742.12646484375</v>
      </c>
      <c r="F784">
        <v>849923.7060546875</v>
      </c>
      <c r="G784">
        <v>849832.91625976563</v>
      </c>
      <c r="H784">
        <v>686503.01775969239</v>
      </c>
      <c r="I784">
        <v>8.6969029603333484E-9</v>
      </c>
      <c r="J784">
        <v>1.0542491886196027E-5</v>
      </c>
      <c r="K784">
        <v>0.25599068435152134</v>
      </c>
      <c r="L784">
        <v>-19.21906004993442</v>
      </c>
      <c r="M784">
        <v>0</v>
      </c>
    </row>
    <row r="785" spans="1:15" x14ac:dyDescent="0.15">
      <c r="A785">
        <v>35</v>
      </c>
      <c r="B785" t="s">
        <v>103</v>
      </c>
      <c r="C785" t="s">
        <v>464</v>
      </c>
      <c r="D785">
        <v>18</v>
      </c>
      <c r="E785">
        <v>849832.91625976563</v>
      </c>
      <c r="F785">
        <v>849923.7060546875</v>
      </c>
      <c r="G785">
        <v>849878.31115722656</v>
      </c>
      <c r="H785">
        <v>1084426.6239374047</v>
      </c>
      <c r="I785">
        <v>1.3722252267382265E-8</v>
      </c>
      <c r="J785">
        <v>1.0547517235503076E-5</v>
      </c>
      <c r="K785">
        <v>0.4043727506059121</v>
      </c>
      <c r="L785">
        <v>27.597870153999843</v>
      </c>
      <c r="M785">
        <v>0</v>
      </c>
    </row>
    <row r="786" spans="1:15" x14ac:dyDescent="0.15">
      <c r="A786">
        <v>35</v>
      </c>
      <c r="B786" t="s">
        <v>103</v>
      </c>
      <c r="C786" t="s">
        <v>464</v>
      </c>
      <c r="D786">
        <v>19</v>
      </c>
      <c r="E786">
        <v>849832.91625976563</v>
      </c>
      <c r="F786">
        <v>849878.31115722656</v>
      </c>
      <c r="G786">
        <v>849855.61370849609</v>
      </c>
      <c r="H786">
        <v>885381.83850463759</v>
      </c>
      <c r="I786">
        <v>1.1209963335784008E-8</v>
      </c>
      <c r="J786">
        <v>1.0545004946571478E-5</v>
      </c>
      <c r="K786">
        <v>0.33015077412310528</v>
      </c>
      <c r="L786">
        <v>4.1802659443663019</v>
      </c>
      <c r="M786">
        <v>0</v>
      </c>
    </row>
    <row r="787" spans="1:15" x14ac:dyDescent="0.15">
      <c r="A787">
        <v>35</v>
      </c>
      <c r="B787" t="s">
        <v>103</v>
      </c>
      <c r="C787" t="s">
        <v>464</v>
      </c>
      <c r="D787">
        <v>20</v>
      </c>
      <c r="E787">
        <v>849832.91625976563</v>
      </c>
      <c r="F787">
        <v>849855.61370849609</v>
      </c>
      <c r="G787">
        <v>849844.26498413086</v>
      </c>
      <c r="H787">
        <v>785860.41194344265</v>
      </c>
      <c r="I787">
        <v>9.9527555380325168E-9</v>
      </c>
      <c r="J787">
        <v>1.0543747738773726E-5</v>
      </c>
      <c r="K787">
        <v>0.2930401461521181</v>
      </c>
      <c r="L787">
        <v>-7.5288915483689207</v>
      </c>
      <c r="M787">
        <v>0</v>
      </c>
    </row>
    <row r="788" spans="1:15" x14ac:dyDescent="0.15">
      <c r="A788">
        <v>35</v>
      </c>
      <c r="B788" t="s">
        <v>103</v>
      </c>
      <c r="C788" t="s">
        <v>464</v>
      </c>
      <c r="D788">
        <v>21</v>
      </c>
      <c r="E788">
        <v>849844.26498413086</v>
      </c>
      <c r="F788">
        <v>849855.61370849609</v>
      </c>
      <c r="G788">
        <v>849849.93934631348</v>
      </c>
      <c r="H788">
        <v>835563.84363921429</v>
      </c>
      <c r="I788">
        <v>1.0580725583619904E-8</v>
      </c>
      <c r="J788">
        <v>1.0544375708819314E-5</v>
      </c>
      <c r="K788">
        <v>0.31157410035954669</v>
      </c>
      <c r="L788">
        <v>-1.6810139114780367</v>
      </c>
      <c r="M788">
        <v>0</v>
      </c>
    </row>
    <row r="789" spans="1:15" x14ac:dyDescent="0.15">
      <c r="A789">
        <v>35</v>
      </c>
      <c r="B789" t="s">
        <v>103</v>
      </c>
      <c r="C789" t="s">
        <v>464</v>
      </c>
      <c r="D789">
        <v>22</v>
      </c>
      <c r="E789">
        <v>849849.93934631348</v>
      </c>
      <c r="F789">
        <v>849855.61370849609</v>
      </c>
      <c r="G789">
        <v>849852.77652740479</v>
      </c>
      <c r="H789">
        <v>860421.74410359072</v>
      </c>
      <c r="I789">
        <v>1.0894721548865478E-8</v>
      </c>
      <c r="J789">
        <v>1.0544689704784559E-5</v>
      </c>
      <c r="K789">
        <v>0.32084338365007575</v>
      </c>
      <c r="L789">
        <v>1.2436233507845846</v>
      </c>
      <c r="M789">
        <v>0</v>
      </c>
    </row>
    <row r="790" spans="1:15" x14ac:dyDescent="0.15">
      <c r="A790">
        <v>35</v>
      </c>
      <c r="B790" t="s">
        <v>103</v>
      </c>
      <c r="C790" t="s">
        <v>464</v>
      </c>
      <c r="D790">
        <v>23</v>
      </c>
      <c r="E790">
        <v>849849.93934631348</v>
      </c>
      <c r="F790">
        <v>849852.77652740479</v>
      </c>
      <c r="G790">
        <v>849851.35793685913</v>
      </c>
      <c r="H790">
        <v>847992.27843609557</v>
      </c>
      <c r="I790">
        <v>1.0737722653998371E-8</v>
      </c>
      <c r="J790">
        <v>1.0544532705889692E-5</v>
      </c>
      <c r="K790">
        <v>0.31620854980370861</v>
      </c>
      <c r="L790">
        <v>-0.21875348946629364</v>
      </c>
      <c r="M790">
        <v>0</v>
      </c>
    </row>
    <row r="791" spans="1:15" x14ac:dyDescent="0.15">
      <c r="A791">
        <v>35</v>
      </c>
      <c r="B791" t="s">
        <v>103</v>
      </c>
      <c r="C791" t="s">
        <v>465</v>
      </c>
      <c r="D791">
        <v>23</v>
      </c>
      <c r="E791">
        <v>849849.93934631348</v>
      </c>
      <c r="F791">
        <v>849852.77652740479</v>
      </c>
      <c r="G791">
        <v>849851.35793685913</v>
      </c>
      <c r="H791">
        <v>847992.27843609557</v>
      </c>
      <c r="I791">
        <v>1.0737722653998371E-8</v>
      </c>
      <c r="J791">
        <v>1.0544532705889692E-5</v>
      </c>
      <c r="K791">
        <v>0.31620854980370861</v>
      </c>
      <c r="L791">
        <v>-0.21875348946629364</v>
      </c>
      <c r="M791">
        <v>0</v>
      </c>
      <c r="N791" t="s">
        <v>466</v>
      </c>
      <c r="O791" t="s">
        <v>467</v>
      </c>
    </row>
    <row r="792" spans="1:15" x14ac:dyDescent="0.15">
      <c r="A792">
        <v>36</v>
      </c>
      <c r="B792" t="s">
        <v>104</v>
      </c>
      <c r="C792" t="s">
        <v>461</v>
      </c>
      <c r="D792">
        <v>0</v>
      </c>
      <c r="E792">
        <v>100000</v>
      </c>
      <c r="F792">
        <v>12000000</v>
      </c>
      <c r="G792">
        <v>100000</v>
      </c>
      <c r="H792">
        <v>1581.1528250078547</v>
      </c>
      <c r="I792">
        <v>-4.3057119450577411E-5</v>
      </c>
      <c r="J792">
        <v>-3.2637094431470604E-5</v>
      </c>
      <c r="K792">
        <v>6.3197703559387695E-4</v>
      </c>
      <c r="L792">
        <v>-98.418847174992152</v>
      </c>
      <c r="M792">
        <v>0</v>
      </c>
      <c r="O792" t="s">
        <v>462</v>
      </c>
    </row>
    <row r="793" spans="1:15" x14ac:dyDescent="0.15">
      <c r="A793">
        <v>36</v>
      </c>
      <c r="B793" t="s">
        <v>104</v>
      </c>
      <c r="C793" t="s">
        <v>461</v>
      </c>
      <c r="D793">
        <v>0</v>
      </c>
      <c r="E793">
        <v>100000</v>
      </c>
      <c r="F793">
        <v>12000000</v>
      </c>
      <c r="G793">
        <v>12000000</v>
      </c>
      <c r="H793">
        <v>445692788126253.88</v>
      </c>
      <c r="I793">
        <v>0.1536344719457356</v>
      </c>
      <c r="J793">
        <v>0.1536448919707547</v>
      </c>
      <c r="K793">
        <v>178140659.50532049</v>
      </c>
      <c r="L793">
        <v>3714106467.7187824</v>
      </c>
      <c r="M793">
        <v>0</v>
      </c>
      <c r="O793" t="s">
        <v>463</v>
      </c>
    </row>
    <row r="794" spans="1:15" x14ac:dyDescent="0.15">
      <c r="A794">
        <v>36</v>
      </c>
      <c r="B794" t="s">
        <v>104</v>
      </c>
      <c r="C794" t="s">
        <v>464</v>
      </c>
      <c r="D794">
        <v>1</v>
      </c>
      <c r="E794">
        <v>100000</v>
      </c>
      <c r="F794">
        <v>12000000</v>
      </c>
      <c r="G794">
        <v>6050000</v>
      </c>
      <c r="H794">
        <v>216477062897612.34</v>
      </c>
      <c r="I794">
        <v>8.4080867656639385E-2</v>
      </c>
      <c r="J794">
        <v>8.4091287681658494E-2</v>
      </c>
      <c r="K794">
        <v>86524547.355770424</v>
      </c>
      <c r="L794">
        <v>3578133171.034915</v>
      </c>
      <c r="M794">
        <v>0</v>
      </c>
    </row>
    <row r="795" spans="1:15" x14ac:dyDescent="0.15">
      <c r="A795">
        <v>36</v>
      </c>
      <c r="B795" t="s">
        <v>104</v>
      </c>
      <c r="C795" t="s">
        <v>464</v>
      </c>
      <c r="D795">
        <v>2</v>
      </c>
      <c r="E795">
        <v>100000</v>
      </c>
      <c r="F795">
        <v>6050000</v>
      </c>
      <c r="G795">
        <v>3075000</v>
      </c>
      <c r="H795">
        <v>43608013506835.469</v>
      </c>
      <c r="I795">
        <v>2.2399486045752759E-2</v>
      </c>
      <c r="J795">
        <v>2.2409906070771864E-2</v>
      </c>
      <c r="K795">
        <v>17429854.134467185</v>
      </c>
      <c r="L795">
        <v>1418146680.7100966</v>
      </c>
      <c r="M795">
        <v>0</v>
      </c>
    </row>
    <row r="796" spans="1:15" x14ac:dyDescent="0.15">
      <c r="A796">
        <v>36</v>
      </c>
      <c r="B796" t="s">
        <v>104</v>
      </c>
      <c r="C796" t="s">
        <v>464</v>
      </c>
      <c r="D796">
        <v>3</v>
      </c>
      <c r="E796">
        <v>100000</v>
      </c>
      <c r="F796">
        <v>3075000</v>
      </c>
      <c r="G796">
        <v>1587500</v>
      </c>
      <c r="H796">
        <v>2644651752712.3306</v>
      </c>
      <c r="I796">
        <v>2.3427270281491078E-3</v>
      </c>
      <c r="J796">
        <v>2.3531470531682145E-3</v>
      </c>
      <c r="K796">
        <v>1057051.0000189177</v>
      </c>
      <c r="L796">
        <v>166592136.39132792</v>
      </c>
      <c r="M796">
        <v>0</v>
      </c>
    </row>
    <row r="797" spans="1:15" x14ac:dyDescent="0.15">
      <c r="A797">
        <v>36</v>
      </c>
      <c r="B797" t="s">
        <v>104</v>
      </c>
      <c r="C797" t="s">
        <v>464</v>
      </c>
      <c r="D797">
        <v>4</v>
      </c>
      <c r="E797">
        <v>100000</v>
      </c>
      <c r="F797">
        <v>1587500</v>
      </c>
      <c r="G797">
        <v>843750</v>
      </c>
      <c r="H797">
        <v>24202112466.302258</v>
      </c>
      <c r="I797">
        <v>6.4683405539439273E-5</v>
      </c>
      <c r="J797">
        <v>7.510343055854608E-5</v>
      </c>
      <c r="K797">
        <v>9673.4351352073336</v>
      </c>
      <c r="L797">
        <v>2868298.5145247122</v>
      </c>
      <c r="M797">
        <v>0</v>
      </c>
    </row>
    <row r="798" spans="1:15" x14ac:dyDescent="0.15">
      <c r="A798">
        <v>36</v>
      </c>
      <c r="B798" t="s">
        <v>104</v>
      </c>
      <c r="C798" t="s">
        <v>464</v>
      </c>
      <c r="D798">
        <v>5</v>
      </c>
      <c r="E798">
        <v>100000</v>
      </c>
      <c r="F798">
        <v>843750</v>
      </c>
      <c r="G798">
        <v>471875</v>
      </c>
      <c r="H798">
        <v>-341758.28446181852</v>
      </c>
      <c r="I798">
        <v>-8.5846914144300256E-6</v>
      </c>
      <c r="J798">
        <v>1.8353336046767793E-6</v>
      </c>
      <c r="K798">
        <v>-0.13659867919646293</v>
      </c>
      <c r="L798">
        <v>-172.42559670714036</v>
      </c>
      <c r="M798">
        <v>0</v>
      </c>
    </row>
    <row r="799" spans="1:15" x14ac:dyDescent="0.15">
      <c r="A799">
        <v>36</v>
      </c>
      <c r="B799" t="s">
        <v>104</v>
      </c>
      <c r="C799" t="s">
        <v>464</v>
      </c>
      <c r="D799">
        <v>6</v>
      </c>
      <c r="E799">
        <v>471875</v>
      </c>
      <c r="F799">
        <v>843750</v>
      </c>
      <c r="G799">
        <v>657812.5</v>
      </c>
      <c r="H799">
        <v>-29487611.706840504</v>
      </c>
      <c r="I799">
        <v>-4.1025600992320926E-7</v>
      </c>
      <c r="J799">
        <v>1.0009769009183596E-5</v>
      </c>
      <c r="K799">
        <v>-11.786016594025178</v>
      </c>
      <c r="L799">
        <v>-4582.6773141040194</v>
      </c>
      <c r="M799">
        <v>0</v>
      </c>
    </row>
    <row r="800" spans="1:15" x14ac:dyDescent="0.15">
      <c r="A800">
        <v>36</v>
      </c>
      <c r="B800" t="s">
        <v>104</v>
      </c>
      <c r="C800" t="s">
        <v>464</v>
      </c>
      <c r="D800">
        <v>7</v>
      </c>
      <c r="E800">
        <v>657812.5</v>
      </c>
      <c r="F800">
        <v>843750</v>
      </c>
      <c r="G800">
        <v>750781.25</v>
      </c>
      <c r="H800">
        <v>5156057991.9474535</v>
      </c>
      <c r="I800">
        <v>2.0559371628195594E-5</v>
      </c>
      <c r="J800">
        <v>3.0979396647302401E-5</v>
      </c>
      <c r="K800">
        <v>2060.8445898231766</v>
      </c>
      <c r="L800">
        <v>686659.0249420125</v>
      </c>
      <c r="M800">
        <v>0</v>
      </c>
    </row>
    <row r="801" spans="1:15" x14ac:dyDescent="0.15">
      <c r="A801">
        <v>36</v>
      </c>
      <c r="B801" t="s">
        <v>104</v>
      </c>
      <c r="C801" t="s">
        <v>464</v>
      </c>
      <c r="D801">
        <v>8</v>
      </c>
      <c r="E801">
        <v>657812.5</v>
      </c>
      <c r="F801">
        <v>750781.25</v>
      </c>
      <c r="G801">
        <v>704296.875</v>
      </c>
      <c r="H801">
        <v>1451213009.8503497</v>
      </c>
      <c r="I801">
        <v>7.8449191677368677E-6</v>
      </c>
      <c r="J801">
        <v>1.8264944186843673E-5</v>
      </c>
      <c r="K801">
        <v>580.04089261639569</v>
      </c>
      <c r="L801">
        <v>205951.32031153052</v>
      </c>
      <c r="M801">
        <v>0</v>
      </c>
    </row>
    <row r="802" spans="1:15" x14ac:dyDescent="0.15">
      <c r="A802">
        <v>36</v>
      </c>
      <c r="B802" t="s">
        <v>104</v>
      </c>
      <c r="C802" t="s">
        <v>464</v>
      </c>
      <c r="D802">
        <v>9</v>
      </c>
      <c r="E802">
        <v>657812.5</v>
      </c>
      <c r="F802">
        <v>704296.875</v>
      </c>
      <c r="G802">
        <v>681054.6875</v>
      </c>
      <c r="H802">
        <v>440129600.25983536</v>
      </c>
      <c r="I802">
        <v>3.2345859160379958E-6</v>
      </c>
      <c r="J802">
        <v>1.3654610935144801E-5</v>
      </c>
      <c r="K802">
        <v>175.91708761482118</v>
      </c>
      <c r="L802">
        <v>64524.707580451883</v>
      </c>
      <c r="M802">
        <v>0</v>
      </c>
    </row>
    <row r="803" spans="1:15" x14ac:dyDescent="0.15">
      <c r="A803">
        <v>36</v>
      </c>
      <c r="B803" t="s">
        <v>104</v>
      </c>
      <c r="C803" t="s">
        <v>464</v>
      </c>
      <c r="D803">
        <v>10</v>
      </c>
      <c r="E803">
        <v>657812.5</v>
      </c>
      <c r="F803">
        <v>681054.6875</v>
      </c>
      <c r="G803">
        <v>669433.59375</v>
      </c>
      <c r="H803">
        <v>133622978.35113436</v>
      </c>
      <c r="I803">
        <v>1.2986201653604362E-6</v>
      </c>
      <c r="J803">
        <v>1.1718645184467242E-5</v>
      </c>
      <c r="K803">
        <v>53.408280597516047</v>
      </c>
      <c r="L803">
        <v>19860.602455370034</v>
      </c>
      <c r="M803">
        <v>0</v>
      </c>
    </row>
    <row r="804" spans="1:15" x14ac:dyDescent="0.15">
      <c r="A804">
        <v>36</v>
      </c>
      <c r="B804" t="s">
        <v>104</v>
      </c>
      <c r="C804" t="s">
        <v>464</v>
      </c>
      <c r="D804">
        <v>11</v>
      </c>
      <c r="E804">
        <v>657812.5</v>
      </c>
      <c r="F804">
        <v>669433.59375</v>
      </c>
      <c r="G804">
        <v>663623.046875</v>
      </c>
      <c r="H804">
        <v>36099138.872396894</v>
      </c>
      <c r="I804">
        <v>4.1472284282438422E-7</v>
      </c>
      <c r="J804">
        <v>1.083474786193119E-5</v>
      </c>
      <c r="K804">
        <v>14.428603238877777</v>
      </c>
      <c r="L804">
        <v>5339.7054234911957</v>
      </c>
      <c r="M804">
        <v>0</v>
      </c>
    </row>
    <row r="805" spans="1:15" x14ac:dyDescent="0.15">
      <c r="A805">
        <v>36</v>
      </c>
      <c r="B805" t="s">
        <v>104</v>
      </c>
      <c r="C805" t="s">
        <v>464</v>
      </c>
      <c r="D805">
        <v>12</v>
      </c>
      <c r="E805">
        <v>657812.5</v>
      </c>
      <c r="F805">
        <v>663623.046875</v>
      </c>
      <c r="G805">
        <v>660717.7734375</v>
      </c>
      <c r="H805">
        <v>-571290.15886048821</v>
      </c>
      <c r="I805">
        <v>-7.201593393628777E-9</v>
      </c>
      <c r="J805">
        <v>1.0412823425713177E-5</v>
      </c>
      <c r="K805">
        <v>-0.22834115422006271</v>
      </c>
      <c r="L805">
        <v>-186.46508113263718</v>
      </c>
      <c r="M805">
        <v>0</v>
      </c>
    </row>
    <row r="806" spans="1:15" x14ac:dyDescent="0.15">
      <c r="A806">
        <v>36</v>
      </c>
      <c r="B806" t="s">
        <v>104</v>
      </c>
      <c r="C806" t="s">
        <v>464</v>
      </c>
      <c r="D806">
        <v>13</v>
      </c>
      <c r="E806">
        <v>660717.7734375</v>
      </c>
      <c r="F806">
        <v>663623.046875</v>
      </c>
      <c r="G806">
        <v>662170.41015625</v>
      </c>
      <c r="H806">
        <v>16809814.265760269</v>
      </c>
      <c r="I806">
        <v>2.0211976831259822E-7</v>
      </c>
      <c r="J806">
        <v>1.0622144787419404E-5</v>
      </c>
      <c r="K806">
        <v>6.7187791214970405</v>
      </c>
      <c r="L806">
        <v>2438.593390452726</v>
      </c>
      <c r="M806">
        <v>0</v>
      </c>
    </row>
    <row r="807" spans="1:15" x14ac:dyDescent="0.15">
      <c r="A807">
        <v>36</v>
      </c>
      <c r="B807" t="s">
        <v>104</v>
      </c>
      <c r="C807" t="s">
        <v>464</v>
      </c>
      <c r="D807">
        <v>14</v>
      </c>
      <c r="E807">
        <v>660717.7734375</v>
      </c>
      <c r="F807">
        <v>662170.41015625</v>
      </c>
      <c r="G807">
        <v>661444.091796875</v>
      </c>
      <c r="H807">
        <v>7884711.5328457374</v>
      </c>
      <c r="I807">
        <v>9.7050709468346662E-8</v>
      </c>
      <c r="J807">
        <v>1.0517075728575152E-5</v>
      </c>
      <c r="K807">
        <v>3.1514705866689066</v>
      </c>
      <c r="L807">
        <v>1092.0450466835644</v>
      </c>
      <c r="M807">
        <v>0</v>
      </c>
    </row>
    <row r="808" spans="1:15" x14ac:dyDescent="0.15">
      <c r="A808">
        <v>36</v>
      </c>
      <c r="B808" t="s">
        <v>104</v>
      </c>
      <c r="C808" t="s">
        <v>464</v>
      </c>
      <c r="D808">
        <v>15</v>
      </c>
      <c r="E808">
        <v>660717.7734375</v>
      </c>
      <c r="F808">
        <v>661444.091796875</v>
      </c>
      <c r="G808">
        <v>661080.9326171875</v>
      </c>
      <c r="H808">
        <v>3598530.8233667542</v>
      </c>
      <c r="I808">
        <v>4.4822206580046742E-8</v>
      </c>
      <c r="J808">
        <v>1.0464847225686852E-5</v>
      </c>
      <c r="K808">
        <v>1.4383105834397869</v>
      </c>
      <c r="L808">
        <v>444.34043485724879</v>
      </c>
      <c r="M808">
        <v>0</v>
      </c>
    </row>
    <row r="809" spans="1:15" x14ac:dyDescent="0.15">
      <c r="A809">
        <v>36</v>
      </c>
      <c r="B809" t="s">
        <v>104</v>
      </c>
      <c r="C809" t="s">
        <v>464</v>
      </c>
      <c r="D809">
        <v>16</v>
      </c>
      <c r="E809">
        <v>660717.7734375</v>
      </c>
      <c r="F809">
        <v>661080.9326171875</v>
      </c>
      <c r="G809">
        <v>660899.35302734375</v>
      </c>
      <c r="H809">
        <v>1499209.4227324489</v>
      </c>
      <c r="I809">
        <v>1.8785639997968959E-8</v>
      </c>
      <c r="J809">
        <v>1.0438810659104774E-5</v>
      </c>
      <c r="K809">
        <v>0.59922476292457938</v>
      </c>
      <c r="L809">
        <v>126.84383270540458</v>
      </c>
      <c r="M809">
        <v>0</v>
      </c>
    </row>
    <row r="810" spans="1:15" x14ac:dyDescent="0.15">
      <c r="A810">
        <v>36</v>
      </c>
      <c r="B810" t="s">
        <v>104</v>
      </c>
      <c r="C810" t="s">
        <v>464</v>
      </c>
      <c r="D810">
        <v>17</v>
      </c>
      <c r="E810">
        <v>660717.7734375</v>
      </c>
      <c r="F810">
        <v>660899.35302734375</v>
      </c>
      <c r="G810">
        <v>660808.56323242188</v>
      </c>
      <c r="H810">
        <v>460237.45144436398</v>
      </c>
      <c r="I810">
        <v>5.7842668804258509E-9</v>
      </c>
      <c r="J810">
        <v>1.0425809285987231E-5</v>
      </c>
      <c r="K810">
        <v>0.18395407175877837</v>
      </c>
      <c r="L810">
        <v>-30.352377821337694</v>
      </c>
      <c r="M810">
        <v>0</v>
      </c>
    </row>
    <row r="811" spans="1:15" x14ac:dyDescent="0.15">
      <c r="A811">
        <v>36</v>
      </c>
      <c r="B811" t="s">
        <v>104</v>
      </c>
      <c r="C811" t="s">
        <v>464</v>
      </c>
      <c r="D811">
        <v>18</v>
      </c>
      <c r="E811">
        <v>660808.56323242188</v>
      </c>
      <c r="F811">
        <v>660899.35302734375</v>
      </c>
      <c r="G811">
        <v>660853.95812988281</v>
      </c>
      <c r="H811">
        <v>978876.54831948958</v>
      </c>
      <c r="I811">
        <v>1.228407603401866E-8</v>
      </c>
      <c r="J811">
        <v>1.0432309095140824E-5</v>
      </c>
      <c r="K811">
        <v>0.39125092112221621</v>
      </c>
      <c r="L811">
        <v>48.122975776609223</v>
      </c>
      <c r="M811">
        <v>0</v>
      </c>
    </row>
    <row r="812" spans="1:15" x14ac:dyDescent="0.15">
      <c r="A812">
        <v>36</v>
      </c>
      <c r="B812" t="s">
        <v>104</v>
      </c>
      <c r="C812" t="s">
        <v>464</v>
      </c>
      <c r="D812">
        <v>19</v>
      </c>
      <c r="E812">
        <v>660808.56323242188</v>
      </c>
      <c r="F812">
        <v>660853.95812988281</v>
      </c>
      <c r="G812">
        <v>660831.26068115234</v>
      </c>
      <c r="H812">
        <v>719387.71531214775</v>
      </c>
      <c r="I812">
        <v>9.0344832861803301E-9</v>
      </c>
      <c r="J812">
        <v>1.0429059502392986E-5</v>
      </c>
      <c r="K812">
        <v>0.28753483444167677</v>
      </c>
      <c r="L812">
        <v>8.8610297537435336</v>
      </c>
      <c r="M812">
        <v>0</v>
      </c>
    </row>
    <row r="813" spans="1:15" x14ac:dyDescent="0.15">
      <c r="A813">
        <v>36</v>
      </c>
      <c r="B813" t="s">
        <v>104</v>
      </c>
      <c r="C813" t="s">
        <v>464</v>
      </c>
      <c r="D813">
        <v>20</v>
      </c>
      <c r="E813">
        <v>660808.56323242188</v>
      </c>
      <c r="F813">
        <v>660831.26068115234</v>
      </c>
      <c r="G813">
        <v>660819.91195678711</v>
      </c>
      <c r="H813">
        <v>589812.59324560815</v>
      </c>
      <c r="I813">
        <v>7.4099841635552128E-9</v>
      </c>
      <c r="J813">
        <v>1.0427435003270361E-5</v>
      </c>
      <c r="K813">
        <v>0.23574445704414745</v>
      </c>
      <c r="L813">
        <v>-10.745335820907032</v>
      </c>
      <c r="M813">
        <v>0</v>
      </c>
    </row>
    <row r="814" spans="1:15" x14ac:dyDescent="0.15">
      <c r="A814">
        <v>36</v>
      </c>
      <c r="B814" t="s">
        <v>104</v>
      </c>
      <c r="C814" t="s">
        <v>464</v>
      </c>
      <c r="D814">
        <v>21</v>
      </c>
      <c r="E814">
        <v>660819.91195678711</v>
      </c>
      <c r="F814">
        <v>660831.26068115234</v>
      </c>
      <c r="G814">
        <v>660825.58631896973</v>
      </c>
      <c r="H814">
        <v>654473.05369064049</v>
      </c>
      <c r="I814">
        <v>8.2207923118701373E-9</v>
      </c>
      <c r="J814">
        <v>1.0428245811418675E-5</v>
      </c>
      <c r="K814">
        <v>0.26158884442142938</v>
      </c>
      <c r="L814">
        <v>-0.96130246162456767</v>
      </c>
      <c r="M814">
        <v>0</v>
      </c>
    </row>
    <row r="815" spans="1:15" x14ac:dyDescent="0.15">
      <c r="A815">
        <v>36</v>
      </c>
      <c r="B815" t="s">
        <v>104</v>
      </c>
      <c r="C815" t="s">
        <v>465</v>
      </c>
      <c r="D815">
        <v>21</v>
      </c>
      <c r="E815">
        <v>660819.91195678711</v>
      </c>
      <c r="F815">
        <v>660831.26068115234</v>
      </c>
      <c r="G815">
        <v>660825.58631896973</v>
      </c>
      <c r="H815">
        <v>654473.05369064049</v>
      </c>
      <c r="I815">
        <v>8.2207923118701373E-9</v>
      </c>
      <c r="J815">
        <v>1.0428245811418675E-5</v>
      </c>
      <c r="K815">
        <v>0.26158884442142938</v>
      </c>
      <c r="L815">
        <v>-0.96130246162456767</v>
      </c>
      <c r="M815">
        <v>0</v>
      </c>
      <c r="N815" t="s">
        <v>466</v>
      </c>
      <c r="O815" t="s">
        <v>467</v>
      </c>
    </row>
    <row r="816" spans="1:15" x14ac:dyDescent="0.15">
      <c r="A816">
        <v>37</v>
      </c>
      <c r="B816" t="s">
        <v>105</v>
      </c>
      <c r="C816" t="s">
        <v>461</v>
      </c>
      <c r="D816">
        <v>0</v>
      </c>
      <c r="E816">
        <v>100000</v>
      </c>
      <c r="F816">
        <v>12000000</v>
      </c>
      <c r="G816">
        <v>100000</v>
      </c>
      <c r="H816">
        <v>1932.0967452254549</v>
      </c>
      <c r="I816">
        <v>-3.8986498708241067E-5</v>
      </c>
      <c r="J816">
        <v>-2.8788221572549665E-5</v>
      </c>
      <c r="K816">
        <v>7.4681950648427002E-4</v>
      </c>
      <c r="L816">
        <v>-98.067903254774549</v>
      </c>
      <c r="M816">
        <v>0</v>
      </c>
      <c r="O816" t="s">
        <v>462</v>
      </c>
    </row>
    <row r="817" spans="1:15" x14ac:dyDescent="0.15">
      <c r="A817">
        <v>37</v>
      </c>
      <c r="B817" t="s">
        <v>105</v>
      </c>
      <c r="C817" t="s">
        <v>461</v>
      </c>
      <c r="D817">
        <v>0</v>
      </c>
      <c r="E817">
        <v>100000</v>
      </c>
      <c r="F817">
        <v>12000000</v>
      </c>
      <c r="G817">
        <v>12000000</v>
      </c>
      <c r="H817">
        <v>483398834110354.75</v>
      </c>
      <c r="I817">
        <v>0.15981406900471232</v>
      </c>
      <c r="J817">
        <v>0.15982426728184801</v>
      </c>
      <c r="K817">
        <v>186849690.4295755</v>
      </c>
      <c r="L817">
        <v>4028323517.5862894</v>
      </c>
      <c r="M817">
        <v>0</v>
      </c>
      <c r="O817" t="s">
        <v>463</v>
      </c>
    </row>
    <row r="818" spans="1:15" x14ac:dyDescent="0.15">
      <c r="A818">
        <v>37</v>
      </c>
      <c r="B818" t="s">
        <v>105</v>
      </c>
      <c r="C818" t="s">
        <v>464</v>
      </c>
      <c r="D818">
        <v>1</v>
      </c>
      <c r="E818">
        <v>100000</v>
      </c>
      <c r="F818">
        <v>12000000</v>
      </c>
      <c r="G818">
        <v>6050000</v>
      </c>
      <c r="H818">
        <v>250617029470459.5</v>
      </c>
      <c r="I818">
        <v>9.2316361392288687E-2</v>
      </c>
      <c r="J818">
        <v>9.232655966942438E-2</v>
      </c>
      <c r="K818">
        <v>96871798.33421959</v>
      </c>
      <c r="L818">
        <v>4142430139.1811485</v>
      </c>
      <c r="M818">
        <v>0</v>
      </c>
    </row>
    <row r="819" spans="1:15" x14ac:dyDescent="0.15">
      <c r="A819">
        <v>37</v>
      </c>
      <c r="B819" t="s">
        <v>105</v>
      </c>
      <c r="C819" t="s">
        <v>464</v>
      </c>
      <c r="D819">
        <v>2</v>
      </c>
      <c r="E819">
        <v>100000</v>
      </c>
      <c r="F819">
        <v>6050000</v>
      </c>
      <c r="G819">
        <v>3075000</v>
      </c>
      <c r="H819">
        <v>61410730319175.68</v>
      </c>
      <c r="I819">
        <v>2.8837083633496925E-2</v>
      </c>
      <c r="J819">
        <v>2.8847281910632617E-2</v>
      </c>
      <c r="K819">
        <v>23737285.11428846</v>
      </c>
      <c r="L819">
        <v>1997096820.9488027</v>
      </c>
      <c r="M819">
        <v>0</v>
      </c>
    </row>
    <row r="820" spans="1:15" x14ac:dyDescent="0.15">
      <c r="A820">
        <v>37</v>
      </c>
      <c r="B820" t="s">
        <v>105</v>
      </c>
      <c r="C820" t="s">
        <v>464</v>
      </c>
      <c r="D820">
        <v>3</v>
      </c>
      <c r="E820">
        <v>100000</v>
      </c>
      <c r="F820">
        <v>3075000</v>
      </c>
      <c r="G820">
        <v>1587500</v>
      </c>
      <c r="H820">
        <v>4341158530013.5107</v>
      </c>
      <c r="I820">
        <v>3.3777762127425812E-3</v>
      </c>
      <c r="J820">
        <v>3.3879744898782727E-3</v>
      </c>
      <c r="K820">
        <v>1678001.8283071821</v>
      </c>
      <c r="L820">
        <v>273458705.04022115</v>
      </c>
      <c r="M820">
        <v>0</v>
      </c>
    </row>
    <row r="821" spans="1:15" x14ac:dyDescent="0.15">
      <c r="A821">
        <v>37</v>
      </c>
      <c r="B821" t="s">
        <v>105</v>
      </c>
      <c r="C821" t="s">
        <v>464</v>
      </c>
      <c r="D821">
        <v>4</v>
      </c>
      <c r="E821">
        <v>100000</v>
      </c>
      <c r="F821">
        <v>1587500</v>
      </c>
      <c r="G821">
        <v>843750</v>
      </c>
      <c r="H821">
        <v>63377128414.208611</v>
      </c>
      <c r="I821">
        <v>1.2905918006718089E-4</v>
      </c>
      <c r="J821">
        <v>1.3925745720287229E-4</v>
      </c>
      <c r="K821">
        <v>24497.363230724986</v>
      </c>
      <c r="L821">
        <v>7511263.3676099097</v>
      </c>
      <c r="M821">
        <v>0</v>
      </c>
    </row>
    <row r="822" spans="1:15" x14ac:dyDescent="0.15">
      <c r="A822">
        <v>37</v>
      </c>
      <c r="B822" t="s">
        <v>105</v>
      </c>
      <c r="C822" t="s">
        <v>464</v>
      </c>
      <c r="D822">
        <v>5</v>
      </c>
      <c r="E822">
        <v>100000</v>
      </c>
      <c r="F822">
        <v>843750</v>
      </c>
      <c r="G822">
        <v>471875</v>
      </c>
      <c r="H822">
        <v>-824954.07667053444</v>
      </c>
      <c r="I822">
        <v>-7.2378172891713445E-6</v>
      </c>
      <c r="J822">
        <v>2.9604598465200597E-6</v>
      </c>
      <c r="K822">
        <v>-0.31887212580516194</v>
      </c>
      <c r="L822">
        <v>-274.82470498978211</v>
      </c>
      <c r="M822">
        <v>0</v>
      </c>
    </row>
    <row r="823" spans="1:15" x14ac:dyDescent="0.15">
      <c r="A823">
        <v>37</v>
      </c>
      <c r="B823" t="s">
        <v>105</v>
      </c>
      <c r="C823" t="s">
        <v>464</v>
      </c>
      <c r="D823">
        <v>6</v>
      </c>
      <c r="E823">
        <v>471875</v>
      </c>
      <c r="F823">
        <v>843750</v>
      </c>
      <c r="G823">
        <v>657812.5</v>
      </c>
      <c r="H823">
        <v>2460676376.9293923</v>
      </c>
      <c r="I823">
        <v>1.1490143867432875E-5</v>
      </c>
      <c r="J823">
        <v>2.1688421003124279E-5</v>
      </c>
      <c r="K823">
        <v>951.13307445765236</v>
      </c>
      <c r="L823">
        <v>373969.5679892663</v>
      </c>
      <c r="M823">
        <v>0</v>
      </c>
    </row>
    <row r="824" spans="1:15" x14ac:dyDescent="0.15">
      <c r="A824">
        <v>37</v>
      </c>
      <c r="B824" t="s">
        <v>105</v>
      </c>
      <c r="C824" t="s">
        <v>464</v>
      </c>
      <c r="D824">
        <v>7</v>
      </c>
      <c r="E824">
        <v>471875</v>
      </c>
      <c r="F824">
        <v>657812.5</v>
      </c>
      <c r="G824">
        <v>564843.75</v>
      </c>
      <c r="H824">
        <v>-73925450.752868399</v>
      </c>
      <c r="I824">
        <v>-2.7929908743153952E-6</v>
      </c>
      <c r="J824">
        <v>7.405286261376009E-6</v>
      </c>
      <c r="K824">
        <v>-28.574639848814655</v>
      </c>
      <c r="L824">
        <v>-13187.76998114406</v>
      </c>
      <c r="M824">
        <v>0</v>
      </c>
    </row>
    <row r="825" spans="1:15" x14ac:dyDescent="0.15">
      <c r="A825">
        <v>37</v>
      </c>
      <c r="B825" t="s">
        <v>105</v>
      </c>
      <c r="C825" t="s">
        <v>464</v>
      </c>
      <c r="D825">
        <v>8</v>
      </c>
      <c r="E825">
        <v>564843.75</v>
      </c>
      <c r="F825">
        <v>657812.5</v>
      </c>
      <c r="G825">
        <v>611328.125</v>
      </c>
      <c r="H825">
        <v>132088739.49230112</v>
      </c>
      <c r="I825">
        <v>1.2623822322653524E-6</v>
      </c>
      <c r="J825">
        <v>1.1460659367956757E-5</v>
      </c>
      <c r="K825">
        <v>51.056681029840796</v>
      </c>
      <c r="L825">
        <v>21506.848121424337</v>
      </c>
      <c r="M825">
        <v>0</v>
      </c>
    </row>
    <row r="826" spans="1:15" x14ac:dyDescent="0.15">
      <c r="A826">
        <v>37</v>
      </c>
      <c r="B826" t="s">
        <v>105</v>
      </c>
      <c r="C826" t="s">
        <v>464</v>
      </c>
      <c r="D826">
        <v>9</v>
      </c>
      <c r="E826">
        <v>564843.75</v>
      </c>
      <c r="F826">
        <v>611328.125</v>
      </c>
      <c r="G826">
        <v>588085.9375</v>
      </c>
      <c r="H826">
        <v>-70952794.640269384</v>
      </c>
      <c r="I826">
        <v>-1.2612259690128939E-6</v>
      </c>
      <c r="J826">
        <v>8.9370511666785103E-6</v>
      </c>
      <c r="K826">
        <v>-27.425609617049741</v>
      </c>
      <c r="L826">
        <v>-12165.038477521728</v>
      </c>
      <c r="M826">
        <v>0</v>
      </c>
    </row>
    <row r="827" spans="1:15" x14ac:dyDescent="0.15">
      <c r="A827">
        <v>37</v>
      </c>
      <c r="B827" t="s">
        <v>105</v>
      </c>
      <c r="C827" t="s">
        <v>464</v>
      </c>
      <c r="D827">
        <v>10</v>
      </c>
      <c r="E827">
        <v>588085.9375</v>
      </c>
      <c r="F827">
        <v>611328.125</v>
      </c>
      <c r="G827">
        <v>599707.03125</v>
      </c>
      <c r="H827">
        <v>-31209312.150824331</v>
      </c>
      <c r="I827">
        <v>-4.3042067123505361E-7</v>
      </c>
      <c r="J827">
        <v>9.7678564644563506E-6</v>
      </c>
      <c r="K827">
        <v>-12.063434792170511</v>
      </c>
      <c r="L827">
        <v>-5304.0930862146415</v>
      </c>
      <c r="M827">
        <v>0</v>
      </c>
    </row>
    <row r="828" spans="1:15" x14ac:dyDescent="0.15">
      <c r="A828">
        <v>37</v>
      </c>
      <c r="B828" t="s">
        <v>105</v>
      </c>
      <c r="C828" t="s">
        <v>464</v>
      </c>
      <c r="D828">
        <v>11</v>
      </c>
      <c r="E828">
        <v>599707.03125</v>
      </c>
      <c r="F828">
        <v>611328.125</v>
      </c>
      <c r="G828">
        <v>605517.578125</v>
      </c>
      <c r="H828">
        <v>27139605.488008421</v>
      </c>
      <c r="I828">
        <v>3.1265626188554757E-7</v>
      </c>
      <c r="J828">
        <v>1.0510933397576952E-5</v>
      </c>
      <c r="K828">
        <v>10.490358118359715</v>
      </c>
      <c r="L828">
        <v>4382.0508055351384</v>
      </c>
      <c r="M828">
        <v>0</v>
      </c>
    </row>
    <row r="829" spans="1:15" x14ac:dyDescent="0.15">
      <c r="A829">
        <v>37</v>
      </c>
      <c r="B829" t="s">
        <v>105</v>
      </c>
      <c r="C829" t="s">
        <v>464</v>
      </c>
      <c r="D829">
        <v>12</v>
      </c>
      <c r="E829">
        <v>599707.03125</v>
      </c>
      <c r="F829">
        <v>605517.578125</v>
      </c>
      <c r="G829">
        <v>602612.3046875</v>
      </c>
      <c r="H829">
        <v>-10822604.664372925</v>
      </c>
      <c r="I829">
        <v>-1.3847152613209889E-7</v>
      </c>
      <c r="J829">
        <v>1.0059805609559305E-5</v>
      </c>
      <c r="K829">
        <v>-4.18329583872789</v>
      </c>
      <c r="L829">
        <v>-1895.9481710193859</v>
      </c>
      <c r="M829">
        <v>0</v>
      </c>
    </row>
    <row r="830" spans="1:15" x14ac:dyDescent="0.15">
      <c r="A830">
        <v>37</v>
      </c>
      <c r="B830" t="s">
        <v>105</v>
      </c>
      <c r="C830" t="s">
        <v>464</v>
      </c>
      <c r="D830">
        <v>13</v>
      </c>
      <c r="E830">
        <v>602612.3046875</v>
      </c>
      <c r="F830">
        <v>605517.578125</v>
      </c>
      <c r="G830">
        <v>604064.94140625</v>
      </c>
      <c r="H830">
        <v>7021416.0983030414</v>
      </c>
      <c r="I830">
        <v>8.5152936013356017E-8</v>
      </c>
      <c r="J830">
        <v>1.028343007170476E-5</v>
      </c>
      <c r="K830">
        <v>2.7140103197800785</v>
      </c>
      <c r="L830">
        <v>1062.3611332181169</v>
      </c>
      <c r="M830">
        <v>0</v>
      </c>
    </row>
    <row r="831" spans="1:15" x14ac:dyDescent="0.15">
      <c r="A831">
        <v>37</v>
      </c>
      <c r="B831" t="s">
        <v>105</v>
      </c>
      <c r="C831" t="s">
        <v>464</v>
      </c>
      <c r="D831">
        <v>14</v>
      </c>
      <c r="E831">
        <v>602612.3046875</v>
      </c>
      <c r="F831">
        <v>604064.94140625</v>
      </c>
      <c r="G831">
        <v>603338.623046875</v>
      </c>
      <c r="H831">
        <v>-2179471.5757700503</v>
      </c>
      <c r="I831">
        <v>-2.7141286198952127E-8</v>
      </c>
      <c r="J831">
        <v>1.0171135849492452E-5</v>
      </c>
      <c r="K831">
        <v>-0.84243808734492298</v>
      </c>
      <c r="L831">
        <v>-461.23521560142541</v>
      </c>
      <c r="M831">
        <v>0</v>
      </c>
    </row>
    <row r="832" spans="1:15" x14ac:dyDescent="0.15">
      <c r="A832">
        <v>37</v>
      </c>
      <c r="B832" t="s">
        <v>105</v>
      </c>
      <c r="C832" t="s">
        <v>464</v>
      </c>
      <c r="D832">
        <v>15</v>
      </c>
      <c r="E832">
        <v>603338.623046875</v>
      </c>
      <c r="F832">
        <v>604064.94140625</v>
      </c>
      <c r="G832">
        <v>603701.7822265625</v>
      </c>
      <c r="H832">
        <v>2350458.0423696111</v>
      </c>
      <c r="I832">
        <v>2.8883491653747853E-8</v>
      </c>
      <c r="J832">
        <v>1.0227160627345152E-5</v>
      </c>
      <c r="K832">
        <v>0.90853003067898852</v>
      </c>
      <c r="L832">
        <v>289.34091492999943</v>
      </c>
      <c r="M832">
        <v>0</v>
      </c>
    </row>
    <row r="833" spans="1:15" x14ac:dyDescent="0.15">
      <c r="A833">
        <v>37</v>
      </c>
      <c r="B833" t="s">
        <v>105</v>
      </c>
      <c r="C833" t="s">
        <v>464</v>
      </c>
      <c r="D833">
        <v>16</v>
      </c>
      <c r="E833">
        <v>603338.623046875</v>
      </c>
      <c r="F833">
        <v>603701.7822265625</v>
      </c>
      <c r="G833">
        <v>603520.20263671875</v>
      </c>
      <c r="H833">
        <v>67920.584099293599</v>
      </c>
      <c r="I833">
        <v>8.4019889913603809E-10</v>
      </c>
      <c r="J833">
        <v>1.019911733459054E-5</v>
      </c>
      <c r="K833">
        <v>2.6253559622470564E-2</v>
      </c>
      <c r="L833">
        <v>-88.745930326349409</v>
      </c>
      <c r="M833">
        <v>0</v>
      </c>
    </row>
    <row r="834" spans="1:15" x14ac:dyDescent="0.15">
      <c r="A834">
        <v>37</v>
      </c>
      <c r="B834" t="s">
        <v>105</v>
      </c>
      <c r="C834" t="s">
        <v>464</v>
      </c>
      <c r="D834">
        <v>17</v>
      </c>
      <c r="E834">
        <v>603520.20263671875</v>
      </c>
      <c r="F834">
        <v>603701.7822265625</v>
      </c>
      <c r="G834">
        <v>603610.99243164063</v>
      </c>
      <c r="H834">
        <v>1204920.367460256</v>
      </c>
      <c r="I834">
        <v>1.4855772864364648E-8</v>
      </c>
      <c r="J834">
        <v>1.0213132908555769E-5</v>
      </c>
      <c r="K834">
        <v>0.46574170594884462</v>
      </c>
      <c r="L834">
        <v>99.618691933731483</v>
      </c>
      <c r="M834">
        <v>0</v>
      </c>
    </row>
    <row r="835" spans="1:15" x14ac:dyDescent="0.15">
      <c r="A835">
        <v>37</v>
      </c>
      <c r="B835" t="s">
        <v>105</v>
      </c>
      <c r="C835" t="s">
        <v>464</v>
      </c>
      <c r="D835">
        <v>18</v>
      </c>
      <c r="E835">
        <v>603520.20263671875</v>
      </c>
      <c r="F835">
        <v>603610.99243164063</v>
      </c>
      <c r="G835">
        <v>603565.59753417969</v>
      </c>
      <c r="H835">
        <v>635384.09902822797</v>
      </c>
      <c r="I835">
        <v>7.8468363260570924E-9</v>
      </c>
      <c r="J835">
        <v>1.0206123972017461E-5</v>
      </c>
      <c r="K835">
        <v>0.24559703878018938</v>
      </c>
      <c r="L835">
        <v>5.2717553193953224</v>
      </c>
      <c r="M835">
        <v>0</v>
      </c>
    </row>
    <row r="836" spans="1:15" x14ac:dyDescent="0.15">
      <c r="A836">
        <v>37</v>
      </c>
      <c r="B836" t="s">
        <v>105</v>
      </c>
      <c r="C836" t="s">
        <v>464</v>
      </c>
      <c r="D836">
        <v>19</v>
      </c>
      <c r="E836">
        <v>603520.20263671875</v>
      </c>
      <c r="F836">
        <v>603565.59753417969</v>
      </c>
      <c r="G836">
        <v>603542.90008544922</v>
      </c>
      <c r="H836">
        <v>351438.08706509013</v>
      </c>
      <c r="I836">
        <v>4.3437828463221864E-9</v>
      </c>
      <c r="J836">
        <v>1.0202620918537726E-5</v>
      </c>
      <c r="K836">
        <v>0.13584248272779953</v>
      </c>
      <c r="L836">
        <v>-41.770819105761369</v>
      </c>
      <c r="M836">
        <v>0</v>
      </c>
    </row>
    <row r="837" spans="1:15" x14ac:dyDescent="0.15">
      <c r="A837">
        <v>37</v>
      </c>
      <c r="B837" t="s">
        <v>105</v>
      </c>
      <c r="C837" t="s">
        <v>464</v>
      </c>
      <c r="D837">
        <v>20</v>
      </c>
      <c r="E837">
        <v>603542.90008544922</v>
      </c>
      <c r="F837">
        <v>603565.59753417969</v>
      </c>
      <c r="G837">
        <v>603554.24880981445</v>
      </c>
      <c r="H837">
        <v>493342.61720015097</v>
      </c>
      <c r="I837">
        <v>6.095191706078043E-9</v>
      </c>
      <c r="J837">
        <v>1.0204372327397482E-5</v>
      </c>
      <c r="K837">
        <v>0.19069329256702522</v>
      </c>
      <c r="L837">
        <v>-18.260435052358019</v>
      </c>
      <c r="M837">
        <v>0</v>
      </c>
    </row>
    <row r="838" spans="1:15" x14ac:dyDescent="0.15">
      <c r="A838">
        <v>37</v>
      </c>
      <c r="B838" t="s">
        <v>105</v>
      </c>
      <c r="C838" t="s">
        <v>464</v>
      </c>
      <c r="D838">
        <v>21</v>
      </c>
      <c r="E838">
        <v>603554.24880981445</v>
      </c>
      <c r="F838">
        <v>603565.59753417969</v>
      </c>
      <c r="G838">
        <v>603559.92317199707</v>
      </c>
      <c r="H838">
        <v>564346.23648550012</v>
      </c>
      <c r="I838">
        <v>6.9709845434858642E-9</v>
      </c>
      <c r="J838">
        <v>1.020524812023489E-5</v>
      </c>
      <c r="K838">
        <v>0.21813854759595691</v>
      </c>
      <c r="L838">
        <v>-6.4970660212842173</v>
      </c>
      <c r="M838">
        <v>0</v>
      </c>
    </row>
    <row r="839" spans="1:15" x14ac:dyDescent="0.15">
      <c r="A839">
        <v>37</v>
      </c>
      <c r="B839" t="s">
        <v>105</v>
      </c>
      <c r="C839" t="s">
        <v>464</v>
      </c>
      <c r="D839">
        <v>22</v>
      </c>
      <c r="E839">
        <v>603559.92317199707</v>
      </c>
      <c r="F839">
        <v>603565.59753417969</v>
      </c>
      <c r="G839">
        <v>603562.76035308838</v>
      </c>
      <c r="H839">
        <v>599741.30375029857</v>
      </c>
      <c r="I839">
        <v>7.4074286799747291E-9</v>
      </c>
      <c r="J839">
        <v>1.0205684564371379E-5</v>
      </c>
      <c r="K839">
        <v>0.23181991563924803</v>
      </c>
      <c r="L839">
        <v>-0.63314983193367202</v>
      </c>
      <c r="M839">
        <v>0</v>
      </c>
    </row>
    <row r="840" spans="1:15" x14ac:dyDescent="0.15">
      <c r="A840">
        <v>37</v>
      </c>
      <c r="B840" t="s">
        <v>105</v>
      </c>
      <c r="C840" t="s">
        <v>465</v>
      </c>
      <c r="D840">
        <v>22</v>
      </c>
      <c r="E840">
        <v>603559.92317199707</v>
      </c>
      <c r="F840">
        <v>603565.59753417969</v>
      </c>
      <c r="G840">
        <v>603562.76035308838</v>
      </c>
      <c r="H840">
        <v>599741.30375029857</v>
      </c>
      <c r="I840">
        <v>7.4074286799747291E-9</v>
      </c>
      <c r="J840">
        <v>1.0205684564371379E-5</v>
      </c>
      <c r="K840">
        <v>0.23181991563924803</v>
      </c>
      <c r="L840">
        <v>-0.63314983193367202</v>
      </c>
      <c r="M840">
        <v>0</v>
      </c>
      <c r="N840" t="s">
        <v>466</v>
      </c>
      <c r="O840" t="s">
        <v>467</v>
      </c>
    </row>
    <row r="841" spans="1:15" x14ac:dyDescent="0.15">
      <c r="A841">
        <v>38</v>
      </c>
      <c r="B841" t="s">
        <v>106</v>
      </c>
      <c r="C841" t="s">
        <v>461</v>
      </c>
      <c r="D841">
        <v>0</v>
      </c>
      <c r="E841">
        <v>100000</v>
      </c>
      <c r="F841">
        <v>12000000</v>
      </c>
      <c r="G841">
        <v>100000</v>
      </c>
      <c r="H841">
        <v>1711.2263391183074</v>
      </c>
      <c r="I841">
        <v>-4.0971057021710031E-5</v>
      </c>
      <c r="J841">
        <v>-3.0772779886018628E-5</v>
      </c>
      <c r="K841">
        <v>6.6144576518816715E-4</v>
      </c>
      <c r="L841">
        <v>-98.288773660881688</v>
      </c>
      <c r="M841">
        <v>0</v>
      </c>
      <c r="O841" t="s">
        <v>462</v>
      </c>
    </row>
    <row r="842" spans="1:15" x14ac:dyDescent="0.15">
      <c r="A842">
        <v>38</v>
      </c>
      <c r="B842" t="s">
        <v>106</v>
      </c>
      <c r="C842" t="s">
        <v>461</v>
      </c>
      <c r="D842">
        <v>0</v>
      </c>
      <c r="E842">
        <v>100000</v>
      </c>
      <c r="F842">
        <v>12000000</v>
      </c>
      <c r="G842">
        <v>12000000</v>
      </c>
      <c r="H842">
        <v>466016457212701.5</v>
      </c>
      <c r="I842">
        <v>0.15498586212481624</v>
      </c>
      <c r="J842">
        <v>0.15499606040195194</v>
      </c>
      <c r="K842">
        <v>180130824.94403058</v>
      </c>
      <c r="L842">
        <v>3883470376.7725124</v>
      </c>
      <c r="M842">
        <v>0</v>
      </c>
      <c r="O842" t="s">
        <v>463</v>
      </c>
    </row>
    <row r="843" spans="1:15" x14ac:dyDescent="0.15">
      <c r="A843">
        <v>38</v>
      </c>
      <c r="B843" t="s">
        <v>106</v>
      </c>
      <c r="C843" t="s">
        <v>464</v>
      </c>
      <c r="D843">
        <v>1</v>
      </c>
      <c r="E843">
        <v>100000</v>
      </c>
      <c r="F843">
        <v>12000000</v>
      </c>
      <c r="G843">
        <v>6050000</v>
      </c>
      <c r="H843">
        <v>232955216342644.28</v>
      </c>
      <c r="I843">
        <v>8.6866354392889769E-2</v>
      </c>
      <c r="J843">
        <v>8.6876552670025461E-2</v>
      </c>
      <c r="K843">
        <v>90044921.47294046</v>
      </c>
      <c r="L843">
        <v>3850499343.6800709</v>
      </c>
      <c r="M843">
        <v>0</v>
      </c>
    </row>
    <row r="844" spans="1:15" x14ac:dyDescent="0.15">
      <c r="A844">
        <v>38</v>
      </c>
      <c r="B844" t="s">
        <v>106</v>
      </c>
      <c r="C844" t="s">
        <v>464</v>
      </c>
      <c r="D844">
        <v>2</v>
      </c>
      <c r="E844">
        <v>100000</v>
      </c>
      <c r="F844">
        <v>6050000</v>
      </c>
      <c r="G844">
        <v>3075000</v>
      </c>
      <c r="H844">
        <v>50977580207476.617</v>
      </c>
      <c r="I844">
        <v>2.4750225387740181E-2</v>
      </c>
      <c r="J844">
        <v>2.4760423664875873E-2</v>
      </c>
      <c r="K844">
        <v>19704526.38377976</v>
      </c>
      <c r="L844">
        <v>1657807386.4220037</v>
      </c>
      <c r="M844">
        <v>0</v>
      </c>
    </row>
    <row r="845" spans="1:15" x14ac:dyDescent="0.15">
      <c r="A845">
        <v>38</v>
      </c>
      <c r="B845" t="s">
        <v>106</v>
      </c>
      <c r="C845" t="s">
        <v>464</v>
      </c>
      <c r="D845">
        <v>3</v>
      </c>
      <c r="E845">
        <v>100000</v>
      </c>
      <c r="F845">
        <v>3075000</v>
      </c>
      <c r="G845">
        <v>1587500</v>
      </c>
      <c r="H845">
        <v>3320873347743.2412</v>
      </c>
      <c r="I845">
        <v>2.7298697983718498E-3</v>
      </c>
      <c r="J845">
        <v>2.7400680755075412E-3</v>
      </c>
      <c r="K845">
        <v>1283627.7483449581</v>
      </c>
      <c r="L845">
        <v>209188772.29878685</v>
      </c>
      <c r="M845">
        <v>0</v>
      </c>
    </row>
    <row r="846" spans="1:15" x14ac:dyDescent="0.15">
      <c r="A846">
        <v>38</v>
      </c>
      <c r="B846" t="s">
        <v>106</v>
      </c>
      <c r="C846" t="s">
        <v>464</v>
      </c>
      <c r="D846">
        <v>4</v>
      </c>
      <c r="E846">
        <v>100000</v>
      </c>
      <c r="F846">
        <v>1587500</v>
      </c>
      <c r="G846">
        <v>843750</v>
      </c>
      <c r="H846">
        <v>37633059941.996643</v>
      </c>
      <c r="I846">
        <v>8.7477489647745977E-5</v>
      </c>
      <c r="J846">
        <v>9.7675766783437379E-5</v>
      </c>
      <c r="K846">
        <v>14546.426478294865</v>
      </c>
      <c r="L846">
        <v>4460114.5116440468</v>
      </c>
      <c r="M846">
        <v>0</v>
      </c>
    </row>
    <row r="847" spans="1:15" x14ac:dyDescent="0.15">
      <c r="A847">
        <v>38</v>
      </c>
      <c r="B847" t="s">
        <v>106</v>
      </c>
      <c r="C847" t="s">
        <v>464</v>
      </c>
      <c r="D847">
        <v>5</v>
      </c>
      <c r="E847">
        <v>100000</v>
      </c>
      <c r="F847">
        <v>843750</v>
      </c>
      <c r="G847">
        <v>471875</v>
      </c>
      <c r="H847">
        <v>-466287.95276988426</v>
      </c>
      <c r="I847">
        <v>-7.9597154820668828E-6</v>
      </c>
      <c r="J847">
        <v>2.238561653624521E-6</v>
      </c>
      <c r="K847">
        <v>-0.18023576698615604</v>
      </c>
      <c r="L847">
        <v>-198.81598999096886</v>
      </c>
      <c r="M847">
        <v>0</v>
      </c>
    </row>
    <row r="848" spans="1:15" x14ac:dyDescent="0.15">
      <c r="A848">
        <v>38</v>
      </c>
      <c r="B848" t="s">
        <v>106</v>
      </c>
      <c r="C848" t="s">
        <v>464</v>
      </c>
      <c r="D848">
        <v>6</v>
      </c>
      <c r="E848">
        <v>471875</v>
      </c>
      <c r="F848">
        <v>843750</v>
      </c>
      <c r="G848">
        <v>657812.5</v>
      </c>
      <c r="H848">
        <v>551839744.94282198</v>
      </c>
      <c r="I848">
        <v>3.7209322377063113E-6</v>
      </c>
      <c r="J848">
        <v>1.3919209373397716E-5</v>
      </c>
      <c r="K848">
        <v>213.30437360087433</v>
      </c>
      <c r="L848">
        <v>83790.127497246096</v>
      </c>
      <c r="M848">
        <v>0</v>
      </c>
    </row>
    <row r="849" spans="1:13" x14ac:dyDescent="0.15">
      <c r="A849">
        <v>38</v>
      </c>
      <c r="B849" t="s">
        <v>106</v>
      </c>
      <c r="C849" t="s">
        <v>464</v>
      </c>
      <c r="D849">
        <v>7</v>
      </c>
      <c r="E849">
        <v>471875</v>
      </c>
      <c r="F849">
        <v>657812.5</v>
      </c>
      <c r="G849">
        <v>564843.75</v>
      </c>
      <c r="H849">
        <v>-19468653.975940283</v>
      </c>
      <c r="I849">
        <v>-4.4164850528797407E-6</v>
      </c>
      <c r="J849">
        <v>5.7817920828116635E-6</v>
      </c>
      <c r="K849">
        <v>-7.5252808070582056</v>
      </c>
      <c r="L849">
        <v>-3546.7326541083767</v>
      </c>
      <c r="M849">
        <v>0</v>
      </c>
    </row>
    <row r="850" spans="1:13" x14ac:dyDescent="0.15">
      <c r="A850">
        <v>38</v>
      </c>
      <c r="B850" t="s">
        <v>106</v>
      </c>
      <c r="C850" t="s">
        <v>464</v>
      </c>
      <c r="D850">
        <v>8</v>
      </c>
      <c r="E850">
        <v>564843.75</v>
      </c>
      <c r="F850">
        <v>657812.5</v>
      </c>
      <c r="G850">
        <v>611328.125</v>
      </c>
      <c r="H850">
        <v>-81758797.252639085</v>
      </c>
      <c r="I850">
        <v>-1.7617219364164119E-6</v>
      </c>
      <c r="J850">
        <v>8.4365551992749923E-6</v>
      </c>
      <c r="K850">
        <v>-31.602488211757986</v>
      </c>
      <c r="L850">
        <v>-13473.963001070675</v>
      </c>
      <c r="M850">
        <v>0</v>
      </c>
    </row>
    <row r="851" spans="1:13" x14ac:dyDescent="0.15">
      <c r="A851">
        <v>38</v>
      </c>
      <c r="B851" t="s">
        <v>106</v>
      </c>
      <c r="C851" t="s">
        <v>464</v>
      </c>
      <c r="D851">
        <v>9</v>
      </c>
      <c r="E851">
        <v>611328.125</v>
      </c>
      <c r="F851">
        <v>657812.5</v>
      </c>
      <c r="G851">
        <v>634570.3125</v>
      </c>
      <c r="H851">
        <v>-8817986.6897602249</v>
      </c>
      <c r="I851">
        <v>-1.1209400359550282E-7</v>
      </c>
      <c r="J851">
        <v>1.0086183132095901E-5</v>
      </c>
      <c r="K851">
        <v>-3.4084444705501236</v>
      </c>
      <c r="L851">
        <v>-1489.5996260871761</v>
      </c>
      <c r="M851">
        <v>0</v>
      </c>
    </row>
    <row r="852" spans="1:13" x14ac:dyDescent="0.15">
      <c r="A852">
        <v>38</v>
      </c>
      <c r="B852" t="s">
        <v>106</v>
      </c>
      <c r="C852" t="s">
        <v>464</v>
      </c>
      <c r="D852">
        <v>10</v>
      </c>
      <c r="E852">
        <v>634570.3125</v>
      </c>
      <c r="F852">
        <v>657812.5</v>
      </c>
      <c r="G852">
        <v>646191.40625</v>
      </c>
      <c r="H852">
        <v>189279908.8153834</v>
      </c>
      <c r="I852">
        <v>1.6842254774308474E-6</v>
      </c>
      <c r="J852">
        <v>1.1882502613122252E-5</v>
      </c>
      <c r="K852">
        <v>73.162965797759426</v>
      </c>
      <c r="L852">
        <v>29191.616537245369</v>
      </c>
      <c r="M852">
        <v>0</v>
      </c>
    </row>
    <row r="853" spans="1:13" x14ac:dyDescent="0.15">
      <c r="A853">
        <v>38</v>
      </c>
      <c r="B853" t="s">
        <v>106</v>
      </c>
      <c r="C853" t="s">
        <v>464</v>
      </c>
      <c r="D853">
        <v>11</v>
      </c>
      <c r="E853">
        <v>634570.3125</v>
      </c>
      <c r="F853">
        <v>646191.40625</v>
      </c>
      <c r="G853">
        <v>640380.859375</v>
      </c>
      <c r="H853">
        <v>72107050.047418818</v>
      </c>
      <c r="I853">
        <v>7.5729628201483345E-7</v>
      </c>
      <c r="J853">
        <v>1.0955573417706238E-5</v>
      </c>
      <c r="K853">
        <v>27.871767634578802</v>
      </c>
      <c r="L853">
        <v>11160.025809920986</v>
      </c>
      <c r="M853">
        <v>0</v>
      </c>
    </row>
    <row r="854" spans="1:13" x14ac:dyDescent="0.15">
      <c r="A854">
        <v>38</v>
      </c>
      <c r="B854" t="s">
        <v>106</v>
      </c>
      <c r="C854" t="s">
        <v>464</v>
      </c>
      <c r="D854">
        <v>12</v>
      </c>
      <c r="E854">
        <v>634570.3125</v>
      </c>
      <c r="F854">
        <v>640380.859375</v>
      </c>
      <c r="G854">
        <v>637475.5859375</v>
      </c>
      <c r="H854">
        <v>27409682.521422859</v>
      </c>
      <c r="I854">
        <v>3.155661626829532E-7</v>
      </c>
      <c r="J854">
        <v>1.0513843298374357E-5</v>
      </c>
      <c r="K854">
        <v>10.594751853976598</v>
      </c>
      <c r="L854">
        <v>4199.7227072018704</v>
      </c>
      <c r="M854">
        <v>0</v>
      </c>
    </row>
    <row r="855" spans="1:13" x14ac:dyDescent="0.15">
      <c r="A855">
        <v>38</v>
      </c>
      <c r="B855" t="s">
        <v>106</v>
      </c>
      <c r="C855" t="s">
        <v>464</v>
      </c>
      <c r="D855">
        <v>13</v>
      </c>
      <c r="E855">
        <v>634570.3125</v>
      </c>
      <c r="F855">
        <v>637475.5859375</v>
      </c>
      <c r="G855">
        <v>636022.94921875</v>
      </c>
      <c r="H855">
        <v>8273838.3552500904</v>
      </c>
      <c r="I855">
        <v>9.9996852404730035E-8</v>
      </c>
      <c r="J855">
        <v>1.0298273988096134E-5</v>
      </c>
      <c r="K855">
        <v>3.1981130823122763</v>
      </c>
      <c r="L855">
        <v>1200.8710401744379</v>
      </c>
      <c r="M855">
        <v>0</v>
      </c>
    </row>
    <row r="856" spans="1:13" x14ac:dyDescent="0.15">
      <c r="A856">
        <v>38</v>
      </c>
      <c r="B856" t="s">
        <v>106</v>
      </c>
      <c r="C856" t="s">
        <v>464</v>
      </c>
      <c r="D856">
        <v>14</v>
      </c>
      <c r="E856">
        <v>634570.3125</v>
      </c>
      <c r="F856">
        <v>636022.94921875</v>
      </c>
      <c r="G856">
        <v>635296.630859375</v>
      </c>
      <c r="H856">
        <v>-522885.3927627618</v>
      </c>
      <c r="I856">
        <v>-6.4795278606225525E-9</v>
      </c>
      <c r="J856">
        <v>1.0191797607830782E-5</v>
      </c>
      <c r="K856">
        <v>-0.20211255566571135</v>
      </c>
      <c r="L856">
        <v>-182.30570844606041</v>
      </c>
      <c r="M856">
        <v>0</v>
      </c>
    </row>
    <row r="857" spans="1:13" x14ac:dyDescent="0.15">
      <c r="A857">
        <v>38</v>
      </c>
      <c r="B857" t="s">
        <v>106</v>
      </c>
      <c r="C857" t="s">
        <v>464</v>
      </c>
      <c r="D857">
        <v>15</v>
      </c>
      <c r="E857">
        <v>635296.630859375</v>
      </c>
      <c r="F857">
        <v>636022.94921875</v>
      </c>
      <c r="G857">
        <v>635659.7900390625</v>
      </c>
      <c r="H857">
        <v>3812115.7848879569</v>
      </c>
      <c r="I857">
        <v>4.6649551411428013E-8</v>
      </c>
      <c r="J857">
        <v>1.0244926687102832E-5</v>
      </c>
      <c r="K857">
        <v>1.4735092516284476</v>
      </c>
      <c r="L857">
        <v>499.71007205815158</v>
      </c>
      <c r="M857">
        <v>0</v>
      </c>
    </row>
    <row r="858" spans="1:13" x14ac:dyDescent="0.15">
      <c r="A858">
        <v>38</v>
      </c>
      <c r="B858" t="s">
        <v>106</v>
      </c>
      <c r="C858" t="s">
        <v>464</v>
      </c>
      <c r="D858">
        <v>16</v>
      </c>
      <c r="E858">
        <v>635296.630859375</v>
      </c>
      <c r="F858">
        <v>635659.7900390625</v>
      </c>
      <c r="G858">
        <v>635478.21044921875</v>
      </c>
      <c r="H858">
        <v>1628920.0736748262</v>
      </c>
      <c r="I858">
        <v>2.0058667008750821E-8</v>
      </c>
      <c r="J858">
        <v>1.0218335802700155E-5</v>
      </c>
      <c r="K858">
        <v>0.62963166235353341</v>
      </c>
      <c r="L858">
        <v>156.32980751981168</v>
      </c>
      <c r="M858">
        <v>0</v>
      </c>
    </row>
    <row r="859" spans="1:13" x14ac:dyDescent="0.15">
      <c r="A859">
        <v>38</v>
      </c>
      <c r="B859" t="s">
        <v>106</v>
      </c>
      <c r="C859" t="s">
        <v>464</v>
      </c>
      <c r="D859">
        <v>17</v>
      </c>
      <c r="E859">
        <v>635296.630859375</v>
      </c>
      <c r="F859">
        <v>635478.21044921875</v>
      </c>
      <c r="G859">
        <v>635387.42065429688</v>
      </c>
      <c r="H859">
        <v>549087.68977474119</v>
      </c>
      <c r="I859">
        <v>6.782808931366069E-9</v>
      </c>
      <c r="J859">
        <v>1.020505994462277E-5</v>
      </c>
      <c r="K859">
        <v>0.21224061295455962</v>
      </c>
      <c r="L859">
        <v>-13.582222133180986</v>
      </c>
      <c r="M859">
        <v>0</v>
      </c>
    </row>
    <row r="860" spans="1:13" x14ac:dyDescent="0.15">
      <c r="A860">
        <v>38</v>
      </c>
      <c r="B860" t="s">
        <v>106</v>
      </c>
      <c r="C860" t="s">
        <v>464</v>
      </c>
      <c r="D860">
        <v>18</v>
      </c>
      <c r="E860">
        <v>635387.42065429688</v>
      </c>
      <c r="F860">
        <v>635478.21044921875</v>
      </c>
      <c r="G860">
        <v>635432.81555175781</v>
      </c>
      <c r="H860">
        <v>1087904.1340423797</v>
      </c>
      <c r="I860">
        <v>1.3417618383738866E-8</v>
      </c>
      <c r="J860">
        <v>1.0211694754075143E-5</v>
      </c>
      <c r="K860">
        <v>0.42051104868090899</v>
      </c>
      <c r="L860">
        <v>71.206791247904448</v>
      </c>
      <c r="M860">
        <v>0</v>
      </c>
    </row>
    <row r="861" spans="1:13" x14ac:dyDescent="0.15">
      <c r="A861">
        <v>38</v>
      </c>
      <c r="B861" t="s">
        <v>106</v>
      </c>
      <c r="C861" t="s">
        <v>464</v>
      </c>
      <c r="D861">
        <v>19</v>
      </c>
      <c r="E861">
        <v>635387.42065429688</v>
      </c>
      <c r="F861">
        <v>635432.81555175781</v>
      </c>
      <c r="G861">
        <v>635410.11810302734</v>
      </c>
      <c r="H861">
        <v>818192.28017455922</v>
      </c>
      <c r="I861">
        <v>1.0099077095977361E-8</v>
      </c>
      <c r="J861">
        <v>1.0208376212787382E-5</v>
      </c>
      <c r="K861">
        <v>0.31625846707686567</v>
      </c>
      <c r="L861">
        <v>28.766013770321329</v>
      </c>
      <c r="M861">
        <v>0</v>
      </c>
    </row>
    <row r="862" spans="1:13" x14ac:dyDescent="0.15">
      <c r="A862">
        <v>38</v>
      </c>
      <c r="B862" t="s">
        <v>106</v>
      </c>
      <c r="C862" t="s">
        <v>464</v>
      </c>
      <c r="D862">
        <v>20</v>
      </c>
      <c r="E862">
        <v>635387.42065429688</v>
      </c>
      <c r="F862">
        <v>635410.11810302734</v>
      </c>
      <c r="G862">
        <v>635398.76937866211</v>
      </c>
      <c r="H862">
        <v>683520.6777497275</v>
      </c>
      <c r="I862">
        <v>8.4401234227386436E-9</v>
      </c>
      <c r="J862">
        <v>1.0206717259114143E-5</v>
      </c>
      <c r="K862">
        <v>0.26420342381420414</v>
      </c>
      <c r="L862">
        <v>7.5734972571826669</v>
      </c>
      <c r="M862">
        <v>0</v>
      </c>
    </row>
    <row r="863" spans="1:13" x14ac:dyDescent="0.15">
      <c r="A863">
        <v>38</v>
      </c>
      <c r="B863" t="s">
        <v>106</v>
      </c>
      <c r="C863" t="s">
        <v>464</v>
      </c>
      <c r="D863">
        <v>21</v>
      </c>
      <c r="E863">
        <v>635387.42065429688</v>
      </c>
      <c r="F863">
        <v>635398.76937866211</v>
      </c>
      <c r="G863">
        <v>635393.09501647949</v>
      </c>
      <c r="H863">
        <v>616230.94220585807</v>
      </c>
      <c r="I863">
        <v>7.6107258183096194E-9</v>
      </c>
      <c r="J863">
        <v>1.0205887861509714E-5</v>
      </c>
      <c r="K863">
        <v>0.23819370809240387</v>
      </c>
      <c r="L863">
        <v>-3.0157949403155597</v>
      </c>
      <c r="M863">
        <v>0</v>
      </c>
    </row>
    <row r="864" spans="1:13" x14ac:dyDescent="0.15">
      <c r="A864">
        <v>38</v>
      </c>
      <c r="B864" t="s">
        <v>106</v>
      </c>
      <c r="C864" t="s">
        <v>464</v>
      </c>
      <c r="D864">
        <v>22</v>
      </c>
      <c r="E864">
        <v>635393.09501647949</v>
      </c>
      <c r="F864">
        <v>635398.76937866211</v>
      </c>
      <c r="G864">
        <v>635395.9321975708</v>
      </c>
      <c r="H864">
        <v>649987.83235207445</v>
      </c>
      <c r="I864">
        <v>8.0268460899167232E-9</v>
      </c>
      <c r="J864">
        <v>1.0206303981781321E-5</v>
      </c>
      <c r="K864">
        <v>0.2512418663183002</v>
      </c>
      <c r="L864">
        <v>2.2965051261874336</v>
      </c>
      <c r="M864">
        <v>0</v>
      </c>
    </row>
    <row r="865" spans="1:15" x14ac:dyDescent="0.15">
      <c r="A865">
        <v>38</v>
      </c>
      <c r="B865" t="s">
        <v>106</v>
      </c>
      <c r="C865" t="s">
        <v>464</v>
      </c>
      <c r="D865">
        <v>23</v>
      </c>
      <c r="E865">
        <v>635393.09501647949</v>
      </c>
      <c r="F865">
        <v>635395.9321975708</v>
      </c>
      <c r="G865">
        <v>635394.51360702515</v>
      </c>
      <c r="H865">
        <v>633050.49743318884</v>
      </c>
      <c r="I865">
        <v>7.8180702684771115E-9</v>
      </c>
      <c r="J865">
        <v>1.0206095205959881E-5</v>
      </c>
      <c r="K865">
        <v>0.24469502432576584</v>
      </c>
      <c r="L865">
        <v>-0.36890721018816069</v>
      </c>
      <c r="M865">
        <v>0</v>
      </c>
    </row>
    <row r="866" spans="1:15" x14ac:dyDescent="0.15">
      <c r="A866">
        <v>38</v>
      </c>
      <c r="B866" t="s">
        <v>106</v>
      </c>
      <c r="C866" t="s">
        <v>465</v>
      </c>
      <c r="D866">
        <v>23</v>
      </c>
      <c r="E866">
        <v>635393.09501647949</v>
      </c>
      <c r="F866">
        <v>635395.9321975708</v>
      </c>
      <c r="G866">
        <v>635394.51360702515</v>
      </c>
      <c r="H866">
        <v>633050.49743318884</v>
      </c>
      <c r="I866">
        <v>7.8180702684771115E-9</v>
      </c>
      <c r="J866">
        <v>1.0206095205959881E-5</v>
      </c>
      <c r="K866">
        <v>0.24469502432576584</v>
      </c>
      <c r="L866">
        <v>-0.36890721018816069</v>
      </c>
      <c r="M866">
        <v>0</v>
      </c>
      <c r="N866" t="s">
        <v>466</v>
      </c>
      <c r="O866" t="s">
        <v>467</v>
      </c>
    </row>
    <row r="867" spans="1:15" x14ac:dyDescent="0.15">
      <c r="A867">
        <v>39</v>
      </c>
      <c r="B867" t="s">
        <v>107</v>
      </c>
      <c r="C867" t="s">
        <v>461</v>
      </c>
      <c r="D867">
        <v>0</v>
      </c>
      <c r="E867">
        <v>100000</v>
      </c>
      <c r="F867">
        <v>12000000</v>
      </c>
      <c r="G867">
        <v>100000</v>
      </c>
      <c r="H867">
        <v>1370.3016415545846</v>
      </c>
      <c r="I867">
        <v>-4.4927648166321165E-5</v>
      </c>
      <c r="J867">
        <v>-3.4729371030629762E-5</v>
      </c>
      <c r="K867">
        <v>5.1399643340788441E-4</v>
      </c>
      <c r="L867">
        <v>-98.62969835844541</v>
      </c>
      <c r="M867">
        <v>0</v>
      </c>
      <c r="O867" t="s">
        <v>462</v>
      </c>
    </row>
    <row r="868" spans="1:15" x14ac:dyDescent="0.15">
      <c r="A868">
        <v>39</v>
      </c>
      <c r="B868" t="s">
        <v>107</v>
      </c>
      <c r="C868" t="s">
        <v>461</v>
      </c>
      <c r="D868">
        <v>0</v>
      </c>
      <c r="E868">
        <v>100000</v>
      </c>
      <c r="F868">
        <v>12000000</v>
      </c>
      <c r="G868">
        <v>12000000</v>
      </c>
      <c r="H868">
        <v>432807731106127.06</v>
      </c>
      <c r="I868">
        <v>0.14568333560282259</v>
      </c>
      <c r="J868">
        <v>0.14569353387995829</v>
      </c>
      <c r="K868">
        <v>162345007.40109232</v>
      </c>
      <c r="L868">
        <v>3606730992.5510588</v>
      </c>
      <c r="M868">
        <v>0</v>
      </c>
      <c r="O868" t="s">
        <v>463</v>
      </c>
    </row>
    <row r="869" spans="1:15" x14ac:dyDescent="0.15">
      <c r="A869">
        <v>39</v>
      </c>
      <c r="B869" t="s">
        <v>107</v>
      </c>
      <c r="C869" t="s">
        <v>464</v>
      </c>
      <c r="D869">
        <v>1</v>
      </c>
      <c r="E869">
        <v>100000</v>
      </c>
      <c r="F869">
        <v>12000000</v>
      </c>
      <c r="G869">
        <v>6050000</v>
      </c>
      <c r="H869">
        <v>200986822635040.19</v>
      </c>
      <c r="I869">
        <v>7.6829572351993891E-2</v>
      </c>
      <c r="J869">
        <v>7.6839770629129583E-2</v>
      </c>
      <c r="K869">
        <v>75389612.668926075</v>
      </c>
      <c r="L869">
        <v>3322096141.9014907</v>
      </c>
      <c r="M869">
        <v>0</v>
      </c>
    </row>
    <row r="870" spans="1:15" x14ac:dyDescent="0.15">
      <c r="A870">
        <v>39</v>
      </c>
      <c r="B870" t="s">
        <v>107</v>
      </c>
      <c r="C870" t="s">
        <v>464</v>
      </c>
      <c r="D870">
        <v>2</v>
      </c>
      <c r="E870">
        <v>100000</v>
      </c>
      <c r="F870">
        <v>6050000</v>
      </c>
      <c r="G870">
        <v>3075000</v>
      </c>
      <c r="H870">
        <v>35483689539791.813</v>
      </c>
      <c r="I870">
        <v>1.8399494981926268E-2</v>
      </c>
      <c r="J870">
        <v>1.8409693259061961E-2</v>
      </c>
      <c r="K870">
        <v>13309835.816086726</v>
      </c>
      <c r="L870">
        <v>1153941023.2452621</v>
      </c>
      <c r="M870">
        <v>0</v>
      </c>
    </row>
    <row r="871" spans="1:15" x14ac:dyDescent="0.15">
      <c r="A871">
        <v>39</v>
      </c>
      <c r="B871" t="s">
        <v>107</v>
      </c>
      <c r="C871" t="s">
        <v>464</v>
      </c>
      <c r="D871">
        <v>3</v>
      </c>
      <c r="E871">
        <v>100000</v>
      </c>
      <c r="F871">
        <v>3075000</v>
      </c>
      <c r="G871">
        <v>1587500</v>
      </c>
      <c r="H871">
        <v>1950798397535.2163</v>
      </c>
      <c r="I871">
        <v>1.7926254829389759E-3</v>
      </c>
      <c r="J871">
        <v>1.8028237600746673E-3</v>
      </c>
      <c r="K871">
        <v>731739.19392913149</v>
      </c>
      <c r="L871">
        <v>122884838.42741521</v>
      </c>
      <c r="M871">
        <v>0</v>
      </c>
    </row>
    <row r="872" spans="1:15" x14ac:dyDescent="0.15">
      <c r="A872">
        <v>39</v>
      </c>
      <c r="B872" t="s">
        <v>107</v>
      </c>
      <c r="C872" t="s">
        <v>464</v>
      </c>
      <c r="D872">
        <v>4</v>
      </c>
      <c r="E872">
        <v>100000</v>
      </c>
      <c r="F872">
        <v>1587500</v>
      </c>
      <c r="G872">
        <v>843750</v>
      </c>
      <c r="H872">
        <v>12269919140.581985</v>
      </c>
      <c r="I872">
        <v>3.8130017904452879E-5</v>
      </c>
      <c r="J872">
        <v>4.8328295040144282E-5</v>
      </c>
      <c r="K872">
        <v>4602.4134287013139</v>
      </c>
      <c r="L872">
        <v>1454112.6388837909</v>
      </c>
      <c r="M872">
        <v>0</v>
      </c>
    </row>
    <row r="873" spans="1:15" x14ac:dyDescent="0.15">
      <c r="A873">
        <v>39</v>
      </c>
      <c r="B873" t="s">
        <v>107</v>
      </c>
      <c r="C873" t="s">
        <v>464</v>
      </c>
      <c r="D873">
        <v>5</v>
      </c>
      <c r="E873">
        <v>100000</v>
      </c>
      <c r="F873">
        <v>843750</v>
      </c>
      <c r="G873">
        <v>471875</v>
      </c>
      <c r="H873">
        <v>-249664.19843330642</v>
      </c>
      <c r="I873">
        <v>-8.9295853481784773E-6</v>
      </c>
      <c r="J873">
        <v>1.2686917875129263E-6</v>
      </c>
      <c r="K873">
        <v>-9.3648364457020947E-2</v>
      </c>
      <c r="L873">
        <v>-152.90896920440932</v>
      </c>
      <c r="M873">
        <v>0</v>
      </c>
    </row>
    <row r="874" spans="1:15" x14ac:dyDescent="0.15">
      <c r="A874">
        <v>39</v>
      </c>
      <c r="B874" t="s">
        <v>107</v>
      </c>
      <c r="C874" t="s">
        <v>464</v>
      </c>
      <c r="D874">
        <v>6</v>
      </c>
      <c r="E874">
        <v>471875</v>
      </c>
      <c r="F874">
        <v>843750</v>
      </c>
      <c r="G874">
        <v>657812.5</v>
      </c>
      <c r="H874">
        <v>-78459670.210364163</v>
      </c>
      <c r="I874">
        <v>-2.5916175728804481E-6</v>
      </c>
      <c r="J874">
        <v>7.6066595628109561E-6</v>
      </c>
      <c r="K874">
        <v>-29.430009737662267</v>
      </c>
      <c r="L874">
        <v>-12027.360792074362</v>
      </c>
      <c r="M874">
        <v>0</v>
      </c>
    </row>
    <row r="875" spans="1:15" x14ac:dyDescent="0.15">
      <c r="A875">
        <v>39</v>
      </c>
      <c r="B875" t="s">
        <v>107</v>
      </c>
      <c r="C875" t="s">
        <v>464</v>
      </c>
      <c r="D875">
        <v>7</v>
      </c>
      <c r="E875">
        <v>657812.5</v>
      </c>
      <c r="F875">
        <v>843750</v>
      </c>
      <c r="G875">
        <v>750781.25</v>
      </c>
      <c r="H875">
        <v>1738570387.793318</v>
      </c>
      <c r="I875">
        <v>8.803734835832322E-6</v>
      </c>
      <c r="J875">
        <v>1.9002011971523726E-5</v>
      </c>
      <c r="K875">
        <v>652.13304243037464</v>
      </c>
      <c r="L875">
        <v>231468.16819723696</v>
      </c>
      <c r="M875">
        <v>0</v>
      </c>
    </row>
    <row r="876" spans="1:15" x14ac:dyDescent="0.15">
      <c r="A876">
        <v>39</v>
      </c>
      <c r="B876" t="s">
        <v>107</v>
      </c>
      <c r="C876" t="s">
        <v>464</v>
      </c>
      <c r="D876">
        <v>8</v>
      </c>
      <c r="E876">
        <v>657812.5</v>
      </c>
      <c r="F876">
        <v>750781.25</v>
      </c>
      <c r="G876">
        <v>704296.875</v>
      </c>
      <c r="H876">
        <v>64457768.369034424</v>
      </c>
      <c r="I876">
        <v>6.8655736490239528E-7</v>
      </c>
      <c r="J876">
        <v>1.0884834500593799E-5</v>
      </c>
      <c r="K876">
        <v>24.177934290094402</v>
      </c>
      <c r="L876">
        <v>9052.0736009277934</v>
      </c>
      <c r="M876">
        <v>0</v>
      </c>
    </row>
    <row r="877" spans="1:15" x14ac:dyDescent="0.15">
      <c r="A877">
        <v>39</v>
      </c>
      <c r="B877" t="s">
        <v>107</v>
      </c>
      <c r="C877" t="s">
        <v>464</v>
      </c>
      <c r="D877">
        <v>9</v>
      </c>
      <c r="E877">
        <v>657812.5</v>
      </c>
      <c r="F877">
        <v>704296.875</v>
      </c>
      <c r="G877">
        <v>681054.6875</v>
      </c>
      <c r="H877">
        <v>-71230456.767793804</v>
      </c>
      <c r="I877">
        <v>-1.2701039537008412E-6</v>
      </c>
      <c r="J877">
        <v>8.928173181990563E-6</v>
      </c>
      <c r="K877">
        <v>-26.718351360306755</v>
      </c>
      <c r="L877">
        <v>-10558.845387183948</v>
      </c>
      <c r="M877">
        <v>0</v>
      </c>
    </row>
    <row r="878" spans="1:15" x14ac:dyDescent="0.15">
      <c r="A878">
        <v>39</v>
      </c>
      <c r="B878" t="s">
        <v>107</v>
      </c>
      <c r="C878" t="s">
        <v>464</v>
      </c>
      <c r="D878">
        <v>10</v>
      </c>
      <c r="E878">
        <v>681054.6875</v>
      </c>
      <c r="F878">
        <v>704296.875</v>
      </c>
      <c r="G878">
        <v>692675.78125</v>
      </c>
      <c r="H878">
        <v>-39311072.058136024</v>
      </c>
      <c r="I878">
        <v>-5.6197962327187234E-7</v>
      </c>
      <c r="J878">
        <v>9.6362975124195319E-6</v>
      </c>
      <c r="K878">
        <v>-14.745476629801864</v>
      </c>
      <c r="L878">
        <v>-5775.2485249585916</v>
      </c>
      <c r="M878">
        <v>0</v>
      </c>
    </row>
    <row r="879" spans="1:15" x14ac:dyDescent="0.15">
      <c r="A879">
        <v>39</v>
      </c>
      <c r="B879" t="s">
        <v>107</v>
      </c>
      <c r="C879" t="s">
        <v>464</v>
      </c>
      <c r="D879">
        <v>11</v>
      </c>
      <c r="E879">
        <v>692675.78125</v>
      </c>
      <c r="F879">
        <v>704296.875</v>
      </c>
      <c r="G879">
        <v>698486.328125</v>
      </c>
      <c r="H879">
        <v>-7704924.8400479471</v>
      </c>
      <c r="I879">
        <v>-9.7598357644891495E-8</v>
      </c>
      <c r="J879">
        <v>1.0100678778046513E-5</v>
      </c>
      <c r="K879">
        <v>-2.8900964337804922</v>
      </c>
      <c r="L879">
        <v>-1203.0888551148687</v>
      </c>
      <c r="M879">
        <v>0</v>
      </c>
    </row>
    <row r="880" spans="1:15" x14ac:dyDescent="0.15">
      <c r="A880">
        <v>39</v>
      </c>
      <c r="B880" t="s">
        <v>107</v>
      </c>
      <c r="C880" t="s">
        <v>464</v>
      </c>
      <c r="D880">
        <v>12</v>
      </c>
      <c r="E880">
        <v>698486.328125</v>
      </c>
      <c r="F880">
        <v>704296.875</v>
      </c>
      <c r="G880">
        <v>701391.6015625</v>
      </c>
      <c r="H880">
        <v>24932859.113823485</v>
      </c>
      <c r="I880">
        <v>2.8874902441859293E-7</v>
      </c>
      <c r="J880">
        <v>1.0487026160109997E-5</v>
      </c>
      <c r="K880">
        <v>9.3522479069846813</v>
      </c>
      <c r="L880">
        <v>3454.7701253166138</v>
      </c>
      <c r="M880">
        <v>0</v>
      </c>
    </row>
    <row r="881" spans="1:15" x14ac:dyDescent="0.15">
      <c r="A881">
        <v>39</v>
      </c>
      <c r="B881" t="s">
        <v>107</v>
      </c>
      <c r="C881" t="s">
        <v>464</v>
      </c>
      <c r="D881">
        <v>13</v>
      </c>
      <c r="E881">
        <v>698486.328125</v>
      </c>
      <c r="F881">
        <v>701391.6015625</v>
      </c>
      <c r="G881">
        <v>699938.96484375</v>
      </c>
      <c r="H881">
        <v>7780038.1972844601</v>
      </c>
      <c r="I881">
        <v>9.4156178896710526E-8</v>
      </c>
      <c r="J881">
        <v>1.0292433314588115E-5</v>
      </c>
      <c r="K881">
        <v>2.9182712505872934</v>
      </c>
      <c r="L881">
        <v>1011.5309459905875</v>
      </c>
      <c r="M881">
        <v>0</v>
      </c>
    </row>
    <row r="882" spans="1:15" x14ac:dyDescent="0.15">
      <c r="A882">
        <v>39</v>
      </c>
      <c r="B882" t="s">
        <v>107</v>
      </c>
      <c r="C882" t="s">
        <v>464</v>
      </c>
      <c r="D882">
        <v>14</v>
      </c>
      <c r="E882">
        <v>698486.328125</v>
      </c>
      <c r="F882">
        <v>699938.96484375</v>
      </c>
      <c r="G882">
        <v>699212.646484375</v>
      </c>
      <c r="H882">
        <v>-167537.03339192833</v>
      </c>
      <c r="I882">
        <v>-2.0739218239463237E-9</v>
      </c>
      <c r="J882">
        <v>1.0196203213867458E-5</v>
      </c>
      <c r="K882">
        <v>-6.2842687344002973E-2</v>
      </c>
      <c r="L882">
        <v>-123.96081281342674</v>
      </c>
      <c r="M882">
        <v>0</v>
      </c>
    </row>
    <row r="883" spans="1:15" x14ac:dyDescent="0.15">
      <c r="A883">
        <v>39</v>
      </c>
      <c r="B883" t="s">
        <v>107</v>
      </c>
      <c r="C883" t="s">
        <v>464</v>
      </c>
      <c r="D883">
        <v>15</v>
      </c>
      <c r="E883">
        <v>699212.646484375</v>
      </c>
      <c r="F883">
        <v>699938.96484375</v>
      </c>
      <c r="G883">
        <v>699575.8056640625</v>
      </c>
      <c r="H883">
        <v>3754555.7696041819</v>
      </c>
      <c r="I883">
        <v>4.5952697702446012E-8</v>
      </c>
      <c r="J883">
        <v>1.024422983339385E-5</v>
      </c>
      <c r="K883">
        <v>1.408323697560623</v>
      </c>
      <c r="L883">
        <v>436.69033994682286</v>
      </c>
      <c r="M883">
        <v>0</v>
      </c>
    </row>
    <row r="884" spans="1:15" x14ac:dyDescent="0.15">
      <c r="A884">
        <v>39</v>
      </c>
      <c r="B884" t="s">
        <v>107</v>
      </c>
      <c r="C884" t="s">
        <v>464</v>
      </c>
      <c r="D884">
        <v>16</v>
      </c>
      <c r="E884">
        <v>699212.646484375</v>
      </c>
      <c r="F884">
        <v>699575.8056640625</v>
      </c>
      <c r="G884">
        <v>699394.22607421875</v>
      </c>
      <c r="H884">
        <v>1780638.3473761827</v>
      </c>
      <c r="I884">
        <v>2.1917308084075911E-8</v>
      </c>
      <c r="J884">
        <v>1.022019444377548E-5</v>
      </c>
      <c r="K884">
        <v>0.66791262010190744</v>
      </c>
      <c r="L884">
        <v>154.59723300421183</v>
      </c>
      <c r="M884">
        <v>0</v>
      </c>
    </row>
    <row r="885" spans="1:15" x14ac:dyDescent="0.15">
      <c r="A885">
        <v>39</v>
      </c>
      <c r="B885" t="s">
        <v>107</v>
      </c>
      <c r="C885" t="s">
        <v>464</v>
      </c>
      <c r="D885">
        <v>17</v>
      </c>
      <c r="E885">
        <v>699212.646484375</v>
      </c>
      <c r="F885">
        <v>699394.22607421875</v>
      </c>
      <c r="G885">
        <v>699303.43627929688</v>
      </c>
      <c r="H885">
        <v>803339.48618684919</v>
      </c>
      <c r="I885">
        <v>9.9161766469154023E-9</v>
      </c>
      <c r="J885">
        <v>1.020819331233832E-5</v>
      </c>
      <c r="K885">
        <v>0.30133046490940429</v>
      </c>
      <c r="L885">
        <v>14.877096909616936</v>
      </c>
      <c r="M885">
        <v>0</v>
      </c>
    </row>
    <row r="886" spans="1:15" x14ac:dyDescent="0.15">
      <c r="A886">
        <v>39</v>
      </c>
      <c r="B886" t="s">
        <v>107</v>
      </c>
      <c r="C886" t="s">
        <v>464</v>
      </c>
      <c r="D886">
        <v>18</v>
      </c>
      <c r="E886">
        <v>699212.646484375</v>
      </c>
      <c r="F886">
        <v>699303.43627929688</v>
      </c>
      <c r="G886">
        <v>699258.04138183594</v>
      </c>
      <c r="H886">
        <v>317208.35573127173</v>
      </c>
      <c r="I886">
        <v>3.9210960736930873E-9</v>
      </c>
      <c r="J886">
        <v>1.0202198231765097E-5</v>
      </c>
      <c r="K886">
        <v>0.11898399487289706</v>
      </c>
      <c r="L886">
        <v>-54.636437915762578</v>
      </c>
      <c r="M886">
        <v>0</v>
      </c>
    </row>
    <row r="887" spans="1:15" x14ac:dyDescent="0.15">
      <c r="A887">
        <v>39</v>
      </c>
      <c r="B887" t="s">
        <v>107</v>
      </c>
      <c r="C887" t="s">
        <v>464</v>
      </c>
      <c r="D887">
        <v>19</v>
      </c>
      <c r="E887">
        <v>699258.04138183594</v>
      </c>
      <c r="F887">
        <v>699303.43627929688</v>
      </c>
      <c r="G887">
        <v>699280.73883056641</v>
      </c>
      <c r="H887">
        <v>560018.77628346568</v>
      </c>
      <c r="I887">
        <v>6.9176179622596531E-9</v>
      </c>
      <c r="J887">
        <v>1.0205194753653664E-5</v>
      </c>
      <c r="K887">
        <v>0.21006152581455778</v>
      </c>
      <c r="L887">
        <v>-19.915029088316341</v>
      </c>
      <c r="M887">
        <v>0</v>
      </c>
    </row>
    <row r="888" spans="1:15" x14ac:dyDescent="0.15">
      <c r="A888">
        <v>39</v>
      </c>
      <c r="B888" t="s">
        <v>107</v>
      </c>
      <c r="C888" t="s">
        <v>464</v>
      </c>
      <c r="D888">
        <v>20</v>
      </c>
      <c r="E888">
        <v>699280.73883056641</v>
      </c>
      <c r="F888">
        <v>699303.43627929688</v>
      </c>
      <c r="G888">
        <v>699292.08755493164</v>
      </c>
      <c r="H888">
        <v>681738.35026983963</v>
      </c>
      <c r="I888">
        <v>8.4181590674010692E-9</v>
      </c>
      <c r="J888">
        <v>1.0206695294758805E-5</v>
      </c>
      <c r="K888">
        <v>0.25571820826145769</v>
      </c>
      <c r="L888">
        <v>-2.5102153445591653</v>
      </c>
      <c r="M888">
        <v>0</v>
      </c>
    </row>
    <row r="889" spans="1:15" x14ac:dyDescent="0.15">
      <c r="A889">
        <v>39</v>
      </c>
      <c r="B889" t="s">
        <v>107</v>
      </c>
      <c r="C889" t="s">
        <v>464</v>
      </c>
      <c r="D889">
        <v>21</v>
      </c>
      <c r="E889">
        <v>699292.08755493164</v>
      </c>
      <c r="F889">
        <v>699303.43627929688</v>
      </c>
      <c r="G889">
        <v>699297.76191711426</v>
      </c>
      <c r="H889">
        <v>742471.685937876</v>
      </c>
      <c r="I889">
        <v>9.1664723349110924E-9</v>
      </c>
      <c r="J889">
        <v>1.0207443608026315E-5</v>
      </c>
      <c r="K889">
        <v>0.27849911793541798</v>
      </c>
      <c r="L889">
        <v>6.1738970681675109</v>
      </c>
      <c r="M889">
        <v>0</v>
      </c>
    </row>
    <row r="890" spans="1:15" x14ac:dyDescent="0.15">
      <c r="A890">
        <v>39</v>
      </c>
      <c r="B890" t="s">
        <v>107</v>
      </c>
      <c r="C890" t="s">
        <v>464</v>
      </c>
      <c r="D890">
        <v>22</v>
      </c>
      <c r="E890">
        <v>699292.08755493164</v>
      </c>
      <c r="F890">
        <v>699297.76191711426</v>
      </c>
      <c r="G890">
        <v>699294.92473602295</v>
      </c>
      <c r="H890">
        <v>712156.59666746133</v>
      </c>
      <c r="I890">
        <v>8.792984340395211E-9</v>
      </c>
      <c r="J890">
        <v>1.0207070120031799E-5</v>
      </c>
      <c r="K890">
        <v>0.26712801007791198</v>
      </c>
      <c r="L890">
        <v>1.8392342739071841</v>
      </c>
      <c r="M890">
        <v>0</v>
      </c>
    </row>
    <row r="891" spans="1:15" x14ac:dyDescent="0.15">
      <c r="A891">
        <v>39</v>
      </c>
      <c r="B891" t="s">
        <v>107</v>
      </c>
      <c r="C891" t="s">
        <v>464</v>
      </c>
      <c r="D891">
        <v>23</v>
      </c>
      <c r="E891">
        <v>699292.08755493164</v>
      </c>
      <c r="F891">
        <v>699294.92473602295</v>
      </c>
      <c r="G891">
        <v>699293.50614547729</v>
      </c>
      <c r="H891">
        <v>696946.6897077891</v>
      </c>
      <c r="I891">
        <v>8.6055703576959716E-9</v>
      </c>
      <c r="J891">
        <v>1.02068827060491E-5</v>
      </c>
      <c r="K891">
        <v>0.26142281518310906</v>
      </c>
      <c r="L891">
        <v>-0.3355982026236593</v>
      </c>
      <c r="M891">
        <v>0</v>
      </c>
    </row>
    <row r="892" spans="1:15" x14ac:dyDescent="0.15">
      <c r="A892">
        <v>39</v>
      </c>
      <c r="B892" t="s">
        <v>107</v>
      </c>
      <c r="C892" t="s">
        <v>465</v>
      </c>
      <c r="D892">
        <v>23</v>
      </c>
      <c r="E892">
        <v>699292.08755493164</v>
      </c>
      <c r="F892">
        <v>699294.92473602295</v>
      </c>
      <c r="G892">
        <v>699293.50614547729</v>
      </c>
      <c r="H892">
        <v>696946.6897077891</v>
      </c>
      <c r="I892">
        <v>8.6055703576959716E-9</v>
      </c>
      <c r="J892">
        <v>1.02068827060491E-5</v>
      </c>
      <c r="K892">
        <v>0.26142281518310906</v>
      </c>
      <c r="L892">
        <v>-0.3355982026236593</v>
      </c>
      <c r="M892">
        <v>0</v>
      </c>
      <c r="N892" t="s">
        <v>466</v>
      </c>
      <c r="O892" t="s">
        <v>467</v>
      </c>
    </row>
    <row r="893" spans="1:15" x14ac:dyDescent="0.15">
      <c r="A893">
        <v>40</v>
      </c>
      <c r="B893" t="s">
        <v>108</v>
      </c>
      <c r="C893" t="s">
        <v>461</v>
      </c>
      <c r="D893">
        <v>0</v>
      </c>
      <c r="E893">
        <v>100000</v>
      </c>
      <c r="F893">
        <v>12000000</v>
      </c>
      <c r="G893">
        <v>100000</v>
      </c>
      <c r="H893">
        <v>-40.779196667754775</v>
      </c>
      <c r="I893">
        <v>-3.6399415964989814E-4</v>
      </c>
      <c r="J893">
        <v>-3.4474697785831645E-4</v>
      </c>
      <c r="K893">
        <v>-7.8812563619022805E-6</v>
      </c>
      <c r="L893">
        <v>-100.04077919666776</v>
      </c>
      <c r="M893">
        <v>0</v>
      </c>
      <c r="O893" t="s">
        <v>462</v>
      </c>
    </row>
    <row r="894" spans="1:15" x14ac:dyDescent="0.15">
      <c r="A894">
        <v>40</v>
      </c>
      <c r="B894" t="s">
        <v>108</v>
      </c>
      <c r="C894" t="s">
        <v>461</v>
      </c>
      <c r="D894">
        <v>0</v>
      </c>
      <c r="E894">
        <v>100000</v>
      </c>
      <c r="F894">
        <v>12000000</v>
      </c>
      <c r="G894">
        <v>12000000</v>
      </c>
      <c r="H894">
        <v>584239906526.23645</v>
      </c>
      <c r="I894">
        <v>1.5540881583938006E-3</v>
      </c>
      <c r="J894">
        <v>1.5733353401853824E-3</v>
      </c>
      <c r="K894">
        <v>112914.05560786914</v>
      </c>
      <c r="L894">
        <v>4868565.8877186375</v>
      </c>
      <c r="M894">
        <v>0</v>
      </c>
      <c r="O894" t="s">
        <v>463</v>
      </c>
    </row>
    <row r="895" spans="1:15" x14ac:dyDescent="0.15">
      <c r="A895">
        <v>40</v>
      </c>
      <c r="B895" t="s">
        <v>108</v>
      </c>
      <c r="C895" t="s">
        <v>464</v>
      </c>
      <c r="D895">
        <v>1</v>
      </c>
      <c r="E895">
        <v>100000</v>
      </c>
      <c r="F895">
        <v>12000000</v>
      </c>
      <c r="G895">
        <v>6050000</v>
      </c>
      <c r="H895">
        <v>6314723359.8004923</v>
      </c>
      <c r="I895">
        <v>4.9386057936555203E-5</v>
      </c>
      <c r="J895">
        <v>6.863323972813691E-5</v>
      </c>
      <c r="K895">
        <v>1220.4250627730844</v>
      </c>
      <c r="L895">
        <v>104275.59272397507</v>
      </c>
      <c r="M895">
        <v>0</v>
      </c>
    </row>
    <row r="896" spans="1:15" x14ac:dyDescent="0.15">
      <c r="A896">
        <v>40</v>
      </c>
      <c r="B896" t="s">
        <v>108</v>
      </c>
      <c r="C896" t="s">
        <v>464</v>
      </c>
      <c r="D896">
        <v>2</v>
      </c>
      <c r="E896">
        <v>100000</v>
      </c>
      <c r="F896">
        <v>6050000</v>
      </c>
      <c r="G896">
        <v>3075000</v>
      </c>
      <c r="H896">
        <v>-164531.80833805905</v>
      </c>
      <c r="I896">
        <v>-1.7342346148657068E-5</v>
      </c>
      <c r="J896">
        <v>1.9048356429246386E-6</v>
      </c>
      <c r="K896">
        <v>-3.179850186271483E-2</v>
      </c>
      <c r="L896">
        <v>-105.35062791343282</v>
      </c>
      <c r="M896">
        <v>0</v>
      </c>
    </row>
    <row r="897" spans="1:15" x14ac:dyDescent="0.15">
      <c r="A897">
        <v>40</v>
      </c>
      <c r="B897" t="s">
        <v>108</v>
      </c>
      <c r="C897" t="s">
        <v>464</v>
      </c>
      <c r="D897">
        <v>3</v>
      </c>
      <c r="E897">
        <v>3075000</v>
      </c>
      <c r="F897">
        <v>6050000</v>
      </c>
      <c r="G897">
        <v>4562500</v>
      </c>
      <c r="H897">
        <v>-40749360.478223979</v>
      </c>
      <c r="I897">
        <v>-7.7160379960018005E-6</v>
      </c>
      <c r="J897">
        <v>1.1531143795579907E-5</v>
      </c>
      <c r="K897">
        <v>-7.8754900232352805</v>
      </c>
      <c r="L897">
        <v>-993.13666801586805</v>
      </c>
      <c r="M897">
        <v>0</v>
      </c>
    </row>
    <row r="898" spans="1:15" x14ac:dyDescent="0.15">
      <c r="A898">
        <v>40</v>
      </c>
      <c r="B898" t="s">
        <v>108</v>
      </c>
      <c r="C898" t="s">
        <v>464</v>
      </c>
      <c r="D898">
        <v>4</v>
      </c>
      <c r="E898">
        <v>4562500</v>
      </c>
      <c r="F898">
        <v>6050000</v>
      </c>
      <c r="G898">
        <v>5306250</v>
      </c>
      <c r="H898">
        <v>831236645.182024</v>
      </c>
      <c r="I898">
        <v>1.0257093857392023E-5</v>
      </c>
      <c r="J898">
        <v>2.950427564897373E-5</v>
      </c>
      <c r="K898">
        <v>160.65027350740678</v>
      </c>
      <c r="L898">
        <v>15565.237129460995</v>
      </c>
      <c r="M898">
        <v>0</v>
      </c>
    </row>
    <row r="899" spans="1:15" x14ac:dyDescent="0.15">
      <c r="A899">
        <v>40</v>
      </c>
      <c r="B899" t="s">
        <v>108</v>
      </c>
      <c r="C899" t="s">
        <v>464</v>
      </c>
      <c r="D899">
        <v>5</v>
      </c>
      <c r="E899">
        <v>4562500</v>
      </c>
      <c r="F899">
        <v>5306250</v>
      </c>
      <c r="G899">
        <v>4934375</v>
      </c>
      <c r="H899">
        <v>-63358521.507428609</v>
      </c>
      <c r="I899">
        <v>-1.6195836695916174E-6</v>
      </c>
      <c r="J899">
        <v>1.762759812199009E-5</v>
      </c>
      <c r="K899">
        <v>-12.245085521902636</v>
      </c>
      <c r="L899">
        <v>-1384.0232351093828</v>
      </c>
      <c r="M899">
        <v>0</v>
      </c>
    </row>
    <row r="900" spans="1:15" x14ac:dyDescent="0.15">
      <c r="A900">
        <v>40</v>
      </c>
      <c r="B900" t="s">
        <v>108</v>
      </c>
      <c r="C900" t="s">
        <v>464</v>
      </c>
      <c r="D900">
        <v>6</v>
      </c>
      <c r="E900">
        <v>4934375</v>
      </c>
      <c r="F900">
        <v>5306250</v>
      </c>
      <c r="G900">
        <v>5120312.5</v>
      </c>
      <c r="H900">
        <v>250239882.92155337</v>
      </c>
      <c r="I900">
        <v>3.7681270159338477E-6</v>
      </c>
      <c r="J900">
        <v>2.3015308807515555E-5</v>
      </c>
      <c r="K900">
        <v>48.363009338941943</v>
      </c>
      <c r="L900">
        <v>4787.1994223312222</v>
      </c>
      <c r="M900">
        <v>0</v>
      </c>
    </row>
    <row r="901" spans="1:15" x14ac:dyDescent="0.15">
      <c r="A901">
        <v>40</v>
      </c>
      <c r="B901" t="s">
        <v>108</v>
      </c>
      <c r="C901" t="s">
        <v>464</v>
      </c>
      <c r="D901">
        <v>7</v>
      </c>
      <c r="E901">
        <v>4934375</v>
      </c>
      <c r="F901">
        <v>5120312.5</v>
      </c>
      <c r="G901">
        <v>5027343.75</v>
      </c>
      <c r="H901">
        <v>49617182.102631457</v>
      </c>
      <c r="I901">
        <v>9.4374673188986843E-7</v>
      </c>
      <c r="J901">
        <v>2.0190928523471576E-5</v>
      </c>
      <c r="K901">
        <v>9.5893436864890162</v>
      </c>
      <c r="L901">
        <v>886.9462795861424</v>
      </c>
      <c r="M901">
        <v>0</v>
      </c>
    </row>
    <row r="902" spans="1:15" x14ac:dyDescent="0.15">
      <c r="A902">
        <v>40</v>
      </c>
      <c r="B902" t="s">
        <v>108</v>
      </c>
      <c r="C902" t="s">
        <v>464</v>
      </c>
      <c r="D902">
        <v>8</v>
      </c>
      <c r="E902">
        <v>4934375</v>
      </c>
      <c r="F902">
        <v>5027343.75</v>
      </c>
      <c r="G902">
        <v>4980859.375</v>
      </c>
      <c r="H902">
        <v>-16924473.430055752</v>
      </c>
      <c r="I902">
        <v>-3.6959063103509366E-7</v>
      </c>
      <c r="J902">
        <v>1.8877591160546614E-5</v>
      </c>
      <c r="K902">
        <v>-3.2709353001537931</v>
      </c>
      <c r="L902">
        <v>-439.79022806793762</v>
      </c>
      <c r="M902">
        <v>0</v>
      </c>
    </row>
    <row r="903" spans="1:15" x14ac:dyDescent="0.15">
      <c r="A903">
        <v>40</v>
      </c>
      <c r="B903" t="s">
        <v>108</v>
      </c>
      <c r="C903" t="s">
        <v>464</v>
      </c>
      <c r="D903">
        <v>9</v>
      </c>
      <c r="E903">
        <v>4980859.375</v>
      </c>
      <c r="F903">
        <v>5027343.75</v>
      </c>
      <c r="G903">
        <v>5004101.5625</v>
      </c>
      <c r="H903">
        <v>13724098.045811797</v>
      </c>
      <c r="I903">
        <v>2.7910781147345506E-7</v>
      </c>
      <c r="J903">
        <v>1.9526289603055162E-5</v>
      </c>
      <c r="K903">
        <v>2.6524096567221598</v>
      </c>
      <c r="L903">
        <v>174.25698448365168</v>
      </c>
      <c r="M903">
        <v>0</v>
      </c>
    </row>
    <row r="904" spans="1:15" x14ac:dyDescent="0.15">
      <c r="A904">
        <v>40</v>
      </c>
      <c r="B904" t="s">
        <v>108</v>
      </c>
      <c r="C904" t="s">
        <v>464</v>
      </c>
      <c r="D904">
        <v>10</v>
      </c>
      <c r="E904">
        <v>4980859.375</v>
      </c>
      <c r="F904">
        <v>5004101.5625</v>
      </c>
      <c r="G904">
        <v>4992480.46875</v>
      </c>
      <c r="H904">
        <v>-2241567.2406054707</v>
      </c>
      <c r="I904">
        <v>-4.7212014145539647E-8</v>
      </c>
      <c r="J904">
        <v>1.9199969777436168E-5</v>
      </c>
      <c r="K904">
        <v>-0.43322006118926037</v>
      </c>
      <c r="L904">
        <v>-144.89886850106609</v>
      </c>
      <c r="M904">
        <v>0</v>
      </c>
    </row>
    <row r="905" spans="1:15" x14ac:dyDescent="0.15">
      <c r="A905">
        <v>40</v>
      </c>
      <c r="B905" t="s">
        <v>108</v>
      </c>
      <c r="C905" t="s">
        <v>464</v>
      </c>
      <c r="D905">
        <v>11</v>
      </c>
      <c r="E905">
        <v>4992480.46875</v>
      </c>
      <c r="F905">
        <v>5004101.5625</v>
      </c>
      <c r="G905">
        <v>4998291.015625</v>
      </c>
      <c r="H905">
        <v>5580400.2295607645</v>
      </c>
      <c r="I905">
        <v>1.1547793433371891E-7</v>
      </c>
      <c r="J905">
        <v>1.9362659725915426E-5</v>
      </c>
      <c r="K905">
        <v>1.0785049340112027</v>
      </c>
      <c r="L905">
        <v>11.646164901484353</v>
      </c>
      <c r="M905">
        <v>0</v>
      </c>
    </row>
    <row r="906" spans="1:15" x14ac:dyDescent="0.15">
      <c r="A906">
        <v>40</v>
      </c>
      <c r="B906" t="s">
        <v>108</v>
      </c>
      <c r="C906" t="s">
        <v>464</v>
      </c>
      <c r="D906">
        <v>12</v>
      </c>
      <c r="E906">
        <v>4992480.46875</v>
      </c>
      <c r="F906">
        <v>4998291.015625</v>
      </c>
      <c r="G906">
        <v>4995385.7421875</v>
      </c>
      <c r="H906">
        <v>1628940.9403189644</v>
      </c>
      <c r="I906">
        <v>3.4006156954185054E-8</v>
      </c>
      <c r="J906">
        <v>1.9281187948535892E-5</v>
      </c>
      <c r="K906">
        <v>0.31481986400196449</v>
      </c>
      <c r="L906">
        <v>-67.391088008237688</v>
      </c>
      <c r="M906">
        <v>0</v>
      </c>
    </row>
    <row r="907" spans="1:15" x14ac:dyDescent="0.15">
      <c r="A907">
        <v>40</v>
      </c>
      <c r="B907" t="s">
        <v>108</v>
      </c>
      <c r="C907" t="s">
        <v>464</v>
      </c>
      <c r="D907">
        <v>13</v>
      </c>
      <c r="E907">
        <v>4995385.7421875</v>
      </c>
      <c r="F907">
        <v>4998291.015625</v>
      </c>
      <c r="G907">
        <v>4996838.37890625</v>
      </c>
      <c r="H907">
        <v>3594507.501931563</v>
      </c>
      <c r="I907">
        <v>7.4709981366798296E-8</v>
      </c>
      <c r="J907">
        <v>1.9321891772948506E-5</v>
      </c>
      <c r="K907">
        <v>0.69469821458999725</v>
      </c>
      <c r="L907">
        <v>-28.064363316102309</v>
      </c>
      <c r="M907">
        <v>0</v>
      </c>
    </row>
    <row r="908" spans="1:15" x14ac:dyDescent="0.15">
      <c r="A908">
        <v>40</v>
      </c>
      <c r="B908" t="s">
        <v>108</v>
      </c>
      <c r="C908" t="s">
        <v>464</v>
      </c>
      <c r="D908">
        <v>14</v>
      </c>
      <c r="E908">
        <v>4996838.37890625</v>
      </c>
      <c r="F908">
        <v>4998291.015625</v>
      </c>
      <c r="G908">
        <v>4997564.697265625</v>
      </c>
      <c r="H908">
        <v>4584885.1101974044</v>
      </c>
      <c r="I908">
        <v>9.5085436531715034E-8</v>
      </c>
      <c r="J908">
        <v>1.9342267228113422E-5</v>
      </c>
      <c r="K908">
        <v>0.88610511967017225</v>
      </c>
      <c r="L908">
        <v>-8.2576136992086315</v>
      </c>
      <c r="M908">
        <v>0</v>
      </c>
    </row>
    <row r="909" spans="1:15" x14ac:dyDescent="0.15">
      <c r="A909">
        <v>40</v>
      </c>
      <c r="B909" t="s">
        <v>108</v>
      </c>
      <c r="C909" t="s">
        <v>464</v>
      </c>
      <c r="D909">
        <v>15</v>
      </c>
      <c r="E909">
        <v>4997564.697265625</v>
      </c>
      <c r="F909">
        <v>4998291.015625</v>
      </c>
      <c r="G909">
        <v>4997927.8564453125</v>
      </c>
      <c r="H909">
        <v>5081975.5002532816</v>
      </c>
      <c r="I909">
        <v>1.052790528387586E-7</v>
      </c>
      <c r="J909">
        <v>1.9352460844420466E-5</v>
      </c>
      <c r="K909">
        <v>0.98217608524086475</v>
      </c>
      <c r="L909">
        <v>1.6816498001182925</v>
      </c>
      <c r="M909">
        <v>0</v>
      </c>
    </row>
    <row r="910" spans="1:15" x14ac:dyDescent="0.15">
      <c r="A910">
        <v>40</v>
      </c>
      <c r="B910" t="s">
        <v>108</v>
      </c>
      <c r="C910" t="s">
        <v>464</v>
      </c>
      <c r="D910">
        <v>16</v>
      </c>
      <c r="E910">
        <v>4997564.697265625</v>
      </c>
      <c r="F910">
        <v>4997927.8564453125</v>
      </c>
      <c r="G910">
        <v>4997746.2768554688</v>
      </c>
      <c r="H910">
        <v>4833336.9506858485</v>
      </c>
      <c r="I910">
        <v>1.0018309090465975E-7</v>
      </c>
      <c r="J910">
        <v>1.9347364882486367E-5</v>
      </c>
      <c r="K910">
        <v>0.9341225601418286</v>
      </c>
      <c r="L910">
        <v>-3.289669324171153</v>
      </c>
      <c r="M910">
        <v>0</v>
      </c>
    </row>
    <row r="911" spans="1:15" x14ac:dyDescent="0.15">
      <c r="A911">
        <v>40</v>
      </c>
      <c r="B911" t="s">
        <v>108</v>
      </c>
      <c r="C911" t="s">
        <v>464</v>
      </c>
      <c r="D911">
        <v>17</v>
      </c>
      <c r="E911">
        <v>4997746.2768554688</v>
      </c>
      <c r="F911">
        <v>4997927.8564453125</v>
      </c>
      <c r="G911">
        <v>4997837.0666503906</v>
      </c>
      <c r="H911">
        <v>4957583.9798371829</v>
      </c>
      <c r="I911">
        <v>1.0273028064296453E-7</v>
      </c>
      <c r="J911">
        <v>1.9349912072224672E-5</v>
      </c>
      <c r="K911">
        <v>0.95813536002419386</v>
      </c>
      <c r="L911">
        <v>-0.80541014595711524</v>
      </c>
      <c r="M911">
        <v>0</v>
      </c>
    </row>
    <row r="912" spans="1:15" x14ac:dyDescent="0.15">
      <c r="A912">
        <v>40</v>
      </c>
      <c r="B912" t="s">
        <v>108</v>
      </c>
      <c r="C912" t="s">
        <v>465</v>
      </c>
      <c r="D912">
        <v>17</v>
      </c>
      <c r="E912">
        <v>4997746.2768554688</v>
      </c>
      <c r="F912">
        <v>4997927.8564453125</v>
      </c>
      <c r="G912">
        <v>4997837.0666503906</v>
      </c>
      <c r="H912">
        <v>4957583.9798371829</v>
      </c>
      <c r="I912">
        <v>1.0273028064296453E-7</v>
      </c>
      <c r="J912">
        <v>1.9349912072224672E-5</v>
      </c>
      <c r="K912">
        <v>0.95813536002419386</v>
      </c>
      <c r="L912">
        <v>-0.80541014595711524</v>
      </c>
      <c r="M912">
        <v>0</v>
      </c>
      <c r="N912" t="s">
        <v>466</v>
      </c>
      <c r="O912" t="s">
        <v>467</v>
      </c>
    </row>
    <row r="913" spans="1:15" x14ac:dyDescent="0.15">
      <c r="A913">
        <v>41</v>
      </c>
      <c r="B913" t="s">
        <v>109</v>
      </c>
      <c r="C913" t="s">
        <v>461</v>
      </c>
      <c r="D913">
        <v>0</v>
      </c>
      <c r="E913">
        <v>100000</v>
      </c>
      <c r="F913">
        <v>12000000</v>
      </c>
      <c r="G913">
        <v>100000</v>
      </c>
      <c r="H913">
        <v>-379.01872844964828</v>
      </c>
      <c r="I913">
        <v>-1.2766341306244574E-4</v>
      </c>
      <c r="J913">
        <v>-1.0863885500946126E-4</v>
      </c>
      <c r="K913">
        <v>-1.287596130776777E-4</v>
      </c>
      <c r="L913">
        <v>-100.37901872844965</v>
      </c>
      <c r="M913">
        <v>0</v>
      </c>
      <c r="O913" t="s">
        <v>462</v>
      </c>
    </row>
    <row r="914" spans="1:15" x14ac:dyDescent="0.15">
      <c r="A914">
        <v>41</v>
      </c>
      <c r="B914" t="s">
        <v>109</v>
      </c>
      <c r="C914" t="s">
        <v>461</v>
      </c>
      <c r="D914">
        <v>0</v>
      </c>
      <c r="E914">
        <v>100000</v>
      </c>
      <c r="F914">
        <v>12000000</v>
      </c>
      <c r="G914">
        <v>12000000</v>
      </c>
      <c r="H914">
        <v>104143266810809.03</v>
      </c>
      <c r="I914">
        <v>0.10132837832487014</v>
      </c>
      <c r="J914">
        <v>0.10134740288292313</v>
      </c>
      <c r="K914">
        <v>35379377.673645854</v>
      </c>
      <c r="L914">
        <v>867860456.75674188</v>
      </c>
      <c r="M914">
        <v>0</v>
      </c>
      <c r="O914" t="s">
        <v>463</v>
      </c>
    </row>
    <row r="915" spans="1:15" x14ac:dyDescent="0.15">
      <c r="A915">
        <v>41</v>
      </c>
      <c r="B915" t="s">
        <v>109</v>
      </c>
      <c r="C915" t="s">
        <v>464</v>
      </c>
      <c r="D915">
        <v>1</v>
      </c>
      <c r="E915">
        <v>100000</v>
      </c>
      <c r="F915">
        <v>12000000</v>
      </c>
      <c r="G915">
        <v>6050000</v>
      </c>
      <c r="H915">
        <v>14182881374647.818</v>
      </c>
      <c r="I915">
        <v>1.9616078457742363E-2</v>
      </c>
      <c r="J915">
        <v>1.9635103015795349E-2</v>
      </c>
      <c r="K915">
        <v>4818184.9102711529</v>
      </c>
      <c r="L915">
        <v>234427691.31649286</v>
      </c>
      <c r="M915">
        <v>0</v>
      </c>
    </row>
    <row r="916" spans="1:15" x14ac:dyDescent="0.15">
      <c r="A916">
        <v>41</v>
      </c>
      <c r="B916" t="s">
        <v>109</v>
      </c>
      <c r="C916" t="s">
        <v>464</v>
      </c>
      <c r="D916">
        <v>2</v>
      </c>
      <c r="E916">
        <v>100000</v>
      </c>
      <c r="F916">
        <v>6050000</v>
      </c>
      <c r="G916">
        <v>3075000</v>
      </c>
      <c r="H916">
        <v>411891005428.88947</v>
      </c>
      <c r="I916">
        <v>1.1656106498617038E-3</v>
      </c>
      <c r="J916">
        <v>1.1846352079146884E-3</v>
      </c>
      <c r="K916">
        <v>139926.92842946155</v>
      </c>
      <c r="L916">
        <v>13394729.444841934</v>
      </c>
      <c r="M916">
        <v>0</v>
      </c>
    </row>
    <row r="917" spans="1:15" x14ac:dyDescent="0.15">
      <c r="A917">
        <v>41</v>
      </c>
      <c r="B917" t="s">
        <v>109</v>
      </c>
      <c r="C917" t="s">
        <v>464</v>
      </c>
      <c r="D917">
        <v>3</v>
      </c>
      <c r="E917">
        <v>100000</v>
      </c>
      <c r="F917">
        <v>3075000</v>
      </c>
      <c r="G917">
        <v>1587500</v>
      </c>
      <c r="H917">
        <v>237926210.45993608</v>
      </c>
      <c r="I917">
        <v>3.5811208268228699E-6</v>
      </c>
      <c r="J917">
        <v>2.2605678879807358E-5</v>
      </c>
      <c r="K917">
        <v>80.827897146853815</v>
      </c>
      <c r="L917">
        <v>14887.477824247942</v>
      </c>
      <c r="M917">
        <v>0</v>
      </c>
    </row>
    <row r="918" spans="1:15" x14ac:dyDescent="0.15">
      <c r="A918">
        <v>41</v>
      </c>
      <c r="B918" t="s">
        <v>109</v>
      </c>
      <c r="C918" t="s">
        <v>464</v>
      </c>
      <c r="D918">
        <v>4</v>
      </c>
      <c r="E918">
        <v>100000</v>
      </c>
      <c r="F918">
        <v>1587500</v>
      </c>
      <c r="G918">
        <v>843750</v>
      </c>
      <c r="H918">
        <v>-91142.196562999743</v>
      </c>
      <c r="I918">
        <v>-1.9374107125045079E-5</v>
      </c>
      <c r="J918">
        <v>-3.4954907206059099E-7</v>
      </c>
      <c r="K918">
        <v>-3.0962675677016098E-2</v>
      </c>
      <c r="L918">
        <v>-110.80203811117033</v>
      </c>
      <c r="M918">
        <v>0</v>
      </c>
    </row>
    <row r="919" spans="1:15" x14ac:dyDescent="0.15">
      <c r="A919">
        <v>41</v>
      </c>
      <c r="B919" t="s">
        <v>109</v>
      </c>
      <c r="C919" t="s">
        <v>464</v>
      </c>
      <c r="D919">
        <v>5</v>
      </c>
      <c r="E919">
        <v>843750</v>
      </c>
      <c r="F919">
        <v>1587500</v>
      </c>
      <c r="G919">
        <v>1215625</v>
      </c>
      <c r="H919">
        <v>-639377.02078212192</v>
      </c>
      <c r="I919">
        <v>-1.363047689342266E-5</v>
      </c>
      <c r="J919">
        <v>5.3940811595618273E-6</v>
      </c>
      <c r="K919">
        <v>-0.21720809983035211</v>
      </c>
      <c r="L919">
        <v>-152.59656726228252</v>
      </c>
      <c r="M919">
        <v>0</v>
      </c>
    </row>
    <row r="920" spans="1:15" x14ac:dyDescent="0.15">
      <c r="A920">
        <v>41</v>
      </c>
      <c r="B920" t="s">
        <v>109</v>
      </c>
      <c r="C920" t="s">
        <v>464</v>
      </c>
      <c r="D920">
        <v>6</v>
      </c>
      <c r="E920">
        <v>1215625</v>
      </c>
      <c r="F920">
        <v>1587500</v>
      </c>
      <c r="G920">
        <v>1401562.5</v>
      </c>
      <c r="H920">
        <v>-20170138.958506465</v>
      </c>
      <c r="I920">
        <v>-8.6142074803605214E-6</v>
      </c>
      <c r="J920">
        <v>1.0410350572623967E-5</v>
      </c>
      <c r="K920">
        <v>-6.8521661149662796</v>
      </c>
      <c r="L920">
        <v>-1539.1180527808403</v>
      </c>
      <c r="M920">
        <v>0</v>
      </c>
    </row>
    <row r="921" spans="1:15" x14ac:dyDescent="0.15">
      <c r="A921">
        <v>41</v>
      </c>
      <c r="B921" t="s">
        <v>109</v>
      </c>
      <c r="C921" t="s">
        <v>464</v>
      </c>
      <c r="D921">
        <v>7</v>
      </c>
      <c r="E921">
        <v>1401562.5</v>
      </c>
      <c r="F921">
        <v>1587500</v>
      </c>
      <c r="G921">
        <v>1494531.25</v>
      </c>
      <c r="H921">
        <v>-97295655.56436637</v>
      </c>
      <c r="I921">
        <v>-5.215464362719521E-6</v>
      </c>
      <c r="J921">
        <v>1.3809093690264967E-5</v>
      </c>
      <c r="K921">
        <v>-33.053118551293686</v>
      </c>
      <c r="L921">
        <v>-6610.1118203026117</v>
      </c>
      <c r="M921">
        <v>0</v>
      </c>
    </row>
    <row r="922" spans="1:15" x14ac:dyDescent="0.15">
      <c r="A922">
        <v>41</v>
      </c>
      <c r="B922" t="s">
        <v>109</v>
      </c>
      <c r="C922" t="s">
        <v>464</v>
      </c>
      <c r="D922">
        <v>8</v>
      </c>
      <c r="E922">
        <v>1494531.25</v>
      </c>
      <c r="F922">
        <v>1587500</v>
      </c>
      <c r="G922">
        <v>1541015.625</v>
      </c>
      <c r="H922">
        <v>-50989382.781146355</v>
      </c>
      <c r="I922">
        <v>-1.226775137819167E-6</v>
      </c>
      <c r="J922">
        <v>1.7797782915165321E-5</v>
      </c>
      <c r="K922">
        <v>-17.322028451800374</v>
      </c>
      <c r="L922">
        <v>-3408.8167280034136</v>
      </c>
      <c r="M922">
        <v>0</v>
      </c>
    </row>
    <row r="923" spans="1:15" x14ac:dyDescent="0.15">
      <c r="A923">
        <v>41</v>
      </c>
      <c r="B923" t="s">
        <v>109</v>
      </c>
      <c r="C923" t="s">
        <v>464</v>
      </c>
      <c r="D923">
        <v>9</v>
      </c>
      <c r="E923">
        <v>1541015.625</v>
      </c>
      <c r="F923">
        <v>1587500</v>
      </c>
      <c r="G923">
        <v>1564257.8125</v>
      </c>
      <c r="H923">
        <v>57491258.240787752</v>
      </c>
      <c r="I923">
        <v>1.0681622634509233E-6</v>
      </c>
      <c r="J923">
        <v>2.0092720316435412E-5</v>
      </c>
      <c r="K923">
        <v>19.530834786746144</v>
      </c>
      <c r="L923">
        <v>3575.3058083759929</v>
      </c>
      <c r="M923">
        <v>0</v>
      </c>
    </row>
    <row r="924" spans="1:15" x14ac:dyDescent="0.15">
      <c r="A924">
        <v>41</v>
      </c>
      <c r="B924" t="s">
        <v>109</v>
      </c>
      <c r="C924" t="s">
        <v>464</v>
      </c>
      <c r="D924">
        <v>10</v>
      </c>
      <c r="E924">
        <v>1541015.625</v>
      </c>
      <c r="F924">
        <v>1564257.8125</v>
      </c>
      <c r="G924">
        <v>1552636.71875</v>
      </c>
      <c r="H924">
        <v>-5039389.1866027294</v>
      </c>
      <c r="I924">
        <v>-1.0577355452999815E-7</v>
      </c>
      <c r="J924">
        <v>1.891878449845449E-5</v>
      </c>
      <c r="K924">
        <v>-1.7119729266914081</v>
      </c>
      <c r="L924">
        <v>-424.56975451796939</v>
      </c>
      <c r="M924">
        <v>0</v>
      </c>
    </row>
    <row r="925" spans="1:15" x14ac:dyDescent="0.15">
      <c r="A925">
        <v>41</v>
      </c>
      <c r="B925" t="s">
        <v>109</v>
      </c>
      <c r="C925" t="s">
        <v>464</v>
      </c>
      <c r="D925">
        <v>11</v>
      </c>
      <c r="E925">
        <v>1552636.71875</v>
      </c>
      <c r="F925">
        <v>1564257.8125</v>
      </c>
      <c r="G925">
        <v>1558447.265625</v>
      </c>
      <c r="H925">
        <v>24066231.115027107</v>
      </c>
      <c r="I925">
        <v>4.7448090611802076E-7</v>
      </c>
      <c r="J925">
        <v>1.9499038959102509E-5</v>
      </c>
      <c r="K925">
        <v>8.1757400730146799</v>
      </c>
      <c r="L925">
        <v>1444.2441746898367</v>
      </c>
      <c r="M925">
        <v>0</v>
      </c>
    </row>
    <row r="926" spans="1:15" x14ac:dyDescent="0.15">
      <c r="A926">
        <v>41</v>
      </c>
      <c r="B926" t="s">
        <v>109</v>
      </c>
      <c r="C926" t="s">
        <v>464</v>
      </c>
      <c r="D926">
        <v>12</v>
      </c>
      <c r="E926">
        <v>1552636.71875</v>
      </c>
      <c r="F926">
        <v>1558447.265625</v>
      </c>
      <c r="G926">
        <v>1555541.9921875</v>
      </c>
      <c r="H926">
        <v>8984369.5769427996</v>
      </c>
      <c r="I926">
        <v>1.8268651298840376E-7</v>
      </c>
      <c r="J926">
        <v>1.9207244565972892E-5</v>
      </c>
      <c r="K926">
        <v>3.0521551143552399</v>
      </c>
      <c r="L926">
        <v>477.57165168575227</v>
      </c>
      <c r="M926">
        <v>0</v>
      </c>
    </row>
    <row r="927" spans="1:15" x14ac:dyDescent="0.15">
      <c r="A927">
        <v>41</v>
      </c>
      <c r="B927" t="s">
        <v>109</v>
      </c>
      <c r="C927" t="s">
        <v>464</v>
      </c>
      <c r="D927">
        <v>13</v>
      </c>
      <c r="E927">
        <v>1552636.71875</v>
      </c>
      <c r="F927">
        <v>1555541.9921875</v>
      </c>
      <c r="G927">
        <v>1554089.35546875</v>
      </c>
      <c r="H927">
        <v>1841678.0098867167</v>
      </c>
      <c r="I927">
        <v>3.8043010972660905E-8</v>
      </c>
      <c r="J927">
        <v>1.9062601063957149E-5</v>
      </c>
      <c r="K927">
        <v>0.62565179545786953</v>
      </c>
      <c r="L927">
        <v>18.505284358712</v>
      </c>
      <c r="M927">
        <v>0</v>
      </c>
    </row>
    <row r="928" spans="1:15" x14ac:dyDescent="0.15">
      <c r="A928">
        <v>41</v>
      </c>
      <c r="B928" t="s">
        <v>109</v>
      </c>
      <c r="C928" t="s">
        <v>464</v>
      </c>
      <c r="D928">
        <v>14</v>
      </c>
      <c r="E928">
        <v>1552636.71875</v>
      </c>
      <c r="F928">
        <v>1554089.35546875</v>
      </c>
      <c r="G928">
        <v>1553363.037109375</v>
      </c>
      <c r="H928">
        <v>-1631447.9789825475</v>
      </c>
      <c r="I928">
        <v>-3.3969671781324158E-8</v>
      </c>
      <c r="J928">
        <v>1.8990588381203164E-5</v>
      </c>
      <c r="K928">
        <v>-0.5542327984408788</v>
      </c>
      <c r="L928">
        <v>-205.02683146230126</v>
      </c>
      <c r="M928">
        <v>0</v>
      </c>
    </row>
    <row r="929" spans="1:15" x14ac:dyDescent="0.15">
      <c r="A929">
        <v>41</v>
      </c>
      <c r="B929" t="s">
        <v>109</v>
      </c>
      <c r="C929" t="s">
        <v>464</v>
      </c>
      <c r="D929">
        <v>15</v>
      </c>
      <c r="E929">
        <v>1553363.037109375</v>
      </c>
      <c r="F929">
        <v>1554089.35546875</v>
      </c>
      <c r="G929">
        <v>1553726.1962890625</v>
      </c>
      <c r="H929">
        <v>96916.614752315698</v>
      </c>
      <c r="I929">
        <v>2.0099484457648787E-9</v>
      </c>
      <c r="J929">
        <v>1.9026568001430253E-5</v>
      </c>
      <c r="K929">
        <v>3.2924351436011738E-2</v>
      </c>
      <c r="L929">
        <v>-93.762310567731149</v>
      </c>
      <c r="M929">
        <v>0</v>
      </c>
    </row>
    <row r="930" spans="1:15" x14ac:dyDescent="0.15">
      <c r="A930">
        <v>41</v>
      </c>
      <c r="B930" t="s">
        <v>109</v>
      </c>
      <c r="C930" t="s">
        <v>464</v>
      </c>
      <c r="D930">
        <v>16</v>
      </c>
      <c r="E930">
        <v>1553726.1962890625</v>
      </c>
      <c r="F930">
        <v>1554089.35546875</v>
      </c>
      <c r="G930">
        <v>1553907.7758789063</v>
      </c>
      <c r="H930">
        <v>967215.73254311783</v>
      </c>
      <c r="I930">
        <v>2.001919327227988E-8</v>
      </c>
      <c r="J930">
        <v>1.9044577246256768E-5</v>
      </c>
      <c r="K930">
        <v>0.3285809226217144</v>
      </c>
      <c r="L930">
        <v>-37.755911415267185</v>
      </c>
      <c r="M930">
        <v>0</v>
      </c>
    </row>
    <row r="931" spans="1:15" x14ac:dyDescent="0.15">
      <c r="A931">
        <v>41</v>
      </c>
      <c r="B931" t="s">
        <v>109</v>
      </c>
      <c r="C931" t="s">
        <v>464</v>
      </c>
      <c r="D931">
        <v>17</v>
      </c>
      <c r="E931">
        <v>1553907.7758789063</v>
      </c>
      <c r="F931">
        <v>1554089.35546875</v>
      </c>
      <c r="G931">
        <v>1553998.5656738281</v>
      </c>
      <c r="H931">
        <v>1403974.8186579316</v>
      </c>
      <c r="I931">
        <v>2.9030284582271849E-8</v>
      </c>
      <c r="J931">
        <v>1.905358833756676E-5</v>
      </c>
      <c r="K931">
        <v>0.47695599412896444</v>
      </c>
      <c r="L931">
        <v>-9.6540466850974731</v>
      </c>
      <c r="M931">
        <v>0</v>
      </c>
    </row>
    <row r="932" spans="1:15" x14ac:dyDescent="0.15">
      <c r="A932">
        <v>41</v>
      </c>
      <c r="B932" t="s">
        <v>109</v>
      </c>
      <c r="C932" t="s">
        <v>464</v>
      </c>
      <c r="D932">
        <v>18</v>
      </c>
      <c r="E932">
        <v>1553998.5656738281</v>
      </c>
      <c r="F932">
        <v>1554089.35546875</v>
      </c>
      <c r="G932">
        <v>1554043.9605712891</v>
      </c>
      <c r="H932">
        <v>1622698.6343588193</v>
      </c>
      <c r="I932">
        <v>3.353624249861838E-8</v>
      </c>
      <c r="J932">
        <v>1.9058094295483107E-5</v>
      </c>
      <c r="K932">
        <v>0.55126048561337648</v>
      </c>
      <c r="L932">
        <v>4.4178077023182682</v>
      </c>
      <c r="M932">
        <v>0</v>
      </c>
    </row>
    <row r="933" spans="1:15" x14ac:dyDescent="0.15">
      <c r="A933">
        <v>41</v>
      </c>
      <c r="B933" t="s">
        <v>109</v>
      </c>
      <c r="C933" t="s">
        <v>464</v>
      </c>
      <c r="D933">
        <v>19</v>
      </c>
      <c r="E933">
        <v>1553998.5656738281</v>
      </c>
      <c r="F933">
        <v>1554043.9605712891</v>
      </c>
      <c r="G933">
        <v>1554021.2631225586</v>
      </c>
      <c r="H933">
        <v>1513304.78669497</v>
      </c>
      <c r="I933">
        <v>3.1283162225997425E-8</v>
      </c>
      <c r="J933">
        <v>1.9055841215210486E-5</v>
      </c>
      <c r="K933">
        <v>0.51409738933079563</v>
      </c>
      <c r="L933">
        <v>-2.6200720282150662</v>
      </c>
      <c r="M933">
        <v>0</v>
      </c>
    </row>
    <row r="934" spans="1:15" x14ac:dyDescent="0.15">
      <c r="A934">
        <v>41</v>
      </c>
      <c r="B934" t="s">
        <v>109</v>
      </c>
      <c r="C934" t="s">
        <v>464</v>
      </c>
      <c r="D934">
        <v>20</v>
      </c>
      <c r="E934">
        <v>1554021.2631225586</v>
      </c>
      <c r="F934">
        <v>1554043.9605712891</v>
      </c>
      <c r="G934">
        <v>1554032.6118469238</v>
      </c>
      <c r="H934">
        <v>1567915.6557511506</v>
      </c>
      <c r="I934">
        <v>3.2408069116711234E-8</v>
      </c>
      <c r="J934">
        <v>1.90569661221012E-5</v>
      </c>
      <c r="K934">
        <v>0.53264970308656212</v>
      </c>
      <c r="L934">
        <v>0.89335602087057453</v>
      </c>
      <c r="M934">
        <v>0</v>
      </c>
    </row>
    <row r="935" spans="1:15" x14ac:dyDescent="0.15">
      <c r="A935">
        <v>41</v>
      </c>
      <c r="B935" t="s">
        <v>109</v>
      </c>
      <c r="C935" t="s">
        <v>465</v>
      </c>
      <c r="D935">
        <v>20</v>
      </c>
      <c r="E935">
        <v>1554021.2631225586</v>
      </c>
      <c r="F935">
        <v>1554043.9605712891</v>
      </c>
      <c r="G935">
        <v>1554032.6118469238</v>
      </c>
      <c r="H935">
        <v>1567915.6557511506</v>
      </c>
      <c r="I935">
        <v>3.2408069116711234E-8</v>
      </c>
      <c r="J935">
        <v>1.90569661221012E-5</v>
      </c>
      <c r="K935">
        <v>0.53264970308656212</v>
      </c>
      <c r="L935">
        <v>0.89335602087057453</v>
      </c>
      <c r="M935">
        <v>0</v>
      </c>
      <c r="N935" t="s">
        <v>466</v>
      </c>
      <c r="O935" t="s">
        <v>467</v>
      </c>
    </row>
    <row r="936" spans="1:15" x14ac:dyDescent="0.15">
      <c r="A936">
        <v>42</v>
      </c>
      <c r="B936" t="s">
        <v>110</v>
      </c>
      <c r="C936" t="s">
        <v>461</v>
      </c>
      <c r="D936">
        <v>0</v>
      </c>
      <c r="E936">
        <v>100000</v>
      </c>
      <c r="F936">
        <v>12000000</v>
      </c>
      <c r="G936">
        <v>100000</v>
      </c>
      <c r="H936">
        <v>-96.493589911874295</v>
      </c>
      <c r="I936">
        <v>-2.3944606066743837E-4</v>
      </c>
      <c r="J936">
        <v>-2.2042150261445388E-4</v>
      </c>
      <c r="K936">
        <v>-2.2824133668868248E-5</v>
      </c>
      <c r="L936">
        <v>-100.09649358991187</v>
      </c>
      <c r="M936">
        <v>0</v>
      </c>
      <c r="O936" t="s">
        <v>462</v>
      </c>
    </row>
    <row r="937" spans="1:15" x14ac:dyDescent="0.15">
      <c r="A937">
        <v>42</v>
      </c>
      <c r="B937" t="s">
        <v>110</v>
      </c>
      <c r="C937" t="s">
        <v>461</v>
      </c>
      <c r="D937">
        <v>0</v>
      </c>
      <c r="E937">
        <v>100000</v>
      </c>
      <c r="F937">
        <v>12000000</v>
      </c>
      <c r="G937">
        <v>12000000</v>
      </c>
      <c r="H937">
        <v>7990886299145.0176</v>
      </c>
      <c r="I937">
        <v>1.2307599644209903E-2</v>
      </c>
      <c r="J937">
        <v>1.2326624202262888E-2</v>
      </c>
      <c r="K937">
        <v>1890126.144036951</v>
      </c>
      <c r="L937">
        <v>66590619.159541816</v>
      </c>
      <c r="M937">
        <v>0</v>
      </c>
      <c r="O937" t="s">
        <v>463</v>
      </c>
    </row>
    <row r="938" spans="1:15" x14ac:dyDescent="0.15">
      <c r="A938">
        <v>42</v>
      </c>
      <c r="B938" t="s">
        <v>110</v>
      </c>
      <c r="C938" t="s">
        <v>464</v>
      </c>
      <c r="D938">
        <v>1</v>
      </c>
      <c r="E938">
        <v>100000</v>
      </c>
      <c r="F938">
        <v>12000000</v>
      </c>
      <c r="G938">
        <v>6050000</v>
      </c>
      <c r="H938">
        <v>232436813335.75571</v>
      </c>
      <c r="I938">
        <v>7.4777038405487441E-4</v>
      </c>
      <c r="J938">
        <v>7.6679494210785885E-4</v>
      </c>
      <c r="K938">
        <v>54979.495549768362</v>
      </c>
      <c r="L938">
        <v>3841830.7989381109</v>
      </c>
      <c r="M938">
        <v>0</v>
      </c>
    </row>
    <row r="939" spans="1:15" x14ac:dyDescent="0.15">
      <c r="A939">
        <v>42</v>
      </c>
      <c r="B939" t="s">
        <v>110</v>
      </c>
      <c r="C939" t="s">
        <v>464</v>
      </c>
      <c r="D939">
        <v>2</v>
      </c>
      <c r="E939">
        <v>100000</v>
      </c>
      <c r="F939">
        <v>6050000</v>
      </c>
      <c r="G939">
        <v>3075000</v>
      </c>
      <c r="H939">
        <v>-102594636.66358598</v>
      </c>
      <c r="I939">
        <v>-3.8265410950593383E-6</v>
      </c>
      <c r="J939">
        <v>1.519801695792515E-5</v>
      </c>
      <c r="K939">
        <v>-24.267246177256187</v>
      </c>
      <c r="L939">
        <v>-3436.4109484093001</v>
      </c>
      <c r="M939">
        <v>0</v>
      </c>
    </row>
    <row r="940" spans="1:15" x14ac:dyDescent="0.15">
      <c r="A940">
        <v>42</v>
      </c>
      <c r="B940" t="s">
        <v>110</v>
      </c>
      <c r="C940" t="s">
        <v>464</v>
      </c>
      <c r="D940">
        <v>3</v>
      </c>
      <c r="E940">
        <v>3075000</v>
      </c>
      <c r="F940">
        <v>6050000</v>
      </c>
      <c r="G940">
        <v>4562500</v>
      </c>
      <c r="H940">
        <v>35447106038.004326</v>
      </c>
      <c r="I940">
        <v>1.7808951893096879E-4</v>
      </c>
      <c r="J940">
        <v>1.9711407698395328E-4</v>
      </c>
      <c r="K940">
        <v>8384.4894476912559</v>
      </c>
      <c r="L940">
        <v>776822.87206584821</v>
      </c>
      <c r="M940">
        <v>0</v>
      </c>
    </row>
    <row r="941" spans="1:15" x14ac:dyDescent="0.15">
      <c r="A941">
        <v>42</v>
      </c>
      <c r="B941" t="s">
        <v>110</v>
      </c>
      <c r="C941" t="s">
        <v>464</v>
      </c>
      <c r="D941">
        <v>4</v>
      </c>
      <c r="E941">
        <v>3075000</v>
      </c>
      <c r="F941">
        <v>4562500</v>
      </c>
      <c r="G941">
        <v>3818750</v>
      </c>
      <c r="H941">
        <v>6636156073.2683926</v>
      </c>
      <c r="I941">
        <v>5.056503488450986E-5</v>
      </c>
      <c r="J941">
        <v>6.9589592937494352E-5</v>
      </c>
      <c r="K941">
        <v>1569.6847158664032</v>
      </c>
      <c r="L941">
        <v>173678.22777789572</v>
      </c>
      <c r="M941">
        <v>0</v>
      </c>
    </row>
    <row r="942" spans="1:15" x14ac:dyDescent="0.15">
      <c r="A942">
        <v>42</v>
      </c>
      <c r="B942" t="s">
        <v>110</v>
      </c>
      <c r="C942" t="s">
        <v>464</v>
      </c>
      <c r="D942">
        <v>5</v>
      </c>
      <c r="E942">
        <v>3075000</v>
      </c>
      <c r="F942">
        <v>3818750</v>
      </c>
      <c r="G942">
        <v>3446875</v>
      </c>
      <c r="H942">
        <v>1498427667.5005393</v>
      </c>
      <c r="I942">
        <v>1.6193015670666922E-5</v>
      </c>
      <c r="J942">
        <v>3.521757372365141E-5</v>
      </c>
      <c r="K942">
        <v>354.43093585177269</v>
      </c>
      <c r="L942">
        <v>43372.062883061881</v>
      </c>
      <c r="M942">
        <v>0</v>
      </c>
    </row>
    <row r="943" spans="1:15" x14ac:dyDescent="0.15">
      <c r="A943">
        <v>42</v>
      </c>
      <c r="B943" t="s">
        <v>110</v>
      </c>
      <c r="C943" t="s">
        <v>464</v>
      </c>
      <c r="D943">
        <v>6</v>
      </c>
      <c r="E943">
        <v>3075000</v>
      </c>
      <c r="F943">
        <v>3446875</v>
      </c>
      <c r="G943">
        <v>3260937.5</v>
      </c>
      <c r="H943">
        <v>329229910.17945939</v>
      </c>
      <c r="I943">
        <v>4.6569679848092353E-6</v>
      </c>
      <c r="J943">
        <v>2.3681526037793724E-5</v>
      </c>
      <c r="K943">
        <v>77.874473160219367</v>
      </c>
      <c r="L943">
        <v>9996.1735752206041</v>
      </c>
      <c r="M943">
        <v>0</v>
      </c>
    </row>
    <row r="944" spans="1:15" x14ac:dyDescent="0.15">
      <c r="A944">
        <v>42</v>
      </c>
      <c r="B944" t="s">
        <v>110</v>
      </c>
      <c r="C944" t="s">
        <v>464</v>
      </c>
      <c r="D944">
        <v>7</v>
      </c>
      <c r="E944">
        <v>3075000</v>
      </c>
      <c r="F944">
        <v>3260937.5</v>
      </c>
      <c r="G944">
        <v>3167968.75</v>
      </c>
      <c r="H944">
        <v>3299008.5900491676</v>
      </c>
      <c r="I944">
        <v>6.7923515217218722E-8</v>
      </c>
      <c r="J944">
        <v>1.9092481568201707E-5</v>
      </c>
      <c r="K944">
        <v>0.78033176196257248</v>
      </c>
      <c r="L944">
        <v>4.1363993899613947</v>
      </c>
      <c r="M944">
        <v>0</v>
      </c>
    </row>
    <row r="945" spans="1:15" x14ac:dyDescent="0.15">
      <c r="A945">
        <v>42</v>
      </c>
      <c r="B945" t="s">
        <v>110</v>
      </c>
      <c r="C945" t="s">
        <v>464</v>
      </c>
      <c r="D945">
        <v>8</v>
      </c>
      <c r="E945">
        <v>3075000</v>
      </c>
      <c r="F945">
        <v>3167968.75</v>
      </c>
      <c r="G945">
        <v>3121484.375</v>
      </c>
      <c r="H945">
        <v>-73533530.682918236</v>
      </c>
      <c r="I945">
        <v>-1.9618329031458269E-6</v>
      </c>
      <c r="J945">
        <v>1.7062725149838661E-5</v>
      </c>
      <c r="K945">
        <v>-17.393270734186018</v>
      </c>
      <c r="L945">
        <v>-2455.7231704201063</v>
      </c>
      <c r="M945">
        <v>0</v>
      </c>
    </row>
    <row r="946" spans="1:15" x14ac:dyDescent="0.15">
      <c r="A946">
        <v>42</v>
      </c>
      <c r="B946" t="s">
        <v>110</v>
      </c>
      <c r="C946" t="s">
        <v>464</v>
      </c>
      <c r="D946">
        <v>9</v>
      </c>
      <c r="E946">
        <v>3121484.375</v>
      </c>
      <c r="F946">
        <v>3167968.75</v>
      </c>
      <c r="G946">
        <v>3144726.5625</v>
      </c>
      <c r="H946">
        <v>-41603188.177076764</v>
      </c>
      <c r="I946">
        <v>-9.6788986009816407E-7</v>
      </c>
      <c r="J946">
        <v>1.8056668192886324E-5</v>
      </c>
      <c r="K946">
        <v>-9.8406197641925317</v>
      </c>
      <c r="L946">
        <v>-1422.9508941471527</v>
      </c>
      <c r="M946">
        <v>0</v>
      </c>
    </row>
    <row r="947" spans="1:15" x14ac:dyDescent="0.15">
      <c r="A947">
        <v>42</v>
      </c>
      <c r="B947" t="s">
        <v>110</v>
      </c>
      <c r="C947" t="s">
        <v>464</v>
      </c>
      <c r="D947">
        <v>10</v>
      </c>
      <c r="E947">
        <v>3144726.5625</v>
      </c>
      <c r="F947">
        <v>3167968.75</v>
      </c>
      <c r="G947">
        <v>3156347.65625</v>
      </c>
      <c r="H947">
        <v>-20839444.775050096</v>
      </c>
      <c r="I947">
        <v>-4.5534500382529087E-7</v>
      </c>
      <c r="J947">
        <v>1.8569213049159198E-5</v>
      </c>
      <c r="K947">
        <v>-4.9292629030087509</v>
      </c>
      <c r="L947">
        <v>-760.23920824390643</v>
      </c>
      <c r="M947">
        <v>0</v>
      </c>
    </row>
    <row r="948" spans="1:15" x14ac:dyDescent="0.15">
      <c r="A948">
        <v>42</v>
      </c>
      <c r="B948" t="s">
        <v>110</v>
      </c>
      <c r="C948" t="s">
        <v>464</v>
      </c>
      <c r="D948">
        <v>11</v>
      </c>
      <c r="E948">
        <v>3156347.65625</v>
      </c>
      <c r="F948">
        <v>3167968.75</v>
      </c>
      <c r="G948">
        <v>3162158.203125</v>
      </c>
      <c r="H948">
        <v>-9200209.0542661119</v>
      </c>
      <c r="I948">
        <v>-1.9506267528141173E-7</v>
      </c>
      <c r="J948">
        <v>1.8829495377703077E-5</v>
      </c>
      <c r="K948">
        <v>-2.1761735823890325</v>
      </c>
      <c r="L948">
        <v>-390.94714632474785</v>
      </c>
      <c r="M948">
        <v>0</v>
      </c>
    </row>
    <row r="949" spans="1:15" x14ac:dyDescent="0.15">
      <c r="A949">
        <v>42</v>
      </c>
      <c r="B949" t="s">
        <v>110</v>
      </c>
      <c r="C949" t="s">
        <v>464</v>
      </c>
      <c r="D949">
        <v>12</v>
      </c>
      <c r="E949">
        <v>3162158.203125</v>
      </c>
      <c r="F949">
        <v>3167968.75</v>
      </c>
      <c r="G949">
        <v>3165063.4765625</v>
      </c>
      <c r="H949">
        <v>-3059090.5540424292</v>
      </c>
      <c r="I949">
        <v>-6.3908365617475259E-8</v>
      </c>
      <c r="J949">
        <v>1.8960649687367013E-5</v>
      </c>
      <c r="K949">
        <v>-0.72358269367325712</v>
      </c>
      <c r="L949">
        <v>-196.65179155790059</v>
      </c>
      <c r="M949">
        <v>0</v>
      </c>
    </row>
    <row r="950" spans="1:15" x14ac:dyDescent="0.15">
      <c r="A950">
        <v>42</v>
      </c>
      <c r="B950" t="s">
        <v>110</v>
      </c>
      <c r="C950" t="s">
        <v>464</v>
      </c>
      <c r="D950">
        <v>13</v>
      </c>
      <c r="E950">
        <v>3165063.4765625</v>
      </c>
      <c r="F950">
        <v>3167968.75</v>
      </c>
      <c r="G950">
        <v>3166516.11328125</v>
      </c>
      <c r="H950">
        <v>92705.902593681909</v>
      </c>
      <c r="I950">
        <v>1.9226412677778243E-9</v>
      </c>
      <c r="J950">
        <v>1.9026480694252266E-5</v>
      </c>
      <c r="K950">
        <v>2.1928212170608585E-2</v>
      </c>
      <c r="L950">
        <v>-97.072305989385384</v>
      </c>
      <c r="M950">
        <v>0</v>
      </c>
    </row>
    <row r="951" spans="1:15" x14ac:dyDescent="0.15">
      <c r="A951">
        <v>42</v>
      </c>
      <c r="B951" t="s">
        <v>110</v>
      </c>
      <c r="C951" t="s">
        <v>464</v>
      </c>
      <c r="D951">
        <v>14</v>
      </c>
      <c r="E951">
        <v>3166516.11328125</v>
      </c>
      <c r="F951">
        <v>3167968.75</v>
      </c>
      <c r="G951">
        <v>3167242.431640625</v>
      </c>
      <c r="H951">
        <v>1689096.6052532969</v>
      </c>
      <c r="I951">
        <v>3.4903235345722702E-8</v>
      </c>
      <c r="J951">
        <v>1.9059461288330211E-5</v>
      </c>
      <c r="K951">
        <v>0.39953085726359411</v>
      </c>
      <c r="L951">
        <v>-46.669803726443881</v>
      </c>
      <c r="M951">
        <v>0</v>
      </c>
    </row>
    <row r="952" spans="1:15" x14ac:dyDescent="0.15">
      <c r="A952">
        <v>42</v>
      </c>
      <c r="B952" t="s">
        <v>110</v>
      </c>
      <c r="C952" t="s">
        <v>464</v>
      </c>
      <c r="D952">
        <v>15</v>
      </c>
      <c r="E952">
        <v>3167242.431640625</v>
      </c>
      <c r="F952">
        <v>3167968.75</v>
      </c>
      <c r="G952">
        <v>3167605.5908203125</v>
      </c>
      <c r="H952">
        <v>2492309.9684424652</v>
      </c>
      <c r="I952">
        <v>5.1407372810865598E-8</v>
      </c>
      <c r="J952">
        <v>1.9075965425795354E-5</v>
      </c>
      <c r="K952">
        <v>0.5895191164090321</v>
      </c>
      <c r="L952">
        <v>-21.318803841451945</v>
      </c>
      <c r="M952">
        <v>0</v>
      </c>
    </row>
    <row r="953" spans="1:15" x14ac:dyDescent="0.15">
      <c r="A953">
        <v>42</v>
      </c>
      <c r="B953" t="s">
        <v>110</v>
      </c>
      <c r="C953" t="s">
        <v>464</v>
      </c>
      <c r="D953">
        <v>16</v>
      </c>
      <c r="E953">
        <v>3167605.5908203125</v>
      </c>
      <c r="F953">
        <v>3167968.75</v>
      </c>
      <c r="G953">
        <v>3167787.1704101563</v>
      </c>
      <c r="H953">
        <v>2895231.7948817401</v>
      </c>
      <c r="I953">
        <v>5.9664116424282504E-8</v>
      </c>
      <c r="J953">
        <v>1.9084222169408771E-5</v>
      </c>
      <c r="K953">
        <v>0.68482432407260219</v>
      </c>
      <c r="L953">
        <v>-8.603967402681489</v>
      </c>
      <c r="M953">
        <v>0</v>
      </c>
    </row>
    <row r="954" spans="1:15" x14ac:dyDescent="0.15">
      <c r="A954">
        <v>42</v>
      </c>
      <c r="B954" t="s">
        <v>110</v>
      </c>
      <c r="C954" t="s">
        <v>464</v>
      </c>
      <c r="D954">
        <v>17</v>
      </c>
      <c r="E954">
        <v>3167787.1704101563</v>
      </c>
      <c r="F954">
        <v>3167968.75</v>
      </c>
      <c r="G954">
        <v>3167877.9602050781</v>
      </c>
      <c r="H954">
        <v>3097081.1764116506</v>
      </c>
      <c r="I954">
        <v>6.3794872516985033E-8</v>
      </c>
      <c r="J954">
        <v>1.9088352925501473E-5</v>
      </c>
      <c r="K954">
        <v>0.73256881434625221</v>
      </c>
      <c r="L954">
        <v>-2.2348330548959772</v>
      </c>
      <c r="M954">
        <v>0</v>
      </c>
    </row>
    <row r="955" spans="1:15" x14ac:dyDescent="0.15">
      <c r="A955">
        <v>42</v>
      </c>
      <c r="B955" t="s">
        <v>110</v>
      </c>
      <c r="C955" t="s">
        <v>464</v>
      </c>
      <c r="D955">
        <v>18</v>
      </c>
      <c r="E955">
        <v>3167877.9602050781</v>
      </c>
      <c r="F955">
        <v>3167968.75</v>
      </c>
      <c r="G955">
        <v>3167923.3551025391</v>
      </c>
      <c r="H955">
        <v>3198052.1355385799</v>
      </c>
      <c r="I955">
        <v>6.5859805362111101E-8</v>
      </c>
      <c r="J955">
        <v>1.90904178583466E-5</v>
      </c>
      <c r="K955">
        <v>0.75645200358080755</v>
      </c>
      <c r="L955">
        <v>0.95105774536851528</v>
      </c>
      <c r="M955">
        <v>0</v>
      </c>
    </row>
    <row r="956" spans="1:15" x14ac:dyDescent="0.15">
      <c r="A956">
        <v>42</v>
      </c>
      <c r="B956" t="s">
        <v>110</v>
      </c>
      <c r="C956" t="s">
        <v>465</v>
      </c>
      <c r="D956">
        <v>18</v>
      </c>
      <c r="E956">
        <v>3167877.9602050781</v>
      </c>
      <c r="F956">
        <v>3167968.75</v>
      </c>
      <c r="G956">
        <v>3167923.3551025391</v>
      </c>
      <c r="H956">
        <v>3198052.1355385799</v>
      </c>
      <c r="I956">
        <v>6.5859805362111101E-8</v>
      </c>
      <c r="J956">
        <v>1.90904178583466E-5</v>
      </c>
      <c r="K956">
        <v>0.75645200358080755</v>
      </c>
      <c r="L956">
        <v>0.95105774536851528</v>
      </c>
      <c r="M956">
        <v>0</v>
      </c>
      <c r="N956" t="s">
        <v>466</v>
      </c>
      <c r="O956" t="s">
        <v>467</v>
      </c>
    </row>
    <row r="957" spans="1:15" x14ac:dyDescent="0.15">
      <c r="A957">
        <v>43</v>
      </c>
      <c r="B957" t="s">
        <v>111</v>
      </c>
      <c r="C957" t="s">
        <v>461</v>
      </c>
      <c r="D957">
        <v>0</v>
      </c>
      <c r="E957">
        <v>100000</v>
      </c>
      <c r="F957">
        <v>12000000</v>
      </c>
      <c r="G957">
        <v>100000</v>
      </c>
      <c r="H957">
        <v>-95.22714934776377</v>
      </c>
      <c r="I957">
        <v>-2.4094051696841361E-4</v>
      </c>
      <c r="J957">
        <v>-2.2191595891542912E-4</v>
      </c>
      <c r="K957">
        <v>-2.2693933569525343E-5</v>
      </c>
      <c r="L957">
        <v>-100.09522714934776</v>
      </c>
      <c r="M957">
        <v>0</v>
      </c>
      <c r="O957" t="s">
        <v>462</v>
      </c>
    </row>
    <row r="958" spans="1:15" x14ac:dyDescent="0.15">
      <c r="A958">
        <v>43</v>
      </c>
      <c r="B958" t="s">
        <v>111</v>
      </c>
      <c r="C958" t="s">
        <v>461</v>
      </c>
      <c r="D958">
        <v>0</v>
      </c>
      <c r="E958">
        <v>100000</v>
      </c>
      <c r="F958">
        <v>12000000</v>
      </c>
      <c r="G958">
        <v>12000000</v>
      </c>
      <c r="H958">
        <v>7579232696436.4531</v>
      </c>
      <c r="I958">
        <v>1.1791751055827972E-2</v>
      </c>
      <c r="J958">
        <v>1.1810775613880957E-2</v>
      </c>
      <c r="K958">
        <v>1806234.9287886403</v>
      </c>
      <c r="L958">
        <v>63160172.470303774</v>
      </c>
      <c r="M958">
        <v>0</v>
      </c>
      <c r="O958" t="s">
        <v>463</v>
      </c>
    </row>
    <row r="959" spans="1:15" x14ac:dyDescent="0.15">
      <c r="A959">
        <v>43</v>
      </c>
      <c r="B959" t="s">
        <v>111</v>
      </c>
      <c r="C959" t="s">
        <v>464</v>
      </c>
      <c r="D959">
        <v>1</v>
      </c>
      <c r="E959">
        <v>100000</v>
      </c>
      <c r="F959">
        <v>12000000</v>
      </c>
      <c r="G959">
        <v>6050000</v>
      </c>
      <c r="H959">
        <v>222597936698.492</v>
      </c>
      <c r="I959">
        <v>7.2320006700528924E-4</v>
      </c>
      <c r="J959">
        <v>7.4222462505827368E-4</v>
      </c>
      <c r="K959">
        <v>53048.13619591578</v>
      </c>
      <c r="L959">
        <v>3679204.7388180494</v>
      </c>
      <c r="M959">
        <v>0</v>
      </c>
    </row>
    <row r="960" spans="1:15" x14ac:dyDescent="0.15">
      <c r="A960">
        <v>43</v>
      </c>
      <c r="B960" t="s">
        <v>111</v>
      </c>
      <c r="C960" t="s">
        <v>464</v>
      </c>
      <c r="D960">
        <v>2</v>
      </c>
      <c r="E960">
        <v>100000</v>
      </c>
      <c r="F960">
        <v>6050000</v>
      </c>
      <c r="G960">
        <v>3075000</v>
      </c>
      <c r="H960">
        <v>-102367255.60748672</v>
      </c>
      <c r="I960">
        <v>-4.6243895918157768E-6</v>
      </c>
      <c r="J960">
        <v>1.4400168461168712E-5</v>
      </c>
      <c r="K960">
        <v>-24.395518655788454</v>
      </c>
      <c r="L960">
        <v>-3429.0164425198936</v>
      </c>
      <c r="M960">
        <v>0</v>
      </c>
    </row>
    <row r="961" spans="1:13" x14ac:dyDescent="0.15">
      <c r="A961">
        <v>43</v>
      </c>
      <c r="B961" t="s">
        <v>111</v>
      </c>
      <c r="C961" t="s">
        <v>464</v>
      </c>
      <c r="D961">
        <v>3</v>
      </c>
      <c r="E961">
        <v>3075000</v>
      </c>
      <c r="F961">
        <v>6050000</v>
      </c>
      <c r="G961">
        <v>4562500</v>
      </c>
      <c r="H961">
        <v>33463173283.174259</v>
      </c>
      <c r="I961">
        <v>1.7051945708137218E-4</v>
      </c>
      <c r="J961">
        <v>1.8954401513435667E-4</v>
      </c>
      <c r="K961">
        <v>7974.7323816294129</v>
      </c>
      <c r="L961">
        <v>733339.41442573722</v>
      </c>
      <c r="M961">
        <v>0</v>
      </c>
    </row>
    <row r="962" spans="1:13" x14ac:dyDescent="0.15">
      <c r="A962">
        <v>43</v>
      </c>
      <c r="B962" t="s">
        <v>111</v>
      </c>
      <c r="C962" t="s">
        <v>464</v>
      </c>
      <c r="D962">
        <v>4</v>
      </c>
      <c r="E962">
        <v>3075000</v>
      </c>
      <c r="F962">
        <v>4562500</v>
      </c>
      <c r="G962">
        <v>3818750</v>
      </c>
      <c r="H962">
        <v>6107891700.9927444</v>
      </c>
      <c r="I962">
        <v>4.7503130227871708E-5</v>
      </c>
      <c r="J962">
        <v>6.65276882808562E-5</v>
      </c>
      <c r="K962">
        <v>1455.5942235126829</v>
      </c>
      <c r="L962">
        <v>159844.79086069379</v>
      </c>
      <c r="M962">
        <v>0</v>
      </c>
    </row>
    <row r="963" spans="1:13" x14ac:dyDescent="0.15">
      <c r="A963">
        <v>43</v>
      </c>
      <c r="B963" t="s">
        <v>111</v>
      </c>
      <c r="C963" t="s">
        <v>464</v>
      </c>
      <c r="D963">
        <v>5</v>
      </c>
      <c r="E963">
        <v>3075000</v>
      </c>
      <c r="F963">
        <v>3818750</v>
      </c>
      <c r="G963">
        <v>3446875</v>
      </c>
      <c r="H963">
        <v>1303661660.2564168</v>
      </c>
      <c r="I963">
        <v>1.4510433690496742E-5</v>
      </c>
      <c r="J963">
        <v>3.353499174348123E-5</v>
      </c>
      <c r="K963">
        <v>310.68042378285259</v>
      </c>
      <c r="L963">
        <v>37721.55315340466</v>
      </c>
      <c r="M963">
        <v>0</v>
      </c>
    </row>
    <row r="964" spans="1:13" x14ac:dyDescent="0.15">
      <c r="A964">
        <v>43</v>
      </c>
      <c r="B964" t="s">
        <v>111</v>
      </c>
      <c r="C964" t="s">
        <v>464</v>
      </c>
      <c r="D964">
        <v>6</v>
      </c>
      <c r="E964">
        <v>3075000</v>
      </c>
      <c r="F964">
        <v>3446875</v>
      </c>
      <c r="G964">
        <v>3260937.5</v>
      </c>
      <c r="H964">
        <v>228911624.98651665</v>
      </c>
      <c r="I964">
        <v>3.4729703023413497E-6</v>
      </c>
      <c r="J964">
        <v>2.2497528355325838E-5</v>
      </c>
      <c r="K964">
        <v>54.552774563949491</v>
      </c>
      <c r="L964">
        <v>6919.8102535395619</v>
      </c>
      <c r="M964">
        <v>0</v>
      </c>
    </row>
    <row r="965" spans="1:13" x14ac:dyDescent="0.15">
      <c r="A965">
        <v>43</v>
      </c>
      <c r="B965" t="s">
        <v>111</v>
      </c>
      <c r="C965" t="s">
        <v>464</v>
      </c>
      <c r="D965">
        <v>7</v>
      </c>
      <c r="E965">
        <v>3075000</v>
      </c>
      <c r="F965">
        <v>3260937.5</v>
      </c>
      <c r="G965">
        <v>3167968.75</v>
      </c>
      <c r="H965">
        <v>-39418232.976628475</v>
      </c>
      <c r="I965">
        <v>-9.1040802661578014E-7</v>
      </c>
      <c r="J965">
        <v>1.8114150026368708E-5</v>
      </c>
      <c r="K965">
        <v>-9.3939046451219514</v>
      </c>
      <c r="L965">
        <v>-1344.2746784237841</v>
      </c>
      <c r="M965">
        <v>0</v>
      </c>
    </row>
    <row r="966" spans="1:13" x14ac:dyDescent="0.15">
      <c r="A966">
        <v>43</v>
      </c>
      <c r="B966" t="s">
        <v>111</v>
      </c>
      <c r="C966" t="s">
        <v>464</v>
      </c>
      <c r="D966">
        <v>8</v>
      </c>
      <c r="E966">
        <v>3167968.75</v>
      </c>
      <c r="F966">
        <v>3260937.5</v>
      </c>
      <c r="G966">
        <v>3214453.125</v>
      </c>
      <c r="H966">
        <v>65020643.162552454</v>
      </c>
      <c r="I966">
        <v>1.1936516155160417E-6</v>
      </c>
      <c r="J966">
        <v>2.021820966850053E-5</v>
      </c>
      <c r="K966">
        <v>15.495309548646366</v>
      </c>
      <c r="L966">
        <v>1922.7591019095184</v>
      </c>
      <c r="M966">
        <v>0</v>
      </c>
    </row>
    <row r="967" spans="1:13" x14ac:dyDescent="0.15">
      <c r="A967">
        <v>43</v>
      </c>
      <c r="B967" t="s">
        <v>111</v>
      </c>
      <c r="C967" t="s">
        <v>464</v>
      </c>
      <c r="D967">
        <v>9</v>
      </c>
      <c r="E967">
        <v>3167968.75</v>
      </c>
      <c r="F967">
        <v>3214453.125</v>
      </c>
      <c r="G967">
        <v>3191210.9375</v>
      </c>
      <c r="H967">
        <v>5869536.1721822089</v>
      </c>
      <c r="I967">
        <v>1.201611336654101E-7</v>
      </c>
      <c r="J967">
        <v>1.9144719186649899E-5</v>
      </c>
      <c r="K967">
        <v>1.3987908373585809</v>
      </c>
      <c r="L967">
        <v>83.928179212760327</v>
      </c>
      <c r="M967">
        <v>0</v>
      </c>
    </row>
    <row r="968" spans="1:13" x14ac:dyDescent="0.15">
      <c r="A968">
        <v>43</v>
      </c>
      <c r="B968" t="s">
        <v>111</v>
      </c>
      <c r="C968" t="s">
        <v>464</v>
      </c>
      <c r="D968">
        <v>10</v>
      </c>
      <c r="E968">
        <v>3167968.75</v>
      </c>
      <c r="F968">
        <v>3191210.9375</v>
      </c>
      <c r="G968">
        <v>3179589.84375</v>
      </c>
      <c r="H968">
        <v>-18444392.288777445</v>
      </c>
      <c r="I968">
        <v>-4.004227969070966E-7</v>
      </c>
      <c r="J968">
        <v>1.8624135256077392E-5</v>
      </c>
      <c r="K968">
        <v>-4.3955512288115166</v>
      </c>
      <c r="L968">
        <v>-680.08715573906147</v>
      </c>
      <c r="M968">
        <v>0</v>
      </c>
    </row>
    <row r="969" spans="1:13" x14ac:dyDescent="0.15">
      <c r="A969">
        <v>43</v>
      </c>
      <c r="B969" t="s">
        <v>111</v>
      </c>
      <c r="C969" t="s">
        <v>464</v>
      </c>
      <c r="D969">
        <v>11</v>
      </c>
      <c r="E969">
        <v>3179589.84375</v>
      </c>
      <c r="F969">
        <v>3191210.9375</v>
      </c>
      <c r="G969">
        <v>3185400.390625</v>
      </c>
      <c r="H969">
        <v>-6712797.6713332068</v>
      </c>
      <c r="I969">
        <v>-1.4146399677818832E-7</v>
      </c>
      <c r="J969">
        <v>1.88830940562063E-5</v>
      </c>
      <c r="K969">
        <v>-1.5997515988068127</v>
      </c>
      <c r="L969">
        <v>-310.73638626684868</v>
      </c>
      <c r="M969">
        <v>0</v>
      </c>
    </row>
    <row r="970" spans="1:13" x14ac:dyDescent="0.15">
      <c r="A970">
        <v>43</v>
      </c>
      <c r="B970" t="s">
        <v>111</v>
      </c>
      <c r="C970" t="s">
        <v>464</v>
      </c>
      <c r="D970">
        <v>12</v>
      </c>
      <c r="E970">
        <v>3185400.390625</v>
      </c>
      <c r="F970">
        <v>3191210.9375</v>
      </c>
      <c r="G970">
        <v>3188305.6640625</v>
      </c>
      <c r="H970">
        <v>-528956.2390302904</v>
      </c>
      <c r="I970">
        <v>-1.0985778362237298E-8</v>
      </c>
      <c r="J970">
        <v>1.9013572274622251E-5</v>
      </c>
      <c r="K970">
        <v>-0.1260575143954078</v>
      </c>
      <c r="L970">
        <v>-116.59051216426661</v>
      </c>
      <c r="M970">
        <v>0</v>
      </c>
    </row>
    <row r="971" spans="1:13" x14ac:dyDescent="0.15">
      <c r="A971">
        <v>43</v>
      </c>
      <c r="B971" t="s">
        <v>111</v>
      </c>
      <c r="C971" t="s">
        <v>464</v>
      </c>
      <c r="D971">
        <v>13</v>
      </c>
      <c r="E971">
        <v>3188305.6640625</v>
      </c>
      <c r="F971">
        <v>3191210.9375</v>
      </c>
      <c r="G971">
        <v>3189758.30078125</v>
      </c>
      <c r="H971">
        <v>2643336.118296199</v>
      </c>
      <c r="I971">
        <v>5.4503968268131733E-8</v>
      </c>
      <c r="J971">
        <v>1.907906202125262E-5</v>
      </c>
      <c r="K971">
        <v>0.62994319037598723</v>
      </c>
      <c r="L971">
        <v>-17.130519962945744</v>
      </c>
      <c r="M971">
        <v>0</v>
      </c>
    </row>
    <row r="972" spans="1:13" x14ac:dyDescent="0.15">
      <c r="A972">
        <v>43</v>
      </c>
      <c r="B972" t="s">
        <v>111</v>
      </c>
      <c r="C972" t="s">
        <v>464</v>
      </c>
      <c r="D972">
        <v>14</v>
      </c>
      <c r="E972">
        <v>3189758.30078125</v>
      </c>
      <c r="F972">
        <v>3191210.9375</v>
      </c>
      <c r="G972">
        <v>3190484.619140625</v>
      </c>
      <c r="H972">
        <v>4249682.3410498463</v>
      </c>
      <c r="I972">
        <v>8.7311607634699004E-8</v>
      </c>
      <c r="J972">
        <v>1.9111869660619187E-5</v>
      </c>
      <c r="K972">
        <v>1.0127574898537579</v>
      </c>
      <c r="L972">
        <v>33.198646862448193</v>
      </c>
      <c r="M972">
        <v>0</v>
      </c>
    </row>
    <row r="973" spans="1:13" x14ac:dyDescent="0.15">
      <c r="A973">
        <v>43</v>
      </c>
      <c r="B973" t="s">
        <v>111</v>
      </c>
      <c r="C973" t="s">
        <v>464</v>
      </c>
      <c r="D973">
        <v>15</v>
      </c>
      <c r="E973">
        <v>3189758.30078125</v>
      </c>
      <c r="F973">
        <v>3190484.619140625</v>
      </c>
      <c r="G973">
        <v>3190121.4599609375</v>
      </c>
      <c r="H973">
        <v>3444822.6964557543</v>
      </c>
      <c r="I973">
        <v>7.0902554115640518E-8</v>
      </c>
      <c r="J973">
        <v>1.9095460607100129E-5</v>
      </c>
      <c r="K973">
        <v>0.82094841615665659</v>
      </c>
      <c r="L973">
        <v>7.9840607855080101</v>
      </c>
      <c r="M973">
        <v>0</v>
      </c>
    </row>
    <row r="974" spans="1:13" x14ac:dyDescent="0.15">
      <c r="A974">
        <v>43</v>
      </c>
      <c r="B974" t="s">
        <v>111</v>
      </c>
      <c r="C974" t="s">
        <v>464</v>
      </c>
      <c r="D974">
        <v>16</v>
      </c>
      <c r="E974">
        <v>3189758.30078125</v>
      </c>
      <c r="F974">
        <v>3190121.4599609375</v>
      </c>
      <c r="G974">
        <v>3189939.8803710938</v>
      </c>
      <c r="H974">
        <v>3043658.0137866302</v>
      </c>
      <c r="I974">
        <v>6.2701952982529988E-8</v>
      </c>
      <c r="J974">
        <v>1.9087260005967018E-5</v>
      </c>
      <c r="K974">
        <v>0.72534537940412769</v>
      </c>
      <c r="L974">
        <v>-4.585724874772442</v>
      </c>
      <c r="M974">
        <v>0</v>
      </c>
    </row>
    <row r="975" spans="1:13" x14ac:dyDescent="0.15">
      <c r="A975">
        <v>43</v>
      </c>
      <c r="B975" t="s">
        <v>111</v>
      </c>
      <c r="C975" t="s">
        <v>464</v>
      </c>
      <c r="D975">
        <v>17</v>
      </c>
      <c r="E975">
        <v>3189939.8803710938</v>
      </c>
      <c r="F975">
        <v>3190121.4599609375</v>
      </c>
      <c r="G975">
        <v>3190030.6701660156</v>
      </c>
      <c r="H975">
        <v>3244067.102463623</v>
      </c>
      <c r="I975">
        <v>6.680053898014331E-8</v>
      </c>
      <c r="J975">
        <v>1.9091358591964632E-5</v>
      </c>
      <c r="K975">
        <v>0.77310560929986372</v>
      </c>
      <c r="L975">
        <v>1.6939157608411097</v>
      </c>
      <c r="M975">
        <v>0</v>
      </c>
    </row>
    <row r="976" spans="1:13" x14ac:dyDescent="0.15">
      <c r="A976">
        <v>43</v>
      </c>
      <c r="B976" t="s">
        <v>111</v>
      </c>
      <c r="C976" t="s">
        <v>464</v>
      </c>
      <c r="D976">
        <v>18</v>
      </c>
      <c r="E976">
        <v>3189939.8803710938</v>
      </c>
      <c r="F976">
        <v>3190030.6701660156</v>
      </c>
      <c r="G976">
        <v>3189985.2752685547</v>
      </c>
      <c r="H976">
        <v>3143802.3185539651</v>
      </c>
      <c r="I976">
        <v>6.475047063889144E-8</v>
      </c>
      <c r="J976">
        <v>1.908930852362338E-5</v>
      </c>
      <c r="K976">
        <v>0.74921113843736875</v>
      </c>
      <c r="L976">
        <v>-1.4477482724650388</v>
      </c>
      <c r="M976">
        <v>0</v>
      </c>
    </row>
    <row r="977" spans="1:15" x14ac:dyDescent="0.15">
      <c r="A977">
        <v>43</v>
      </c>
      <c r="B977" t="s">
        <v>111</v>
      </c>
      <c r="C977" t="s">
        <v>464</v>
      </c>
      <c r="D977">
        <v>19</v>
      </c>
      <c r="E977">
        <v>3189985.2752685547</v>
      </c>
      <c r="F977">
        <v>3190030.6701660156</v>
      </c>
      <c r="G977">
        <v>3190007.9727172852</v>
      </c>
      <c r="H977">
        <v>3193928.1248243474</v>
      </c>
      <c r="I977">
        <v>6.5775484367161546E-8</v>
      </c>
      <c r="J977">
        <v>1.909033353735165E-5</v>
      </c>
      <c r="K977">
        <v>0.76115680440983935</v>
      </c>
      <c r="L977">
        <v>0.1228884736524045</v>
      </c>
      <c r="M977">
        <v>0</v>
      </c>
    </row>
    <row r="978" spans="1:15" x14ac:dyDescent="0.15">
      <c r="A978">
        <v>43</v>
      </c>
      <c r="B978" t="s">
        <v>111</v>
      </c>
      <c r="C978" t="s">
        <v>465</v>
      </c>
      <c r="D978">
        <v>19</v>
      </c>
      <c r="E978">
        <v>3189985.2752685547</v>
      </c>
      <c r="F978">
        <v>3190030.6701660156</v>
      </c>
      <c r="G978">
        <v>3190007.9727172852</v>
      </c>
      <c r="H978">
        <v>3193928.1248243474</v>
      </c>
      <c r="I978">
        <v>6.5775484367161546E-8</v>
      </c>
      <c r="J978">
        <v>1.909033353735165E-5</v>
      </c>
      <c r="K978">
        <v>0.76115680440983935</v>
      </c>
      <c r="L978">
        <v>0.1228884736524045</v>
      </c>
      <c r="M978">
        <v>0</v>
      </c>
      <c r="N978" t="s">
        <v>466</v>
      </c>
      <c r="O978" t="s">
        <v>467</v>
      </c>
    </row>
    <row r="979" spans="1:15" x14ac:dyDescent="0.15">
      <c r="A979">
        <v>44</v>
      </c>
      <c r="B979" t="s">
        <v>112</v>
      </c>
      <c r="C979" t="s">
        <v>461</v>
      </c>
      <c r="D979">
        <v>0</v>
      </c>
      <c r="E979">
        <v>100000</v>
      </c>
      <c r="F979">
        <v>12000000</v>
      </c>
      <c r="G979">
        <v>100000</v>
      </c>
      <c r="H979">
        <v>-95.930806378863352</v>
      </c>
      <c r="I979">
        <v>-2.3939896578014711E-4</v>
      </c>
      <c r="J979">
        <v>-2.2044770011195853E-4</v>
      </c>
      <c r="K979">
        <v>-2.2707961775496143E-5</v>
      </c>
      <c r="L979">
        <v>-100.09593080637886</v>
      </c>
      <c r="M979">
        <v>0</v>
      </c>
      <c r="O979" t="s">
        <v>462</v>
      </c>
    </row>
    <row r="980" spans="1:15" x14ac:dyDescent="0.15">
      <c r="A980">
        <v>44</v>
      </c>
      <c r="B980" t="s">
        <v>112</v>
      </c>
      <c r="C980" t="s">
        <v>461</v>
      </c>
      <c r="D980">
        <v>0</v>
      </c>
      <c r="E980">
        <v>100000</v>
      </c>
      <c r="F980">
        <v>12000000</v>
      </c>
      <c r="G980">
        <v>12000000</v>
      </c>
      <c r="H980">
        <v>7893046203295.8809</v>
      </c>
      <c r="I980">
        <v>1.2124768446157898E-2</v>
      </c>
      <c r="J980">
        <v>1.2143719711826087E-2</v>
      </c>
      <c r="K980">
        <v>1868377.8260844378</v>
      </c>
      <c r="L980">
        <v>65775285.027465671</v>
      </c>
      <c r="M980">
        <v>0</v>
      </c>
      <c r="O980" t="s">
        <v>463</v>
      </c>
    </row>
    <row r="981" spans="1:15" x14ac:dyDescent="0.15">
      <c r="A981">
        <v>44</v>
      </c>
      <c r="B981" t="s">
        <v>112</v>
      </c>
      <c r="C981" t="s">
        <v>464</v>
      </c>
      <c r="D981">
        <v>1</v>
      </c>
      <c r="E981">
        <v>100000</v>
      </c>
      <c r="F981">
        <v>12000000</v>
      </c>
      <c r="G981">
        <v>6050000</v>
      </c>
      <c r="H981">
        <v>230679773549.12796</v>
      </c>
      <c r="I981">
        <v>7.3983364074754277E-4</v>
      </c>
      <c r="J981">
        <v>7.587849064157313E-4</v>
      </c>
      <c r="K981">
        <v>54604.643470273833</v>
      </c>
      <c r="L981">
        <v>3812788.8189938506</v>
      </c>
      <c r="M981">
        <v>0</v>
      </c>
    </row>
    <row r="982" spans="1:15" x14ac:dyDescent="0.15">
      <c r="A982">
        <v>44</v>
      </c>
      <c r="B982" t="s">
        <v>112</v>
      </c>
      <c r="C982" t="s">
        <v>464</v>
      </c>
      <c r="D982">
        <v>2</v>
      </c>
      <c r="E982">
        <v>100000</v>
      </c>
      <c r="F982">
        <v>6050000</v>
      </c>
      <c r="G982">
        <v>3075000</v>
      </c>
      <c r="H982">
        <v>-103137485.34595606</v>
      </c>
      <c r="I982">
        <v>-4.0086577083677789E-6</v>
      </c>
      <c r="J982">
        <v>1.4942607959820803E-5</v>
      </c>
      <c r="K982">
        <v>-24.413868320956709</v>
      </c>
      <c r="L982">
        <v>-3454.064564096132</v>
      </c>
      <c r="M982">
        <v>0</v>
      </c>
    </row>
    <row r="983" spans="1:15" x14ac:dyDescent="0.15">
      <c r="A983">
        <v>44</v>
      </c>
      <c r="B983" t="s">
        <v>112</v>
      </c>
      <c r="C983" t="s">
        <v>464</v>
      </c>
      <c r="D983">
        <v>3</v>
      </c>
      <c r="E983">
        <v>3075000</v>
      </c>
      <c r="F983">
        <v>6050000</v>
      </c>
      <c r="G983">
        <v>4562500</v>
      </c>
      <c r="H983">
        <v>35040115556.217751</v>
      </c>
      <c r="I983">
        <v>1.7571941442611714E-4</v>
      </c>
      <c r="J983">
        <v>1.9467068009430572E-4</v>
      </c>
      <c r="K983">
        <v>8294.4117191834266</v>
      </c>
      <c r="L983">
        <v>767902.53273901914</v>
      </c>
      <c r="M983">
        <v>0</v>
      </c>
    </row>
    <row r="984" spans="1:15" x14ac:dyDescent="0.15">
      <c r="A984">
        <v>44</v>
      </c>
      <c r="B984" t="s">
        <v>112</v>
      </c>
      <c r="C984" t="s">
        <v>464</v>
      </c>
      <c r="D984">
        <v>4</v>
      </c>
      <c r="E984">
        <v>3075000</v>
      </c>
      <c r="F984">
        <v>4562500</v>
      </c>
      <c r="G984">
        <v>3818750</v>
      </c>
      <c r="H984">
        <v>6517550868.6274738</v>
      </c>
      <c r="I984">
        <v>4.9655481297679837E-5</v>
      </c>
      <c r="J984">
        <v>6.8606746965868418E-5</v>
      </c>
      <c r="K984">
        <v>1542.7817359330943</v>
      </c>
      <c r="L984">
        <v>170572.36317191421</v>
      </c>
      <c r="M984">
        <v>0</v>
      </c>
    </row>
    <row r="985" spans="1:15" x14ac:dyDescent="0.15">
      <c r="A985">
        <v>44</v>
      </c>
      <c r="B985" t="s">
        <v>112</v>
      </c>
      <c r="C985" t="s">
        <v>464</v>
      </c>
      <c r="D985">
        <v>5</v>
      </c>
      <c r="E985">
        <v>3075000</v>
      </c>
      <c r="F985">
        <v>3818750</v>
      </c>
      <c r="G985">
        <v>3446875</v>
      </c>
      <c r="H985">
        <v>1452046940.7519765</v>
      </c>
      <c r="I985">
        <v>1.5726946393272782E-5</v>
      </c>
      <c r="J985">
        <v>3.4678212061461363E-5</v>
      </c>
      <c r="K985">
        <v>343.71676494201779</v>
      </c>
      <c r="L985">
        <v>42026.475162342016</v>
      </c>
      <c r="M985">
        <v>0</v>
      </c>
    </row>
    <row r="986" spans="1:15" x14ac:dyDescent="0.15">
      <c r="A986">
        <v>44</v>
      </c>
      <c r="B986" t="s">
        <v>112</v>
      </c>
      <c r="C986" t="s">
        <v>464</v>
      </c>
      <c r="D986">
        <v>6</v>
      </c>
      <c r="E986">
        <v>3075000</v>
      </c>
      <c r="F986">
        <v>3446875</v>
      </c>
      <c r="G986">
        <v>3260937.5</v>
      </c>
      <c r="H986">
        <v>306012745.83086014</v>
      </c>
      <c r="I986">
        <v>4.3509933055779781E-6</v>
      </c>
      <c r="J986">
        <v>2.330225897376656E-5</v>
      </c>
      <c r="K986">
        <v>72.436853159537918</v>
      </c>
      <c r="L986">
        <v>9284.195368076209</v>
      </c>
      <c r="M986">
        <v>0</v>
      </c>
    </row>
    <row r="987" spans="1:15" x14ac:dyDescent="0.15">
      <c r="A987">
        <v>44</v>
      </c>
      <c r="B987" t="s">
        <v>112</v>
      </c>
      <c r="C987" t="s">
        <v>464</v>
      </c>
      <c r="D987">
        <v>7</v>
      </c>
      <c r="E987">
        <v>3075000</v>
      </c>
      <c r="F987">
        <v>3260937.5</v>
      </c>
      <c r="G987">
        <v>3167968.75</v>
      </c>
      <c r="H987">
        <v>-8148815.6294163046</v>
      </c>
      <c r="I987">
        <v>-1.7175627152886627E-7</v>
      </c>
      <c r="J987">
        <v>1.8779509396659715E-5</v>
      </c>
      <c r="K987">
        <v>-1.9289214884481771</v>
      </c>
      <c r="L987">
        <v>-357.22525291375757</v>
      </c>
      <c r="M987">
        <v>0</v>
      </c>
    </row>
    <row r="988" spans="1:15" x14ac:dyDescent="0.15">
      <c r="A988">
        <v>44</v>
      </c>
      <c r="B988" t="s">
        <v>112</v>
      </c>
      <c r="C988" t="s">
        <v>464</v>
      </c>
      <c r="D988">
        <v>8</v>
      </c>
      <c r="E988">
        <v>3167968.75</v>
      </c>
      <c r="F988">
        <v>3260937.5</v>
      </c>
      <c r="G988">
        <v>3214453.125</v>
      </c>
      <c r="H988">
        <v>117638873.22502592</v>
      </c>
      <c r="I988">
        <v>1.9994043860418395E-6</v>
      </c>
      <c r="J988">
        <v>2.0950670054230421E-5</v>
      </c>
      <c r="K988">
        <v>27.84651914585498</v>
      </c>
      <c r="L988">
        <v>3559.68544727265</v>
      </c>
      <c r="M988">
        <v>0</v>
      </c>
    </row>
    <row r="989" spans="1:15" x14ac:dyDescent="0.15">
      <c r="A989">
        <v>44</v>
      </c>
      <c r="B989" t="s">
        <v>112</v>
      </c>
      <c r="C989" t="s">
        <v>464</v>
      </c>
      <c r="D989">
        <v>9</v>
      </c>
      <c r="E989">
        <v>3167968.75</v>
      </c>
      <c r="F989">
        <v>3214453.125</v>
      </c>
      <c r="G989">
        <v>3191210.9375</v>
      </c>
      <c r="H989">
        <v>47359507.7730866</v>
      </c>
      <c r="I989">
        <v>8.9180269586903104E-7</v>
      </c>
      <c r="J989">
        <v>1.9843068364057612E-5</v>
      </c>
      <c r="K989">
        <v>11.210558243097564</v>
      </c>
      <c r="L989">
        <v>1384.0607123949042</v>
      </c>
      <c r="M989">
        <v>0</v>
      </c>
    </row>
    <row r="990" spans="1:15" x14ac:dyDescent="0.15">
      <c r="A990">
        <v>44</v>
      </c>
      <c r="B990" t="s">
        <v>112</v>
      </c>
      <c r="C990" t="s">
        <v>464</v>
      </c>
      <c r="D990">
        <v>10</v>
      </c>
      <c r="E990">
        <v>3167968.75</v>
      </c>
      <c r="F990">
        <v>3191210.9375</v>
      </c>
      <c r="G990">
        <v>3179589.84375</v>
      </c>
      <c r="H990">
        <v>17823323.222143371</v>
      </c>
      <c r="I990">
        <v>3.5458422915761275E-7</v>
      </c>
      <c r="J990">
        <v>1.9305849897346194E-5</v>
      </c>
      <c r="K990">
        <v>4.218992393771015</v>
      </c>
      <c r="L990">
        <v>460.55416258100098</v>
      </c>
      <c r="M990">
        <v>0</v>
      </c>
    </row>
    <row r="991" spans="1:15" x14ac:dyDescent="0.15">
      <c r="A991">
        <v>44</v>
      </c>
      <c r="B991" t="s">
        <v>112</v>
      </c>
      <c r="C991" t="s">
        <v>464</v>
      </c>
      <c r="D991">
        <v>11</v>
      </c>
      <c r="E991">
        <v>3167968.75</v>
      </c>
      <c r="F991">
        <v>3179589.84375</v>
      </c>
      <c r="G991">
        <v>3173779.296875</v>
      </c>
      <c r="H991">
        <v>4399808.0623672931</v>
      </c>
      <c r="I991">
        <v>9.0063391549731231E-8</v>
      </c>
      <c r="J991">
        <v>1.9041329059738313E-5</v>
      </c>
      <c r="K991">
        <v>1.0414868494399498</v>
      </c>
      <c r="L991">
        <v>38.629931410148096</v>
      </c>
      <c r="M991">
        <v>0</v>
      </c>
    </row>
    <row r="992" spans="1:15" x14ac:dyDescent="0.15">
      <c r="A992">
        <v>44</v>
      </c>
      <c r="B992" t="s">
        <v>112</v>
      </c>
      <c r="C992" t="s">
        <v>464</v>
      </c>
      <c r="D992">
        <v>12</v>
      </c>
      <c r="E992">
        <v>3167968.75</v>
      </c>
      <c r="F992">
        <v>3173779.296875</v>
      </c>
      <c r="G992">
        <v>3170874.0234375</v>
      </c>
      <c r="H992">
        <v>-1982938.190486951</v>
      </c>
      <c r="I992">
        <v>-4.1184578345228063E-8</v>
      </c>
      <c r="J992">
        <v>1.8910081089843353E-5</v>
      </c>
      <c r="K992">
        <v>-0.46938503211279581</v>
      </c>
      <c r="L992">
        <v>-162.53601296772035</v>
      </c>
      <c r="M992">
        <v>0</v>
      </c>
    </row>
    <row r="993" spans="1:15" x14ac:dyDescent="0.15">
      <c r="A993">
        <v>44</v>
      </c>
      <c r="B993" t="s">
        <v>112</v>
      </c>
      <c r="C993" t="s">
        <v>464</v>
      </c>
      <c r="D993">
        <v>13</v>
      </c>
      <c r="E993">
        <v>3170874.0234375</v>
      </c>
      <c r="F993">
        <v>3173779.296875</v>
      </c>
      <c r="G993">
        <v>3172326.66015625</v>
      </c>
      <c r="H993">
        <v>1181249.8125391845</v>
      </c>
      <c r="I993">
        <v>2.4355756018091087E-8</v>
      </c>
      <c r="J993">
        <v>1.8975621424206672E-5</v>
      </c>
      <c r="K993">
        <v>0.2796158669251208</v>
      </c>
      <c r="L993">
        <v>-62.763928842025273</v>
      </c>
      <c r="M993">
        <v>0</v>
      </c>
    </row>
    <row r="994" spans="1:15" x14ac:dyDescent="0.15">
      <c r="A994">
        <v>44</v>
      </c>
      <c r="B994" t="s">
        <v>112</v>
      </c>
      <c r="C994" t="s">
        <v>464</v>
      </c>
      <c r="D994">
        <v>14</v>
      </c>
      <c r="E994">
        <v>3172326.66015625</v>
      </c>
      <c r="F994">
        <v>3173779.296875</v>
      </c>
      <c r="G994">
        <v>3173052.978515625</v>
      </c>
      <c r="H994">
        <v>2783641.2154217879</v>
      </c>
      <c r="I994">
        <v>5.7187093776800934E-8</v>
      </c>
      <c r="J994">
        <v>1.9008452761965382E-5</v>
      </c>
      <c r="K994">
        <v>0.65892095253377292</v>
      </c>
      <c r="L994">
        <v>-12.272463325714986</v>
      </c>
      <c r="M994">
        <v>0</v>
      </c>
    </row>
    <row r="995" spans="1:15" x14ac:dyDescent="0.15">
      <c r="A995">
        <v>44</v>
      </c>
      <c r="B995" t="s">
        <v>112</v>
      </c>
      <c r="C995" t="s">
        <v>464</v>
      </c>
      <c r="D995">
        <v>15</v>
      </c>
      <c r="E995">
        <v>3173052.978515625</v>
      </c>
      <c r="F995">
        <v>3173779.296875</v>
      </c>
      <c r="G995">
        <v>3173416.1376953125</v>
      </c>
      <c r="H995">
        <v>3589983.5148084508</v>
      </c>
      <c r="I995">
        <v>7.3619273682359952E-8</v>
      </c>
      <c r="J995">
        <v>1.9024884941870941E-5</v>
      </c>
      <c r="K995">
        <v>0.84979175622663528</v>
      </c>
      <c r="L995">
        <v>13.126780700613365</v>
      </c>
      <c r="M995">
        <v>0</v>
      </c>
    </row>
    <row r="996" spans="1:15" x14ac:dyDescent="0.15">
      <c r="A996">
        <v>44</v>
      </c>
      <c r="B996" t="s">
        <v>112</v>
      </c>
      <c r="C996" t="s">
        <v>464</v>
      </c>
      <c r="D996">
        <v>16</v>
      </c>
      <c r="E996">
        <v>3173052.978515625</v>
      </c>
      <c r="F996">
        <v>3173416.1376953125</v>
      </c>
      <c r="G996">
        <v>3173234.5581054688</v>
      </c>
      <c r="H996">
        <v>3186453.7401005789</v>
      </c>
      <c r="I996">
        <v>6.5403247972174299E-8</v>
      </c>
      <c r="J996">
        <v>1.9016668916160756E-5</v>
      </c>
      <c r="K996">
        <v>0.75427146357787145</v>
      </c>
      <c r="L996">
        <v>0.41658382804838834</v>
      </c>
      <c r="M996">
        <v>0</v>
      </c>
    </row>
    <row r="997" spans="1:15" x14ac:dyDescent="0.15">
      <c r="A997">
        <v>44</v>
      </c>
      <c r="B997" t="s">
        <v>112</v>
      </c>
      <c r="C997" t="s">
        <v>465</v>
      </c>
      <c r="D997">
        <v>16</v>
      </c>
      <c r="E997">
        <v>3173052.978515625</v>
      </c>
      <c r="F997">
        <v>3173416.1376953125</v>
      </c>
      <c r="G997">
        <v>3173234.5581054688</v>
      </c>
      <c r="H997">
        <v>3186453.7401005789</v>
      </c>
      <c r="I997">
        <v>6.5403247972174299E-8</v>
      </c>
      <c r="J997">
        <v>1.9016668916160756E-5</v>
      </c>
      <c r="K997">
        <v>0.75427146357787145</v>
      </c>
      <c r="L997">
        <v>0.41658382804838834</v>
      </c>
      <c r="M997">
        <v>0</v>
      </c>
      <c r="N997" t="s">
        <v>466</v>
      </c>
      <c r="O997" t="s">
        <v>467</v>
      </c>
    </row>
    <row r="998" spans="1:15" x14ac:dyDescent="0.15">
      <c r="A998">
        <v>45</v>
      </c>
      <c r="B998" t="s">
        <v>113</v>
      </c>
      <c r="C998" t="s">
        <v>461</v>
      </c>
      <c r="D998">
        <v>0</v>
      </c>
      <c r="E998">
        <v>100000</v>
      </c>
      <c r="F998">
        <v>12000000</v>
      </c>
      <c r="G998">
        <v>100000</v>
      </c>
      <c r="H998">
        <v>-94.818854072484498</v>
      </c>
      <c r="I998">
        <v>-2.3930578578043338E-4</v>
      </c>
      <c r="J998">
        <v>-2.2049975488445728E-4</v>
      </c>
      <c r="K998">
        <v>-2.2613633947210646E-5</v>
      </c>
      <c r="L998">
        <v>-100.09481885407249</v>
      </c>
      <c r="M998">
        <v>0</v>
      </c>
      <c r="O998" t="s">
        <v>462</v>
      </c>
    </row>
    <row r="999" spans="1:15" x14ac:dyDescent="0.15">
      <c r="A999">
        <v>45</v>
      </c>
      <c r="B999" t="s">
        <v>113</v>
      </c>
      <c r="C999" t="s">
        <v>461</v>
      </c>
      <c r="D999">
        <v>0</v>
      </c>
      <c r="E999">
        <v>100000</v>
      </c>
      <c r="F999">
        <v>12000000</v>
      </c>
      <c r="G999">
        <v>12000000</v>
      </c>
      <c r="H999">
        <v>7702974946350.8096</v>
      </c>
      <c r="I999">
        <v>1.1770222872118218E-2</v>
      </c>
      <c r="J999">
        <v>1.1789028903014195E-2</v>
      </c>
      <c r="K999">
        <v>1837105.6837298421</v>
      </c>
      <c r="L999">
        <v>64191357.886256747</v>
      </c>
      <c r="M999">
        <v>0</v>
      </c>
      <c r="O999" t="s">
        <v>463</v>
      </c>
    </row>
    <row r="1000" spans="1:15" x14ac:dyDescent="0.15">
      <c r="A1000">
        <v>45</v>
      </c>
      <c r="B1000" t="s">
        <v>113</v>
      </c>
      <c r="C1000" t="s">
        <v>464</v>
      </c>
      <c r="D1000">
        <v>1</v>
      </c>
      <c r="E1000">
        <v>100000</v>
      </c>
      <c r="F1000">
        <v>12000000</v>
      </c>
      <c r="G1000">
        <v>6050000</v>
      </c>
      <c r="H1000">
        <v>227209665509.60916</v>
      </c>
      <c r="I1000">
        <v>7.2425015878491204E-4</v>
      </c>
      <c r="J1000">
        <v>7.4305618968088815E-4</v>
      </c>
      <c r="K1000">
        <v>54187.917111661038</v>
      </c>
      <c r="L1000">
        <v>3755431.6613158537</v>
      </c>
      <c r="M1000">
        <v>0</v>
      </c>
    </row>
    <row r="1001" spans="1:15" x14ac:dyDescent="0.15">
      <c r="A1001">
        <v>45</v>
      </c>
      <c r="B1001" t="s">
        <v>113</v>
      </c>
      <c r="C1001" t="s">
        <v>464</v>
      </c>
      <c r="D1001">
        <v>2</v>
      </c>
      <c r="E1001">
        <v>100000</v>
      </c>
      <c r="F1001">
        <v>6050000</v>
      </c>
      <c r="G1001">
        <v>3075000</v>
      </c>
      <c r="H1001">
        <v>-102806821.22307368</v>
      </c>
      <c r="I1001">
        <v>-4.3607783253729366E-6</v>
      </c>
      <c r="J1001">
        <v>1.4445252570603182E-5</v>
      </c>
      <c r="K1001">
        <v>-24.518708279660167</v>
      </c>
      <c r="L1001">
        <v>-3443.3112592869488</v>
      </c>
      <c r="M1001">
        <v>0</v>
      </c>
    </row>
    <row r="1002" spans="1:15" x14ac:dyDescent="0.15">
      <c r="A1002">
        <v>45</v>
      </c>
      <c r="B1002" t="s">
        <v>113</v>
      </c>
      <c r="C1002" t="s">
        <v>464</v>
      </c>
      <c r="D1002">
        <v>3</v>
      </c>
      <c r="E1002">
        <v>3075000</v>
      </c>
      <c r="F1002">
        <v>6050000</v>
      </c>
      <c r="G1002">
        <v>4562500</v>
      </c>
      <c r="H1002">
        <v>34239317544.072151</v>
      </c>
      <c r="I1002">
        <v>1.7107737615595418E-4</v>
      </c>
      <c r="J1002">
        <v>1.8988340705193029E-4</v>
      </c>
      <c r="K1002">
        <v>8165.8379139665449</v>
      </c>
      <c r="L1002">
        <v>750350.79548651294</v>
      </c>
      <c r="M1002">
        <v>0</v>
      </c>
    </row>
    <row r="1003" spans="1:15" x14ac:dyDescent="0.15">
      <c r="A1003">
        <v>45</v>
      </c>
      <c r="B1003" t="s">
        <v>113</v>
      </c>
      <c r="C1003" t="s">
        <v>464</v>
      </c>
      <c r="D1003">
        <v>4</v>
      </c>
      <c r="E1003">
        <v>3075000</v>
      </c>
      <c r="F1003">
        <v>4562500</v>
      </c>
      <c r="G1003">
        <v>3818750</v>
      </c>
      <c r="H1003">
        <v>6285275185.3051653</v>
      </c>
      <c r="I1003">
        <v>4.7878677390843197E-5</v>
      </c>
      <c r="J1003">
        <v>6.6684708286819319E-5</v>
      </c>
      <c r="K1003">
        <v>1498.9941999227676</v>
      </c>
      <c r="L1003">
        <v>164489.85755299943</v>
      </c>
      <c r="M1003">
        <v>0</v>
      </c>
    </row>
    <row r="1004" spans="1:15" x14ac:dyDescent="0.15">
      <c r="A1004">
        <v>45</v>
      </c>
      <c r="B1004" t="s">
        <v>113</v>
      </c>
      <c r="C1004" t="s">
        <v>464</v>
      </c>
      <c r="D1004">
        <v>5</v>
      </c>
      <c r="E1004">
        <v>3075000</v>
      </c>
      <c r="F1004">
        <v>3818750</v>
      </c>
      <c r="G1004">
        <v>3446875</v>
      </c>
      <c r="H1004">
        <v>1361929694.9253652</v>
      </c>
      <c r="I1004">
        <v>1.481963847033316E-5</v>
      </c>
      <c r="J1004">
        <v>3.3625669366309279E-5</v>
      </c>
      <c r="K1004">
        <v>324.81071284973274</v>
      </c>
      <c r="L1004">
        <v>39412.012908079501</v>
      </c>
      <c r="M1004">
        <v>0</v>
      </c>
    </row>
    <row r="1005" spans="1:15" x14ac:dyDescent="0.15">
      <c r="A1005">
        <v>45</v>
      </c>
      <c r="B1005" t="s">
        <v>113</v>
      </c>
      <c r="C1005" t="s">
        <v>464</v>
      </c>
      <c r="D1005">
        <v>6</v>
      </c>
      <c r="E1005">
        <v>3075000</v>
      </c>
      <c r="F1005">
        <v>3446875</v>
      </c>
      <c r="G1005">
        <v>3260937.5</v>
      </c>
      <c r="H1005">
        <v>256350648.29526669</v>
      </c>
      <c r="I1005">
        <v>3.756842565488092E-6</v>
      </c>
      <c r="J1005">
        <v>2.256287346146421E-5</v>
      </c>
      <c r="K1005">
        <v>61.13783782123916</v>
      </c>
      <c r="L1005">
        <v>7761.2561048859934</v>
      </c>
      <c r="M1005">
        <v>0</v>
      </c>
    </row>
    <row r="1006" spans="1:15" x14ac:dyDescent="0.15">
      <c r="A1006">
        <v>45</v>
      </c>
      <c r="B1006" t="s">
        <v>113</v>
      </c>
      <c r="C1006" t="s">
        <v>464</v>
      </c>
      <c r="D1006">
        <v>7</v>
      </c>
      <c r="E1006">
        <v>3075000</v>
      </c>
      <c r="F1006">
        <v>3260937.5</v>
      </c>
      <c r="G1006">
        <v>3167968.75</v>
      </c>
      <c r="H1006">
        <v>-28755708.431622494</v>
      </c>
      <c r="I1006">
        <v>-6.363523701551817E-7</v>
      </c>
      <c r="J1006">
        <v>1.8169678525820936E-5</v>
      </c>
      <c r="K1006">
        <v>-6.8580354690674552</v>
      </c>
      <c r="L1006">
        <v>-1007.7017704679851</v>
      </c>
      <c r="M1006">
        <v>0</v>
      </c>
    </row>
    <row r="1007" spans="1:15" x14ac:dyDescent="0.15">
      <c r="A1007">
        <v>45</v>
      </c>
      <c r="B1007" t="s">
        <v>113</v>
      </c>
      <c r="C1007" t="s">
        <v>464</v>
      </c>
      <c r="D1007">
        <v>8</v>
      </c>
      <c r="E1007">
        <v>3167968.75</v>
      </c>
      <c r="F1007">
        <v>3260937.5</v>
      </c>
      <c r="G1007">
        <v>3214453.125</v>
      </c>
      <c r="H1007">
        <v>83293215.923714578</v>
      </c>
      <c r="I1007">
        <v>1.4722119278789176E-6</v>
      </c>
      <c r="J1007">
        <v>2.0278242823855036E-5</v>
      </c>
      <c r="K1007">
        <v>19.864849808720159</v>
      </c>
      <c r="L1007">
        <v>2491.2095365744235</v>
      </c>
      <c r="M1007">
        <v>0</v>
      </c>
    </row>
    <row r="1008" spans="1:15" x14ac:dyDescent="0.15">
      <c r="A1008">
        <v>45</v>
      </c>
      <c r="B1008" t="s">
        <v>113</v>
      </c>
      <c r="C1008" t="s">
        <v>464</v>
      </c>
      <c r="D1008">
        <v>9</v>
      </c>
      <c r="E1008">
        <v>3167968.75</v>
      </c>
      <c r="F1008">
        <v>3214453.125</v>
      </c>
      <c r="G1008">
        <v>3191210.9375</v>
      </c>
      <c r="H1008">
        <v>20157657.613842126</v>
      </c>
      <c r="I1008">
        <v>3.9645211469427572E-7</v>
      </c>
      <c r="J1008">
        <v>1.9202483010670394E-5</v>
      </c>
      <c r="K1008">
        <v>4.8074604462543187</v>
      </c>
      <c r="L1008">
        <v>531.66171113820724</v>
      </c>
      <c r="M1008">
        <v>0</v>
      </c>
    </row>
    <row r="1009" spans="1:15" x14ac:dyDescent="0.15">
      <c r="A1009">
        <v>45</v>
      </c>
      <c r="B1009" t="s">
        <v>113</v>
      </c>
      <c r="C1009" t="s">
        <v>464</v>
      </c>
      <c r="D1009">
        <v>10</v>
      </c>
      <c r="E1009">
        <v>3167968.75</v>
      </c>
      <c r="F1009">
        <v>3191210.9375</v>
      </c>
      <c r="G1009">
        <v>3179589.84375</v>
      </c>
      <c r="H1009">
        <v>-6012836.8935803641</v>
      </c>
      <c r="I1009">
        <v>-1.2524969956409859E-7</v>
      </c>
      <c r="J1009">
        <v>1.868078119641202E-5</v>
      </c>
      <c r="K1009">
        <v>-1.4340195715903223</v>
      </c>
      <c r="L1009">
        <v>-289.10731223398426</v>
      </c>
      <c r="M1009">
        <v>0</v>
      </c>
    </row>
    <row r="1010" spans="1:15" x14ac:dyDescent="0.15">
      <c r="A1010">
        <v>45</v>
      </c>
      <c r="B1010" t="s">
        <v>113</v>
      </c>
      <c r="C1010" t="s">
        <v>464</v>
      </c>
      <c r="D1010">
        <v>11</v>
      </c>
      <c r="E1010">
        <v>3179589.84375</v>
      </c>
      <c r="F1010">
        <v>3191210.9375</v>
      </c>
      <c r="G1010">
        <v>3185400.390625</v>
      </c>
      <c r="H1010">
        <v>6635898.9974238509</v>
      </c>
      <c r="I1010">
        <v>1.3426594693943033E-7</v>
      </c>
      <c r="J1010">
        <v>1.8940296842915549E-5</v>
      </c>
      <c r="K1010">
        <v>1.5826155283809904</v>
      </c>
      <c r="L1010">
        <v>108.32228868163844</v>
      </c>
      <c r="M1010">
        <v>0</v>
      </c>
    </row>
    <row r="1011" spans="1:15" x14ac:dyDescent="0.15">
      <c r="A1011">
        <v>45</v>
      </c>
      <c r="B1011" t="s">
        <v>113</v>
      </c>
      <c r="C1011" t="s">
        <v>464</v>
      </c>
      <c r="D1011">
        <v>12</v>
      </c>
      <c r="E1011">
        <v>3179589.84375</v>
      </c>
      <c r="F1011">
        <v>3185400.390625</v>
      </c>
      <c r="G1011">
        <v>3182495.1171875</v>
      </c>
      <c r="H1011">
        <v>203411.83679771333</v>
      </c>
      <c r="I1011">
        <v>4.1755861823010291E-9</v>
      </c>
      <c r="J1011">
        <v>1.8810206482158419E-5</v>
      </c>
      <c r="K1011">
        <v>4.8512301301984223E-2</v>
      </c>
      <c r="L1011">
        <v>-93.608416374335974</v>
      </c>
      <c r="M1011">
        <v>0</v>
      </c>
    </row>
    <row r="1012" spans="1:15" x14ac:dyDescent="0.15">
      <c r="A1012">
        <v>45</v>
      </c>
      <c r="B1012" t="s">
        <v>113</v>
      </c>
      <c r="C1012" t="s">
        <v>464</v>
      </c>
      <c r="D1012">
        <v>13</v>
      </c>
      <c r="E1012">
        <v>3182495.1171875</v>
      </c>
      <c r="F1012">
        <v>3185400.390625</v>
      </c>
      <c r="G1012">
        <v>3183947.75390625</v>
      </c>
      <c r="H1012">
        <v>3392496.3152546631</v>
      </c>
      <c r="I1012">
        <v>6.9137404438056273E-8</v>
      </c>
      <c r="J1012">
        <v>1.8875168300414174E-5</v>
      </c>
      <c r="K1012">
        <v>0.80908665888098197</v>
      </c>
      <c r="L1012">
        <v>6.5499994807563588</v>
      </c>
      <c r="M1012">
        <v>0</v>
      </c>
    </row>
    <row r="1013" spans="1:15" x14ac:dyDescent="0.15">
      <c r="A1013">
        <v>45</v>
      </c>
      <c r="B1013" t="s">
        <v>113</v>
      </c>
      <c r="C1013" t="s">
        <v>464</v>
      </c>
      <c r="D1013">
        <v>14</v>
      </c>
      <c r="E1013">
        <v>3182495.1171875</v>
      </c>
      <c r="F1013">
        <v>3183947.75390625</v>
      </c>
      <c r="G1013">
        <v>3183221.435546875</v>
      </c>
      <c r="H1013">
        <v>1791181.2334055861</v>
      </c>
      <c r="I1013">
        <v>3.6635698462868249E-8</v>
      </c>
      <c r="J1013">
        <v>1.8842666594438986E-5</v>
      </c>
      <c r="K1013">
        <v>0.4271842044661599</v>
      </c>
      <c r="L1013">
        <v>-43.730548764105613</v>
      </c>
      <c r="M1013">
        <v>0</v>
      </c>
    </row>
    <row r="1014" spans="1:15" x14ac:dyDescent="0.15">
      <c r="A1014">
        <v>45</v>
      </c>
      <c r="B1014" t="s">
        <v>113</v>
      </c>
      <c r="C1014" t="s">
        <v>464</v>
      </c>
      <c r="D1014">
        <v>15</v>
      </c>
      <c r="E1014">
        <v>3183221.435546875</v>
      </c>
      <c r="F1014">
        <v>3183947.75390625</v>
      </c>
      <c r="G1014">
        <v>3183584.5947265625</v>
      </c>
      <c r="H1014">
        <v>2590143.6302650585</v>
      </c>
      <c r="I1014">
        <v>5.2881350432043827E-8</v>
      </c>
      <c r="J1014">
        <v>1.8858912246408162E-5</v>
      </c>
      <c r="K1014">
        <v>0.61773115166248915</v>
      </c>
      <c r="L1014">
        <v>-18.6406532260681</v>
      </c>
      <c r="M1014">
        <v>0</v>
      </c>
    </row>
    <row r="1015" spans="1:15" x14ac:dyDescent="0.15">
      <c r="A1015">
        <v>45</v>
      </c>
      <c r="B1015" t="s">
        <v>113</v>
      </c>
      <c r="C1015" t="s">
        <v>464</v>
      </c>
      <c r="D1015">
        <v>16</v>
      </c>
      <c r="E1015">
        <v>3183584.5947265625</v>
      </c>
      <c r="F1015">
        <v>3183947.75390625</v>
      </c>
      <c r="G1015">
        <v>3183766.1743164063</v>
      </c>
      <c r="H1015">
        <v>2990895.9451067033</v>
      </c>
      <c r="I1015">
        <v>6.1008076955304931E-8</v>
      </c>
      <c r="J1015">
        <v>1.8867038972931423E-5</v>
      </c>
      <c r="K1015">
        <v>0.71330777764025555</v>
      </c>
      <c r="L1015">
        <v>-6.0579269534803242</v>
      </c>
      <c r="M1015">
        <v>0</v>
      </c>
    </row>
    <row r="1016" spans="1:15" x14ac:dyDescent="0.15">
      <c r="A1016">
        <v>45</v>
      </c>
      <c r="B1016" t="s">
        <v>113</v>
      </c>
      <c r="C1016" t="s">
        <v>464</v>
      </c>
      <c r="D1016">
        <v>17</v>
      </c>
      <c r="E1016">
        <v>3183766.1743164063</v>
      </c>
      <c r="F1016">
        <v>3183947.75390625</v>
      </c>
      <c r="G1016">
        <v>3183856.9641113281</v>
      </c>
      <c r="H1016">
        <v>3191590.093058391</v>
      </c>
      <c r="I1016">
        <v>6.5072415548506361E-8</v>
      </c>
      <c r="J1016">
        <v>1.8871103311524625E-5</v>
      </c>
      <c r="K1016">
        <v>0.76117192914811271</v>
      </c>
      <c r="L1016">
        <v>0.24288556408881701</v>
      </c>
      <c r="M1016">
        <v>0</v>
      </c>
    </row>
    <row r="1017" spans="1:15" x14ac:dyDescent="0.15">
      <c r="A1017">
        <v>45</v>
      </c>
      <c r="B1017" t="s">
        <v>113</v>
      </c>
      <c r="C1017" t="s">
        <v>465</v>
      </c>
      <c r="D1017">
        <v>17</v>
      </c>
      <c r="E1017">
        <v>3183766.1743164063</v>
      </c>
      <c r="F1017">
        <v>3183947.75390625</v>
      </c>
      <c r="G1017">
        <v>3183856.9641113281</v>
      </c>
      <c r="H1017">
        <v>3191590.093058391</v>
      </c>
      <c r="I1017">
        <v>6.5072415548506361E-8</v>
      </c>
      <c r="J1017">
        <v>1.8871103311524625E-5</v>
      </c>
      <c r="K1017">
        <v>0.76117192914811271</v>
      </c>
      <c r="L1017">
        <v>0.24288556408881701</v>
      </c>
      <c r="M1017">
        <v>0</v>
      </c>
      <c r="N1017" t="s">
        <v>466</v>
      </c>
      <c r="O1017" t="s">
        <v>467</v>
      </c>
    </row>
    <row r="1018" spans="1:15" x14ac:dyDescent="0.15">
      <c r="A1018">
        <v>46</v>
      </c>
      <c r="B1018" t="s">
        <v>114</v>
      </c>
      <c r="C1018" t="s">
        <v>461</v>
      </c>
      <c r="D1018">
        <v>0</v>
      </c>
      <c r="E1018">
        <v>100000</v>
      </c>
      <c r="F1018">
        <v>12000000</v>
      </c>
      <c r="G1018">
        <v>100000</v>
      </c>
      <c r="H1018">
        <v>-97.455990500125623</v>
      </c>
      <c r="I1018">
        <v>-2.3485458846937647E-4</v>
      </c>
      <c r="J1018">
        <v>-2.1619201767344564E-4</v>
      </c>
      <c r="K1018">
        <v>-2.3615733121089681E-5</v>
      </c>
      <c r="L1018">
        <v>-100.09745599050012</v>
      </c>
      <c r="M1018">
        <v>0</v>
      </c>
      <c r="O1018" t="s">
        <v>462</v>
      </c>
    </row>
    <row r="1019" spans="1:15" x14ac:dyDescent="0.15">
      <c r="A1019">
        <v>46</v>
      </c>
      <c r="B1019" t="s">
        <v>114</v>
      </c>
      <c r="C1019" t="s">
        <v>461</v>
      </c>
      <c r="D1019">
        <v>0</v>
      </c>
      <c r="E1019">
        <v>100000</v>
      </c>
      <c r="F1019">
        <v>12000000</v>
      </c>
      <c r="G1019">
        <v>12000000</v>
      </c>
      <c r="H1019">
        <v>8800231952799.7949</v>
      </c>
      <c r="I1019">
        <v>1.2981484947044141E-2</v>
      </c>
      <c r="J1019">
        <v>1.3000147517840071E-2</v>
      </c>
      <c r="K1019">
        <v>2132490.0412431592</v>
      </c>
      <c r="L1019">
        <v>73335166.273331627</v>
      </c>
      <c r="M1019">
        <v>0</v>
      </c>
      <c r="O1019" t="s">
        <v>463</v>
      </c>
    </row>
    <row r="1020" spans="1:15" x14ac:dyDescent="0.15">
      <c r="A1020">
        <v>46</v>
      </c>
      <c r="B1020" t="s">
        <v>114</v>
      </c>
      <c r="C1020" t="s">
        <v>464</v>
      </c>
      <c r="D1020">
        <v>1</v>
      </c>
      <c r="E1020">
        <v>100000</v>
      </c>
      <c r="F1020">
        <v>12000000</v>
      </c>
      <c r="G1020">
        <v>6050000</v>
      </c>
      <c r="H1020">
        <v>254203249450.90155</v>
      </c>
      <c r="I1020">
        <v>7.8239016396532308E-4</v>
      </c>
      <c r="J1020">
        <v>8.0105273476125392E-4</v>
      </c>
      <c r="K1020">
        <v>61599.046572088759</v>
      </c>
      <c r="L1020">
        <v>4201606.6024942407</v>
      </c>
      <c r="M1020">
        <v>0</v>
      </c>
    </row>
    <row r="1021" spans="1:15" x14ac:dyDescent="0.15">
      <c r="A1021">
        <v>46</v>
      </c>
      <c r="B1021" t="s">
        <v>114</v>
      </c>
      <c r="C1021" t="s">
        <v>464</v>
      </c>
      <c r="D1021">
        <v>2</v>
      </c>
      <c r="E1021">
        <v>100000</v>
      </c>
      <c r="F1021">
        <v>6050000</v>
      </c>
      <c r="G1021">
        <v>3075000</v>
      </c>
      <c r="H1021">
        <v>-82301013.509240955</v>
      </c>
      <c r="I1021">
        <v>-2.2910956809926891E-6</v>
      </c>
      <c r="J1021">
        <v>1.6371475114938148E-5</v>
      </c>
      <c r="K1021">
        <v>-19.94334838377047</v>
      </c>
      <c r="L1021">
        <v>-2776.4557238777547</v>
      </c>
      <c r="M1021">
        <v>0</v>
      </c>
    </row>
    <row r="1022" spans="1:15" x14ac:dyDescent="0.15">
      <c r="A1022">
        <v>46</v>
      </c>
      <c r="B1022" t="s">
        <v>114</v>
      </c>
      <c r="C1022" t="s">
        <v>464</v>
      </c>
      <c r="D1022">
        <v>3</v>
      </c>
      <c r="E1022">
        <v>3075000</v>
      </c>
      <c r="F1022">
        <v>6050000</v>
      </c>
      <c r="G1022">
        <v>4562500</v>
      </c>
      <c r="H1022">
        <v>39622615947.106323</v>
      </c>
      <c r="I1022">
        <v>1.8923159871280109E-4</v>
      </c>
      <c r="J1022">
        <v>2.0789416950873192E-4</v>
      </c>
      <c r="K1022">
        <v>9601.4325950038819</v>
      </c>
      <c r="L1022">
        <v>868340.89747082349</v>
      </c>
      <c r="M1022">
        <v>0</v>
      </c>
    </row>
    <row r="1023" spans="1:15" x14ac:dyDescent="0.15">
      <c r="A1023">
        <v>46</v>
      </c>
      <c r="B1023" t="s">
        <v>114</v>
      </c>
      <c r="C1023" t="s">
        <v>464</v>
      </c>
      <c r="D1023">
        <v>4</v>
      </c>
      <c r="E1023">
        <v>3075000</v>
      </c>
      <c r="F1023">
        <v>4562500</v>
      </c>
      <c r="G1023">
        <v>3818750</v>
      </c>
      <c r="H1023">
        <v>7713202865.6881037</v>
      </c>
      <c r="I1023">
        <v>5.5343238200415279E-5</v>
      </c>
      <c r="J1023">
        <v>7.4005808996346117E-5</v>
      </c>
      <c r="K1023">
        <v>1869.0789498946151</v>
      </c>
      <c r="L1023">
        <v>201882.39910148882</v>
      </c>
      <c r="M1023">
        <v>0</v>
      </c>
    </row>
    <row r="1024" spans="1:15" x14ac:dyDescent="0.15">
      <c r="A1024">
        <v>46</v>
      </c>
      <c r="B1024" t="s">
        <v>114</v>
      </c>
      <c r="C1024" t="s">
        <v>464</v>
      </c>
      <c r="D1024">
        <v>5</v>
      </c>
      <c r="E1024">
        <v>3075000</v>
      </c>
      <c r="F1024">
        <v>3818750</v>
      </c>
      <c r="G1024">
        <v>3446875</v>
      </c>
      <c r="H1024">
        <v>1892759635.1592517</v>
      </c>
      <c r="I1024">
        <v>1.9002960147890826E-5</v>
      </c>
      <c r="J1024">
        <v>3.7665530943821663E-5</v>
      </c>
      <c r="K1024">
        <v>458.65735063494469</v>
      </c>
      <c r="L1024">
        <v>54812.337556750732</v>
      </c>
      <c r="M1024">
        <v>0</v>
      </c>
    </row>
    <row r="1025" spans="1:15" x14ac:dyDescent="0.15">
      <c r="A1025">
        <v>46</v>
      </c>
      <c r="B1025" t="s">
        <v>114</v>
      </c>
      <c r="C1025" t="s">
        <v>464</v>
      </c>
      <c r="D1025">
        <v>6</v>
      </c>
      <c r="E1025">
        <v>3075000</v>
      </c>
      <c r="F1025">
        <v>3446875</v>
      </c>
      <c r="G1025">
        <v>3260937.5</v>
      </c>
      <c r="H1025">
        <v>522569134.40701222</v>
      </c>
      <c r="I1025">
        <v>6.7505644613597992E-6</v>
      </c>
      <c r="J1025">
        <v>2.5413135257290637E-5</v>
      </c>
      <c r="K1025">
        <v>126.6300116816209</v>
      </c>
      <c r="L1025">
        <v>15925.119598490073</v>
      </c>
      <c r="M1025">
        <v>0</v>
      </c>
    </row>
    <row r="1026" spans="1:15" x14ac:dyDescent="0.15">
      <c r="A1026">
        <v>46</v>
      </c>
      <c r="B1026" t="s">
        <v>114</v>
      </c>
      <c r="C1026" t="s">
        <v>464</v>
      </c>
      <c r="D1026">
        <v>7</v>
      </c>
      <c r="E1026">
        <v>3075000</v>
      </c>
      <c r="F1026">
        <v>3260937.5</v>
      </c>
      <c r="G1026">
        <v>3167968.75</v>
      </c>
      <c r="H1026">
        <v>110112231.95840316</v>
      </c>
      <c r="I1026">
        <v>1.8630883754372366E-6</v>
      </c>
      <c r="J1026">
        <v>2.0525659171368074E-5</v>
      </c>
      <c r="K1026">
        <v>26.682619200241149</v>
      </c>
      <c r="L1026">
        <v>3375.7991838904077</v>
      </c>
      <c r="M1026">
        <v>0</v>
      </c>
    </row>
    <row r="1027" spans="1:15" x14ac:dyDescent="0.15">
      <c r="A1027">
        <v>46</v>
      </c>
      <c r="B1027" t="s">
        <v>114</v>
      </c>
      <c r="C1027" t="s">
        <v>464</v>
      </c>
      <c r="D1027">
        <v>8</v>
      </c>
      <c r="E1027">
        <v>3075000</v>
      </c>
      <c r="F1027">
        <v>3167968.75</v>
      </c>
      <c r="G1027">
        <v>3121484.375</v>
      </c>
      <c r="H1027">
        <v>-14263813.156822521</v>
      </c>
      <c r="I1027">
        <v>-3.0132724703689192E-7</v>
      </c>
      <c r="J1027">
        <v>1.8361243548893946E-5</v>
      </c>
      <c r="K1027">
        <v>-3.4564361110277173</v>
      </c>
      <c r="L1027">
        <v>-556.95609662702611</v>
      </c>
      <c r="M1027">
        <v>0</v>
      </c>
    </row>
    <row r="1028" spans="1:15" x14ac:dyDescent="0.15">
      <c r="A1028">
        <v>46</v>
      </c>
      <c r="B1028" t="s">
        <v>114</v>
      </c>
      <c r="C1028" t="s">
        <v>464</v>
      </c>
      <c r="D1028">
        <v>9</v>
      </c>
      <c r="E1028">
        <v>3121484.375</v>
      </c>
      <c r="F1028">
        <v>3167968.75</v>
      </c>
      <c r="G1028">
        <v>3144726.5625</v>
      </c>
      <c r="H1028">
        <v>40337604.097079553</v>
      </c>
      <c r="I1028">
        <v>7.5849619729773641E-7</v>
      </c>
      <c r="J1028">
        <v>1.9421066993228574E-5</v>
      </c>
      <c r="K1028">
        <v>9.7746899724914957</v>
      </c>
      <c r="L1028">
        <v>1182.7062479165722</v>
      </c>
      <c r="M1028">
        <v>0</v>
      </c>
    </row>
    <row r="1029" spans="1:15" x14ac:dyDescent="0.15">
      <c r="A1029">
        <v>46</v>
      </c>
      <c r="B1029" t="s">
        <v>114</v>
      </c>
      <c r="C1029" t="s">
        <v>464</v>
      </c>
      <c r="D1029">
        <v>10</v>
      </c>
      <c r="E1029">
        <v>3121484.375</v>
      </c>
      <c r="F1029">
        <v>3144726.5625</v>
      </c>
      <c r="G1029">
        <v>3133105.46875</v>
      </c>
      <c r="H1029">
        <v>11208341.262193682</v>
      </c>
      <c r="I1029">
        <v>2.2305745012428266E-7</v>
      </c>
      <c r="J1029">
        <v>1.888562824605512E-5</v>
      </c>
      <c r="K1029">
        <v>2.7160279693398861</v>
      </c>
      <c r="L1029">
        <v>257.73903476876632</v>
      </c>
      <c r="M1029">
        <v>0</v>
      </c>
    </row>
    <row r="1030" spans="1:15" x14ac:dyDescent="0.15">
      <c r="A1030">
        <v>46</v>
      </c>
      <c r="B1030" t="s">
        <v>114</v>
      </c>
      <c r="C1030" t="s">
        <v>464</v>
      </c>
      <c r="D1030">
        <v>11</v>
      </c>
      <c r="E1030">
        <v>3121484.375</v>
      </c>
      <c r="F1030">
        <v>3133105.46875</v>
      </c>
      <c r="G1030">
        <v>3127294.921875</v>
      </c>
      <c r="H1030">
        <v>-1976387.0909246805</v>
      </c>
      <c r="I1030">
        <v>-4.0508011807245502E-8</v>
      </c>
      <c r="J1030">
        <v>1.8622062784123592E-5</v>
      </c>
      <c r="K1030">
        <v>-0.47892212519438598</v>
      </c>
      <c r="L1030">
        <v>-163.19797589604113</v>
      </c>
      <c r="M1030">
        <v>0</v>
      </c>
    </row>
    <row r="1031" spans="1:15" x14ac:dyDescent="0.15">
      <c r="A1031">
        <v>46</v>
      </c>
      <c r="B1031" t="s">
        <v>114</v>
      </c>
      <c r="C1031" t="s">
        <v>464</v>
      </c>
      <c r="D1031">
        <v>12</v>
      </c>
      <c r="E1031">
        <v>3127294.921875</v>
      </c>
      <c r="F1031">
        <v>3133105.46875</v>
      </c>
      <c r="G1031">
        <v>3130200.1953125</v>
      </c>
      <c r="H1031">
        <v>4502753.6673842752</v>
      </c>
      <c r="I1031">
        <v>9.0930353909475942E-8</v>
      </c>
      <c r="J1031">
        <v>1.8753501149840313E-5</v>
      </c>
      <c r="K1031">
        <v>1.0911163939051831</v>
      </c>
      <c r="L1031">
        <v>43.848744055641717</v>
      </c>
      <c r="M1031">
        <v>0</v>
      </c>
    </row>
    <row r="1032" spans="1:15" x14ac:dyDescent="0.15">
      <c r="A1032">
        <v>46</v>
      </c>
      <c r="B1032" t="s">
        <v>114</v>
      </c>
      <c r="C1032" t="s">
        <v>464</v>
      </c>
      <c r="D1032">
        <v>13</v>
      </c>
      <c r="E1032">
        <v>3127294.921875</v>
      </c>
      <c r="F1032">
        <v>3130200.1953125</v>
      </c>
      <c r="G1032">
        <v>3128747.55859375</v>
      </c>
      <c r="H1032">
        <v>1234943.071745778</v>
      </c>
      <c r="I1032">
        <v>2.5123857054533269E-8</v>
      </c>
      <c r="J1032">
        <v>1.8687694652985371E-5</v>
      </c>
      <c r="K1032">
        <v>0.2992539078657192</v>
      </c>
      <c r="L1032">
        <v>-60.529155880481561</v>
      </c>
      <c r="M1032">
        <v>0</v>
      </c>
    </row>
    <row r="1033" spans="1:15" x14ac:dyDescent="0.15">
      <c r="A1033">
        <v>46</v>
      </c>
      <c r="B1033" t="s">
        <v>114</v>
      </c>
      <c r="C1033" t="s">
        <v>464</v>
      </c>
      <c r="D1033">
        <v>14</v>
      </c>
      <c r="E1033">
        <v>3128747.55859375</v>
      </c>
      <c r="F1033">
        <v>3130200.1953125</v>
      </c>
      <c r="G1033">
        <v>3129473.876953125</v>
      </c>
      <c r="H1033">
        <v>2861822.0874768179</v>
      </c>
      <c r="I1033">
        <v>5.8006281325389755E-8</v>
      </c>
      <c r="J1033">
        <v>1.8720577077256227E-5</v>
      </c>
      <c r="K1033">
        <v>0.69348252797046039</v>
      </c>
      <c r="L1033">
        <v>-8.5526129950282428</v>
      </c>
      <c r="M1033">
        <v>0</v>
      </c>
    </row>
    <row r="1034" spans="1:15" x14ac:dyDescent="0.15">
      <c r="A1034">
        <v>46</v>
      </c>
      <c r="B1034" t="s">
        <v>114</v>
      </c>
      <c r="C1034" t="s">
        <v>464</v>
      </c>
      <c r="D1034">
        <v>15</v>
      </c>
      <c r="E1034">
        <v>3129473.876953125</v>
      </c>
      <c r="F1034">
        <v>3130200.1953125</v>
      </c>
      <c r="G1034">
        <v>3129837.0361328125</v>
      </c>
      <c r="H1034">
        <v>3680520.846249376</v>
      </c>
      <c r="I1034">
        <v>7.4462939272195957E-8</v>
      </c>
      <c r="J1034">
        <v>1.8737033735203033E-5</v>
      </c>
      <c r="K1034">
        <v>0.89187127036095704</v>
      </c>
      <c r="L1034">
        <v>17.59464802030017</v>
      </c>
      <c r="M1034">
        <v>0</v>
      </c>
    </row>
    <row r="1035" spans="1:15" x14ac:dyDescent="0.15">
      <c r="A1035">
        <v>46</v>
      </c>
      <c r="B1035" t="s">
        <v>114</v>
      </c>
      <c r="C1035" t="s">
        <v>464</v>
      </c>
      <c r="D1035">
        <v>16</v>
      </c>
      <c r="E1035">
        <v>3129473.876953125</v>
      </c>
      <c r="F1035">
        <v>3129837.0361328125</v>
      </c>
      <c r="G1035">
        <v>3129655.4565429688</v>
      </c>
      <c r="H1035">
        <v>3270729.9679284045</v>
      </c>
      <c r="I1035">
        <v>6.6233265975541573E-8</v>
      </c>
      <c r="J1035">
        <v>1.8728804061906379E-5</v>
      </c>
      <c r="K1035">
        <v>0.79256991424911782</v>
      </c>
      <c r="L1035">
        <v>4.507669081927224</v>
      </c>
      <c r="M1035">
        <v>0</v>
      </c>
    </row>
    <row r="1036" spans="1:15" x14ac:dyDescent="0.15">
      <c r="A1036">
        <v>46</v>
      </c>
      <c r="B1036" t="s">
        <v>114</v>
      </c>
      <c r="C1036" t="s">
        <v>464</v>
      </c>
      <c r="D1036">
        <v>17</v>
      </c>
      <c r="E1036">
        <v>3129473.876953125</v>
      </c>
      <c r="F1036">
        <v>3129655.4565429688</v>
      </c>
      <c r="G1036">
        <v>3129564.6667480469</v>
      </c>
      <c r="H1036">
        <v>3066097.8591290624</v>
      </c>
      <c r="I1036">
        <v>6.2118072979304895E-8</v>
      </c>
      <c r="J1036">
        <v>1.8724688868910142E-5</v>
      </c>
      <c r="K1036">
        <v>0.74298304693997252</v>
      </c>
      <c r="L1036">
        <v>-2.0279755933253587</v>
      </c>
      <c r="M1036">
        <v>0</v>
      </c>
    </row>
    <row r="1037" spans="1:15" x14ac:dyDescent="0.15">
      <c r="A1037">
        <v>46</v>
      </c>
      <c r="B1037" t="s">
        <v>114</v>
      </c>
      <c r="C1037" t="s">
        <v>464</v>
      </c>
      <c r="D1037">
        <v>18</v>
      </c>
      <c r="E1037">
        <v>3129564.6667480469</v>
      </c>
      <c r="F1037">
        <v>3129655.4565429688</v>
      </c>
      <c r="G1037">
        <v>3129610.0616455078</v>
      </c>
      <c r="H1037">
        <v>3168420.236976997</v>
      </c>
      <c r="I1037">
        <v>6.4176267772718241E-8</v>
      </c>
      <c r="J1037">
        <v>1.8726747063703556E-5</v>
      </c>
      <c r="K1037">
        <v>0.76777801290534342</v>
      </c>
      <c r="L1037">
        <v>1.2400961962361312</v>
      </c>
      <c r="M1037">
        <v>0</v>
      </c>
    </row>
    <row r="1038" spans="1:15" x14ac:dyDescent="0.15">
      <c r="A1038">
        <v>46</v>
      </c>
      <c r="B1038" t="s">
        <v>114</v>
      </c>
      <c r="C1038" t="s">
        <v>464</v>
      </c>
      <c r="D1038">
        <v>19</v>
      </c>
      <c r="E1038">
        <v>3129564.6667480469</v>
      </c>
      <c r="F1038">
        <v>3129610.0616455078</v>
      </c>
      <c r="G1038">
        <v>3129587.3641967773</v>
      </c>
      <c r="H1038">
        <v>3117286.0642654728</v>
      </c>
      <c r="I1038">
        <v>6.3147831684481236E-8</v>
      </c>
      <c r="J1038">
        <v>1.8725718627615319E-5</v>
      </c>
      <c r="K1038">
        <v>0.7553870765460079</v>
      </c>
      <c r="L1038">
        <v>-0.39306459605615496</v>
      </c>
      <c r="M1038">
        <v>0</v>
      </c>
    </row>
    <row r="1039" spans="1:15" x14ac:dyDescent="0.15">
      <c r="A1039">
        <v>46</v>
      </c>
      <c r="B1039" t="s">
        <v>114</v>
      </c>
      <c r="C1039" t="s">
        <v>465</v>
      </c>
      <c r="D1039">
        <v>19</v>
      </c>
      <c r="E1039">
        <v>3129564.6667480469</v>
      </c>
      <c r="F1039">
        <v>3129610.0616455078</v>
      </c>
      <c r="G1039">
        <v>3129587.3641967773</v>
      </c>
      <c r="H1039">
        <v>3117286.0642654728</v>
      </c>
      <c r="I1039">
        <v>6.3147831684481236E-8</v>
      </c>
      <c r="J1039">
        <v>1.8725718627615319E-5</v>
      </c>
      <c r="K1039">
        <v>0.7553870765460079</v>
      </c>
      <c r="L1039">
        <v>-0.39306459605615496</v>
      </c>
      <c r="M1039">
        <v>0</v>
      </c>
      <c r="N1039" t="s">
        <v>466</v>
      </c>
      <c r="O1039" t="s">
        <v>467</v>
      </c>
    </row>
    <row r="1040" spans="1:15" x14ac:dyDescent="0.15">
      <c r="A1040">
        <v>47</v>
      </c>
      <c r="B1040" t="s">
        <v>115</v>
      </c>
      <c r="C1040" t="s">
        <v>461</v>
      </c>
      <c r="D1040">
        <v>0</v>
      </c>
      <c r="E1040">
        <v>100000</v>
      </c>
      <c r="F1040">
        <v>12000000</v>
      </c>
      <c r="G1040">
        <v>100000</v>
      </c>
      <c r="H1040">
        <v>-93.724743821338535</v>
      </c>
      <c r="I1040">
        <v>-2.3921393518095991E-4</v>
      </c>
      <c r="J1040">
        <v>-2.2055136438502908E-4</v>
      </c>
      <c r="K1040">
        <v>-2.2505101047240679E-5</v>
      </c>
      <c r="L1040">
        <v>-100.09372474382134</v>
      </c>
      <c r="M1040">
        <v>0</v>
      </c>
      <c r="O1040" t="s">
        <v>462</v>
      </c>
    </row>
    <row r="1041" spans="1:15" x14ac:dyDescent="0.15">
      <c r="A1041">
        <v>47</v>
      </c>
      <c r="B1041" t="s">
        <v>115</v>
      </c>
      <c r="C1041" t="s">
        <v>461</v>
      </c>
      <c r="D1041">
        <v>0</v>
      </c>
      <c r="E1041">
        <v>100000</v>
      </c>
      <c r="F1041">
        <v>12000000</v>
      </c>
      <c r="G1041">
        <v>12000000</v>
      </c>
      <c r="H1041">
        <v>7520082563243.374</v>
      </c>
      <c r="I1041">
        <v>1.1429883848110422E-2</v>
      </c>
      <c r="J1041">
        <v>1.1448546418906353E-2</v>
      </c>
      <c r="K1041">
        <v>1805715.4500416303</v>
      </c>
      <c r="L1041">
        <v>62667254.693694785</v>
      </c>
      <c r="M1041">
        <v>0</v>
      </c>
      <c r="O1041" t="s">
        <v>463</v>
      </c>
    </row>
    <row r="1042" spans="1:15" x14ac:dyDescent="0.15">
      <c r="A1042">
        <v>47</v>
      </c>
      <c r="B1042" t="s">
        <v>115</v>
      </c>
      <c r="C1042" t="s">
        <v>464</v>
      </c>
      <c r="D1042">
        <v>1</v>
      </c>
      <c r="E1042">
        <v>100000</v>
      </c>
      <c r="F1042">
        <v>12000000</v>
      </c>
      <c r="G1042">
        <v>6050000</v>
      </c>
      <c r="H1042">
        <v>223797237777.96075</v>
      </c>
      <c r="I1042">
        <v>7.0904430978448868E-4</v>
      </c>
      <c r="J1042">
        <v>7.2770688058041951E-4</v>
      </c>
      <c r="K1042">
        <v>53737.991110301293</v>
      </c>
      <c r="L1042">
        <v>3699027.8971563759</v>
      </c>
      <c r="M1042">
        <v>0</v>
      </c>
    </row>
    <row r="1043" spans="1:15" x14ac:dyDescent="0.15">
      <c r="A1043">
        <v>47</v>
      </c>
      <c r="B1043" t="s">
        <v>115</v>
      </c>
      <c r="C1043" t="s">
        <v>464</v>
      </c>
      <c r="D1043">
        <v>2</v>
      </c>
      <c r="E1043">
        <v>100000</v>
      </c>
      <c r="F1043">
        <v>6050000</v>
      </c>
      <c r="G1043">
        <v>3075000</v>
      </c>
      <c r="H1043">
        <v>-100719564.6119685</v>
      </c>
      <c r="I1043">
        <v>-4.6972804330476375E-6</v>
      </c>
      <c r="J1043">
        <v>1.39652903628832E-5</v>
      </c>
      <c r="K1043">
        <v>-24.184691113664819</v>
      </c>
      <c r="L1043">
        <v>-3375.4329955111707</v>
      </c>
      <c r="M1043">
        <v>0</v>
      </c>
    </row>
    <row r="1044" spans="1:15" x14ac:dyDescent="0.15">
      <c r="A1044">
        <v>47</v>
      </c>
      <c r="B1044" t="s">
        <v>115</v>
      </c>
      <c r="C1044" t="s">
        <v>464</v>
      </c>
      <c r="D1044">
        <v>3</v>
      </c>
      <c r="E1044">
        <v>3075000</v>
      </c>
      <c r="F1044">
        <v>6050000</v>
      </c>
      <c r="G1044">
        <v>4562500</v>
      </c>
      <c r="H1044">
        <v>33455742654.573826</v>
      </c>
      <c r="I1044">
        <v>1.6656282400910727E-4</v>
      </c>
      <c r="J1044">
        <v>1.852253948050381E-4</v>
      </c>
      <c r="K1044">
        <v>8033.3627850390976</v>
      </c>
      <c r="L1044">
        <v>733176.55133312498</v>
      </c>
      <c r="M1044">
        <v>0</v>
      </c>
    </row>
    <row r="1045" spans="1:15" x14ac:dyDescent="0.15">
      <c r="A1045">
        <v>47</v>
      </c>
      <c r="B1045" t="s">
        <v>115</v>
      </c>
      <c r="C1045" t="s">
        <v>464</v>
      </c>
      <c r="D1045">
        <v>4</v>
      </c>
      <c r="E1045">
        <v>3075000</v>
      </c>
      <c r="F1045">
        <v>4562500</v>
      </c>
      <c r="G1045">
        <v>3818750</v>
      </c>
      <c r="H1045">
        <v>6059543446.9296026</v>
      </c>
      <c r="I1045">
        <v>4.61573403114472E-5</v>
      </c>
      <c r="J1045">
        <v>6.4819911107378037E-5</v>
      </c>
      <c r="K1045">
        <v>1455.0121132712873</v>
      </c>
      <c r="L1045">
        <v>158578.7154678783</v>
      </c>
      <c r="M1045">
        <v>0</v>
      </c>
    </row>
    <row r="1046" spans="1:15" x14ac:dyDescent="0.15">
      <c r="A1046">
        <v>47</v>
      </c>
      <c r="B1046" t="s">
        <v>115</v>
      </c>
      <c r="C1046" t="s">
        <v>464</v>
      </c>
      <c r="D1046">
        <v>5</v>
      </c>
      <c r="E1046">
        <v>3075000</v>
      </c>
      <c r="F1046">
        <v>3818750</v>
      </c>
      <c r="G1046">
        <v>3446875</v>
      </c>
      <c r="H1046">
        <v>1275251139.8782363</v>
      </c>
      <c r="I1046">
        <v>1.3944442147287588E-5</v>
      </c>
      <c r="J1046">
        <v>3.2607012943218425E-5</v>
      </c>
      <c r="K1046">
        <v>306.21215479955731</v>
      </c>
      <c r="L1046">
        <v>36897.313214962429</v>
      </c>
      <c r="M1046">
        <v>0</v>
      </c>
    </row>
    <row r="1047" spans="1:15" x14ac:dyDescent="0.15">
      <c r="A1047">
        <v>47</v>
      </c>
      <c r="B1047" t="s">
        <v>115</v>
      </c>
      <c r="C1047" t="s">
        <v>464</v>
      </c>
      <c r="D1047">
        <v>6</v>
      </c>
      <c r="E1047">
        <v>3075000</v>
      </c>
      <c r="F1047">
        <v>3446875</v>
      </c>
      <c r="G1047">
        <v>3260937.5</v>
      </c>
      <c r="H1047">
        <v>210168408.10267231</v>
      </c>
      <c r="I1047">
        <v>3.1856829614250854E-6</v>
      </c>
      <c r="J1047">
        <v>2.1848253757355923E-5</v>
      </c>
      <c r="K1047">
        <v>50.46544880724975</v>
      </c>
      <c r="L1047">
        <v>6345.0302436852071</v>
      </c>
      <c r="M1047">
        <v>0</v>
      </c>
    </row>
    <row r="1048" spans="1:15" x14ac:dyDescent="0.15">
      <c r="A1048">
        <v>47</v>
      </c>
      <c r="B1048" t="s">
        <v>115</v>
      </c>
      <c r="C1048" t="s">
        <v>464</v>
      </c>
      <c r="D1048">
        <v>7</v>
      </c>
      <c r="E1048">
        <v>3075000</v>
      </c>
      <c r="F1048">
        <v>3260937.5</v>
      </c>
      <c r="G1048">
        <v>3167968.75</v>
      </c>
      <c r="H1048">
        <v>-46455812.907602571</v>
      </c>
      <c r="I1048">
        <v>-1.0822453330929191E-6</v>
      </c>
      <c r="J1048">
        <v>1.7580325462837918E-5</v>
      </c>
      <c r="K1048">
        <v>-11.154927942083891</v>
      </c>
      <c r="L1048">
        <v>-1566.4227009058272</v>
      </c>
      <c r="M1048">
        <v>0</v>
      </c>
    </row>
    <row r="1049" spans="1:15" x14ac:dyDescent="0.15">
      <c r="A1049">
        <v>47</v>
      </c>
      <c r="B1049" t="s">
        <v>115</v>
      </c>
      <c r="C1049" t="s">
        <v>464</v>
      </c>
      <c r="D1049">
        <v>8</v>
      </c>
      <c r="E1049">
        <v>3167968.75</v>
      </c>
      <c r="F1049">
        <v>3260937.5</v>
      </c>
      <c r="G1049">
        <v>3214453.125</v>
      </c>
      <c r="H1049">
        <v>52460055.372370936</v>
      </c>
      <c r="I1049">
        <v>9.6600142219513947E-7</v>
      </c>
      <c r="J1049">
        <v>1.9628572218125977E-5</v>
      </c>
      <c r="K1049">
        <v>12.596661233340761</v>
      </c>
      <c r="L1049">
        <v>1532.0056112926188</v>
      </c>
      <c r="M1049">
        <v>0</v>
      </c>
    </row>
    <row r="1050" spans="1:15" x14ac:dyDescent="0.15">
      <c r="A1050">
        <v>47</v>
      </c>
      <c r="B1050" t="s">
        <v>115</v>
      </c>
      <c r="C1050" t="s">
        <v>464</v>
      </c>
      <c r="D1050">
        <v>9</v>
      </c>
      <c r="E1050">
        <v>3167968.75</v>
      </c>
      <c r="F1050">
        <v>3214453.125</v>
      </c>
      <c r="G1050">
        <v>3191210.9375</v>
      </c>
      <c r="H1050">
        <v>-3831827.0571169597</v>
      </c>
      <c r="I1050">
        <v>-7.8881808948809325E-8</v>
      </c>
      <c r="J1050">
        <v>1.8583688986982028E-5</v>
      </c>
      <c r="K1050">
        <v>-0.92009486075900682</v>
      </c>
      <c r="L1050">
        <v>-220.07438969605749</v>
      </c>
      <c r="M1050">
        <v>0</v>
      </c>
    </row>
    <row r="1051" spans="1:15" x14ac:dyDescent="0.15">
      <c r="A1051">
        <v>47</v>
      </c>
      <c r="B1051" t="s">
        <v>115</v>
      </c>
      <c r="C1051" t="s">
        <v>464</v>
      </c>
      <c r="D1051">
        <v>10</v>
      </c>
      <c r="E1051">
        <v>3191210.9375</v>
      </c>
      <c r="F1051">
        <v>3214453.125</v>
      </c>
      <c r="G1051">
        <v>3202832.03125</v>
      </c>
      <c r="H1051">
        <v>22540286.291778091</v>
      </c>
      <c r="I1051">
        <v>4.3825276941444029E-7</v>
      </c>
      <c r="J1051">
        <v>1.9100823565345278E-5</v>
      </c>
      <c r="K1051">
        <v>5.4123532372324092</v>
      </c>
      <c r="L1051">
        <v>603.76111116201992</v>
      </c>
      <c r="M1051">
        <v>0</v>
      </c>
    </row>
    <row r="1052" spans="1:15" x14ac:dyDescent="0.15">
      <c r="A1052">
        <v>47</v>
      </c>
      <c r="B1052" t="s">
        <v>115</v>
      </c>
      <c r="C1052" t="s">
        <v>464</v>
      </c>
      <c r="D1052">
        <v>11</v>
      </c>
      <c r="E1052">
        <v>3191210.9375</v>
      </c>
      <c r="F1052">
        <v>3202832.03125</v>
      </c>
      <c r="G1052">
        <v>3197021.484375</v>
      </c>
      <c r="H1052">
        <v>8918691.6670089923</v>
      </c>
      <c r="I1052">
        <v>1.7836651001385716E-7</v>
      </c>
      <c r="J1052">
        <v>1.8840937305944695E-5</v>
      </c>
      <c r="K1052">
        <v>2.1415482079933228</v>
      </c>
      <c r="L1052">
        <v>178.96877486115946</v>
      </c>
      <c r="M1052">
        <v>0</v>
      </c>
    </row>
    <row r="1053" spans="1:15" x14ac:dyDescent="0.15">
      <c r="A1053">
        <v>47</v>
      </c>
      <c r="B1053" t="s">
        <v>115</v>
      </c>
      <c r="C1053" t="s">
        <v>464</v>
      </c>
      <c r="D1053">
        <v>12</v>
      </c>
      <c r="E1053">
        <v>3191210.9375</v>
      </c>
      <c r="F1053">
        <v>3197021.484375</v>
      </c>
      <c r="G1053">
        <v>3194116.2109375</v>
      </c>
      <c r="H1053">
        <v>2435506.9051568741</v>
      </c>
      <c r="I1053">
        <v>4.9412975982271137E-8</v>
      </c>
      <c r="J1053">
        <v>1.8711983771913109E-5</v>
      </c>
      <c r="K1053">
        <v>0.58481172385268076</v>
      </c>
      <c r="L1053">
        <v>-23.750209938603572</v>
      </c>
      <c r="M1053">
        <v>0</v>
      </c>
    </row>
    <row r="1054" spans="1:15" x14ac:dyDescent="0.15">
      <c r="A1054">
        <v>47</v>
      </c>
      <c r="B1054" t="s">
        <v>115</v>
      </c>
      <c r="C1054" t="s">
        <v>464</v>
      </c>
      <c r="D1054">
        <v>13</v>
      </c>
      <c r="E1054">
        <v>3194116.2109375</v>
      </c>
      <c r="F1054">
        <v>3197021.484375</v>
      </c>
      <c r="G1054">
        <v>3195568.84765625</v>
      </c>
      <c r="H1054">
        <v>5650001.0970358942</v>
      </c>
      <c r="I1054">
        <v>1.1380741894001354E-7</v>
      </c>
      <c r="J1054">
        <v>1.8776378214870851E-5</v>
      </c>
      <c r="K1054">
        <v>1.3566731731825132</v>
      </c>
      <c r="L1054">
        <v>76.807365648836409</v>
      </c>
      <c r="M1054">
        <v>0</v>
      </c>
    </row>
    <row r="1055" spans="1:15" x14ac:dyDescent="0.15">
      <c r="A1055">
        <v>47</v>
      </c>
      <c r="B1055" t="s">
        <v>115</v>
      </c>
      <c r="C1055" t="s">
        <v>464</v>
      </c>
      <c r="D1055">
        <v>14</v>
      </c>
      <c r="E1055">
        <v>3194116.2109375</v>
      </c>
      <c r="F1055">
        <v>3195568.84765625</v>
      </c>
      <c r="G1055">
        <v>3194842.529296875</v>
      </c>
      <c r="H1055">
        <v>4036063.6324622086</v>
      </c>
      <c r="I1055">
        <v>8.1591008355103934E-8</v>
      </c>
      <c r="J1055">
        <v>1.8744161804285941E-5</v>
      </c>
      <c r="K1055">
        <v>0.96913596322869155</v>
      </c>
      <c r="L1055">
        <v>26.33059674933245</v>
      </c>
      <c r="M1055">
        <v>0</v>
      </c>
    </row>
    <row r="1056" spans="1:15" x14ac:dyDescent="0.15">
      <c r="A1056">
        <v>47</v>
      </c>
      <c r="B1056" t="s">
        <v>115</v>
      </c>
      <c r="C1056" t="s">
        <v>464</v>
      </c>
      <c r="D1056">
        <v>15</v>
      </c>
      <c r="E1056">
        <v>3194116.2109375</v>
      </c>
      <c r="F1056">
        <v>3194842.529296875</v>
      </c>
      <c r="G1056">
        <v>3194479.3701171875</v>
      </c>
      <c r="H1056">
        <v>3234063.6128123975</v>
      </c>
      <c r="I1056">
        <v>6.5496175256633029E-8</v>
      </c>
      <c r="J1056">
        <v>1.872806697118747E-5</v>
      </c>
      <c r="K1056">
        <v>0.77656044105373812</v>
      </c>
      <c r="L1056">
        <v>1.2391453538721058</v>
      </c>
      <c r="M1056">
        <v>0</v>
      </c>
    </row>
    <row r="1057" spans="1:15" x14ac:dyDescent="0.15">
      <c r="A1057">
        <v>47</v>
      </c>
      <c r="B1057" t="s">
        <v>115</v>
      </c>
      <c r="C1057" t="s">
        <v>464</v>
      </c>
      <c r="D1057">
        <v>16</v>
      </c>
      <c r="E1057">
        <v>3194116.2109375</v>
      </c>
      <c r="F1057">
        <v>3194479.3701171875</v>
      </c>
      <c r="G1057">
        <v>3194297.7905273438</v>
      </c>
      <c r="H1057">
        <v>2834363.5860321796</v>
      </c>
      <c r="I1057">
        <v>5.7453291902385652E-8</v>
      </c>
      <c r="J1057">
        <v>1.8720024087833223E-5</v>
      </c>
      <c r="K1057">
        <v>0.68058483072376208</v>
      </c>
      <c r="L1057">
        <v>-11.268022836272346</v>
      </c>
      <c r="M1057">
        <v>0</v>
      </c>
    </row>
    <row r="1058" spans="1:15" x14ac:dyDescent="0.15">
      <c r="A1058">
        <v>47</v>
      </c>
      <c r="B1058" t="s">
        <v>115</v>
      </c>
      <c r="C1058" t="s">
        <v>464</v>
      </c>
      <c r="D1058">
        <v>17</v>
      </c>
      <c r="E1058">
        <v>3194297.7905273438</v>
      </c>
      <c r="F1058">
        <v>3194479.3701171875</v>
      </c>
      <c r="G1058">
        <v>3194388.5803222656</v>
      </c>
      <c r="H1058">
        <v>3034175.7619157159</v>
      </c>
      <c r="I1058">
        <v>6.1475773106826377E-8</v>
      </c>
      <c r="J1058">
        <v>1.8724046569037664E-5</v>
      </c>
      <c r="K1058">
        <v>0.7285635503807607</v>
      </c>
      <c r="L1058">
        <v>-5.0154455032013256</v>
      </c>
      <c r="M1058">
        <v>0</v>
      </c>
    </row>
    <row r="1059" spans="1:15" x14ac:dyDescent="0.15">
      <c r="A1059">
        <v>47</v>
      </c>
      <c r="B1059" t="s">
        <v>115</v>
      </c>
      <c r="C1059" t="s">
        <v>464</v>
      </c>
      <c r="D1059">
        <v>18</v>
      </c>
      <c r="E1059">
        <v>3194388.5803222656</v>
      </c>
      <c r="F1059">
        <v>3194479.3701171875</v>
      </c>
      <c r="G1059">
        <v>3194433.9752197266</v>
      </c>
      <c r="H1059">
        <v>3134059.5160394274</v>
      </c>
      <c r="I1059">
        <v>6.3485213694827844E-8</v>
      </c>
      <c r="J1059">
        <v>1.8726056009625665E-5</v>
      </c>
      <c r="K1059">
        <v>0.75254754743298935</v>
      </c>
      <c r="L1059">
        <v>-1.8899892640963531</v>
      </c>
      <c r="M1059">
        <v>0</v>
      </c>
    </row>
    <row r="1060" spans="1:15" x14ac:dyDescent="0.15">
      <c r="A1060">
        <v>47</v>
      </c>
      <c r="B1060" t="s">
        <v>115</v>
      </c>
      <c r="C1060" t="s">
        <v>464</v>
      </c>
      <c r="D1060">
        <v>19</v>
      </c>
      <c r="E1060">
        <v>3194433.9752197266</v>
      </c>
      <c r="F1060">
        <v>3194479.3701171875</v>
      </c>
      <c r="G1060">
        <v>3194456.672668457</v>
      </c>
      <c r="H1060">
        <v>3184122.6410470447</v>
      </c>
      <c r="I1060">
        <v>6.4492035147168574E-8</v>
      </c>
      <c r="J1060">
        <v>1.8727062831078006E-5</v>
      </c>
      <c r="K1060">
        <v>0.76456865990660439</v>
      </c>
      <c r="L1060">
        <v>-0.3234988819798249</v>
      </c>
      <c r="M1060">
        <v>0</v>
      </c>
    </row>
    <row r="1061" spans="1:15" x14ac:dyDescent="0.15">
      <c r="A1061">
        <v>47</v>
      </c>
      <c r="B1061" t="s">
        <v>115</v>
      </c>
      <c r="C1061" t="s">
        <v>465</v>
      </c>
      <c r="D1061">
        <v>19</v>
      </c>
      <c r="E1061">
        <v>3194433.9752197266</v>
      </c>
      <c r="F1061">
        <v>3194479.3701171875</v>
      </c>
      <c r="G1061">
        <v>3194456.672668457</v>
      </c>
      <c r="H1061">
        <v>3184122.6410470447</v>
      </c>
      <c r="I1061">
        <v>6.4492035147168574E-8</v>
      </c>
      <c r="J1061">
        <v>1.8727062831078006E-5</v>
      </c>
      <c r="K1061">
        <v>0.76456865990660439</v>
      </c>
      <c r="L1061">
        <v>-0.3234988819798249</v>
      </c>
      <c r="M1061">
        <v>0</v>
      </c>
      <c r="N1061" t="s">
        <v>466</v>
      </c>
      <c r="O1061" t="s">
        <v>467</v>
      </c>
    </row>
    <row r="1062" spans="1:15" x14ac:dyDescent="0.15">
      <c r="A1062">
        <v>48</v>
      </c>
      <c r="B1062" t="s">
        <v>116</v>
      </c>
      <c r="C1062" t="s">
        <v>461</v>
      </c>
      <c r="D1062">
        <v>0</v>
      </c>
      <c r="E1062">
        <v>100000</v>
      </c>
      <c r="F1062">
        <v>12000000</v>
      </c>
      <c r="G1062">
        <v>100000</v>
      </c>
      <c r="H1062">
        <v>-89.987411600151589</v>
      </c>
      <c r="I1062">
        <v>-2.4342295025689604E-4</v>
      </c>
      <c r="J1062">
        <v>-2.2480307590452058E-4</v>
      </c>
      <c r="K1062">
        <v>-2.0864783457048262E-5</v>
      </c>
      <c r="L1062">
        <v>-100.08998741160015</v>
      </c>
      <c r="M1062">
        <v>0</v>
      </c>
      <c r="O1062" t="s">
        <v>462</v>
      </c>
    </row>
    <row r="1063" spans="1:15" x14ac:dyDescent="0.15">
      <c r="A1063">
        <v>48</v>
      </c>
      <c r="B1063" t="s">
        <v>116</v>
      </c>
      <c r="C1063" t="s">
        <v>461</v>
      </c>
      <c r="D1063">
        <v>0</v>
      </c>
      <c r="E1063">
        <v>100000</v>
      </c>
      <c r="F1063">
        <v>12000000</v>
      </c>
      <c r="G1063">
        <v>12000000</v>
      </c>
      <c r="H1063">
        <v>6484528241114.7979</v>
      </c>
      <c r="I1063">
        <v>1.0109938378724943E-2</v>
      </c>
      <c r="J1063">
        <v>1.0128558253077319E-2</v>
      </c>
      <c r="K1063">
        <v>1503524.4948833084</v>
      </c>
      <c r="L1063">
        <v>54037635.342623316</v>
      </c>
      <c r="M1063">
        <v>0</v>
      </c>
      <c r="O1063" t="s">
        <v>463</v>
      </c>
    </row>
    <row r="1064" spans="1:15" x14ac:dyDescent="0.15">
      <c r="A1064">
        <v>48</v>
      </c>
      <c r="B1064" t="s">
        <v>116</v>
      </c>
      <c r="C1064" t="s">
        <v>464</v>
      </c>
      <c r="D1064">
        <v>1</v>
      </c>
      <c r="E1064">
        <v>100000</v>
      </c>
      <c r="F1064">
        <v>12000000</v>
      </c>
      <c r="G1064">
        <v>6050000</v>
      </c>
      <c r="H1064">
        <v>196967634038.62753</v>
      </c>
      <c r="I1064">
        <v>6.4071050760900914E-4</v>
      </c>
      <c r="J1064">
        <v>6.5933038196138458E-4</v>
      </c>
      <c r="K1064">
        <v>45669.577101783965</v>
      </c>
      <c r="L1064">
        <v>3255563.3725392981</v>
      </c>
      <c r="M1064">
        <v>0</v>
      </c>
    </row>
    <row r="1065" spans="1:15" x14ac:dyDescent="0.15">
      <c r="A1065">
        <v>48</v>
      </c>
      <c r="B1065" t="s">
        <v>116</v>
      </c>
      <c r="C1065" t="s">
        <v>464</v>
      </c>
      <c r="D1065">
        <v>2</v>
      </c>
      <c r="E1065">
        <v>100000</v>
      </c>
      <c r="F1065">
        <v>6050000</v>
      </c>
      <c r="G1065">
        <v>3075000</v>
      </c>
      <c r="H1065">
        <v>-80517951.826103747</v>
      </c>
      <c r="I1065">
        <v>-6.0089718440860589E-6</v>
      </c>
      <c r="J1065">
        <v>1.2610902508289415E-5</v>
      </c>
      <c r="K1065">
        <v>-18.66916271268623</v>
      </c>
      <c r="L1065">
        <v>-2718.4699780846745</v>
      </c>
      <c r="M1065">
        <v>0</v>
      </c>
    </row>
    <row r="1066" spans="1:15" x14ac:dyDescent="0.15">
      <c r="A1066">
        <v>48</v>
      </c>
      <c r="B1066" t="s">
        <v>116</v>
      </c>
      <c r="C1066" t="s">
        <v>464</v>
      </c>
      <c r="D1066">
        <v>3</v>
      </c>
      <c r="E1066">
        <v>3075000</v>
      </c>
      <c r="F1066">
        <v>6050000</v>
      </c>
      <c r="G1066">
        <v>4562500</v>
      </c>
      <c r="H1066">
        <v>28142258201.574455</v>
      </c>
      <c r="I1066">
        <v>1.4581794349766402E-4</v>
      </c>
      <c r="J1066">
        <v>1.6443781785003948E-4</v>
      </c>
      <c r="K1066">
        <v>6525.158496360199</v>
      </c>
      <c r="L1066">
        <v>616716.61811670044</v>
      </c>
      <c r="M1066">
        <v>0</v>
      </c>
    </row>
    <row r="1067" spans="1:15" x14ac:dyDescent="0.15">
      <c r="A1067">
        <v>48</v>
      </c>
      <c r="B1067" t="s">
        <v>116</v>
      </c>
      <c r="C1067" t="s">
        <v>464</v>
      </c>
      <c r="D1067">
        <v>4</v>
      </c>
      <c r="E1067">
        <v>3075000</v>
      </c>
      <c r="F1067">
        <v>4562500</v>
      </c>
      <c r="G1067">
        <v>3818750</v>
      </c>
      <c r="H1067">
        <v>4685060549.1775455</v>
      </c>
      <c r="I1067">
        <v>3.7910905459176883E-5</v>
      </c>
      <c r="J1067">
        <v>5.6530779811552357E-5</v>
      </c>
      <c r="K1067">
        <v>1086.2938727041285</v>
      </c>
      <c r="L1067">
        <v>122585.70996209612</v>
      </c>
      <c r="M1067">
        <v>0</v>
      </c>
    </row>
    <row r="1068" spans="1:15" x14ac:dyDescent="0.15">
      <c r="A1068">
        <v>48</v>
      </c>
      <c r="B1068" t="s">
        <v>116</v>
      </c>
      <c r="C1068" t="s">
        <v>464</v>
      </c>
      <c r="D1068">
        <v>5</v>
      </c>
      <c r="E1068">
        <v>3075000</v>
      </c>
      <c r="F1068">
        <v>3818750</v>
      </c>
      <c r="G1068">
        <v>3446875</v>
      </c>
      <c r="H1068">
        <v>790481656.81793582</v>
      </c>
      <c r="I1068">
        <v>9.475157304289142E-6</v>
      </c>
      <c r="J1068">
        <v>2.8095031656664616E-5</v>
      </c>
      <c r="K1068">
        <v>183.28373161304691</v>
      </c>
      <c r="L1068">
        <v>22833.284694627331</v>
      </c>
      <c r="M1068">
        <v>0</v>
      </c>
    </row>
    <row r="1069" spans="1:15" x14ac:dyDescent="0.15">
      <c r="A1069">
        <v>48</v>
      </c>
      <c r="B1069" t="s">
        <v>116</v>
      </c>
      <c r="C1069" t="s">
        <v>464</v>
      </c>
      <c r="D1069">
        <v>6</v>
      </c>
      <c r="E1069">
        <v>3075000</v>
      </c>
      <c r="F1069">
        <v>3446875</v>
      </c>
      <c r="G1069">
        <v>3260937.5</v>
      </c>
      <c r="H1069">
        <v>3481826.8600415871</v>
      </c>
      <c r="I1069">
        <v>7.0334883593431706E-8</v>
      </c>
      <c r="J1069">
        <v>1.8690209235968906E-5</v>
      </c>
      <c r="K1069">
        <v>0.80730806873857919</v>
      </c>
      <c r="L1069">
        <v>6.7737992537908855</v>
      </c>
      <c r="M1069">
        <v>0</v>
      </c>
    </row>
    <row r="1070" spans="1:15" x14ac:dyDescent="0.15">
      <c r="A1070">
        <v>48</v>
      </c>
      <c r="B1070" t="s">
        <v>116</v>
      </c>
      <c r="C1070" t="s">
        <v>464</v>
      </c>
      <c r="D1070">
        <v>7</v>
      </c>
      <c r="E1070">
        <v>3075000</v>
      </c>
      <c r="F1070">
        <v>3260937.5</v>
      </c>
      <c r="G1070">
        <v>3167968.75</v>
      </c>
      <c r="H1070">
        <v>-101451429.28112236</v>
      </c>
      <c r="I1070">
        <v>-3.6399312336845049E-6</v>
      </c>
      <c r="J1070">
        <v>1.4979943118690969E-5</v>
      </c>
      <c r="K1070">
        <v>-23.52286909600473</v>
      </c>
      <c r="L1070">
        <v>-3302.4125642376475</v>
      </c>
      <c r="M1070">
        <v>0</v>
      </c>
    </row>
    <row r="1071" spans="1:15" x14ac:dyDescent="0.15">
      <c r="A1071">
        <v>48</v>
      </c>
      <c r="B1071" t="s">
        <v>116</v>
      </c>
      <c r="C1071" t="s">
        <v>464</v>
      </c>
      <c r="D1071">
        <v>8</v>
      </c>
      <c r="E1071">
        <v>3167968.75</v>
      </c>
      <c r="F1071">
        <v>3260937.5</v>
      </c>
      <c r="G1071">
        <v>3214453.125</v>
      </c>
      <c r="H1071">
        <v>-71626907.795974612</v>
      </c>
      <c r="I1071">
        <v>-1.8612911101659257E-6</v>
      </c>
      <c r="J1071">
        <v>1.6758583242209548E-5</v>
      </c>
      <c r="K1071">
        <v>-16.607655385194509</v>
      </c>
      <c r="L1071">
        <v>-2328.2766309113504</v>
      </c>
      <c r="M1071">
        <v>0</v>
      </c>
    </row>
    <row r="1072" spans="1:15" x14ac:dyDescent="0.15">
      <c r="A1072">
        <v>48</v>
      </c>
      <c r="B1072" t="s">
        <v>116</v>
      </c>
      <c r="C1072" t="s">
        <v>464</v>
      </c>
      <c r="D1072">
        <v>9</v>
      </c>
      <c r="E1072">
        <v>3214453.125</v>
      </c>
      <c r="F1072">
        <v>3260937.5</v>
      </c>
      <c r="G1072">
        <v>3237695.3125</v>
      </c>
      <c r="H1072">
        <v>-40217378.811622836</v>
      </c>
      <c r="I1072">
        <v>-9.1507925724472261E-7</v>
      </c>
      <c r="J1072">
        <v>1.7704795095130751E-5</v>
      </c>
      <c r="K1072">
        <v>-9.3249365127108277</v>
      </c>
      <c r="L1072">
        <v>-1342.1607016680275</v>
      </c>
      <c r="M1072">
        <v>0</v>
      </c>
    </row>
    <row r="1073" spans="1:15" x14ac:dyDescent="0.15">
      <c r="A1073">
        <v>48</v>
      </c>
      <c r="B1073" t="s">
        <v>116</v>
      </c>
      <c r="C1073" t="s">
        <v>464</v>
      </c>
      <c r="D1073">
        <v>10</v>
      </c>
      <c r="E1073">
        <v>3237695.3125</v>
      </c>
      <c r="F1073">
        <v>3260937.5</v>
      </c>
      <c r="G1073">
        <v>3249316.40625</v>
      </c>
      <c r="H1073">
        <v>-19963481.056291565</v>
      </c>
      <c r="I1073">
        <v>-4.2733261818790714E-7</v>
      </c>
      <c r="J1073">
        <v>1.8192541734187567E-5</v>
      </c>
      <c r="K1073">
        <v>-4.6287997607846174</v>
      </c>
      <c r="L1073">
        <v>-714.39018428282884</v>
      </c>
      <c r="M1073">
        <v>0</v>
      </c>
    </row>
    <row r="1074" spans="1:15" x14ac:dyDescent="0.15">
      <c r="A1074">
        <v>48</v>
      </c>
      <c r="B1074" t="s">
        <v>116</v>
      </c>
      <c r="C1074" t="s">
        <v>464</v>
      </c>
      <c r="D1074">
        <v>11</v>
      </c>
      <c r="E1074">
        <v>3249316.40625</v>
      </c>
      <c r="F1074">
        <v>3260937.5</v>
      </c>
      <c r="G1074">
        <v>3255126.953125</v>
      </c>
      <c r="H1074">
        <v>-8647228.0751661044</v>
      </c>
      <c r="I1074">
        <v>-1.7974773868570653E-7</v>
      </c>
      <c r="J1074">
        <v>1.8440126613689767E-5</v>
      </c>
      <c r="K1074">
        <v>-2.0049753413703599</v>
      </c>
      <c r="L1074">
        <v>-365.64948770629536</v>
      </c>
      <c r="M1074">
        <v>0</v>
      </c>
    </row>
    <row r="1075" spans="1:15" x14ac:dyDescent="0.15">
      <c r="A1075">
        <v>48</v>
      </c>
      <c r="B1075" t="s">
        <v>116</v>
      </c>
      <c r="C1075" t="s">
        <v>464</v>
      </c>
      <c r="D1075">
        <v>12</v>
      </c>
      <c r="E1075">
        <v>3255126.953125</v>
      </c>
      <c r="F1075">
        <v>3260937.5</v>
      </c>
      <c r="G1075">
        <v>3258032.2265625</v>
      </c>
      <c r="H1075">
        <v>-2685176.1091314168</v>
      </c>
      <c r="I1075">
        <v>-5.5018497231404292E-8</v>
      </c>
      <c r="J1075">
        <v>1.856485585514407E-5</v>
      </c>
      <c r="K1075">
        <v>-0.62259395025172637</v>
      </c>
      <c r="L1075">
        <v>-182.41711322679288</v>
      </c>
      <c r="M1075">
        <v>0</v>
      </c>
    </row>
    <row r="1076" spans="1:15" x14ac:dyDescent="0.15">
      <c r="A1076">
        <v>48</v>
      </c>
      <c r="B1076" t="s">
        <v>116</v>
      </c>
      <c r="C1076" t="s">
        <v>464</v>
      </c>
      <c r="D1076">
        <v>13</v>
      </c>
      <c r="E1076">
        <v>3258032.2265625</v>
      </c>
      <c r="F1076">
        <v>3260937.5</v>
      </c>
      <c r="G1076">
        <v>3259484.86328125</v>
      </c>
      <c r="H1076">
        <v>372511.78383670177</v>
      </c>
      <c r="I1076">
        <v>7.5784468981366618E-9</v>
      </c>
      <c r="J1076">
        <v>1.8627452799273611E-5</v>
      </c>
      <c r="K1076">
        <v>8.637183320137258E-2</v>
      </c>
      <c r="L1076">
        <v>-88.571452255136336</v>
      </c>
      <c r="M1076">
        <v>0</v>
      </c>
    </row>
    <row r="1077" spans="1:15" x14ac:dyDescent="0.15">
      <c r="A1077">
        <v>48</v>
      </c>
      <c r="B1077" t="s">
        <v>116</v>
      </c>
      <c r="C1077" t="s">
        <v>464</v>
      </c>
      <c r="D1077">
        <v>14</v>
      </c>
      <c r="E1077">
        <v>3259484.86328125</v>
      </c>
      <c r="F1077">
        <v>3260937.5</v>
      </c>
      <c r="G1077">
        <v>3260211.181640625</v>
      </c>
      <c r="H1077">
        <v>1920685.105154939</v>
      </c>
      <c r="I1077">
        <v>3.8936391758727368E-8</v>
      </c>
      <c r="J1077">
        <v>1.8658810744134201E-5</v>
      </c>
      <c r="K1077">
        <v>0.44533649869053754</v>
      </c>
      <c r="L1077">
        <v>-41.087095339989631</v>
      </c>
      <c r="M1077">
        <v>0</v>
      </c>
    </row>
    <row r="1078" spans="1:15" x14ac:dyDescent="0.15">
      <c r="A1078">
        <v>48</v>
      </c>
      <c r="B1078" t="s">
        <v>116</v>
      </c>
      <c r="C1078" t="s">
        <v>464</v>
      </c>
      <c r="D1078">
        <v>15</v>
      </c>
      <c r="E1078">
        <v>3260211.181640625</v>
      </c>
      <c r="F1078">
        <v>3260937.5</v>
      </c>
      <c r="G1078">
        <v>3260574.3408203125</v>
      </c>
      <c r="H1078">
        <v>2699607.7820125995</v>
      </c>
      <c r="I1078">
        <v>5.463005968036583E-8</v>
      </c>
      <c r="J1078">
        <v>1.867450441205584E-5</v>
      </c>
      <c r="K1078">
        <v>0.62594012639163799</v>
      </c>
      <c r="L1078">
        <v>-17.204532090704671</v>
      </c>
      <c r="M1078">
        <v>0</v>
      </c>
    </row>
    <row r="1079" spans="1:15" x14ac:dyDescent="0.15">
      <c r="A1079">
        <v>48</v>
      </c>
      <c r="B1079" t="s">
        <v>116</v>
      </c>
      <c r="C1079" t="s">
        <v>464</v>
      </c>
      <c r="D1079">
        <v>16</v>
      </c>
      <c r="E1079">
        <v>3260574.3408203125</v>
      </c>
      <c r="F1079">
        <v>3260937.5</v>
      </c>
      <c r="G1079">
        <v>3260755.9204101563</v>
      </c>
      <c r="H1079">
        <v>3090347.1218709028</v>
      </c>
      <c r="I1079">
        <v>6.2481922596037707E-8</v>
      </c>
      <c r="J1079">
        <v>1.8682356274971512E-5</v>
      </c>
      <c r="K1079">
        <v>0.71653826194551973</v>
      </c>
      <c r="L1079">
        <v>-5.2260519553950067</v>
      </c>
      <c r="M1079">
        <v>0</v>
      </c>
    </row>
    <row r="1080" spans="1:15" x14ac:dyDescent="0.15">
      <c r="A1080">
        <v>48</v>
      </c>
      <c r="B1080" t="s">
        <v>116</v>
      </c>
      <c r="C1080" t="s">
        <v>464</v>
      </c>
      <c r="D1080">
        <v>17</v>
      </c>
      <c r="E1080">
        <v>3260755.9204101563</v>
      </c>
      <c r="F1080">
        <v>3260937.5</v>
      </c>
      <c r="G1080">
        <v>3260846.7102050781</v>
      </c>
      <c r="H1080">
        <v>3285986.0049124411</v>
      </c>
      <c r="I1080">
        <v>6.6408096700332398E-8</v>
      </c>
      <c r="J1080">
        <v>1.8686282449075806E-5</v>
      </c>
      <c r="K1080">
        <v>0.76189975037879309</v>
      </c>
      <c r="L1080">
        <v>0.77094377447083273</v>
      </c>
      <c r="M1080">
        <v>0</v>
      </c>
    </row>
    <row r="1081" spans="1:15" x14ac:dyDescent="0.15">
      <c r="A1081">
        <v>48</v>
      </c>
      <c r="B1081" t="s">
        <v>116</v>
      </c>
      <c r="C1081" t="s">
        <v>465</v>
      </c>
      <c r="D1081">
        <v>17</v>
      </c>
      <c r="E1081">
        <v>3260755.9204101563</v>
      </c>
      <c r="F1081">
        <v>3260937.5</v>
      </c>
      <c r="G1081">
        <v>3260846.7102050781</v>
      </c>
      <c r="H1081">
        <v>3285986.0049124411</v>
      </c>
      <c r="I1081">
        <v>6.6408096700332398E-8</v>
      </c>
      <c r="J1081">
        <v>1.8686282449075806E-5</v>
      </c>
      <c r="K1081">
        <v>0.76189975037879309</v>
      </c>
      <c r="L1081">
        <v>0.77094377447083273</v>
      </c>
      <c r="M1081">
        <v>0</v>
      </c>
      <c r="N1081" t="s">
        <v>466</v>
      </c>
      <c r="O1081" t="s">
        <v>467</v>
      </c>
    </row>
    <row r="1082" spans="1:15" x14ac:dyDescent="0.15">
      <c r="A1082">
        <v>49</v>
      </c>
      <c r="B1082" t="s">
        <v>117</v>
      </c>
      <c r="C1082" t="s">
        <v>461</v>
      </c>
      <c r="D1082">
        <v>0</v>
      </c>
      <c r="E1082">
        <v>100000</v>
      </c>
      <c r="F1082">
        <v>12000000</v>
      </c>
      <c r="G1082">
        <v>100000</v>
      </c>
      <c r="H1082">
        <v>-93.399927895297751</v>
      </c>
      <c r="I1082">
        <v>-2.3918664036744251E-4</v>
      </c>
      <c r="J1082">
        <v>-2.2056676601506703E-4</v>
      </c>
      <c r="K1082">
        <v>-2.1928726394388156E-5</v>
      </c>
      <c r="L1082">
        <v>-100.09339992789529</v>
      </c>
      <c r="M1082">
        <v>0</v>
      </c>
      <c r="O1082" t="s">
        <v>462</v>
      </c>
    </row>
    <row r="1083" spans="1:15" x14ac:dyDescent="0.15">
      <c r="A1083">
        <v>49</v>
      </c>
      <c r="B1083" t="s">
        <v>117</v>
      </c>
      <c r="C1083" t="s">
        <v>461</v>
      </c>
      <c r="D1083">
        <v>0</v>
      </c>
      <c r="E1083">
        <v>100000</v>
      </c>
      <c r="F1083">
        <v>12000000</v>
      </c>
      <c r="G1083">
        <v>12000000</v>
      </c>
      <c r="H1083">
        <v>7468236893078.2725</v>
      </c>
      <c r="I1083">
        <v>1.1332501178749083E-2</v>
      </c>
      <c r="J1083">
        <v>1.1351121053101459E-2</v>
      </c>
      <c r="K1083">
        <v>1753415.9518878376</v>
      </c>
      <c r="L1083">
        <v>62235207.442318939</v>
      </c>
      <c r="M1083">
        <v>0</v>
      </c>
      <c r="O1083" t="s">
        <v>463</v>
      </c>
    </row>
    <row r="1084" spans="1:15" x14ac:dyDescent="0.15">
      <c r="A1084">
        <v>49</v>
      </c>
      <c r="B1084" t="s">
        <v>117</v>
      </c>
      <c r="C1084" t="s">
        <v>464</v>
      </c>
      <c r="D1084">
        <v>1</v>
      </c>
      <c r="E1084">
        <v>100000</v>
      </c>
      <c r="F1084">
        <v>12000000</v>
      </c>
      <c r="G1084">
        <v>6050000</v>
      </c>
      <c r="H1084">
        <v>222784521053.4086</v>
      </c>
      <c r="I1084">
        <v>7.0455444066932398E-4</v>
      </c>
      <c r="J1084">
        <v>7.2317431502169941E-4</v>
      </c>
      <c r="K1084">
        <v>52306.044738723627</v>
      </c>
      <c r="L1084">
        <v>3682288.7777422909</v>
      </c>
      <c r="M1084">
        <v>0</v>
      </c>
    </row>
    <row r="1085" spans="1:15" x14ac:dyDescent="0.15">
      <c r="A1085">
        <v>49</v>
      </c>
      <c r="B1085" t="s">
        <v>117</v>
      </c>
      <c r="C1085" t="s">
        <v>464</v>
      </c>
      <c r="D1085">
        <v>2</v>
      </c>
      <c r="E1085">
        <v>100000</v>
      </c>
      <c r="F1085">
        <v>6050000</v>
      </c>
      <c r="G1085">
        <v>3075000</v>
      </c>
      <c r="H1085">
        <v>-99774832.497401625</v>
      </c>
      <c r="I1085">
        <v>-4.7952783023484998E-6</v>
      </c>
      <c r="J1085">
        <v>1.3824596050026974E-5</v>
      </c>
      <c r="K1085">
        <v>-23.425446380795123</v>
      </c>
      <c r="L1085">
        <v>-3344.7099999154998</v>
      </c>
      <c r="M1085">
        <v>0</v>
      </c>
    </row>
    <row r="1086" spans="1:15" x14ac:dyDescent="0.15">
      <c r="A1086">
        <v>49</v>
      </c>
      <c r="B1086" t="s">
        <v>117</v>
      </c>
      <c r="C1086" t="s">
        <v>464</v>
      </c>
      <c r="D1086">
        <v>3</v>
      </c>
      <c r="E1086">
        <v>3075000</v>
      </c>
      <c r="F1086">
        <v>6050000</v>
      </c>
      <c r="G1086">
        <v>4562500</v>
      </c>
      <c r="H1086">
        <v>33223978593.636509</v>
      </c>
      <c r="I1086">
        <v>1.6523276751333784E-4</v>
      </c>
      <c r="J1086">
        <v>1.838526418657133E-4</v>
      </c>
      <c r="K1086">
        <v>7800.4293229175346</v>
      </c>
      <c r="L1086">
        <v>728096.79109340289</v>
      </c>
      <c r="M1086">
        <v>0</v>
      </c>
    </row>
    <row r="1087" spans="1:15" x14ac:dyDescent="0.15">
      <c r="A1087">
        <v>49</v>
      </c>
      <c r="B1087" t="s">
        <v>117</v>
      </c>
      <c r="C1087" t="s">
        <v>464</v>
      </c>
      <c r="D1087">
        <v>4</v>
      </c>
      <c r="E1087">
        <v>3075000</v>
      </c>
      <c r="F1087">
        <v>4562500</v>
      </c>
      <c r="G1087">
        <v>3818750</v>
      </c>
      <c r="H1087">
        <v>5993090116.936903</v>
      </c>
      <c r="I1087">
        <v>4.5651571278043277E-5</v>
      </c>
      <c r="J1087">
        <v>6.4271445630418751E-5</v>
      </c>
      <c r="K1087">
        <v>1407.076390664296</v>
      </c>
      <c r="L1087">
        <v>156838.53006708747</v>
      </c>
      <c r="M1087">
        <v>0</v>
      </c>
    </row>
    <row r="1088" spans="1:15" x14ac:dyDescent="0.15">
      <c r="A1088">
        <v>49</v>
      </c>
      <c r="B1088" t="s">
        <v>117</v>
      </c>
      <c r="C1088" t="s">
        <v>464</v>
      </c>
      <c r="D1088">
        <v>5</v>
      </c>
      <c r="E1088">
        <v>3075000</v>
      </c>
      <c r="F1088">
        <v>3818750</v>
      </c>
      <c r="G1088">
        <v>3446875</v>
      </c>
      <c r="H1088">
        <v>1249903389.4773993</v>
      </c>
      <c r="I1088">
        <v>1.3687975485462968E-5</v>
      </c>
      <c r="J1088">
        <v>3.2307849837838442E-5</v>
      </c>
      <c r="K1088">
        <v>293.456216347338</v>
      </c>
      <c r="L1088">
        <v>36161.929703786744</v>
      </c>
      <c r="M1088">
        <v>0</v>
      </c>
    </row>
    <row r="1089" spans="1:15" x14ac:dyDescent="0.15">
      <c r="A1089">
        <v>49</v>
      </c>
      <c r="B1089" t="s">
        <v>117</v>
      </c>
      <c r="C1089" t="s">
        <v>464</v>
      </c>
      <c r="D1089">
        <v>6</v>
      </c>
      <c r="E1089">
        <v>3075000</v>
      </c>
      <c r="F1089">
        <v>3446875</v>
      </c>
      <c r="G1089">
        <v>3260937.5</v>
      </c>
      <c r="H1089">
        <v>197094331.71876657</v>
      </c>
      <c r="I1089">
        <v>3.0186916569605707E-6</v>
      </c>
      <c r="J1089">
        <v>2.1638566009336045E-5</v>
      </c>
      <c r="K1089">
        <v>46.274421956627712</v>
      </c>
      <c r="L1089">
        <v>5944.1002539535511</v>
      </c>
      <c r="M1089">
        <v>0</v>
      </c>
    </row>
    <row r="1090" spans="1:15" x14ac:dyDescent="0.15">
      <c r="A1090">
        <v>49</v>
      </c>
      <c r="B1090" t="s">
        <v>117</v>
      </c>
      <c r="C1090" t="s">
        <v>464</v>
      </c>
      <c r="D1090">
        <v>7</v>
      </c>
      <c r="E1090">
        <v>3075000</v>
      </c>
      <c r="F1090">
        <v>3260937.5</v>
      </c>
      <c r="G1090">
        <v>3167968.75</v>
      </c>
      <c r="H1090">
        <v>-51218638.737392157</v>
      </c>
      <c r="I1090">
        <v>-1.212395801854956E-6</v>
      </c>
      <c r="J1090">
        <v>1.7407478550520518E-5</v>
      </c>
      <c r="K1090">
        <v>-12.025271758500242</v>
      </c>
      <c r="L1090">
        <v>-1716.7659083566452</v>
      </c>
      <c r="M1090">
        <v>0</v>
      </c>
    </row>
    <row r="1091" spans="1:15" x14ac:dyDescent="0.15">
      <c r="A1091">
        <v>49</v>
      </c>
      <c r="B1091" t="s">
        <v>117</v>
      </c>
      <c r="C1091" t="s">
        <v>464</v>
      </c>
      <c r="D1091">
        <v>8</v>
      </c>
      <c r="E1091">
        <v>3167968.75</v>
      </c>
      <c r="F1091">
        <v>3260937.5</v>
      </c>
      <c r="G1091">
        <v>3214453.125</v>
      </c>
      <c r="H1091">
        <v>43869789.38367065</v>
      </c>
      <c r="I1091">
        <v>8.1810961569031204E-7</v>
      </c>
      <c r="J1091">
        <v>1.9437983968065786E-5</v>
      </c>
      <c r="K1091">
        <v>10.299885985483513</v>
      </c>
      <c r="L1091">
        <v>1264.7668103317155</v>
      </c>
      <c r="M1091">
        <v>0</v>
      </c>
    </row>
    <row r="1092" spans="1:15" x14ac:dyDescent="0.15">
      <c r="A1092">
        <v>49</v>
      </c>
      <c r="B1092" t="s">
        <v>117</v>
      </c>
      <c r="C1092" t="s">
        <v>464</v>
      </c>
      <c r="D1092">
        <v>9</v>
      </c>
      <c r="E1092">
        <v>3167968.75</v>
      </c>
      <c r="F1092">
        <v>3214453.125</v>
      </c>
      <c r="G1092">
        <v>3191210.9375</v>
      </c>
      <c r="H1092">
        <v>-10426440.081527362</v>
      </c>
      <c r="I1092">
        <v>-2.1769390460972096E-7</v>
      </c>
      <c r="J1092">
        <v>1.8402180447765753E-5</v>
      </c>
      <c r="K1092">
        <v>-2.4479521233849533</v>
      </c>
      <c r="L1092">
        <v>-426.72362578750284</v>
      </c>
      <c r="M1092">
        <v>0</v>
      </c>
    </row>
    <row r="1093" spans="1:15" x14ac:dyDescent="0.15">
      <c r="A1093">
        <v>49</v>
      </c>
      <c r="B1093" t="s">
        <v>117</v>
      </c>
      <c r="C1093" t="s">
        <v>464</v>
      </c>
      <c r="D1093">
        <v>10</v>
      </c>
      <c r="E1093">
        <v>3191210.9375</v>
      </c>
      <c r="F1093">
        <v>3214453.125</v>
      </c>
      <c r="G1093">
        <v>3202832.03125</v>
      </c>
      <c r="H1093">
        <v>14968118.095538991</v>
      </c>
      <c r="I1093">
        <v>2.9494102311056721E-7</v>
      </c>
      <c r="J1093">
        <v>1.8914815375486041E-5</v>
      </c>
      <c r="K1093">
        <v>3.5142614534340533</v>
      </c>
      <c r="L1093">
        <v>367.34008994212661</v>
      </c>
      <c r="M1093">
        <v>0</v>
      </c>
    </row>
    <row r="1094" spans="1:15" x14ac:dyDescent="0.15">
      <c r="A1094">
        <v>49</v>
      </c>
      <c r="B1094" t="s">
        <v>117</v>
      </c>
      <c r="C1094" t="s">
        <v>464</v>
      </c>
      <c r="D1094">
        <v>11</v>
      </c>
      <c r="E1094">
        <v>3191210.9375</v>
      </c>
      <c r="F1094">
        <v>3202832.03125</v>
      </c>
      <c r="G1094">
        <v>3197021.484375</v>
      </c>
      <c r="H1094">
        <v>1840426.7423646043</v>
      </c>
      <c r="I1094">
        <v>3.7316208143114662E-8</v>
      </c>
      <c r="J1094">
        <v>1.8657190560518589E-5</v>
      </c>
      <c r="K1094">
        <v>0.4321011310358876</v>
      </c>
      <c r="L1094">
        <v>-42.433081811947929</v>
      </c>
      <c r="M1094">
        <v>0</v>
      </c>
    </row>
    <row r="1095" spans="1:15" x14ac:dyDescent="0.15">
      <c r="A1095">
        <v>49</v>
      </c>
      <c r="B1095" t="s">
        <v>117</v>
      </c>
      <c r="C1095" t="s">
        <v>464</v>
      </c>
      <c r="D1095">
        <v>12</v>
      </c>
      <c r="E1095">
        <v>3197021.484375</v>
      </c>
      <c r="F1095">
        <v>3202832.03125</v>
      </c>
      <c r="G1095">
        <v>3199926.7578125</v>
      </c>
      <c r="H1095">
        <v>8295630.5257671094</v>
      </c>
      <c r="I1095">
        <v>1.6579975326681836E-7</v>
      </c>
      <c r="J1095">
        <v>1.8785674105642292E-5</v>
      </c>
      <c r="K1095">
        <v>1.9476740096888205</v>
      </c>
      <c r="L1095">
        <v>159.24438756336036</v>
      </c>
      <c r="M1095">
        <v>0</v>
      </c>
    </row>
    <row r="1096" spans="1:15" x14ac:dyDescent="0.15">
      <c r="A1096">
        <v>49</v>
      </c>
      <c r="B1096" t="s">
        <v>117</v>
      </c>
      <c r="C1096" t="s">
        <v>464</v>
      </c>
      <c r="D1096">
        <v>13</v>
      </c>
      <c r="E1096">
        <v>3197021.484375</v>
      </c>
      <c r="F1096">
        <v>3199926.7578125</v>
      </c>
      <c r="G1096">
        <v>3198474.12109375</v>
      </c>
      <c r="H1096">
        <v>5041035.1269217832</v>
      </c>
      <c r="I1096">
        <v>1.0147674726308784E-7</v>
      </c>
      <c r="J1096">
        <v>1.8721351099638562E-5</v>
      </c>
      <c r="K1096">
        <v>1.1835499505597895</v>
      </c>
      <c r="L1096">
        <v>57.607500829112574</v>
      </c>
      <c r="M1096">
        <v>0</v>
      </c>
    </row>
    <row r="1097" spans="1:15" x14ac:dyDescent="0.15">
      <c r="A1097">
        <v>49</v>
      </c>
      <c r="B1097" t="s">
        <v>117</v>
      </c>
      <c r="C1097" t="s">
        <v>464</v>
      </c>
      <c r="D1097">
        <v>14</v>
      </c>
      <c r="E1097">
        <v>3197021.484375</v>
      </c>
      <c r="F1097">
        <v>3198474.12109375</v>
      </c>
      <c r="G1097">
        <v>3197747.802734375</v>
      </c>
      <c r="H1097">
        <v>3433989.2973318794</v>
      </c>
      <c r="I1097">
        <v>6.9376014248236713E-8</v>
      </c>
      <c r="J1097">
        <v>1.8689250366623711E-5</v>
      </c>
      <c r="K1097">
        <v>0.80624271816208948</v>
      </c>
      <c r="L1097">
        <v>7.3877462880435942</v>
      </c>
      <c r="M1097">
        <v>0</v>
      </c>
    </row>
    <row r="1098" spans="1:15" x14ac:dyDescent="0.15">
      <c r="A1098">
        <v>49</v>
      </c>
      <c r="B1098" t="s">
        <v>117</v>
      </c>
      <c r="C1098" t="s">
        <v>464</v>
      </c>
      <c r="D1098">
        <v>15</v>
      </c>
      <c r="E1098">
        <v>3197021.484375</v>
      </c>
      <c r="F1098">
        <v>3197747.802734375</v>
      </c>
      <c r="G1098">
        <v>3197384.6435546875</v>
      </c>
      <c r="H1098">
        <v>2635524.5401789248</v>
      </c>
      <c r="I1098">
        <v>5.3340997285415736E-8</v>
      </c>
      <c r="J1098">
        <v>1.867321534966089E-5</v>
      </c>
      <c r="K1098">
        <v>0.61877667199129538</v>
      </c>
      <c r="L1098">
        <v>-17.572490207218721</v>
      </c>
      <c r="M1098">
        <v>0</v>
      </c>
    </row>
    <row r="1099" spans="1:15" x14ac:dyDescent="0.15">
      <c r="A1099">
        <v>49</v>
      </c>
      <c r="B1099" t="s">
        <v>117</v>
      </c>
      <c r="C1099" t="s">
        <v>464</v>
      </c>
      <c r="D1099">
        <v>16</v>
      </c>
      <c r="E1099">
        <v>3197384.6435546875</v>
      </c>
      <c r="F1099">
        <v>3197747.802734375</v>
      </c>
      <c r="G1099">
        <v>3197566.2231445313</v>
      </c>
      <c r="H1099">
        <v>3034335.8076263652</v>
      </c>
      <c r="I1099">
        <v>6.135722704486555E-8</v>
      </c>
      <c r="J1099">
        <v>1.868123157942034E-5</v>
      </c>
      <c r="K1099">
        <v>0.71241082529233202</v>
      </c>
      <c r="L1099">
        <v>-5.1048329925640434</v>
      </c>
      <c r="M1099">
        <v>0</v>
      </c>
    </row>
    <row r="1100" spans="1:15" x14ac:dyDescent="0.15">
      <c r="A1100">
        <v>49</v>
      </c>
      <c r="B1100" t="s">
        <v>117</v>
      </c>
      <c r="C1100" t="s">
        <v>464</v>
      </c>
      <c r="D1100">
        <v>17</v>
      </c>
      <c r="E1100">
        <v>3197566.2231445313</v>
      </c>
      <c r="F1100">
        <v>3197747.802734375</v>
      </c>
      <c r="G1100">
        <v>3197657.0129394531</v>
      </c>
      <c r="H1100">
        <v>3234057.2445568247</v>
      </c>
      <c r="I1100">
        <v>6.5366300935750736E-8</v>
      </c>
      <c r="J1100">
        <v>1.8685240653311225E-5</v>
      </c>
      <c r="K1100">
        <v>0.75930204720474836</v>
      </c>
      <c r="L1100">
        <v>1.138340712280163</v>
      </c>
      <c r="M1100">
        <v>0</v>
      </c>
    </row>
    <row r="1101" spans="1:15" x14ac:dyDescent="0.15">
      <c r="A1101">
        <v>49</v>
      </c>
      <c r="B1101" t="s">
        <v>117</v>
      </c>
      <c r="C1101" t="s">
        <v>464</v>
      </c>
      <c r="D1101">
        <v>18</v>
      </c>
      <c r="E1101">
        <v>3197566.2231445313</v>
      </c>
      <c r="F1101">
        <v>3197657.0129394531</v>
      </c>
      <c r="G1101">
        <v>3197611.6180419922</v>
      </c>
      <c r="H1101">
        <v>3134170.2028748551</v>
      </c>
      <c r="I1101">
        <v>6.3361684066322283E-8</v>
      </c>
      <c r="J1101">
        <v>1.8683236036441796E-5</v>
      </c>
      <c r="K1101">
        <v>0.73585025600160947</v>
      </c>
      <c r="L1101">
        <v>-1.9840250394756951</v>
      </c>
      <c r="M1101">
        <v>0</v>
      </c>
    </row>
    <row r="1102" spans="1:15" x14ac:dyDescent="0.15">
      <c r="A1102">
        <v>49</v>
      </c>
      <c r="B1102" t="s">
        <v>117</v>
      </c>
      <c r="C1102" t="s">
        <v>464</v>
      </c>
      <c r="D1102">
        <v>19</v>
      </c>
      <c r="E1102">
        <v>3197611.6180419922</v>
      </c>
      <c r="F1102">
        <v>3197657.0129394531</v>
      </c>
      <c r="G1102">
        <v>3197634.3154907227</v>
      </c>
      <c r="H1102">
        <v>3184107.1424282356</v>
      </c>
      <c r="I1102">
        <v>6.4363972519317525E-8</v>
      </c>
      <c r="J1102">
        <v>1.8684238324894792E-5</v>
      </c>
      <c r="K1102">
        <v>0.7475746064279476</v>
      </c>
      <c r="L1102">
        <v>-0.42303689940264799</v>
      </c>
      <c r="M1102">
        <v>0</v>
      </c>
    </row>
    <row r="1103" spans="1:15" x14ac:dyDescent="0.15">
      <c r="A1103">
        <v>49</v>
      </c>
      <c r="B1103" t="s">
        <v>117</v>
      </c>
      <c r="C1103" t="s">
        <v>465</v>
      </c>
      <c r="D1103">
        <v>19</v>
      </c>
      <c r="E1103">
        <v>3197611.6180419922</v>
      </c>
      <c r="F1103">
        <v>3197657.0129394531</v>
      </c>
      <c r="G1103">
        <v>3197634.3154907227</v>
      </c>
      <c r="H1103">
        <v>3184107.1424282356</v>
      </c>
      <c r="I1103">
        <v>6.4363972519317525E-8</v>
      </c>
      <c r="J1103">
        <v>1.8684238324894792E-5</v>
      </c>
      <c r="K1103">
        <v>0.7475746064279476</v>
      </c>
      <c r="L1103">
        <v>-0.42303689940264799</v>
      </c>
      <c r="M1103">
        <v>0</v>
      </c>
      <c r="N1103" t="s">
        <v>466</v>
      </c>
      <c r="O1103" t="s">
        <v>467</v>
      </c>
    </row>
    <row r="1104" spans="1:15" x14ac:dyDescent="0.15">
      <c r="A1104">
        <v>50</v>
      </c>
      <c r="B1104" t="s">
        <v>118</v>
      </c>
      <c r="C1104" t="s">
        <v>461</v>
      </c>
      <c r="D1104">
        <v>0</v>
      </c>
      <c r="E1104">
        <v>100000</v>
      </c>
      <c r="F1104">
        <v>12000000</v>
      </c>
      <c r="G1104">
        <v>100000</v>
      </c>
      <c r="H1104">
        <v>-89.597835514473985</v>
      </c>
      <c r="I1104">
        <v>-2.415259698829674E-4</v>
      </c>
      <c r="J1104">
        <v>-2.2314511390498972E-4</v>
      </c>
      <c r="K1104">
        <v>-2.0912135520090835E-5</v>
      </c>
      <c r="L1104">
        <v>-100.08959783551447</v>
      </c>
      <c r="M1104">
        <v>0</v>
      </c>
      <c r="O1104" t="s">
        <v>462</v>
      </c>
    </row>
    <row r="1105" spans="1:15" x14ac:dyDescent="0.15">
      <c r="A1105">
        <v>50</v>
      </c>
      <c r="B1105" t="s">
        <v>118</v>
      </c>
      <c r="C1105" t="s">
        <v>461</v>
      </c>
      <c r="D1105">
        <v>0</v>
      </c>
      <c r="E1105">
        <v>100000</v>
      </c>
      <c r="F1105">
        <v>12000000</v>
      </c>
      <c r="G1105">
        <v>12000000</v>
      </c>
      <c r="H1105">
        <v>6619397646575.4268</v>
      </c>
      <c r="I1105">
        <v>1.0109415715192849E-2</v>
      </c>
      <c r="J1105">
        <v>1.0127796571170827E-2</v>
      </c>
      <c r="K1105">
        <v>1544967.4632395983</v>
      </c>
      <c r="L1105">
        <v>55161547.05479522</v>
      </c>
      <c r="M1105">
        <v>0</v>
      </c>
      <c r="O1105" t="s">
        <v>463</v>
      </c>
    </row>
    <row r="1106" spans="1:15" x14ac:dyDescent="0.15">
      <c r="A1106">
        <v>50</v>
      </c>
      <c r="B1106" t="s">
        <v>118</v>
      </c>
      <c r="C1106" t="s">
        <v>464</v>
      </c>
      <c r="D1106">
        <v>1</v>
      </c>
      <c r="E1106">
        <v>100000</v>
      </c>
      <c r="F1106">
        <v>12000000</v>
      </c>
      <c r="G1106">
        <v>6050000</v>
      </c>
      <c r="H1106">
        <v>201888980528.10931</v>
      </c>
      <c r="I1106">
        <v>6.426077005601546E-4</v>
      </c>
      <c r="J1106">
        <v>6.6098855653813225E-4</v>
      </c>
      <c r="K1106">
        <v>47120.889657370964</v>
      </c>
      <c r="L1106">
        <v>3336907.9426133772</v>
      </c>
      <c r="M1106">
        <v>0</v>
      </c>
    </row>
    <row r="1107" spans="1:15" x14ac:dyDescent="0.15">
      <c r="A1107">
        <v>50</v>
      </c>
      <c r="B1107" t="s">
        <v>118</v>
      </c>
      <c r="C1107" t="s">
        <v>464</v>
      </c>
      <c r="D1107">
        <v>2</v>
      </c>
      <c r="E1107">
        <v>100000</v>
      </c>
      <c r="F1107">
        <v>6050000</v>
      </c>
      <c r="G1107">
        <v>3075000</v>
      </c>
      <c r="H1107">
        <v>-83465692.607941836</v>
      </c>
      <c r="I1107">
        <v>-5.7767093415608248E-6</v>
      </c>
      <c r="J1107">
        <v>1.2604146636416852E-5</v>
      </c>
      <c r="K1107">
        <v>-19.480893317043996</v>
      </c>
      <c r="L1107">
        <v>-2814.3314669249376</v>
      </c>
      <c r="M1107">
        <v>0</v>
      </c>
    </row>
    <row r="1108" spans="1:15" x14ac:dyDescent="0.15">
      <c r="A1108">
        <v>50</v>
      </c>
      <c r="B1108" t="s">
        <v>118</v>
      </c>
      <c r="C1108" t="s">
        <v>464</v>
      </c>
      <c r="D1108">
        <v>3</v>
      </c>
      <c r="E1108">
        <v>3075000</v>
      </c>
      <c r="F1108">
        <v>6050000</v>
      </c>
      <c r="G1108">
        <v>4562500</v>
      </c>
      <c r="H1108">
        <v>28948792187.729965</v>
      </c>
      <c r="I1108">
        <v>1.4664010060611694E-4</v>
      </c>
      <c r="J1108">
        <v>1.6502095658409461E-4</v>
      </c>
      <c r="K1108">
        <v>6756.6483263422169</v>
      </c>
      <c r="L1108">
        <v>634394.07534750609</v>
      </c>
      <c r="M1108">
        <v>0</v>
      </c>
    </row>
    <row r="1109" spans="1:15" x14ac:dyDescent="0.15">
      <c r="A1109">
        <v>50</v>
      </c>
      <c r="B1109" t="s">
        <v>118</v>
      </c>
      <c r="C1109" t="s">
        <v>464</v>
      </c>
      <c r="D1109">
        <v>4</v>
      </c>
      <c r="E1109">
        <v>3075000</v>
      </c>
      <c r="F1109">
        <v>4562500</v>
      </c>
      <c r="G1109">
        <v>3818750</v>
      </c>
      <c r="H1109">
        <v>4861762212.6315851</v>
      </c>
      <c r="I1109">
        <v>3.8396528079263826E-5</v>
      </c>
      <c r="J1109">
        <v>5.6777384057241503E-5</v>
      </c>
      <c r="K1109">
        <v>1134.7353390092135</v>
      </c>
      <c r="L1109">
        <v>127212.92209837212</v>
      </c>
      <c r="M1109">
        <v>0</v>
      </c>
    </row>
    <row r="1110" spans="1:15" x14ac:dyDescent="0.15">
      <c r="A1110">
        <v>50</v>
      </c>
      <c r="B1110" t="s">
        <v>118</v>
      </c>
      <c r="C1110" t="s">
        <v>464</v>
      </c>
      <c r="D1110">
        <v>5</v>
      </c>
      <c r="E1110">
        <v>3075000</v>
      </c>
      <c r="F1110">
        <v>3818750</v>
      </c>
      <c r="G1110">
        <v>3446875</v>
      </c>
      <c r="H1110">
        <v>844828104.49034834</v>
      </c>
      <c r="I1110">
        <v>9.8523247787036256E-6</v>
      </c>
      <c r="J1110">
        <v>2.8233180756681303E-5</v>
      </c>
      <c r="K1110">
        <v>197.18288629226544</v>
      </c>
      <c r="L1110">
        <v>24409.972206428964</v>
      </c>
      <c r="M1110">
        <v>0</v>
      </c>
    </row>
    <row r="1111" spans="1:15" x14ac:dyDescent="0.15">
      <c r="A1111">
        <v>50</v>
      </c>
      <c r="B1111" t="s">
        <v>118</v>
      </c>
      <c r="C1111" t="s">
        <v>464</v>
      </c>
      <c r="D1111">
        <v>6</v>
      </c>
      <c r="E1111">
        <v>3075000</v>
      </c>
      <c r="F1111">
        <v>3446875</v>
      </c>
      <c r="G1111">
        <v>3260937.5</v>
      </c>
      <c r="H1111">
        <v>21192898.682899512</v>
      </c>
      <c r="I1111">
        <v>4.0768179420749105E-7</v>
      </c>
      <c r="J1111">
        <v>1.8788537772185168E-5</v>
      </c>
      <c r="K1111">
        <v>4.946422720767119</v>
      </c>
      <c r="L1111">
        <v>549.9020199835021</v>
      </c>
      <c r="M1111">
        <v>0</v>
      </c>
    </row>
    <row r="1112" spans="1:15" x14ac:dyDescent="0.15">
      <c r="A1112">
        <v>50</v>
      </c>
      <c r="B1112" t="s">
        <v>118</v>
      </c>
      <c r="C1112" t="s">
        <v>464</v>
      </c>
      <c r="D1112">
        <v>7</v>
      </c>
      <c r="E1112">
        <v>3075000</v>
      </c>
      <c r="F1112">
        <v>3260937.5</v>
      </c>
      <c r="G1112">
        <v>3167968.75</v>
      </c>
      <c r="H1112">
        <v>-99039742.382620052</v>
      </c>
      <c r="I1112">
        <v>-3.319286769013004E-6</v>
      </c>
      <c r="J1112">
        <v>1.5061569208964673E-5</v>
      </c>
      <c r="K1112">
        <v>-23.115876658043327</v>
      </c>
      <c r="L1112">
        <v>-3226.2853329162431</v>
      </c>
      <c r="M1112">
        <v>0</v>
      </c>
    </row>
    <row r="1113" spans="1:15" x14ac:dyDescent="0.15">
      <c r="A1113">
        <v>50</v>
      </c>
      <c r="B1113" t="s">
        <v>118</v>
      </c>
      <c r="C1113" t="s">
        <v>464</v>
      </c>
      <c r="D1113">
        <v>8</v>
      </c>
      <c r="E1113">
        <v>3167968.75</v>
      </c>
      <c r="F1113">
        <v>3260937.5</v>
      </c>
      <c r="G1113">
        <v>3214453.125</v>
      </c>
      <c r="H1113">
        <v>-62373405.479675129</v>
      </c>
      <c r="I1113">
        <v>-1.5320754668225781E-6</v>
      </c>
      <c r="J1113">
        <v>1.6848780511155099E-5</v>
      </c>
      <c r="K1113">
        <v>-14.557953333926589</v>
      </c>
      <c r="L1113">
        <v>-2040.4048855021063</v>
      </c>
      <c r="M1113">
        <v>0</v>
      </c>
    </row>
    <row r="1114" spans="1:15" x14ac:dyDescent="0.15">
      <c r="A1114">
        <v>50</v>
      </c>
      <c r="B1114" t="s">
        <v>118</v>
      </c>
      <c r="C1114" t="s">
        <v>464</v>
      </c>
      <c r="D1114">
        <v>9</v>
      </c>
      <c r="E1114">
        <v>3214453.125</v>
      </c>
      <c r="F1114">
        <v>3260937.5</v>
      </c>
      <c r="G1114">
        <v>3237695.3125</v>
      </c>
      <c r="H1114">
        <v>-26942687.673383508</v>
      </c>
      <c r="I1114">
        <v>-5.8185501681722477E-7</v>
      </c>
      <c r="J1114">
        <v>1.7799000961160452E-5</v>
      </c>
      <c r="K1114">
        <v>-6.2884235167741105</v>
      </c>
      <c r="L1114">
        <v>-932.15636657853383</v>
      </c>
      <c r="M1114">
        <v>0</v>
      </c>
    </row>
    <row r="1115" spans="1:15" x14ac:dyDescent="0.15">
      <c r="A1115">
        <v>50</v>
      </c>
      <c r="B1115" t="s">
        <v>118</v>
      </c>
      <c r="C1115" t="s">
        <v>464</v>
      </c>
      <c r="D1115">
        <v>10</v>
      </c>
      <c r="E1115">
        <v>3237695.3125</v>
      </c>
      <c r="F1115">
        <v>3260937.5</v>
      </c>
      <c r="G1115">
        <v>3249316.40625</v>
      </c>
      <c r="H1115">
        <v>-4523328.0304412441</v>
      </c>
      <c r="I1115">
        <v>-9.2060444654966123E-8</v>
      </c>
      <c r="J1115">
        <v>1.8288795533322711E-5</v>
      </c>
      <c r="K1115">
        <v>-1.0557447982003094</v>
      </c>
      <c r="L1115">
        <v>-239.20860466960701</v>
      </c>
      <c r="M1115">
        <v>0</v>
      </c>
    </row>
    <row r="1116" spans="1:15" x14ac:dyDescent="0.15">
      <c r="A1116">
        <v>50</v>
      </c>
      <c r="B1116" t="s">
        <v>118</v>
      </c>
      <c r="C1116" t="s">
        <v>464</v>
      </c>
      <c r="D1116">
        <v>11</v>
      </c>
      <c r="E1116">
        <v>3249316.40625</v>
      </c>
      <c r="F1116">
        <v>3260937.5</v>
      </c>
      <c r="G1116">
        <v>3255126.953125</v>
      </c>
      <c r="H1116">
        <v>7915066.3936025603</v>
      </c>
      <c r="I1116">
        <v>1.5655825734034207E-7</v>
      </c>
      <c r="J1116">
        <v>1.8537414235318019E-5</v>
      </c>
      <c r="K1116">
        <v>1.8473765590776405</v>
      </c>
      <c r="L1116">
        <v>143.156918534434</v>
      </c>
      <c r="M1116">
        <v>0</v>
      </c>
    </row>
    <row r="1117" spans="1:15" x14ac:dyDescent="0.15">
      <c r="A1117">
        <v>50</v>
      </c>
      <c r="B1117" t="s">
        <v>118</v>
      </c>
      <c r="C1117" t="s">
        <v>464</v>
      </c>
      <c r="D1117">
        <v>12</v>
      </c>
      <c r="E1117">
        <v>3249316.40625</v>
      </c>
      <c r="F1117">
        <v>3255126.953125</v>
      </c>
      <c r="G1117">
        <v>3252221.6796875</v>
      </c>
      <c r="H1117">
        <v>1591865.9091369973</v>
      </c>
      <c r="I1117">
        <v>3.1936394823815935E-8</v>
      </c>
      <c r="J1117">
        <v>1.8412792372801493E-5</v>
      </c>
      <c r="K1117">
        <v>0.37154151582498673</v>
      </c>
      <c r="L1117">
        <v>-51.05297037162741</v>
      </c>
      <c r="M1117">
        <v>0</v>
      </c>
    </row>
    <row r="1118" spans="1:15" x14ac:dyDescent="0.15">
      <c r="A1118">
        <v>50</v>
      </c>
      <c r="B1118" t="s">
        <v>118</v>
      </c>
      <c r="C1118" t="s">
        <v>464</v>
      </c>
      <c r="D1118">
        <v>13</v>
      </c>
      <c r="E1118">
        <v>3252221.6796875</v>
      </c>
      <c r="F1118">
        <v>3255126.953125</v>
      </c>
      <c r="G1118">
        <v>3253674.31640625</v>
      </c>
      <c r="H1118">
        <v>4727423.6056318814</v>
      </c>
      <c r="I1118">
        <v>9.4170586627169992E-8</v>
      </c>
      <c r="J1118">
        <v>1.8475026564604847E-5</v>
      </c>
      <c r="K1118">
        <v>1.1033807070694253</v>
      </c>
      <c r="L1118">
        <v>45.294923397662544</v>
      </c>
      <c r="M1118">
        <v>0</v>
      </c>
    </row>
    <row r="1119" spans="1:15" x14ac:dyDescent="0.15">
      <c r="A1119">
        <v>50</v>
      </c>
      <c r="B1119" t="s">
        <v>118</v>
      </c>
      <c r="C1119" t="s">
        <v>464</v>
      </c>
      <c r="D1119">
        <v>14</v>
      </c>
      <c r="E1119">
        <v>3252221.6796875</v>
      </c>
      <c r="F1119">
        <v>3253674.31640625</v>
      </c>
      <c r="G1119">
        <v>3252947.998046875</v>
      </c>
      <c r="H1119">
        <v>3153097.8717778847</v>
      </c>
      <c r="I1119">
        <v>6.3033315924867556E-8</v>
      </c>
      <c r="J1119">
        <v>1.8443889293902545E-5</v>
      </c>
      <c r="K1119">
        <v>0.73593306829468264</v>
      </c>
      <c r="L1119">
        <v>-3.0695272819898149</v>
      </c>
      <c r="M1119">
        <v>0</v>
      </c>
    </row>
    <row r="1120" spans="1:15" x14ac:dyDescent="0.15">
      <c r="A1120">
        <v>50</v>
      </c>
      <c r="B1120" t="s">
        <v>118</v>
      </c>
      <c r="C1120" t="s">
        <v>464</v>
      </c>
      <c r="D1120">
        <v>15</v>
      </c>
      <c r="E1120">
        <v>3252947.998046875</v>
      </c>
      <c r="F1120">
        <v>3253674.31640625</v>
      </c>
      <c r="G1120">
        <v>3253311.1572265625</v>
      </c>
      <c r="H1120">
        <v>3938596.6972102919</v>
      </c>
      <c r="I1120">
        <v>7.8596403563733623E-8</v>
      </c>
      <c r="J1120">
        <v>1.8459452381541411E-5</v>
      </c>
      <c r="K1120">
        <v>0.91926850038401109</v>
      </c>
      <c r="L1120">
        <v>21.064248295509891</v>
      </c>
      <c r="M1120">
        <v>0</v>
      </c>
    </row>
    <row r="1121" spans="1:15" x14ac:dyDescent="0.15">
      <c r="A1121">
        <v>50</v>
      </c>
      <c r="B1121" t="s">
        <v>118</v>
      </c>
      <c r="C1121" t="s">
        <v>464</v>
      </c>
      <c r="D1121">
        <v>16</v>
      </c>
      <c r="E1121">
        <v>3252947.998046875</v>
      </c>
      <c r="F1121">
        <v>3253311.1572265625</v>
      </c>
      <c r="G1121">
        <v>3253129.5776367188</v>
      </c>
      <c r="H1121">
        <v>3545507.493589187</v>
      </c>
      <c r="I1121">
        <v>7.0814977739737416E-8</v>
      </c>
      <c r="J1121">
        <v>1.8451670955717415E-5</v>
      </c>
      <c r="K1121">
        <v>0.82752147713944646</v>
      </c>
      <c r="L1121">
        <v>8.9875889962203814</v>
      </c>
      <c r="M1121">
        <v>0</v>
      </c>
    </row>
    <row r="1122" spans="1:15" x14ac:dyDescent="0.15">
      <c r="A1122">
        <v>50</v>
      </c>
      <c r="B1122" t="s">
        <v>118</v>
      </c>
      <c r="C1122" t="s">
        <v>464</v>
      </c>
      <c r="D1122">
        <v>17</v>
      </c>
      <c r="E1122">
        <v>3252947.998046875</v>
      </c>
      <c r="F1122">
        <v>3253129.5776367188</v>
      </c>
      <c r="G1122">
        <v>3253038.7878417969</v>
      </c>
      <c r="H1122">
        <v>3349167.1417210689</v>
      </c>
      <c r="I1122">
        <v>6.692317338630657E-8</v>
      </c>
      <c r="J1122">
        <v>1.8447779151363984E-5</v>
      </c>
      <c r="K1122">
        <v>0.7816956374553492</v>
      </c>
      <c r="L1122">
        <v>2.955032514169547</v>
      </c>
      <c r="M1122">
        <v>0</v>
      </c>
    </row>
    <row r="1123" spans="1:15" x14ac:dyDescent="0.15">
      <c r="A1123">
        <v>50</v>
      </c>
      <c r="B1123" t="s">
        <v>118</v>
      </c>
      <c r="C1123" t="s">
        <v>464</v>
      </c>
      <c r="D1123">
        <v>18</v>
      </c>
      <c r="E1123">
        <v>3252947.998046875</v>
      </c>
      <c r="F1123">
        <v>3253038.7878417969</v>
      </c>
      <c r="G1123">
        <v>3252993.3929443359</v>
      </c>
      <c r="H1123">
        <v>3251174.444972706</v>
      </c>
      <c r="I1123">
        <v>6.4979505281989862E-8</v>
      </c>
      <c r="J1123">
        <v>1.8445835483259667E-5</v>
      </c>
      <c r="K1123">
        <v>0.75882414125665043</v>
      </c>
      <c r="L1123">
        <v>-5.5916128682436443E-2</v>
      </c>
      <c r="M1123">
        <v>0</v>
      </c>
    </row>
    <row r="1124" spans="1:15" x14ac:dyDescent="0.15">
      <c r="A1124">
        <v>50</v>
      </c>
      <c r="B1124" t="s">
        <v>118</v>
      </c>
      <c r="C1124" t="s">
        <v>465</v>
      </c>
      <c r="D1124">
        <v>18</v>
      </c>
      <c r="E1124">
        <v>3252947.998046875</v>
      </c>
      <c r="F1124">
        <v>3253038.7878417969</v>
      </c>
      <c r="G1124">
        <v>3252993.3929443359</v>
      </c>
      <c r="H1124">
        <v>3251174.444972706</v>
      </c>
      <c r="I1124">
        <v>6.4979505281989862E-8</v>
      </c>
      <c r="J1124">
        <v>1.8445835483259667E-5</v>
      </c>
      <c r="K1124">
        <v>0.75882414125665043</v>
      </c>
      <c r="L1124">
        <v>-5.5916128682436443E-2</v>
      </c>
      <c r="M1124">
        <v>0</v>
      </c>
      <c r="N1124" t="s">
        <v>466</v>
      </c>
      <c r="O1124" t="s">
        <v>467</v>
      </c>
    </row>
    <row r="1125" spans="1:15" x14ac:dyDescent="0.15">
      <c r="A1125">
        <v>51</v>
      </c>
      <c r="B1125" t="s">
        <v>119</v>
      </c>
      <c r="C1125" t="s">
        <v>461</v>
      </c>
      <c r="D1125">
        <v>0</v>
      </c>
      <c r="E1125">
        <v>100000</v>
      </c>
      <c r="F1125">
        <v>12000000</v>
      </c>
      <c r="G1125">
        <v>100000</v>
      </c>
      <c r="H1125">
        <v>-86.113225978445527</v>
      </c>
      <c r="I1125">
        <v>-2.4467828879971441E-4</v>
      </c>
      <c r="J1125">
        <v>-2.2643574527961394E-4</v>
      </c>
      <c r="K1125">
        <v>-2.0069270527278253E-5</v>
      </c>
      <c r="L1125">
        <v>-100.08611322597845</v>
      </c>
      <c r="M1125">
        <v>0</v>
      </c>
      <c r="O1125" t="s">
        <v>462</v>
      </c>
    </row>
    <row r="1126" spans="1:15" x14ac:dyDescent="0.15">
      <c r="A1126">
        <v>51</v>
      </c>
      <c r="B1126" t="s">
        <v>119</v>
      </c>
      <c r="C1126" t="s">
        <v>461</v>
      </c>
      <c r="D1126">
        <v>0</v>
      </c>
      <c r="E1126">
        <v>100000</v>
      </c>
      <c r="F1126">
        <v>12000000</v>
      </c>
      <c r="G1126">
        <v>12000000</v>
      </c>
      <c r="H1126">
        <v>5857132021554.1924</v>
      </c>
      <c r="I1126">
        <v>9.0701877318657385E-3</v>
      </c>
      <c r="J1126">
        <v>9.0884302753858389E-3</v>
      </c>
      <c r="K1126">
        <v>1365044.2858101502</v>
      </c>
      <c r="L1126">
        <v>48809333.512951605</v>
      </c>
      <c r="M1126">
        <v>0</v>
      </c>
      <c r="O1126" t="s">
        <v>463</v>
      </c>
    </row>
    <row r="1127" spans="1:15" x14ac:dyDescent="0.15">
      <c r="A1127">
        <v>51</v>
      </c>
      <c r="B1127" t="s">
        <v>119</v>
      </c>
      <c r="C1127" t="s">
        <v>464</v>
      </c>
      <c r="D1127">
        <v>1</v>
      </c>
      <c r="E1127">
        <v>100000</v>
      </c>
      <c r="F1127">
        <v>12000000</v>
      </c>
      <c r="G1127">
        <v>6050000</v>
      </c>
      <c r="H1127">
        <v>180883405862.85593</v>
      </c>
      <c r="I1127">
        <v>5.8496995818190184E-4</v>
      </c>
      <c r="J1127">
        <v>6.0321250170200231E-4</v>
      </c>
      <c r="K1127">
        <v>42156.102792685728</v>
      </c>
      <c r="L1127">
        <v>2989708.3613695195</v>
      </c>
      <c r="M1127">
        <v>0</v>
      </c>
    </row>
    <row r="1128" spans="1:15" x14ac:dyDescent="0.15">
      <c r="A1128">
        <v>51</v>
      </c>
      <c r="B1128" t="s">
        <v>119</v>
      </c>
      <c r="C1128" t="s">
        <v>464</v>
      </c>
      <c r="D1128">
        <v>2</v>
      </c>
      <c r="E1128">
        <v>100000</v>
      </c>
      <c r="F1128">
        <v>6050000</v>
      </c>
      <c r="G1128">
        <v>3075000</v>
      </c>
      <c r="H1128">
        <v>-61630583.541608199</v>
      </c>
      <c r="I1128">
        <v>-6.5683059589391707E-6</v>
      </c>
      <c r="J1128">
        <v>1.1674237561161324E-5</v>
      </c>
      <c r="K1128">
        <v>-14.363424895499254</v>
      </c>
      <c r="L1128">
        <v>-2104.2466192392912</v>
      </c>
      <c r="M1128">
        <v>0</v>
      </c>
    </row>
    <row r="1129" spans="1:15" x14ac:dyDescent="0.15">
      <c r="A1129">
        <v>51</v>
      </c>
      <c r="B1129" t="s">
        <v>119</v>
      </c>
      <c r="C1129" t="s">
        <v>464</v>
      </c>
      <c r="D1129">
        <v>3</v>
      </c>
      <c r="E1129">
        <v>3075000</v>
      </c>
      <c r="F1129">
        <v>6050000</v>
      </c>
      <c r="G1129">
        <v>4562500</v>
      </c>
      <c r="H1129">
        <v>24838667247.956661</v>
      </c>
      <c r="I1129">
        <v>1.2950397207941921E-4</v>
      </c>
      <c r="J1129">
        <v>1.4774651559951971E-4</v>
      </c>
      <c r="K1129">
        <v>5788.8196252346088</v>
      </c>
      <c r="L1129">
        <v>544309.14516069391</v>
      </c>
      <c r="M1129">
        <v>0</v>
      </c>
    </row>
    <row r="1130" spans="1:15" x14ac:dyDescent="0.15">
      <c r="A1130">
        <v>51</v>
      </c>
      <c r="B1130" t="s">
        <v>119</v>
      </c>
      <c r="C1130" t="s">
        <v>464</v>
      </c>
      <c r="D1130">
        <v>4</v>
      </c>
      <c r="E1130">
        <v>3075000</v>
      </c>
      <c r="F1130">
        <v>4562500</v>
      </c>
      <c r="G1130">
        <v>3818750</v>
      </c>
      <c r="H1130">
        <v>3828061271.1072788</v>
      </c>
      <c r="I1130">
        <v>3.1756212688597337E-5</v>
      </c>
      <c r="J1130">
        <v>4.9998756208697832E-5</v>
      </c>
      <c r="K1130">
        <v>892.15560527344053</v>
      </c>
      <c r="L1130">
        <v>100143.83033996148</v>
      </c>
      <c r="M1130">
        <v>0</v>
      </c>
    </row>
    <row r="1131" spans="1:15" x14ac:dyDescent="0.15">
      <c r="A1131">
        <v>51</v>
      </c>
      <c r="B1131" t="s">
        <v>119</v>
      </c>
      <c r="C1131" t="s">
        <v>464</v>
      </c>
      <c r="D1131">
        <v>5</v>
      </c>
      <c r="E1131">
        <v>3075000</v>
      </c>
      <c r="F1131">
        <v>3818750</v>
      </c>
      <c r="G1131">
        <v>3446875</v>
      </c>
      <c r="H1131">
        <v>500503487.39082062</v>
      </c>
      <c r="I1131">
        <v>6.3414866109545194E-6</v>
      </c>
      <c r="J1131">
        <v>2.4584030131055014E-5</v>
      </c>
      <c r="K1131">
        <v>116.64572746127077</v>
      </c>
      <c r="L1131">
        <v>14420.500087494343</v>
      </c>
      <c r="M1131">
        <v>0</v>
      </c>
    </row>
    <row r="1132" spans="1:15" x14ac:dyDescent="0.15">
      <c r="A1132">
        <v>51</v>
      </c>
      <c r="B1132" t="s">
        <v>119</v>
      </c>
      <c r="C1132" t="s">
        <v>464</v>
      </c>
      <c r="D1132">
        <v>6</v>
      </c>
      <c r="E1132">
        <v>3075000</v>
      </c>
      <c r="F1132">
        <v>3446875</v>
      </c>
      <c r="G1132">
        <v>3260937.5</v>
      </c>
      <c r="H1132">
        <v>-75863969.905759171</v>
      </c>
      <c r="I1132">
        <v>-1.9912316557047897E-6</v>
      </c>
      <c r="J1132">
        <v>1.6251311864395705E-5</v>
      </c>
      <c r="K1132">
        <v>-17.680611985121462</v>
      </c>
      <c r="L1132">
        <v>-2426.4466094722507</v>
      </c>
      <c r="M1132">
        <v>0</v>
      </c>
    </row>
    <row r="1133" spans="1:15" x14ac:dyDescent="0.15">
      <c r="A1133">
        <v>51</v>
      </c>
      <c r="B1133" t="s">
        <v>119</v>
      </c>
      <c r="C1133" t="s">
        <v>464</v>
      </c>
      <c r="D1133">
        <v>7</v>
      </c>
      <c r="E1133">
        <v>3260937.5</v>
      </c>
      <c r="F1133">
        <v>3446875</v>
      </c>
      <c r="G1133">
        <v>3353906.25</v>
      </c>
      <c r="H1133">
        <v>112419038.25415058</v>
      </c>
      <c r="I1133">
        <v>1.8573037396310515E-6</v>
      </c>
      <c r="J1133">
        <v>2.0099847259731546E-5</v>
      </c>
      <c r="K1133">
        <v>26.20001823765978</v>
      </c>
      <c r="L1133">
        <v>3251.8837401656824</v>
      </c>
      <c r="M1133">
        <v>0</v>
      </c>
    </row>
    <row r="1134" spans="1:15" x14ac:dyDescent="0.15">
      <c r="A1134">
        <v>51</v>
      </c>
      <c r="B1134" t="s">
        <v>119</v>
      </c>
      <c r="C1134" t="s">
        <v>464</v>
      </c>
      <c r="D1134">
        <v>8</v>
      </c>
      <c r="E1134">
        <v>3260937.5</v>
      </c>
      <c r="F1134">
        <v>3353906.25</v>
      </c>
      <c r="G1134">
        <v>3307421.875</v>
      </c>
      <c r="H1134">
        <v>-7019972.0350588439</v>
      </c>
      <c r="I1134">
        <v>-1.4281605449579775E-7</v>
      </c>
      <c r="J1134">
        <v>1.8099727465604697E-5</v>
      </c>
      <c r="K1134">
        <v>-1.6360520264423519</v>
      </c>
      <c r="L1134">
        <v>-312.24906589997215</v>
      </c>
      <c r="M1134">
        <v>0</v>
      </c>
    </row>
    <row r="1135" spans="1:15" x14ac:dyDescent="0.15">
      <c r="A1135">
        <v>51</v>
      </c>
      <c r="B1135" t="s">
        <v>119</v>
      </c>
      <c r="C1135" t="s">
        <v>464</v>
      </c>
      <c r="D1135">
        <v>9</v>
      </c>
      <c r="E1135">
        <v>3307421.875</v>
      </c>
      <c r="F1135">
        <v>3353906.25</v>
      </c>
      <c r="G1135">
        <v>3330664.0625</v>
      </c>
      <c r="H1135">
        <v>45917038.932311766</v>
      </c>
      <c r="I1135">
        <v>8.3781469938481375E-7</v>
      </c>
      <c r="J1135">
        <v>1.9080358219485308E-5</v>
      </c>
      <c r="K1135">
        <v>10.701276902282038</v>
      </c>
      <c r="L1135">
        <v>1278.6151371221265</v>
      </c>
      <c r="M1135">
        <v>0</v>
      </c>
    </row>
    <row r="1136" spans="1:15" x14ac:dyDescent="0.15">
      <c r="A1136">
        <v>51</v>
      </c>
      <c r="B1136" t="s">
        <v>119</v>
      </c>
      <c r="C1136" t="s">
        <v>464</v>
      </c>
      <c r="D1136">
        <v>10</v>
      </c>
      <c r="E1136">
        <v>3307421.875</v>
      </c>
      <c r="F1136">
        <v>3330664.0625</v>
      </c>
      <c r="G1136">
        <v>3319042.96875</v>
      </c>
      <c r="H1136">
        <v>17810223.356226865</v>
      </c>
      <c r="I1136">
        <v>3.4269860011381086E-7</v>
      </c>
      <c r="J1136">
        <v>1.8585242120214305E-5</v>
      </c>
      <c r="K1136">
        <v>4.1507931752183431</v>
      </c>
      <c r="L1136">
        <v>436.60719442069939</v>
      </c>
      <c r="M1136">
        <v>0</v>
      </c>
    </row>
    <row r="1137" spans="1:15" x14ac:dyDescent="0.15">
      <c r="A1137">
        <v>51</v>
      </c>
      <c r="B1137" t="s">
        <v>119</v>
      </c>
      <c r="C1137" t="s">
        <v>464</v>
      </c>
      <c r="D1137">
        <v>11</v>
      </c>
      <c r="E1137">
        <v>3307421.875</v>
      </c>
      <c r="F1137">
        <v>3319042.96875</v>
      </c>
      <c r="G1137">
        <v>3313232.421875</v>
      </c>
      <c r="H1137">
        <v>4992683.0472848164</v>
      </c>
      <c r="I1137">
        <v>9.8748016343891258E-8</v>
      </c>
      <c r="J1137">
        <v>1.8341291536444386E-5</v>
      </c>
      <c r="K1137">
        <v>1.1635785977637774</v>
      </c>
      <c r="L1137">
        <v>50.689188428845391</v>
      </c>
      <c r="M1137">
        <v>0</v>
      </c>
    </row>
    <row r="1138" spans="1:15" x14ac:dyDescent="0.15">
      <c r="A1138">
        <v>51</v>
      </c>
      <c r="B1138" t="s">
        <v>119</v>
      </c>
      <c r="C1138" t="s">
        <v>464</v>
      </c>
      <c r="D1138">
        <v>12</v>
      </c>
      <c r="E1138">
        <v>3307421.875</v>
      </c>
      <c r="F1138">
        <v>3313232.421875</v>
      </c>
      <c r="G1138">
        <v>3310327.1484375</v>
      </c>
      <c r="H1138">
        <v>-1113298.9508050915</v>
      </c>
      <c r="I1138">
        <v>-2.2330162382392727E-8</v>
      </c>
      <c r="J1138">
        <v>1.8220213357718102E-5</v>
      </c>
      <c r="K1138">
        <v>-0.25946186044679115</v>
      </c>
      <c r="L1138">
        <v>-133.63108541494387</v>
      </c>
      <c r="M1138">
        <v>0</v>
      </c>
    </row>
    <row r="1139" spans="1:15" x14ac:dyDescent="0.15">
      <c r="A1139">
        <v>51</v>
      </c>
      <c r="B1139" t="s">
        <v>119</v>
      </c>
      <c r="C1139" t="s">
        <v>464</v>
      </c>
      <c r="D1139">
        <v>13</v>
      </c>
      <c r="E1139">
        <v>3310327.1484375</v>
      </c>
      <c r="F1139">
        <v>3313232.421875</v>
      </c>
      <c r="G1139">
        <v>3311779.78515625</v>
      </c>
      <c r="H1139">
        <v>1914618.2428752792</v>
      </c>
      <c r="I1139">
        <v>3.8133801775715111E-8</v>
      </c>
      <c r="J1139">
        <v>1.8280677321876209E-5</v>
      </c>
      <c r="K1139">
        <v>0.44621474850267528</v>
      </c>
      <c r="L1139">
        <v>-42.187634230488328</v>
      </c>
      <c r="M1139">
        <v>0</v>
      </c>
    </row>
    <row r="1140" spans="1:15" x14ac:dyDescent="0.15">
      <c r="A1140">
        <v>51</v>
      </c>
      <c r="B1140" t="s">
        <v>119</v>
      </c>
      <c r="C1140" t="s">
        <v>464</v>
      </c>
      <c r="D1140">
        <v>14</v>
      </c>
      <c r="E1140">
        <v>3311779.78515625</v>
      </c>
      <c r="F1140">
        <v>3313232.421875</v>
      </c>
      <c r="G1140">
        <v>3312506.103515625</v>
      </c>
      <c r="H1140">
        <v>3447443.6549213207</v>
      </c>
      <c r="I1140">
        <v>6.842360217761679E-8</v>
      </c>
      <c r="J1140">
        <v>1.8310967122278111E-5</v>
      </c>
      <c r="K1140">
        <v>0.80345009203908846</v>
      </c>
      <c r="L1140">
        <v>4.0735789516729941</v>
      </c>
      <c r="M1140">
        <v>0</v>
      </c>
    </row>
    <row r="1141" spans="1:15" x14ac:dyDescent="0.15">
      <c r="A1141">
        <v>51</v>
      </c>
      <c r="B1141" t="s">
        <v>119</v>
      </c>
      <c r="C1141" t="s">
        <v>464</v>
      </c>
      <c r="D1141">
        <v>15</v>
      </c>
      <c r="E1141">
        <v>3311779.78515625</v>
      </c>
      <c r="F1141">
        <v>3312506.103515625</v>
      </c>
      <c r="G1141">
        <v>3312142.9443359375</v>
      </c>
      <c r="H1141">
        <v>2679497.4528922229</v>
      </c>
      <c r="I1141">
        <v>5.3274706663155989E-8</v>
      </c>
      <c r="J1141">
        <v>1.829581822676365E-5</v>
      </c>
      <c r="K1141">
        <v>0.6244750286408649</v>
      </c>
      <c r="L1141">
        <v>-19.100790698831261</v>
      </c>
      <c r="M1141">
        <v>0</v>
      </c>
    </row>
    <row r="1142" spans="1:15" x14ac:dyDescent="0.15">
      <c r="A1142">
        <v>51</v>
      </c>
      <c r="B1142" t="s">
        <v>119</v>
      </c>
      <c r="C1142" t="s">
        <v>464</v>
      </c>
      <c r="D1142">
        <v>16</v>
      </c>
      <c r="E1142">
        <v>3312142.9443359375</v>
      </c>
      <c r="F1142">
        <v>3312506.103515625</v>
      </c>
      <c r="G1142">
        <v>3312324.5239257813</v>
      </c>
      <c r="H1142">
        <v>3063011.5639598491</v>
      </c>
      <c r="I1142">
        <v>6.084666717472712E-8</v>
      </c>
      <c r="J1142">
        <v>1.8303390187275221E-5</v>
      </c>
      <c r="K1142">
        <v>0.71385558962427731</v>
      </c>
      <c r="L1142">
        <v>-7.5268277055910389</v>
      </c>
      <c r="M1142">
        <v>0</v>
      </c>
    </row>
    <row r="1143" spans="1:15" x14ac:dyDescent="0.15">
      <c r="A1143">
        <v>51</v>
      </c>
      <c r="B1143" t="s">
        <v>119</v>
      </c>
      <c r="C1143" t="s">
        <v>464</v>
      </c>
      <c r="D1143">
        <v>17</v>
      </c>
      <c r="E1143">
        <v>3312324.5239257813</v>
      </c>
      <c r="F1143">
        <v>3312506.103515625</v>
      </c>
      <c r="G1143">
        <v>3312415.3137207031</v>
      </c>
      <c r="H1143">
        <v>3255163.1369935521</v>
      </c>
      <c r="I1143">
        <v>6.4635505126067012E-8</v>
      </c>
      <c r="J1143">
        <v>1.8307179025226561E-5</v>
      </c>
      <c r="K1143">
        <v>0.75863781509125383</v>
      </c>
      <c r="L1143">
        <v>-1.7284117873142533</v>
      </c>
      <c r="M1143">
        <v>0</v>
      </c>
    </row>
    <row r="1144" spans="1:15" x14ac:dyDescent="0.15">
      <c r="A1144">
        <v>51</v>
      </c>
      <c r="B1144" t="s">
        <v>119</v>
      </c>
      <c r="C1144" t="s">
        <v>464</v>
      </c>
      <c r="D1144">
        <v>18</v>
      </c>
      <c r="E1144">
        <v>3312415.3137207031</v>
      </c>
      <c r="F1144">
        <v>3312506.103515625</v>
      </c>
      <c r="G1144">
        <v>3312460.7086181641</v>
      </c>
      <c r="H1144">
        <v>3351278.8907527416</v>
      </c>
      <c r="I1144">
        <v>6.6529480879980326E-8</v>
      </c>
      <c r="J1144">
        <v>1.8309073000980475E-5</v>
      </c>
      <c r="K1144">
        <v>0.78103824246125231</v>
      </c>
      <c r="L1144">
        <v>1.1718835497001576</v>
      </c>
      <c r="M1144">
        <v>0</v>
      </c>
    </row>
    <row r="1145" spans="1:15" x14ac:dyDescent="0.15">
      <c r="A1145">
        <v>51</v>
      </c>
      <c r="B1145" t="s">
        <v>119</v>
      </c>
      <c r="C1145" t="s">
        <v>464</v>
      </c>
      <c r="D1145">
        <v>19</v>
      </c>
      <c r="E1145">
        <v>3312415.3137207031</v>
      </c>
      <c r="F1145">
        <v>3312460.7086181641</v>
      </c>
      <c r="G1145">
        <v>3312438.0111694336</v>
      </c>
      <c r="H1145">
        <v>3303147.7260862608</v>
      </c>
      <c r="I1145">
        <v>6.5581151374456936E-8</v>
      </c>
      <c r="J1145">
        <v>1.8308124671474951E-5</v>
      </c>
      <c r="K1145">
        <v>0.76982094856116823</v>
      </c>
      <c r="L1145">
        <v>-0.28046668501708721</v>
      </c>
      <c r="M1145">
        <v>0</v>
      </c>
    </row>
    <row r="1146" spans="1:15" x14ac:dyDescent="0.15">
      <c r="A1146">
        <v>51</v>
      </c>
      <c r="B1146" t="s">
        <v>119</v>
      </c>
      <c r="C1146" t="s">
        <v>465</v>
      </c>
      <c r="D1146">
        <v>19</v>
      </c>
      <c r="E1146">
        <v>3312415.3137207031</v>
      </c>
      <c r="F1146">
        <v>3312460.7086181641</v>
      </c>
      <c r="G1146">
        <v>3312438.0111694336</v>
      </c>
      <c r="H1146">
        <v>3303147.7260862608</v>
      </c>
      <c r="I1146">
        <v>6.5581151374456936E-8</v>
      </c>
      <c r="J1146">
        <v>1.8308124671474951E-5</v>
      </c>
      <c r="K1146">
        <v>0.76982094856116823</v>
      </c>
      <c r="L1146">
        <v>-0.28046668501708721</v>
      </c>
      <c r="M1146">
        <v>0</v>
      </c>
      <c r="N1146" t="s">
        <v>466</v>
      </c>
      <c r="O1146" t="s">
        <v>467</v>
      </c>
    </row>
    <row r="1147" spans="1:15" x14ac:dyDescent="0.15">
      <c r="A1147">
        <v>52</v>
      </c>
      <c r="B1147" t="s">
        <v>120</v>
      </c>
      <c r="C1147" t="s">
        <v>461</v>
      </c>
      <c r="D1147">
        <v>0</v>
      </c>
      <c r="E1147">
        <v>100000</v>
      </c>
      <c r="F1147">
        <v>12000000</v>
      </c>
      <c r="G1147">
        <v>100000</v>
      </c>
      <c r="H1147">
        <v>-22.791858086350384</v>
      </c>
      <c r="I1147">
        <v>-3.699281046178934E-4</v>
      </c>
      <c r="J1147">
        <v>-3.5636118148761175E-4</v>
      </c>
      <c r="K1147">
        <v>-3.6670272931291696E-6</v>
      </c>
      <c r="L1147">
        <v>-100.02279185808635</v>
      </c>
      <c r="M1147">
        <v>0</v>
      </c>
      <c r="O1147" t="s">
        <v>462</v>
      </c>
    </row>
    <row r="1148" spans="1:15" x14ac:dyDescent="0.15">
      <c r="A1148">
        <v>52</v>
      </c>
      <c r="B1148" t="s">
        <v>120</v>
      </c>
      <c r="C1148" t="s">
        <v>461</v>
      </c>
      <c r="D1148">
        <v>0</v>
      </c>
      <c r="E1148">
        <v>100000</v>
      </c>
      <c r="F1148">
        <v>12000000</v>
      </c>
      <c r="G1148">
        <v>12000000</v>
      </c>
      <c r="H1148">
        <v>301523535953.01447</v>
      </c>
      <c r="I1148">
        <v>5.9972121709029919E-4</v>
      </c>
      <c r="J1148">
        <v>6.1328814022058083E-4</v>
      </c>
      <c r="K1148">
        <v>48512.720273679595</v>
      </c>
      <c r="L1148">
        <v>2512596.1329417871</v>
      </c>
      <c r="M1148">
        <v>0</v>
      </c>
      <c r="O1148" t="s">
        <v>463</v>
      </c>
    </row>
    <row r="1149" spans="1:15" x14ac:dyDescent="0.15">
      <c r="A1149">
        <v>52</v>
      </c>
      <c r="B1149" t="s">
        <v>120</v>
      </c>
      <c r="C1149" t="s">
        <v>464</v>
      </c>
      <c r="D1149">
        <v>1</v>
      </c>
      <c r="E1149">
        <v>100000</v>
      </c>
      <c r="F1149">
        <v>12000000</v>
      </c>
      <c r="G1149">
        <v>6050000</v>
      </c>
      <c r="H1149">
        <v>136719750.44836617</v>
      </c>
      <c r="I1149">
        <v>1.6733774396991587E-6</v>
      </c>
      <c r="J1149">
        <v>1.5240300569980781E-5</v>
      </c>
      <c r="K1149">
        <v>21.997112061004795</v>
      </c>
      <c r="L1149">
        <v>2159.8305859234079</v>
      </c>
      <c r="M1149">
        <v>0</v>
      </c>
    </row>
    <row r="1150" spans="1:15" x14ac:dyDescent="0.15">
      <c r="A1150">
        <v>52</v>
      </c>
      <c r="B1150" t="s">
        <v>120</v>
      </c>
      <c r="C1150" t="s">
        <v>464</v>
      </c>
      <c r="D1150">
        <v>2</v>
      </c>
      <c r="E1150">
        <v>100000</v>
      </c>
      <c r="F1150">
        <v>6050000</v>
      </c>
      <c r="G1150">
        <v>3075000</v>
      </c>
      <c r="H1150">
        <v>-95851.906635438398</v>
      </c>
      <c r="I1150">
        <v>-1.41409575657192E-5</v>
      </c>
      <c r="J1150">
        <v>-5.7403443543757712E-7</v>
      </c>
      <c r="K1150">
        <v>-1.5421803540498668E-2</v>
      </c>
      <c r="L1150">
        <v>-103.11713517513621</v>
      </c>
      <c r="M1150">
        <v>0</v>
      </c>
    </row>
    <row r="1151" spans="1:15" x14ac:dyDescent="0.15">
      <c r="A1151">
        <v>52</v>
      </c>
      <c r="B1151" t="s">
        <v>120</v>
      </c>
      <c r="C1151" t="s">
        <v>464</v>
      </c>
      <c r="D1151">
        <v>3</v>
      </c>
      <c r="E1151">
        <v>3075000</v>
      </c>
      <c r="F1151">
        <v>6050000</v>
      </c>
      <c r="G1151">
        <v>4562500</v>
      </c>
      <c r="H1151">
        <v>-891222.29844220111</v>
      </c>
      <c r="I1151">
        <v>-9.3951705126747575E-6</v>
      </c>
      <c r="J1151">
        <v>4.1717526176068644E-6</v>
      </c>
      <c r="K1151">
        <v>-0.14339052482035622</v>
      </c>
      <c r="L1151">
        <v>-119.53363941791126</v>
      </c>
      <c r="M1151">
        <v>0</v>
      </c>
    </row>
    <row r="1152" spans="1:15" x14ac:dyDescent="0.15">
      <c r="A1152">
        <v>52</v>
      </c>
      <c r="B1152" t="s">
        <v>120</v>
      </c>
      <c r="C1152" t="s">
        <v>464</v>
      </c>
      <c r="D1152">
        <v>4</v>
      </c>
      <c r="E1152">
        <v>4562500</v>
      </c>
      <c r="F1152">
        <v>6050000</v>
      </c>
      <c r="G1152">
        <v>5306250</v>
      </c>
      <c r="H1152">
        <v>-29142781.192834329</v>
      </c>
      <c r="I1152">
        <v>-5.5819231082988674E-6</v>
      </c>
      <c r="J1152">
        <v>7.9850000219827553E-6</v>
      </c>
      <c r="K1152">
        <v>-4.6888399193664601</v>
      </c>
      <c r="L1152">
        <v>-649.21613555400381</v>
      </c>
      <c r="M1152">
        <v>0</v>
      </c>
    </row>
    <row r="1153" spans="1:15" x14ac:dyDescent="0.15">
      <c r="A1153">
        <v>52</v>
      </c>
      <c r="B1153" t="s">
        <v>120</v>
      </c>
      <c r="C1153" t="s">
        <v>464</v>
      </c>
      <c r="D1153">
        <v>5</v>
      </c>
      <c r="E1153">
        <v>5306250</v>
      </c>
      <c r="F1153">
        <v>6050000</v>
      </c>
      <c r="G1153">
        <v>5678125</v>
      </c>
      <c r="H1153">
        <v>-91894953.135373175</v>
      </c>
      <c r="I1153">
        <v>-3.1547519217208634E-6</v>
      </c>
      <c r="J1153">
        <v>1.0412171208560759E-5</v>
      </c>
      <c r="K1153">
        <v>-14.785161436664577</v>
      </c>
      <c r="L1153">
        <v>-1718.4031372217621</v>
      </c>
      <c r="M1153">
        <v>0</v>
      </c>
    </row>
    <row r="1154" spans="1:15" x14ac:dyDescent="0.15">
      <c r="A1154">
        <v>52</v>
      </c>
      <c r="B1154" t="s">
        <v>120</v>
      </c>
      <c r="C1154" t="s">
        <v>464</v>
      </c>
      <c r="D1154">
        <v>6</v>
      </c>
      <c r="E1154">
        <v>5678125</v>
      </c>
      <c r="F1154">
        <v>6050000</v>
      </c>
      <c r="G1154">
        <v>5864062.5</v>
      </c>
      <c r="H1154">
        <v>-70891567.65549688</v>
      </c>
      <c r="I1154">
        <v>-1.475838839986349E-6</v>
      </c>
      <c r="J1154">
        <v>1.2091084290295274E-5</v>
      </c>
      <c r="K1154">
        <v>-11.405885051605603</v>
      </c>
      <c r="L1154">
        <v>-1308.9156221560886</v>
      </c>
      <c r="M1154">
        <v>0</v>
      </c>
    </row>
    <row r="1155" spans="1:15" x14ac:dyDescent="0.15">
      <c r="A1155">
        <v>52</v>
      </c>
      <c r="B1155" t="s">
        <v>120</v>
      </c>
      <c r="C1155" t="s">
        <v>464</v>
      </c>
      <c r="D1155">
        <v>7</v>
      </c>
      <c r="E1155">
        <v>5864062.5</v>
      </c>
      <c r="F1155">
        <v>6050000</v>
      </c>
      <c r="G1155">
        <v>5957031.25</v>
      </c>
      <c r="H1155">
        <v>2060031.4904355579</v>
      </c>
      <c r="I1155">
        <v>3.192782263263788E-8</v>
      </c>
      <c r="J1155">
        <v>1.3598850952914261E-5</v>
      </c>
      <c r="K1155">
        <v>0.3314425560001541</v>
      </c>
      <c r="L1155">
        <v>-65.41848776711457</v>
      </c>
      <c r="M1155">
        <v>0</v>
      </c>
    </row>
    <row r="1156" spans="1:15" x14ac:dyDescent="0.15">
      <c r="A1156">
        <v>52</v>
      </c>
      <c r="B1156" t="s">
        <v>120</v>
      </c>
      <c r="C1156" t="s">
        <v>464</v>
      </c>
      <c r="D1156">
        <v>8</v>
      </c>
      <c r="E1156">
        <v>5957031.25</v>
      </c>
      <c r="F1156">
        <v>6050000</v>
      </c>
      <c r="G1156">
        <v>6003515.625</v>
      </c>
      <c r="H1156">
        <v>61033043.173740298</v>
      </c>
      <c r="I1156">
        <v>8.3564018042009843E-7</v>
      </c>
      <c r="J1156">
        <v>1.4402563310701721E-5</v>
      </c>
      <c r="K1156">
        <v>9.8197274769305505</v>
      </c>
      <c r="L1156">
        <v>916.62170944612637</v>
      </c>
      <c r="M1156">
        <v>0</v>
      </c>
    </row>
    <row r="1157" spans="1:15" x14ac:dyDescent="0.15">
      <c r="A1157">
        <v>52</v>
      </c>
      <c r="B1157" t="s">
        <v>120</v>
      </c>
      <c r="C1157" t="s">
        <v>464</v>
      </c>
      <c r="D1157">
        <v>9</v>
      </c>
      <c r="E1157">
        <v>5957031.25</v>
      </c>
      <c r="F1157">
        <v>6003515.625</v>
      </c>
      <c r="G1157">
        <v>5980273.4375</v>
      </c>
      <c r="H1157">
        <v>29535522.844553363</v>
      </c>
      <c r="I1157">
        <v>4.2954935612875216E-7</v>
      </c>
      <c r="J1157">
        <v>1.3996472486410375E-5</v>
      </c>
      <c r="K1157">
        <v>4.7520289033688146</v>
      </c>
      <c r="L1157">
        <v>393.88248134855223</v>
      </c>
      <c r="M1157">
        <v>0</v>
      </c>
    </row>
    <row r="1158" spans="1:15" x14ac:dyDescent="0.15">
      <c r="A1158">
        <v>52</v>
      </c>
      <c r="B1158" t="s">
        <v>120</v>
      </c>
      <c r="C1158" t="s">
        <v>464</v>
      </c>
      <c r="D1158">
        <v>10</v>
      </c>
      <c r="E1158">
        <v>5957031.25</v>
      </c>
      <c r="F1158">
        <v>5980273.4375</v>
      </c>
      <c r="G1158">
        <v>5968652.34375</v>
      </c>
      <c r="H1158">
        <v>15305054.005830066</v>
      </c>
      <c r="I1158">
        <v>2.2968424127584603E-7</v>
      </c>
      <c r="J1158">
        <v>1.3796607371557469E-5</v>
      </c>
      <c r="K1158">
        <v>2.4624605220671509</v>
      </c>
      <c r="L1158">
        <v>156.4239483952615</v>
      </c>
      <c r="M1158">
        <v>0</v>
      </c>
    </row>
    <row r="1159" spans="1:15" x14ac:dyDescent="0.15">
      <c r="A1159">
        <v>52</v>
      </c>
      <c r="B1159" t="s">
        <v>120</v>
      </c>
      <c r="C1159" t="s">
        <v>464</v>
      </c>
      <c r="D1159">
        <v>11</v>
      </c>
      <c r="E1159">
        <v>5957031.25</v>
      </c>
      <c r="F1159">
        <v>5968652.34375</v>
      </c>
      <c r="G1159">
        <v>5962841.796875</v>
      </c>
      <c r="H1159">
        <v>8560685.147611374</v>
      </c>
      <c r="I1159">
        <v>1.3054395013097611E-7</v>
      </c>
      <c r="J1159">
        <v>1.3697467080412599E-5</v>
      </c>
      <c r="K1159">
        <v>1.3773456277782223</v>
      </c>
      <c r="L1159">
        <v>43.567202337949823</v>
      </c>
      <c r="M1159">
        <v>0</v>
      </c>
    </row>
    <row r="1160" spans="1:15" x14ac:dyDescent="0.15">
      <c r="A1160">
        <v>52</v>
      </c>
      <c r="B1160" t="s">
        <v>120</v>
      </c>
      <c r="C1160" t="s">
        <v>464</v>
      </c>
      <c r="D1160">
        <v>12</v>
      </c>
      <c r="E1160">
        <v>5957031.25</v>
      </c>
      <c r="F1160">
        <v>5962841.796875</v>
      </c>
      <c r="G1160">
        <v>5959936.5234375</v>
      </c>
      <c r="H1160">
        <v>5280045.3491667369</v>
      </c>
      <c r="I1160">
        <v>8.1170350672988406E-8</v>
      </c>
      <c r="J1160">
        <v>1.3648093480954611E-5</v>
      </c>
      <c r="K1160">
        <v>0.84951697799266923</v>
      </c>
      <c r="L1160">
        <v>-11.407691534919632</v>
      </c>
      <c r="M1160">
        <v>0</v>
      </c>
    </row>
    <row r="1161" spans="1:15" x14ac:dyDescent="0.15">
      <c r="A1161">
        <v>52</v>
      </c>
      <c r="B1161" t="s">
        <v>120</v>
      </c>
      <c r="C1161" t="s">
        <v>464</v>
      </c>
      <c r="D1161">
        <v>13</v>
      </c>
      <c r="E1161">
        <v>5959936.5234375</v>
      </c>
      <c r="F1161">
        <v>5962841.796875</v>
      </c>
      <c r="G1161">
        <v>5961389.16015625</v>
      </c>
      <c r="H1161">
        <v>6912705.8960263785</v>
      </c>
      <c r="I1161">
        <v>1.0583983319738226E-7</v>
      </c>
      <c r="J1161">
        <v>1.3672762963479005E-5</v>
      </c>
      <c r="K1161">
        <v>1.1121989744787306</v>
      </c>
      <c r="L1161">
        <v>15.957970706364591</v>
      </c>
      <c r="M1161">
        <v>0</v>
      </c>
    </row>
    <row r="1162" spans="1:15" x14ac:dyDescent="0.15">
      <c r="A1162">
        <v>52</v>
      </c>
      <c r="B1162" t="s">
        <v>120</v>
      </c>
      <c r="C1162" t="s">
        <v>464</v>
      </c>
      <c r="D1162">
        <v>14</v>
      </c>
      <c r="E1162">
        <v>5959936.5234375</v>
      </c>
      <c r="F1162">
        <v>5961389.16015625</v>
      </c>
      <c r="G1162">
        <v>5960662.841796875</v>
      </c>
      <c r="H1162">
        <v>6094509.1556907762</v>
      </c>
      <c r="I1162">
        <v>9.3501454698584934E-8</v>
      </c>
      <c r="J1162">
        <v>1.3660424584980208E-5</v>
      </c>
      <c r="K1162">
        <v>0.98055767666998261</v>
      </c>
      <c r="L1162">
        <v>2.2454937889684845</v>
      </c>
      <c r="M1162">
        <v>0</v>
      </c>
    </row>
    <row r="1163" spans="1:15" x14ac:dyDescent="0.15">
      <c r="A1163">
        <v>52</v>
      </c>
      <c r="B1163" t="s">
        <v>120</v>
      </c>
      <c r="C1163" t="s">
        <v>464</v>
      </c>
      <c r="D1163">
        <v>15</v>
      </c>
      <c r="E1163">
        <v>5959936.5234375</v>
      </c>
      <c r="F1163">
        <v>5960662.841796875</v>
      </c>
      <c r="G1163">
        <v>5960299.6826171875</v>
      </c>
      <c r="H1163">
        <v>5686742.5860262131</v>
      </c>
      <c r="I1163">
        <v>8.7333959263937203E-8</v>
      </c>
      <c r="J1163">
        <v>1.365425708954556E-5</v>
      </c>
      <c r="K1163">
        <v>0.91495130379241929</v>
      </c>
      <c r="L1163">
        <v>-4.589653392576639</v>
      </c>
      <c r="M1163">
        <v>0</v>
      </c>
    </row>
    <row r="1164" spans="1:15" x14ac:dyDescent="0.15">
      <c r="A1164">
        <v>52</v>
      </c>
      <c r="B1164" t="s">
        <v>120</v>
      </c>
      <c r="C1164" t="s">
        <v>464</v>
      </c>
      <c r="D1164">
        <v>16</v>
      </c>
      <c r="E1164">
        <v>5960299.6826171875</v>
      </c>
      <c r="F1164">
        <v>5960662.841796875</v>
      </c>
      <c r="G1164">
        <v>5960481.2622070313</v>
      </c>
      <c r="H1164">
        <v>5890476.9104475919</v>
      </c>
      <c r="I1164">
        <v>9.0416991057408851E-8</v>
      </c>
      <c r="J1164">
        <v>1.3657340121339032E-5</v>
      </c>
      <c r="K1164">
        <v>0.94773052369497968</v>
      </c>
      <c r="L1164">
        <v>-1.1744748230869919</v>
      </c>
      <c r="M1164">
        <v>0</v>
      </c>
    </row>
    <row r="1165" spans="1:15" x14ac:dyDescent="0.15">
      <c r="A1165">
        <v>52</v>
      </c>
      <c r="B1165" t="s">
        <v>120</v>
      </c>
      <c r="C1165" t="s">
        <v>464</v>
      </c>
      <c r="D1165">
        <v>17</v>
      </c>
      <c r="E1165">
        <v>5960481.2622070313</v>
      </c>
      <c r="F1165">
        <v>5960662.841796875</v>
      </c>
      <c r="G1165">
        <v>5960572.0520019531</v>
      </c>
      <c r="H1165">
        <v>5992493.7918944145</v>
      </c>
      <c r="I1165">
        <v>9.1959618589290961E-8</v>
      </c>
      <c r="J1165">
        <v>1.3658882748870914E-5</v>
      </c>
      <c r="K1165">
        <v>0.96414422227137886</v>
      </c>
      <c r="L1165">
        <v>0.53554825969664965</v>
      </c>
      <c r="M1165">
        <v>0</v>
      </c>
    </row>
    <row r="1166" spans="1:15" x14ac:dyDescent="0.15">
      <c r="A1166">
        <v>52</v>
      </c>
      <c r="B1166" t="s">
        <v>120</v>
      </c>
      <c r="C1166" t="s">
        <v>465</v>
      </c>
      <c r="D1166">
        <v>17</v>
      </c>
      <c r="E1166">
        <v>5960481.2622070313</v>
      </c>
      <c r="F1166">
        <v>5960662.841796875</v>
      </c>
      <c r="G1166">
        <v>5960572.0520019531</v>
      </c>
      <c r="H1166">
        <v>5992493.7918944145</v>
      </c>
      <c r="I1166">
        <v>9.1959618589290961E-8</v>
      </c>
      <c r="J1166">
        <v>1.3658882748870914E-5</v>
      </c>
      <c r="K1166">
        <v>0.96414422227137886</v>
      </c>
      <c r="L1166">
        <v>0.53554825969664965</v>
      </c>
      <c r="M1166">
        <v>0</v>
      </c>
      <c r="N1166" t="s">
        <v>466</v>
      </c>
      <c r="O1166" t="s">
        <v>467</v>
      </c>
    </row>
    <row r="1167" spans="1:15" x14ac:dyDescent="0.15">
      <c r="A1167">
        <v>53</v>
      </c>
      <c r="B1167" t="s">
        <v>121</v>
      </c>
      <c r="C1167" t="s">
        <v>461</v>
      </c>
      <c r="D1167">
        <v>0</v>
      </c>
      <c r="E1167">
        <v>100000</v>
      </c>
      <c r="F1167">
        <v>12000000</v>
      </c>
      <c r="G1167">
        <v>100000</v>
      </c>
      <c r="H1167">
        <v>-59.441067598049848</v>
      </c>
      <c r="I1167">
        <v>-2.3012442379549613E-4</v>
      </c>
      <c r="J1167">
        <v>-2.1676888072413354E-4</v>
      </c>
      <c r="K1167">
        <v>-1.2560183327638636E-5</v>
      </c>
      <c r="L1167">
        <v>-100.05944106759804</v>
      </c>
      <c r="M1167">
        <v>0</v>
      </c>
      <c r="O1167" t="s">
        <v>462</v>
      </c>
    </row>
    <row r="1168" spans="1:15" x14ac:dyDescent="0.15">
      <c r="A1168">
        <v>53</v>
      </c>
      <c r="B1168" t="s">
        <v>121</v>
      </c>
      <c r="C1168" t="s">
        <v>461</v>
      </c>
      <c r="D1168">
        <v>0</v>
      </c>
      <c r="E1168">
        <v>100000</v>
      </c>
      <c r="F1168">
        <v>12000000</v>
      </c>
      <c r="G1168">
        <v>12000000</v>
      </c>
      <c r="H1168">
        <v>4338071206852.979</v>
      </c>
      <c r="I1168">
        <v>4.7716241022676244E-3</v>
      </c>
      <c r="J1168">
        <v>4.7849796453389871E-3</v>
      </c>
      <c r="K1168">
        <v>916655.29991610756</v>
      </c>
      <c r="L1168">
        <v>36150493.390441492</v>
      </c>
      <c r="M1168">
        <v>0</v>
      </c>
      <c r="O1168" t="s">
        <v>463</v>
      </c>
    </row>
    <row r="1169" spans="1:13" x14ac:dyDescent="0.15">
      <c r="A1169">
        <v>53</v>
      </c>
      <c r="B1169" t="s">
        <v>121</v>
      </c>
      <c r="C1169" t="s">
        <v>464</v>
      </c>
      <c r="D1169">
        <v>1</v>
      </c>
      <c r="E1169">
        <v>100000</v>
      </c>
      <c r="F1169">
        <v>12000000</v>
      </c>
      <c r="G1169">
        <v>6050000</v>
      </c>
      <c r="H1169">
        <v>132178763846.114</v>
      </c>
      <c r="I1169">
        <v>3.1282766145278562E-4</v>
      </c>
      <c r="J1169">
        <v>3.2618320452414823E-4</v>
      </c>
      <c r="K1169">
        <v>27930.008208370629</v>
      </c>
      <c r="L1169">
        <v>2184672.9561341158</v>
      </c>
      <c r="M1169">
        <v>0</v>
      </c>
    </row>
    <row r="1170" spans="1:13" x14ac:dyDescent="0.15">
      <c r="A1170">
        <v>53</v>
      </c>
      <c r="B1170" t="s">
        <v>121</v>
      </c>
      <c r="C1170" t="s">
        <v>464</v>
      </c>
      <c r="D1170">
        <v>2</v>
      </c>
      <c r="E1170">
        <v>100000</v>
      </c>
      <c r="F1170">
        <v>6050000</v>
      </c>
      <c r="G1170">
        <v>3075000</v>
      </c>
      <c r="H1170">
        <v>-8079070.9126773076</v>
      </c>
      <c r="I1170">
        <v>-6.8026958324326367E-6</v>
      </c>
      <c r="J1170">
        <v>6.5528472389299624E-6</v>
      </c>
      <c r="K1170">
        <v>-1.7071465214320776</v>
      </c>
      <c r="L1170">
        <v>-362.73401342040023</v>
      </c>
      <c r="M1170">
        <v>0</v>
      </c>
    </row>
    <row r="1171" spans="1:13" x14ac:dyDescent="0.15">
      <c r="A1171">
        <v>53</v>
      </c>
      <c r="B1171" t="s">
        <v>121</v>
      </c>
      <c r="C1171" t="s">
        <v>464</v>
      </c>
      <c r="D1171">
        <v>3</v>
      </c>
      <c r="E1171">
        <v>3075000</v>
      </c>
      <c r="F1171">
        <v>6050000</v>
      </c>
      <c r="G1171">
        <v>4562500</v>
      </c>
      <c r="H1171">
        <v>13628399867.285938</v>
      </c>
      <c r="I1171">
        <v>5.6850816544114631E-5</v>
      </c>
      <c r="J1171">
        <v>7.0206359615477233E-5</v>
      </c>
      <c r="K1171">
        <v>2879.7464061882597</v>
      </c>
      <c r="L1171">
        <v>298604.6546254452</v>
      </c>
      <c r="M1171">
        <v>0</v>
      </c>
    </row>
    <row r="1172" spans="1:13" x14ac:dyDescent="0.15">
      <c r="A1172">
        <v>53</v>
      </c>
      <c r="B1172" t="s">
        <v>121</v>
      </c>
      <c r="C1172" t="s">
        <v>464</v>
      </c>
      <c r="D1172">
        <v>4</v>
      </c>
      <c r="E1172">
        <v>3075000</v>
      </c>
      <c r="F1172">
        <v>4562500</v>
      </c>
      <c r="G1172">
        <v>3818750</v>
      </c>
      <c r="H1172">
        <v>1021005079.1269377</v>
      </c>
      <c r="I1172">
        <v>7.9242510066823249E-6</v>
      </c>
      <c r="J1172">
        <v>2.1279794078044924E-5</v>
      </c>
      <c r="K1172">
        <v>215.74328137917331</v>
      </c>
      <c r="L1172">
        <v>26636.630549968912</v>
      </c>
      <c r="M1172">
        <v>0</v>
      </c>
    </row>
    <row r="1173" spans="1:13" x14ac:dyDescent="0.15">
      <c r="A1173">
        <v>53</v>
      </c>
      <c r="B1173" t="s">
        <v>121</v>
      </c>
      <c r="C1173" t="s">
        <v>464</v>
      </c>
      <c r="D1173">
        <v>5</v>
      </c>
      <c r="E1173">
        <v>3075000</v>
      </c>
      <c r="F1173">
        <v>3818750</v>
      </c>
      <c r="G1173">
        <v>3446875</v>
      </c>
      <c r="H1173">
        <v>-92321518.936405867</v>
      </c>
      <c r="I1173">
        <v>-2.845807755357216E-6</v>
      </c>
      <c r="J1173">
        <v>1.0509735316005383E-5</v>
      </c>
      <c r="K1173">
        <v>-19.5079807578248</v>
      </c>
      <c r="L1173">
        <v>-2778.4121540933706</v>
      </c>
      <c r="M1173">
        <v>0</v>
      </c>
    </row>
    <row r="1174" spans="1:13" x14ac:dyDescent="0.15">
      <c r="A1174">
        <v>53</v>
      </c>
      <c r="B1174" t="s">
        <v>121</v>
      </c>
      <c r="C1174" t="s">
        <v>464</v>
      </c>
      <c r="D1174">
        <v>6</v>
      </c>
      <c r="E1174">
        <v>3446875</v>
      </c>
      <c r="F1174">
        <v>3818750</v>
      </c>
      <c r="G1174">
        <v>3632812.5</v>
      </c>
      <c r="H1174">
        <v>103399821.71809843</v>
      </c>
      <c r="I1174">
        <v>1.3053875168433537E-6</v>
      </c>
      <c r="J1174">
        <v>1.4660930588205953E-5</v>
      </c>
      <c r="K1174">
        <v>21.848879391040345</v>
      </c>
      <c r="L1174">
        <v>2746.274662347656</v>
      </c>
      <c r="M1174">
        <v>0</v>
      </c>
    </row>
    <row r="1175" spans="1:13" x14ac:dyDescent="0.15">
      <c r="A1175">
        <v>53</v>
      </c>
      <c r="B1175" t="s">
        <v>121</v>
      </c>
      <c r="C1175" t="s">
        <v>464</v>
      </c>
      <c r="D1175">
        <v>7</v>
      </c>
      <c r="E1175">
        <v>3446875</v>
      </c>
      <c r="F1175">
        <v>3632812.5</v>
      </c>
      <c r="G1175">
        <v>3539843.75</v>
      </c>
      <c r="H1175">
        <v>-67557190.023200512</v>
      </c>
      <c r="I1175">
        <v>-1.3600020735124709E-6</v>
      </c>
      <c r="J1175">
        <v>1.1995540997850128E-5</v>
      </c>
      <c r="K1175">
        <v>-14.275159011769786</v>
      </c>
      <c r="L1175">
        <v>-2008.4794356587211</v>
      </c>
      <c r="M1175">
        <v>0</v>
      </c>
    </row>
    <row r="1176" spans="1:13" x14ac:dyDescent="0.15">
      <c r="A1176">
        <v>53</v>
      </c>
      <c r="B1176" t="s">
        <v>121</v>
      </c>
      <c r="C1176" t="s">
        <v>464</v>
      </c>
      <c r="D1176">
        <v>8</v>
      </c>
      <c r="E1176">
        <v>3539843.75</v>
      </c>
      <c r="F1176">
        <v>3632812.5</v>
      </c>
      <c r="G1176">
        <v>3586328.125</v>
      </c>
      <c r="H1176">
        <v>-4958478.6119809197</v>
      </c>
      <c r="I1176">
        <v>-7.7283891510839E-8</v>
      </c>
      <c r="J1176">
        <v>1.327825917985176E-5</v>
      </c>
      <c r="K1176">
        <v>-1.0477503670324184</v>
      </c>
      <c r="L1176">
        <v>-238.260595214804</v>
      </c>
      <c r="M1176">
        <v>0</v>
      </c>
    </row>
    <row r="1177" spans="1:13" x14ac:dyDescent="0.15">
      <c r="A1177">
        <v>53</v>
      </c>
      <c r="B1177" t="s">
        <v>121</v>
      </c>
      <c r="C1177" t="s">
        <v>464</v>
      </c>
      <c r="D1177">
        <v>9</v>
      </c>
      <c r="E1177">
        <v>3586328.125</v>
      </c>
      <c r="F1177">
        <v>3632812.5</v>
      </c>
      <c r="G1177">
        <v>3609570.3125</v>
      </c>
      <c r="H1177">
        <v>43063973.77689752</v>
      </c>
      <c r="I1177">
        <v>6.0127205754833041E-7</v>
      </c>
      <c r="J1177">
        <v>1.3956815128910929E-5</v>
      </c>
      <c r="K1177">
        <v>9.0996246755198147</v>
      </c>
      <c r="L1177">
        <v>1093.0498660122034</v>
      </c>
      <c r="M1177">
        <v>0</v>
      </c>
    </row>
    <row r="1178" spans="1:13" x14ac:dyDescent="0.15">
      <c r="A1178">
        <v>53</v>
      </c>
      <c r="B1178" t="s">
        <v>121</v>
      </c>
      <c r="C1178" t="s">
        <v>464</v>
      </c>
      <c r="D1178">
        <v>10</v>
      </c>
      <c r="E1178">
        <v>3586328.125</v>
      </c>
      <c r="F1178">
        <v>3609570.3125</v>
      </c>
      <c r="G1178">
        <v>3597949.21875</v>
      </c>
      <c r="H1178">
        <v>17568120.704180986</v>
      </c>
      <c r="I1178">
        <v>2.5883526284566771E-7</v>
      </c>
      <c r="J1178">
        <v>1.3614378334208267E-5</v>
      </c>
      <c r="K1178">
        <v>3.7122283579885864</v>
      </c>
      <c r="L1178">
        <v>388.28150804986916</v>
      </c>
      <c r="M1178">
        <v>0</v>
      </c>
    </row>
    <row r="1179" spans="1:13" x14ac:dyDescent="0.15">
      <c r="A1179">
        <v>53</v>
      </c>
      <c r="B1179" t="s">
        <v>121</v>
      </c>
      <c r="C1179" t="s">
        <v>464</v>
      </c>
      <c r="D1179">
        <v>11</v>
      </c>
      <c r="E1179">
        <v>3586328.125</v>
      </c>
      <c r="F1179">
        <v>3597949.21875</v>
      </c>
      <c r="G1179">
        <v>3592138.671875</v>
      </c>
      <c r="H1179">
        <v>5940496.617891348</v>
      </c>
      <c r="I1179">
        <v>8.9990813782360723E-8</v>
      </c>
      <c r="J1179">
        <v>1.344553388514496E-5</v>
      </c>
      <c r="K1179">
        <v>1.2552554924228945</v>
      </c>
      <c r="L1179">
        <v>65.374924537380622</v>
      </c>
      <c r="M1179">
        <v>0</v>
      </c>
    </row>
    <row r="1180" spans="1:13" x14ac:dyDescent="0.15">
      <c r="A1180">
        <v>53</v>
      </c>
      <c r="B1180" t="s">
        <v>121</v>
      </c>
      <c r="C1180" t="s">
        <v>464</v>
      </c>
      <c r="D1180">
        <v>12</v>
      </c>
      <c r="E1180">
        <v>3586328.125</v>
      </c>
      <c r="F1180">
        <v>3592138.671875</v>
      </c>
      <c r="G1180">
        <v>3589233.3984375</v>
      </c>
      <c r="H1180">
        <v>400739.63607193111</v>
      </c>
      <c r="I1180">
        <v>6.1572037643302537E-9</v>
      </c>
      <c r="J1180">
        <v>1.3361700275126929E-5</v>
      </c>
      <c r="K1180">
        <v>8.4678211531311373E-2</v>
      </c>
      <c r="L1180">
        <v>-88.834951880075977</v>
      </c>
      <c r="M1180">
        <v>0</v>
      </c>
    </row>
    <row r="1181" spans="1:13" x14ac:dyDescent="0.15">
      <c r="A1181">
        <v>53</v>
      </c>
      <c r="B1181" t="s">
        <v>121</v>
      </c>
      <c r="C1181" t="s">
        <v>464</v>
      </c>
      <c r="D1181">
        <v>13</v>
      </c>
      <c r="E1181">
        <v>3589233.3984375</v>
      </c>
      <c r="F1181">
        <v>3592138.671875</v>
      </c>
      <c r="G1181">
        <v>3590686.03515625</v>
      </c>
      <c r="H1181">
        <v>3147920.1749672289</v>
      </c>
      <c r="I1181">
        <v>4.8024514028321386E-8</v>
      </c>
      <c r="J1181">
        <v>1.340356758539092E-5</v>
      </c>
      <c r="K1181">
        <v>0.66517066560321791</v>
      </c>
      <c r="L1181">
        <v>-12.330954470926166</v>
      </c>
      <c r="M1181">
        <v>0</v>
      </c>
    </row>
    <row r="1182" spans="1:13" x14ac:dyDescent="0.15">
      <c r="A1182">
        <v>53</v>
      </c>
      <c r="B1182" t="s">
        <v>121</v>
      </c>
      <c r="C1182" t="s">
        <v>464</v>
      </c>
      <c r="D1182">
        <v>14</v>
      </c>
      <c r="E1182">
        <v>3590686.03515625</v>
      </c>
      <c r="F1182">
        <v>3592138.671875</v>
      </c>
      <c r="G1182">
        <v>3591412.353515625</v>
      </c>
      <c r="H1182">
        <v>4538560.3018685132</v>
      </c>
      <c r="I1182">
        <v>6.8995880541565741E-8</v>
      </c>
      <c r="J1182">
        <v>1.3424538951904165E-5</v>
      </c>
      <c r="K1182">
        <v>0.95901960948093257</v>
      </c>
      <c r="L1182">
        <v>26.372575887191772</v>
      </c>
      <c r="M1182">
        <v>0</v>
      </c>
    </row>
    <row r="1183" spans="1:13" x14ac:dyDescent="0.15">
      <c r="A1183">
        <v>53</v>
      </c>
      <c r="B1183" t="s">
        <v>121</v>
      </c>
      <c r="C1183" t="s">
        <v>464</v>
      </c>
      <c r="D1183">
        <v>15</v>
      </c>
      <c r="E1183">
        <v>3590686.03515625</v>
      </c>
      <c r="F1183">
        <v>3591412.353515625</v>
      </c>
      <c r="G1183">
        <v>3591049.1943359375</v>
      </c>
      <c r="H1183">
        <v>3841853.6125972662</v>
      </c>
      <c r="I1183">
        <v>5.8507611725243296E-8</v>
      </c>
      <c r="J1183">
        <v>1.3414050683087842E-5</v>
      </c>
      <c r="K1183">
        <v>0.81180213684041547</v>
      </c>
      <c r="L1183">
        <v>6.984154342884402</v>
      </c>
      <c r="M1183">
        <v>0</v>
      </c>
    </row>
    <row r="1184" spans="1:13" x14ac:dyDescent="0.15">
      <c r="A1184">
        <v>53</v>
      </c>
      <c r="B1184" t="s">
        <v>121</v>
      </c>
      <c r="C1184" t="s">
        <v>464</v>
      </c>
      <c r="D1184">
        <v>16</v>
      </c>
      <c r="E1184">
        <v>3590686.03515625</v>
      </c>
      <c r="F1184">
        <v>3591049.1943359375</v>
      </c>
      <c r="G1184">
        <v>3590867.6147460938</v>
      </c>
      <c r="H1184">
        <v>3494564.1801749528</v>
      </c>
      <c r="I1184">
        <v>5.3265775811478765E-8</v>
      </c>
      <c r="J1184">
        <v>1.3408808847174078E-5</v>
      </c>
      <c r="K1184">
        <v>0.73841821028525156</v>
      </c>
      <c r="L1184">
        <v>-2.6818987749831158</v>
      </c>
      <c r="M1184">
        <v>0</v>
      </c>
    </row>
    <row r="1185" spans="1:15" x14ac:dyDescent="0.15">
      <c r="A1185">
        <v>53</v>
      </c>
      <c r="B1185" t="s">
        <v>121</v>
      </c>
      <c r="C1185" t="s">
        <v>464</v>
      </c>
      <c r="D1185">
        <v>17</v>
      </c>
      <c r="E1185">
        <v>3590867.6147460938</v>
      </c>
      <c r="F1185">
        <v>3591049.1943359375</v>
      </c>
      <c r="G1185">
        <v>3590958.4045410156</v>
      </c>
      <c r="H1185">
        <v>3668056.77871176</v>
      </c>
      <c r="I1185">
        <v>5.5885543789440992E-8</v>
      </c>
      <c r="J1185">
        <v>1.341142861515204E-5</v>
      </c>
      <c r="K1185">
        <v>0.77507803036698575</v>
      </c>
      <c r="L1185">
        <v>2.1470138465889241</v>
      </c>
      <c r="M1185">
        <v>0</v>
      </c>
    </row>
    <row r="1186" spans="1:15" x14ac:dyDescent="0.15">
      <c r="A1186">
        <v>53</v>
      </c>
      <c r="B1186" t="s">
        <v>121</v>
      </c>
      <c r="C1186" t="s">
        <v>464</v>
      </c>
      <c r="D1186">
        <v>18</v>
      </c>
      <c r="E1186">
        <v>3590867.6147460938</v>
      </c>
      <c r="F1186">
        <v>3590958.4045410156</v>
      </c>
      <c r="G1186">
        <v>3590913.0096435547</v>
      </c>
      <c r="H1186">
        <v>3581256.6125930594</v>
      </c>
      <c r="I1186">
        <v>5.4575132796427255E-8</v>
      </c>
      <c r="J1186">
        <v>1.3410118204159026E-5</v>
      </c>
      <c r="K1186">
        <v>0.75673673800170305</v>
      </c>
      <c r="L1186">
        <v>-0.26891202946333093</v>
      </c>
      <c r="M1186">
        <v>0</v>
      </c>
    </row>
    <row r="1187" spans="1:15" x14ac:dyDescent="0.15">
      <c r="A1187">
        <v>53</v>
      </c>
      <c r="B1187" t="s">
        <v>121</v>
      </c>
      <c r="C1187" t="s">
        <v>465</v>
      </c>
      <c r="D1187">
        <v>18</v>
      </c>
      <c r="E1187">
        <v>3590867.6147460938</v>
      </c>
      <c r="F1187">
        <v>3590958.4045410156</v>
      </c>
      <c r="G1187">
        <v>3590913.0096435547</v>
      </c>
      <c r="H1187">
        <v>3581256.6125930594</v>
      </c>
      <c r="I1187">
        <v>5.4575132796427255E-8</v>
      </c>
      <c r="J1187">
        <v>1.3410118204159026E-5</v>
      </c>
      <c r="K1187">
        <v>0.75673673800170305</v>
      </c>
      <c r="L1187">
        <v>-0.26891202946333093</v>
      </c>
      <c r="M1187">
        <v>0</v>
      </c>
      <c r="N1187" t="s">
        <v>466</v>
      </c>
      <c r="O1187" t="s">
        <v>467</v>
      </c>
    </row>
    <row r="1188" spans="1:15" x14ac:dyDescent="0.15">
      <c r="A1188">
        <v>54</v>
      </c>
      <c r="B1188" t="s">
        <v>122</v>
      </c>
      <c r="C1188" t="s">
        <v>461</v>
      </c>
      <c r="D1188">
        <v>0</v>
      </c>
      <c r="E1188">
        <v>100000</v>
      </c>
      <c r="F1188">
        <v>12000000</v>
      </c>
      <c r="G1188">
        <v>100000</v>
      </c>
      <c r="H1188">
        <v>491.51091347886393</v>
      </c>
      <c r="I1188">
        <v>-8.2588315097220861E-5</v>
      </c>
      <c r="J1188">
        <v>-6.9989960179335099E-5</v>
      </c>
      <c r="K1188">
        <v>1.5424547346781439E-4</v>
      </c>
      <c r="L1188">
        <v>-99.508489086521138</v>
      </c>
      <c r="M1188">
        <v>0</v>
      </c>
      <c r="O1188" t="s">
        <v>462</v>
      </c>
    </row>
    <row r="1189" spans="1:15" x14ac:dyDescent="0.15">
      <c r="A1189">
        <v>54</v>
      </c>
      <c r="B1189" t="s">
        <v>122</v>
      </c>
      <c r="C1189" t="s">
        <v>461</v>
      </c>
      <c r="D1189">
        <v>0</v>
      </c>
      <c r="E1189">
        <v>100000</v>
      </c>
      <c r="F1189">
        <v>12000000</v>
      </c>
      <c r="G1189">
        <v>12000000</v>
      </c>
      <c r="H1189">
        <v>207642770422686.19</v>
      </c>
      <c r="I1189">
        <v>0.10440216845903305</v>
      </c>
      <c r="J1189">
        <v>0.10441476681395094</v>
      </c>
      <c r="K1189">
        <v>65162250.842662498</v>
      </c>
      <c r="L1189">
        <v>1730356320.1890516</v>
      </c>
      <c r="M1189">
        <v>0</v>
      </c>
      <c r="O1189" t="s">
        <v>463</v>
      </c>
    </row>
    <row r="1190" spans="1:15" x14ac:dyDescent="0.15">
      <c r="A1190">
        <v>54</v>
      </c>
      <c r="B1190" t="s">
        <v>122</v>
      </c>
      <c r="C1190" t="s">
        <v>464</v>
      </c>
      <c r="D1190">
        <v>1</v>
      </c>
      <c r="E1190">
        <v>100000</v>
      </c>
      <c r="F1190">
        <v>12000000</v>
      </c>
      <c r="G1190">
        <v>6050000</v>
      </c>
      <c r="H1190">
        <v>53585581168353.938</v>
      </c>
      <c r="I1190">
        <v>3.4011643234047366E-2</v>
      </c>
      <c r="J1190">
        <v>3.4024241588965248E-2</v>
      </c>
      <c r="K1190">
        <v>16816174.598971911</v>
      </c>
      <c r="L1190">
        <v>885711985.42733777</v>
      </c>
      <c r="M1190">
        <v>0</v>
      </c>
    </row>
    <row r="1191" spans="1:15" x14ac:dyDescent="0.15">
      <c r="A1191">
        <v>54</v>
      </c>
      <c r="B1191" t="s">
        <v>122</v>
      </c>
      <c r="C1191" t="s">
        <v>464</v>
      </c>
      <c r="D1191">
        <v>2</v>
      </c>
      <c r="E1191">
        <v>100000</v>
      </c>
      <c r="F1191">
        <v>6050000</v>
      </c>
      <c r="G1191">
        <v>3075000</v>
      </c>
      <c r="H1191">
        <v>2620121774649.0566</v>
      </c>
      <c r="I1191">
        <v>2.9631950114386118E-3</v>
      </c>
      <c r="J1191">
        <v>2.9757933663564977E-3</v>
      </c>
      <c r="K1191">
        <v>822244.04909668968</v>
      </c>
      <c r="L1191">
        <v>85207112.183709159</v>
      </c>
      <c r="M1191">
        <v>0</v>
      </c>
    </row>
    <row r="1192" spans="1:15" x14ac:dyDescent="0.15">
      <c r="A1192">
        <v>54</v>
      </c>
      <c r="B1192" t="s">
        <v>122</v>
      </c>
      <c r="C1192" t="s">
        <v>464</v>
      </c>
      <c r="D1192">
        <v>3</v>
      </c>
      <c r="E1192">
        <v>100000</v>
      </c>
      <c r="F1192">
        <v>3075000</v>
      </c>
      <c r="G1192">
        <v>1587500</v>
      </c>
      <c r="H1192">
        <v>29701160116.428661</v>
      </c>
      <c r="I1192">
        <v>9.4676701826334732E-5</v>
      </c>
      <c r="J1192">
        <v>1.0727505674422049E-4</v>
      </c>
      <c r="K1192">
        <v>9320.788977555243</v>
      </c>
      <c r="L1192">
        <v>1870839.219932514</v>
      </c>
      <c r="M1192">
        <v>0</v>
      </c>
    </row>
    <row r="1193" spans="1:15" x14ac:dyDescent="0.15">
      <c r="A1193">
        <v>54</v>
      </c>
      <c r="B1193" t="s">
        <v>122</v>
      </c>
      <c r="C1193" t="s">
        <v>464</v>
      </c>
      <c r="D1193">
        <v>4</v>
      </c>
      <c r="E1193">
        <v>100000</v>
      </c>
      <c r="F1193">
        <v>1587500</v>
      </c>
      <c r="G1193">
        <v>843750</v>
      </c>
      <c r="H1193">
        <v>-309875.78373859887</v>
      </c>
      <c r="I1193">
        <v>-1.0424691675215428E-5</v>
      </c>
      <c r="J1193">
        <v>2.1736632426703303E-6</v>
      </c>
      <c r="K1193">
        <v>-9.7244914951467532E-2</v>
      </c>
      <c r="L1193">
        <v>-136.72601881346358</v>
      </c>
      <c r="M1193">
        <v>0</v>
      </c>
    </row>
    <row r="1194" spans="1:15" x14ac:dyDescent="0.15">
      <c r="A1194">
        <v>54</v>
      </c>
      <c r="B1194" t="s">
        <v>122</v>
      </c>
      <c r="C1194" t="s">
        <v>464</v>
      </c>
      <c r="D1194">
        <v>5</v>
      </c>
      <c r="E1194">
        <v>843750</v>
      </c>
      <c r="F1194">
        <v>1587500</v>
      </c>
      <c r="G1194">
        <v>1215625</v>
      </c>
      <c r="H1194">
        <v>191261343.25935724</v>
      </c>
      <c r="I1194">
        <v>2.0543673919203675E-6</v>
      </c>
      <c r="J1194">
        <v>1.4652722309806127E-5</v>
      </c>
      <c r="K1194">
        <v>60.02144741471411</v>
      </c>
      <c r="L1194">
        <v>15633.580936502396</v>
      </c>
      <c r="M1194">
        <v>0</v>
      </c>
    </row>
    <row r="1195" spans="1:15" x14ac:dyDescent="0.15">
      <c r="A1195">
        <v>54</v>
      </c>
      <c r="B1195" t="s">
        <v>122</v>
      </c>
      <c r="C1195" t="s">
        <v>464</v>
      </c>
      <c r="D1195">
        <v>6</v>
      </c>
      <c r="E1195">
        <v>843750</v>
      </c>
      <c r="F1195">
        <v>1215625</v>
      </c>
      <c r="G1195">
        <v>1029687.5</v>
      </c>
      <c r="H1195">
        <v>-6865623.8422764502</v>
      </c>
      <c r="I1195">
        <v>-6.5579165157310202E-6</v>
      </c>
      <c r="J1195">
        <v>6.0404384021547393E-6</v>
      </c>
      <c r="K1195">
        <v>-2.1545633497909811</v>
      </c>
      <c r="L1195">
        <v>-766.76771761106647</v>
      </c>
      <c r="M1195">
        <v>0</v>
      </c>
    </row>
    <row r="1196" spans="1:15" x14ac:dyDescent="0.15">
      <c r="A1196">
        <v>54</v>
      </c>
      <c r="B1196" t="s">
        <v>122</v>
      </c>
      <c r="C1196" t="s">
        <v>464</v>
      </c>
      <c r="D1196">
        <v>7</v>
      </c>
      <c r="E1196">
        <v>1029687.5</v>
      </c>
      <c r="F1196">
        <v>1215625</v>
      </c>
      <c r="G1196">
        <v>1122656.25</v>
      </c>
      <c r="H1196">
        <v>-78809557.437625036</v>
      </c>
      <c r="I1196">
        <v>-3.597491058634671E-6</v>
      </c>
      <c r="J1196">
        <v>9.0008638592510885E-6</v>
      </c>
      <c r="K1196">
        <v>-24.731938126696594</v>
      </c>
      <c r="L1196">
        <v>-7119.9188253416869</v>
      </c>
      <c r="M1196">
        <v>0</v>
      </c>
    </row>
    <row r="1197" spans="1:15" x14ac:dyDescent="0.15">
      <c r="A1197">
        <v>54</v>
      </c>
      <c r="B1197" t="s">
        <v>122</v>
      </c>
      <c r="C1197" t="s">
        <v>464</v>
      </c>
      <c r="D1197">
        <v>8</v>
      </c>
      <c r="E1197">
        <v>1122656.25</v>
      </c>
      <c r="F1197">
        <v>1215625</v>
      </c>
      <c r="G1197">
        <v>1169140.625</v>
      </c>
      <c r="H1197">
        <v>-82471624.276331902</v>
      </c>
      <c r="I1197">
        <v>-1.8510090754058979E-6</v>
      </c>
      <c r="J1197">
        <v>1.0747345842479862E-5</v>
      </c>
      <c r="K1197">
        <v>-25.881164355284525</v>
      </c>
      <c r="L1197">
        <v>-7154.038026976601</v>
      </c>
      <c r="M1197">
        <v>0</v>
      </c>
    </row>
    <row r="1198" spans="1:15" x14ac:dyDescent="0.15">
      <c r="A1198">
        <v>54</v>
      </c>
      <c r="B1198" t="s">
        <v>122</v>
      </c>
      <c r="C1198" t="s">
        <v>464</v>
      </c>
      <c r="D1198">
        <v>9</v>
      </c>
      <c r="E1198">
        <v>1169140.625</v>
      </c>
      <c r="F1198">
        <v>1215625</v>
      </c>
      <c r="G1198">
        <v>1192382.8125</v>
      </c>
      <c r="H1198">
        <v>-11091270.097012181</v>
      </c>
      <c r="I1198">
        <v>-1.6777815528723138E-7</v>
      </c>
      <c r="J1198">
        <v>1.2430576762598528E-5</v>
      </c>
      <c r="K1198">
        <v>-3.4806515187309728</v>
      </c>
      <c r="L1198">
        <v>-1030.1769516249365</v>
      </c>
      <c r="M1198">
        <v>0</v>
      </c>
    </row>
    <row r="1199" spans="1:15" x14ac:dyDescent="0.15">
      <c r="A1199">
        <v>54</v>
      </c>
      <c r="B1199" t="s">
        <v>122</v>
      </c>
      <c r="C1199" t="s">
        <v>464</v>
      </c>
      <c r="D1199">
        <v>10</v>
      </c>
      <c r="E1199">
        <v>1192382.8125</v>
      </c>
      <c r="F1199">
        <v>1215625</v>
      </c>
      <c r="G1199">
        <v>1204003.90625</v>
      </c>
      <c r="H1199">
        <v>72102883.999622837</v>
      </c>
      <c r="I1199">
        <v>9.080978954039944E-7</v>
      </c>
      <c r="J1199">
        <v>1.3506452813289754E-5</v>
      </c>
      <c r="K1199">
        <v>22.627256437094299</v>
      </c>
      <c r="L1199">
        <v>5888.5921985249233</v>
      </c>
      <c r="M1199">
        <v>0</v>
      </c>
    </row>
    <row r="1200" spans="1:15" x14ac:dyDescent="0.15">
      <c r="A1200">
        <v>54</v>
      </c>
      <c r="B1200" t="s">
        <v>122</v>
      </c>
      <c r="C1200" t="s">
        <v>464</v>
      </c>
      <c r="D1200">
        <v>11</v>
      </c>
      <c r="E1200">
        <v>1192382.8125</v>
      </c>
      <c r="F1200">
        <v>1204003.90625</v>
      </c>
      <c r="G1200">
        <v>1198193.359375</v>
      </c>
      <c r="H1200">
        <v>26283901.753629249</v>
      </c>
      <c r="I1200">
        <v>3.615453192702768E-7</v>
      </c>
      <c r="J1200">
        <v>1.2959900237156036E-5</v>
      </c>
      <c r="K1200">
        <v>8.2483883051040312</v>
      </c>
      <c r="L1200">
        <v>2093.6277269421207</v>
      </c>
      <c r="M1200">
        <v>0</v>
      </c>
    </row>
    <row r="1201" spans="1:15" x14ac:dyDescent="0.15">
      <c r="A1201">
        <v>54</v>
      </c>
      <c r="B1201" t="s">
        <v>122</v>
      </c>
      <c r="C1201" t="s">
        <v>464</v>
      </c>
      <c r="D1201">
        <v>12</v>
      </c>
      <c r="E1201">
        <v>1192382.8125</v>
      </c>
      <c r="F1201">
        <v>1198193.359375</v>
      </c>
      <c r="G1201">
        <v>1195288.0859375</v>
      </c>
      <c r="H1201">
        <v>6574795.4661218273</v>
      </c>
      <c r="I1201">
        <v>9.4753259035439317E-8</v>
      </c>
      <c r="J1201">
        <v>1.2693108176921199E-5</v>
      </c>
      <c r="K1201">
        <v>2.06329587363193</v>
      </c>
      <c r="L1201">
        <v>450.05948302120152</v>
      </c>
      <c r="M1201">
        <v>0</v>
      </c>
    </row>
    <row r="1202" spans="1:15" x14ac:dyDescent="0.15">
      <c r="A1202">
        <v>54</v>
      </c>
      <c r="B1202" t="s">
        <v>122</v>
      </c>
      <c r="C1202" t="s">
        <v>464</v>
      </c>
      <c r="D1202">
        <v>13</v>
      </c>
      <c r="E1202">
        <v>1192382.8125</v>
      </c>
      <c r="F1202">
        <v>1195288.0859375</v>
      </c>
      <c r="G1202">
        <v>1193835.44921875</v>
      </c>
      <c r="H1202">
        <v>-2509358.0051701823</v>
      </c>
      <c r="I1202">
        <v>-3.7041738806539926E-8</v>
      </c>
      <c r="J1202">
        <v>1.256131317907922E-5</v>
      </c>
      <c r="K1202">
        <v>-0.78748427144409539</v>
      </c>
      <c r="L1202">
        <v>-310.19295471685939</v>
      </c>
      <c r="M1202">
        <v>0</v>
      </c>
    </row>
    <row r="1203" spans="1:15" x14ac:dyDescent="0.15">
      <c r="A1203">
        <v>54</v>
      </c>
      <c r="B1203" t="s">
        <v>122</v>
      </c>
      <c r="C1203" t="s">
        <v>464</v>
      </c>
      <c r="D1203">
        <v>14</v>
      </c>
      <c r="E1203">
        <v>1193835.44921875</v>
      </c>
      <c r="F1203">
        <v>1195288.0859375</v>
      </c>
      <c r="G1203">
        <v>1194561.767578125</v>
      </c>
      <c r="H1203">
        <v>1969316.4350940748</v>
      </c>
      <c r="I1203">
        <v>2.8721714749766492E-8</v>
      </c>
      <c r="J1203">
        <v>1.2627076632635526E-5</v>
      </c>
      <c r="K1203">
        <v>0.61800895485527441</v>
      </c>
      <c r="L1203">
        <v>64.856810969825418</v>
      </c>
      <c r="M1203">
        <v>0</v>
      </c>
    </row>
    <row r="1204" spans="1:15" x14ac:dyDescent="0.15">
      <c r="A1204">
        <v>54</v>
      </c>
      <c r="B1204" t="s">
        <v>122</v>
      </c>
      <c r="C1204" t="s">
        <v>464</v>
      </c>
      <c r="D1204">
        <v>15</v>
      </c>
      <c r="E1204">
        <v>1193835.44921875</v>
      </c>
      <c r="F1204">
        <v>1194561.767578125</v>
      </c>
      <c r="G1204">
        <v>1194198.6083984375</v>
      </c>
      <c r="H1204">
        <v>-285825.09844817745</v>
      </c>
      <c r="I1204">
        <v>-4.1937811020302973E-9</v>
      </c>
      <c r="J1204">
        <v>1.2594161136783729E-5</v>
      </c>
      <c r="K1204">
        <v>-8.9697352449570056E-2</v>
      </c>
      <c r="L1204">
        <v>-123.93446922798738</v>
      </c>
      <c r="M1204">
        <v>0</v>
      </c>
    </row>
    <row r="1205" spans="1:15" x14ac:dyDescent="0.15">
      <c r="A1205">
        <v>54</v>
      </c>
      <c r="B1205" t="s">
        <v>122</v>
      </c>
      <c r="C1205" t="s">
        <v>464</v>
      </c>
      <c r="D1205">
        <v>16</v>
      </c>
      <c r="E1205">
        <v>1194198.6083984375</v>
      </c>
      <c r="F1205">
        <v>1194561.767578125</v>
      </c>
      <c r="G1205">
        <v>1194380.1879882813</v>
      </c>
      <c r="H1205">
        <v>837880.15252493939</v>
      </c>
      <c r="I1205">
        <v>1.2256891145623046E-8</v>
      </c>
      <c r="J1205">
        <v>1.2610611809031383E-5</v>
      </c>
      <c r="K1205">
        <v>0.26294272882111985</v>
      </c>
      <c r="L1205">
        <v>-29.848120309480525</v>
      </c>
      <c r="M1205">
        <v>0</v>
      </c>
    </row>
    <row r="1206" spans="1:15" x14ac:dyDescent="0.15">
      <c r="A1206">
        <v>54</v>
      </c>
      <c r="B1206" t="s">
        <v>122</v>
      </c>
      <c r="C1206" t="s">
        <v>464</v>
      </c>
      <c r="D1206">
        <v>17</v>
      </c>
      <c r="E1206">
        <v>1194380.1879882813</v>
      </c>
      <c r="F1206">
        <v>1194561.767578125</v>
      </c>
      <c r="G1206">
        <v>1194470.9777832031</v>
      </c>
      <c r="H1206">
        <v>1402652.0917592805</v>
      </c>
      <c r="I1206">
        <v>2.0487839241096589E-8</v>
      </c>
      <c r="J1206">
        <v>1.2618842757126856E-5</v>
      </c>
      <c r="K1206">
        <v>0.44017890563753292</v>
      </c>
      <c r="L1206">
        <v>17.428729357864931</v>
      </c>
      <c r="M1206">
        <v>0</v>
      </c>
    </row>
    <row r="1207" spans="1:15" x14ac:dyDescent="0.15">
      <c r="A1207">
        <v>54</v>
      </c>
      <c r="B1207" t="s">
        <v>122</v>
      </c>
      <c r="C1207" t="s">
        <v>464</v>
      </c>
      <c r="D1207">
        <v>18</v>
      </c>
      <c r="E1207">
        <v>1194380.1879882813</v>
      </c>
      <c r="F1207">
        <v>1194470.9777832031</v>
      </c>
      <c r="G1207">
        <v>1194425.5828857422</v>
      </c>
      <c r="H1207">
        <v>1120019.1731471594</v>
      </c>
      <c r="I1207">
        <v>1.6371846611613804E-8</v>
      </c>
      <c r="J1207">
        <v>1.2614726764497373E-5</v>
      </c>
      <c r="K1207">
        <v>0.35148331993760001</v>
      </c>
      <c r="L1207">
        <v>-6.2294722086256966</v>
      </c>
      <c r="M1207">
        <v>0</v>
      </c>
    </row>
    <row r="1208" spans="1:15" x14ac:dyDescent="0.15">
      <c r="A1208">
        <v>54</v>
      </c>
      <c r="B1208" t="s">
        <v>122</v>
      </c>
      <c r="C1208" t="s">
        <v>464</v>
      </c>
      <c r="D1208">
        <v>19</v>
      </c>
      <c r="E1208">
        <v>1194425.5828857422</v>
      </c>
      <c r="F1208">
        <v>1194470.9777832031</v>
      </c>
      <c r="G1208">
        <v>1194448.2803344727</v>
      </c>
      <c r="H1208">
        <v>1261190.0452787923</v>
      </c>
      <c r="I1208">
        <v>1.842849239544593E-8</v>
      </c>
      <c r="J1208">
        <v>1.2616783410281205E-5</v>
      </c>
      <c r="K1208">
        <v>0.39578542476307993</v>
      </c>
      <c r="L1208">
        <v>5.5876647020355206</v>
      </c>
      <c r="M1208">
        <v>0</v>
      </c>
    </row>
    <row r="1209" spans="1:15" x14ac:dyDescent="0.15">
      <c r="A1209">
        <v>54</v>
      </c>
      <c r="B1209" t="s">
        <v>122</v>
      </c>
      <c r="C1209" t="s">
        <v>464</v>
      </c>
      <c r="D1209">
        <v>20</v>
      </c>
      <c r="E1209">
        <v>1194425.5828857422</v>
      </c>
      <c r="F1209">
        <v>1194448.2803344727</v>
      </c>
      <c r="G1209">
        <v>1194436.9316101074</v>
      </c>
      <c r="H1209">
        <v>1190547.2945099694</v>
      </c>
      <c r="I1209">
        <v>1.7399526757951562E-8</v>
      </c>
      <c r="J1209">
        <v>1.2615754444643711E-5</v>
      </c>
      <c r="K1209">
        <v>0.37361638590637819</v>
      </c>
      <c r="L1209">
        <v>-0.32564608454418359</v>
      </c>
      <c r="M1209">
        <v>0</v>
      </c>
    </row>
    <row r="1210" spans="1:15" x14ac:dyDescent="0.15">
      <c r="A1210">
        <v>54</v>
      </c>
      <c r="B1210" t="s">
        <v>122</v>
      </c>
      <c r="C1210" t="s">
        <v>465</v>
      </c>
      <c r="D1210">
        <v>20</v>
      </c>
      <c r="E1210">
        <v>1194425.5828857422</v>
      </c>
      <c r="F1210">
        <v>1194448.2803344727</v>
      </c>
      <c r="G1210">
        <v>1194436.9316101074</v>
      </c>
      <c r="H1210">
        <v>1190547.2945099694</v>
      </c>
      <c r="I1210">
        <v>1.7399526757951562E-8</v>
      </c>
      <c r="J1210">
        <v>1.2615754444643711E-5</v>
      </c>
      <c r="K1210">
        <v>0.37361638590637819</v>
      </c>
      <c r="L1210">
        <v>-0.32564608454418359</v>
      </c>
      <c r="M1210">
        <v>0</v>
      </c>
      <c r="N1210" t="s">
        <v>466</v>
      </c>
      <c r="O1210" t="s">
        <v>467</v>
      </c>
    </row>
    <row r="1211" spans="1:15" x14ac:dyDescent="0.15">
      <c r="A1211">
        <v>55</v>
      </c>
      <c r="B1211" t="s">
        <v>123</v>
      </c>
      <c r="C1211" t="s">
        <v>461</v>
      </c>
      <c r="D1211">
        <v>0</v>
      </c>
      <c r="E1211">
        <v>100000</v>
      </c>
      <c r="F1211">
        <v>12000000</v>
      </c>
      <c r="G1211">
        <v>100000</v>
      </c>
      <c r="H1211">
        <v>-42.108792021560156</v>
      </c>
      <c r="I1211">
        <v>-2.2246470872776844E-4</v>
      </c>
      <c r="J1211">
        <v>-2.1219549305177655E-4</v>
      </c>
      <c r="K1211">
        <v>-8.3941416781907836E-6</v>
      </c>
      <c r="L1211">
        <v>-100.04210879202157</v>
      </c>
      <c r="M1211">
        <v>0</v>
      </c>
      <c r="O1211" t="s">
        <v>462</v>
      </c>
    </row>
    <row r="1212" spans="1:15" x14ac:dyDescent="0.15">
      <c r="A1212">
        <v>55</v>
      </c>
      <c r="B1212" t="s">
        <v>123</v>
      </c>
      <c r="C1212" t="s">
        <v>461</v>
      </c>
      <c r="D1212">
        <v>0</v>
      </c>
      <c r="E1212">
        <v>100000</v>
      </c>
      <c r="F1212">
        <v>12000000</v>
      </c>
      <c r="G1212">
        <v>12000000</v>
      </c>
      <c r="H1212">
        <v>3472211324566.6333</v>
      </c>
      <c r="I1212">
        <v>2.8533453632519812E-3</v>
      </c>
      <c r="J1212">
        <v>2.8636145789279733E-3</v>
      </c>
      <c r="K1212">
        <v>692165.04192539211</v>
      </c>
      <c r="L1212">
        <v>28934994.37138861</v>
      </c>
      <c r="M1212">
        <v>0</v>
      </c>
      <c r="O1212" t="s">
        <v>463</v>
      </c>
    </row>
    <row r="1213" spans="1:15" x14ac:dyDescent="0.15">
      <c r="A1213">
        <v>55</v>
      </c>
      <c r="B1213" t="s">
        <v>123</v>
      </c>
      <c r="C1213" t="s">
        <v>464</v>
      </c>
      <c r="D1213">
        <v>1</v>
      </c>
      <c r="E1213">
        <v>100000</v>
      </c>
      <c r="F1213">
        <v>12000000</v>
      </c>
      <c r="G1213">
        <v>6050000</v>
      </c>
      <c r="H1213">
        <v>85919995161.590057</v>
      </c>
      <c r="I1213">
        <v>1.635296194682067E-4</v>
      </c>
      <c r="J1213">
        <v>1.7379883514419858E-4</v>
      </c>
      <c r="K1213">
        <v>17127.649066887949</v>
      </c>
      <c r="L1213">
        <v>1420065.2092824802</v>
      </c>
      <c r="M1213">
        <v>0</v>
      </c>
    </row>
    <row r="1214" spans="1:15" x14ac:dyDescent="0.15">
      <c r="A1214">
        <v>55</v>
      </c>
      <c r="B1214" t="s">
        <v>123</v>
      </c>
      <c r="C1214" t="s">
        <v>464</v>
      </c>
      <c r="D1214">
        <v>2</v>
      </c>
      <c r="E1214">
        <v>100000</v>
      </c>
      <c r="F1214">
        <v>6050000</v>
      </c>
      <c r="G1214">
        <v>3075000</v>
      </c>
      <c r="H1214">
        <v>-1514024.9238959302</v>
      </c>
      <c r="I1214">
        <v>-6.6359993171616237E-6</v>
      </c>
      <c r="J1214">
        <v>3.6332163588302664E-6</v>
      </c>
      <c r="K1214">
        <v>-0.30181202322278305</v>
      </c>
      <c r="L1214">
        <v>-149.23658289092455</v>
      </c>
      <c r="M1214">
        <v>0</v>
      </c>
    </row>
    <row r="1215" spans="1:15" x14ac:dyDescent="0.15">
      <c r="A1215">
        <v>55</v>
      </c>
      <c r="B1215" t="s">
        <v>123</v>
      </c>
      <c r="C1215" t="s">
        <v>464</v>
      </c>
      <c r="D1215">
        <v>3</v>
      </c>
      <c r="E1215">
        <v>3075000</v>
      </c>
      <c r="F1215">
        <v>6050000</v>
      </c>
      <c r="G1215">
        <v>4562500</v>
      </c>
      <c r="H1215">
        <v>5763153790.8580484</v>
      </c>
      <c r="I1215">
        <v>2.1957207150382798E-5</v>
      </c>
      <c r="J1215">
        <v>3.2226422826374688E-5</v>
      </c>
      <c r="K1215">
        <v>1148.8510382557483</v>
      </c>
      <c r="L1215">
        <v>126215.69952565586</v>
      </c>
      <c r="M1215">
        <v>0</v>
      </c>
    </row>
    <row r="1216" spans="1:15" x14ac:dyDescent="0.15">
      <c r="A1216">
        <v>55</v>
      </c>
      <c r="B1216" t="s">
        <v>123</v>
      </c>
      <c r="C1216" t="s">
        <v>464</v>
      </c>
      <c r="D1216">
        <v>4</v>
      </c>
      <c r="E1216">
        <v>3075000</v>
      </c>
      <c r="F1216">
        <v>4562500</v>
      </c>
      <c r="G1216">
        <v>3818750</v>
      </c>
      <c r="H1216">
        <v>-60824117.958968893</v>
      </c>
      <c r="I1216">
        <v>-9.9064759597383066E-7</v>
      </c>
      <c r="J1216">
        <v>9.2785680800180594E-6</v>
      </c>
      <c r="K1216">
        <v>-12.124932563659339</v>
      </c>
      <c r="L1216">
        <v>-1692.7755930335552</v>
      </c>
      <c r="M1216">
        <v>0</v>
      </c>
    </row>
    <row r="1217" spans="1:15" x14ac:dyDescent="0.15">
      <c r="A1217">
        <v>55</v>
      </c>
      <c r="B1217" t="s">
        <v>123</v>
      </c>
      <c r="C1217" t="s">
        <v>464</v>
      </c>
      <c r="D1217">
        <v>5</v>
      </c>
      <c r="E1217">
        <v>3818750</v>
      </c>
      <c r="F1217">
        <v>4562500</v>
      </c>
      <c r="G1217">
        <v>4190625</v>
      </c>
      <c r="H1217">
        <v>1374647644.4596579</v>
      </c>
      <c r="I1217">
        <v>7.3937750854110164E-6</v>
      </c>
      <c r="J1217">
        <v>1.7662990761402906E-5</v>
      </c>
      <c r="K1217">
        <v>274.02797684810133</v>
      </c>
      <c r="L1217">
        <v>32702.926638858353</v>
      </c>
      <c r="M1217">
        <v>0</v>
      </c>
    </row>
    <row r="1218" spans="1:15" x14ac:dyDescent="0.15">
      <c r="A1218">
        <v>55</v>
      </c>
      <c r="B1218" t="s">
        <v>123</v>
      </c>
      <c r="C1218" t="s">
        <v>464</v>
      </c>
      <c r="D1218">
        <v>6</v>
      </c>
      <c r="E1218">
        <v>3818750</v>
      </c>
      <c r="F1218">
        <v>4190625</v>
      </c>
      <c r="G1218">
        <v>4004687.5</v>
      </c>
      <c r="H1218">
        <v>278999280.52885967</v>
      </c>
      <c r="I1218">
        <v>2.2835558065152785E-6</v>
      </c>
      <c r="J1218">
        <v>1.2552771482507169E-5</v>
      </c>
      <c r="K1218">
        <v>55.616876581817756</v>
      </c>
      <c r="L1218">
        <v>6866.8177736430043</v>
      </c>
      <c r="M1218">
        <v>0</v>
      </c>
    </row>
    <row r="1219" spans="1:15" x14ac:dyDescent="0.15">
      <c r="A1219">
        <v>55</v>
      </c>
      <c r="B1219" t="s">
        <v>123</v>
      </c>
      <c r="C1219" t="s">
        <v>464</v>
      </c>
      <c r="D1219">
        <v>7</v>
      </c>
      <c r="E1219">
        <v>3818750</v>
      </c>
      <c r="F1219">
        <v>4004687.5</v>
      </c>
      <c r="G1219">
        <v>3911718.75</v>
      </c>
      <c r="H1219">
        <v>15703749.705142178</v>
      </c>
      <c r="I1219">
        <v>1.8713306297436587E-7</v>
      </c>
      <c r="J1219">
        <v>1.0456348738966256E-5</v>
      </c>
      <c r="K1219">
        <v>3.130450758034502</v>
      </c>
      <c r="L1219">
        <v>301.45395691196302</v>
      </c>
      <c r="M1219">
        <v>0</v>
      </c>
    </row>
    <row r="1220" spans="1:15" x14ac:dyDescent="0.15">
      <c r="A1220">
        <v>55</v>
      </c>
      <c r="B1220" t="s">
        <v>123</v>
      </c>
      <c r="C1220" t="s">
        <v>464</v>
      </c>
      <c r="D1220">
        <v>8</v>
      </c>
      <c r="E1220">
        <v>3818750</v>
      </c>
      <c r="F1220">
        <v>3911718.75</v>
      </c>
      <c r="G1220">
        <v>3865234.375</v>
      </c>
      <c r="H1220">
        <v>-37830661.343604051</v>
      </c>
      <c r="I1220">
        <v>-5.3975854257299838E-7</v>
      </c>
      <c r="J1220">
        <v>9.7294571334188917E-6</v>
      </c>
      <c r="K1220">
        <v>-7.5413213215728359</v>
      </c>
      <c r="L1220">
        <v>-1078.7417184398826</v>
      </c>
      <c r="M1220">
        <v>0</v>
      </c>
    </row>
    <row r="1221" spans="1:15" x14ac:dyDescent="0.15">
      <c r="A1221">
        <v>55</v>
      </c>
      <c r="B1221" t="s">
        <v>123</v>
      </c>
      <c r="C1221" t="s">
        <v>464</v>
      </c>
      <c r="D1221">
        <v>9</v>
      </c>
      <c r="E1221">
        <v>3865234.375</v>
      </c>
      <c r="F1221">
        <v>3911718.75</v>
      </c>
      <c r="G1221">
        <v>3888476.5625</v>
      </c>
      <c r="H1221">
        <v>-21927110.816030804</v>
      </c>
      <c r="I1221">
        <v>-2.9310986242644317E-7</v>
      </c>
      <c r="J1221">
        <v>9.9761058135654469E-6</v>
      </c>
      <c r="K1221">
        <v>-4.3710414368788291</v>
      </c>
      <c r="L1221">
        <v>-663.89978089345379</v>
      </c>
      <c r="M1221">
        <v>0</v>
      </c>
    </row>
    <row r="1222" spans="1:15" x14ac:dyDescent="0.15">
      <c r="A1222">
        <v>55</v>
      </c>
      <c r="B1222" t="s">
        <v>123</v>
      </c>
      <c r="C1222" t="s">
        <v>464</v>
      </c>
      <c r="D1222">
        <v>10</v>
      </c>
      <c r="E1222">
        <v>3888476.5625</v>
      </c>
      <c r="F1222">
        <v>3911718.75</v>
      </c>
      <c r="G1222">
        <v>3900097.65625</v>
      </c>
      <c r="H1222">
        <v>-4372378.8310193168</v>
      </c>
      <c r="I1222">
        <v>-5.5111436873167397E-8</v>
      </c>
      <c r="J1222">
        <v>1.0214104239118723E-5</v>
      </c>
      <c r="K1222">
        <v>-0.87160817530710299</v>
      </c>
      <c r="L1222">
        <v>-212.10947049011645</v>
      </c>
      <c r="M1222">
        <v>0</v>
      </c>
    </row>
    <row r="1223" spans="1:15" x14ac:dyDescent="0.15">
      <c r="A1223">
        <v>55</v>
      </c>
      <c r="B1223" t="s">
        <v>123</v>
      </c>
      <c r="C1223" t="s">
        <v>464</v>
      </c>
      <c r="D1223">
        <v>11</v>
      </c>
      <c r="E1223">
        <v>3900097.65625</v>
      </c>
      <c r="F1223">
        <v>3911718.75</v>
      </c>
      <c r="G1223">
        <v>3905908.203125</v>
      </c>
      <c r="H1223">
        <v>5344307.9980951138</v>
      </c>
      <c r="I1223">
        <v>6.5477144058086705E-8</v>
      </c>
      <c r="J1223">
        <v>1.0334692820049977E-5</v>
      </c>
      <c r="K1223">
        <v>1.0653565764823956</v>
      </c>
      <c r="L1223">
        <v>36.826257048726674</v>
      </c>
      <c r="M1223">
        <v>0</v>
      </c>
    </row>
    <row r="1224" spans="1:15" x14ac:dyDescent="0.15">
      <c r="A1224">
        <v>55</v>
      </c>
      <c r="B1224" t="s">
        <v>123</v>
      </c>
      <c r="C1224" t="s">
        <v>464</v>
      </c>
      <c r="D1224">
        <v>12</v>
      </c>
      <c r="E1224">
        <v>3900097.65625</v>
      </c>
      <c r="F1224">
        <v>3905908.203125</v>
      </c>
      <c r="G1224">
        <v>3903002.9296875</v>
      </c>
      <c r="H1224">
        <v>406453.2507818907</v>
      </c>
      <c r="I1224">
        <v>5.0505253225384541E-9</v>
      </c>
      <c r="J1224">
        <v>1.0274266201314429E-5</v>
      </c>
      <c r="K1224">
        <v>8.102408093011805E-2</v>
      </c>
      <c r="L1224">
        <v>-89.586140259073957</v>
      </c>
      <c r="M1224">
        <v>0</v>
      </c>
    </row>
    <row r="1225" spans="1:15" x14ac:dyDescent="0.15">
      <c r="A1225">
        <v>55</v>
      </c>
      <c r="B1225" t="s">
        <v>123</v>
      </c>
      <c r="C1225" t="s">
        <v>464</v>
      </c>
      <c r="D1225">
        <v>13</v>
      </c>
      <c r="E1225">
        <v>3903002.9296875</v>
      </c>
      <c r="F1225">
        <v>3905908.203125</v>
      </c>
      <c r="G1225">
        <v>3904455.56640625</v>
      </c>
      <c r="H1225">
        <v>2855362.0937709841</v>
      </c>
      <c r="I1225">
        <v>3.5230163114879202E-8</v>
      </c>
      <c r="J1225">
        <v>1.0304445839106769E-5</v>
      </c>
      <c r="K1225">
        <v>0.56919975157152647</v>
      </c>
      <c r="L1225">
        <v>-26.8691359087709</v>
      </c>
      <c r="M1225">
        <v>0</v>
      </c>
    </row>
    <row r="1226" spans="1:15" x14ac:dyDescent="0.15">
      <c r="A1226">
        <v>55</v>
      </c>
      <c r="B1226" t="s">
        <v>123</v>
      </c>
      <c r="C1226" t="s">
        <v>464</v>
      </c>
      <c r="D1226">
        <v>14</v>
      </c>
      <c r="E1226">
        <v>3904455.56640625</v>
      </c>
      <c r="F1226">
        <v>3905908.203125</v>
      </c>
      <c r="G1226">
        <v>3905181.884765625</v>
      </c>
      <c r="H1226">
        <v>4094885.6004094328</v>
      </c>
      <c r="I1226">
        <v>5.034604965929978E-8</v>
      </c>
      <c r="J1226">
        <v>1.031956172565119E-5</v>
      </c>
      <c r="K1226">
        <v>0.81629152097786939</v>
      </c>
      <c r="L1226">
        <v>4.8577434096950673</v>
      </c>
      <c r="M1226">
        <v>0</v>
      </c>
    </row>
    <row r="1227" spans="1:15" x14ac:dyDescent="0.15">
      <c r="A1227">
        <v>55</v>
      </c>
      <c r="B1227" t="s">
        <v>123</v>
      </c>
      <c r="C1227" t="s">
        <v>464</v>
      </c>
      <c r="D1227">
        <v>15</v>
      </c>
      <c r="E1227">
        <v>3904455.56640625</v>
      </c>
      <c r="F1227">
        <v>3905181.884765625</v>
      </c>
      <c r="G1227">
        <v>3904818.7255859375</v>
      </c>
      <c r="H1227">
        <v>3473843.0094487243</v>
      </c>
      <c r="I1227">
        <v>4.2785659382609445E-8</v>
      </c>
      <c r="J1227">
        <v>1.03120013353745E-5</v>
      </c>
      <c r="K1227">
        <v>0.69249030877387885</v>
      </c>
      <c r="L1227">
        <v>-11.037022367089348</v>
      </c>
      <c r="M1227">
        <v>0</v>
      </c>
    </row>
    <row r="1228" spans="1:15" x14ac:dyDescent="0.15">
      <c r="A1228">
        <v>55</v>
      </c>
      <c r="B1228" t="s">
        <v>123</v>
      </c>
      <c r="C1228" t="s">
        <v>464</v>
      </c>
      <c r="D1228">
        <v>16</v>
      </c>
      <c r="E1228">
        <v>3904818.7255859375</v>
      </c>
      <c r="F1228">
        <v>3905181.884765625</v>
      </c>
      <c r="G1228">
        <v>3905000.3051757813</v>
      </c>
      <c r="H1228">
        <v>3784081.268451022</v>
      </c>
      <c r="I1228">
        <v>4.6565697991428435E-8</v>
      </c>
      <c r="J1228">
        <v>1.0315781373983318E-5</v>
      </c>
      <c r="K1228">
        <v>0.75433449320755153</v>
      </c>
      <c r="L1228">
        <v>-3.0965179839932477</v>
      </c>
      <c r="M1228">
        <v>0</v>
      </c>
    </row>
    <row r="1229" spans="1:15" x14ac:dyDescent="0.15">
      <c r="A1229">
        <v>55</v>
      </c>
      <c r="B1229" t="s">
        <v>123</v>
      </c>
      <c r="C1229" t="s">
        <v>464</v>
      </c>
      <c r="D1229">
        <v>17</v>
      </c>
      <c r="E1229">
        <v>3905000.3051757813</v>
      </c>
      <c r="F1229">
        <v>3905181.884765625</v>
      </c>
      <c r="G1229">
        <v>3905091.0949707031</v>
      </c>
      <c r="H1229">
        <v>3939405.1857065484</v>
      </c>
      <c r="I1229">
        <v>4.845574363497964E-8</v>
      </c>
      <c r="J1229">
        <v>1.031767141962687E-5</v>
      </c>
      <c r="K1229">
        <v>0.78529740866679587</v>
      </c>
      <c r="L1229">
        <v>0.87870141569905424</v>
      </c>
      <c r="M1229">
        <v>0</v>
      </c>
    </row>
    <row r="1230" spans="1:15" x14ac:dyDescent="0.15">
      <c r="A1230">
        <v>55</v>
      </c>
      <c r="B1230" t="s">
        <v>123</v>
      </c>
      <c r="C1230" t="s">
        <v>465</v>
      </c>
      <c r="D1230">
        <v>17</v>
      </c>
      <c r="E1230">
        <v>3905000.3051757813</v>
      </c>
      <c r="F1230">
        <v>3905181.884765625</v>
      </c>
      <c r="G1230">
        <v>3905091.0949707031</v>
      </c>
      <c r="H1230">
        <v>3939405.1857065484</v>
      </c>
      <c r="I1230">
        <v>4.845574363497964E-8</v>
      </c>
      <c r="J1230">
        <v>1.031767141962687E-5</v>
      </c>
      <c r="K1230">
        <v>0.78529740866679587</v>
      </c>
      <c r="L1230">
        <v>0.87870141569905424</v>
      </c>
      <c r="M1230">
        <v>0</v>
      </c>
      <c r="N1230" t="s">
        <v>466</v>
      </c>
      <c r="O1230" t="s">
        <v>467</v>
      </c>
    </row>
    <row r="1231" spans="1:15" x14ac:dyDescent="0.15">
      <c r="A1231">
        <v>56</v>
      </c>
      <c r="B1231" t="s">
        <v>124</v>
      </c>
      <c r="C1231" t="s">
        <v>461</v>
      </c>
      <c r="D1231">
        <v>0</v>
      </c>
      <c r="E1231">
        <v>100000</v>
      </c>
      <c r="F1231">
        <v>12000000</v>
      </c>
      <c r="G1231">
        <v>100000</v>
      </c>
      <c r="H1231">
        <v>1099.4344435864734</v>
      </c>
      <c r="I1231">
        <v>-8.0976065645673161E-5</v>
      </c>
      <c r="J1231">
        <v>-6.1854784440586673E-5</v>
      </c>
      <c r="K1231">
        <v>4.1239488126725623E-4</v>
      </c>
      <c r="L1231">
        <v>-98.900565556413525</v>
      </c>
      <c r="M1231">
        <v>0</v>
      </c>
      <c r="O1231" t="s">
        <v>462</v>
      </c>
    </row>
    <row r="1232" spans="1:15" x14ac:dyDescent="0.15">
      <c r="A1232">
        <v>56</v>
      </c>
      <c r="B1232" t="s">
        <v>124</v>
      </c>
      <c r="C1232" t="s">
        <v>461</v>
      </c>
      <c r="D1232">
        <v>0</v>
      </c>
      <c r="E1232">
        <v>100000</v>
      </c>
      <c r="F1232">
        <v>12000000</v>
      </c>
      <c r="G1232">
        <v>12000000</v>
      </c>
      <c r="H1232">
        <v>293627247032642.13</v>
      </c>
      <c r="I1232">
        <v>0.24254393163274809</v>
      </c>
      <c r="J1232">
        <v>0.24256305291395319</v>
      </c>
      <c r="K1232">
        <v>110138784.88457023</v>
      </c>
      <c r="L1232">
        <v>2446893625.2720175</v>
      </c>
      <c r="M1232">
        <v>0</v>
      </c>
      <c r="O1232" t="s">
        <v>463</v>
      </c>
    </row>
    <row r="1233" spans="1:13" x14ac:dyDescent="0.15">
      <c r="A1233">
        <v>56</v>
      </c>
      <c r="B1233" t="s">
        <v>124</v>
      </c>
      <c r="C1233" t="s">
        <v>464</v>
      </c>
      <c r="D1233">
        <v>1</v>
      </c>
      <c r="E1233">
        <v>100000</v>
      </c>
      <c r="F1233">
        <v>12000000</v>
      </c>
      <c r="G1233">
        <v>6050000</v>
      </c>
      <c r="H1233">
        <v>106997658539513.48</v>
      </c>
      <c r="I1233">
        <v>0.10432885410963035</v>
      </c>
      <c r="J1233">
        <v>0.10434797539083543</v>
      </c>
      <c r="K1233">
        <v>40134531.846515246</v>
      </c>
      <c r="L1233">
        <v>1768556239.4960907</v>
      </c>
      <c r="M1233">
        <v>0</v>
      </c>
    </row>
    <row r="1234" spans="1:13" x14ac:dyDescent="0.15">
      <c r="A1234">
        <v>56</v>
      </c>
      <c r="B1234" t="s">
        <v>124</v>
      </c>
      <c r="C1234" t="s">
        <v>464</v>
      </c>
      <c r="D1234">
        <v>2</v>
      </c>
      <c r="E1234">
        <v>100000</v>
      </c>
      <c r="F1234">
        <v>6050000</v>
      </c>
      <c r="G1234">
        <v>3075000</v>
      </c>
      <c r="H1234">
        <v>10213429521512.881</v>
      </c>
      <c r="I1234">
        <v>1.5116633139064131E-2</v>
      </c>
      <c r="J1234">
        <v>1.5135754420269217E-2</v>
      </c>
      <c r="K1234">
        <v>3831029.7439071564</v>
      </c>
      <c r="L1234">
        <v>332143949.48009366</v>
      </c>
      <c r="M1234">
        <v>0</v>
      </c>
    </row>
    <row r="1235" spans="1:13" x14ac:dyDescent="0.15">
      <c r="A1235">
        <v>56</v>
      </c>
      <c r="B1235" t="s">
        <v>124</v>
      </c>
      <c r="C1235" t="s">
        <v>464</v>
      </c>
      <c r="D1235">
        <v>3</v>
      </c>
      <c r="E1235">
        <v>100000</v>
      </c>
      <c r="F1235">
        <v>3075000</v>
      </c>
      <c r="G1235">
        <v>1587500</v>
      </c>
      <c r="H1235">
        <v>273755119977.28738</v>
      </c>
      <c r="I1235">
        <v>8.5405865071739098E-4</v>
      </c>
      <c r="J1235">
        <v>8.7317993192247752E-4</v>
      </c>
      <c r="K1235">
        <v>102684.80386248459</v>
      </c>
      <c r="L1235">
        <v>17244317.006443299</v>
      </c>
      <c r="M1235">
        <v>0</v>
      </c>
    </row>
    <row r="1236" spans="1:13" x14ac:dyDescent="0.15">
      <c r="A1236">
        <v>56</v>
      </c>
      <c r="B1236" t="s">
        <v>124</v>
      </c>
      <c r="C1236" t="s">
        <v>464</v>
      </c>
      <c r="D1236">
        <v>4</v>
      </c>
      <c r="E1236">
        <v>100000</v>
      </c>
      <c r="F1236">
        <v>1587500</v>
      </c>
      <c r="G1236">
        <v>843750</v>
      </c>
      <c r="H1236">
        <v>-54940001.6773654</v>
      </c>
      <c r="I1236">
        <v>-7.1710428604539636E-6</v>
      </c>
      <c r="J1236">
        <v>1.1950238344632527E-5</v>
      </c>
      <c r="K1236">
        <v>-20.607845789013549</v>
      </c>
      <c r="L1236">
        <v>-6611.4076062062695</v>
      </c>
      <c r="M1236">
        <v>0</v>
      </c>
    </row>
    <row r="1237" spans="1:13" x14ac:dyDescent="0.15">
      <c r="A1237">
        <v>56</v>
      </c>
      <c r="B1237" t="s">
        <v>124</v>
      </c>
      <c r="C1237" t="s">
        <v>464</v>
      </c>
      <c r="D1237">
        <v>5</v>
      </c>
      <c r="E1237">
        <v>843750</v>
      </c>
      <c r="F1237">
        <v>1587500</v>
      </c>
      <c r="G1237">
        <v>1215625</v>
      </c>
      <c r="H1237">
        <v>31286216752.871609</v>
      </c>
      <c r="I1237">
        <v>1.6308885315004809E-4</v>
      </c>
      <c r="J1237">
        <v>1.8221013435513458E-4</v>
      </c>
      <c r="K1237">
        <v>11735.375145255153</v>
      </c>
      <c r="L1237">
        <v>2573573.3575627031</v>
      </c>
      <c r="M1237">
        <v>0</v>
      </c>
    </row>
    <row r="1238" spans="1:13" x14ac:dyDescent="0.15">
      <c r="A1238">
        <v>56</v>
      </c>
      <c r="B1238" t="s">
        <v>124</v>
      </c>
      <c r="C1238" t="s">
        <v>464</v>
      </c>
      <c r="D1238">
        <v>6</v>
      </c>
      <c r="E1238">
        <v>843750</v>
      </c>
      <c r="F1238">
        <v>1215625</v>
      </c>
      <c r="G1238">
        <v>1029687.5</v>
      </c>
      <c r="H1238">
        <v>4341351566.5564909</v>
      </c>
      <c r="I1238">
        <v>3.6926229090495548E-5</v>
      </c>
      <c r="J1238">
        <v>5.6047510295582043E-5</v>
      </c>
      <c r="K1238">
        <v>1628.4292112853611</v>
      </c>
      <c r="L1238">
        <v>421518.36154721613</v>
      </c>
      <c r="M1238">
        <v>0</v>
      </c>
    </row>
    <row r="1239" spans="1:13" x14ac:dyDescent="0.15">
      <c r="A1239">
        <v>56</v>
      </c>
      <c r="B1239" t="s">
        <v>124</v>
      </c>
      <c r="C1239" t="s">
        <v>464</v>
      </c>
      <c r="D1239">
        <v>7</v>
      </c>
      <c r="E1239">
        <v>843750</v>
      </c>
      <c r="F1239">
        <v>1029687.5</v>
      </c>
      <c r="G1239">
        <v>936718.75</v>
      </c>
      <c r="H1239">
        <v>540711119.18608737</v>
      </c>
      <c r="I1239">
        <v>7.1439756287738169E-6</v>
      </c>
      <c r="J1239">
        <v>2.6265256833860308E-5</v>
      </c>
      <c r="K1239">
        <v>202.81927594448086</v>
      </c>
      <c r="L1239">
        <v>57623.956009857531</v>
      </c>
      <c r="M1239">
        <v>0</v>
      </c>
    </row>
    <row r="1240" spans="1:13" x14ac:dyDescent="0.15">
      <c r="A1240">
        <v>56</v>
      </c>
      <c r="B1240" t="s">
        <v>124</v>
      </c>
      <c r="C1240" t="s">
        <v>464</v>
      </c>
      <c r="D1240">
        <v>8</v>
      </c>
      <c r="E1240">
        <v>843750</v>
      </c>
      <c r="F1240">
        <v>936718.75</v>
      </c>
      <c r="G1240">
        <v>890234.375</v>
      </c>
      <c r="H1240">
        <v>-77996559.907070041</v>
      </c>
      <c r="I1240">
        <v>-2.1446434981349135E-6</v>
      </c>
      <c r="J1240">
        <v>1.6976637706951578E-5</v>
      </c>
      <c r="K1240">
        <v>-29.256298317527374</v>
      </c>
      <c r="L1240">
        <v>-8861.3511786792151</v>
      </c>
      <c r="M1240">
        <v>0</v>
      </c>
    </row>
    <row r="1241" spans="1:13" x14ac:dyDescent="0.15">
      <c r="A1241">
        <v>56</v>
      </c>
      <c r="B1241" t="s">
        <v>124</v>
      </c>
      <c r="C1241" t="s">
        <v>464</v>
      </c>
      <c r="D1241">
        <v>9</v>
      </c>
      <c r="E1241">
        <v>890234.375</v>
      </c>
      <c r="F1241">
        <v>936718.75</v>
      </c>
      <c r="G1241">
        <v>913476.5625</v>
      </c>
      <c r="H1241">
        <v>124060666.10034835</v>
      </c>
      <c r="I1241">
        <v>2.1091110671048841E-6</v>
      </c>
      <c r="J1241">
        <v>2.1230392272191375E-5</v>
      </c>
      <c r="K1241">
        <v>46.534819756504973</v>
      </c>
      <c r="L1241">
        <v>13481.154809360351</v>
      </c>
      <c r="M1241">
        <v>0</v>
      </c>
    </row>
    <row r="1242" spans="1:13" x14ac:dyDescent="0.15">
      <c r="A1242">
        <v>56</v>
      </c>
      <c r="B1242" t="s">
        <v>124</v>
      </c>
      <c r="C1242" t="s">
        <v>464</v>
      </c>
      <c r="D1242">
        <v>10</v>
      </c>
      <c r="E1242">
        <v>890234.375</v>
      </c>
      <c r="F1242">
        <v>913476.5625</v>
      </c>
      <c r="G1242">
        <v>901855.46875</v>
      </c>
      <c r="H1242">
        <v>-5212825.1896593804</v>
      </c>
      <c r="I1242">
        <v>-1.0993824561574735E-7</v>
      </c>
      <c r="J1242">
        <v>1.9011342959470744E-5</v>
      </c>
      <c r="K1242">
        <v>-1.9553166063670442</v>
      </c>
      <c r="L1242">
        <v>-678.01115259460812</v>
      </c>
      <c r="M1242">
        <v>0</v>
      </c>
    </row>
    <row r="1243" spans="1:13" x14ac:dyDescent="0.15">
      <c r="A1243">
        <v>56</v>
      </c>
      <c r="B1243" t="s">
        <v>124</v>
      </c>
      <c r="C1243" t="s">
        <v>464</v>
      </c>
      <c r="D1243">
        <v>11</v>
      </c>
      <c r="E1243">
        <v>901855.46875</v>
      </c>
      <c r="F1243">
        <v>913476.5625</v>
      </c>
      <c r="G1243">
        <v>907666.015625</v>
      </c>
      <c r="H1243">
        <v>51797891.549669228</v>
      </c>
      <c r="I1243">
        <v>9.7587123902467048E-7</v>
      </c>
      <c r="J1243">
        <v>2.0097152444111162E-5</v>
      </c>
      <c r="K1243">
        <v>19.429248792531524</v>
      </c>
      <c r="L1243">
        <v>5606.7126738244433</v>
      </c>
      <c r="M1243">
        <v>0</v>
      </c>
    </row>
    <row r="1244" spans="1:13" x14ac:dyDescent="0.15">
      <c r="A1244">
        <v>56</v>
      </c>
      <c r="B1244" t="s">
        <v>124</v>
      </c>
      <c r="C1244" t="s">
        <v>464</v>
      </c>
      <c r="D1244">
        <v>12</v>
      </c>
      <c r="E1244">
        <v>901855.46875</v>
      </c>
      <c r="F1244">
        <v>907666.015625</v>
      </c>
      <c r="G1244">
        <v>904760.7421875</v>
      </c>
      <c r="H1244">
        <v>21457191.841799706</v>
      </c>
      <c r="I1244">
        <v>4.2712112923890352E-7</v>
      </c>
      <c r="J1244">
        <v>1.9548402334325395E-5</v>
      </c>
      <c r="K1244">
        <v>8.0485345293184309</v>
      </c>
      <c r="L1244">
        <v>2271.5874088348742</v>
      </c>
      <c r="M1244">
        <v>0</v>
      </c>
    </row>
    <row r="1245" spans="1:13" x14ac:dyDescent="0.15">
      <c r="A1245">
        <v>56</v>
      </c>
      <c r="B1245" t="s">
        <v>124</v>
      </c>
      <c r="C1245" t="s">
        <v>464</v>
      </c>
      <c r="D1245">
        <v>13</v>
      </c>
      <c r="E1245">
        <v>901855.46875</v>
      </c>
      <c r="F1245">
        <v>904760.7421875</v>
      </c>
      <c r="G1245">
        <v>903308.10546875</v>
      </c>
      <c r="H1245">
        <v>7672195.9659700161</v>
      </c>
      <c r="I1245">
        <v>1.5714090379415139E-7</v>
      </c>
      <c r="J1245">
        <v>1.9278422108880642E-5</v>
      </c>
      <c r="K1245">
        <v>2.8778199217809681</v>
      </c>
      <c r="L1245">
        <v>749.34430672342023</v>
      </c>
      <c r="M1245">
        <v>0</v>
      </c>
    </row>
    <row r="1246" spans="1:13" x14ac:dyDescent="0.15">
      <c r="A1246">
        <v>56</v>
      </c>
      <c r="B1246" t="s">
        <v>124</v>
      </c>
      <c r="C1246" t="s">
        <v>464</v>
      </c>
      <c r="D1246">
        <v>14</v>
      </c>
      <c r="E1246">
        <v>901855.46875</v>
      </c>
      <c r="F1246">
        <v>903308.10546875</v>
      </c>
      <c r="G1246">
        <v>902581.787109375</v>
      </c>
      <c r="H1246">
        <v>1118382.8325396671</v>
      </c>
      <c r="I1246">
        <v>2.3241956459120011E-8</v>
      </c>
      <c r="J1246">
        <v>1.9144523161545611E-5</v>
      </c>
      <c r="K1246">
        <v>0.41950237062975726</v>
      </c>
      <c r="L1246">
        <v>23.909306448717576</v>
      </c>
      <c r="M1246">
        <v>0</v>
      </c>
    </row>
    <row r="1247" spans="1:13" x14ac:dyDescent="0.15">
      <c r="A1247">
        <v>56</v>
      </c>
      <c r="B1247" t="s">
        <v>124</v>
      </c>
      <c r="C1247" t="s">
        <v>464</v>
      </c>
      <c r="D1247">
        <v>15</v>
      </c>
      <c r="E1247">
        <v>901855.46875</v>
      </c>
      <c r="F1247">
        <v>902581.787109375</v>
      </c>
      <c r="G1247">
        <v>902218.6279296875</v>
      </c>
      <c r="H1247">
        <v>-2074887.6553052196</v>
      </c>
      <c r="I1247">
        <v>-4.3437342849787092E-8</v>
      </c>
      <c r="J1247">
        <v>1.9077843862236704E-5</v>
      </c>
      <c r="K1247">
        <v>-0.77828473834346523</v>
      </c>
      <c r="L1247">
        <v>-329.97614891486387</v>
      </c>
      <c r="M1247">
        <v>0</v>
      </c>
    </row>
    <row r="1248" spans="1:13" x14ac:dyDescent="0.15">
      <c r="A1248">
        <v>56</v>
      </c>
      <c r="B1248" t="s">
        <v>124</v>
      </c>
      <c r="C1248" t="s">
        <v>464</v>
      </c>
      <c r="D1248">
        <v>16</v>
      </c>
      <c r="E1248">
        <v>902218.6279296875</v>
      </c>
      <c r="F1248">
        <v>902581.787109375</v>
      </c>
      <c r="G1248">
        <v>902400.20751953125</v>
      </c>
      <c r="H1248">
        <v>-485290.84376691142</v>
      </c>
      <c r="I1248">
        <v>-1.0122203929780745E-8</v>
      </c>
      <c r="J1248">
        <v>1.911115900115671E-5</v>
      </c>
      <c r="K1248">
        <v>-0.18203128077604308</v>
      </c>
      <c r="L1248">
        <v>-153.77778503629256</v>
      </c>
      <c r="M1248">
        <v>0</v>
      </c>
    </row>
    <row r="1249" spans="1:15" x14ac:dyDescent="0.15">
      <c r="A1249">
        <v>56</v>
      </c>
      <c r="B1249" t="s">
        <v>124</v>
      </c>
      <c r="C1249" t="s">
        <v>464</v>
      </c>
      <c r="D1249">
        <v>17</v>
      </c>
      <c r="E1249">
        <v>902400.20751953125</v>
      </c>
      <c r="F1249">
        <v>902581.787109375</v>
      </c>
      <c r="G1249">
        <v>902490.99731445313</v>
      </c>
      <c r="H1249">
        <v>314854.22349981492</v>
      </c>
      <c r="I1249">
        <v>6.5552073460196339E-9</v>
      </c>
      <c r="J1249">
        <v>1.9127836412432511E-5</v>
      </c>
      <c r="K1249">
        <v>0.11810096625055183</v>
      </c>
      <c r="L1249">
        <v>-65.112757419550093</v>
      </c>
      <c r="M1249">
        <v>0</v>
      </c>
    </row>
    <row r="1250" spans="1:15" x14ac:dyDescent="0.15">
      <c r="A1250">
        <v>56</v>
      </c>
      <c r="B1250" t="s">
        <v>124</v>
      </c>
      <c r="C1250" t="s">
        <v>464</v>
      </c>
      <c r="D1250">
        <v>18</v>
      </c>
      <c r="E1250">
        <v>902490.99731445313</v>
      </c>
      <c r="F1250">
        <v>902581.787109375</v>
      </c>
      <c r="G1250">
        <v>902536.39221191406</v>
      </c>
      <c r="H1250">
        <v>716089.69897822593</v>
      </c>
      <c r="I1250">
        <v>1.4895219663251549E-8</v>
      </c>
      <c r="J1250">
        <v>1.9136176424749743E-5</v>
      </c>
      <c r="K1250">
        <v>0.26860330609935423</v>
      </c>
      <c r="L1250">
        <v>-20.65808036579546</v>
      </c>
      <c r="M1250">
        <v>0</v>
      </c>
    </row>
    <row r="1251" spans="1:15" x14ac:dyDescent="0.15">
      <c r="A1251">
        <v>56</v>
      </c>
      <c r="B1251" t="s">
        <v>124</v>
      </c>
      <c r="C1251" t="s">
        <v>464</v>
      </c>
      <c r="D1251">
        <v>19</v>
      </c>
      <c r="E1251">
        <v>902536.39221191406</v>
      </c>
      <c r="F1251">
        <v>902581.787109375</v>
      </c>
      <c r="G1251">
        <v>902559.08966064453</v>
      </c>
      <c r="H1251">
        <v>917080.42899505433</v>
      </c>
      <c r="I1251">
        <v>1.9067259229721563E-8</v>
      </c>
      <c r="J1251">
        <v>1.9140348464316213E-5</v>
      </c>
      <c r="K1251">
        <v>0.3439943844166034</v>
      </c>
      <c r="L1251">
        <v>1.6089073281473145</v>
      </c>
      <c r="M1251">
        <v>0</v>
      </c>
    </row>
    <row r="1252" spans="1:15" x14ac:dyDescent="0.15">
      <c r="A1252">
        <v>56</v>
      </c>
      <c r="B1252" t="s">
        <v>124</v>
      </c>
      <c r="C1252" t="s">
        <v>464</v>
      </c>
      <c r="D1252">
        <v>20</v>
      </c>
      <c r="E1252">
        <v>902536.39221191406</v>
      </c>
      <c r="F1252">
        <v>902559.08966064453</v>
      </c>
      <c r="G1252">
        <v>902547.7409362793</v>
      </c>
      <c r="H1252">
        <v>816557.88011028722</v>
      </c>
      <c r="I1252">
        <v>1.6981151247051483E-8</v>
      </c>
      <c r="J1252">
        <v>1.9138262356333543E-5</v>
      </c>
      <c r="K1252">
        <v>0.30628864865960381</v>
      </c>
      <c r="L1252">
        <v>-9.5274584297101512</v>
      </c>
      <c r="M1252">
        <v>0</v>
      </c>
    </row>
    <row r="1253" spans="1:15" x14ac:dyDescent="0.15">
      <c r="A1253">
        <v>56</v>
      </c>
      <c r="B1253" t="s">
        <v>124</v>
      </c>
      <c r="C1253" t="s">
        <v>464</v>
      </c>
      <c r="D1253">
        <v>21</v>
      </c>
      <c r="E1253">
        <v>902547.7409362793</v>
      </c>
      <c r="F1253">
        <v>902559.08966064453</v>
      </c>
      <c r="G1253">
        <v>902553.41529846191</v>
      </c>
      <c r="H1253">
        <v>866906.39293125109</v>
      </c>
      <c r="I1253">
        <v>1.802613465906174E-8</v>
      </c>
      <c r="J1253">
        <v>1.9139307339745553E-5</v>
      </c>
      <c r="K1253">
        <v>0.32517423941756807</v>
      </c>
      <c r="L1253">
        <v>-3.9495748133004236</v>
      </c>
      <c r="M1253">
        <v>0</v>
      </c>
    </row>
    <row r="1254" spans="1:15" x14ac:dyDescent="0.15">
      <c r="A1254">
        <v>56</v>
      </c>
      <c r="B1254" t="s">
        <v>124</v>
      </c>
      <c r="C1254" t="s">
        <v>464</v>
      </c>
      <c r="D1254">
        <v>22</v>
      </c>
      <c r="E1254">
        <v>902553.41529846191</v>
      </c>
      <c r="F1254">
        <v>902559.08966064453</v>
      </c>
      <c r="G1254">
        <v>902556.25247955322</v>
      </c>
      <c r="H1254">
        <v>891944.69422633864</v>
      </c>
      <c r="I1254">
        <v>1.8545715693783337E-8</v>
      </c>
      <c r="J1254">
        <v>1.9139826920780274E-5</v>
      </c>
      <c r="K1254">
        <v>0.33456603840108728</v>
      </c>
      <c r="L1254">
        <v>-1.175722645991528</v>
      </c>
      <c r="M1254">
        <v>0</v>
      </c>
    </row>
    <row r="1255" spans="1:15" x14ac:dyDescent="0.15">
      <c r="A1255">
        <v>56</v>
      </c>
      <c r="B1255" t="s">
        <v>124</v>
      </c>
      <c r="C1255" t="s">
        <v>464</v>
      </c>
      <c r="D1255">
        <v>23</v>
      </c>
      <c r="E1255">
        <v>902556.25247955322</v>
      </c>
      <c r="F1255">
        <v>902559.08966064453</v>
      </c>
      <c r="G1255">
        <v>902557.67107009888</v>
      </c>
      <c r="H1255">
        <v>904606.19183639693</v>
      </c>
      <c r="I1255">
        <v>1.8808437639130976E-8</v>
      </c>
      <c r="J1255">
        <v>1.9140089642725622E-5</v>
      </c>
      <c r="K1255">
        <v>0.33931533185284818</v>
      </c>
      <c r="L1255">
        <v>0.22696840677995317</v>
      </c>
      <c r="M1255">
        <v>0</v>
      </c>
    </row>
    <row r="1256" spans="1:15" x14ac:dyDescent="0.15">
      <c r="A1256">
        <v>56</v>
      </c>
      <c r="B1256" t="s">
        <v>124</v>
      </c>
      <c r="C1256" t="s">
        <v>465</v>
      </c>
      <c r="D1256">
        <v>23</v>
      </c>
      <c r="E1256">
        <v>902556.25247955322</v>
      </c>
      <c r="F1256">
        <v>902559.08966064453</v>
      </c>
      <c r="G1256">
        <v>902557.67107009888</v>
      </c>
      <c r="H1256">
        <v>904606.19183639693</v>
      </c>
      <c r="I1256">
        <v>1.8808437639130976E-8</v>
      </c>
      <c r="J1256">
        <v>1.9140089642725622E-5</v>
      </c>
      <c r="K1256">
        <v>0.33931533185284818</v>
      </c>
      <c r="L1256">
        <v>0.22696840677995317</v>
      </c>
      <c r="M1256">
        <v>0</v>
      </c>
      <c r="N1256" t="s">
        <v>466</v>
      </c>
      <c r="O1256" t="s">
        <v>467</v>
      </c>
    </row>
    <row r="1257" spans="1:15" x14ac:dyDescent="0.15">
      <c r="A1257">
        <v>57</v>
      </c>
      <c r="B1257" t="s">
        <v>125</v>
      </c>
      <c r="C1257" t="s">
        <v>461</v>
      </c>
      <c r="D1257">
        <v>0</v>
      </c>
      <c r="E1257">
        <v>100000</v>
      </c>
      <c r="F1257">
        <v>12000000</v>
      </c>
      <c r="G1257">
        <v>100000</v>
      </c>
      <c r="H1257">
        <v>-199.90497352190141</v>
      </c>
      <c r="I1257">
        <v>-1.634246133850061E-4</v>
      </c>
      <c r="J1257">
        <v>-1.4543225879527097E-4</v>
      </c>
      <c r="K1257">
        <v>-5.4154976775949563E-5</v>
      </c>
      <c r="L1257">
        <v>-100.1999049735219</v>
      </c>
      <c r="M1257">
        <v>0</v>
      </c>
      <c r="O1257" t="s">
        <v>462</v>
      </c>
    </row>
    <row r="1258" spans="1:15" x14ac:dyDescent="0.15">
      <c r="A1258">
        <v>57</v>
      </c>
      <c r="B1258" t="s">
        <v>125</v>
      </c>
      <c r="C1258" t="s">
        <v>461</v>
      </c>
      <c r="D1258">
        <v>0</v>
      </c>
      <c r="E1258">
        <v>100000</v>
      </c>
      <c r="F1258">
        <v>12000000</v>
      </c>
      <c r="G1258">
        <v>12000000</v>
      </c>
      <c r="H1258">
        <v>68164452395371.906</v>
      </c>
      <c r="I1258">
        <v>6.6234700811963962E-2</v>
      </c>
      <c r="J1258">
        <v>6.6252693166553703E-2</v>
      </c>
      <c r="K1258">
        <v>18465995.474656131</v>
      </c>
      <c r="L1258">
        <v>568037003.29476583</v>
      </c>
      <c r="M1258">
        <v>0</v>
      </c>
      <c r="O1258" t="s">
        <v>463</v>
      </c>
    </row>
    <row r="1259" spans="1:15" x14ac:dyDescent="0.15">
      <c r="A1259">
        <v>57</v>
      </c>
      <c r="B1259" t="s">
        <v>125</v>
      </c>
      <c r="C1259" t="s">
        <v>464</v>
      </c>
      <c r="D1259">
        <v>1</v>
      </c>
      <c r="E1259">
        <v>100000</v>
      </c>
      <c r="F1259">
        <v>12000000</v>
      </c>
      <c r="G1259">
        <v>6050000</v>
      </c>
      <c r="H1259">
        <v>3081898490550.4434</v>
      </c>
      <c r="I1259">
        <v>5.3204178235470041E-3</v>
      </c>
      <c r="J1259">
        <v>5.3384101781367389E-3</v>
      </c>
      <c r="K1259">
        <v>834897.39270197717</v>
      </c>
      <c r="L1259">
        <v>50940370.918189146</v>
      </c>
      <c r="M1259">
        <v>0</v>
      </c>
    </row>
    <row r="1260" spans="1:15" x14ac:dyDescent="0.15">
      <c r="A1260">
        <v>57</v>
      </c>
      <c r="B1260" t="s">
        <v>125</v>
      </c>
      <c r="C1260" t="s">
        <v>464</v>
      </c>
      <c r="D1260">
        <v>2</v>
      </c>
      <c r="E1260">
        <v>100000</v>
      </c>
      <c r="F1260">
        <v>6050000</v>
      </c>
      <c r="G1260">
        <v>3075000</v>
      </c>
      <c r="H1260">
        <v>55124318203.459648</v>
      </c>
      <c r="I1260">
        <v>2.3228876766630098E-4</v>
      </c>
      <c r="J1260">
        <v>2.5028112225603612E-4</v>
      </c>
      <c r="K1260">
        <v>14933.376191219919</v>
      </c>
      <c r="L1260">
        <v>1792560.7545840535</v>
      </c>
      <c r="M1260">
        <v>0</v>
      </c>
    </row>
    <row r="1261" spans="1:15" x14ac:dyDescent="0.15">
      <c r="A1261">
        <v>57</v>
      </c>
      <c r="B1261" t="s">
        <v>125</v>
      </c>
      <c r="C1261" t="s">
        <v>464</v>
      </c>
      <c r="D1261">
        <v>3</v>
      </c>
      <c r="E1261">
        <v>100000</v>
      </c>
      <c r="F1261">
        <v>3075000</v>
      </c>
      <c r="G1261">
        <v>1587500</v>
      </c>
      <c r="H1261">
        <v>-503546.98834240536</v>
      </c>
      <c r="I1261">
        <v>-1.3409421667522015E-5</v>
      </c>
      <c r="J1261">
        <v>4.58293292221313E-6</v>
      </c>
      <c r="K1261">
        <v>-0.13641269138456266</v>
      </c>
      <c r="L1261">
        <v>-131.71949532865546</v>
      </c>
      <c r="M1261">
        <v>0</v>
      </c>
    </row>
    <row r="1262" spans="1:15" x14ac:dyDescent="0.15">
      <c r="A1262">
        <v>57</v>
      </c>
      <c r="B1262" t="s">
        <v>125</v>
      </c>
      <c r="C1262" t="s">
        <v>464</v>
      </c>
      <c r="D1262">
        <v>4</v>
      </c>
      <c r="E1262">
        <v>1587500</v>
      </c>
      <c r="F1262">
        <v>3075000</v>
      </c>
      <c r="G1262">
        <v>2331250</v>
      </c>
      <c r="H1262">
        <v>2785519795.3559303</v>
      </c>
      <c r="I1262">
        <v>2.4523250154904646E-5</v>
      </c>
      <c r="J1262">
        <v>4.2515604744639791E-5</v>
      </c>
      <c r="K1262">
        <v>754.60733752040051</v>
      </c>
      <c r="L1262">
        <v>119386.10382223829</v>
      </c>
      <c r="M1262">
        <v>0</v>
      </c>
    </row>
    <row r="1263" spans="1:15" x14ac:dyDescent="0.15">
      <c r="A1263">
        <v>57</v>
      </c>
      <c r="B1263" t="s">
        <v>125</v>
      </c>
      <c r="C1263" t="s">
        <v>464</v>
      </c>
      <c r="D1263">
        <v>5</v>
      </c>
      <c r="E1263">
        <v>1587500</v>
      </c>
      <c r="F1263">
        <v>2331250</v>
      </c>
      <c r="G1263">
        <v>1959375</v>
      </c>
      <c r="H1263">
        <v>-73772041.674043164</v>
      </c>
      <c r="I1263">
        <v>-6.0263109101577923E-6</v>
      </c>
      <c r="J1263">
        <v>1.1966043679577352E-5</v>
      </c>
      <c r="K1263">
        <v>-19.985111591705788</v>
      </c>
      <c r="L1263">
        <v>-3865.0802768251692</v>
      </c>
      <c r="M1263">
        <v>0</v>
      </c>
    </row>
    <row r="1264" spans="1:15" x14ac:dyDescent="0.15">
      <c r="A1264">
        <v>57</v>
      </c>
      <c r="B1264" t="s">
        <v>125</v>
      </c>
      <c r="C1264" t="s">
        <v>464</v>
      </c>
      <c r="D1264">
        <v>6</v>
      </c>
      <c r="E1264">
        <v>1959375</v>
      </c>
      <c r="F1264">
        <v>2331250</v>
      </c>
      <c r="G1264">
        <v>2145312.5</v>
      </c>
      <c r="H1264">
        <v>362529887.71917742</v>
      </c>
      <c r="I1264">
        <v>4.7449500796899636E-6</v>
      </c>
      <c r="J1264">
        <v>2.2737304669425108E-5</v>
      </c>
      <c r="K1264">
        <v>98.210651311627842</v>
      </c>
      <c r="L1264">
        <v>16798.698335052697</v>
      </c>
      <c r="M1264">
        <v>0</v>
      </c>
    </row>
    <row r="1265" spans="1:15" x14ac:dyDescent="0.15">
      <c r="A1265">
        <v>57</v>
      </c>
      <c r="B1265" t="s">
        <v>125</v>
      </c>
      <c r="C1265" t="s">
        <v>464</v>
      </c>
      <c r="D1265">
        <v>7</v>
      </c>
      <c r="E1265">
        <v>1959375</v>
      </c>
      <c r="F1265">
        <v>2145312.5</v>
      </c>
      <c r="G1265">
        <v>2052343.75</v>
      </c>
      <c r="H1265">
        <v>-77518924.765708864</v>
      </c>
      <c r="I1265">
        <v>-2.0365643014432186E-6</v>
      </c>
      <c r="J1265">
        <v>1.5955790288291926E-5</v>
      </c>
      <c r="K1265">
        <v>-21.000155706099086</v>
      </c>
      <c r="L1265">
        <v>-3877.0926418008125</v>
      </c>
      <c r="M1265">
        <v>0</v>
      </c>
    </row>
    <row r="1266" spans="1:15" x14ac:dyDescent="0.15">
      <c r="A1266">
        <v>57</v>
      </c>
      <c r="B1266" t="s">
        <v>125</v>
      </c>
      <c r="C1266" t="s">
        <v>464</v>
      </c>
      <c r="D1266">
        <v>8</v>
      </c>
      <c r="E1266">
        <v>2052343.75</v>
      </c>
      <c r="F1266">
        <v>2145312.5</v>
      </c>
      <c r="G1266">
        <v>2098828.125</v>
      </c>
      <c r="H1266">
        <v>64508715.663176216</v>
      </c>
      <c r="I1266">
        <v>1.1271755473254702E-6</v>
      </c>
      <c r="J1266">
        <v>1.9119530137060615E-5</v>
      </c>
      <c r="K1266">
        <v>17.475643237074841</v>
      </c>
      <c r="L1266">
        <v>2973.5587585656267</v>
      </c>
      <c r="M1266">
        <v>0</v>
      </c>
    </row>
    <row r="1267" spans="1:15" x14ac:dyDescent="0.15">
      <c r="A1267">
        <v>57</v>
      </c>
      <c r="B1267" t="s">
        <v>125</v>
      </c>
      <c r="C1267" t="s">
        <v>464</v>
      </c>
      <c r="D1267">
        <v>9</v>
      </c>
      <c r="E1267">
        <v>2052343.75</v>
      </c>
      <c r="F1267">
        <v>2098828.125</v>
      </c>
      <c r="G1267">
        <v>2075585.9375</v>
      </c>
      <c r="H1267">
        <v>-24187440.286293663</v>
      </c>
      <c r="I1267">
        <v>-5.0904084082285147E-7</v>
      </c>
      <c r="J1267">
        <v>1.7483313748912293E-5</v>
      </c>
      <c r="K1267">
        <v>-6.5524646230494703</v>
      </c>
      <c r="L1267">
        <v>-1265.3307073099045</v>
      </c>
      <c r="M1267">
        <v>0</v>
      </c>
    </row>
    <row r="1268" spans="1:15" x14ac:dyDescent="0.15">
      <c r="A1268">
        <v>57</v>
      </c>
      <c r="B1268" t="s">
        <v>125</v>
      </c>
      <c r="C1268" t="s">
        <v>464</v>
      </c>
      <c r="D1268">
        <v>10</v>
      </c>
      <c r="E1268">
        <v>2075585.9375</v>
      </c>
      <c r="F1268">
        <v>2098828.125</v>
      </c>
      <c r="G1268">
        <v>2087207.03125</v>
      </c>
      <c r="H1268">
        <v>15450750.439215338</v>
      </c>
      <c r="I1268">
        <v>2.951801687491009E-7</v>
      </c>
      <c r="J1268">
        <v>1.8287534758484245E-5</v>
      </c>
      <c r="K1268">
        <v>4.1856639005283531</v>
      </c>
      <c r="L1268">
        <v>640.25960088693705</v>
      </c>
      <c r="M1268">
        <v>0</v>
      </c>
    </row>
    <row r="1269" spans="1:15" x14ac:dyDescent="0.15">
      <c r="A1269">
        <v>57</v>
      </c>
      <c r="B1269" t="s">
        <v>125</v>
      </c>
      <c r="C1269" t="s">
        <v>464</v>
      </c>
      <c r="D1269">
        <v>11</v>
      </c>
      <c r="E1269">
        <v>2075585.9375</v>
      </c>
      <c r="F1269">
        <v>2087207.03125</v>
      </c>
      <c r="G1269">
        <v>2081396.484375</v>
      </c>
      <c r="H1269">
        <v>-5509620.4089292483</v>
      </c>
      <c r="I1269">
        <v>-1.1036493532214886E-7</v>
      </c>
      <c r="J1269">
        <v>1.7881989654412995E-5</v>
      </c>
      <c r="K1269">
        <v>-1.4925759976510622</v>
      </c>
      <c r="L1269">
        <v>-364.70787523135806</v>
      </c>
      <c r="M1269">
        <v>0</v>
      </c>
    </row>
    <row r="1270" spans="1:15" x14ac:dyDescent="0.15">
      <c r="A1270">
        <v>57</v>
      </c>
      <c r="B1270" t="s">
        <v>125</v>
      </c>
      <c r="C1270" t="s">
        <v>464</v>
      </c>
      <c r="D1270">
        <v>12</v>
      </c>
      <c r="E1270">
        <v>2081396.484375</v>
      </c>
      <c r="F1270">
        <v>2087207.03125</v>
      </c>
      <c r="G1270">
        <v>2084301.7578125</v>
      </c>
      <c r="H1270">
        <v>4680811.08928861</v>
      </c>
      <c r="I1270">
        <v>9.1545882468337315E-8</v>
      </c>
      <c r="J1270">
        <v>1.8083900472203482E-5</v>
      </c>
      <c r="K1270">
        <v>1.2680485701135384</v>
      </c>
      <c r="L1270">
        <v>124.57454021442548</v>
      </c>
      <c r="M1270">
        <v>0</v>
      </c>
    </row>
    <row r="1271" spans="1:15" x14ac:dyDescent="0.15">
      <c r="A1271">
        <v>57</v>
      </c>
      <c r="B1271" t="s">
        <v>125</v>
      </c>
      <c r="C1271" t="s">
        <v>464</v>
      </c>
      <c r="D1271">
        <v>13</v>
      </c>
      <c r="E1271">
        <v>2081396.484375</v>
      </c>
      <c r="F1271">
        <v>2084301.7578125</v>
      </c>
      <c r="G1271">
        <v>2082849.12109375</v>
      </c>
      <c r="H1271">
        <v>-486260.92238257872</v>
      </c>
      <c r="I1271">
        <v>-9.6240069638370198E-9</v>
      </c>
      <c r="J1271">
        <v>1.7982730582771307E-5</v>
      </c>
      <c r="K1271">
        <v>-0.131729833904284</v>
      </c>
      <c r="L1271">
        <v>-123.34595038392567</v>
      </c>
      <c r="M1271">
        <v>0</v>
      </c>
    </row>
    <row r="1272" spans="1:15" x14ac:dyDescent="0.15">
      <c r="A1272">
        <v>57</v>
      </c>
      <c r="B1272" t="s">
        <v>125</v>
      </c>
      <c r="C1272" t="s">
        <v>464</v>
      </c>
      <c r="D1272">
        <v>14</v>
      </c>
      <c r="E1272">
        <v>2082849.12109375</v>
      </c>
      <c r="F1272">
        <v>2084301.7578125</v>
      </c>
      <c r="G1272">
        <v>2083575.439453125</v>
      </c>
      <c r="H1272">
        <v>2079156.4521829367</v>
      </c>
      <c r="I1272">
        <v>4.0905593764300872E-8</v>
      </c>
      <c r="J1272">
        <v>1.8033260183499445E-5</v>
      </c>
      <c r="K1272">
        <v>0.56325096568543664</v>
      </c>
      <c r="L1272">
        <v>-0.21208674216989878</v>
      </c>
      <c r="M1272">
        <v>0</v>
      </c>
    </row>
    <row r="1273" spans="1:15" x14ac:dyDescent="0.15">
      <c r="A1273">
        <v>57</v>
      </c>
      <c r="B1273" t="s">
        <v>125</v>
      </c>
      <c r="C1273" t="s">
        <v>465</v>
      </c>
      <c r="D1273">
        <v>14</v>
      </c>
      <c r="E1273">
        <v>2082849.12109375</v>
      </c>
      <c r="F1273">
        <v>2084301.7578125</v>
      </c>
      <c r="G1273">
        <v>2083575.439453125</v>
      </c>
      <c r="H1273">
        <v>2079156.4521829367</v>
      </c>
      <c r="I1273">
        <v>4.0905593764300872E-8</v>
      </c>
      <c r="J1273">
        <v>1.8033260183499445E-5</v>
      </c>
      <c r="K1273">
        <v>0.56325096568543664</v>
      </c>
      <c r="L1273">
        <v>-0.21208674216989878</v>
      </c>
      <c r="M1273">
        <v>0</v>
      </c>
      <c r="N1273" t="s">
        <v>466</v>
      </c>
      <c r="O1273" t="s">
        <v>467</v>
      </c>
    </row>
    <row r="1274" spans="1:15" x14ac:dyDescent="0.15">
      <c r="A1274">
        <v>58</v>
      </c>
      <c r="B1274" t="s">
        <v>126</v>
      </c>
      <c r="C1274" t="s">
        <v>461</v>
      </c>
      <c r="D1274">
        <v>0</v>
      </c>
      <c r="E1274">
        <v>100000</v>
      </c>
      <c r="F1274">
        <v>12000000</v>
      </c>
      <c r="G1274">
        <v>100000</v>
      </c>
      <c r="H1274">
        <v>-393.15625168855649</v>
      </c>
      <c r="I1274">
        <v>-1.2026648471876676E-4</v>
      </c>
      <c r="J1274">
        <v>-1.0227413012903162E-4</v>
      </c>
      <c r="K1274">
        <v>-1.2561865820016758E-4</v>
      </c>
      <c r="L1274">
        <v>-100.39315625168855</v>
      </c>
      <c r="M1274">
        <v>0</v>
      </c>
      <c r="O1274" t="s">
        <v>462</v>
      </c>
    </row>
    <row r="1275" spans="1:15" x14ac:dyDescent="0.15">
      <c r="A1275">
        <v>58</v>
      </c>
      <c r="B1275" t="s">
        <v>126</v>
      </c>
      <c r="C1275" t="s">
        <v>461</v>
      </c>
      <c r="D1275">
        <v>0</v>
      </c>
      <c r="E1275">
        <v>100000</v>
      </c>
      <c r="F1275">
        <v>12000000</v>
      </c>
      <c r="G1275">
        <v>12000000</v>
      </c>
      <c r="H1275">
        <v>150569941919787.59</v>
      </c>
      <c r="I1275">
        <v>0.12796129278323196</v>
      </c>
      <c r="J1275">
        <v>0.1279792851378217</v>
      </c>
      <c r="K1275">
        <v>48109101.630728103</v>
      </c>
      <c r="L1275">
        <v>1254749415.99823</v>
      </c>
      <c r="M1275">
        <v>0</v>
      </c>
      <c r="O1275" t="s">
        <v>463</v>
      </c>
    </row>
    <row r="1276" spans="1:15" x14ac:dyDescent="0.15">
      <c r="A1276">
        <v>58</v>
      </c>
      <c r="B1276" t="s">
        <v>126</v>
      </c>
      <c r="C1276" t="s">
        <v>464</v>
      </c>
      <c r="D1276">
        <v>1</v>
      </c>
      <c r="E1276">
        <v>100000</v>
      </c>
      <c r="F1276">
        <v>12000000</v>
      </c>
      <c r="G1276">
        <v>6050000</v>
      </c>
      <c r="H1276">
        <v>26196819116576.977</v>
      </c>
      <c r="I1276">
        <v>3.0123495641065104E-2</v>
      </c>
      <c r="J1276">
        <v>3.0141487995654838E-2</v>
      </c>
      <c r="K1276">
        <v>8370232.5790402386</v>
      </c>
      <c r="L1276">
        <v>433005174.65416491</v>
      </c>
      <c r="M1276">
        <v>0</v>
      </c>
    </row>
    <row r="1277" spans="1:15" x14ac:dyDescent="0.15">
      <c r="A1277">
        <v>58</v>
      </c>
      <c r="B1277" t="s">
        <v>126</v>
      </c>
      <c r="C1277" t="s">
        <v>464</v>
      </c>
      <c r="D1277">
        <v>2</v>
      </c>
      <c r="E1277">
        <v>100000</v>
      </c>
      <c r="F1277">
        <v>6050000</v>
      </c>
      <c r="G1277">
        <v>3075000</v>
      </c>
      <c r="H1277">
        <v>677435320667.297</v>
      </c>
      <c r="I1277">
        <v>1.6029663186227536E-3</v>
      </c>
      <c r="J1277">
        <v>1.6209586732124886E-3</v>
      </c>
      <c r="K1277">
        <v>216449.60657280334</v>
      </c>
      <c r="L1277">
        <v>22030316.932269823</v>
      </c>
      <c r="M1277">
        <v>0</v>
      </c>
    </row>
    <row r="1278" spans="1:15" x14ac:dyDescent="0.15">
      <c r="A1278">
        <v>58</v>
      </c>
      <c r="B1278" t="s">
        <v>126</v>
      </c>
      <c r="C1278" t="s">
        <v>464</v>
      </c>
      <c r="D1278">
        <v>3</v>
      </c>
      <c r="E1278">
        <v>100000</v>
      </c>
      <c r="F1278">
        <v>3075000</v>
      </c>
      <c r="G1278">
        <v>1587500</v>
      </c>
      <c r="H1278">
        <v>1510169263.560632</v>
      </c>
      <c r="I1278">
        <v>1.5267229443778702E-5</v>
      </c>
      <c r="J1278">
        <v>3.3259584033513847E-5</v>
      </c>
      <c r="K1278">
        <v>482.51919110750725</v>
      </c>
      <c r="L1278">
        <v>95028.772507756352</v>
      </c>
      <c r="M1278">
        <v>0</v>
      </c>
    </row>
    <row r="1279" spans="1:15" x14ac:dyDescent="0.15">
      <c r="A1279">
        <v>58</v>
      </c>
      <c r="B1279" t="s">
        <v>126</v>
      </c>
      <c r="C1279" t="s">
        <v>464</v>
      </c>
      <c r="D1279">
        <v>4</v>
      </c>
      <c r="E1279">
        <v>100000</v>
      </c>
      <c r="F1279">
        <v>1587500</v>
      </c>
      <c r="G1279">
        <v>843750</v>
      </c>
      <c r="H1279">
        <v>-108024.34420636397</v>
      </c>
      <c r="I1279">
        <v>-1.7762143954606296E-5</v>
      </c>
      <c r="J1279">
        <v>2.3021063512885022E-7</v>
      </c>
      <c r="K1279">
        <v>-3.4515216568159847E-2</v>
      </c>
      <c r="L1279">
        <v>-112.80288523927277</v>
      </c>
      <c r="M1279">
        <v>0</v>
      </c>
    </row>
    <row r="1280" spans="1:15" x14ac:dyDescent="0.15">
      <c r="A1280">
        <v>58</v>
      </c>
      <c r="B1280" t="s">
        <v>126</v>
      </c>
      <c r="C1280" t="s">
        <v>464</v>
      </c>
      <c r="D1280">
        <v>5</v>
      </c>
      <c r="E1280">
        <v>843750</v>
      </c>
      <c r="F1280">
        <v>1587500</v>
      </c>
      <c r="G1280">
        <v>1215625</v>
      </c>
      <c r="H1280">
        <v>-1545923.8324105246</v>
      </c>
      <c r="I1280">
        <v>-1.1416487467261674E-5</v>
      </c>
      <c r="J1280">
        <v>6.5758671224734702E-6</v>
      </c>
      <c r="K1280">
        <v>-0.49394325200990641</v>
      </c>
      <c r="L1280">
        <v>-227.17111217772953</v>
      </c>
      <c r="M1280">
        <v>0</v>
      </c>
    </row>
    <row r="1281" spans="1:13" x14ac:dyDescent="0.15">
      <c r="A1281">
        <v>58</v>
      </c>
      <c r="B1281" t="s">
        <v>126</v>
      </c>
      <c r="C1281" t="s">
        <v>464</v>
      </c>
      <c r="D1281">
        <v>6</v>
      </c>
      <c r="E1281">
        <v>1215625</v>
      </c>
      <c r="F1281">
        <v>1587500</v>
      </c>
      <c r="G1281">
        <v>1401562.5</v>
      </c>
      <c r="H1281">
        <v>-86949863.615213826</v>
      </c>
      <c r="I1281">
        <v>-5.4458411959402625E-6</v>
      </c>
      <c r="J1281">
        <v>1.2546513393794882E-5</v>
      </c>
      <c r="K1281">
        <v>-27.781639363789502</v>
      </c>
      <c r="L1281">
        <v>-6303.7806815760141</v>
      </c>
      <c r="M1281">
        <v>0</v>
      </c>
    </row>
    <row r="1282" spans="1:13" x14ac:dyDescent="0.15">
      <c r="A1282">
        <v>58</v>
      </c>
      <c r="B1282" t="s">
        <v>126</v>
      </c>
      <c r="C1282" t="s">
        <v>464</v>
      </c>
      <c r="D1282">
        <v>7</v>
      </c>
      <c r="E1282">
        <v>1401562.5</v>
      </c>
      <c r="F1282">
        <v>1587500</v>
      </c>
      <c r="G1282">
        <v>1494531.25</v>
      </c>
      <c r="H1282">
        <v>167628838.73126957</v>
      </c>
      <c r="I1282">
        <v>2.5626335205671863E-6</v>
      </c>
      <c r="J1282">
        <v>2.0554988110302331E-5</v>
      </c>
      <c r="K1282">
        <v>53.559646340700105</v>
      </c>
      <c r="L1282">
        <v>11116.148122113176</v>
      </c>
      <c r="M1282">
        <v>0</v>
      </c>
    </row>
    <row r="1283" spans="1:13" x14ac:dyDescent="0.15">
      <c r="A1283">
        <v>58</v>
      </c>
      <c r="B1283" t="s">
        <v>126</v>
      </c>
      <c r="C1283" t="s">
        <v>464</v>
      </c>
      <c r="D1283">
        <v>8</v>
      </c>
      <c r="E1283">
        <v>1401562.5</v>
      </c>
      <c r="F1283">
        <v>1494531.25</v>
      </c>
      <c r="G1283">
        <v>1448046.875</v>
      </c>
      <c r="H1283">
        <v>-81336910.753003985</v>
      </c>
      <c r="I1283">
        <v>-2.1943335760107769E-6</v>
      </c>
      <c r="J1283">
        <v>1.5798021013724367E-5</v>
      </c>
      <c r="K1283">
        <v>-25.988226174851739</v>
      </c>
      <c r="L1283">
        <v>-5717.008134008368</v>
      </c>
      <c r="M1283">
        <v>0</v>
      </c>
    </row>
    <row r="1284" spans="1:13" x14ac:dyDescent="0.15">
      <c r="A1284">
        <v>58</v>
      </c>
      <c r="B1284" t="s">
        <v>126</v>
      </c>
      <c r="C1284" t="s">
        <v>464</v>
      </c>
      <c r="D1284">
        <v>9</v>
      </c>
      <c r="E1284">
        <v>1448046.875</v>
      </c>
      <c r="F1284">
        <v>1494531.25</v>
      </c>
      <c r="G1284">
        <v>1471289.0625</v>
      </c>
      <c r="H1284">
        <v>3272655.0921032294</v>
      </c>
      <c r="I1284">
        <v>6.4210654748627261E-8</v>
      </c>
      <c r="J1284">
        <v>1.8056565244483772E-5</v>
      </c>
      <c r="K1284">
        <v>1.0456568849059447</v>
      </c>
      <c r="L1284">
        <v>122.43454230145406</v>
      </c>
      <c r="M1284">
        <v>0</v>
      </c>
    </row>
    <row r="1285" spans="1:13" x14ac:dyDescent="0.15">
      <c r="A1285">
        <v>58</v>
      </c>
      <c r="B1285" t="s">
        <v>126</v>
      </c>
      <c r="C1285" t="s">
        <v>464</v>
      </c>
      <c r="D1285">
        <v>10</v>
      </c>
      <c r="E1285">
        <v>1448046.875</v>
      </c>
      <c r="F1285">
        <v>1471289.0625</v>
      </c>
      <c r="G1285">
        <v>1459667.96875</v>
      </c>
      <c r="H1285">
        <v>-48071916.243842296</v>
      </c>
      <c r="I1285">
        <v>-1.0940581931287385E-6</v>
      </c>
      <c r="J1285">
        <v>1.6898296396606406E-5</v>
      </c>
      <c r="K1285">
        <v>-15.359617428762045</v>
      </c>
      <c r="L1285">
        <v>-3393.3459713450534</v>
      </c>
      <c r="M1285">
        <v>0</v>
      </c>
    </row>
    <row r="1286" spans="1:13" x14ac:dyDescent="0.15">
      <c r="A1286">
        <v>58</v>
      </c>
      <c r="B1286" t="s">
        <v>126</v>
      </c>
      <c r="C1286" t="s">
        <v>464</v>
      </c>
      <c r="D1286">
        <v>11</v>
      </c>
      <c r="E1286">
        <v>1459667.96875</v>
      </c>
      <c r="F1286">
        <v>1471289.0625</v>
      </c>
      <c r="G1286">
        <v>1465478.515625</v>
      </c>
      <c r="H1286">
        <v>-24775168.923929799</v>
      </c>
      <c r="I1286">
        <v>-5.2229398342338259E-7</v>
      </c>
      <c r="J1286">
        <v>1.7470060606311762E-5</v>
      </c>
      <c r="K1286">
        <v>-7.9159964099259366</v>
      </c>
      <c r="L1286">
        <v>-1790.5856114419828</v>
      </c>
      <c r="M1286">
        <v>0</v>
      </c>
    </row>
    <row r="1287" spans="1:13" x14ac:dyDescent="0.15">
      <c r="A1287">
        <v>58</v>
      </c>
      <c r="B1287" t="s">
        <v>126</v>
      </c>
      <c r="C1287" t="s">
        <v>464</v>
      </c>
      <c r="D1287">
        <v>12</v>
      </c>
      <c r="E1287">
        <v>1465478.515625</v>
      </c>
      <c r="F1287">
        <v>1471289.0625</v>
      </c>
      <c r="G1287">
        <v>1468383.7890625</v>
      </c>
      <c r="H1287">
        <v>-11359636.11686323</v>
      </c>
      <c r="I1287">
        <v>-2.309007876904303E-7</v>
      </c>
      <c r="J1287">
        <v>1.7761453802044714E-5</v>
      </c>
      <c r="K1287">
        <v>-3.629555019191002</v>
      </c>
      <c r="L1287">
        <v>-873.61492284764802</v>
      </c>
      <c r="M1287">
        <v>0</v>
      </c>
    </row>
    <row r="1288" spans="1:13" x14ac:dyDescent="0.15">
      <c r="A1288">
        <v>58</v>
      </c>
      <c r="B1288" t="s">
        <v>126</v>
      </c>
      <c r="C1288" t="s">
        <v>464</v>
      </c>
      <c r="D1288">
        <v>13</v>
      </c>
      <c r="E1288">
        <v>1468383.7890625</v>
      </c>
      <c r="F1288">
        <v>1471289.0625</v>
      </c>
      <c r="G1288">
        <v>1469836.42578125</v>
      </c>
      <c r="H1288">
        <v>-4197306.4828590387</v>
      </c>
      <c r="I1288">
        <v>-8.3810015185282907E-8</v>
      </c>
      <c r="J1288">
        <v>1.7908544574549861E-5</v>
      </c>
      <c r="K1288">
        <v>-1.3410953181263223</v>
      </c>
      <c r="L1288">
        <v>-385.56282925347148</v>
      </c>
      <c r="M1288">
        <v>0</v>
      </c>
    </row>
    <row r="1289" spans="1:13" x14ac:dyDescent="0.15">
      <c r="A1289">
        <v>58</v>
      </c>
      <c r="B1289" t="s">
        <v>126</v>
      </c>
      <c r="C1289" t="s">
        <v>464</v>
      </c>
      <c r="D1289">
        <v>14</v>
      </c>
      <c r="E1289">
        <v>1469836.42578125</v>
      </c>
      <c r="F1289">
        <v>1471289.0625</v>
      </c>
      <c r="G1289">
        <v>1470562.744140625</v>
      </c>
      <c r="H1289">
        <v>-500983.71202012128</v>
      </c>
      <c r="I1289">
        <v>-9.9157411231076968E-9</v>
      </c>
      <c r="J1289">
        <v>1.7982438848612037E-5</v>
      </c>
      <c r="K1289">
        <v>-0.16007096774836449</v>
      </c>
      <c r="L1289">
        <v>-134.06748294258526</v>
      </c>
      <c r="M1289">
        <v>0</v>
      </c>
    </row>
    <row r="1290" spans="1:13" x14ac:dyDescent="0.15">
      <c r="A1290">
        <v>58</v>
      </c>
      <c r="B1290" t="s">
        <v>126</v>
      </c>
      <c r="C1290" t="s">
        <v>464</v>
      </c>
      <c r="D1290">
        <v>15</v>
      </c>
      <c r="E1290">
        <v>1470562.744140625</v>
      </c>
      <c r="F1290">
        <v>1471289.0625</v>
      </c>
      <c r="G1290">
        <v>1470925.9033203125</v>
      </c>
      <c r="H1290">
        <v>1376091.3522516482</v>
      </c>
      <c r="I1290">
        <v>2.7117393493006223E-8</v>
      </c>
      <c r="J1290">
        <v>1.8019471983228151E-5</v>
      </c>
      <c r="K1290">
        <v>0.4396795128864987</v>
      </c>
      <c r="L1290">
        <v>-6.4472690877626677</v>
      </c>
      <c r="M1290">
        <v>0</v>
      </c>
    </row>
    <row r="1291" spans="1:13" x14ac:dyDescent="0.15">
      <c r="A1291">
        <v>58</v>
      </c>
      <c r="B1291" t="s">
        <v>126</v>
      </c>
      <c r="C1291" t="s">
        <v>464</v>
      </c>
      <c r="D1291">
        <v>16</v>
      </c>
      <c r="E1291">
        <v>1470925.9033203125</v>
      </c>
      <c r="F1291">
        <v>1471289.0625</v>
      </c>
      <c r="G1291">
        <v>1471107.4829101563</v>
      </c>
      <c r="H1291">
        <v>2321943.7435816885</v>
      </c>
      <c r="I1291">
        <v>4.5656705532242693E-8</v>
      </c>
      <c r="J1291">
        <v>1.8038011295267387E-5</v>
      </c>
      <c r="K1291">
        <v>0.74189194813074755</v>
      </c>
      <c r="L1291">
        <v>57.836444349287198</v>
      </c>
      <c r="M1291">
        <v>0</v>
      </c>
    </row>
    <row r="1292" spans="1:13" x14ac:dyDescent="0.15">
      <c r="A1292">
        <v>58</v>
      </c>
      <c r="B1292" t="s">
        <v>126</v>
      </c>
      <c r="C1292" t="s">
        <v>464</v>
      </c>
      <c r="D1292">
        <v>17</v>
      </c>
      <c r="E1292">
        <v>1470925.9033203125</v>
      </c>
      <c r="F1292">
        <v>1471107.4829101563</v>
      </c>
      <c r="G1292">
        <v>1471016.6931152344</v>
      </c>
      <c r="H1292">
        <v>1848489.8204153897</v>
      </c>
      <c r="I1292">
        <v>3.638677270437996E-8</v>
      </c>
      <c r="J1292">
        <v>1.8028741362439524E-5</v>
      </c>
      <c r="K1292">
        <v>0.59061711454405119</v>
      </c>
      <c r="L1292">
        <v>25.660696378690613</v>
      </c>
      <c r="M1292">
        <v>0</v>
      </c>
    </row>
    <row r="1293" spans="1:13" x14ac:dyDescent="0.15">
      <c r="A1293">
        <v>58</v>
      </c>
      <c r="B1293" t="s">
        <v>126</v>
      </c>
      <c r="C1293" t="s">
        <v>464</v>
      </c>
      <c r="D1293">
        <v>18</v>
      </c>
      <c r="E1293">
        <v>1470925.9033203125</v>
      </c>
      <c r="F1293">
        <v>1471016.6931152344</v>
      </c>
      <c r="G1293">
        <v>1470971.2982177734</v>
      </c>
      <c r="H1293">
        <v>1612099.3167049857</v>
      </c>
      <c r="I1293">
        <v>3.175084981400561E-8</v>
      </c>
      <c r="J1293">
        <v>1.802410543954915E-5</v>
      </c>
      <c r="K1293">
        <v>0.51508720052176071</v>
      </c>
      <c r="L1293">
        <v>9.5942061315678107</v>
      </c>
      <c r="M1293">
        <v>0</v>
      </c>
    </row>
    <row r="1294" spans="1:13" x14ac:dyDescent="0.15">
      <c r="A1294">
        <v>58</v>
      </c>
      <c r="B1294" t="s">
        <v>126</v>
      </c>
      <c r="C1294" t="s">
        <v>464</v>
      </c>
      <c r="D1294">
        <v>19</v>
      </c>
      <c r="E1294">
        <v>1470925.9033203125</v>
      </c>
      <c r="F1294">
        <v>1470971.2982177734</v>
      </c>
      <c r="G1294">
        <v>1470948.600769043</v>
      </c>
      <c r="H1294">
        <v>1494136.4530310498</v>
      </c>
      <c r="I1294">
        <v>2.9435558933700205E-8</v>
      </c>
      <c r="J1294">
        <v>1.8021790148668845E-5</v>
      </c>
      <c r="K1294">
        <v>0.47739649462931655</v>
      </c>
      <c r="L1294">
        <v>1.5763876623482114</v>
      </c>
      <c r="M1294">
        <v>0</v>
      </c>
    </row>
    <row r="1295" spans="1:13" x14ac:dyDescent="0.15">
      <c r="A1295">
        <v>58</v>
      </c>
      <c r="B1295" t="s">
        <v>126</v>
      </c>
      <c r="C1295" t="s">
        <v>464</v>
      </c>
      <c r="D1295">
        <v>20</v>
      </c>
      <c r="E1295">
        <v>1470925.9033203125</v>
      </c>
      <c r="F1295">
        <v>1470948.600769043</v>
      </c>
      <c r="G1295">
        <v>1470937.2520446777</v>
      </c>
      <c r="H1295">
        <v>1435064.9106886494</v>
      </c>
      <c r="I1295">
        <v>2.8275671860525923E-8</v>
      </c>
      <c r="J1295">
        <v>1.802063026159567E-5</v>
      </c>
      <c r="K1295">
        <v>0.45852235017657883</v>
      </c>
      <c r="L1295">
        <v>-2.4387404225546638</v>
      </c>
      <c r="M1295">
        <v>0</v>
      </c>
    </row>
    <row r="1296" spans="1:13" x14ac:dyDescent="0.15">
      <c r="A1296">
        <v>58</v>
      </c>
      <c r="B1296" t="s">
        <v>126</v>
      </c>
      <c r="C1296" t="s">
        <v>464</v>
      </c>
      <c r="D1296">
        <v>21</v>
      </c>
      <c r="E1296">
        <v>1470937.2520446777</v>
      </c>
      <c r="F1296">
        <v>1470948.600769043</v>
      </c>
      <c r="G1296">
        <v>1470942.9264068604</v>
      </c>
      <c r="H1296">
        <v>1464637.8139772317</v>
      </c>
      <c r="I1296">
        <v>2.8856383982903507E-8</v>
      </c>
      <c r="J1296">
        <v>1.8021210973718048E-5</v>
      </c>
      <c r="K1296">
        <v>0.46797128660895138</v>
      </c>
      <c r="L1296">
        <v>-0.42864426052412524</v>
      </c>
      <c r="M1296">
        <v>0</v>
      </c>
    </row>
    <row r="1297" spans="1:15" x14ac:dyDescent="0.15">
      <c r="A1297">
        <v>58</v>
      </c>
      <c r="B1297" t="s">
        <v>126</v>
      </c>
      <c r="C1297" t="s">
        <v>465</v>
      </c>
      <c r="D1297">
        <v>21</v>
      </c>
      <c r="E1297">
        <v>1470937.2520446777</v>
      </c>
      <c r="F1297">
        <v>1470948.600769043</v>
      </c>
      <c r="G1297">
        <v>1470942.9264068604</v>
      </c>
      <c r="H1297">
        <v>1464637.8139772317</v>
      </c>
      <c r="I1297">
        <v>2.8856383982903507E-8</v>
      </c>
      <c r="J1297">
        <v>1.8021210973718048E-5</v>
      </c>
      <c r="K1297">
        <v>0.46797128660895138</v>
      </c>
      <c r="L1297">
        <v>-0.42864426052412524</v>
      </c>
      <c r="M1297">
        <v>0</v>
      </c>
      <c r="N1297" t="s">
        <v>466</v>
      </c>
      <c r="O1297" t="s">
        <v>467</v>
      </c>
    </row>
    <row r="1298" spans="1:15" x14ac:dyDescent="0.15">
      <c r="A1298">
        <v>59</v>
      </c>
      <c r="B1298" t="s">
        <v>127</v>
      </c>
      <c r="C1298" t="s">
        <v>461</v>
      </c>
      <c r="D1298">
        <v>0</v>
      </c>
      <c r="E1298">
        <v>100000</v>
      </c>
      <c r="F1298">
        <v>12000000</v>
      </c>
      <c r="G1298">
        <v>100000</v>
      </c>
      <c r="H1298">
        <v>-381.53281896030416</v>
      </c>
      <c r="I1298">
        <v>-1.2188896721730127E-4</v>
      </c>
      <c r="J1298">
        <v>-1.0389661262756612E-4</v>
      </c>
      <c r="K1298">
        <v>-1.1740735739550541E-4</v>
      </c>
      <c r="L1298">
        <v>-100.38153281896031</v>
      </c>
      <c r="M1298">
        <v>0</v>
      </c>
      <c r="O1298" t="s">
        <v>462</v>
      </c>
    </row>
    <row r="1299" spans="1:15" x14ac:dyDescent="0.15">
      <c r="A1299">
        <v>59</v>
      </c>
      <c r="B1299" t="s">
        <v>127</v>
      </c>
      <c r="C1299" t="s">
        <v>461</v>
      </c>
      <c r="D1299">
        <v>0</v>
      </c>
      <c r="E1299">
        <v>100000</v>
      </c>
      <c r="F1299">
        <v>12000000</v>
      </c>
      <c r="G1299">
        <v>12000000</v>
      </c>
      <c r="H1299">
        <v>146319969193277.09</v>
      </c>
      <c r="I1299">
        <v>0.12494236051532158</v>
      </c>
      <c r="J1299">
        <v>0.12496035286991132</v>
      </c>
      <c r="K1299">
        <v>45026377.977098174</v>
      </c>
      <c r="L1299">
        <v>1219332976.6106424</v>
      </c>
      <c r="M1299">
        <v>0</v>
      </c>
      <c r="O1299" t="s">
        <v>463</v>
      </c>
    </row>
    <row r="1300" spans="1:15" x14ac:dyDescent="0.15">
      <c r="A1300">
        <v>59</v>
      </c>
      <c r="B1300" t="s">
        <v>127</v>
      </c>
      <c r="C1300" t="s">
        <v>464</v>
      </c>
      <c r="D1300">
        <v>1</v>
      </c>
      <c r="E1300">
        <v>100000</v>
      </c>
      <c r="F1300">
        <v>12000000</v>
      </c>
      <c r="G1300">
        <v>6050000</v>
      </c>
      <c r="H1300">
        <v>23518021763106.926</v>
      </c>
      <c r="I1300">
        <v>2.7575091812439698E-2</v>
      </c>
      <c r="J1300">
        <v>2.7593084167029432E-2</v>
      </c>
      <c r="K1300">
        <v>7237093.7679771436</v>
      </c>
      <c r="L1300">
        <v>388727532.44804835</v>
      </c>
      <c r="M1300">
        <v>0</v>
      </c>
    </row>
    <row r="1301" spans="1:15" x14ac:dyDescent="0.15">
      <c r="A1301">
        <v>59</v>
      </c>
      <c r="B1301" t="s">
        <v>127</v>
      </c>
      <c r="C1301" t="s">
        <v>464</v>
      </c>
      <c r="D1301">
        <v>2</v>
      </c>
      <c r="E1301">
        <v>100000</v>
      </c>
      <c r="F1301">
        <v>6050000</v>
      </c>
      <c r="G1301">
        <v>3075000</v>
      </c>
      <c r="H1301">
        <v>614843668921.22961</v>
      </c>
      <c r="I1301">
        <v>1.4857633743459203E-3</v>
      </c>
      <c r="J1301">
        <v>1.5037557289356554E-3</v>
      </c>
      <c r="K1301">
        <v>189203.04307270926</v>
      </c>
      <c r="L1301">
        <v>19994816.062479012</v>
      </c>
      <c r="M1301">
        <v>0</v>
      </c>
    </row>
    <row r="1302" spans="1:15" x14ac:dyDescent="0.15">
      <c r="A1302">
        <v>59</v>
      </c>
      <c r="B1302" t="s">
        <v>127</v>
      </c>
      <c r="C1302" t="s">
        <v>464</v>
      </c>
      <c r="D1302">
        <v>3</v>
      </c>
      <c r="E1302">
        <v>100000</v>
      </c>
      <c r="F1302">
        <v>3075000</v>
      </c>
      <c r="G1302">
        <v>1587500</v>
      </c>
      <c r="H1302">
        <v>1057021703.1121395</v>
      </c>
      <c r="I1302">
        <v>1.1510761230219095E-5</v>
      </c>
      <c r="J1302">
        <v>2.9503115819954239E-5</v>
      </c>
      <c r="K1302">
        <v>325.27247645504576</v>
      </c>
      <c r="L1302">
        <v>66484.044290528473</v>
      </c>
      <c r="M1302">
        <v>0</v>
      </c>
    </row>
    <row r="1303" spans="1:15" x14ac:dyDescent="0.15">
      <c r="A1303">
        <v>59</v>
      </c>
      <c r="B1303" t="s">
        <v>127</v>
      </c>
      <c r="C1303" t="s">
        <v>464</v>
      </c>
      <c r="D1303">
        <v>4</v>
      </c>
      <c r="E1303">
        <v>100000</v>
      </c>
      <c r="F1303">
        <v>1587500</v>
      </c>
      <c r="G1303">
        <v>843750</v>
      </c>
      <c r="H1303">
        <v>-102387.88220389724</v>
      </c>
      <c r="I1303">
        <v>-1.7966499393331633E-5</v>
      </c>
      <c r="J1303">
        <v>2.5855196403512528E-8</v>
      </c>
      <c r="K1303">
        <v>-3.150735685501431E-2</v>
      </c>
      <c r="L1303">
        <v>-112.13486011305449</v>
      </c>
      <c r="M1303">
        <v>0</v>
      </c>
    </row>
    <row r="1304" spans="1:15" x14ac:dyDescent="0.15">
      <c r="A1304">
        <v>59</v>
      </c>
      <c r="B1304" t="s">
        <v>127</v>
      </c>
      <c r="C1304" t="s">
        <v>464</v>
      </c>
      <c r="D1304">
        <v>5</v>
      </c>
      <c r="E1304">
        <v>843750</v>
      </c>
      <c r="F1304">
        <v>1587500</v>
      </c>
      <c r="G1304">
        <v>1215625</v>
      </c>
      <c r="H1304">
        <v>-1153940.4093318221</v>
      </c>
      <c r="I1304">
        <v>-1.1876193383389652E-5</v>
      </c>
      <c r="J1304">
        <v>6.1161612063454921E-6</v>
      </c>
      <c r="K1304">
        <v>-0.35509682868364967</v>
      </c>
      <c r="L1304">
        <v>-194.92568919953291</v>
      </c>
      <c r="M1304">
        <v>0</v>
      </c>
    </row>
    <row r="1305" spans="1:15" x14ac:dyDescent="0.15">
      <c r="A1305">
        <v>59</v>
      </c>
      <c r="B1305" t="s">
        <v>127</v>
      </c>
      <c r="C1305" t="s">
        <v>464</v>
      </c>
      <c r="D1305">
        <v>6</v>
      </c>
      <c r="E1305">
        <v>1215625</v>
      </c>
      <c r="F1305">
        <v>1587500</v>
      </c>
      <c r="G1305">
        <v>1401562.5</v>
      </c>
      <c r="H1305">
        <v>-68070847.534103096</v>
      </c>
      <c r="I1305">
        <v>-6.238246530483565E-6</v>
      </c>
      <c r="J1305">
        <v>1.1754108059251579E-5</v>
      </c>
      <c r="K1305">
        <v>-20.947132009325035</v>
      </c>
      <c r="L1305">
        <v>-4956.7828786874006</v>
      </c>
      <c r="M1305">
        <v>0</v>
      </c>
    </row>
    <row r="1306" spans="1:15" x14ac:dyDescent="0.15">
      <c r="A1306">
        <v>59</v>
      </c>
      <c r="B1306" t="s">
        <v>127</v>
      </c>
      <c r="C1306" t="s">
        <v>464</v>
      </c>
      <c r="D1306">
        <v>7</v>
      </c>
      <c r="E1306">
        <v>1401562.5</v>
      </c>
      <c r="F1306">
        <v>1587500</v>
      </c>
      <c r="G1306">
        <v>1494531.25</v>
      </c>
      <c r="H1306">
        <v>6395487.8387286477</v>
      </c>
      <c r="I1306">
        <v>1.2460022644932749E-7</v>
      </c>
      <c r="J1306">
        <v>1.8116954816184472E-5</v>
      </c>
      <c r="K1306">
        <v>1.9680543562317936</v>
      </c>
      <c r="L1306">
        <v>327.92600280045315</v>
      </c>
      <c r="M1306">
        <v>0</v>
      </c>
    </row>
    <row r="1307" spans="1:15" x14ac:dyDescent="0.15">
      <c r="A1307">
        <v>59</v>
      </c>
      <c r="B1307" t="s">
        <v>127</v>
      </c>
      <c r="C1307" t="s">
        <v>464</v>
      </c>
      <c r="D1307">
        <v>8</v>
      </c>
      <c r="E1307">
        <v>1401562.5</v>
      </c>
      <c r="F1307">
        <v>1494531.25</v>
      </c>
      <c r="G1307">
        <v>1448046.875</v>
      </c>
      <c r="H1307">
        <v>-101536939.45966062</v>
      </c>
      <c r="I1307">
        <v>-4.1141254886662298E-6</v>
      </c>
      <c r="J1307">
        <v>1.3878229101068915E-5</v>
      </c>
      <c r="K1307">
        <v>-31.245500118369861</v>
      </c>
      <c r="L1307">
        <v>-7111.9925820537146</v>
      </c>
      <c r="M1307">
        <v>0</v>
      </c>
    </row>
    <row r="1308" spans="1:15" x14ac:dyDescent="0.15">
      <c r="A1308">
        <v>59</v>
      </c>
      <c r="B1308" t="s">
        <v>127</v>
      </c>
      <c r="C1308" t="s">
        <v>464</v>
      </c>
      <c r="D1308">
        <v>9</v>
      </c>
      <c r="E1308">
        <v>1448046.875</v>
      </c>
      <c r="F1308">
        <v>1494531.25</v>
      </c>
      <c r="G1308">
        <v>1471289.0625</v>
      </c>
      <c r="H1308">
        <v>-79174891.902154252</v>
      </c>
      <c r="I1308">
        <v>-2.1033674977527999E-6</v>
      </c>
      <c r="J1308">
        <v>1.5888987091982344E-5</v>
      </c>
      <c r="K1308">
        <v>-24.364129029942994</v>
      </c>
      <c r="L1308">
        <v>-5481.3281101689863</v>
      </c>
      <c r="M1308">
        <v>0</v>
      </c>
    </row>
    <row r="1309" spans="1:15" x14ac:dyDescent="0.15">
      <c r="A1309">
        <v>59</v>
      </c>
      <c r="B1309" t="s">
        <v>127</v>
      </c>
      <c r="C1309" t="s">
        <v>464</v>
      </c>
      <c r="D1309">
        <v>10</v>
      </c>
      <c r="E1309">
        <v>1471289.0625</v>
      </c>
      <c r="F1309">
        <v>1494531.25</v>
      </c>
      <c r="G1309">
        <v>1482910.15625</v>
      </c>
      <c r="H1309">
        <v>-45185846.123033084</v>
      </c>
      <c r="I1309">
        <v>-1.0174588508661746E-6</v>
      </c>
      <c r="J1309">
        <v>1.697489573886897E-5</v>
      </c>
      <c r="K1309">
        <v>-13.904834712363819</v>
      </c>
      <c r="L1309">
        <v>-3147.1061198541902</v>
      </c>
      <c r="M1309">
        <v>0</v>
      </c>
    </row>
    <row r="1310" spans="1:15" x14ac:dyDescent="0.15">
      <c r="A1310">
        <v>59</v>
      </c>
      <c r="B1310" t="s">
        <v>127</v>
      </c>
      <c r="C1310" t="s">
        <v>464</v>
      </c>
      <c r="D1310">
        <v>11</v>
      </c>
      <c r="E1310">
        <v>1482910.15625</v>
      </c>
      <c r="F1310">
        <v>1494531.25</v>
      </c>
      <c r="G1310">
        <v>1488720.703125</v>
      </c>
      <c r="H1310">
        <v>-21703921.011411414</v>
      </c>
      <c r="I1310">
        <v>-4.5356293779587629E-7</v>
      </c>
      <c r="J1310">
        <v>1.7538791651939268E-5</v>
      </c>
      <c r="K1310">
        <v>-6.6788488026130244</v>
      </c>
      <c r="L1310">
        <v>-1557.8907222726418</v>
      </c>
      <c r="M1310">
        <v>0</v>
      </c>
    </row>
    <row r="1311" spans="1:15" x14ac:dyDescent="0.15">
      <c r="A1311">
        <v>59</v>
      </c>
      <c r="B1311" t="s">
        <v>127</v>
      </c>
      <c r="C1311" t="s">
        <v>464</v>
      </c>
      <c r="D1311">
        <v>12</v>
      </c>
      <c r="E1311">
        <v>1488720.703125</v>
      </c>
      <c r="F1311">
        <v>1494531.25</v>
      </c>
      <c r="G1311">
        <v>1491625.9765625</v>
      </c>
      <c r="H1311">
        <v>-8245172.277409398</v>
      </c>
      <c r="I1311">
        <v>-1.6628058360854741E-7</v>
      </c>
      <c r="J1311">
        <v>1.7826074006126597E-5</v>
      </c>
      <c r="K1311">
        <v>-2.5372493275920172</v>
      </c>
      <c r="L1311">
        <v>-652.76405794505285</v>
      </c>
      <c r="M1311">
        <v>0</v>
      </c>
    </row>
    <row r="1312" spans="1:15" x14ac:dyDescent="0.15">
      <c r="A1312">
        <v>59</v>
      </c>
      <c r="B1312" t="s">
        <v>127</v>
      </c>
      <c r="C1312" t="s">
        <v>464</v>
      </c>
      <c r="D1312">
        <v>13</v>
      </c>
      <c r="E1312">
        <v>1491625.9765625</v>
      </c>
      <c r="F1312">
        <v>1494531.25</v>
      </c>
      <c r="G1312">
        <v>1493078.61328125</v>
      </c>
      <c r="H1312">
        <v>-1074289.3195034766</v>
      </c>
      <c r="I1312">
        <v>-2.1291624699651136E-8</v>
      </c>
      <c r="J1312">
        <v>1.7971062965035493E-5</v>
      </c>
      <c r="K1312">
        <v>-0.33058616143383951</v>
      </c>
      <c r="L1312">
        <v>-171.95128976782911</v>
      </c>
      <c r="M1312">
        <v>0</v>
      </c>
    </row>
    <row r="1313" spans="1:15" x14ac:dyDescent="0.15">
      <c r="A1313">
        <v>59</v>
      </c>
      <c r="B1313" t="s">
        <v>127</v>
      </c>
      <c r="C1313" t="s">
        <v>464</v>
      </c>
      <c r="D1313">
        <v>14</v>
      </c>
      <c r="E1313">
        <v>1493078.61328125</v>
      </c>
      <c r="F1313">
        <v>1494531.25</v>
      </c>
      <c r="G1313">
        <v>1493804.931640625</v>
      </c>
      <c r="H1313">
        <v>2623097.8005669354</v>
      </c>
      <c r="I1313">
        <v>5.1542677709061411E-8</v>
      </c>
      <c r="J1313">
        <v>1.8043897267444206E-5</v>
      </c>
      <c r="K1313">
        <v>0.80719394413765655</v>
      </c>
      <c r="L1313">
        <v>75.598416165758934</v>
      </c>
      <c r="M1313">
        <v>0</v>
      </c>
    </row>
    <row r="1314" spans="1:15" x14ac:dyDescent="0.15">
      <c r="A1314">
        <v>59</v>
      </c>
      <c r="B1314" t="s">
        <v>127</v>
      </c>
      <c r="C1314" t="s">
        <v>464</v>
      </c>
      <c r="D1314">
        <v>15</v>
      </c>
      <c r="E1314">
        <v>1493078.61328125</v>
      </c>
      <c r="F1314">
        <v>1493804.931640625</v>
      </c>
      <c r="G1314">
        <v>1493441.7724609375</v>
      </c>
      <c r="H1314">
        <v>764999.40931101155</v>
      </c>
      <c r="I1314">
        <v>1.5096549175107278E-8</v>
      </c>
      <c r="J1314">
        <v>1.8007451138910252E-5</v>
      </c>
      <c r="K1314">
        <v>0.23540978545720664</v>
      </c>
      <c r="L1314">
        <v>-48.776080633500499</v>
      </c>
      <c r="M1314">
        <v>0</v>
      </c>
    </row>
    <row r="1315" spans="1:15" x14ac:dyDescent="0.15">
      <c r="A1315">
        <v>59</v>
      </c>
      <c r="B1315" t="s">
        <v>127</v>
      </c>
      <c r="C1315" t="s">
        <v>464</v>
      </c>
      <c r="D1315">
        <v>16</v>
      </c>
      <c r="E1315">
        <v>1493441.7724609375</v>
      </c>
      <c r="F1315">
        <v>1493804.931640625</v>
      </c>
      <c r="G1315">
        <v>1493623.3520507813</v>
      </c>
      <c r="H1315">
        <v>1691740.5577337961</v>
      </c>
      <c r="I1315">
        <v>3.3313280315146296E-8</v>
      </c>
      <c r="J1315">
        <v>1.8025667870050291E-5</v>
      </c>
      <c r="K1315">
        <v>0.52059161993869985</v>
      </c>
      <c r="L1315">
        <v>13.264201139530597</v>
      </c>
      <c r="M1315">
        <v>0</v>
      </c>
    </row>
    <row r="1316" spans="1:15" x14ac:dyDescent="0.15">
      <c r="A1316">
        <v>59</v>
      </c>
      <c r="B1316" t="s">
        <v>127</v>
      </c>
      <c r="C1316" t="s">
        <v>464</v>
      </c>
      <c r="D1316">
        <v>17</v>
      </c>
      <c r="E1316">
        <v>1493441.7724609375</v>
      </c>
      <c r="F1316">
        <v>1493623.3520507813</v>
      </c>
      <c r="G1316">
        <v>1493532.5622558594</v>
      </c>
      <c r="H1316">
        <v>1227742.768127264</v>
      </c>
      <c r="I1316">
        <v>2.4202337995413663E-8</v>
      </c>
      <c r="J1316">
        <v>1.8016556927730558E-5</v>
      </c>
      <c r="K1316">
        <v>0.37780769255989538</v>
      </c>
      <c r="L1316">
        <v>-17.796049503409655</v>
      </c>
      <c r="M1316">
        <v>0</v>
      </c>
    </row>
    <row r="1317" spans="1:15" x14ac:dyDescent="0.15">
      <c r="A1317">
        <v>59</v>
      </c>
      <c r="B1317" t="s">
        <v>127</v>
      </c>
      <c r="C1317" t="s">
        <v>464</v>
      </c>
      <c r="D1317">
        <v>18</v>
      </c>
      <c r="E1317">
        <v>1493532.5622558594</v>
      </c>
      <c r="F1317">
        <v>1493623.3520507813</v>
      </c>
      <c r="G1317">
        <v>1493577.9571533203</v>
      </c>
      <c r="H1317">
        <v>1459555.7588271424</v>
      </c>
      <c r="I1317">
        <v>2.8756595187302527E-8</v>
      </c>
      <c r="J1317">
        <v>1.8021111184922447E-5</v>
      </c>
      <c r="K1317">
        <v>0.44914244882591736</v>
      </c>
      <c r="L1317">
        <v>-2.2778990653438931</v>
      </c>
      <c r="M1317">
        <v>0</v>
      </c>
    </row>
    <row r="1318" spans="1:15" x14ac:dyDescent="0.15">
      <c r="A1318">
        <v>59</v>
      </c>
      <c r="B1318" t="s">
        <v>127</v>
      </c>
      <c r="C1318" t="s">
        <v>464</v>
      </c>
      <c r="D1318">
        <v>19</v>
      </c>
      <c r="E1318">
        <v>1493577.9571533203</v>
      </c>
      <c r="F1318">
        <v>1493623.3520507813</v>
      </c>
      <c r="G1318">
        <v>1493600.6546020508</v>
      </c>
      <c r="H1318">
        <v>1575572.1417230663</v>
      </c>
      <c r="I1318">
        <v>3.1034054950198459E-8</v>
      </c>
      <c r="J1318">
        <v>1.8023388644685343E-5</v>
      </c>
      <c r="K1318">
        <v>0.48484364215317538</v>
      </c>
      <c r="L1318">
        <v>5.4881796461756185</v>
      </c>
      <c r="M1318">
        <v>0</v>
      </c>
    </row>
    <row r="1319" spans="1:15" x14ac:dyDescent="0.15">
      <c r="A1319">
        <v>59</v>
      </c>
      <c r="B1319" t="s">
        <v>127</v>
      </c>
      <c r="C1319" t="s">
        <v>464</v>
      </c>
      <c r="D1319">
        <v>20</v>
      </c>
      <c r="E1319">
        <v>1493577.9571533203</v>
      </c>
      <c r="F1319">
        <v>1493600.6546020508</v>
      </c>
      <c r="G1319">
        <v>1493589.3058776855</v>
      </c>
      <c r="H1319">
        <v>1517633.4691922334</v>
      </c>
      <c r="I1319">
        <v>2.989684195009928E-8</v>
      </c>
      <c r="J1319">
        <v>1.8022251431685244E-5</v>
      </c>
      <c r="K1319">
        <v>0.46701443822941963</v>
      </c>
      <c r="L1319">
        <v>1.6098242816768604</v>
      </c>
      <c r="M1319">
        <v>0</v>
      </c>
    </row>
    <row r="1320" spans="1:15" x14ac:dyDescent="0.15">
      <c r="A1320">
        <v>59</v>
      </c>
      <c r="B1320" t="s">
        <v>127</v>
      </c>
      <c r="C1320" t="s">
        <v>464</v>
      </c>
      <c r="D1320">
        <v>21</v>
      </c>
      <c r="E1320">
        <v>1493577.9571533203</v>
      </c>
      <c r="F1320">
        <v>1493589.3058776855</v>
      </c>
      <c r="G1320">
        <v>1493583.6315155029</v>
      </c>
      <c r="H1320">
        <v>1488552.9856448588</v>
      </c>
      <c r="I1320">
        <v>2.9325939428868079E-8</v>
      </c>
      <c r="J1320">
        <v>1.8021680529164012E-5</v>
      </c>
      <c r="K1320">
        <v>0.45806563342047873</v>
      </c>
      <c r="L1320">
        <v>-0.33681715335482487</v>
      </c>
      <c r="M1320">
        <v>0</v>
      </c>
    </row>
    <row r="1321" spans="1:15" x14ac:dyDescent="0.15">
      <c r="A1321">
        <v>59</v>
      </c>
      <c r="B1321" t="s">
        <v>127</v>
      </c>
      <c r="C1321" t="s">
        <v>465</v>
      </c>
      <c r="D1321">
        <v>21</v>
      </c>
      <c r="E1321">
        <v>1493577.9571533203</v>
      </c>
      <c r="F1321">
        <v>1493589.3058776855</v>
      </c>
      <c r="G1321">
        <v>1493583.6315155029</v>
      </c>
      <c r="H1321">
        <v>1488552.9856448588</v>
      </c>
      <c r="I1321">
        <v>2.9325939428868079E-8</v>
      </c>
      <c r="J1321">
        <v>1.8021680529164012E-5</v>
      </c>
      <c r="K1321">
        <v>0.45806563342047873</v>
      </c>
      <c r="L1321">
        <v>-0.33681715335482487</v>
      </c>
      <c r="M1321">
        <v>0</v>
      </c>
      <c r="N1321" t="s">
        <v>466</v>
      </c>
      <c r="O1321" t="s">
        <v>467</v>
      </c>
    </row>
    <row r="1322" spans="1:15" x14ac:dyDescent="0.15">
      <c r="A1322">
        <v>60</v>
      </c>
      <c r="B1322" t="s">
        <v>128</v>
      </c>
      <c r="C1322" t="s">
        <v>461</v>
      </c>
      <c r="D1322">
        <v>0</v>
      </c>
      <c r="E1322">
        <v>100000</v>
      </c>
      <c r="F1322">
        <v>12000000</v>
      </c>
      <c r="G1322">
        <v>100000</v>
      </c>
      <c r="H1322">
        <v>108.70572056242736</v>
      </c>
      <c r="I1322">
        <v>-2.0186193065307572E-4</v>
      </c>
      <c r="J1322">
        <v>-1.8548994816827165E-4</v>
      </c>
      <c r="K1322">
        <v>2.5297402338415204E-5</v>
      </c>
      <c r="L1322">
        <v>-99.891294279437574</v>
      </c>
      <c r="M1322">
        <v>0</v>
      </c>
      <c r="O1322" t="s">
        <v>462</v>
      </c>
    </row>
    <row r="1323" spans="1:15" x14ac:dyDescent="0.15">
      <c r="A1323">
        <v>60</v>
      </c>
      <c r="B1323" t="s">
        <v>128</v>
      </c>
      <c r="C1323" t="s">
        <v>461</v>
      </c>
      <c r="D1323">
        <v>0</v>
      </c>
      <c r="E1323">
        <v>100000</v>
      </c>
      <c r="F1323">
        <v>12000000</v>
      </c>
      <c r="G1323">
        <v>12000000</v>
      </c>
      <c r="H1323">
        <v>28218436113554.629</v>
      </c>
      <c r="I1323">
        <v>2.8304106059759759E-2</v>
      </c>
      <c r="J1323">
        <v>2.8320478042244562E-2</v>
      </c>
      <c r="K1323">
        <v>6566840.530857862</v>
      </c>
      <c r="L1323">
        <v>235153534.2796219</v>
      </c>
      <c r="M1323">
        <v>0</v>
      </c>
      <c r="O1323" t="s">
        <v>463</v>
      </c>
    </row>
    <row r="1324" spans="1:15" x14ac:dyDescent="0.15">
      <c r="A1324">
        <v>60</v>
      </c>
      <c r="B1324" t="s">
        <v>128</v>
      </c>
      <c r="C1324" t="s">
        <v>464</v>
      </c>
      <c r="D1324">
        <v>1</v>
      </c>
      <c r="E1324">
        <v>100000</v>
      </c>
      <c r="F1324">
        <v>12000000</v>
      </c>
      <c r="G1324">
        <v>6050000</v>
      </c>
      <c r="H1324">
        <v>646143081163.27417</v>
      </c>
      <c r="I1324">
        <v>1.3714426540903763E-3</v>
      </c>
      <c r="J1324">
        <v>1.3878146365751804E-3</v>
      </c>
      <c r="K1324">
        <v>150366.89336863012</v>
      </c>
      <c r="L1324">
        <v>10679950.928318581</v>
      </c>
      <c r="M1324">
        <v>0</v>
      </c>
    </row>
    <row r="1325" spans="1:15" x14ac:dyDescent="0.15">
      <c r="A1325">
        <v>60</v>
      </c>
      <c r="B1325" t="s">
        <v>128</v>
      </c>
      <c r="C1325" t="s">
        <v>464</v>
      </c>
      <c r="D1325">
        <v>2</v>
      </c>
      <c r="E1325">
        <v>100000</v>
      </c>
      <c r="F1325">
        <v>6050000</v>
      </c>
      <c r="G1325">
        <v>3075000</v>
      </c>
      <c r="H1325">
        <v>2390220049.7654529</v>
      </c>
      <c r="I1325">
        <v>1.9526616368798563E-5</v>
      </c>
      <c r="J1325">
        <v>3.5898598853602626E-5</v>
      </c>
      <c r="K1325">
        <v>556.23897218489935</v>
      </c>
      <c r="L1325">
        <v>77630.733325705791</v>
      </c>
      <c r="M1325">
        <v>0</v>
      </c>
    </row>
    <row r="1326" spans="1:15" x14ac:dyDescent="0.15">
      <c r="A1326">
        <v>60</v>
      </c>
      <c r="B1326" t="s">
        <v>128</v>
      </c>
      <c r="C1326" t="s">
        <v>464</v>
      </c>
      <c r="D1326">
        <v>3</v>
      </c>
      <c r="E1326">
        <v>100000</v>
      </c>
      <c r="F1326">
        <v>3075000</v>
      </c>
      <c r="G1326">
        <v>1587500</v>
      </c>
      <c r="H1326">
        <v>-121148.13780366351</v>
      </c>
      <c r="I1326">
        <v>-1.5918716463207131E-5</v>
      </c>
      <c r="J1326">
        <v>4.5326602159693202E-7</v>
      </c>
      <c r="K1326">
        <v>-2.8192933809854416E-2</v>
      </c>
      <c r="L1326">
        <v>-107.63137875928589</v>
      </c>
      <c r="M1326">
        <v>0</v>
      </c>
    </row>
    <row r="1327" spans="1:15" x14ac:dyDescent="0.15">
      <c r="A1327">
        <v>60</v>
      </c>
      <c r="B1327" t="s">
        <v>128</v>
      </c>
      <c r="C1327" t="s">
        <v>464</v>
      </c>
      <c r="D1327">
        <v>4</v>
      </c>
      <c r="E1327">
        <v>1587500</v>
      </c>
      <c r="F1327">
        <v>3075000</v>
      </c>
      <c r="G1327">
        <v>2331250</v>
      </c>
      <c r="H1327">
        <v>-3311492.1776368474</v>
      </c>
      <c r="I1327">
        <v>-9.4230584281417476E-6</v>
      </c>
      <c r="J1327">
        <v>6.9489240566623159E-6</v>
      </c>
      <c r="K1327">
        <v>-0.77063239657277738</v>
      </c>
      <c r="L1327">
        <v>-242.04792182892643</v>
      </c>
      <c r="M1327">
        <v>0</v>
      </c>
    </row>
    <row r="1328" spans="1:15" x14ac:dyDescent="0.15">
      <c r="A1328">
        <v>60</v>
      </c>
      <c r="B1328" t="s">
        <v>128</v>
      </c>
      <c r="C1328" t="s">
        <v>464</v>
      </c>
      <c r="D1328">
        <v>5</v>
      </c>
      <c r="E1328">
        <v>2331250</v>
      </c>
      <c r="F1328">
        <v>3075000</v>
      </c>
      <c r="G1328">
        <v>2703125</v>
      </c>
      <c r="H1328">
        <v>-95496296.55130291</v>
      </c>
      <c r="I1328">
        <v>-2.9029371270870041E-6</v>
      </c>
      <c r="J1328">
        <v>1.3469045357717059E-5</v>
      </c>
      <c r="K1328">
        <v>-22.223377235235521</v>
      </c>
      <c r="L1328">
        <v>-3632.8109706840382</v>
      </c>
      <c r="M1328">
        <v>0</v>
      </c>
    </row>
    <row r="1329" spans="1:15" x14ac:dyDescent="0.15">
      <c r="A1329">
        <v>60</v>
      </c>
      <c r="B1329" t="s">
        <v>128</v>
      </c>
      <c r="C1329" t="s">
        <v>464</v>
      </c>
      <c r="D1329">
        <v>6</v>
      </c>
      <c r="E1329">
        <v>2703125</v>
      </c>
      <c r="F1329">
        <v>3075000</v>
      </c>
      <c r="G1329">
        <v>2889062.5</v>
      </c>
      <c r="H1329">
        <v>577078061.81032026</v>
      </c>
      <c r="I1329">
        <v>6.3025677989497559E-6</v>
      </c>
      <c r="J1329">
        <v>2.2674550283753819E-5</v>
      </c>
      <c r="K1329">
        <v>134.29445878981926</v>
      </c>
      <c r="L1329">
        <v>19874.578667312329</v>
      </c>
      <c r="M1329">
        <v>0</v>
      </c>
    </row>
    <row r="1330" spans="1:15" x14ac:dyDescent="0.15">
      <c r="A1330">
        <v>60</v>
      </c>
      <c r="B1330" t="s">
        <v>128</v>
      </c>
      <c r="C1330" t="s">
        <v>464</v>
      </c>
      <c r="D1330">
        <v>7</v>
      </c>
      <c r="E1330">
        <v>2703125</v>
      </c>
      <c r="F1330">
        <v>2889062.5</v>
      </c>
      <c r="G1330">
        <v>2796093.75</v>
      </c>
      <c r="H1330">
        <v>79817949.256619439</v>
      </c>
      <c r="I1330">
        <v>1.2513584851245253E-6</v>
      </c>
      <c r="J1330">
        <v>1.7623340969928589E-5</v>
      </c>
      <c r="K1330">
        <v>18.574797772600522</v>
      </c>
      <c r="L1330">
        <v>2754.6234995382197</v>
      </c>
      <c r="M1330">
        <v>0</v>
      </c>
    </row>
    <row r="1331" spans="1:15" x14ac:dyDescent="0.15">
      <c r="A1331">
        <v>60</v>
      </c>
      <c r="B1331" t="s">
        <v>128</v>
      </c>
      <c r="C1331" t="s">
        <v>464</v>
      </c>
      <c r="D1331">
        <v>8</v>
      </c>
      <c r="E1331">
        <v>2703125</v>
      </c>
      <c r="F1331">
        <v>2796093.75</v>
      </c>
      <c r="G1331">
        <v>2749609.375</v>
      </c>
      <c r="H1331">
        <v>-44658225.552999958</v>
      </c>
      <c r="I1331">
        <v>-9.3105051196395062E-7</v>
      </c>
      <c r="J1331">
        <v>1.5440931972840113E-5</v>
      </c>
      <c r="K1331">
        <v>-10.392618656026947</v>
      </c>
      <c r="L1331">
        <v>-1724.1661800778504</v>
      </c>
      <c r="M1331">
        <v>0</v>
      </c>
    </row>
    <row r="1332" spans="1:15" x14ac:dyDescent="0.15">
      <c r="A1332">
        <v>60</v>
      </c>
      <c r="B1332" t="s">
        <v>128</v>
      </c>
      <c r="C1332" t="s">
        <v>464</v>
      </c>
      <c r="D1332">
        <v>9</v>
      </c>
      <c r="E1332">
        <v>2749609.375</v>
      </c>
      <c r="F1332">
        <v>2796093.75</v>
      </c>
      <c r="G1332">
        <v>2772851.5625</v>
      </c>
      <c r="H1332">
        <v>7419111.7314914856</v>
      </c>
      <c r="I1332">
        <v>1.3296874829710439E-7</v>
      </c>
      <c r="J1332">
        <v>1.6504951233101168E-5</v>
      </c>
      <c r="K1332">
        <v>1.726535213548521</v>
      </c>
      <c r="L1332">
        <v>167.56252775400722</v>
      </c>
      <c r="M1332">
        <v>0</v>
      </c>
    </row>
    <row r="1333" spans="1:15" x14ac:dyDescent="0.15">
      <c r="A1333">
        <v>60</v>
      </c>
      <c r="B1333" t="s">
        <v>128</v>
      </c>
      <c r="C1333" t="s">
        <v>464</v>
      </c>
      <c r="D1333">
        <v>10</v>
      </c>
      <c r="E1333">
        <v>2749609.375</v>
      </c>
      <c r="F1333">
        <v>2772851.5625</v>
      </c>
      <c r="G1333">
        <v>2761230.46875</v>
      </c>
      <c r="H1333">
        <v>-21040910.089265205</v>
      </c>
      <c r="I1333">
        <v>-4.0573001155983193E-7</v>
      </c>
      <c r="J1333">
        <v>1.5966252473244232E-5</v>
      </c>
      <c r="K1333">
        <v>-4.8965258253256732</v>
      </c>
      <c r="L1333">
        <v>-862.01209306481235</v>
      </c>
      <c r="M1333">
        <v>0</v>
      </c>
    </row>
    <row r="1334" spans="1:15" x14ac:dyDescent="0.15">
      <c r="A1334">
        <v>60</v>
      </c>
      <c r="B1334" t="s">
        <v>128</v>
      </c>
      <c r="C1334" t="s">
        <v>464</v>
      </c>
      <c r="D1334">
        <v>11</v>
      </c>
      <c r="E1334">
        <v>2761230.46875</v>
      </c>
      <c r="F1334">
        <v>2772851.5625</v>
      </c>
      <c r="G1334">
        <v>2767041.015625</v>
      </c>
      <c r="H1334">
        <v>-7431050.3379449453</v>
      </c>
      <c r="I1334">
        <v>-1.3806579148188265E-7</v>
      </c>
      <c r="J1334">
        <v>1.6233916693322181E-5</v>
      </c>
      <c r="K1334">
        <v>-1.7293135009215368</v>
      </c>
      <c r="L1334">
        <v>-368.55584344370374</v>
      </c>
      <c r="M1334">
        <v>0</v>
      </c>
    </row>
    <row r="1335" spans="1:15" x14ac:dyDescent="0.15">
      <c r="A1335">
        <v>60</v>
      </c>
      <c r="B1335" t="s">
        <v>128</v>
      </c>
      <c r="C1335" t="s">
        <v>464</v>
      </c>
      <c r="D1335">
        <v>12</v>
      </c>
      <c r="E1335">
        <v>2767041.015625</v>
      </c>
      <c r="F1335">
        <v>2772851.5625</v>
      </c>
      <c r="G1335">
        <v>2769946.2890625</v>
      </c>
      <c r="H1335">
        <v>-162835.40072185959</v>
      </c>
      <c r="I1335">
        <v>-2.9710170462641085E-9</v>
      </c>
      <c r="J1335">
        <v>1.6369011467757799E-5</v>
      </c>
      <c r="K1335">
        <v>-3.7894166247049665E-2</v>
      </c>
      <c r="L1335">
        <v>-105.87864831043247</v>
      </c>
      <c r="M1335">
        <v>0</v>
      </c>
    </row>
    <row r="1336" spans="1:15" x14ac:dyDescent="0.15">
      <c r="A1336">
        <v>60</v>
      </c>
      <c r="B1336" t="s">
        <v>128</v>
      </c>
      <c r="C1336" t="s">
        <v>464</v>
      </c>
      <c r="D1336">
        <v>13</v>
      </c>
      <c r="E1336">
        <v>2769946.2890625</v>
      </c>
      <c r="F1336">
        <v>2772851.5625</v>
      </c>
      <c r="G1336">
        <v>2771398.92578125</v>
      </c>
      <c r="H1336">
        <v>3588649.0728128944</v>
      </c>
      <c r="I1336">
        <v>6.4892295579808989E-8</v>
      </c>
      <c r="J1336">
        <v>1.6436874780383872E-5</v>
      </c>
      <c r="K1336">
        <v>0.83513083742629213</v>
      </c>
      <c r="L1336">
        <v>29.488722804540444</v>
      </c>
      <c r="M1336">
        <v>0</v>
      </c>
    </row>
    <row r="1337" spans="1:15" x14ac:dyDescent="0.15">
      <c r="A1337">
        <v>60</v>
      </c>
      <c r="B1337" t="s">
        <v>128</v>
      </c>
      <c r="C1337" t="s">
        <v>464</v>
      </c>
      <c r="D1337">
        <v>14</v>
      </c>
      <c r="E1337">
        <v>2769946.2890625</v>
      </c>
      <c r="F1337">
        <v>2771398.92578125</v>
      </c>
      <c r="G1337">
        <v>2770672.607421875</v>
      </c>
      <c r="H1337">
        <v>1703109.8335774678</v>
      </c>
      <c r="I1337">
        <v>3.0934856129433635E-8</v>
      </c>
      <c r="J1337">
        <v>1.6402917340933497E-5</v>
      </c>
      <c r="K1337">
        <v>0.39633843061440543</v>
      </c>
      <c r="L1337">
        <v>-38.530816343464693</v>
      </c>
      <c r="M1337">
        <v>0</v>
      </c>
    </row>
    <row r="1338" spans="1:15" x14ac:dyDescent="0.15">
      <c r="A1338">
        <v>60</v>
      </c>
      <c r="B1338" t="s">
        <v>128</v>
      </c>
      <c r="C1338" t="s">
        <v>464</v>
      </c>
      <c r="D1338">
        <v>15</v>
      </c>
      <c r="E1338">
        <v>2770672.607421875</v>
      </c>
      <c r="F1338">
        <v>2771398.92578125</v>
      </c>
      <c r="G1338">
        <v>2771035.7666015625</v>
      </c>
      <c r="H1338">
        <v>2643383.3756378796</v>
      </c>
      <c r="I1338">
        <v>4.7906346449993814E-8</v>
      </c>
      <c r="J1338">
        <v>1.6419888831254057E-5</v>
      </c>
      <c r="K1338">
        <v>0.615153760466425</v>
      </c>
      <c r="L1338">
        <v>-4.6066670269015546</v>
      </c>
      <c r="M1338">
        <v>0</v>
      </c>
    </row>
    <row r="1339" spans="1:15" x14ac:dyDescent="0.15">
      <c r="A1339">
        <v>60</v>
      </c>
      <c r="B1339" t="s">
        <v>128</v>
      </c>
      <c r="C1339" t="s">
        <v>464</v>
      </c>
      <c r="D1339">
        <v>16</v>
      </c>
      <c r="E1339">
        <v>2771035.7666015625</v>
      </c>
      <c r="F1339">
        <v>2771398.92578125</v>
      </c>
      <c r="G1339">
        <v>2771217.3461914063</v>
      </c>
      <c r="H1339">
        <v>3115400.1859609471</v>
      </c>
      <c r="I1339">
        <v>5.639766582433956E-8</v>
      </c>
      <c r="J1339">
        <v>1.6428380150628403E-5</v>
      </c>
      <c r="K1339">
        <v>0.72499893788172676</v>
      </c>
      <c r="L1339">
        <v>12.419915032740573</v>
      </c>
      <c r="M1339">
        <v>0</v>
      </c>
    </row>
    <row r="1340" spans="1:15" x14ac:dyDescent="0.15">
      <c r="A1340">
        <v>60</v>
      </c>
      <c r="B1340" t="s">
        <v>128</v>
      </c>
      <c r="C1340" t="s">
        <v>464</v>
      </c>
      <c r="D1340">
        <v>17</v>
      </c>
      <c r="E1340">
        <v>2771035.7666015625</v>
      </c>
      <c r="F1340">
        <v>2771217.3461914063</v>
      </c>
      <c r="G1340">
        <v>2771126.5563964844</v>
      </c>
      <c r="H1340">
        <v>2879305.7680064677</v>
      </c>
      <c r="I1340">
        <v>5.215281459619456E-8</v>
      </c>
      <c r="J1340">
        <v>1.6424135299400258E-5</v>
      </c>
      <c r="K1340">
        <v>0.67005633274607068</v>
      </c>
      <c r="L1340">
        <v>3.9037990293253642</v>
      </c>
      <c r="M1340">
        <v>0</v>
      </c>
    </row>
    <row r="1341" spans="1:15" x14ac:dyDescent="0.15">
      <c r="A1341">
        <v>60</v>
      </c>
      <c r="B1341" t="s">
        <v>128</v>
      </c>
      <c r="C1341" t="s">
        <v>464</v>
      </c>
      <c r="D1341">
        <v>18</v>
      </c>
      <c r="E1341">
        <v>2771035.7666015625</v>
      </c>
      <c r="F1341">
        <v>2771126.5563964844</v>
      </c>
      <c r="G1341">
        <v>2771081.1614990234</v>
      </c>
      <c r="H1341">
        <v>2761340.0132432948</v>
      </c>
      <c r="I1341">
        <v>5.0030088019238904E-8</v>
      </c>
      <c r="J1341">
        <v>1.6422012572823302E-5</v>
      </c>
      <c r="K1341">
        <v>0.64260398575863653</v>
      </c>
      <c r="L1341">
        <v>-0.35152879645210938</v>
      </c>
      <c r="M1341">
        <v>0</v>
      </c>
    </row>
    <row r="1342" spans="1:15" x14ac:dyDescent="0.15">
      <c r="A1342">
        <v>60</v>
      </c>
      <c r="B1342" t="s">
        <v>128</v>
      </c>
      <c r="C1342" t="s">
        <v>465</v>
      </c>
      <c r="D1342">
        <v>18</v>
      </c>
      <c r="E1342">
        <v>2771035.7666015625</v>
      </c>
      <c r="F1342">
        <v>2771126.5563964844</v>
      </c>
      <c r="G1342">
        <v>2771081.1614990234</v>
      </c>
      <c r="H1342">
        <v>2761340.0132432948</v>
      </c>
      <c r="I1342">
        <v>5.0030088019238904E-8</v>
      </c>
      <c r="J1342">
        <v>1.6422012572823302E-5</v>
      </c>
      <c r="K1342">
        <v>0.64260398575863653</v>
      </c>
      <c r="L1342">
        <v>-0.35152879645210938</v>
      </c>
      <c r="M1342">
        <v>0</v>
      </c>
      <c r="N1342" t="s">
        <v>466</v>
      </c>
      <c r="O1342" t="s">
        <v>467</v>
      </c>
    </row>
    <row r="1343" spans="1:15" x14ac:dyDescent="0.15">
      <c r="A1343">
        <v>61</v>
      </c>
      <c r="B1343" t="s">
        <v>129</v>
      </c>
      <c r="C1343" t="s">
        <v>461</v>
      </c>
      <c r="D1343">
        <v>0</v>
      </c>
      <c r="E1343">
        <v>100000</v>
      </c>
      <c r="F1343">
        <v>12000000</v>
      </c>
      <c r="G1343">
        <v>100000</v>
      </c>
      <c r="H1343">
        <v>-65.819938222736965</v>
      </c>
      <c r="I1343">
        <v>-2.3669743939323776E-4</v>
      </c>
      <c r="J1343">
        <v>-2.2192259558900923E-4</v>
      </c>
      <c r="K1343">
        <v>-1.3120820146266177E-5</v>
      </c>
      <c r="L1343">
        <v>-100.06581993822273</v>
      </c>
      <c r="M1343">
        <v>0</v>
      </c>
      <c r="O1343" t="s">
        <v>462</v>
      </c>
    </row>
    <row r="1344" spans="1:15" x14ac:dyDescent="0.15">
      <c r="A1344">
        <v>61</v>
      </c>
      <c r="B1344" t="s">
        <v>129</v>
      </c>
      <c r="C1344" t="s">
        <v>461</v>
      </c>
      <c r="D1344">
        <v>0</v>
      </c>
      <c r="E1344">
        <v>100000</v>
      </c>
      <c r="F1344">
        <v>12000000</v>
      </c>
      <c r="G1344">
        <v>12000000</v>
      </c>
      <c r="H1344">
        <v>5763803320598.2813</v>
      </c>
      <c r="I1344">
        <v>6.8234932668746646E-3</v>
      </c>
      <c r="J1344">
        <v>6.8382681106788929E-3</v>
      </c>
      <c r="K1344">
        <v>1148980.5182147298</v>
      </c>
      <c r="L1344">
        <v>48031594.338319011</v>
      </c>
      <c r="M1344">
        <v>0</v>
      </c>
      <c r="O1344" t="s">
        <v>463</v>
      </c>
    </row>
    <row r="1345" spans="1:13" x14ac:dyDescent="0.15">
      <c r="A1345">
        <v>61</v>
      </c>
      <c r="B1345" t="s">
        <v>129</v>
      </c>
      <c r="C1345" t="s">
        <v>464</v>
      </c>
      <c r="D1345">
        <v>1</v>
      </c>
      <c r="E1345">
        <v>100000</v>
      </c>
      <c r="F1345">
        <v>12000000</v>
      </c>
      <c r="G1345">
        <v>6050000</v>
      </c>
      <c r="H1345">
        <v>166708471101.45721</v>
      </c>
      <c r="I1345">
        <v>4.2307380476548255E-4</v>
      </c>
      <c r="J1345">
        <v>4.3784864856971108E-4</v>
      </c>
      <c r="K1345">
        <v>33232.359756691927</v>
      </c>
      <c r="L1345">
        <v>2755411.9190323506</v>
      </c>
      <c r="M1345">
        <v>0</v>
      </c>
    </row>
    <row r="1346" spans="1:13" x14ac:dyDescent="0.15">
      <c r="A1346">
        <v>61</v>
      </c>
      <c r="B1346" t="s">
        <v>129</v>
      </c>
      <c r="C1346" t="s">
        <v>464</v>
      </c>
      <c r="D1346">
        <v>2</v>
      </c>
      <c r="E1346">
        <v>100000</v>
      </c>
      <c r="F1346">
        <v>6050000</v>
      </c>
      <c r="G1346">
        <v>3075000</v>
      </c>
      <c r="H1346">
        <v>-18340650.82746724</v>
      </c>
      <c r="I1346">
        <v>-6.6722895026317975E-6</v>
      </c>
      <c r="J1346">
        <v>8.102554301596735E-6</v>
      </c>
      <c r="K1346">
        <v>-3.6561015912582087</v>
      </c>
      <c r="L1346">
        <v>-696.44392934852817</v>
      </c>
      <c r="M1346">
        <v>0</v>
      </c>
    </row>
    <row r="1347" spans="1:13" x14ac:dyDescent="0.15">
      <c r="A1347">
        <v>61</v>
      </c>
      <c r="B1347" t="s">
        <v>129</v>
      </c>
      <c r="C1347" t="s">
        <v>464</v>
      </c>
      <c r="D1347">
        <v>3</v>
      </c>
      <c r="E1347">
        <v>3075000</v>
      </c>
      <c r="F1347">
        <v>6050000</v>
      </c>
      <c r="G1347">
        <v>4562500</v>
      </c>
      <c r="H1347">
        <v>18920522514.403362</v>
      </c>
      <c r="I1347">
        <v>8.1934939470034609E-5</v>
      </c>
      <c r="J1347">
        <v>9.6709783274263143E-5</v>
      </c>
      <c r="K1347">
        <v>3771.6956242768019</v>
      </c>
      <c r="L1347">
        <v>414596.38387733395</v>
      </c>
      <c r="M1347">
        <v>0</v>
      </c>
    </row>
    <row r="1348" spans="1:13" x14ac:dyDescent="0.15">
      <c r="A1348">
        <v>61</v>
      </c>
      <c r="B1348" t="s">
        <v>129</v>
      </c>
      <c r="C1348" t="s">
        <v>464</v>
      </c>
      <c r="D1348">
        <v>4</v>
      </c>
      <c r="E1348">
        <v>3075000</v>
      </c>
      <c r="F1348">
        <v>4562500</v>
      </c>
      <c r="G1348">
        <v>3818750</v>
      </c>
      <c r="H1348">
        <v>2029537693.2178385</v>
      </c>
      <c r="I1348">
        <v>1.5271209862705789E-5</v>
      </c>
      <c r="J1348">
        <v>3.004605366693432E-5</v>
      </c>
      <c r="K1348">
        <v>404.57648201772935</v>
      </c>
      <c r="L1348">
        <v>53046.649904231454</v>
      </c>
      <c r="M1348">
        <v>0</v>
      </c>
    </row>
    <row r="1349" spans="1:13" x14ac:dyDescent="0.15">
      <c r="A1349">
        <v>61</v>
      </c>
      <c r="B1349" t="s">
        <v>129</v>
      </c>
      <c r="C1349" t="s">
        <v>464</v>
      </c>
      <c r="D1349">
        <v>5</v>
      </c>
      <c r="E1349">
        <v>3075000</v>
      </c>
      <c r="F1349">
        <v>3818750</v>
      </c>
      <c r="G1349">
        <v>3446875</v>
      </c>
      <c r="H1349">
        <v>-43094893.831734955</v>
      </c>
      <c r="I1349">
        <v>-8.2428973554609445E-7</v>
      </c>
      <c r="J1349">
        <v>1.3950554068682438E-5</v>
      </c>
      <c r="K1349">
        <v>-8.5907153129673279</v>
      </c>
      <c r="L1349">
        <v>-1350.2598391799806</v>
      </c>
      <c r="M1349">
        <v>0</v>
      </c>
    </row>
    <row r="1350" spans="1:13" x14ac:dyDescent="0.15">
      <c r="A1350">
        <v>61</v>
      </c>
      <c r="B1350" t="s">
        <v>129</v>
      </c>
      <c r="C1350" t="s">
        <v>464</v>
      </c>
      <c r="D1350">
        <v>6</v>
      </c>
      <c r="E1350">
        <v>3446875</v>
      </c>
      <c r="F1350">
        <v>3818750</v>
      </c>
      <c r="G1350">
        <v>3632812.5</v>
      </c>
      <c r="H1350">
        <v>639547436.19617021</v>
      </c>
      <c r="I1350">
        <v>6.0943766456609978E-6</v>
      </c>
      <c r="J1350">
        <v>2.086922044988953E-5</v>
      </c>
      <c r="K1350">
        <v>127.49004499121295</v>
      </c>
      <c r="L1350">
        <v>17504.746630776299</v>
      </c>
      <c r="M1350">
        <v>0</v>
      </c>
    </row>
    <row r="1351" spans="1:13" x14ac:dyDescent="0.15">
      <c r="A1351">
        <v>61</v>
      </c>
      <c r="B1351" t="s">
        <v>129</v>
      </c>
      <c r="C1351" t="s">
        <v>464</v>
      </c>
      <c r="D1351">
        <v>7</v>
      </c>
      <c r="E1351">
        <v>3446875</v>
      </c>
      <c r="F1351">
        <v>3632812.5</v>
      </c>
      <c r="G1351">
        <v>3539843.75</v>
      </c>
      <c r="H1351">
        <v>191230789.78848726</v>
      </c>
      <c r="I1351">
        <v>2.376520018268847E-6</v>
      </c>
      <c r="J1351">
        <v>1.715136382249738E-5</v>
      </c>
      <c r="K1351">
        <v>38.120740720726261</v>
      </c>
      <c r="L1351">
        <v>5302.2381577855595</v>
      </c>
      <c r="M1351">
        <v>0</v>
      </c>
    </row>
    <row r="1352" spans="1:13" x14ac:dyDescent="0.15">
      <c r="A1352">
        <v>61</v>
      </c>
      <c r="B1352" t="s">
        <v>129</v>
      </c>
      <c r="C1352" t="s">
        <v>464</v>
      </c>
      <c r="D1352">
        <v>8</v>
      </c>
      <c r="E1352">
        <v>3446875</v>
      </c>
      <c r="F1352">
        <v>3539843.75</v>
      </c>
      <c r="G1352">
        <v>3493359.375</v>
      </c>
      <c r="H1352">
        <v>47245041.694958441</v>
      </c>
      <c r="I1352">
        <v>7.1422486068308448E-7</v>
      </c>
      <c r="J1352">
        <v>1.5489068664911617E-5</v>
      </c>
      <c r="K1352">
        <v>9.4180230431796268</v>
      </c>
      <c r="L1352">
        <v>1252.4243177803155</v>
      </c>
      <c r="M1352">
        <v>0</v>
      </c>
    </row>
    <row r="1353" spans="1:13" x14ac:dyDescent="0.15">
      <c r="A1353">
        <v>61</v>
      </c>
      <c r="B1353" t="s">
        <v>129</v>
      </c>
      <c r="C1353" t="s">
        <v>464</v>
      </c>
      <c r="D1353">
        <v>9</v>
      </c>
      <c r="E1353">
        <v>3446875</v>
      </c>
      <c r="F1353">
        <v>3493359.375</v>
      </c>
      <c r="G1353">
        <v>3470117.1875</v>
      </c>
      <c r="H1353">
        <v>-4148795.2853690977</v>
      </c>
      <c r="I1353">
        <v>-7.0137218680058704E-8</v>
      </c>
      <c r="J1353">
        <v>1.4704706585548474E-5</v>
      </c>
      <c r="K1353">
        <v>-0.82703810171916348</v>
      </c>
      <c r="L1353">
        <v>-219.55778612646918</v>
      </c>
      <c r="M1353">
        <v>0</v>
      </c>
    </row>
    <row r="1354" spans="1:13" x14ac:dyDescent="0.15">
      <c r="A1354">
        <v>61</v>
      </c>
      <c r="B1354" t="s">
        <v>129</v>
      </c>
      <c r="C1354" t="s">
        <v>464</v>
      </c>
      <c r="D1354">
        <v>10</v>
      </c>
      <c r="E1354">
        <v>3470117.1875</v>
      </c>
      <c r="F1354">
        <v>3493359.375</v>
      </c>
      <c r="G1354">
        <v>3481738.28125</v>
      </c>
      <c r="H1354">
        <v>19932029.119186714</v>
      </c>
      <c r="I1354">
        <v>3.1822061353009514E-7</v>
      </c>
      <c r="J1354">
        <v>1.5093064417758628E-5</v>
      </c>
      <c r="K1354">
        <v>3.9733335564366663</v>
      </c>
      <c r="L1354">
        <v>472.47350343721973</v>
      </c>
      <c r="M1354">
        <v>0</v>
      </c>
    </row>
    <row r="1355" spans="1:13" x14ac:dyDescent="0.15">
      <c r="A1355">
        <v>61</v>
      </c>
      <c r="B1355" t="s">
        <v>129</v>
      </c>
      <c r="C1355" t="s">
        <v>464</v>
      </c>
      <c r="D1355">
        <v>11</v>
      </c>
      <c r="E1355">
        <v>3470117.1875</v>
      </c>
      <c r="F1355">
        <v>3481738.28125</v>
      </c>
      <c r="G1355">
        <v>3475927.734375</v>
      </c>
      <c r="H1355">
        <v>7495150.5880948668</v>
      </c>
      <c r="I1355">
        <v>1.2309240928274937E-7</v>
      </c>
      <c r="J1355">
        <v>1.4897936213511282E-5</v>
      </c>
      <c r="K1355">
        <v>1.4941144809765605</v>
      </c>
      <c r="L1355">
        <v>115.63021906272616</v>
      </c>
      <c r="M1355">
        <v>0</v>
      </c>
    </row>
    <row r="1356" spans="1:13" x14ac:dyDescent="0.15">
      <c r="A1356">
        <v>61</v>
      </c>
      <c r="B1356" t="s">
        <v>129</v>
      </c>
      <c r="C1356" t="s">
        <v>464</v>
      </c>
      <c r="D1356">
        <v>12</v>
      </c>
      <c r="E1356">
        <v>3470117.1875</v>
      </c>
      <c r="F1356">
        <v>3475927.734375</v>
      </c>
      <c r="G1356">
        <v>3473022.4609375</v>
      </c>
      <c r="H1356">
        <v>1574990.7356048163</v>
      </c>
      <c r="I1356">
        <v>2.6240864652707349E-8</v>
      </c>
      <c r="J1356">
        <v>1.480108466888124E-5</v>
      </c>
      <c r="K1356">
        <v>0.31396520160767405</v>
      </c>
      <c r="L1356">
        <v>-54.650718406823465</v>
      </c>
      <c r="M1356">
        <v>0</v>
      </c>
    </row>
    <row r="1357" spans="1:13" x14ac:dyDescent="0.15">
      <c r="A1357">
        <v>61</v>
      </c>
      <c r="B1357" t="s">
        <v>129</v>
      </c>
      <c r="C1357" t="s">
        <v>464</v>
      </c>
      <c r="D1357">
        <v>13</v>
      </c>
      <c r="E1357">
        <v>3473022.4609375</v>
      </c>
      <c r="F1357">
        <v>3475927.734375</v>
      </c>
      <c r="G1357">
        <v>3474475.09765625</v>
      </c>
      <c r="H1357">
        <v>4510406.7148463205</v>
      </c>
      <c r="I1357">
        <v>7.4607365244262731E-8</v>
      </c>
      <c r="J1357">
        <v>1.4849451169472795E-5</v>
      </c>
      <c r="K1357">
        <v>0.89912322755062257</v>
      </c>
      <c r="L1357">
        <v>29.81548544955383</v>
      </c>
      <c r="M1357">
        <v>0</v>
      </c>
    </row>
    <row r="1358" spans="1:13" x14ac:dyDescent="0.15">
      <c r="A1358">
        <v>61</v>
      </c>
      <c r="B1358" t="s">
        <v>129</v>
      </c>
      <c r="C1358" t="s">
        <v>464</v>
      </c>
      <c r="D1358">
        <v>14</v>
      </c>
      <c r="E1358">
        <v>3473022.4609375</v>
      </c>
      <c r="F1358">
        <v>3474475.09765625</v>
      </c>
      <c r="G1358">
        <v>3473748.779296875</v>
      </c>
      <c r="H1358">
        <v>3036482.7948227408</v>
      </c>
      <c r="I1358">
        <v>5.040824406192766E-8</v>
      </c>
      <c r="J1358">
        <v>1.482525204829046E-5</v>
      </c>
      <c r="K1358">
        <v>0.60530510516854363</v>
      </c>
      <c r="L1358">
        <v>-12.587726178708916</v>
      </c>
      <c r="M1358">
        <v>0</v>
      </c>
    </row>
    <row r="1359" spans="1:13" x14ac:dyDescent="0.15">
      <c r="A1359">
        <v>61</v>
      </c>
      <c r="B1359" t="s">
        <v>129</v>
      </c>
      <c r="C1359" t="s">
        <v>464</v>
      </c>
      <c r="D1359">
        <v>15</v>
      </c>
      <c r="E1359">
        <v>3473748.779296875</v>
      </c>
      <c r="F1359">
        <v>3474475.09765625</v>
      </c>
      <c r="G1359">
        <v>3474111.9384765625</v>
      </c>
      <c r="H1359">
        <v>3771872.5096246121</v>
      </c>
      <c r="I1359">
        <v>6.2503568545207219E-8</v>
      </c>
      <c r="J1359">
        <v>1.483734737277374E-5</v>
      </c>
      <c r="K1359">
        <v>0.75190074846248089</v>
      </c>
      <c r="L1359">
        <v>8.5708398699041624</v>
      </c>
      <c r="M1359">
        <v>0</v>
      </c>
    </row>
    <row r="1360" spans="1:13" x14ac:dyDescent="0.15">
      <c r="A1360">
        <v>61</v>
      </c>
      <c r="B1360" t="s">
        <v>129</v>
      </c>
      <c r="C1360" t="s">
        <v>464</v>
      </c>
      <c r="D1360">
        <v>16</v>
      </c>
      <c r="E1360">
        <v>3473748.779296875</v>
      </c>
      <c r="F1360">
        <v>3474111.9384765625</v>
      </c>
      <c r="G1360">
        <v>3473930.3588867188</v>
      </c>
      <c r="H1360">
        <v>3403792.9649771778</v>
      </c>
      <c r="I1360">
        <v>5.6454980704083397E-8</v>
      </c>
      <c r="J1360">
        <v>1.4831298784932616E-5</v>
      </c>
      <c r="K1360">
        <v>0.6785262416603729</v>
      </c>
      <c r="L1360">
        <v>-2.0189637287955797</v>
      </c>
      <c r="M1360">
        <v>0</v>
      </c>
    </row>
    <row r="1361" spans="1:15" x14ac:dyDescent="0.15">
      <c r="A1361">
        <v>61</v>
      </c>
      <c r="B1361" t="s">
        <v>129</v>
      </c>
      <c r="C1361" t="s">
        <v>464</v>
      </c>
      <c r="D1361">
        <v>17</v>
      </c>
      <c r="E1361">
        <v>3473930.3588867188</v>
      </c>
      <c r="F1361">
        <v>3474111.9384765625</v>
      </c>
      <c r="G1361">
        <v>3474021.1486816406</v>
      </c>
      <c r="H1361">
        <v>3587736.5368850473</v>
      </c>
      <c r="I1361">
        <v>5.9479043203140017E-8</v>
      </c>
      <c r="J1361">
        <v>1.4834322847431673E-5</v>
      </c>
      <c r="K1361">
        <v>0.71519431807055733</v>
      </c>
      <c r="L1361">
        <v>3.2733073097888497</v>
      </c>
      <c r="M1361">
        <v>0</v>
      </c>
    </row>
    <row r="1362" spans="1:15" x14ac:dyDescent="0.15">
      <c r="A1362">
        <v>61</v>
      </c>
      <c r="B1362" t="s">
        <v>129</v>
      </c>
      <c r="C1362" t="s">
        <v>464</v>
      </c>
      <c r="D1362">
        <v>18</v>
      </c>
      <c r="E1362">
        <v>3473930.3588867188</v>
      </c>
      <c r="F1362">
        <v>3474021.1486816406</v>
      </c>
      <c r="G1362">
        <v>3473975.7537841797</v>
      </c>
      <c r="H1362">
        <v>3495740.7043751869</v>
      </c>
      <c r="I1362">
        <v>5.7966954100487222E-8</v>
      </c>
      <c r="J1362">
        <v>1.483281075832902E-5</v>
      </c>
      <c r="K1362">
        <v>0.69685548632502803</v>
      </c>
      <c r="L1362">
        <v>0.62651417665476872</v>
      </c>
      <c r="M1362">
        <v>0</v>
      </c>
    </row>
    <row r="1363" spans="1:15" x14ac:dyDescent="0.15">
      <c r="A1363">
        <v>61</v>
      </c>
      <c r="B1363" t="s">
        <v>129</v>
      </c>
      <c r="C1363" t="s">
        <v>465</v>
      </c>
      <c r="D1363">
        <v>18</v>
      </c>
      <c r="E1363">
        <v>3473930.3588867188</v>
      </c>
      <c r="F1363">
        <v>3474021.1486816406</v>
      </c>
      <c r="G1363">
        <v>3473975.7537841797</v>
      </c>
      <c r="H1363">
        <v>3495740.7043751869</v>
      </c>
      <c r="I1363">
        <v>5.7966954100487222E-8</v>
      </c>
      <c r="J1363">
        <v>1.483281075832902E-5</v>
      </c>
      <c r="K1363">
        <v>0.69685548632502803</v>
      </c>
      <c r="L1363">
        <v>0.62651417665476872</v>
      </c>
      <c r="M1363">
        <v>0</v>
      </c>
      <c r="N1363" t="s">
        <v>466</v>
      </c>
      <c r="O1363" t="s">
        <v>467</v>
      </c>
    </row>
    <row r="1364" spans="1:15" x14ac:dyDescent="0.15">
      <c r="A1364">
        <v>62</v>
      </c>
      <c r="B1364" t="s">
        <v>130</v>
      </c>
      <c r="C1364" t="s">
        <v>461</v>
      </c>
      <c r="D1364">
        <v>0</v>
      </c>
      <c r="E1364">
        <v>100000</v>
      </c>
      <c r="F1364">
        <v>12000000</v>
      </c>
      <c r="G1364">
        <v>100000</v>
      </c>
      <c r="H1364">
        <v>-63.538661860054212</v>
      </c>
      <c r="I1364">
        <v>-2.3950453459611174E-4</v>
      </c>
      <c r="J1364">
        <v>-2.248272338750799E-4</v>
      </c>
      <c r="K1364">
        <v>-1.5491566953566795E-5</v>
      </c>
      <c r="L1364">
        <v>-100.06353866186005</v>
      </c>
      <c r="M1364">
        <v>0</v>
      </c>
      <c r="O1364" t="s">
        <v>462</v>
      </c>
    </row>
    <row r="1365" spans="1:15" x14ac:dyDescent="0.15">
      <c r="A1365">
        <v>62</v>
      </c>
      <c r="B1365" t="s">
        <v>130</v>
      </c>
      <c r="C1365" t="s">
        <v>461</v>
      </c>
      <c r="D1365">
        <v>0</v>
      </c>
      <c r="E1365">
        <v>100000</v>
      </c>
      <c r="F1365">
        <v>12000000</v>
      </c>
      <c r="G1365">
        <v>12000000</v>
      </c>
      <c r="H1365">
        <v>5255649080251.5664</v>
      </c>
      <c r="I1365">
        <v>6.2821502264780432E-3</v>
      </c>
      <c r="J1365">
        <v>6.2968275271990748E-3</v>
      </c>
      <c r="K1365">
        <v>1281396.8256129627</v>
      </c>
      <c r="L1365">
        <v>43796975.668763056</v>
      </c>
      <c r="M1365">
        <v>0</v>
      </c>
      <c r="O1365" t="s">
        <v>463</v>
      </c>
    </row>
    <row r="1366" spans="1:15" x14ac:dyDescent="0.15">
      <c r="A1366">
        <v>62</v>
      </c>
      <c r="B1366" t="s">
        <v>130</v>
      </c>
      <c r="C1366" t="s">
        <v>464</v>
      </c>
      <c r="D1366">
        <v>1</v>
      </c>
      <c r="E1366">
        <v>100000</v>
      </c>
      <c r="F1366">
        <v>12000000</v>
      </c>
      <c r="G1366">
        <v>6050000</v>
      </c>
      <c r="H1366">
        <v>149883447563.24863</v>
      </c>
      <c r="I1366">
        <v>3.8684774365595182E-4</v>
      </c>
      <c r="J1366">
        <v>4.0152504437698366E-4</v>
      </c>
      <c r="K1366">
        <v>36543.568831707576</v>
      </c>
      <c r="L1366">
        <v>2477312.3564173328</v>
      </c>
      <c r="M1366">
        <v>0</v>
      </c>
    </row>
    <row r="1367" spans="1:15" x14ac:dyDescent="0.15">
      <c r="A1367">
        <v>62</v>
      </c>
      <c r="B1367" t="s">
        <v>130</v>
      </c>
      <c r="C1367" t="s">
        <v>464</v>
      </c>
      <c r="D1367">
        <v>2</v>
      </c>
      <c r="E1367">
        <v>100000</v>
      </c>
      <c r="F1367">
        <v>6050000</v>
      </c>
      <c r="G1367">
        <v>3075000</v>
      </c>
      <c r="H1367">
        <v>-11254873.655001633</v>
      </c>
      <c r="I1367">
        <v>-7.1496686652664788E-6</v>
      </c>
      <c r="J1367">
        <v>7.5276320557653583E-6</v>
      </c>
      <c r="K1367">
        <v>-2.7440872010244135</v>
      </c>
      <c r="L1367">
        <v>-466.01215138216691</v>
      </c>
      <c r="M1367">
        <v>0</v>
      </c>
    </row>
    <row r="1368" spans="1:15" x14ac:dyDescent="0.15">
      <c r="A1368">
        <v>62</v>
      </c>
      <c r="B1368" t="s">
        <v>130</v>
      </c>
      <c r="C1368" t="s">
        <v>464</v>
      </c>
      <c r="D1368">
        <v>3</v>
      </c>
      <c r="E1368">
        <v>3075000</v>
      </c>
      <c r="F1368">
        <v>6050000</v>
      </c>
      <c r="G1368">
        <v>4562500</v>
      </c>
      <c r="H1368">
        <v>16167236914.848223</v>
      </c>
      <c r="I1368">
        <v>7.2285308268230688E-5</v>
      </c>
      <c r="J1368">
        <v>8.6962608989262527E-5</v>
      </c>
      <c r="K1368">
        <v>3941.7863988414538</v>
      </c>
      <c r="L1368">
        <v>354250.39813365968</v>
      </c>
      <c r="M1368">
        <v>0</v>
      </c>
    </row>
    <row r="1369" spans="1:15" x14ac:dyDescent="0.15">
      <c r="A1369">
        <v>62</v>
      </c>
      <c r="B1369" t="s">
        <v>130</v>
      </c>
      <c r="C1369" t="s">
        <v>464</v>
      </c>
      <c r="D1369">
        <v>4</v>
      </c>
      <c r="E1369">
        <v>3075000</v>
      </c>
      <c r="F1369">
        <v>4562500</v>
      </c>
      <c r="G1369">
        <v>3818750</v>
      </c>
      <c r="H1369">
        <v>1486289269.1137719</v>
      </c>
      <c r="I1369">
        <v>1.1895920088986993E-5</v>
      </c>
      <c r="J1369">
        <v>2.657322081001883E-5</v>
      </c>
      <c r="K1369">
        <v>362.37700088108545</v>
      </c>
      <c r="L1369">
        <v>38820.831924419559</v>
      </c>
      <c r="M1369">
        <v>0</v>
      </c>
    </row>
    <row r="1370" spans="1:15" x14ac:dyDescent="0.15">
      <c r="A1370">
        <v>62</v>
      </c>
      <c r="B1370" t="s">
        <v>130</v>
      </c>
      <c r="C1370" t="s">
        <v>464</v>
      </c>
      <c r="D1370">
        <v>5</v>
      </c>
      <c r="E1370">
        <v>3075000</v>
      </c>
      <c r="F1370">
        <v>3818750</v>
      </c>
      <c r="G1370">
        <v>3446875</v>
      </c>
      <c r="H1370">
        <v>-91132632.992716715</v>
      </c>
      <c r="I1370">
        <v>-2.4767038985982728E-6</v>
      </c>
      <c r="J1370">
        <v>1.2200596822433564E-5</v>
      </c>
      <c r="K1370">
        <v>-22.219342433918495</v>
      </c>
      <c r="L1370">
        <v>-2743.9204494713827</v>
      </c>
      <c r="M1370">
        <v>0</v>
      </c>
    </row>
    <row r="1371" spans="1:15" x14ac:dyDescent="0.15">
      <c r="A1371">
        <v>62</v>
      </c>
      <c r="B1371" t="s">
        <v>130</v>
      </c>
      <c r="C1371" t="s">
        <v>464</v>
      </c>
      <c r="D1371">
        <v>6</v>
      </c>
      <c r="E1371">
        <v>3446875</v>
      </c>
      <c r="F1371">
        <v>3818750</v>
      </c>
      <c r="G1371">
        <v>3632812.5</v>
      </c>
      <c r="H1371">
        <v>338788087.19845229</v>
      </c>
      <c r="I1371">
        <v>3.6822107543856583E-6</v>
      </c>
      <c r="J1371">
        <v>1.8359511475417495E-5</v>
      </c>
      <c r="K1371">
        <v>82.601020894417232</v>
      </c>
      <c r="L1371">
        <v>9225.7796046025578</v>
      </c>
      <c r="M1371">
        <v>0</v>
      </c>
    </row>
    <row r="1372" spans="1:15" x14ac:dyDescent="0.15">
      <c r="A1372">
        <v>62</v>
      </c>
      <c r="B1372" t="s">
        <v>130</v>
      </c>
      <c r="C1372" t="s">
        <v>464</v>
      </c>
      <c r="D1372">
        <v>7</v>
      </c>
      <c r="E1372">
        <v>3446875</v>
      </c>
      <c r="F1372">
        <v>3632812.5</v>
      </c>
      <c r="G1372">
        <v>3539843.75</v>
      </c>
      <c r="H1372">
        <v>23342643.076934807</v>
      </c>
      <c r="I1372">
        <v>3.6785687833062149E-7</v>
      </c>
      <c r="J1372">
        <v>1.5045157599362459E-5</v>
      </c>
      <c r="K1372">
        <v>5.691245416782837</v>
      </c>
      <c r="L1372">
        <v>559.42580310034327</v>
      </c>
      <c r="M1372">
        <v>0</v>
      </c>
    </row>
    <row r="1373" spans="1:15" x14ac:dyDescent="0.15">
      <c r="A1373">
        <v>62</v>
      </c>
      <c r="B1373" t="s">
        <v>130</v>
      </c>
      <c r="C1373" t="s">
        <v>464</v>
      </c>
      <c r="D1373">
        <v>8</v>
      </c>
      <c r="E1373">
        <v>3446875</v>
      </c>
      <c r="F1373">
        <v>3539843.75</v>
      </c>
      <c r="G1373">
        <v>3493359.375</v>
      </c>
      <c r="H1373">
        <v>-55335469.19929871</v>
      </c>
      <c r="I1373">
        <v>-1.1104753121375861E-6</v>
      </c>
      <c r="J1373">
        <v>1.3566825408894251E-5</v>
      </c>
      <c r="K1373">
        <v>-13.491519980323957</v>
      </c>
      <c r="L1373">
        <v>-1684.0187985039104</v>
      </c>
      <c r="M1373">
        <v>0</v>
      </c>
    </row>
    <row r="1374" spans="1:15" x14ac:dyDescent="0.15">
      <c r="A1374">
        <v>62</v>
      </c>
      <c r="B1374" t="s">
        <v>130</v>
      </c>
      <c r="C1374" t="s">
        <v>464</v>
      </c>
      <c r="D1374">
        <v>9</v>
      </c>
      <c r="E1374">
        <v>3493359.375</v>
      </c>
      <c r="F1374">
        <v>3539843.75</v>
      </c>
      <c r="G1374">
        <v>3516601.5625</v>
      </c>
      <c r="H1374">
        <v>-21820568.73899642</v>
      </c>
      <c r="I1374">
        <v>-3.856666874964235E-7</v>
      </c>
      <c r="J1374">
        <v>1.4291634033535414E-5</v>
      </c>
      <c r="K1374">
        <v>-5.3201435423616772</v>
      </c>
      <c r="L1374">
        <v>-720.50159368876245</v>
      </c>
      <c r="M1374">
        <v>0</v>
      </c>
    </row>
    <row r="1375" spans="1:15" x14ac:dyDescent="0.15">
      <c r="A1375">
        <v>62</v>
      </c>
      <c r="B1375" t="s">
        <v>130</v>
      </c>
      <c r="C1375" t="s">
        <v>464</v>
      </c>
      <c r="D1375">
        <v>10</v>
      </c>
      <c r="E1375">
        <v>3516601.5625</v>
      </c>
      <c r="F1375">
        <v>3539843.75</v>
      </c>
      <c r="G1375">
        <v>3528222.65625</v>
      </c>
      <c r="H1375">
        <v>-752235.23831289809</v>
      </c>
      <c r="I1375">
        <v>-1.2536799398582855E-8</v>
      </c>
      <c r="J1375">
        <v>1.4664763921633254E-5</v>
      </c>
      <c r="K1375">
        <v>-0.18340490998729686</v>
      </c>
      <c r="L1375">
        <v>-121.32051493349961</v>
      </c>
      <c r="M1375">
        <v>0</v>
      </c>
    </row>
    <row r="1376" spans="1:15" x14ac:dyDescent="0.15">
      <c r="A1376">
        <v>62</v>
      </c>
      <c r="B1376" t="s">
        <v>130</v>
      </c>
      <c r="C1376" t="s">
        <v>464</v>
      </c>
      <c r="D1376">
        <v>11</v>
      </c>
      <c r="E1376">
        <v>3528222.65625</v>
      </c>
      <c r="F1376">
        <v>3539843.75</v>
      </c>
      <c r="G1376">
        <v>3534033.203125</v>
      </c>
      <c r="H1376">
        <v>10909731.892414484</v>
      </c>
      <c r="I1376">
        <v>1.767465282611798E-7</v>
      </c>
      <c r="J1376">
        <v>1.4854047249293017E-5</v>
      </c>
      <c r="K1376">
        <v>2.6599370699535498</v>
      </c>
      <c r="L1376">
        <v>208.70484982335361</v>
      </c>
      <c r="M1376">
        <v>0</v>
      </c>
    </row>
    <row r="1377" spans="1:15" x14ac:dyDescent="0.15">
      <c r="A1377">
        <v>62</v>
      </c>
      <c r="B1377" t="s">
        <v>130</v>
      </c>
      <c r="C1377" t="s">
        <v>464</v>
      </c>
      <c r="D1377">
        <v>12</v>
      </c>
      <c r="E1377">
        <v>3528222.65625</v>
      </c>
      <c r="F1377">
        <v>3534033.203125</v>
      </c>
      <c r="G1377">
        <v>3531127.9296875</v>
      </c>
      <c r="H1377">
        <v>4983273.8951046839</v>
      </c>
      <c r="I1377">
        <v>8.187716646229828E-8</v>
      </c>
      <c r="J1377">
        <v>1.4759177887494135E-5</v>
      </c>
      <c r="K1377">
        <v>1.2149881494830388</v>
      </c>
      <c r="L1377">
        <v>41.124139207997963</v>
      </c>
      <c r="M1377">
        <v>0</v>
      </c>
    </row>
    <row r="1378" spans="1:15" x14ac:dyDescent="0.15">
      <c r="A1378">
        <v>62</v>
      </c>
      <c r="B1378" t="s">
        <v>130</v>
      </c>
      <c r="C1378" t="s">
        <v>464</v>
      </c>
      <c r="D1378">
        <v>13</v>
      </c>
      <c r="E1378">
        <v>3528222.65625</v>
      </c>
      <c r="F1378">
        <v>3531127.9296875</v>
      </c>
      <c r="G1378">
        <v>3529675.29296875</v>
      </c>
      <c r="H1378">
        <v>2091762.3588290568</v>
      </c>
      <c r="I1378">
        <v>3.4613343188443093E-8</v>
      </c>
      <c r="J1378">
        <v>1.471191406422028E-5</v>
      </c>
      <c r="K1378">
        <v>0.50999935604755742</v>
      </c>
      <c r="L1378">
        <v>-40.737824722973002</v>
      </c>
      <c r="M1378">
        <v>0</v>
      </c>
    </row>
    <row r="1379" spans="1:15" x14ac:dyDescent="0.15">
      <c r="A1379">
        <v>62</v>
      </c>
      <c r="B1379" t="s">
        <v>130</v>
      </c>
      <c r="C1379" t="s">
        <v>464</v>
      </c>
      <c r="D1379">
        <v>14</v>
      </c>
      <c r="E1379">
        <v>3529675.29296875</v>
      </c>
      <c r="F1379">
        <v>3531127.9296875</v>
      </c>
      <c r="G1379">
        <v>3530401.611328125</v>
      </c>
      <c r="H1379">
        <v>3531564.928110858</v>
      </c>
      <c r="I1379">
        <v>5.8231034213456807E-8</v>
      </c>
      <c r="J1379">
        <v>1.4735531755245294E-5</v>
      </c>
      <c r="K1379">
        <v>0.86104228406945216</v>
      </c>
      <c r="L1379">
        <v>3.2951400741495926E-2</v>
      </c>
      <c r="M1379">
        <v>0</v>
      </c>
    </row>
    <row r="1380" spans="1:15" x14ac:dyDescent="0.15">
      <c r="A1380">
        <v>62</v>
      </c>
      <c r="B1380" t="s">
        <v>130</v>
      </c>
      <c r="C1380" t="s">
        <v>465</v>
      </c>
      <c r="D1380">
        <v>14</v>
      </c>
      <c r="E1380">
        <v>3529675.29296875</v>
      </c>
      <c r="F1380">
        <v>3531127.9296875</v>
      </c>
      <c r="G1380">
        <v>3530401.611328125</v>
      </c>
      <c r="H1380">
        <v>3531564.928110858</v>
      </c>
      <c r="I1380">
        <v>5.8231034213456807E-8</v>
      </c>
      <c r="J1380">
        <v>1.4735531755245294E-5</v>
      </c>
      <c r="K1380">
        <v>0.86104228406945216</v>
      </c>
      <c r="L1380">
        <v>3.2951400741495926E-2</v>
      </c>
      <c r="M1380">
        <v>0</v>
      </c>
      <c r="N1380" t="s">
        <v>466</v>
      </c>
      <c r="O1380" t="s">
        <v>467</v>
      </c>
    </row>
    <row r="1381" spans="1:15" x14ac:dyDescent="0.15">
      <c r="A1381">
        <v>63</v>
      </c>
      <c r="B1381" t="s">
        <v>131</v>
      </c>
      <c r="C1381" t="s">
        <v>461</v>
      </c>
      <c r="D1381">
        <v>0</v>
      </c>
      <c r="E1381">
        <v>100000</v>
      </c>
      <c r="F1381">
        <v>12000000</v>
      </c>
      <c r="G1381">
        <v>100000</v>
      </c>
      <c r="H1381">
        <v>-32.687532289934289</v>
      </c>
      <c r="I1381">
        <v>-3.1383219917429912E-4</v>
      </c>
      <c r="J1381">
        <v>-3.0007630177040199E-4</v>
      </c>
      <c r="K1381">
        <v>-6.1669934891582317E-6</v>
      </c>
      <c r="L1381">
        <v>-100.03268753228994</v>
      </c>
      <c r="M1381">
        <v>0</v>
      </c>
      <c r="O1381" t="s">
        <v>462</v>
      </c>
    </row>
    <row r="1382" spans="1:15" x14ac:dyDescent="0.15">
      <c r="A1382">
        <v>63</v>
      </c>
      <c r="B1382" t="s">
        <v>131</v>
      </c>
      <c r="C1382" t="s">
        <v>461</v>
      </c>
      <c r="D1382">
        <v>0</v>
      </c>
      <c r="E1382">
        <v>100000</v>
      </c>
      <c r="F1382">
        <v>12000000</v>
      </c>
      <c r="G1382">
        <v>12000000</v>
      </c>
      <c r="H1382">
        <v>961538183644.24097</v>
      </c>
      <c r="I1382">
        <v>1.5027510429518611E-3</v>
      </c>
      <c r="J1382">
        <v>1.5165069403557583E-3</v>
      </c>
      <c r="K1382">
        <v>181408.60758513337</v>
      </c>
      <c r="L1382">
        <v>8012718.1970353415</v>
      </c>
      <c r="M1382">
        <v>0</v>
      </c>
      <c r="O1382" t="s">
        <v>463</v>
      </c>
    </row>
    <row r="1383" spans="1:15" x14ac:dyDescent="0.15">
      <c r="A1383">
        <v>63</v>
      </c>
      <c r="B1383" t="s">
        <v>131</v>
      </c>
      <c r="C1383" t="s">
        <v>464</v>
      </c>
      <c r="D1383">
        <v>1</v>
      </c>
      <c r="E1383">
        <v>100000</v>
      </c>
      <c r="F1383">
        <v>12000000</v>
      </c>
      <c r="G1383">
        <v>6050000</v>
      </c>
      <c r="H1383">
        <v>9983067359.7846642</v>
      </c>
      <c r="I1383">
        <v>4.6706658854431553E-5</v>
      </c>
      <c r="J1383">
        <v>6.0462556258328663E-5</v>
      </c>
      <c r="K1383">
        <v>1883.4554674712595</v>
      </c>
      <c r="L1383">
        <v>164909.37784768039</v>
      </c>
      <c r="M1383">
        <v>0</v>
      </c>
    </row>
    <row r="1384" spans="1:15" x14ac:dyDescent="0.15">
      <c r="A1384">
        <v>63</v>
      </c>
      <c r="B1384" t="s">
        <v>131</v>
      </c>
      <c r="C1384" t="s">
        <v>464</v>
      </c>
      <c r="D1384">
        <v>2</v>
      </c>
      <c r="E1384">
        <v>100000</v>
      </c>
      <c r="F1384">
        <v>6050000</v>
      </c>
      <c r="G1384">
        <v>3075000</v>
      </c>
      <c r="H1384">
        <v>-201585.58733430377</v>
      </c>
      <c r="I1384">
        <v>-1.2255375302125181E-5</v>
      </c>
      <c r="J1384">
        <v>1.500522101771929E-6</v>
      </c>
      <c r="K1384">
        <v>-3.8032146127519387E-2</v>
      </c>
      <c r="L1384">
        <v>-106.55562885640012</v>
      </c>
      <c r="M1384">
        <v>0</v>
      </c>
    </row>
    <row r="1385" spans="1:15" x14ac:dyDescent="0.15">
      <c r="A1385">
        <v>63</v>
      </c>
      <c r="B1385" t="s">
        <v>131</v>
      </c>
      <c r="C1385" t="s">
        <v>464</v>
      </c>
      <c r="D1385">
        <v>3</v>
      </c>
      <c r="E1385">
        <v>3075000</v>
      </c>
      <c r="F1385">
        <v>6050000</v>
      </c>
      <c r="G1385">
        <v>4562500</v>
      </c>
      <c r="H1385">
        <v>-78528472.983002424</v>
      </c>
      <c r="I1385">
        <v>-4.0879576332152205E-6</v>
      </c>
      <c r="J1385">
        <v>9.6679397706818898E-6</v>
      </c>
      <c r="K1385">
        <v>-14.815574859067697</v>
      </c>
      <c r="L1385">
        <v>-1821.1720105863544</v>
      </c>
      <c r="M1385">
        <v>0</v>
      </c>
    </row>
    <row r="1386" spans="1:15" x14ac:dyDescent="0.15">
      <c r="A1386">
        <v>63</v>
      </c>
      <c r="B1386" t="s">
        <v>131</v>
      </c>
      <c r="C1386" t="s">
        <v>464</v>
      </c>
      <c r="D1386">
        <v>4</v>
      </c>
      <c r="E1386">
        <v>4562500</v>
      </c>
      <c r="F1386">
        <v>6050000</v>
      </c>
      <c r="G1386">
        <v>5306250</v>
      </c>
      <c r="H1386">
        <v>1583300455.6663604</v>
      </c>
      <c r="I1386">
        <v>1.1590618648307339E-5</v>
      </c>
      <c r="J1386">
        <v>2.5346516052204449E-5</v>
      </c>
      <c r="K1386">
        <v>298.71339062454916</v>
      </c>
      <c r="L1386">
        <v>29738.40670278182</v>
      </c>
      <c r="M1386">
        <v>0</v>
      </c>
    </row>
    <row r="1387" spans="1:15" x14ac:dyDescent="0.15">
      <c r="A1387">
        <v>63</v>
      </c>
      <c r="B1387" t="s">
        <v>131</v>
      </c>
      <c r="C1387" t="s">
        <v>464</v>
      </c>
      <c r="D1387">
        <v>5</v>
      </c>
      <c r="E1387">
        <v>4562500</v>
      </c>
      <c r="F1387">
        <v>5306250</v>
      </c>
      <c r="G1387">
        <v>4934375</v>
      </c>
      <c r="H1387">
        <v>87201862.260561273</v>
      </c>
      <c r="I1387">
        <v>1.1577166583380128E-6</v>
      </c>
      <c r="J1387">
        <v>1.4913614062235123E-5</v>
      </c>
      <c r="K1387">
        <v>16.451939902754749</v>
      </c>
      <c r="L1387">
        <v>1667.2321674084615</v>
      </c>
      <c r="M1387">
        <v>0</v>
      </c>
    </row>
    <row r="1388" spans="1:15" x14ac:dyDescent="0.15">
      <c r="A1388">
        <v>63</v>
      </c>
      <c r="B1388" t="s">
        <v>131</v>
      </c>
      <c r="C1388" t="s">
        <v>464</v>
      </c>
      <c r="D1388">
        <v>6</v>
      </c>
      <c r="E1388">
        <v>4562500</v>
      </c>
      <c r="F1388">
        <v>4934375</v>
      </c>
      <c r="G1388">
        <v>4748437.5</v>
      </c>
      <c r="H1388">
        <v>-90962240.089856923</v>
      </c>
      <c r="I1388">
        <v>-2.4520959291352489E-6</v>
      </c>
      <c r="J1388">
        <v>1.1303801474761861E-5</v>
      </c>
      <c r="K1388">
        <v>-17.16139161004017</v>
      </c>
      <c r="L1388">
        <v>-2015.6246679009025</v>
      </c>
      <c r="M1388">
        <v>0</v>
      </c>
    </row>
    <row r="1389" spans="1:15" x14ac:dyDescent="0.15">
      <c r="A1389">
        <v>63</v>
      </c>
      <c r="B1389" t="s">
        <v>131</v>
      </c>
      <c r="C1389" t="s">
        <v>464</v>
      </c>
      <c r="D1389">
        <v>7</v>
      </c>
      <c r="E1389">
        <v>4748437.5</v>
      </c>
      <c r="F1389">
        <v>4934375</v>
      </c>
      <c r="G1389">
        <v>4841406.25</v>
      </c>
      <c r="H1389">
        <v>-46576892.21911715</v>
      </c>
      <c r="I1389">
        <v>-8.5588492907444699E-7</v>
      </c>
      <c r="J1389">
        <v>1.2900012474822663E-5</v>
      </c>
      <c r="K1389">
        <v>-8.7874296692923455</v>
      </c>
      <c r="L1389">
        <v>-1062.0529617632717</v>
      </c>
      <c r="M1389">
        <v>0</v>
      </c>
    </row>
    <row r="1390" spans="1:15" x14ac:dyDescent="0.15">
      <c r="A1390">
        <v>63</v>
      </c>
      <c r="B1390" t="s">
        <v>131</v>
      </c>
      <c r="C1390" t="s">
        <v>464</v>
      </c>
      <c r="D1390">
        <v>8</v>
      </c>
      <c r="E1390">
        <v>4841406.25</v>
      </c>
      <c r="F1390">
        <v>4934375</v>
      </c>
      <c r="G1390">
        <v>4887890.625</v>
      </c>
      <c r="H1390">
        <v>8011976.7902760077</v>
      </c>
      <c r="I1390">
        <v>1.2376170018400263E-7</v>
      </c>
      <c r="J1390">
        <v>1.3879659104081113E-5</v>
      </c>
      <c r="K1390">
        <v>1.5115796525311311</v>
      </c>
      <c r="L1390">
        <v>63.914813259063216</v>
      </c>
      <c r="M1390">
        <v>0</v>
      </c>
    </row>
    <row r="1391" spans="1:15" x14ac:dyDescent="0.15">
      <c r="A1391">
        <v>63</v>
      </c>
      <c r="B1391" t="s">
        <v>131</v>
      </c>
      <c r="C1391" t="s">
        <v>464</v>
      </c>
      <c r="D1391">
        <v>9</v>
      </c>
      <c r="E1391">
        <v>4841406.25</v>
      </c>
      <c r="F1391">
        <v>4887890.625</v>
      </c>
      <c r="G1391">
        <v>4864648.4375</v>
      </c>
      <c r="H1391">
        <v>-22193677.160252988</v>
      </c>
      <c r="I1391">
        <v>-3.7273906564624674E-7</v>
      </c>
      <c r="J1391">
        <v>1.3383158338250864E-5</v>
      </c>
      <c r="K1391">
        <v>-4.1871702438029184</v>
      </c>
      <c r="L1391">
        <v>-556.22366025814154</v>
      </c>
      <c r="M1391">
        <v>0</v>
      </c>
    </row>
    <row r="1392" spans="1:15" x14ac:dyDescent="0.15">
      <c r="A1392">
        <v>63</v>
      </c>
      <c r="B1392" t="s">
        <v>131</v>
      </c>
      <c r="C1392" t="s">
        <v>464</v>
      </c>
      <c r="D1392">
        <v>10</v>
      </c>
      <c r="E1392">
        <v>4864648.4375</v>
      </c>
      <c r="F1392">
        <v>4887890.625</v>
      </c>
      <c r="G1392">
        <v>4876269.53125</v>
      </c>
      <c r="H1392">
        <v>-7839215.5332059553</v>
      </c>
      <c r="I1392">
        <v>-1.2617247186322773E-7</v>
      </c>
      <c r="J1392">
        <v>1.3629724932033883E-5</v>
      </c>
      <c r="K1392">
        <v>-1.4789856488578137</v>
      </c>
      <c r="L1392">
        <v>-260.7625559450243</v>
      </c>
      <c r="M1392">
        <v>0</v>
      </c>
    </row>
    <row r="1393" spans="1:15" x14ac:dyDescent="0.15">
      <c r="A1393">
        <v>63</v>
      </c>
      <c r="B1393" t="s">
        <v>131</v>
      </c>
      <c r="C1393" t="s">
        <v>464</v>
      </c>
      <c r="D1393">
        <v>11</v>
      </c>
      <c r="E1393">
        <v>4876269.53125</v>
      </c>
      <c r="F1393">
        <v>4887890.625</v>
      </c>
      <c r="G1393">
        <v>4882080.078125</v>
      </c>
      <c r="H1393">
        <v>-103203.3046604689</v>
      </c>
      <c r="I1393">
        <v>-1.6269931046052798E-9</v>
      </c>
      <c r="J1393">
        <v>1.3754270410792505E-5</v>
      </c>
      <c r="K1393">
        <v>-1.9470852135776338E-2</v>
      </c>
      <c r="L1393">
        <v>-102.11392076756154</v>
      </c>
      <c r="M1393">
        <v>0</v>
      </c>
    </row>
    <row r="1394" spans="1:15" x14ac:dyDescent="0.15">
      <c r="A1394">
        <v>63</v>
      </c>
      <c r="B1394" t="s">
        <v>131</v>
      </c>
      <c r="C1394" t="s">
        <v>464</v>
      </c>
      <c r="D1394">
        <v>12</v>
      </c>
      <c r="E1394">
        <v>4882080.078125</v>
      </c>
      <c r="F1394">
        <v>4887890.625</v>
      </c>
      <c r="G1394">
        <v>4884985.3515625</v>
      </c>
      <c r="H1394">
        <v>3906626.3562894412</v>
      </c>
      <c r="I1394">
        <v>6.0961029334297552E-8</v>
      </c>
      <c r="J1394">
        <v>1.3816858433231408E-5</v>
      </c>
      <c r="K1394">
        <v>0.73704368656883279</v>
      </c>
      <c r="L1394">
        <v>-20.027879816673824</v>
      </c>
      <c r="M1394">
        <v>0</v>
      </c>
    </row>
    <row r="1395" spans="1:15" x14ac:dyDescent="0.15">
      <c r="A1395">
        <v>63</v>
      </c>
      <c r="B1395" t="s">
        <v>131</v>
      </c>
      <c r="C1395" t="s">
        <v>464</v>
      </c>
      <c r="D1395">
        <v>13</v>
      </c>
      <c r="E1395">
        <v>4884985.3515625</v>
      </c>
      <c r="F1395">
        <v>4887890.625</v>
      </c>
      <c r="G1395">
        <v>4886437.98828125</v>
      </c>
      <c r="H1395">
        <v>5947329.0954876989</v>
      </c>
      <c r="I1395">
        <v>9.2334874827803637E-8</v>
      </c>
      <c r="J1395">
        <v>1.3848232278724914E-5</v>
      </c>
      <c r="K1395">
        <v>1.1220528819499846</v>
      </c>
      <c r="L1395">
        <v>21.710929510426581</v>
      </c>
      <c r="M1395">
        <v>0</v>
      </c>
    </row>
    <row r="1396" spans="1:15" x14ac:dyDescent="0.15">
      <c r="A1396">
        <v>63</v>
      </c>
      <c r="B1396" t="s">
        <v>131</v>
      </c>
      <c r="C1396" t="s">
        <v>464</v>
      </c>
      <c r="D1396">
        <v>14</v>
      </c>
      <c r="E1396">
        <v>4884985.3515625</v>
      </c>
      <c r="F1396">
        <v>4886437.98828125</v>
      </c>
      <c r="G1396">
        <v>4885711.669921875</v>
      </c>
      <c r="H1396">
        <v>4924051.3450226588</v>
      </c>
      <c r="I1396">
        <v>7.6642282647291669E-8</v>
      </c>
      <c r="J1396">
        <v>1.3832539686544402E-5</v>
      </c>
      <c r="K1396">
        <v>0.92899617859456995</v>
      </c>
      <c r="L1396">
        <v>0.78473061226302143</v>
      </c>
      <c r="M1396">
        <v>0</v>
      </c>
    </row>
    <row r="1397" spans="1:15" x14ac:dyDescent="0.15">
      <c r="A1397">
        <v>63</v>
      </c>
      <c r="B1397" t="s">
        <v>131</v>
      </c>
      <c r="C1397" t="s">
        <v>465</v>
      </c>
      <c r="D1397">
        <v>14</v>
      </c>
      <c r="E1397">
        <v>4884985.3515625</v>
      </c>
      <c r="F1397">
        <v>4886437.98828125</v>
      </c>
      <c r="G1397">
        <v>4885711.669921875</v>
      </c>
      <c r="H1397">
        <v>4924051.3450226588</v>
      </c>
      <c r="I1397">
        <v>7.6642282647291669E-8</v>
      </c>
      <c r="J1397">
        <v>1.3832539686544402E-5</v>
      </c>
      <c r="K1397">
        <v>0.92899617859456995</v>
      </c>
      <c r="L1397">
        <v>0.78473061226302143</v>
      </c>
      <c r="M1397">
        <v>0</v>
      </c>
      <c r="N1397" t="s">
        <v>466</v>
      </c>
      <c r="O1397" t="s">
        <v>467</v>
      </c>
    </row>
    <row r="1398" spans="1:15" x14ac:dyDescent="0.15">
      <c r="A1398">
        <v>64</v>
      </c>
      <c r="B1398" t="s">
        <v>132</v>
      </c>
      <c r="C1398" t="s">
        <v>461</v>
      </c>
      <c r="D1398">
        <v>0</v>
      </c>
      <c r="E1398">
        <v>100000</v>
      </c>
      <c r="F1398">
        <v>12000000</v>
      </c>
      <c r="G1398">
        <v>100000</v>
      </c>
      <c r="H1398">
        <v>54.173060049530399</v>
      </c>
      <c r="I1398">
        <v>-2.460709020542221E-4</v>
      </c>
      <c r="J1398">
        <v>-2.3231500465032499E-4</v>
      </c>
      <c r="K1398">
        <v>1.0220560721743717E-5</v>
      </c>
      <c r="L1398">
        <v>-99.945826939950464</v>
      </c>
      <c r="M1398">
        <v>0</v>
      </c>
      <c r="O1398" t="s">
        <v>462</v>
      </c>
    </row>
    <row r="1399" spans="1:15" x14ac:dyDescent="0.15">
      <c r="A1399">
        <v>64</v>
      </c>
      <c r="B1399" t="s">
        <v>132</v>
      </c>
      <c r="C1399" t="s">
        <v>461</v>
      </c>
      <c r="D1399">
        <v>0</v>
      </c>
      <c r="E1399">
        <v>100000</v>
      </c>
      <c r="F1399">
        <v>12000000</v>
      </c>
      <c r="G1399">
        <v>12000000</v>
      </c>
      <c r="H1399">
        <v>3900590607710.7124</v>
      </c>
      <c r="I1399">
        <v>4.5522789350126288E-3</v>
      </c>
      <c r="J1399">
        <v>4.5660348324165255E-3</v>
      </c>
      <c r="K1399">
        <v>735904.9520245099</v>
      </c>
      <c r="L1399">
        <v>32504821.730922602</v>
      </c>
      <c r="M1399">
        <v>0</v>
      </c>
      <c r="O1399" t="s">
        <v>463</v>
      </c>
    </row>
    <row r="1400" spans="1:15" x14ac:dyDescent="0.15">
      <c r="A1400">
        <v>64</v>
      </c>
      <c r="B1400" t="s">
        <v>132</v>
      </c>
      <c r="C1400" t="s">
        <v>464</v>
      </c>
      <c r="D1400">
        <v>1</v>
      </c>
      <c r="E1400">
        <v>100000</v>
      </c>
      <c r="F1400">
        <v>12000000</v>
      </c>
      <c r="G1400">
        <v>6050000</v>
      </c>
      <c r="H1400">
        <v>102014197941.61639</v>
      </c>
      <c r="I1400">
        <v>2.6646925115607676E-4</v>
      </c>
      <c r="J1400">
        <v>2.8022514855997389E-4</v>
      </c>
      <c r="K1400">
        <v>19246.509309036373</v>
      </c>
      <c r="L1400">
        <v>1686085.0899440725</v>
      </c>
      <c r="M1400">
        <v>0</v>
      </c>
    </row>
    <row r="1401" spans="1:15" x14ac:dyDescent="0.15">
      <c r="A1401">
        <v>64</v>
      </c>
      <c r="B1401" t="s">
        <v>132</v>
      </c>
      <c r="C1401" t="s">
        <v>464</v>
      </c>
      <c r="D1401">
        <v>2</v>
      </c>
      <c r="E1401">
        <v>100000</v>
      </c>
      <c r="F1401">
        <v>6050000</v>
      </c>
      <c r="G1401">
        <v>3075000</v>
      </c>
      <c r="H1401">
        <v>-2425834.0996075822</v>
      </c>
      <c r="I1401">
        <v>-8.2631098099214897E-6</v>
      </c>
      <c r="J1401">
        <v>5.4927875939756214E-6</v>
      </c>
      <c r="K1401">
        <v>-0.4576700059632447</v>
      </c>
      <c r="L1401">
        <v>-178.88891380837666</v>
      </c>
      <c r="M1401">
        <v>0</v>
      </c>
    </row>
    <row r="1402" spans="1:15" x14ac:dyDescent="0.15">
      <c r="A1402">
        <v>64</v>
      </c>
      <c r="B1402" t="s">
        <v>132</v>
      </c>
      <c r="C1402" t="s">
        <v>464</v>
      </c>
      <c r="D1402">
        <v>3</v>
      </c>
      <c r="E1402">
        <v>3075000</v>
      </c>
      <c r="F1402">
        <v>6050000</v>
      </c>
      <c r="G1402">
        <v>4562500</v>
      </c>
      <c r="H1402">
        <v>8682247967.0198975</v>
      </c>
      <c r="I1402">
        <v>4.2090803331435517E-5</v>
      </c>
      <c r="J1402">
        <v>5.5846700735332627E-5</v>
      </c>
      <c r="K1402">
        <v>1638.0363683910455</v>
      </c>
      <c r="L1402">
        <v>190195.84585249089</v>
      </c>
      <c r="M1402">
        <v>0</v>
      </c>
    </row>
    <row r="1403" spans="1:15" x14ac:dyDescent="0.15">
      <c r="A1403">
        <v>64</v>
      </c>
      <c r="B1403" t="s">
        <v>132</v>
      </c>
      <c r="C1403" t="s">
        <v>464</v>
      </c>
      <c r="D1403">
        <v>4</v>
      </c>
      <c r="E1403">
        <v>3075000</v>
      </c>
      <c r="F1403">
        <v>4562500</v>
      </c>
      <c r="G1403">
        <v>3818750</v>
      </c>
      <c r="H1403">
        <v>184293304.0441165</v>
      </c>
      <c r="I1403">
        <v>2.1608186482685421E-6</v>
      </c>
      <c r="J1403">
        <v>1.5916716052165652E-5</v>
      </c>
      <c r="K1403">
        <v>34.769697389652947</v>
      </c>
      <c r="L1403">
        <v>4726.0112351978132</v>
      </c>
      <c r="M1403">
        <v>0</v>
      </c>
    </row>
    <row r="1404" spans="1:15" x14ac:dyDescent="0.15">
      <c r="A1404">
        <v>64</v>
      </c>
      <c r="B1404" t="s">
        <v>132</v>
      </c>
      <c r="C1404" t="s">
        <v>464</v>
      </c>
      <c r="D1404">
        <v>5</v>
      </c>
      <c r="E1404">
        <v>3075000</v>
      </c>
      <c r="F1404">
        <v>3818750</v>
      </c>
      <c r="G1404">
        <v>3446875</v>
      </c>
      <c r="H1404">
        <v>-58717378.69924587</v>
      </c>
      <c r="I1404">
        <v>-4.7495588443997297E-6</v>
      </c>
      <c r="J1404">
        <v>9.0063385594973806E-6</v>
      </c>
      <c r="K1404">
        <v>-11.07791462894232</v>
      </c>
      <c r="L1404">
        <v>-1803.496027539318</v>
      </c>
      <c r="M1404">
        <v>0</v>
      </c>
    </row>
    <row r="1405" spans="1:15" x14ac:dyDescent="0.15">
      <c r="A1405">
        <v>64</v>
      </c>
      <c r="B1405" t="s">
        <v>132</v>
      </c>
      <c r="C1405" t="s">
        <v>464</v>
      </c>
      <c r="D1405">
        <v>6</v>
      </c>
      <c r="E1405">
        <v>3446875</v>
      </c>
      <c r="F1405">
        <v>3818750</v>
      </c>
      <c r="G1405">
        <v>3632812.5</v>
      </c>
      <c r="H1405">
        <v>-92373774.718390495</v>
      </c>
      <c r="I1405">
        <v>-2.6235005520931353E-6</v>
      </c>
      <c r="J1405">
        <v>1.1132396851803975E-5</v>
      </c>
      <c r="K1405">
        <v>-17.427698799786903</v>
      </c>
      <c r="L1405">
        <v>-2642.7619707427921</v>
      </c>
      <c r="M1405">
        <v>0</v>
      </c>
    </row>
    <row r="1406" spans="1:15" x14ac:dyDescent="0.15">
      <c r="A1406">
        <v>64</v>
      </c>
      <c r="B1406" t="s">
        <v>132</v>
      </c>
      <c r="C1406" t="s">
        <v>464</v>
      </c>
      <c r="D1406">
        <v>7</v>
      </c>
      <c r="E1406">
        <v>3632812.5</v>
      </c>
      <c r="F1406">
        <v>3818750</v>
      </c>
      <c r="G1406">
        <v>3725781.25</v>
      </c>
      <c r="H1406">
        <v>-34735273.036539711</v>
      </c>
      <c r="I1406">
        <v>-6.0889536268129159E-7</v>
      </c>
      <c r="J1406">
        <v>1.3147002041215819E-5</v>
      </c>
      <c r="K1406">
        <v>-6.5533305102520023</v>
      </c>
      <c r="L1406">
        <v>-1032.2950196429194</v>
      </c>
      <c r="M1406">
        <v>0</v>
      </c>
    </row>
    <row r="1407" spans="1:15" x14ac:dyDescent="0.15">
      <c r="A1407">
        <v>64</v>
      </c>
      <c r="B1407" t="s">
        <v>132</v>
      </c>
      <c r="C1407" t="s">
        <v>464</v>
      </c>
      <c r="D1407">
        <v>8</v>
      </c>
      <c r="E1407">
        <v>3725781.25</v>
      </c>
      <c r="F1407">
        <v>3818750</v>
      </c>
      <c r="G1407">
        <v>3772265.625</v>
      </c>
      <c r="H1407">
        <v>51535882.199710682</v>
      </c>
      <c r="I1407">
        <v>7.2641532419379991E-7</v>
      </c>
      <c r="J1407">
        <v>1.448231272809091E-5</v>
      </c>
      <c r="K1407">
        <v>9.7230175457910129</v>
      </c>
      <c r="L1407">
        <v>1266.1785071063409</v>
      </c>
      <c r="M1407">
        <v>0</v>
      </c>
    </row>
    <row r="1408" spans="1:15" x14ac:dyDescent="0.15">
      <c r="A1408">
        <v>64</v>
      </c>
      <c r="B1408" t="s">
        <v>132</v>
      </c>
      <c r="C1408" t="s">
        <v>464</v>
      </c>
      <c r="D1408">
        <v>9</v>
      </c>
      <c r="E1408">
        <v>3725781.25</v>
      </c>
      <c r="F1408">
        <v>3772265.625</v>
      </c>
      <c r="G1408">
        <v>3749023.4375</v>
      </c>
      <c r="H1408">
        <v>2982266.0883304277</v>
      </c>
      <c r="I1408">
        <v>4.664531861834503E-8</v>
      </c>
      <c r="J1408">
        <v>1.3802542722515455E-5</v>
      </c>
      <c r="K1408">
        <v>0.56264925068493465</v>
      </c>
      <c r="L1408">
        <v>-20.452188735338424</v>
      </c>
      <c r="M1408">
        <v>0</v>
      </c>
    </row>
    <row r="1409" spans="1:15" x14ac:dyDescent="0.15">
      <c r="A1409">
        <v>64</v>
      </c>
      <c r="B1409" t="s">
        <v>132</v>
      </c>
      <c r="C1409" t="s">
        <v>464</v>
      </c>
      <c r="D1409">
        <v>10</v>
      </c>
      <c r="E1409">
        <v>3749023.4375</v>
      </c>
      <c r="F1409">
        <v>3772265.625</v>
      </c>
      <c r="G1409">
        <v>3760644.53125</v>
      </c>
      <c r="H1409">
        <v>25855670.637872603</v>
      </c>
      <c r="I1409">
        <v>3.8346876091713507E-7</v>
      </c>
      <c r="J1409">
        <v>1.4139366164814245E-5</v>
      </c>
      <c r="K1409">
        <v>4.8780602667482835</v>
      </c>
      <c r="L1409">
        <v>587.53295939083193</v>
      </c>
      <c r="M1409">
        <v>0</v>
      </c>
    </row>
    <row r="1410" spans="1:15" x14ac:dyDescent="0.15">
      <c r="A1410">
        <v>64</v>
      </c>
      <c r="B1410" t="s">
        <v>132</v>
      </c>
      <c r="C1410" t="s">
        <v>464</v>
      </c>
      <c r="D1410">
        <v>11</v>
      </c>
      <c r="E1410">
        <v>3749023.4375</v>
      </c>
      <c r="F1410">
        <v>3760644.53125</v>
      </c>
      <c r="G1410">
        <v>3754833.984375</v>
      </c>
      <c r="H1410">
        <v>14074183.885643099</v>
      </c>
      <c r="I1410">
        <v>2.1429513074041153E-7</v>
      </c>
      <c r="J1410">
        <v>1.3970192534637522E-5</v>
      </c>
      <c r="K1410">
        <v>2.6553059930652592</v>
      </c>
      <c r="L1410">
        <v>274.82839305838911</v>
      </c>
      <c r="M1410">
        <v>0</v>
      </c>
    </row>
    <row r="1411" spans="1:15" x14ac:dyDescent="0.15">
      <c r="A1411">
        <v>64</v>
      </c>
      <c r="B1411" t="s">
        <v>132</v>
      </c>
      <c r="C1411" t="s">
        <v>464</v>
      </c>
      <c r="D1411">
        <v>12</v>
      </c>
      <c r="E1411">
        <v>3749023.4375</v>
      </c>
      <c r="F1411">
        <v>3754833.984375</v>
      </c>
      <c r="G1411">
        <v>3751928.7109375</v>
      </c>
      <c r="H1411">
        <v>8442802.8439207692</v>
      </c>
      <c r="I1411">
        <v>1.3028040689279275E-7</v>
      </c>
      <c r="J1411">
        <v>1.3886177810789903E-5</v>
      </c>
      <c r="K1411">
        <v>1.5928614527056013</v>
      </c>
      <c r="L1411">
        <v>125.02567331059852</v>
      </c>
      <c r="M1411">
        <v>0</v>
      </c>
    </row>
    <row r="1412" spans="1:15" x14ac:dyDescent="0.15">
      <c r="A1412">
        <v>64</v>
      </c>
      <c r="B1412" t="s">
        <v>132</v>
      </c>
      <c r="C1412" t="s">
        <v>464</v>
      </c>
      <c r="D1412">
        <v>13</v>
      </c>
      <c r="E1412">
        <v>3749023.4375</v>
      </c>
      <c r="F1412">
        <v>3751928.7109375</v>
      </c>
      <c r="G1412">
        <v>3750476.07421875</v>
      </c>
      <c r="H1412">
        <v>5691338.7999831103</v>
      </c>
      <c r="I1412">
        <v>8.8416457350443529E-8</v>
      </c>
      <c r="J1412">
        <v>1.3844313861247554E-5</v>
      </c>
      <c r="K1412">
        <v>1.0737564712065335</v>
      </c>
      <c r="L1412">
        <v>51.74976955875276</v>
      </c>
      <c r="M1412">
        <v>0</v>
      </c>
    </row>
    <row r="1413" spans="1:15" x14ac:dyDescent="0.15">
      <c r="A1413">
        <v>64</v>
      </c>
      <c r="B1413" t="s">
        <v>132</v>
      </c>
      <c r="C1413" t="s">
        <v>464</v>
      </c>
      <c r="D1413">
        <v>14</v>
      </c>
      <c r="E1413">
        <v>3749023.4375</v>
      </c>
      <c r="F1413">
        <v>3750476.07421875</v>
      </c>
      <c r="G1413">
        <v>3749749.755859375</v>
      </c>
      <c r="H1413">
        <v>4331467.3155498356</v>
      </c>
      <c r="I1413">
        <v>6.7518557676004361E-8</v>
      </c>
      <c r="J1413">
        <v>1.3823415961573115E-5</v>
      </c>
      <c r="K1413">
        <v>0.81719630887288419</v>
      </c>
      <c r="L1413">
        <v>15.513503501972798</v>
      </c>
      <c r="M1413">
        <v>0</v>
      </c>
    </row>
    <row r="1414" spans="1:15" x14ac:dyDescent="0.15">
      <c r="A1414">
        <v>64</v>
      </c>
      <c r="B1414" t="s">
        <v>132</v>
      </c>
      <c r="C1414" t="s">
        <v>464</v>
      </c>
      <c r="D1414">
        <v>15</v>
      </c>
      <c r="E1414">
        <v>3749023.4375</v>
      </c>
      <c r="F1414">
        <v>3749749.755859375</v>
      </c>
      <c r="G1414">
        <v>3749386.5966796875</v>
      </c>
      <c r="H1414">
        <v>3655542.4353967416</v>
      </c>
      <c r="I1414">
        <v>5.7078979472135246E-8</v>
      </c>
      <c r="J1414">
        <v>1.3812976383369246E-5</v>
      </c>
      <c r="K1414">
        <v>0.68967293702300614</v>
      </c>
      <c r="L1414">
        <v>-2.5029203807911049</v>
      </c>
      <c r="M1414">
        <v>0</v>
      </c>
    </row>
    <row r="1415" spans="1:15" x14ac:dyDescent="0.15">
      <c r="A1415">
        <v>64</v>
      </c>
      <c r="B1415" t="s">
        <v>132</v>
      </c>
      <c r="C1415" t="s">
        <v>464</v>
      </c>
      <c r="D1415">
        <v>16</v>
      </c>
      <c r="E1415">
        <v>3749386.5966796875</v>
      </c>
      <c r="F1415">
        <v>3749749.755859375</v>
      </c>
      <c r="G1415">
        <v>3749568.1762695313</v>
      </c>
      <c r="H1415">
        <v>3993237.129926804</v>
      </c>
      <c r="I1415">
        <v>6.2299009646327988E-8</v>
      </c>
      <c r="J1415">
        <v>1.3818196413543438E-5</v>
      </c>
      <c r="K1415">
        <v>0.75338410873270012</v>
      </c>
      <c r="L1415">
        <v>6.4985870959599543</v>
      </c>
      <c r="M1415">
        <v>0</v>
      </c>
    </row>
    <row r="1416" spans="1:15" x14ac:dyDescent="0.15">
      <c r="A1416">
        <v>64</v>
      </c>
      <c r="B1416" t="s">
        <v>132</v>
      </c>
      <c r="C1416" t="s">
        <v>464</v>
      </c>
      <c r="D1416">
        <v>17</v>
      </c>
      <c r="E1416">
        <v>3749386.5966796875</v>
      </c>
      <c r="F1416">
        <v>3749568.1762695313</v>
      </c>
      <c r="G1416">
        <v>3749477.3864746094</v>
      </c>
      <c r="H1416">
        <v>3824275.2387731811</v>
      </c>
      <c r="I1416">
        <v>5.9688319190858669E-8</v>
      </c>
      <c r="J1416">
        <v>1.3815585723087969E-5</v>
      </c>
      <c r="K1416">
        <v>0.72150691245437726</v>
      </c>
      <c r="L1416">
        <v>1.9948874093330458</v>
      </c>
      <c r="M1416">
        <v>0</v>
      </c>
    </row>
    <row r="1417" spans="1:15" x14ac:dyDescent="0.15">
      <c r="A1417">
        <v>64</v>
      </c>
      <c r="B1417" t="s">
        <v>132</v>
      </c>
      <c r="C1417" t="s">
        <v>464</v>
      </c>
      <c r="D1417">
        <v>18</v>
      </c>
      <c r="E1417">
        <v>3749386.5966796875</v>
      </c>
      <c r="F1417">
        <v>3749477.3864746094</v>
      </c>
      <c r="G1417">
        <v>3749431.9915771484</v>
      </c>
      <c r="H1417">
        <v>3739888.1424969397</v>
      </c>
      <c r="I1417">
        <v>5.8383603100087178E-8</v>
      </c>
      <c r="J1417">
        <v>1.3814281006997197E-5</v>
      </c>
      <c r="K1417">
        <v>0.70558602039410978</v>
      </c>
      <c r="L1417">
        <v>-0.25454119721729362</v>
      </c>
      <c r="M1417">
        <v>0</v>
      </c>
    </row>
    <row r="1418" spans="1:15" x14ac:dyDescent="0.15">
      <c r="A1418">
        <v>64</v>
      </c>
      <c r="B1418" t="s">
        <v>132</v>
      </c>
      <c r="C1418" t="s">
        <v>465</v>
      </c>
      <c r="D1418">
        <v>18</v>
      </c>
      <c r="E1418">
        <v>3749386.5966796875</v>
      </c>
      <c r="F1418">
        <v>3749477.3864746094</v>
      </c>
      <c r="G1418">
        <v>3749431.9915771484</v>
      </c>
      <c r="H1418">
        <v>3739888.1424969397</v>
      </c>
      <c r="I1418">
        <v>5.8383603100087178E-8</v>
      </c>
      <c r="J1418">
        <v>1.3814281006997197E-5</v>
      </c>
      <c r="K1418">
        <v>0.70558602039410978</v>
      </c>
      <c r="L1418">
        <v>-0.25454119721729362</v>
      </c>
      <c r="M1418">
        <v>0</v>
      </c>
      <c r="N1418" t="s">
        <v>466</v>
      </c>
      <c r="O1418" t="s">
        <v>467</v>
      </c>
    </row>
    <row r="1419" spans="1:15" x14ac:dyDescent="0.15">
      <c r="A1419">
        <v>65</v>
      </c>
      <c r="B1419" t="s">
        <v>133</v>
      </c>
      <c r="C1419" t="s">
        <v>461</v>
      </c>
      <c r="D1419">
        <v>0</v>
      </c>
      <c r="E1419">
        <v>100000</v>
      </c>
      <c r="F1419">
        <v>12000000</v>
      </c>
      <c r="G1419">
        <v>100000</v>
      </c>
      <c r="H1419">
        <v>-25.296023239263189</v>
      </c>
      <c r="I1419">
        <v>-3.5365061679164012E-4</v>
      </c>
      <c r="J1419">
        <v>-3.3998175730745237E-4</v>
      </c>
      <c r="K1419">
        <v>-4.3339226863002847E-6</v>
      </c>
      <c r="L1419">
        <v>-100.02529602323926</v>
      </c>
      <c r="M1419">
        <v>0</v>
      </c>
      <c r="O1419" t="s">
        <v>462</v>
      </c>
    </row>
    <row r="1420" spans="1:15" x14ac:dyDescent="0.15">
      <c r="A1420">
        <v>65</v>
      </c>
      <c r="B1420" t="s">
        <v>133</v>
      </c>
      <c r="C1420" t="s">
        <v>461</v>
      </c>
      <c r="D1420">
        <v>0</v>
      </c>
      <c r="E1420">
        <v>100000</v>
      </c>
      <c r="F1420">
        <v>12000000</v>
      </c>
      <c r="G1420">
        <v>12000000</v>
      </c>
      <c r="H1420">
        <v>476404649645.53302</v>
      </c>
      <c r="I1420">
        <v>8.621561737958334E-4</v>
      </c>
      <c r="J1420">
        <v>8.758250332800211E-4</v>
      </c>
      <c r="K1420">
        <v>81621.561596013707</v>
      </c>
      <c r="L1420">
        <v>3969938.7470461084</v>
      </c>
      <c r="M1420">
        <v>0</v>
      </c>
      <c r="O1420" t="s">
        <v>463</v>
      </c>
    </row>
    <row r="1421" spans="1:15" x14ac:dyDescent="0.15">
      <c r="A1421">
        <v>65</v>
      </c>
      <c r="B1421" t="s">
        <v>133</v>
      </c>
      <c r="C1421" t="s">
        <v>464</v>
      </c>
      <c r="D1421">
        <v>1</v>
      </c>
      <c r="E1421">
        <v>100000</v>
      </c>
      <c r="F1421">
        <v>12000000</v>
      </c>
      <c r="G1421">
        <v>6050000</v>
      </c>
      <c r="H1421">
        <v>1554595483.8234019</v>
      </c>
      <c r="I1421">
        <v>1.1342385374519476E-5</v>
      </c>
      <c r="J1421">
        <v>2.5011244858707202E-5</v>
      </c>
      <c r="K1421">
        <v>266.34608023701577</v>
      </c>
      <c r="L1421">
        <v>25595.793121047966</v>
      </c>
      <c r="M1421">
        <v>0</v>
      </c>
    </row>
    <row r="1422" spans="1:15" x14ac:dyDescent="0.15">
      <c r="A1422">
        <v>65</v>
      </c>
      <c r="B1422" t="s">
        <v>133</v>
      </c>
      <c r="C1422" t="s">
        <v>464</v>
      </c>
      <c r="D1422">
        <v>2</v>
      </c>
      <c r="E1422">
        <v>100000</v>
      </c>
      <c r="F1422">
        <v>6050000</v>
      </c>
      <c r="G1422">
        <v>3075000</v>
      </c>
      <c r="H1422">
        <v>-119740.56563980339</v>
      </c>
      <c r="I1422">
        <v>-1.3555396279575147E-5</v>
      </c>
      <c r="J1422">
        <v>1.134632046125786E-7</v>
      </c>
      <c r="K1422">
        <v>-2.0514938217296164E-2</v>
      </c>
      <c r="L1422">
        <v>-103.89400213462775</v>
      </c>
      <c r="M1422">
        <v>0</v>
      </c>
    </row>
    <row r="1423" spans="1:15" x14ac:dyDescent="0.15">
      <c r="A1423">
        <v>65</v>
      </c>
      <c r="B1423" t="s">
        <v>133</v>
      </c>
      <c r="C1423" t="s">
        <v>464</v>
      </c>
      <c r="D1423">
        <v>3</v>
      </c>
      <c r="E1423">
        <v>3075000</v>
      </c>
      <c r="F1423">
        <v>6050000</v>
      </c>
      <c r="G1423">
        <v>4562500</v>
      </c>
      <c r="H1423">
        <v>-2691304.2038470493</v>
      </c>
      <c r="I1423">
        <v>-8.0967615779807532E-6</v>
      </c>
      <c r="J1423">
        <v>5.5720979062069727E-6</v>
      </c>
      <c r="K1423">
        <v>-0.46109636421759526</v>
      </c>
      <c r="L1423">
        <v>-158.98748939938739</v>
      </c>
      <c r="M1423">
        <v>0</v>
      </c>
    </row>
    <row r="1424" spans="1:15" x14ac:dyDescent="0.15">
      <c r="A1424">
        <v>65</v>
      </c>
      <c r="B1424" t="s">
        <v>133</v>
      </c>
      <c r="C1424" t="s">
        <v>464</v>
      </c>
      <c r="D1424">
        <v>4</v>
      </c>
      <c r="E1424">
        <v>4562500</v>
      </c>
      <c r="F1424">
        <v>6050000</v>
      </c>
      <c r="G1424">
        <v>5306250</v>
      </c>
      <c r="H1424">
        <v>-91626552.25497888</v>
      </c>
      <c r="I1424">
        <v>-3.2517996113768842E-6</v>
      </c>
      <c r="J1424">
        <v>1.0417059872810842E-5</v>
      </c>
      <c r="K1424">
        <v>-15.69821428962674</v>
      </c>
      <c r="L1424">
        <v>-1826.7665913776939</v>
      </c>
      <c r="M1424">
        <v>0</v>
      </c>
    </row>
    <row r="1425" spans="1:15" x14ac:dyDescent="0.15">
      <c r="A1425">
        <v>65</v>
      </c>
      <c r="B1425" t="s">
        <v>133</v>
      </c>
      <c r="C1425" t="s">
        <v>464</v>
      </c>
      <c r="D1425">
        <v>5</v>
      </c>
      <c r="E1425">
        <v>5306250</v>
      </c>
      <c r="F1425">
        <v>6050000</v>
      </c>
      <c r="G1425">
        <v>5678125</v>
      </c>
      <c r="H1425">
        <v>186884928.36424518</v>
      </c>
      <c r="I1425">
        <v>2.1724700283831215E-6</v>
      </c>
      <c r="J1425">
        <v>1.5841329512570847E-5</v>
      </c>
      <c r="K1425">
        <v>32.018662502975999</v>
      </c>
      <c r="L1425">
        <v>3191.3140933714067</v>
      </c>
      <c r="M1425">
        <v>0</v>
      </c>
    </row>
    <row r="1426" spans="1:15" x14ac:dyDescent="0.15">
      <c r="A1426">
        <v>65</v>
      </c>
      <c r="B1426" t="s">
        <v>133</v>
      </c>
      <c r="C1426" t="s">
        <v>464</v>
      </c>
      <c r="D1426">
        <v>6</v>
      </c>
      <c r="E1426">
        <v>5306250</v>
      </c>
      <c r="F1426">
        <v>5678125</v>
      </c>
      <c r="G1426">
        <v>5492187.5</v>
      </c>
      <c r="H1426">
        <v>-66337848.576413393</v>
      </c>
      <c r="I1426">
        <v>-1.345177141037927E-6</v>
      </c>
      <c r="J1426">
        <v>1.2323682343149799E-5</v>
      </c>
      <c r="K1426">
        <v>-11.365545650646917</v>
      </c>
      <c r="L1426">
        <v>-1307.8584093571712</v>
      </c>
      <c r="M1426">
        <v>0</v>
      </c>
    </row>
    <row r="1427" spans="1:15" x14ac:dyDescent="0.15">
      <c r="A1427">
        <v>65</v>
      </c>
      <c r="B1427" t="s">
        <v>133</v>
      </c>
      <c r="C1427" t="s">
        <v>464</v>
      </c>
      <c r="D1427">
        <v>7</v>
      </c>
      <c r="E1427">
        <v>5492187.5</v>
      </c>
      <c r="F1427">
        <v>5678125</v>
      </c>
      <c r="G1427">
        <v>5585156.25</v>
      </c>
      <c r="H1427">
        <v>22338009.362033039</v>
      </c>
      <c r="I1427">
        <v>3.3204304458382871E-7</v>
      </c>
      <c r="J1427">
        <v>1.4000902528771555E-5</v>
      </c>
      <c r="K1427">
        <v>3.8271314279407274</v>
      </c>
      <c r="L1427">
        <v>299.953168043115</v>
      </c>
      <c r="M1427">
        <v>0</v>
      </c>
    </row>
    <row r="1428" spans="1:15" x14ac:dyDescent="0.15">
      <c r="A1428">
        <v>65</v>
      </c>
      <c r="B1428" t="s">
        <v>133</v>
      </c>
      <c r="C1428" t="s">
        <v>464</v>
      </c>
      <c r="D1428">
        <v>8</v>
      </c>
      <c r="E1428">
        <v>5492187.5</v>
      </c>
      <c r="F1428">
        <v>5585156.25</v>
      </c>
      <c r="G1428">
        <v>5538671.875</v>
      </c>
      <c r="H1428">
        <v>-30628402.696589656</v>
      </c>
      <c r="I1428">
        <v>-5.264303707415549E-7</v>
      </c>
      <c r="J1428">
        <v>1.3142429113446171E-5</v>
      </c>
      <c r="K1428">
        <v>-5.2475097779739848</v>
      </c>
      <c r="L1428">
        <v>-652.99182525756066</v>
      </c>
      <c r="M1428">
        <v>0</v>
      </c>
    </row>
    <row r="1429" spans="1:15" x14ac:dyDescent="0.15">
      <c r="A1429">
        <v>65</v>
      </c>
      <c r="B1429" t="s">
        <v>133</v>
      </c>
      <c r="C1429" t="s">
        <v>464</v>
      </c>
      <c r="D1429">
        <v>9</v>
      </c>
      <c r="E1429">
        <v>5538671.875</v>
      </c>
      <c r="F1429">
        <v>5585156.25</v>
      </c>
      <c r="G1429">
        <v>5561914.0625</v>
      </c>
      <c r="H1429">
        <v>-6409954.4884841684</v>
      </c>
      <c r="I1429">
        <v>-1.022294782357776E-7</v>
      </c>
      <c r="J1429">
        <v>1.3566630005951948E-5</v>
      </c>
      <c r="K1429">
        <v>-1.0982061058781287</v>
      </c>
      <c r="L1429">
        <v>-215.24727668307386</v>
      </c>
      <c r="M1429">
        <v>0</v>
      </c>
    </row>
    <row r="1430" spans="1:15" x14ac:dyDescent="0.15">
      <c r="A1430">
        <v>65</v>
      </c>
      <c r="B1430" t="s">
        <v>133</v>
      </c>
      <c r="C1430" t="s">
        <v>464</v>
      </c>
      <c r="D1430">
        <v>10</v>
      </c>
      <c r="E1430">
        <v>5561914.0625</v>
      </c>
      <c r="F1430">
        <v>5585156.25</v>
      </c>
      <c r="G1430">
        <v>5573535.15625</v>
      </c>
      <c r="H1430">
        <v>7384421.013851284</v>
      </c>
      <c r="I1430">
        <v>1.1363847272987799E-7</v>
      </c>
      <c r="J1430">
        <v>1.3782497956917604E-5</v>
      </c>
      <c r="K1430">
        <v>1.265159723108114</v>
      </c>
      <c r="L1430">
        <v>32.490794564570194</v>
      </c>
      <c r="M1430">
        <v>0</v>
      </c>
    </row>
    <row r="1431" spans="1:15" x14ac:dyDescent="0.15">
      <c r="A1431">
        <v>65</v>
      </c>
      <c r="B1431" t="s">
        <v>133</v>
      </c>
      <c r="C1431" t="s">
        <v>464</v>
      </c>
      <c r="D1431">
        <v>11</v>
      </c>
      <c r="E1431">
        <v>5561914.0625</v>
      </c>
      <c r="F1431">
        <v>5573535.15625</v>
      </c>
      <c r="G1431">
        <v>5567724.609375</v>
      </c>
      <c r="H1431">
        <v>343981.13519363856</v>
      </c>
      <c r="I1431">
        <v>5.3881715899715304E-9</v>
      </c>
      <c r="J1431">
        <v>1.3674247655777697E-5</v>
      </c>
      <c r="K1431">
        <v>5.8933676308500202E-2</v>
      </c>
      <c r="L1431">
        <v>-93.821872320796203</v>
      </c>
      <c r="M1431">
        <v>0</v>
      </c>
    </row>
    <row r="1432" spans="1:15" x14ac:dyDescent="0.15">
      <c r="A1432">
        <v>65</v>
      </c>
      <c r="B1432" t="s">
        <v>133</v>
      </c>
      <c r="C1432" t="s">
        <v>464</v>
      </c>
      <c r="D1432">
        <v>12</v>
      </c>
      <c r="E1432">
        <v>5567724.609375</v>
      </c>
      <c r="F1432">
        <v>5573535.15625</v>
      </c>
      <c r="G1432">
        <v>5570629.8828125</v>
      </c>
      <c r="H1432">
        <v>3828186.1607026011</v>
      </c>
      <c r="I1432">
        <v>5.9434218078619955E-8</v>
      </c>
      <c r="J1432">
        <v>1.3728293702266346E-5</v>
      </c>
      <c r="K1432">
        <v>0.65587632855657707</v>
      </c>
      <c r="L1432">
        <v>-31.279114907382318</v>
      </c>
      <c r="M1432">
        <v>0</v>
      </c>
    </row>
    <row r="1433" spans="1:15" x14ac:dyDescent="0.15">
      <c r="A1433">
        <v>65</v>
      </c>
      <c r="B1433" t="s">
        <v>133</v>
      </c>
      <c r="C1433" t="s">
        <v>464</v>
      </c>
      <c r="D1433">
        <v>13</v>
      </c>
      <c r="E1433">
        <v>5570629.8828125</v>
      </c>
      <c r="F1433">
        <v>5573535.15625</v>
      </c>
      <c r="G1433">
        <v>5572082.51953125</v>
      </c>
      <c r="H1433">
        <v>5597273.7517769001</v>
      </c>
      <c r="I1433">
        <v>8.6516552221310911E-8</v>
      </c>
      <c r="J1433">
        <v>1.3755376036409037E-5</v>
      </c>
      <c r="K1433">
        <v>0.95897096017079708</v>
      </c>
      <c r="L1433">
        <v>0.45209725730640021</v>
      </c>
      <c r="M1433">
        <v>0</v>
      </c>
    </row>
    <row r="1434" spans="1:15" x14ac:dyDescent="0.15">
      <c r="A1434">
        <v>65</v>
      </c>
      <c r="B1434" t="s">
        <v>133</v>
      </c>
      <c r="C1434" t="s">
        <v>465</v>
      </c>
      <c r="D1434">
        <v>13</v>
      </c>
      <c r="E1434">
        <v>5570629.8828125</v>
      </c>
      <c r="F1434">
        <v>5573535.15625</v>
      </c>
      <c r="G1434">
        <v>5572082.51953125</v>
      </c>
      <c r="H1434">
        <v>5597273.7517769001</v>
      </c>
      <c r="I1434">
        <v>8.6516552221310911E-8</v>
      </c>
      <c r="J1434">
        <v>1.3755376036409037E-5</v>
      </c>
      <c r="K1434">
        <v>0.95897096017079708</v>
      </c>
      <c r="L1434">
        <v>0.45209725730640021</v>
      </c>
      <c r="M1434">
        <v>0</v>
      </c>
      <c r="N1434" t="s">
        <v>466</v>
      </c>
      <c r="O1434" t="s">
        <v>467</v>
      </c>
    </row>
    <row r="1435" spans="1:15" x14ac:dyDescent="0.15">
      <c r="A1435">
        <v>66</v>
      </c>
      <c r="B1435" t="s">
        <v>134</v>
      </c>
      <c r="C1435" t="s">
        <v>461</v>
      </c>
      <c r="D1435">
        <v>0</v>
      </c>
      <c r="E1435">
        <v>100000</v>
      </c>
      <c r="F1435">
        <v>12000000</v>
      </c>
      <c r="G1435">
        <v>100000</v>
      </c>
      <c r="H1435">
        <v>39.678195164570106</v>
      </c>
      <c r="I1435">
        <v>-2.8443279326797219E-4</v>
      </c>
      <c r="J1435">
        <v>-2.7076393378378444E-4</v>
      </c>
      <c r="K1435">
        <v>6.797994631356509E-6</v>
      </c>
      <c r="L1435">
        <v>-99.960321804835431</v>
      </c>
      <c r="M1435">
        <v>0</v>
      </c>
      <c r="O1435" t="s">
        <v>462</v>
      </c>
    </row>
    <row r="1436" spans="1:15" x14ac:dyDescent="0.15">
      <c r="A1436">
        <v>66</v>
      </c>
      <c r="B1436" t="s">
        <v>134</v>
      </c>
      <c r="C1436" t="s">
        <v>461</v>
      </c>
      <c r="D1436">
        <v>0</v>
      </c>
      <c r="E1436">
        <v>100000</v>
      </c>
      <c r="F1436">
        <v>12000000</v>
      </c>
      <c r="G1436">
        <v>12000000</v>
      </c>
      <c r="H1436">
        <v>1663634511798.127</v>
      </c>
      <c r="I1436">
        <v>2.2946976806558304E-3</v>
      </c>
      <c r="J1436">
        <v>2.3083665401400183E-3</v>
      </c>
      <c r="K1436">
        <v>285027.54303304525</v>
      </c>
      <c r="L1436">
        <v>13863520.931651058</v>
      </c>
      <c r="M1436">
        <v>0</v>
      </c>
      <c r="O1436" t="s">
        <v>463</v>
      </c>
    </row>
    <row r="1437" spans="1:15" x14ac:dyDescent="0.15">
      <c r="A1437">
        <v>66</v>
      </c>
      <c r="B1437" t="s">
        <v>134</v>
      </c>
      <c r="C1437" t="s">
        <v>464</v>
      </c>
      <c r="D1437">
        <v>1</v>
      </c>
      <c r="E1437">
        <v>100000</v>
      </c>
      <c r="F1437">
        <v>12000000</v>
      </c>
      <c r="G1437">
        <v>6050000</v>
      </c>
      <c r="H1437">
        <v>27899253115.727917</v>
      </c>
      <c r="I1437">
        <v>9.9704725249351398E-5</v>
      </c>
      <c r="J1437">
        <v>1.1337358473353912E-4</v>
      </c>
      <c r="K1437">
        <v>4779.9294325999772</v>
      </c>
      <c r="L1437">
        <v>461044.67959880852</v>
      </c>
      <c r="M1437">
        <v>0</v>
      </c>
    </row>
    <row r="1438" spans="1:15" x14ac:dyDescent="0.15">
      <c r="A1438">
        <v>66</v>
      </c>
      <c r="B1438" t="s">
        <v>134</v>
      </c>
      <c r="C1438" t="s">
        <v>464</v>
      </c>
      <c r="D1438">
        <v>2</v>
      </c>
      <c r="E1438">
        <v>100000</v>
      </c>
      <c r="F1438">
        <v>6050000</v>
      </c>
      <c r="G1438">
        <v>3075000</v>
      </c>
      <c r="H1438">
        <v>-333874.0808167822</v>
      </c>
      <c r="I1438">
        <v>-1.1096874225980912E-5</v>
      </c>
      <c r="J1438">
        <v>2.5719852582068135E-6</v>
      </c>
      <c r="K1438">
        <v>-5.7202052652037899E-2</v>
      </c>
      <c r="L1438">
        <v>-110.85769368509861</v>
      </c>
      <c r="M1438">
        <v>0</v>
      </c>
    </row>
    <row r="1439" spans="1:15" x14ac:dyDescent="0.15">
      <c r="A1439">
        <v>66</v>
      </c>
      <c r="B1439" t="s">
        <v>134</v>
      </c>
      <c r="C1439" t="s">
        <v>464</v>
      </c>
      <c r="D1439">
        <v>3</v>
      </c>
      <c r="E1439">
        <v>3075000</v>
      </c>
      <c r="F1439">
        <v>6050000</v>
      </c>
      <c r="G1439">
        <v>4562500</v>
      </c>
      <c r="H1439">
        <v>453704480.16339529</v>
      </c>
      <c r="I1439">
        <v>4.2719162131813751E-6</v>
      </c>
      <c r="J1439">
        <v>1.7940775697369101E-5</v>
      </c>
      <c r="K1439">
        <v>77.732381918601149</v>
      </c>
      <c r="L1439">
        <v>9844.2077844031846</v>
      </c>
      <c r="M1439">
        <v>0</v>
      </c>
    </row>
    <row r="1440" spans="1:15" x14ac:dyDescent="0.15">
      <c r="A1440">
        <v>66</v>
      </c>
      <c r="B1440" t="s">
        <v>134</v>
      </c>
      <c r="C1440" t="s">
        <v>464</v>
      </c>
      <c r="D1440">
        <v>4</v>
      </c>
      <c r="E1440">
        <v>3075000</v>
      </c>
      <c r="F1440">
        <v>4562500</v>
      </c>
      <c r="G1440">
        <v>3818750</v>
      </c>
      <c r="H1440">
        <v>-11486630.262138648</v>
      </c>
      <c r="I1440">
        <v>-6.6165344507541138E-6</v>
      </c>
      <c r="J1440">
        <v>7.0523250334336121E-6</v>
      </c>
      <c r="K1440">
        <v>-1.9679839400588766</v>
      </c>
      <c r="L1440">
        <v>-400.79555514602026</v>
      </c>
      <c r="M1440">
        <v>0</v>
      </c>
    </row>
    <row r="1441" spans="1:15" x14ac:dyDescent="0.15">
      <c r="A1441">
        <v>66</v>
      </c>
      <c r="B1441" t="s">
        <v>134</v>
      </c>
      <c r="C1441" t="s">
        <v>464</v>
      </c>
      <c r="D1441">
        <v>5</v>
      </c>
      <c r="E1441">
        <v>3818750</v>
      </c>
      <c r="F1441">
        <v>4562500</v>
      </c>
      <c r="G1441">
        <v>4190625</v>
      </c>
      <c r="H1441">
        <v>-90936608.027479738</v>
      </c>
      <c r="I1441">
        <v>-3.330023106086394E-6</v>
      </c>
      <c r="J1441">
        <v>1.0338836378101332E-5</v>
      </c>
      <c r="K1441">
        <v>-15.580007371821603</v>
      </c>
      <c r="L1441">
        <v>-2270.0010864126411</v>
      </c>
      <c r="M1441">
        <v>0</v>
      </c>
    </row>
    <row r="1442" spans="1:15" x14ac:dyDescent="0.15">
      <c r="A1442">
        <v>66</v>
      </c>
      <c r="B1442" t="s">
        <v>134</v>
      </c>
      <c r="C1442" t="s">
        <v>464</v>
      </c>
      <c r="D1442">
        <v>6</v>
      </c>
      <c r="E1442">
        <v>4190625</v>
      </c>
      <c r="F1442">
        <v>4562500</v>
      </c>
      <c r="G1442">
        <v>4376562.5</v>
      </c>
      <c r="H1442">
        <v>-33830451.546693943</v>
      </c>
      <c r="I1442">
        <v>-5.8815927620828097E-7</v>
      </c>
      <c r="J1442">
        <v>1.3080700207979445E-5</v>
      </c>
      <c r="K1442">
        <v>-5.7961111143519846</v>
      </c>
      <c r="L1442">
        <v>-872.99139556887269</v>
      </c>
      <c r="M1442">
        <v>0</v>
      </c>
    </row>
    <row r="1443" spans="1:15" x14ac:dyDescent="0.15">
      <c r="A1443">
        <v>66</v>
      </c>
      <c r="B1443" t="s">
        <v>134</v>
      </c>
      <c r="C1443" t="s">
        <v>464</v>
      </c>
      <c r="D1443">
        <v>7</v>
      </c>
      <c r="E1443">
        <v>4376562.5</v>
      </c>
      <c r="F1443">
        <v>4562500</v>
      </c>
      <c r="G1443">
        <v>4469531.25</v>
      </c>
      <c r="H1443">
        <v>138199110.66246915</v>
      </c>
      <c r="I1443">
        <v>1.6997555033762328E-6</v>
      </c>
      <c r="J1443">
        <v>1.5368614987563959E-5</v>
      </c>
      <c r="K1443">
        <v>23.677407917500176</v>
      </c>
      <c r="L1443">
        <v>2992.0269471763768</v>
      </c>
      <c r="M1443">
        <v>0</v>
      </c>
    </row>
    <row r="1444" spans="1:15" x14ac:dyDescent="0.15">
      <c r="A1444">
        <v>66</v>
      </c>
      <c r="B1444" t="s">
        <v>134</v>
      </c>
      <c r="C1444" t="s">
        <v>464</v>
      </c>
      <c r="D1444">
        <v>8</v>
      </c>
      <c r="E1444">
        <v>4376562.5</v>
      </c>
      <c r="F1444">
        <v>4469531.25</v>
      </c>
      <c r="G1444">
        <v>4423046.875</v>
      </c>
      <c r="H1444">
        <v>36109970.496540427</v>
      </c>
      <c r="I1444">
        <v>5.214358626384287E-7</v>
      </c>
      <c r="J1444">
        <v>1.4190295346826155E-5</v>
      </c>
      <c r="K1444">
        <v>6.1866570431388066</v>
      </c>
      <c r="L1444">
        <v>716.40487919406075</v>
      </c>
      <c r="M1444">
        <v>0</v>
      </c>
    </row>
    <row r="1445" spans="1:15" x14ac:dyDescent="0.15">
      <c r="A1445">
        <v>66</v>
      </c>
      <c r="B1445" t="s">
        <v>134</v>
      </c>
      <c r="C1445" t="s">
        <v>464</v>
      </c>
      <c r="D1445">
        <v>9</v>
      </c>
      <c r="E1445">
        <v>4376562.5</v>
      </c>
      <c r="F1445">
        <v>4423046.875</v>
      </c>
      <c r="G1445">
        <v>4399804.6875</v>
      </c>
      <c r="H1445">
        <v>-2647358.22539195</v>
      </c>
      <c r="I1445">
        <v>-4.1795105179682471E-8</v>
      </c>
      <c r="J1445">
        <v>1.3627064379008043E-5</v>
      </c>
      <c r="K1445">
        <v>-0.45356717786301454</v>
      </c>
      <c r="L1445">
        <v>-160.1699032894162</v>
      </c>
      <c r="M1445">
        <v>0</v>
      </c>
    </row>
    <row r="1446" spans="1:15" x14ac:dyDescent="0.15">
      <c r="A1446">
        <v>66</v>
      </c>
      <c r="B1446" t="s">
        <v>134</v>
      </c>
      <c r="C1446" t="s">
        <v>464</v>
      </c>
      <c r="D1446">
        <v>10</v>
      </c>
      <c r="E1446">
        <v>4399804.6875</v>
      </c>
      <c r="F1446">
        <v>4423046.875</v>
      </c>
      <c r="G1446">
        <v>4411425.78125</v>
      </c>
      <c r="H1446">
        <v>15755573.945494827</v>
      </c>
      <c r="I1446">
        <v>2.3769182095153547E-7</v>
      </c>
      <c r="J1446">
        <v>1.3906551305139261E-5</v>
      </c>
      <c r="K1446">
        <v>2.6993744713230527</v>
      </c>
      <c r="L1446">
        <v>257.15378035965517</v>
      </c>
      <c r="M1446">
        <v>0</v>
      </c>
    </row>
    <row r="1447" spans="1:15" x14ac:dyDescent="0.15">
      <c r="A1447">
        <v>66</v>
      </c>
      <c r="B1447" t="s">
        <v>134</v>
      </c>
      <c r="C1447" t="s">
        <v>464</v>
      </c>
      <c r="D1447">
        <v>11</v>
      </c>
      <c r="E1447">
        <v>4399804.6875</v>
      </c>
      <c r="F1447">
        <v>4411425.78125</v>
      </c>
      <c r="G1447">
        <v>4405615.234375</v>
      </c>
      <c r="H1447">
        <v>6313763.7784429239</v>
      </c>
      <c r="I1447">
        <v>9.7418305144133588E-8</v>
      </c>
      <c r="J1447">
        <v>1.3766277789331859E-5</v>
      </c>
      <c r="K1447">
        <v>1.081725922549865</v>
      </c>
      <c r="L1447">
        <v>43.311738373780663</v>
      </c>
      <c r="M1447">
        <v>0</v>
      </c>
    </row>
    <row r="1448" spans="1:15" x14ac:dyDescent="0.15">
      <c r="A1448">
        <v>66</v>
      </c>
      <c r="B1448" t="s">
        <v>134</v>
      </c>
      <c r="C1448" t="s">
        <v>464</v>
      </c>
      <c r="D1448">
        <v>12</v>
      </c>
      <c r="E1448">
        <v>4399804.6875</v>
      </c>
      <c r="F1448">
        <v>4405615.234375</v>
      </c>
      <c r="G1448">
        <v>4402709.9609375</v>
      </c>
      <c r="H1448">
        <v>1773545.9388900842</v>
      </c>
      <c r="I1448">
        <v>2.7679036564903575E-8</v>
      </c>
      <c r="J1448">
        <v>1.3696538520752629E-5</v>
      </c>
      <c r="K1448">
        <v>0.30385847241874059</v>
      </c>
      <c r="L1448">
        <v>-59.716948092750798</v>
      </c>
      <c r="M1448">
        <v>0</v>
      </c>
    </row>
    <row r="1449" spans="1:15" x14ac:dyDescent="0.15">
      <c r="A1449">
        <v>66</v>
      </c>
      <c r="B1449" t="s">
        <v>134</v>
      </c>
      <c r="C1449" t="s">
        <v>464</v>
      </c>
      <c r="D1449">
        <v>13</v>
      </c>
      <c r="E1449">
        <v>4402709.9609375</v>
      </c>
      <c r="F1449">
        <v>4405615.234375</v>
      </c>
      <c r="G1449">
        <v>4404162.59765625</v>
      </c>
      <c r="H1449">
        <v>4028691.6114327009</v>
      </c>
      <c r="I1449">
        <v>6.2515610160172571E-8</v>
      </c>
      <c r="J1449">
        <v>1.3731375094347898E-5</v>
      </c>
      <c r="K1449">
        <v>0.69022857093976975</v>
      </c>
      <c r="L1449">
        <v>-8.5253661257502706</v>
      </c>
      <c r="M1449">
        <v>0</v>
      </c>
    </row>
    <row r="1450" spans="1:15" x14ac:dyDescent="0.15">
      <c r="A1450">
        <v>66</v>
      </c>
      <c r="B1450" t="s">
        <v>134</v>
      </c>
      <c r="C1450" t="s">
        <v>464</v>
      </c>
      <c r="D1450">
        <v>14</v>
      </c>
      <c r="E1450">
        <v>4404162.59765625</v>
      </c>
      <c r="F1450">
        <v>4405615.234375</v>
      </c>
      <c r="G1450">
        <v>4404888.916015625</v>
      </c>
      <c r="H1450">
        <v>5167542.3765044659</v>
      </c>
      <c r="I1450">
        <v>7.9959643005656815E-8</v>
      </c>
      <c r="J1450">
        <v>1.3748819127193383E-5</v>
      </c>
      <c r="K1450">
        <v>0.88534584768997571</v>
      </c>
      <c r="L1450">
        <v>17.313795535590657</v>
      </c>
      <c r="M1450">
        <v>0</v>
      </c>
    </row>
    <row r="1451" spans="1:15" x14ac:dyDescent="0.15">
      <c r="A1451">
        <v>66</v>
      </c>
      <c r="B1451" t="s">
        <v>134</v>
      </c>
      <c r="C1451" t="s">
        <v>464</v>
      </c>
      <c r="D1451">
        <v>15</v>
      </c>
      <c r="E1451">
        <v>4404162.59765625</v>
      </c>
      <c r="F1451">
        <v>4404888.916015625</v>
      </c>
      <c r="G1451">
        <v>4404525.7568359375</v>
      </c>
      <c r="H1451">
        <v>4597211.9613009086</v>
      </c>
      <c r="I1451">
        <v>7.1236036651099101E-8</v>
      </c>
      <c r="J1451">
        <v>1.3740095520838825E-5</v>
      </c>
      <c r="K1451">
        <v>0.7876321516770306</v>
      </c>
      <c r="L1451">
        <v>4.374732152852487</v>
      </c>
      <c r="M1451">
        <v>0</v>
      </c>
    </row>
    <row r="1452" spans="1:15" x14ac:dyDescent="0.15">
      <c r="A1452">
        <v>66</v>
      </c>
      <c r="B1452" t="s">
        <v>134</v>
      </c>
      <c r="C1452" t="s">
        <v>464</v>
      </c>
      <c r="D1452">
        <v>16</v>
      </c>
      <c r="E1452">
        <v>4404162.59765625</v>
      </c>
      <c r="F1452">
        <v>4404525.7568359375</v>
      </c>
      <c r="G1452">
        <v>4404344.1772460938</v>
      </c>
      <c r="H1452">
        <v>4312748.9266150463</v>
      </c>
      <c r="I1452">
        <v>6.6875783714360565E-8</v>
      </c>
      <c r="J1452">
        <v>1.3735735267902086E-5</v>
      </c>
      <c r="K1452">
        <v>0.73889560570780766</v>
      </c>
      <c r="L1452">
        <v>-2.0796569692316647</v>
      </c>
      <c r="M1452">
        <v>0</v>
      </c>
    </row>
    <row r="1453" spans="1:15" x14ac:dyDescent="0.15">
      <c r="A1453">
        <v>66</v>
      </c>
      <c r="B1453" t="s">
        <v>134</v>
      </c>
      <c r="C1453" t="s">
        <v>464</v>
      </c>
      <c r="D1453">
        <v>17</v>
      </c>
      <c r="E1453">
        <v>4404344.1772460938</v>
      </c>
      <c r="F1453">
        <v>4404525.7568359375</v>
      </c>
      <c r="G1453">
        <v>4404434.9670410156</v>
      </c>
      <c r="H1453">
        <v>4454859.6856856989</v>
      </c>
      <c r="I1453">
        <v>6.9054826584675645E-8</v>
      </c>
      <c r="J1453">
        <v>1.3737914310772402E-5</v>
      </c>
      <c r="K1453">
        <v>0.76324318939233282</v>
      </c>
      <c r="L1453">
        <v>1.1448623721775497</v>
      </c>
      <c r="M1453">
        <v>0</v>
      </c>
    </row>
    <row r="1454" spans="1:15" x14ac:dyDescent="0.15">
      <c r="A1454">
        <v>66</v>
      </c>
      <c r="B1454" t="s">
        <v>134</v>
      </c>
      <c r="C1454" t="s">
        <v>464</v>
      </c>
      <c r="D1454">
        <v>18</v>
      </c>
      <c r="E1454">
        <v>4404344.1772460938</v>
      </c>
      <c r="F1454">
        <v>4404434.9670410156</v>
      </c>
      <c r="G1454">
        <v>4404389.5721435547</v>
      </c>
      <c r="H1454">
        <v>4383758.5790946148</v>
      </c>
      <c r="I1454">
        <v>6.7964795730002969E-8</v>
      </c>
      <c r="J1454">
        <v>1.3736824279917729E-5</v>
      </c>
      <c r="K1454">
        <v>0.75106156321490813</v>
      </c>
      <c r="L1454">
        <v>-0.46841889689832861</v>
      </c>
      <c r="M1454">
        <v>0</v>
      </c>
    </row>
    <row r="1455" spans="1:15" x14ac:dyDescent="0.15">
      <c r="A1455">
        <v>66</v>
      </c>
      <c r="B1455" t="s">
        <v>134</v>
      </c>
      <c r="C1455" t="s">
        <v>465</v>
      </c>
      <c r="D1455">
        <v>18</v>
      </c>
      <c r="E1455">
        <v>4404344.1772460938</v>
      </c>
      <c r="F1455">
        <v>4404434.9670410156</v>
      </c>
      <c r="G1455">
        <v>4404389.5721435547</v>
      </c>
      <c r="H1455">
        <v>4383758.5790946148</v>
      </c>
      <c r="I1455">
        <v>6.7964795730002969E-8</v>
      </c>
      <c r="J1455">
        <v>1.3736824279917729E-5</v>
      </c>
      <c r="K1455">
        <v>0.75106156321490813</v>
      </c>
      <c r="L1455">
        <v>-0.46841889689832861</v>
      </c>
      <c r="M1455">
        <v>0</v>
      </c>
      <c r="N1455" t="s">
        <v>466</v>
      </c>
      <c r="O1455" t="s">
        <v>467</v>
      </c>
    </row>
    <row r="1456" spans="1:15" x14ac:dyDescent="0.15">
      <c r="A1456">
        <v>67</v>
      </c>
      <c r="B1456" t="s">
        <v>135</v>
      </c>
      <c r="C1456" t="s">
        <v>461</v>
      </c>
      <c r="D1456">
        <v>0</v>
      </c>
      <c r="E1456">
        <v>100000</v>
      </c>
      <c r="F1456">
        <v>12000000</v>
      </c>
      <c r="G1456">
        <v>100000</v>
      </c>
      <c r="H1456">
        <v>-54.888351859353442</v>
      </c>
      <c r="I1456">
        <v>-2.3872100874197056E-4</v>
      </c>
      <c r="J1456">
        <v>-2.2539165841418141E-4</v>
      </c>
      <c r="K1456">
        <v>-1.1521363516200174E-5</v>
      </c>
      <c r="L1456">
        <v>-100.05488835185935</v>
      </c>
      <c r="M1456">
        <v>0</v>
      </c>
      <c r="O1456" t="s">
        <v>462</v>
      </c>
    </row>
    <row r="1457" spans="1:15" x14ac:dyDescent="0.15">
      <c r="A1457">
        <v>67</v>
      </c>
      <c r="B1457" t="s">
        <v>135</v>
      </c>
      <c r="C1457" t="s">
        <v>461</v>
      </c>
      <c r="D1457">
        <v>0</v>
      </c>
      <c r="E1457">
        <v>100000</v>
      </c>
      <c r="F1457">
        <v>12000000</v>
      </c>
      <c r="G1457">
        <v>12000000</v>
      </c>
      <c r="H1457">
        <v>4421319824121.8066</v>
      </c>
      <c r="I1457">
        <v>4.8325170226728538E-3</v>
      </c>
      <c r="J1457">
        <v>4.8458463730006425E-3</v>
      </c>
      <c r="K1457">
        <v>928059.07245343912</v>
      </c>
      <c r="L1457">
        <v>36844231.867681719</v>
      </c>
      <c r="M1457">
        <v>0</v>
      </c>
      <c r="O1457" t="s">
        <v>463</v>
      </c>
    </row>
    <row r="1458" spans="1:15" x14ac:dyDescent="0.15">
      <c r="A1458">
        <v>67</v>
      </c>
      <c r="B1458" t="s">
        <v>135</v>
      </c>
      <c r="C1458" t="s">
        <v>464</v>
      </c>
      <c r="D1458">
        <v>1</v>
      </c>
      <c r="E1458">
        <v>100000</v>
      </c>
      <c r="F1458">
        <v>12000000</v>
      </c>
      <c r="G1458">
        <v>6050000</v>
      </c>
      <c r="H1458">
        <v>119343249326.03302</v>
      </c>
      <c r="I1458">
        <v>2.8875443099355232E-4</v>
      </c>
      <c r="J1458">
        <v>3.0208378132134148E-4</v>
      </c>
      <c r="K1458">
        <v>25050.796974429955</v>
      </c>
      <c r="L1458">
        <v>1972515.6913393887</v>
      </c>
      <c r="M1458">
        <v>0</v>
      </c>
    </row>
    <row r="1459" spans="1:15" x14ac:dyDescent="0.15">
      <c r="A1459">
        <v>67</v>
      </c>
      <c r="B1459" t="s">
        <v>135</v>
      </c>
      <c r="C1459" t="s">
        <v>464</v>
      </c>
      <c r="D1459">
        <v>2</v>
      </c>
      <c r="E1459">
        <v>100000</v>
      </c>
      <c r="F1459">
        <v>6050000</v>
      </c>
      <c r="G1459">
        <v>3075000</v>
      </c>
      <c r="H1459">
        <v>-3868455.5785123766</v>
      </c>
      <c r="I1459">
        <v>-7.5183672256077918E-6</v>
      </c>
      <c r="J1459">
        <v>5.8109831021813699E-6</v>
      </c>
      <c r="K1459">
        <v>-0.81200986104519823</v>
      </c>
      <c r="L1459">
        <v>-225.80343344755696</v>
      </c>
      <c r="M1459">
        <v>0</v>
      </c>
    </row>
    <row r="1460" spans="1:15" x14ac:dyDescent="0.15">
      <c r="A1460">
        <v>67</v>
      </c>
      <c r="B1460" t="s">
        <v>135</v>
      </c>
      <c r="C1460" t="s">
        <v>464</v>
      </c>
      <c r="D1460">
        <v>3</v>
      </c>
      <c r="E1460">
        <v>3075000</v>
      </c>
      <c r="F1460">
        <v>6050000</v>
      </c>
      <c r="G1460">
        <v>4562500</v>
      </c>
      <c r="H1460">
        <v>10901909481.822531</v>
      </c>
      <c r="I1460">
        <v>4.8036908060146715E-5</v>
      </c>
      <c r="J1460">
        <v>6.136625838793588E-5</v>
      </c>
      <c r="K1460">
        <v>2288.3700804614837</v>
      </c>
      <c r="L1460">
        <v>238845.96124542534</v>
      </c>
      <c r="M1460">
        <v>0</v>
      </c>
    </row>
    <row r="1461" spans="1:15" x14ac:dyDescent="0.15">
      <c r="A1461">
        <v>67</v>
      </c>
      <c r="B1461" t="s">
        <v>135</v>
      </c>
      <c r="C1461" t="s">
        <v>464</v>
      </c>
      <c r="D1461">
        <v>4</v>
      </c>
      <c r="E1461">
        <v>3075000</v>
      </c>
      <c r="F1461">
        <v>4562500</v>
      </c>
      <c r="G1461">
        <v>3818750</v>
      </c>
      <c r="H1461">
        <v>494800136.89579231</v>
      </c>
      <c r="I1461">
        <v>4.4407027538669177E-6</v>
      </c>
      <c r="J1461">
        <v>1.7770053081656079E-5</v>
      </c>
      <c r="K1461">
        <v>103.86123925982983</v>
      </c>
      <c r="L1461">
        <v>12857.123061100945</v>
      </c>
      <c r="M1461">
        <v>0</v>
      </c>
    </row>
    <row r="1462" spans="1:15" x14ac:dyDescent="0.15">
      <c r="A1462">
        <v>67</v>
      </c>
      <c r="B1462" t="s">
        <v>135</v>
      </c>
      <c r="C1462" t="s">
        <v>464</v>
      </c>
      <c r="D1462">
        <v>5</v>
      </c>
      <c r="E1462">
        <v>3075000</v>
      </c>
      <c r="F1462">
        <v>3818750</v>
      </c>
      <c r="G1462">
        <v>3446875</v>
      </c>
      <c r="H1462">
        <v>-79933730.883109957</v>
      </c>
      <c r="I1462">
        <v>-3.852538700593932E-6</v>
      </c>
      <c r="J1462">
        <v>9.4768116271952296E-6</v>
      </c>
      <c r="K1462">
        <v>-16.77852476004869</v>
      </c>
      <c r="L1462">
        <v>-2419.0202976060914</v>
      </c>
      <c r="M1462">
        <v>0</v>
      </c>
    </row>
    <row r="1463" spans="1:15" x14ac:dyDescent="0.15">
      <c r="A1463">
        <v>67</v>
      </c>
      <c r="B1463" t="s">
        <v>135</v>
      </c>
      <c r="C1463" t="s">
        <v>464</v>
      </c>
      <c r="D1463">
        <v>6</v>
      </c>
      <c r="E1463">
        <v>3446875</v>
      </c>
      <c r="F1463">
        <v>3818750</v>
      </c>
      <c r="G1463">
        <v>3632812.5</v>
      </c>
      <c r="H1463">
        <v>-64121559.328175731</v>
      </c>
      <c r="I1463">
        <v>-1.2607677352970327E-6</v>
      </c>
      <c r="J1463">
        <v>1.2068582592492129E-5</v>
      </c>
      <c r="K1463">
        <v>-13.459463970398239</v>
      </c>
      <c r="L1463">
        <v>-1865.0665793562353</v>
      </c>
      <c r="M1463">
        <v>0</v>
      </c>
    </row>
    <row r="1464" spans="1:15" x14ac:dyDescent="0.15">
      <c r="A1464">
        <v>67</v>
      </c>
      <c r="B1464" t="s">
        <v>135</v>
      </c>
      <c r="C1464" t="s">
        <v>464</v>
      </c>
      <c r="D1464">
        <v>7</v>
      </c>
      <c r="E1464">
        <v>3632812.5</v>
      </c>
      <c r="F1464">
        <v>3818750</v>
      </c>
      <c r="G1464">
        <v>3725781.25</v>
      </c>
      <c r="H1464">
        <v>111018219.27588363</v>
      </c>
      <c r="I1464">
        <v>1.3840303056773222E-6</v>
      </c>
      <c r="J1464">
        <v>1.4713380633466484E-5</v>
      </c>
      <c r="K1464">
        <v>23.303327898717189</v>
      </c>
      <c r="L1464">
        <v>2879.729936530322</v>
      </c>
      <c r="M1464">
        <v>0</v>
      </c>
    </row>
    <row r="1465" spans="1:15" x14ac:dyDescent="0.15">
      <c r="A1465">
        <v>67</v>
      </c>
      <c r="B1465" t="s">
        <v>135</v>
      </c>
      <c r="C1465" t="s">
        <v>464</v>
      </c>
      <c r="D1465">
        <v>8</v>
      </c>
      <c r="E1465">
        <v>3632812.5</v>
      </c>
      <c r="F1465">
        <v>3725781.25</v>
      </c>
      <c r="G1465">
        <v>3679296.875</v>
      </c>
      <c r="H1465">
        <v>811008.3923596493</v>
      </c>
      <c r="I1465">
        <v>1.2427345185028911E-8</v>
      </c>
      <c r="J1465">
        <v>1.3341777672974191E-5</v>
      </c>
      <c r="K1465">
        <v>0.17023507149581749</v>
      </c>
      <c r="L1465">
        <v>-77.957516886710877</v>
      </c>
      <c r="M1465">
        <v>0</v>
      </c>
    </row>
    <row r="1466" spans="1:15" x14ac:dyDescent="0.15">
      <c r="A1466">
        <v>67</v>
      </c>
      <c r="B1466" t="s">
        <v>135</v>
      </c>
      <c r="C1466" t="s">
        <v>464</v>
      </c>
      <c r="D1466">
        <v>9</v>
      </c>
      <c r="E1466">
        <v>3679296.875</v>
      </c>
      <c r="F1466">
        <v>3725781.25</v>
      </c>
      <c r="G1466">
        <v>3702539.0625</v>
      </c>
      <c r="H1466">
        <v>49828928.165846258</v>
      </c>
      <c r="I1466">
        <v>6.8564283593922518E-7</v>
      </c>
      <c r="J1466">
        <v>1.4014993163728387E-5</v>
      </c>
      <c r="K1466">
        <v>10.459362971808915</v>
      </c>
      <c r="L1466">
        <v>1245.8042528307899</v>
      </c>
      <c r="M1466">
        <v>0</v>
      </c>
    </row>
    <row r="1467" spans="1:15" x14ac:dyDescent="0.15">
      <c r="A1467">
        <v>67</v>
      </c>
      <c r="B1467" t="s">
        <v>135</v>
      </c>
      <c r="C1467" t="s">
        <v>464</v>
      </c>
      <c r="D1467">
        <v>10</v>
      </c>
      <c r="E1467">
        <v>3679296.875</v>
      </c>
      <c r="F1467">
        <v>3702539.0625</v>
      </c>
      <c r="G1467">
        <v>3690917.96875</v>
      </c>
      <c r="H1467">
        <v>23851905.018289633</v>
      </c>
      <c r="I1467">
        <v>3.4592493091282618E-7</v>
      </c>
      <c r="J1467">
        <v>1.3675275258701988E-5</v>
      </c>
      <c r="K1467">
        <v>5.0066445604663325</v>
      </c>
      <c r="L1467">
        <v>546.23232540623326</v>
      </c>
      <c r="M1467">
        <v>0</v>
      </c>
    </row>
    <row r="1468" spans="1:15" x14ac:dyDescent="0.15">
      <c r="A1468">
        <v>67</v>
      </c>
      <c r="B1468" t="s">
        <v>135</v>
      </c>
      <c r="C1468" t="s">
        <v>464</v>
      </c>
      <c r="D1468">
        <v>11</v>
      </c>
      <c r="E1468">
        <v>3679296.875</v>
      </c>
      <c r="F1468">
        <v>3690917.96875</v>
      </c>
      <c r="G1468">
        <v>3685107.421875</v>
      </c>
      <c r="H1468">
        <v>11971013.261643726</v>
      </c>
      <c r="I1468">
        <v>1.7840194513946696E-7</v>
      </c>
      <c r="J1468">
        <v>1.3507752272928629E-5</v>
      </c>
      <c r="K1468">
        <v>2.5127807772050517</v>
      </c>
      <c r="L1468">
        <v>224.84842071585578</v>
      </c>
      <c r="M1468">
        <v>0</v>
      </c>
    </row>
    <row r="1469" spans="1:15" x14ac:dyDescent="0.15">
      <c r="A1469">
        <v>67</v>
      </c>
      <c r="B1469" t="s">
        <v>135</v>
      </c>
      <c r="C1469" t="s">
        <v>464</v>
      </c>
      <c r="D1469">
        <v>12</v>
      </c>
      <c r="E1469">
        <v>3679296.875</v>
      </c>
      <c r="F1469">
        <v>3685107.421875</v>
      </c>
      <c r="G1469">
        <v>3682202.1484375</v>
      </c>
      <c r="H1469">
        <v>6301716.4357973058</v>
      </c>
      <c r="I1469">
        <v>9.522141720094293E-8</v>
      </c>
      <c r="J1469">
        <v>1.3424571744990105E-5</v>
      </c>
      <c r="K1469">
        <v>1.3227645460894208</v>
      </c>
      <c r="L1469">
        <v>71.139882650694943</v>
      </c>
      <c r="M1469">
        <v>0</v>
      </c>
    </row>
    <row r="1470" spans="1:15" x14ac:dyDescent="0.15">
      <c r="A1470">
        <v>67</v>
      </c>
      <c r="B1470" t="s">
        <v>135</v>
      </c>
      <c r="C1470" t="s">
        <v>464</v>
      </c>
      <c r="D1470">
        <v>13</v>
      </c>
      <c r="E1470">
        <v>3679296.875</v>
      </c>
      <c r="F1470">
        <v>3682202.1484375</v>
      </c>
      <c r="G1470">
        <v>3680749.51171875</v>
      </c>
      <c r="H1470">
        <v>3534182.5688759498</v>
      </c>
      <c r="I1470">
        <v>5.3776740052974422E-8</v>
      </c>
      <c r="J1470">
        <v>1.3383127067842136E-5</v>
      </c>
      <c r="K1470">
        <v>0.74184413867947441</v>
      </c>
      <c r="L1470">
        <v>-3.9819863420795452</v>
      </c>
      <c r="M1470">
        <v>0</v>
      </c>
    </row>
    <row r="1471" spans="1:15" x14ac:dyDescent="0.15">
      <c r="A1471">
        <v>67</v>
      </c>
      <c r="B1471" t="s">
        <v>135</v>
      </c>
      <c r="C1471" t="s">
        <v>464</v>
      </c>
      <c r="D1471">
        <v>14</v>
      </c>
      <c r="E1471">
        <v>3680749.51171875</v>
      </c>
      <c r="F1471">
        <v>3682202.1484375</v>
      </c>
      <c r="G1471">
        <v>3681475.830078125</v>
      </c>
      <c r="H1471">
        <v>4912351.9399585808</v>
      </c>
      <c r="I1471">
        <v>7.4486563925939519E-8</v>
      </c>
      <c r="J1471">
        <v>1.3403836891715101E-5</v>
      </c>
      <c r="K1471">
        <v>1.0311293836039883</v>
      </c>
      <c r="L1471">
        <v>33.434311854611174</v>
      </c>
      <c r="M1471">
        <v>0</v>
      </c>
    </row>
    <row r="1472" spans="1:15" x14ac:dyDescent="0.15">
      <c r="A1472">
        <v>67</v>
      </c>
      <c r="B1472" t="s">
        <v>135</v>
      </c>
      <c r="C1472" t="s">
        <v>464</v>
      </c>
      <c r="D1472">
        <v>15</v>
      </c>
      <c r="E1472">
        <v>3680749.51171875</v>
      </c>
      <c r="F1472">
        <v>3681475.830078125</v>
      </c>
      <c r="G1472">
        <v>3681112.6708984375</v>
      </c>
      <c r="H1472">
        <v>4221845.7978470754</v>
      </c>
      <c r="I1472">
        <v>6.4128167189468724E-8</v>
      </c>
      <c r="J1472">
        <v>1.339347849497863E-5</v>
      </c>
      <c r="K1472">
        <v>0.88618838967833569</v>
      </c>
      <c r="L1472">
        <v>14.689393541889682</v>
      </c>
      <c r="M1472">
        <v>0</v>
      </c>
    </row>
    <row r="1473" spans="1:15" x14ac:dyDescent="0.15">
      <c r="A1473">
        <v>67</v>
      </c>
      <c r="B1473" t="s">
        <v>135</v>
      </c>
      <c r="C1473" t="s">
        <v>464</v>
      </c>
      <c r="D1473">
        <v>16</v>
      </c>
      <c r="E1473">
        <v>3680749.51171875</v>
      </c>
      <c r="F1473">
        <v>3681112.6708984375</v>
      </c>
      <c r="G1473">
        <v>3680931.0913085938</v>
      </c>
      <c r="H1473">
        <v>3877635.3332406911</v>
      </c>
      <c r="I1473">
        <v>5.8951225349539348E-8</v>
      </c>
      <c r="J1473">
        <v>1.3388301553138701E-5</v>
      </c>
      <c r="K1473">
        <v>0.81393674147850903</v>
      </c>
      <c r="L1473">
        <v>5.3438718914503713</v>
      </c>
      <c r="M1473">
        <v>0</v>
      </c>
    </row>
    <row r="1474" spans="1:15" x14ac:dyDescent="0.15">
      <c r="A1474">
        <v>67</v>
      </c>
      <c r="B1474" t="s">
        <v>135</v>
      </c>
      <c r="C1474" t="s">
        <v>464</v>
      </c>
      <c r="D1474">
        <v>17</v>
      </c>
      <c r="E1474">
        <v>3680749.51171875</v>
      </c>
      <c r="F1474">
        <v>3680931.0913085938</v>
      </c>
      <c r="G1474">
        <v>3680840.3015136719</v>
      </c>
      <c r="H1474">
        <v>3705853.8137589553</v>
      </c>
      <c r="I1474">
        <v>5.6364271202551509E-8</v>
      </c>
      <c r="J1474">
        <v>1.3385714598991713E-5</v>
      </c>
      <c r="K1474">
        <v>0.77787886646004034</v>
      </c>
      <c r="L1474">
        <v>0.67955983406824672</v>
      </c>
      <c r="M1474">
        <v>0</v>
      </c>
    </row>
    <row r="1475" spans="1:15" x14ac:dyDescent="0.15">
      <c r="A1475">
        <v>67</v>
      </c>
      <c r="B1475" t="s">
        <v>135</v>
      </c>
      <c r="C1475" t="s">
        <v>465</v>
      </c>
      <c r="D1475">
        <v>17</v>
      </c>
      <c r="E1475">
        <v>3680749.51171875</v>
      </c>
      <c r="F1475">
        <v>3680931.0913085938</v>
      </c>
      <c r="G1475">
        <v>3680840.3015136719</v>
      </c>
      <c r="H1475">
        <v>3705853.8137589553</v>
      </c>
      <c r="I1475">
        <v>5.6364271202551509E-8</v>
      </c>
      <c r="J1475">
        <v>1.3385714598991713E-5</v>
      </c>
      <c r="K1475">
        <v>0.77787886646004034</v>
      </c>
      <c r="L1475">
        <v>0.67955983406824672</v>
      </c>
      <c r="M1475">
        <v>0</v>
      </c>
      <c r="N1475" t="s">
        <v>466</v>
      </c>
      <c r="O1475" t="s">
        <v>467</v>
      </c>
    </row>
    <row r="1476" spans="1:15" x14ac:dyDescent="0.15">
      <c r="A1476">
        <v>68</v>
      </c>
      <c r="B1476" t="s">
        <v>136</v>
      </c>
      <c r="C1476" t="s">
        <v>461</v>
      </c>
      <c r="D1476">
        <v>0</v>
      </c>
      <c r="E1476">
        <v>100000</v>
      </c>
      <c r="F1476">
        <v>12000000</v>
      </c>
      <c r="G1476">
        <v>100000</v>
      </c>
      <c r="H1476">
        <v>-30.041432416228336</v>
      </c>
      <c r="I1476">
        <v>-3.17708345909544E-4</v>
      </c>
      <c r="J1476">
        <v>-3.0446177127484224E-4</v>
      </c>
      <c r="K1476">
        <v>-5.2317849595493523E-6</v>
      </c>
      <c r="L1476">
        <v>-100.03004143241623</v>
      </c>
      <c r="M1476">
        <v>0</v>
      </c>
      <c r="O1476" t="s">
        <v>462</v>
      </c>
    </row>
    <row r="1477" spans="1:15" x14ac:dyDescent="0.15">
      <c r="A1477">
        <v>68</v>
      </c>
      <c r="B1477" t="s">
        <v>136</v>
      </c>
      <c r="C1477" t="s">
        <v>461</v>
      </c>
      <c r="D1477">
        <v>0</v>
      </c>
      <c r="E1477">
        <v>100000</v>
      </c>
      <c r="F1477">
        <v>12000000</v>
      </c>
      <c r="G1477">
        <v>12000000</v>
      </c>
      <c r="H1477">
        <v>844982458669.2771</v>
      </c>
      <c r="I1477">
        <v>1.2949609077189197E-3</v>
      </c>
      <c r="J1477">
        <v>1.3082074823536215E-3</v>
      </c>
      <c r="K1477">
        <v>147155.65014006672</v>
      </c>
      <c r="L1477">
        <v>7041420.4889106425</v>
      </c>
      <c r="M1477">
        <v>0</v>
      </c>
      <c r="O1477" t="s">
        <v>463</v>
      </c>
    </row>
    <row r="1478" spans="1:15" x14ac:dyDescent="0.15">
      <c r="A1478">
        <v>68</v>
      </c>
      <c r="B1478" t="s">
        <v>136</v>
      </c>
      <c r="C1478" t="s">
        <v>464</v>
      </c>
      <c r="D1478">
        <v>1</v>
      </c>
      <c r="E1478">
        <v>100000</v>
      </c>
      <c r="F1478">
        <v>12000000</v>
      </c>
      <c r="G1478">
        <v>6050000</v>
      </c>
      <c r="H1478">
        <v>7168615094.7312336</v>
      </c>
      <c r="I1478">
        <v>3.489069388309371E-5</v>
      </c>
      <c r="J1478">
        <v>4.8137268517795479E-5</v>
      </c>
      <c r="K1478">
        <v>1248.430904152006</v>
      </c>
      <c r="L1478">
        <v>118389.50569803691</v>
      </c>
      <c r="M1478">
        <v>0</v>
      </c>
    </row>
    <row r="1479" spans="1:15" x14ac:dyDescent="0.15">
      <c r="A1479">
        <v>68</v>
      </c>
      <c r="B1479" t="s">
        <v>136</v>
      </c>
      <c r="C1479" t="s">
        <v>464</v>
      </c>
      <c r="D1479">
        <v>2</v>
      </c>
      <c r="E1479">
        <v>100000</v>
      </c>
      <c r="F1479">
        <v>6050000</v>
      </c>
      <c r="G1479">
        <v>3075000</v>
      </c>
      <c r="H1479">
        <v>-180141.76150417113</v>
      </c>
      <c r="I1479">
        <v>-1.2104292268245611E-5</v>
      </c>
      <c r="J1479">
        <v>1.1422823664561605E-6</v>
      </c>
      <c r="K1479">
        <v>-3.137210454436027E-2</v>
      </c>
      <c r="L1479">
        <v>-105.85826866680232</v>
      </c>
      <c r="M1479">
        <v>0</v>
      </c>
    </row>
    <row r="1480" spans="1:15" x14ac:dyDescent="0.15">
      <c r="A1480">
        <v>68</v>
      </c>
      <c r="B1480" t="s">
        <v>136</v>
      </c>
      <c r="C1480" t="s">
        <v>464</v>
      </c>
      <c r="D1480">
        <v>3</v>
      </c>
      <c r="E1480">
        <v>3075000</v>
      </c>
      <c r="F1480">
        <v>6050000</v>
      </c>
      <c r="G1480">
        <v>4562500</v>
      </c>
      <c r="H1480">
        <v>-44195628.565201566</v>
      </c>
      <c r="I1480">
        <v>-4.9350991238713333E-6</v>
      </c>
      <c r="J1480">
        <v>8.3114755108304373E-6</v>
      </c>
      <c r="K1480">
        <v>-7.6967709662321386</v>
      </c>
      <c r="L1480">
        <v>-1068.6713110181165</v>
      </c>
      <c r="M1480">
        <v>0</v>
      </c>
    </row>
    <row r="1481" spans="1:15" x14ac:dyDescent="0.15">
      <c r="A1481">
        <v>68</v>
      </c>
      <c r="B1481" t="s">
        <v>136</v>
      </c>
      <c r="C1481" t="s">
        <v>464</v>
      </c>
      <c r="D1481">
        <v>4</v>
      </c>
      <c r="E1481">
        <v>4562500</v>
      </c>
      <c r="F1481">
        <v>6050000</v>
      </c>
      <c r="G1481">
        <v>5306250</v>
      </c>
      <c r="H1481">
        <v>793202628.19174981</v>
      </c>
      <c r="I1481">
        <v>6.4061041624716144E-6</v>
      </c>
      <c r="J1481">
        <v>1.9652678797173385E-5</v>
      </c>
      <c r="K1481">
        <v>138.13807286389124</v>
      </c>
      <c r="L1481">
        <v>14848.45942410836</v>
      </c>
      <c r="M1481">
        <v>0</v>
      </c>
    </row>
    <row r="1482" spans="1:15" x14ac:dyDescent="0.15">
      <c r="A1482">
        <v>68</v>
      </c>
      <c r="B1482" t="s">
        <v>136</v>
      </c>
      <c r="C1482" t="s">
        <v>464</v>
      </c>
      <c r="D1482">
        <v>5</v>
      </c>
      <c r="E1482">
        <v>4562500</v>
      </c>
      <c r="F1482">
        <v>5306250</v>
      </c>
      <c r="G1482">
        <v>4934375</v>
      </c>
      <c r="H1482">
        <v>-82087079.492566481</v>
      </c>
      <c r="I1482">
        <v>-1.8715275758718743E-6</v>
      </c>
      <c r="J1482">
        <v>1.1375047058829896E-5</v>
      </c>
      <c r="K1482">
        <v>-14.295654811404622</v>
      </c>
      <c r="L1482">
        <v>-1763.5760251818413</v>
      </c>
      <c r="M1482">
        <v>0</v>
      </c>
    </row>
    <row r="1483" spans="1:15" x14ac:dyDescent="0.15">
      <c r="A1483">
        <v>68</v>
      </c>
      <c r="B1483" t="s">
        <v>136</v>
      </c>
      <c r="C1483" t="s">
        <v>464</v>
      </c>
      <c r="D1483">
        <v>6</v>
      </c>
      <c r="E1483">
        <v>4934375</v>
      </c>
      <c r="F1483">
        <v>5306250</v>
      </c>
      <c r="G1483">
        <v>5120312.5</v>
      </c>
      <c r="H1483">
        <v>158782305.06391352</v>
      </c>
      <c r="I1483">
        <v>1.8513851267213818E-6</v>
      </c>
      <c r="J1483">
        <v>1.5097959761423152E-5</v>
      </c>
      <c r="K1483">
        <v>27.652305787762931</v>
      </c>
      <c r="L1483">
        <v>3001.02762407399</v>
      </c>
      <c r="M1483">
        <v>0</v>
      </c>
    </row>
    <row r="1484" spans="1:15" x14ac:dyDescent="0.15">
      <c r="A1484">
        <v>68</v>
      </c>
      <c r="B1484" t="s">
        <v>136</v>
      </c>
      <c r="C1484" t="s">
        <v>464</v>
      </c>
      <c r="D1484">
        <v>7</v>
      </c>
      <c r="E1484">
        <v>4934375</v>
      </c>
      <c r="F1484">
        <v>5120312.5</v>
      </c>
      <c r="G1484">
        <v>5027343.75</v>
      </c>
      <c r="H1484">
        <v>-6931372.8865914112</v>
      </c>
      <c r="I1484">
        <v>-1.0789934447024602E-7</v>
      </c>
      <c r="J1484">
        <v>1.3138675290231525E-5</v>
      </c>
      <c r="K1484">
        <v>-1.2071146247176836</v>
      </c>
      <c r="L1484">
        <v>-237.87346223522931</v>
      </c>
      <c r="M1484">
        <v>0</v>
      </c>
    </row>
    <row r="1485" spans="1:15" x14ac:dyDescent="0.15">
      <c r="A1485">
        <v>68</v>
      </c>
      <c r="B1485" t="s">
        <v>136</v>
      </c>
      <c r="C1485" t="s">
        <v>464</v>
      </c>
      <c r="D1485">
        <v>8</v>
      </c>
      <c r="E1485">
        <v>5027343.75</v>
      </c>
      <c r="F1485">
        <v>5120312.5</v>
      </c>
      <c r="G1485">
        <v>5073828.125</v>
      </c>
      <c r="H1485">
        <v>63397808.027987517</v>
      </c>
      <c r="I1485">
        <v>8.4664375716811729E-7</v>
      </c>
      <c r="J1485">
        <v>1.4093218391869888E-5</v>
      </c>
      <c r="K1485">
        <v>11.040874946097684</v>
      </c>
      <c r="L1485">
        <v>1149.5064173658329</v>
      </c>
      <c r="M1485">
        <v>0</v>
      </c>
    </row>
    <row r="1486" spans="1:15" x14ac:dyDescent="0.15">
      <c r="A1486">
        <v>68</v>
      </c>
      <c r="B1486" t="s">
        <v>136</v>
      </c>
      <c r="C1486" t="s">
        <v>464</v>
      </c>
      <c r="D1486">
        <v>9</v>
      </c>
      <c r="E1486">
        <v>5027343.75</v>
      </c>
      <c r="F1486">
        <v>5073828.125</v>
      </c>
      <c r="G1486">
        <v>5050585.9375</v>
      </c>
      <c r="H1486">
        <v>25248819.415557567</v>
      </c>
      <c r="I1486">
        <v>3.6314842117370884E-7</v>
      </c>
      <c r="J1486">
        <v>1.3609723055875479E-5</v>
      </c>
      <c r="K1486">
        <v>4.3971403172284651</v>
      </c>
      <c r="L1486">
        <v>399.91861791892472</v>
      </c>
      <c r="M1486">
        <v>0</v>
      </c>
    </row>
    <row r="1487" spans="1:15" x14ac:dyDescent="0.15">
      <c r="A1487">
        <v>68</v>
      </c>
      <c r="B1487" t="s">
        <v>136</v>
      </c>
      <c r="C1487" t="s">
        <v>464</v>
      </c>
      <c r="D1487">
        <v>10</v>
      </c>
      <c r="E1487">
        <v>5027343.75</v>
      </c>
      <c r="F1487">
        <v>5050585.9375</v>
      </c>
      <c r="G1487">
        <v>5038964.84375</v>
      </c>
      <c r="H1487">
        <v>8431686.3031019606</v>
      </c>
      <c r="I1487">
        <v>1.2608145276003546E-7</v>
      </c>
      <c r="J1487">
        <v>1.3372656087461806E-5</v>
      </c>
      <c r="K1487">
        <v>1.46839767734835</v>
      </c>
      <c r="L1487">
        <v>67.329730699750144</v>
      </c>
      <c r="M1487">
        <v>0</v>
      </c>
    </row>
    <row r="1488" spans="1:15" x14ac:dyDescent="0.15">
      <c r="A1488">
        <v>68</v>
      </c>
      <c r="B1488" t="s">
        <v>136</v>
      </c>
      <c r="C1488" t="s">
        <v>464</v>
      </c>
      <c r="D1488">
        <v>11</v>
      </c>
      <c r="E1488">
        <v>5027343.75</v>
      </c>
      <c r="F1488">
        <v>5038964.84375</v>
      </c>
      <c r="G1488">
        <v>5033154.296875</v>
      </c>
      <c r="H1488">
        <v>570765.47491204436</v>
      </c>
      <c r="I1488">
        <v>8.7066766923906606E-9</v>
      </c>
      <c r="J1488">
        <v>1.3255281311394161E-5</v>
      </c>
      <c r="K1488">
        <v>9.9400127986632822E-2</v>
      </c>
      <c r="L1488">
        <v>-88.659885208239629</v>
      </c>
      <c r="M1488">
        <v>0</v>
      </c>
    </row>
    <row r="1489" spans="1:15" x14ac:dyDescent="0.15">
      <c r="A1489">
        <v>68</v>
      </c>
      <c r="B1489" t="s">
        <v>136</v>
      </c>
      <c r="C1489" t="s">
        <v>464</v>
      </c>
      <c r="D1489">
        <v>12</v>
      </c>
      <c r="E1489">
        <v>5033154.296875</v>
      </c>
      <c r="F1489">
        <v>5038964.84375</v>
      </c>
      <c r="G1489">
        <v>5036059.5703125</v>
      </c>
      <c r="H1489">
        <v>4456081.0389116127</v>
      </c>
      <c r="I1489">
        <v>6.7297783699177713E-8</v>
      </c>
      <c r="J1489">
        <v>1.3313872418400948E-5</v>
      </c>
      <c r="K1489">
        <v>0.77603682257564532</v>
      </c>
      <c r="L1489">
        <v>-11.516514515035775</v>
      </c>
      <c r="M1489">
        <v>0</v>
      </c>
    </row>
    <row r="1490" spans="1:15" x14ac:dyDescent="0.15">
      <c r="A1490">
        <v>68</v>
      </c>
      <c r="B1490" t="s">
        <v>136</v>
      </c>
      <c r="C1490" t="s">
        <v>464</v>
      </c>
      <c r="D1490">
        <v>13</v>
      </c>
      <c r="E1490">
        <v>5036059.5703125</v>
      </c>
      <c r="F1490">
        <v>5038964.84375</v>
      </c>
      <c r="G1490">
        <v>5037512.20703125</v>
      </c>
      <c r="H1490">
        <v>6432560.3123861058</v>
      </c>
      <c r="I1490">
        <v>9.666552420837534E-8</v>
      </c>
      <c r="J1490">
        <v>1.3343240158910146E-5</v>
      </c>
      <c r="K1490">
        <v>1.1202452608603308</v>
      </c>
      <c r="L1490">
        <v>27.693195530279372</v>
      </c>
      <c r="M1490">
        <v>0</v>
      </c>
    </row>
    <row r="1491" spans="1:15" x14ac:dyDescent="0.15">
      <c r="A1491">
        <v>68</v>
      </c>
      <c r="B1491" t="s">
        <v>136</v>
      </c>
      <c r="C1491" t="s">
        <v>464</v>
      </c>
      <c r="D1491">
        <v>14</v>
      </c>
      <c r="E1491">
        <v>5036059.5703125</v>
      </c>
      <c r="F1491">
        <v>5037512.20703125</v>
      </c>
      <c r="G1491">
        <v>5036785.888671875</v>
      </c>
      <c r="H1491">
        <v>5441433.1380723212</v>
      </c>
      <c r="I1491">
        <v>8.1974721979046749E-8</v>
      </c>
      <c r="J1491">
        <v>1.3328549356680817E-5</v>
      </c>
      <c r="K1491">
        <v>0.94763817036838804</v>
      </c>
      <c r="L1491">
        <v>8.03383860946977</v>
      </c>
      <c r="M1491">
        <v>0</v>
      </c>
    </row>
    <row r="1492" spans="1:15" x14ac:dyDescent="0.15">
      <c r="A1492">
        <v>68</v>
      </c>
      <c r="B1492" t="s">
        <v>136</v>
      </c>
      <c r="C1492" t="s">
        <v>464</v>
      </c>
      <c r="D1492">
        <v>15</v>
      </c>
      <c r="E1492">
        <v>5036059.5703125</v>
      </c>
      <c r="F1492">
        <v>5036785.888671875</v>
      </c>
      <c r="G1492">
        <v>5036422.7294921875</v>
      </c>
      <c r="H1492">
        <v>4948020.6377986493</v>
      </c>
      <c r="I1492">
        <v>7.4634292926231777E-8</v>
      </c>
      <c r="J1492">
        <v>1.3321208927628002E-5</v>
      </c>
      <c r="K1492">
        <v>0.86170924187991316</v>
      </c>
      <c r="L1492">
        <v>-1.7552555939332688</v>
      </c>
      <c r="M1492">
        <v>0</v>
      </c>
    </row>
    <row r="1493" spans="1:15" x14ac:dyDescent="0.15">
      <c r="A1493">
        <v>68</v>
      </c>
      <c r="B1493" t="s">
        <v>136</v>
      </c>
      <c r="C1493" t="s">
        <v>464</v>
      </c>
      <c r="D1493">
        <v>16</v>
      </c>
      <c r="E1493">
        <v>5036422.7294921875</v>
      </c>
      <c r="F1493">
        <v>5036785.888671875</v>
      </c>
      <c r="G1493">
        <v>5036604.3090820313</v>
      </c>
      <c r="H1493">
        <v>5194611.56968561</v>
      </c>
      <c r="I1493">
        <v>7.8305042370925077E-8</v>
      </c>
      <c r="J1493">
        <v>1.3324879677072696E-5</v>
      </c>
      <c r="K1493">
        <v>0.904653623184133</v>
      </c>
      <c r="L1493">
        <v>3.1371783627842125</v>
      </c>
      <c r="M1493">
        <v>0</v>
      </c>
    </row>
    <row r="1494" spans="1:15" x14ac:dyDescent="0.15">
      <c r="A1494">
        <v>68</v>
      </c>
      <c r="B1494" t="s">
        <v>136</v>
      </c>
      <c r="C1494" t="s">
        <v>464</v>
      </c>
      <c r="D1494">
        <v>17</v>
      </c>
      <c r="E1494">
        <v>5036422.7294921875</v>
      </c>
      <c r="F1494">
        <v>5036604.3090820313</v>
      </c>
      <c r="G1494">
        <v>5036513.5192871094</v>
      </c>
      <c r="H1494">
        <v>5071302.5477496218</v>
      </c>
      <c r="I1494">
        <v>7.6470029030403872E-8</v>
      </c>
      <c r="J1494">
        <v>1.3323044663732175E-5</v>
      </c>
      <c r="K1494">
        <v>0.88317907172456445</v>
      </c>
      <c r="L1494">
        <v>0.69073632641487703</v>
      </c>
      <c r="M1494">
        <v>0</v>
      </c>
    </row>
    <row r="1495" spans="1:15" x14ac:dyDescent="0.15">
      <c r="A1495">
        <v>68</v>
      </c>
      <c r="B1495" t="s">
        <v>136</v>
      </c>
      <c r="C1495" t="s">
        <v>465</v>
      </c>
      <c r="D1495">
        <v>17</v>
      </c>
      <c r="E1495">
        <v>5036422.7294921875</v>
      </c>
      <c r="F1495">
        <v>5036604.3090820313</v>
      </c>
      <c r="G1495">
        <v>5036513.5192871094</v>
      </c>
      <c r="H1495">
        <v>5071302.5477496218</v>
      </c>
      <c r="I1495">
        <v>7.6470029030403872E-8</v>
      </c>
      <c r="J1495">
        <v>1.3323044663732175E-5</v>
      </c>
      <c r="K1495">
        <v>0.88317907172456445</v>
      </c>
      <c r="L1495">
        <v>0.69073632641487703</v>
      </c>
      <c r="M1495">
        <v>0</v>
      </c>
      <c r="N1495" t="s">
        <v>466</v>
      </c>
      <c r="O1495" t="s">
        <v>467</v>
      </c>
    </row>
    <row r="1496" spans="1:15" x14ac:dyDescent="0.15">
      <c r="A1496">
        <v>69</v>
      </c>
      <c r="B1496" t="s">
        <v>137</v>
      </c>
      <c r="C1496" t="s">
        <v>461</v>
      </c>
      <c r="D1496">
        <v>0</v>
      </c>
      <c r="E1496">
        <v>100000</v>
      </c>
      <c r="F1496">
        <v>12000000</v>
      </c>
      <c r="G1496">
        <v>100000</v>
      </c>
      <c r="H1496">
        <v>-13.434453901613034</v>
      </c>
      <c r="I1496">
        <v>-4.5107354564927714E-4</v>
      </c>
      <c r="J1496">
        <v>-4.3853644667407355E-4</v>
      </c>
      <c r="K1496">
        <v>-1.9355213804369737E-6</v>
      </c>
      <c r="L1496">
        <v>-100.01343445390161</v>
      </c>
      <c r="M1496">
        <v>0</v>
      </c>
      <c r="O1496" t="s">
        <v>462</v>
      </c>
    </row>
    <row r="1497" spans="1:15" x14ac:dyDescent="0.15">
      <c r="A1497">
        <v>69</v>
      </c>
      <c r="B1497" t="s">
        <v>137</v>
      </c>
      <c r="C1497" t="s">
        <v>461</v>
      </c>
      <c r="D1497">
        <v>0</v>
      </c>
      <c r="E1497">
        <v>100000</v>
      </c>
      <c r="F1497">
        <v>12000000</v>
      </c>
      <c r="G1497">
        <v>12000000</v>
      </c>
      <c r="H1497">
        <v>82470360373.178772</v>
      </c>
      <c r="I1497">
        <v>2.0244746787426241E-4</v>
      </c>
      <c r="J1497">
        <v>2.1498456684946601E-4</v>
      </c>
      <c r="K1497">
        <v>11881.625179826937</v>
      </c>
      <c r="L1497">
        <v>687153.0031098231</v>
      </c>
      <c r="M1497">
        <v>0</v>
      </c>
      <c r="O1497" t="s">
        <v>463</v>
      </c>
    </row>
    <row r="1498" spans="1:15" x14ac:dyDescent="0.15">
      <c r="A1498">
        <v>69</v>
      </c>
      <c r="B1498" t="s">
        <v>137</v>
      </c>
      <c r="C1498" t="s">
        <v>464</v>
      </c>
      <c r="D1498">
        <v>1</v>
      </c>
      <c r="E1498">
        <v>100000</v>
      </c>
      <c r="F1498">
        <v>12000000</v>
      </c>
      <c r="G1498">
        <v>6050000</v>
      </c>
      <c r="H1498">
        <v>-2343187.8742032289</v>
      </c>
      <c r="I1498">
        <v>-7.5767668329229373E-6</v>
      </c>
      <c r="J1498">
        <v>4.9603321422806505E-6</v>
      </c>
      <c r="K1498">
        <v>-0.33758649678767166</v>
      </c>
      <c r="L1498">
        <v>-138.73037808600378</v>
      </c>
      <c r="M1498">
        <v>0</v>
      </c>
    </row>
    <row r="1499" spans="1:15" x14ac:dyDescent="0.15">
      <c r="A1499">
        <v>69</v>
      </c>
      <c r="B1499" t="s">
        <v>137</v>
      </c>
      <c r="C1499" t="s">
        <v>464</v>
      </c>
      <c r="D1499">
        <v>2</v>
      </c>
      <c r="E1499">
        <v>6050000</v>
      </c>
      <c r="F1499">
        <v>12000000</v>
      </c>
      <c r="G1499">
        <v>9025000</v>
      </c>
      <c r="H1499">
        <v>7142876319.4604568</v>
      </c>
      <c r="I1499">
        <v>3.2602951195533184E-5</v>
      </c>
      <c r="J1499">
        <v>4.5140050170736772E-5</v>
      </c>
      <c r="K1499">
        <v>1029.0846159718278</v>
      </c>
      <c r="L1499">
        <v>79045.443982941346</v>
      </c>
      <c r="M1499">
        <v>0</v>
      </c>
    </row>
    <row r="1500" spans="1:15" x14ac:dyDescent="0.15">
      <c r="A1500">
        <v>69</v>
      </c>
      <c r="B1500" t="s">
        <v>137</v>
      </c>
      <c r="C1500" t="s">
        <v>464</v>
      </c>
      <c r="D1500">
        <v>3</v>
      </c>
      <c r="E1500">
        <v>6050000</v>
      </c>
      <c r="F1500">
        <v>9025000</v>
      </c>
      <c r="G1500">
        <v>7537500</v>
      </c>
      <c r="H1500">
        <v>52217055.006730877</v>
      </c>
      <c r="I1500">
        <v>6.7854170448484677E-7</v>
      </c>
      <c r="J1500">
        <v>1.3215640679688435E-5</v>
      </c>
      <c r="K1500">
        <v>7.5229873226812964</v>
      </c>
      <c r="L1500">
        <v>592.76358217885081</v>
      </c>
      <c r="M1500">
        <v>0</v>
      </c>
    </row>
    <row r="1501" spans="1:15" x14ac:dyDescent="0.15">
      <c r="A1501">
        <v>69</v>
      </c>
      <c r="B1501" t="s">
        <v>137</v>
      </c>
      <c r="C1501" t="s">
        <v>464</v>
      </c>
      <c r="D1501">
        <v>4</v>
      </c>
      <c r="E1501">
        <v>6050000</v>
      </c>
      <c r="F1501">
        <v>7537500</v>
      </c>
      <c r="G1501">
        <v>6793750</v>
      </c>
      <c r="H1501">
        <v>-50527453.997160561</v>
      </c>
      <c r="I1501">
        <v>-4.4546153313123895E-6</v>
      </c>
      <c r="J1501">
        <v>8.0824836438911983E-6</v>
      </c>
      <c r="K1501">
        <v>-7.279564039354641</v>
      </c>
      <c r="L1501">
        <v>-843.73437346326489</v>
      </c>
      <c r="M1501">
        <v>0</v>
      </c>
    </row>
    <row r="1502" spans="1:15" x14ac:dyDescent="0.15">
      <c r="A1502">
        <v>69</v>
      </c>
      <c r="B1502" t="s">
        <v>137</v>
      </c>
      <c r="C1502" t="s">
        <v>464</v>
      </c>
      <c r="D1502">
        <v>5</v>
      </c>
      <c r="E1502">
        <v>6793750</v>
      </c>
      <c r="F1502">
        <v>7537500</v>
      </c>
      <c r="G1502">
        <v>7165625</v>
      </c>
      <c r="H1502">
        <v>-90275114.388433814</v>
      </c>
      <c r="I1502">
        <v>-2.5800559249576892E-6</v>
      </c>
      <c r="J1502">
        <v>9.9570430502458985E-6</v>
      </c>
      <c r="K1502">
        <v>-13.006067481405246</v>
      </c>
      <c r="L1502">
        <v>-1359.8358745878247</v>
      </c>
      <c r="M1502">
        <v>0</v>
      </c>
    </row>
    <row r="1503" spans="1:15" x14ac:dyDescent="0.15">
      <c r="A1503">
        <v>69</v>
      </c>
      <c r="B1503" t="s">
        <v>137</v>
      </c>
      <c r="C1503" t="s">
        <v>464</v>
      </c>
      <c r="D1503">
        <v>6</v>
      </c>
      <c r="E1503">
        <v>7165625</v>
      </c>
      <c r="F1503">
        <v>7537500</v>
      </c>
      <c r="G1503">
        <v>7351562.5</v>
      </c>
      <c r="H1503">
        <v>-75741540.042466626</v>
      </c>
      <c r="I1503">
        <v>-1.5680937939277053E-6</v>
      </c>
      <c r="J1503">
        <v>1.0969005181275882E-5</v>
      </c>
      <c r="K1503">
        <v>-10.912194214445559</v>
      </c>
      <c r="L1503">
        <v>-1130.2781217253696</v>
      </c>
      <c r="M1503">
        <v>0</v>
      </c>
    </row>
    <row r="1504" spans="1:15" x14ac:dyDescent="0.15">
      <c r="A1504">
        <v>69</v>
      </c>
      <c r="B1504" t="s">
        <v>137</v>
      </c>
      <c r="C1504" t="s">
        <v>464</v>
      </c>
      <c r="D1504">
        <v>7</v>
      </c>
      <c r="E1504">
        <v>7351562.5</v>
      </c>
      <c r="F1504">
        <v>7537500</v>
      </c>
      <c r="G1504">
        <v>7444531.25</v>
      </c>
      <c r="H1504">
        <v>-30655442.878171019</v>
      </c>
      <c r="I1504">
        <v>-4.9267403052216657E-7</v>
      </c>
      <c r="J1504">
        <v>1.2044424944681421E-5</v>
      </c>
      <c r="K1504">
        <v>-4.416574395356724</v>
      </c>
      <c r="L1504">
        <v>-511.7847296049838</v>
      </c>
      <c r="M1504">
        <v>0</v>
      </c>
    </row>
    <row r="1505" spans="1:15" x14ac:dyDescent="0.15">
      <c r="A1505">
        <v>69</v>
      </c>
      <c r="B1505" t="s">
        <v>137</v>
      </c>
      <c r="C1505" t="s">
        <v>464</v>
      </c>
      <c r="D1505">
        <v>8</v>
      </c>
      <c r="E1505">
        <v>7444531.25</v>
      </c>
      <c r="F1505">
        <v>7537500</v>
      </c>
      <c r="G1505">
        <v>7491015.625</v>
      </c>
      <c r="H1505">
        <v>5764636.0124913715</v>
      </c>
      <c r="I1505">
        <v>8.2916269828077325E-8</v>
      </c>
      <c r="J1505">
        <v>1.2620015245031665E-5</v>
      </c>
      <c r="K1505">
        <v>0.83051952348240476</v>
      </c>
      <c r="L1505">
        <v>-23.04600202337221</v>
      </c>
      <c r="M1505">
        <v>0</v>
      </c>
    </row>
    <row r="1506" spans="1:15" x14ac:dyDescent="0.15">
      <c r="A1506">
        <v>69</v>
      </c>
      <c r="B1506" t="s">
        <v>137</v>
      </c>
      <c r="C1506" t="s">
        <v>464</v>
      </c>
      <c r="D1506">
        <v>9</v>
      </c>
      <c r="E1506">
        <v>7491015.625</v>
      </c>
      <c r="F1506">
        <v>7537500</v>
      </c>
      <c r="G1506">
        <v>7514257.8125</v>
      </c>
      <c r="H1506">
        <v>27693264.386992153</v>
      </c>
      <c r="I1506">
        <v>3.7820051676814941E-7</v>
      </c>
      <c r="J1506">
        <v>1.2915299491971737E-5</v>
      </c>
      <c r="K1506">
        <v>3.9898090169993017</v>
      </c>
      <c r="L1506">
        <v>268.54290973253921</v>
      </c>
      <c r="M1506">
        <v>0</v>
      </c>
    </row>
    <row r="1507" spans="1:15" x14ac:dyDescent="0.15">
      <c r="A1507">
        <v>69</v>
      </c>
      <c r="B1507" t="s">
        <v>137</v>
      </c>
      <c r="C1507" t="s">
        <v>464</v>
      </c>
      <c r="D1507">
        <v>10</v>
      </c>
      <c r="E1507">
        <v>7491015.625</v>
      </c>
      <c r="F1507">
        <v>7514257.8125</v>
      </c>
      <c r="G1507">
        <v>7502636.71875</v>
      </c>
      <c r="H1507">
        <v>16409948.958066115</v>
      </c>
      <c r="I1507">
        <v>2.2992877072987737E-7</v>
      </c>
      <c r="J1507">
        <v>1.2767027745933465E-5</v>
      </c>
      <c r="K1507">
        <v>2.3642052957882314</v>
      </c>
      <c r="L1507">
        <v>118.72242483839929</v>
      </c>
      <c r="M1507">
        <v>0</v>
      </c>
    </row>
    <row r="1508" spans="1:15" x14ac:dyDescent="0.15">
      <c r="A1508">
        <v>69</v>
      </c>
      <c r="B1508" t="s">
        <v>137</v>
      </c>
      <c r="C1508" t="s">
        <v>464</v>
      </c>
      <c r="D1508">
        <v>11</v>
      </c>
      <c r="E1508">
        <v>7491015.625</v>
      </c>
      <c r="F1508">
        <v>7502636.71875</v>
      </c>
      <c r="G1508">
        <v>7496826.171875</v>
      </c>
      <c r="H1508">
        <v>11008230.940326922</v>
      </c>
      <c r="I1508">
        <v>1.5626560713390909E-7</v>
      </c>
      <c r="J1508">
        <v>1.2693364582337497E-5</v>
      </c>
      <c r="K1508">
        <v>1.5859718974682209</v>
      </c>
      <c r="L1508">
        <v>46.838551247530113</v>
      </c>
      <c r="M1508">
        <v>0</v>
      </c>
    </row>
    <row r="1509" spans="1:15" x14ac:dyDescent="0.15">
      <c r="A1509">
        <v>69</v>
      </c>
      <c r="B1509" t="s">
        <v>137</v>
      </c>
      <c r="C1509" t="s">
        <v>464</v>
      </c>
      <c r="D1509">
        <v>12</v>
      </c>
      <c r="E1509">
        <v>7491015.625</v>
      </c>
      <c r="F1509">
        <v>7496826.171875</v>
      </c>
      <c r="G1509">
        <v>7493920.8984375</v>
      </c>
      <c r="H1509">
        <v>8366813.0173250735</v>
      </c>
      <c r="I1509">
        <v>1.1955259531751175E-7</v>
      </c>
      <c r="J1509">
        <v>1.2656651570521099E-5</v>
      </c>
      <c r="K1509">
        <v>1.2054189623001115</v>
      </c>
      <c r="L1509">
        <v>11.648002837467548</v>
      </c>
      <c r="M1509">
        <v>0</v>
      </c>
    </row>
    <row r="1510" spans="1:15" x14ac:dyDescent="0.15">
      <c r="A1510">
        <v>69</v>
      </c>
      <c r="B1510" t="s">
        <v>137</v>
      </c>
      <c r="C1510" t="s">
        <v>464</v>
      </c>
      <c r="D1510">
        <v>13</v>
      </c>
      <c r="E1510">
        <v>7491015.625</v>
      </c>
      <c r="F1510">
        <v>7493920.8984375</v>
      </c>
      <c r="G1510">
        <v>7492468.26171875</v>
      </c>
      <c r="H1510">
        <v>7060785.2971776519</v>
      </c>
      <c r="I1510">
        <v>1.012242269254398E-7</v>
      </c>
      <c r="J1510">
        <v>1.2638323202129028E-5</v>
      </c>
      <c r="K1510">
        <v>1.0172576425843036</v>
      </c>
      <c r="L1510">
        <v>-5.7615588009454086</v>
      </c>
      <c r="M1510">
        <v>0</v>
      </c>
    </row>
    <row r="1511" spans="1:15" x14ac:dyDescent="0.15">
      <c r="A1511">
        <v>69</v>
      </c>
      <c r="B1511" t="s">
        <v>137</v>
      </c>
      <c r="C1511" t="s">
        <v>464</v>
      </c>
      <c r="D1511">
        <v>14</v>
      </c>
      <c r="E1511">
        <v>7492468.26171875</v>
      </c>
      <c r="F1511">
        <v>7493920.8984375</v>
      </c>
      <c r="G1511">
        <v>7493194.580078125</v>
      </c>
      <c r="H1511">
        <v>7712540.6491634399</v>
      </c>
      <c r="I1511">
        <v>1.103855459836418E-7</v>
      </c>
      <c r="J1511">
        <v>1.264748452118723E-5</v>
      </c>
      <c r="K1511">
        <v>1.1111569873452587</v>
      </c>
      <c r="L1511">
        <v>2.9272704284028874</v>
      </c>
      <c r="M1511">
        <v>0</v>
      </c>
    </row>
    <row r="1512" spans="1:15" x14ac:dyDescent="0.15">
      <c r="A1512">
        <v>69</v>
      </c>
      <c r="B1512" t="s">
        <v>137</v>
      </c>
      <c r="C1512" t="s">
        <v>464</v>
      </c>
      <c r="D1512">
        <v>15</v>
      </c>
      <c r="E1512">
        <v>7492468.26171875</v>
      </c>
      <c r="F1512">
        <v>7493194.580078125</v>
      </c>
      <c r="G1512">
        <v>7492831.4208984375</v>
      </c>
      <c r="H1512">
        <v>7386355.9701588936</v>
      </c>
      <c r="I1512">
        <v>1.0580427458716065E-7</v>
      </c>
      <c r="J1512">
        <v>1.2642903249790748E-5</v>
      </c>
      <c r="K1512">
        <v>1.0641630845928387</v>
      </c>
      <c r="L1512">
        <v>-1.4210309128612</v>
      </c>
      <c r="M1512">
        <v>0</v>
      </c>
    </row>
    <row r="1513" spans="1:15" x14ac:dyDescent="0.15">
      <c r="A1513">
        <v>69</v>
      </c>
      <c r="B1513" t="s">
        <v>137</v>
      </c>
      <c r="C1513" t="s">
        <v>464</v>
      </c>
      <c r="D1513">
        <v>16</v>
      </c>
      <c r="E1513">
        <v>7492831.4208984375</v>
      </c>
      <c r="F1513">
        <v>7493194.580078125</v>
      </c>
      <c r="G1513">
        <v>7493013.0004882813</v>
      </c>
      <c r="H1513">
        <v>7549371.538106068</v>
      </c>
      <c r="I1513">
        <v>1.0809475730650672E-7</v>
      </c>
      <c r="J1513">
        <v>1.2645193732510094E-5</v>
      </c>
      <c r="K1513">
        <v>1.0876489753790619</v>
      </c>
      <c r="L1513">
        <v>0.75214786914308285</v>
      </c>
      <c r="M1513">
        <v>0</v>
      </c>
    </row>
    <row r="1514" spans="1:15" x14ac:dyDescent="0.15">
      <c r="A1514">
        <v>69</v>
      </c>
      <c r="B1514" t="s">
        <v>137</v>
      </c>
      <c r="C1514" t="s">
        <v>465</v>
      </c>
      <c r="D1514">
        <v>16</v>
      </c>
      <c r="E1514">
        <v>7492831.4208984375</v>
      </c>
      <c r="F1514">
        <v>7493194.580078125</v>
      </c>
      <c r="G1514">
        <v>7493013.0004882813</v>
      </c>
      <c r="H1514">
        <v>7549371.538106068</v>
      </c>
      <c r="I1514">
        <v>1.0809475730650672E-7</v>
      </c>
      <c r="J1514">
        <v>1.2645193732510094E-5</v>
      </c>
      <c r="K1514">
        <v>1.0876489753790619</v>
      </c>
      <c r="L1514">
        <v>0.75214786914308285</v>
      </c>
      <c r="M1514">
        <v>0</v>
      </c>
      <c r="N1514" t="s">
        <v>466</v>
      </c>
      <c r="O1514" t="s">
        <v>467</v>
      </c>
    </row>
    <row r="1515" spans="1:15" x14ac:dyDescent="0.15">
      <c r="A1515">
        <v>70</v>
      </c>
      <c r="B1515" t="s">
        <v>138</v>
      </c>
      <c r="C1515" t="s">
        <v>461</v>
      </c>
      <c r="D1515">
        <v>0</v>
      </c>
      <c r="E1515">
        <v>100000</v>
      </c>
      <c r="F1515">
        <v>12000000</v>
      </c>
      <c r="G1515">
        <v>100000</v>
      </c>
      <c r="H1515">
        <v>-20.238157976990781</v>
      </c>
      <c r="I1515">
        <v>-3.692387899221208E-4</v>
      </c>
      <c r="J1515">
        <v>-3.5670169094691721E-4</v>
      </c>
      <c r="K1515">
        <v>-2.9157409562009482E-6</v>
      </c>
      <c r="L1515">
        <v>-100.02023815797699</v>
      </c>
      <c r="M1515">
        <v>0</v>
      </c>
      <c r="O1515" t="s">
        <v>462</v>
      </c>
    </row>
    <row r="1516" spans="1:15" x14ac:dyDescent="0.15">
      <c r="A1516">
        <v>70</v>
      </c>
      <c r="B1516" t="s">
        <v>138</v>
      </c>
      <c r="C1516" t="s">
        <v>461</v>
      </c>
      <c r="D1516">
        <v>0</v>
      </c>
      <c r="E1516">
        <v>100000</v>
      </c>
      <c r="F1516">
        <v>12000000</v>
      </c>
      <c r="G1516">
        <v>12000000</v>
      </c>
      <c r="H1516">
        <v>315723610800.44879</v>
      </c>
      <c r="I1516">
        <v>5.6309667032367831E-4</v>
      </c>
      <c r="J1516">
        <v>5.7563376929888185E-4</v>
      </c>
      <c r="K1516">
        <v>45486.761388913525</v>
      </c>
      <c r="L1516">
        <v>2630930.09000374</v>
      </c>
      <c r="M1516">
        <v>0</v>
      </c>
      <c r="O1516" t="s">
        <v>463</v>
      </c>
    </row>
    <row r="1517" spans="1:15" x14ac:dyDescent="0.15">
      <c r="A1517">
        <v>70</v>
      </c>
      <c r="B1517" t="s">
        <v>138</v>
      </c>
      <c r="C1517" t="s">
        <v>464</v>
      </c>
      <c r="D1517">
        <v>1</v>
      </c>
      <c r="E1517">
        <v>100000</v>
      </c>
      <c r="F1517">
        <v>12000000</v>
      </c>
      <c r="G1517">
        <v>6050000</v>
      </c>
      <c r="H1517">
        <v>-9800366.4548612386</v>
      </c>
      <c r="I1517">
        <v>-1.4710934695467184E-7</v>
      </c>
      <c r="J1517">
        <v>1.2389989628248916E-5</v>
      </c>
      <c r="K1517">
        <v>-1.4119530982367439</v>
      </c>
      <c r="L1517">
        <v>-261.9895281795246</v>
      </c>
      <c r="M1517">
        <v>0</v>
      </c>
    </row>
    <row r="1518" spans="1:15" x14ac:dyDescent="0.15">
      <c r="A1518">
        <v>70</v>
      </c>
      <c r="B1518" t="s">
        <v>138</v>
      </c>
      <c r="C1518" t="s">
        <v>464</v>
      </c>
      <c r="D1518">
        <v>2</v>
      </c>
      <c r="E1518">
        <v>6050000</v>
      </c>
      <c r="F1518">
        <v>12000000</v>
      </c>
      <c r="G1518">
        <v>9025000</v>
      </c>
      <c r="H1518">
        <v>51568722025.81971</v>
      </c>
      <c r="I1518">
        <v>1.4219872872087714E-4</v>
      </c>
      <c r="J1518">
        <v>1.5473582769608073E-4</v>
      </c>
      <c r="K1518">
        <v>7429.5810439158204</v>
      </c>
      <c r="L1518">
        <v>571298.58200354245</v>
      </c>
      <c r="M1518">
        <v>0</v>
      </c>
    </row>
    <row r="1519" spans="1:15" x14ac:dyDescent="0.15">
      <c r="A1519">
        <v>70</v>
      </c>
      <c r="B1519" t="s">
        <v>138</v>
      </c>
      <c r="C1519" t="s">
        <v>464</v>
      </c>
      <c r="D1519">
        <v>3</v>
      </c>
      <c r="E1519">
        <v>6050000</v>
      </c>
      <c r="F1519">
        <v>9025000</v>
      </c>
      <c r="G1519">
        <v>7537500</v>
      </c>
      <c r="H1519">
        <v>10444162494.299244</v>
      </c>
      <c r="I1519">
        <v>4.3256434222890961E-5</v>
      </c>
      <c r="J1519">
        <v>5.5793533198094549E-5</v>
      </c>
      <c r="K1519">
        <v>1504.7057332227696</v>
      </c>
      <c r="L1519">
        <v>138462.68649153225</v>
      </c>
      <c r="M1519">
        <v>0</v>
      </c>
    </row>
    <row r="1520" spans="1:15" x14ac:dyDescent="0.15">
      <c r="A1520">
        <v>70</v>
      </c>
      <c r="B1520" t="s">
        <v>138</v>
      </c>
      <c r="C1520" t="s">
        <v>464</v>
      </c>
      <c r="D1520">
        <v>4</v>
      </c>
      <c r="E1520">
        <v>6050000</v>
      </c>
      <c r="F1520">
        <v>7537500</v>
      </c>
      <c r="G1520">
        <v>6793750</v>
      </c>
      <c r="H1520">
        <v>2762000102.7825923</v>
      </c>
      <c r="I1520">
        <v>1.5962955131793688E-5</v>
      </c>
      <c r="J1520">
        <v>2.8500054106997276E-5</v>
      </c>
      <c r="K1520">
        <v>397.92538579204614</v>
      </c>
      <c r="L1520">
        <v>40555.015312347263</v>
      </c>
      <c r="M1520">
        <v>0</v>
      </c>
    </row>
    <row r="1521" spans="1:15" x14ac:dyDescent="0.15">
      <c r="A1521">
        <v>70</v>
      </c>
      <c r="B1521" t="s">
        <v>138</v>
      </c>
      <c r="C1521" t="s">
        <v>464</v>
      </c>
      <c r="D1521">
        <v>5</v>
      </c>
      <c r="E1521">
        <v>6050000</v>
      </c>
      <c r="F1521">
        <v>6793750</v>
      </c>
      <c r="G1521">
        <v>6421875</v>
      </c>
      <c r="H1521">
        <v>908018563.14816678</v>
      </c>
      <c r="I1521">
        <v>6.7045261335367781E-6</v>
      </c>
      <c r="J1521">
        <v>1.9241625108740366E-5</v>
      </c>
      <c r="K1521">
        <v>130.81955959489508</v>
      </c>
      <c r="L1521">
        <v>14039.461810579725</v>
      </c>
      <c r="M1521">
        <v>0</v>
      </c>
    </row>
    <row r="1522" spans="1:15" x14ac:dyDescent="0.15">
      <c r="A1522">
        <v>70</v>
      </c>
      <c r="B1522" t="s">
        <v>138</v>
      </c>
      <c r="C1522" t="s">
        <v>464</v>
      </c>
      <c r="D1522">
        <v>6</v>
      </c>
      <c r="E1522">
        <v>6050000</v>
      </c>
      <c r="F1522">
        <v>6421875</v>
      </c>
      <c r="G1522">
        <v>6235937.5</v>
      </c>
      <c r="H1522">
        <v>314464745.18190056</v>
      </c>
      <c r="I1522">
        <v>3.0031569306444249E-6</v>
      </c>
      <c r="J1522">
        <v>1.5540255905848013E-5</v>
      </c>
      <c r="K1522">
        <v>45.305394782005557</v>
      </c>
      <c r="L1522">
        <v>4942.7821828217575</v>
      </c>
      <c r="M1522">
        <v>0</v>
      </c>
    </row>
    <row r="1523" spans="1:15" x14ac:dyDescent="0.15">
      <c r="A1523">
        <v>70</v>
      </c>
      <c r="B1523" t="s">
        <v>138</v>
      </c>
      <c r="C1523" t="s">
        <v>464</v>
      </c>
      <c r="D1523">
        <v>7</v>
      </c>
      <c r="E1523">
        <v>6050000</v>
      </c>
      <c r="F1523">
        <v>6235937.5</v>
      </c>
      <c r="G1523">
        <v>6142968.75</v>
      </c>
      <c r="H1523">
        <v>116241287.68746224</v>
      </c>
      <c r="I1523">
        <v>1.3623300769926209E-6</v>
      </c>
      <c r="J1523">
        <v>1.3899429052196209E-5</v>
      </c>
      <c r="K1523">
        <v>16.747051964769089</v>
      </c>
      <c r="L1523">
        <v>1792.2656522949469</v>
      </c>
      <c r="M1523">
        <v>0</v>
      </c>
    </row>
    <row r="1524" spans="1:15" x14ac:dyDescent="0.15">
      <c r="A1524">
        <v>70</v>
      </c>
      <c r="B1524" t="s">
        <v>138</v>
      </c>
      <c r="C1524" t="s">
        <v>464</v>
      </c>
      <c r="D1524">
        <v>8</v>
      </c>
      <c r="E1524">
        <v>6050000</v>
      </c>
      <c r="F1524">
        <v>6142968.75</v>
      </c>
      <c r="G1524">
        <v>6096484.375</v>
      </c>
      <c r="H1524">
        <v>44896280.529094435</v>
      </c>
      <c r="I1524">
        <v>5.9168122059737236E-7</v>
      </c>
      <c r="J1524">
        <v>1.312878019580096E-5</v>
      </c>
      <c r="K1524">
        <v>6.468272659428675</v>
      </c>
      <c r="L1524">
        <v>636.42902642712727</v>
      </c>
      <c r="M1524">
        <v>0</v>
      </c>
    </row>
    <row r="1525" spans="1:15" x14ac:dyDescent="0.15">
      <c r="A1525">
        <v>70</v>
      </c>
      <c r="B1525" t="s">
        <v>138</v>
      </c>
      <c r="C1525" t="s">
        <v>464</v>
      </c>
      <c r="D1525">
        <v>9</v>
      </c>
      <c r="E1525">
        <v>6050000</v>
      </c>
      <c r="F1525">
        <v>6096484.375</v>
      </c>
      <c r="G1525">
        <v>6073242.1875</v>
      </c>
      <c r="H1525">
        <v>15550771.158778887</v>
      </c>
      <c r="I1525">
        <v>2.1833489342917586E-7</v>
      </c>
      <c r="J1525">
        <v>1.2755433868632764E-5</v>
      </c>
      <c r="K1525">
        <v>2.2404222963231359</v>
      </c>
      <c r="L1525">
        <v>156.0538618200608</v>
      </c>
      <c r="M1525">
        <v>0</v>
      </c>
    </row>
    <row r="1526" spans="1:15" x14ac:dyDescent="0.15">
      <c r="A1526">
        <v>70</v>
      </c>
      <c r="B1526" t="s">
        <v>138</v>
      </c>
      <c r="C1526" t="s">
        <v>464</v>
      </c>
      <c r="D1526">
        <v>10</v>
      </c>
      <c r="E1526">
        <v>6050000</v>
      </c>
      <c r="F1526">
        <v>6073242.1875</v>
      </c>
      <c r="G1526">
        <v>6061621.09375</v>
      </c>
      <c r="H1526">
        <v>2386398.3603016227</v>
      </c>
      <c r="I1526">
        <v>3.4627884930731224E-8</v>
      </c>
      <c r="J1526">
        <v>1.2571726860134319E-5</v>
      </c>
      <c r="K1526">
        <v>0.34381189458314693</v>
      </c>
      <c r="L1526">
        <v>-60.631020590148999</v>
      </c>
      <c r="M1526">
        <v>0</v>
      </c>
    </row>
    <row r="1527" spans="1:15" x14ac:dyDescent="0.15">
      <c r="A1527">
        <v>70</v>
      </c>
      <c r="B1527" t="s">
        <v>138</v>
      </c>
      <c r="C1527" t="s">
        <v>464</v>
      </c>
      <c r="D1527">
        <v>11</v>
      </c>
      <c r="E1527">
        <v>6061621.09375</v>
      </c>
      <c r="F1527">
        <v>6073242.1875</v>
      </c>
      <c r="G1527">
        <v>6067431.640625</v>
      </c>
      <c r="H1527">
        <v>8845096.4027314056</v>
      </c>
      <c r="I1527">
        <v>1.2623522817614394E-7</v>
      </c>
      <c r="J1527">
        <v>1.2663334203379732E-5</v>
      </c>
      <c r="K1527">
        <v>1.2743259476633635</v>
      </c>
      <c r="L1527">
        <v>45.779910291997638</v>
      </c>
      <c r="M1527">
        <v>0</v>
      </c>
    </row>
    <row r="1528" spans="1:15" x14ac:dyDescent="0.15">
      <c r="A1528">
        <v>70</v>
      </c>
      <c r="B1528" t="s">
        <v>138</v>
      </c>
      <c r="C1528" t="s">
        <v>464</v>
      </c>
      <c r="D1528">
        <v>12</v>
      </c>
      <c r="E1528">
        <v>6061621.09375</v>
      </c>
      <c r="F1528">
        <v>6067431.640625</v>
      </c>
      <c r="G1528">
        <v>6064526.3671875</v>
      </c>
      <c r="H1528">
        <v>5585057.791873931</v>
      </c>
      <c r="I1528">
        <v>8.0370324591146446E-8</v>
      </c>
      <c r="J1528">
        <v>1.2617469299794734E-5</v>
      </c>
      <c r="K1528">
        <v>0.80464742715371429</v>
      </c>
      <c r="L1528">
        <v>-7.9061174159908649</v>
      </c>
      <c r="M1528">
        <v>0</v>
      </c>
    </row>
    <row r="1529" spans="1:15" x14ac:dyDescent="0.15">
      <c r="A1529">
        <v>70</v>
      </c>
      <c r="B1529" t="s">
        <v>138</v>
      </c>
      <c r="C1529" t="s">
        <v>464</v>
      </c>
      <c r="D1529">
        <v>13</v>
      </c>
      <c r="E1529">
        <v>6064526.3671875</v>
      </c>
      <c r="F1529">
        <v>6067431.640625</v>
      </c>
      <c r="G1529">
        <v>6065979.00390625</v>
      </c>
      <c r="H1529">
        <v>7207376.3397123618</v>
      </c>
      <c r="I1529">
        <v>1.0328735080719994E-7</v>
      </c>
      <c r="J1529">
        <v>1.2640386326010788E-5</v>
      </c>
      <c r="K1529">
        <v>1.0383772280236798</v>
      </c>
      <c r="L1529">
        <v>18.816374653969248</v>
      </c>
      <c r="M1529">
        <v>0</v>
      </c>
    </row>
    <row r="1530" spans="1:15" x14ac:dyDescent="0.15">
      <c r="A1530">
        <v>70</v>
      </c>
      <c r="B1530" t="s">
        <v>138</v>
      </c>
      <c r="C1530" t="s">
        <v>464</v>
      </c>
      <c r="D1530">
        <v>14</v>
      </c>
      <c r="E1530">
        <v>6064526.3671875</v>
      </c>
      <c r="F1530">
        <v>6065979.00390625</v>
      </c>
      <c r="G1530">
        <v>6065252.685546875</v>
      </c>
      <c r="H1530">
        <v>6394234.5652184943</v>
      </c>
      <c r="I1530">
        <v>9.182413607851996E-8</v>
      </c>
      <c r="J1530">
        <v>1.2628923111282108E-5</v>
      </c>
      <c r="K1530">
        <v>0.92122670583755861</v>
      </c>
      <c r="L1530">
        <v>5.4240424385873141</v>
      </c>
      <c r="M1530">
        <v>0</v>
      </c>
    </row>
    <row r="1531" spans="1:15" x14ac:dyDescent="0.15">
      <c r="A1531">
        <v>70</v>
      </c>
      <c r="B1531" t="s">
        <v>138</v>
      </c>
      <c r="C1531" t="s">
        <v>464</v>
      </c>
      <c r="D1531">
        <v>15</v>
      </c>
      <c r="E1531">
        <v>6064526.3671875</v>
      </c>
      <c r="F1531">
        <v>6065252.685546875</v>
      </c>
      <c r="G1531">
        <v>6064889.5263671875</v>
      </c>
      <c r="H1531">
        <v>5989136.049486775</v>
      </c>
      <c r="I1531">
        <v>8.6095843868956031E-8</v>
      </c>
      <c r="J1531">
        <v>1.2623194819072544E-5</v>
      </c>
      <c r="K1531">
        <v>0.86286357145753856</v>
      </c>
      <c r="L1531">
        <v>-1.2490495754468949</v>
      </c>
      <c r="M1531">
        <v>0</v>
      </c>
    </row>
    <row r="1532" spans="1:15" x14ac:dyDescent="0.15">
      <c r="A1532">
        <v>70</v>
      </c>
      <c r="B1532" t="s">
        <v>138</v>
      </c>
      <c r="C1532" t="s">
        <v>464</v>
      </c>
      <c r="D1532">
        <v>16</v>
      </c>
      <c r="E1532">
        <v>6064889.5263671875</v>
      </c>
      <c r="F1532">
        <v>6065252.685546875</v>
      </c>
      <c r="G1532">
        <v>6065071.1059570313</v>
      </c>
      <c r="H1532">
        <v>6191625.0552265095</v>
      </c>
      <c r="I1532">
        <v>8.8960595611844732E-8</v>
      </c>
      <c r="J1532">
        <v>1.2626059570815432E-5</v>
      </c>
      <c r="K1532">
        <v>0.89203645803580311</v>
      </c>
      <c r="L1532">
        <v>2.0866028948148458</v>
      </c>
      <c r="M1532">
        <v>0</v>
      </c>
    </row>
    <row r="1533" spans="1:15" x14ac:dyDescent="0.15">
      <c r="A1533">
        <v>70</v>
      </c>
      <c r="B1533" t="s">
        <v>138</v>
      </c>
      <c r="C1533" t="s">
        <v>464</v>
      </c>
      <c r="D1533">
        <v>17</v>
      </c>
      <c r="E1533">
        <v>6064889.5263671875</v>
      </c>
      <c r="F1533">
        <v>6065071.1059570313</v>
      </c>
      <c r="G1533">
        <v>6064980.3161621094</v>
      </c>
      <c r="H1533">
        <v>6090380.4229179937</v>
      </c>
      <c r="I1533">
        <v>8.7528582679326493E-8</v>
      </c>
      <c r="J1533">
        <v>1.2624627557882914E-5</v>
      </c>
      <c r="K1533">
        <v>0.8774499960982558</v>
      </c>
      <c r="L1533">
        <v>0.41879949203128547</v>
      </c>
      <c r="M1533">
        <v>0</v>
      </c>
    </row>
    <row r="1534" spans="1:15" x14ac:dyDescent="0.15">
      <c r="A1534">
        <v>70</v>
      </c>
      <c r="B1534" t="s">
        <v>138</v>
      </c>
      <c r="C1534" t="s">
        <v>465</v>
      </c>
      <c r="D1534">
        <v>17</v>
      </c>
      <c r="E1534">
        <v>6064889.5263671875</v>
      </c>
      <c r="F1534">
        <v>6065071.1059570313</v>
      </c>
      <c r="G1534">
        <v>6064980.3161621094</v>
      </c>
      <c r="H1534">
        <v>6090380.4229179937</v>
      </c>
      <c r="I1534">
        <v>8.7528582679326493E-8</v>
      </c>
      <c r="J1534">
        <v>1.2624627557882914E-5</v>
      </c>
      <c r="K1534">
        <v>0.8774499960982558</v>
      </c>
      <c r="L1534">
        <v>0.41879949203128547</v>
      </c>
      <c r="M1534">
        <v>0</v>
      </c>
      <c r="N1534" t="s">
        <v>466</v>
      </c>
      <c r="O1534" t="s">
        <v>467</v>
      </c>
    </row>
    <row r="1535" spans="1:15" x14ac:dyDescent="0.15">
      <c r="A1535">
        <v>71</v>
      </c>
      <c r="B1535" t="s">
        <v>139</v>
      </c>
      <c r="C1535" t="s">
        <v>461</v>
      </c>
      <c r="D1535">
        <v>0</v>
      </c>
      <c r="E1535">
        <v>100000</v>
      </c>
      <c r="F1535">
        <v>12000000</v>
      </c>
      <c r="G1535">
        <v>100000</v>
      </c>
      <c r="H1535">
        <v>-19.024194351138338</v>
      </c>
      <c r="I1535">
        <v>-3.7882060705583955E-4</v>
      </c>
      <c r="J1535">
        <v>-3.6635858366952423E-4</v>
      </c>
      <c r="K1535">
        <v>-3.0608403953338649E-6</v>
      </c>
      <c r="L1535">
        <v>-100.01902419435113</v>
      </c>
      <c r="M1535">
        <v>0</v>
      </c>
      <c r="O1535" t="s">
        <v>462</v>
      </c>
    </row>
    <row r="1536" spans="1:15" x14ac:dyDescent="0.15">
      <c r="A1536">
        <v>71</v>
      </c>
      <c r="B1536" t="s">
        <v>139</v>
      </c>
      <c r="C1536" t="s">
        <v>461</v>
      </c>
      <c r="D1536">
        <v>0</v>
      </c>
      <c r="E1536">
        <v>100000</v>
      </c>
      <c r="F1536">
        <v>12000000</v>
      </c>
      <c r="G1536">
        <v>12000000</v>
      </c>
      <c r="H1536">
        <v>265896424515.91388</v>
      </c>
      <c r="I1536">
        <v>4.8977664474110928E-4</v>
      </c>
      <c r="J1536">
        <v>5.022386681274246E-4</v>
      </c>
      <c r="K1536">
        <v>42780.603588842765</v>
      </c>
      <c r="L1536">
        <v>2215703.5376326158</v>
      </c>
      <c r="M1536">
        <v>0</v>
      </c>
      <c r="O1536" t="s">
        <v>463</v>
      </c>
    </row>
    <row r="1537" spans="1:13" x14ac:dyDescent="0.15">
      <c r="A1537">
        <v>71</v>
      </c>
      <c r="B1537" t="s">
        <v>139</v>
      </c>
      <c r="C1537" t="s">
        <v>464</v>
      </c>
      <c r="D1537">
        <v>1</v>
      </c>
      <c r="E1537">
        <v>100000</v>
      </c>
      <c r="F1537">
        <v>12000000</v>
      </c>
      <c r="G1537">
        <v>6050000</v>
      </c>
      <c r="H1537">
        <v>-86745161.555690601</v>
      </c>
      <c r="I1537">
        <v>-2.0979646187758054E-6</v>
      </c>
      <c r="J1537">
        <v>1.036405876753952E-5</v>
      </c>
      <c r="K1537">
        <v>-13.956601246219538</v>
      </c>
      <c r="L1537">
        <v>-1533.8043232345553</v>
      </c>
      <c r="M1537">
        <v>0</v>
      </c>
    </row>
    <row r="1538" spans="1:13" x14ac:dyDescent="0.15">
      <c r="A1538">
        <v>71</v>
      </c>
      <c r="B1538" t="s">
        <v>139</v>
      </c>
      <c r="C1538" t="s">
        <v>464</v>
      </c>
      <c r="D1538">
        <v>2</v>
      </c>
      <c r="E1538">
        <v>6050000</v>
      </c>
      <c r="F1538">
        <v>12000000</v>
      </c>
      <c r="G1538">
        <v>9025000</v>
      </c>
      <c r="H1538">
        <v>40777000203.037819</v>
      </c>
      <c r="I1538">
        <v>1.1839685952647706E-4</v>
      </c>
      <c r="J1538">
        <v>1.3085888291279238E-4</v>
      </c>
      <c r="K1538">
        <v>6560.6925117713108</v>
      </c>
      <c r="L1538">
        <v>451722.71693116694</v>
      </c>
      <c r="M1538">
        <v>0</v>
      </c>
    </row>
    <row r="1539" spans="1:13" x14ac:dyDescent="0.15">
      <c r="A1539">
        <v>71</v>
      </c>
      <c r="B1539" t="s">
        <v>139</v>
      </c>
      <c r="C1539" t="s">
        <v>464</v>
      </c>
      <c r="D1539">
        <v>3</v>
      </c>
      <c r="E1539">
        <v>6050000</v>
      </c>
      <c r="F1539">
        <v>9025000</v>
      </c>
      <c r="G1539">
        <v>7537500</v>
      </c>
      <c r="H1539">
        <v>7469172421.0272112</v>
      </c>
      <c r="I1539">
        <v>3.346765457113068E-5</v>
      </c>
      <c r="J1539">
        <v>4.5929677957446001E-5</v>
      </c>
      <c r="K1539">
        <v>1201.729978364406</v>
      </c>
      <c r="L1539">
        <v>98993.498123080746</v>
      </c>
      <c r="M1539">
        <v>0</v>
      </c>
    </row>
    <row r="1540" spans="1:13" x14ac:dyDescent="0.15">
      <c r="A1540">
        <v>71</v>
      </c>
      <c r="B1540" t="s">
        <v>139</v>
      </c>
      <c r="C1540" t="s">
        <v>464</v>
      </c>
      <c r="D1540">
        <v>4</v>
      </c>
      <c r="E1540">
        <v>6050000</v>
      </c>
      <c r="F1540">
        <v>7537500</v>
      </c>
      <c r="G1540">
        <v>6793750</v>
      </c>
      <c r="H1540">
        <v>1630676321.2395134</v>
      </c>
      <c r="I1540">
        <v>1.0573153131506561E-5</v>
      </c>
      <c r="J1540">
        <v>2.3035176517821887E-5</v>
      </c>
      <c r="K1540">
        <v>262.3627504870222</v>
      </c>
      <c r="L1540">
        <v>23902.595344831843</v>
      </c>
      <c r="M1540">
        <v>0</v>
      </c>
    </row>
    <row r="1541" spans="1:13" x14ac:dyDescent="0.15">
      <c r="A1541">
        <v>71</v>
      </c>
      <c r="B1541" t="s">
        <v>139</v>
      </c>
      <c r="C1541" t="s">
        <v>464</v>
      </c>
      <c r="D1541">
        <v>5</v>
      </c>
      <c r="E1541">
        <v>6050000</v>
      </c>
      <c r="F1541">
        <v>6793750</v>
      </c>
      <c r="G1541">
        <v>6421875</v>
      </c>
      <c r="H1541">
        <v>305476712.53581011</v>
      </c>
      <c r="I1541">
        <v>2.921943164126187E-6</v>
      </c>
      <c r="J1541">
        <v>1.5383966550441512E-5</v>
      </c>
      <c r="K1541">
        <v>49.148754701796378</v>
      </c>
      <c r="L1541">
        <v>4656.8149883921769</v>
      </c>
      <c r="M1541">
        <v>0</v>
      </c>
    </row>
    <row r="1542" spans="1:13" x14ac:dyDescent="0.15">
      <c r="A1542">
        <v>71</v>
      </c>
      <c r="B1542" t="s">
        <v>139</v>
      </c>
      <c r="C1542" t="s">
        <v>464</v>
      </c>
      <c r="D1542">
        <v>6</v>
      </c>
      <c r="E1542">
        <v>6050000</v>
      </c>
      <c r="F1542">
        <v>6421875</v>
      </c>
      <c r="G1542">
        <v>6235937.5</v>
      </c>
      <c r="H1542">
        <v>-7480544.2282439377</v>
      </c>
      <c r="I1542">
        <v>-1.109940652218636E-7</v>
      </c>
      <c r="J1542">
        <v>1.2351029321093462E-5</v>
      </c>
      <c r="K1542">
        <v>-1.2035596110024276</v>
      </c>
      <c r="L1542">
        <v>-219.95861453460586</v>
      </c>
      <c r="M1542">
        <v>0</v>
      </c>
    </row>
    <row r="1543" spans="1:13" x14ac:dyDescent="0.15">
      <c r="A1543">
        <v>71</v>
      </c>
      <c r="B1543" t="s">
        <v>139</v>
      </c>
      <c r="C1543" t="s">
        <v>464</v>
      </c>
      <c r="D1543">
        <v>7</v>
      </c>
      <c r="E1543">
        <v>6235937.5</v>
      </c>
      <c r="F1543">
        <v>6421875</v>
      </c>
      <c r="G1543">
        <v>6328906.25</v>
      </c>
      <c r="H1543">
        <v>115136578.02260114</v>
      </c>
      <c r="I1543">
        <v>1.3442889161874755E-6</v>
      </c>
      <c r="J1543">
        <v>1.3806312302502801E-5</v>
      </c>
      <c r="K1543">
        <v>18.524552603248594</v>
      </c>
      <c r="L1543">
        <v>1719.2176258354457</v>
      </c>
      <c r="M1543">
        <v>0</v>
      </c>
    </row>
    <row r="1544" spans="1:13" x14ac:dyDescent="0.15">
      <c r="A1544">
        <v>71</v>
      </c>
      <c r="B1544" t="s">
        <v>139</v>
      </c>
      <c r="C1544" t="s">
        <v>464</v>
      </c>
      <c r="D1544">
        <v>8</v>
      </c>
      <c r="E1544">
        <v>6235937.5</v>
      </c>
      <c r="F1544">
        <v>6328906.25</v>
      </c>
      <c r="G1544">
        <v>6282421.875</v>
      </c>
      <c r="H1544">
        <v>45991872.777540758</v>
      </c>
      <c r="I1544">
        <v>6.0172596483807414E-7</v>
      </c>
      <c r="J1544">
        <v>1.3063749351153399E-5</v>
      </c>
      <c r="K1544">
        <v>7.3997237126695614</v>
      </c>
      <c r="L1544">
        <v>632.07233918114991</v>
      </c>
      <c r="M1544">
        <v>0</v>
      </c>
    </row>
    <row r="1545" spans="1:13" x14ac:dyDescent="0.15">
      <c r="A1545">
        <v>71</v>
      </c>
      <c r="B1545" t="s">
        <v>139</v>
      </c>
      <c r="C1545" t="s">
        <v>464</v>
      </c>
      <c r="D1545">
        <v>9</v>
      </c>
      <c r="E1545">
        <v>6235937.5</v>
      </c>
      <c r="F1545">
        <v>6282421.875</v>
      </c>
      <c r="G1545">
        <v>6259179.6875</v>
      </c>
      <c r="H1545">
        <v>17373445.352096602</v>
      </c>
      <c r="I1545">
        <v>2.4166440034442835E-7</v>
      </c>
      <c r="J1545">
        <v>1.2703687786659754E-5</v>
      </c>
      <c r="K1545">
        <v>2.7952481118676507</v>
      </c>
      <c r="L1545">
        <v>177.56744844364403</v>
      </c>
      <c r="M1545">
        <v>0</v>
      </c>
    </row>
    <row r="1546" spans="1:13" x14ac:dyDescent="0.15">
      <c r="A1546">
        <v>71</v>
      </c>
      <c r="B1546" t="s">
        <v>139</v>
      </c>
      <c r="C1546" t="s">
        <v>464</v>
      </c>
      <c r="D1546">
        <v>10</v>
      </c>
      <c r="E1546">
        <v>6235937.5</v>
      </c>
      <c r="F1546">
        <v>6259179.6875</v>
      </c>
      <c r="G1546">
        <v>6247558.59375</v>
      </c>
      <c r="H1546">
        <v>4485675.4262909694</v>
      </c>
      <c r="I1546">
        <v>6.4414922931751799E-8</v>
      </c>
      <c r="J1546">
        <v>1.2526438309247077E-5</v>
      </c>
      <c r="K1546">
        <v>0.72170922414521621</v>
      </c>
      <c r="L1546">
        <v>-28.201146752294605</v>
      </c>
      <c r="M1546">
        <v>0</v>
      </c>
    </row>
    <row r="1547" spans="1:13" x14ac:dyDescent="0.15">
      <c r="A1547">
        <v>71</v>
      </c>
      <c r="B1547" t="s">
        <v>139</v>
      </c>
      <c r="C1547" t="s">
        <v>464</v>
      </c>
      <c r="D1547">
        <v>11</v>
      </c>
      <c r="E1547">
        <v>6247558.59375</v>
      </c>
      <c r="F1547">
        <v>6259179.6875</v>
      </c>
      <c r="G1547">
        <v>6253369.140625</v>
      </c>
      <c r="H1547">
        <v>10813174.868020285</v>
      </c>
      <c r="I1547">
        <v>1.5280940154121779E-7</v>
      </c>
      <c r="J1547">
        <v>1.2614832787856543E-5</v>
      </c>
      <c r="K1547">
        <v>1.7397531704602773</v>
      </c>
      <c r="L1547">
        <v>72.917584502928449</v>
      </c>
      <c r="M1547">
        <v>0</v>
      </c>
    </row>
    <row r="1548" spans="1:13" x14ac:dyDescent="0.15">
      <c r="A1548">
        <v>71</v>
      </c>
      <c r="B1548" t="s">
        <v>139</v>
      </c>
      <c r="C1548" t="s">
        <v>464</v>
      </c>
      <c r="D1548">
        <v>12</v>
      </c>
      <c r="E1548">
        <v>6247558.59375</v>
      </c>
      <c r="F1548">
        <v>6253369.140625</v>
      </c>
      <c r="G1548">
        <v>6250463.8671875</v>
      </c>
      <c r="H1548">
        <v>7620444.515351369</v>
      </c>
      <c r="I1548">
        <v>1.0855416400530102E-7</v>
      </c>
      <c r="J1548">
        <v>1.2570577550320626E-5</v>
      </c>
      <c r="K1548">
        <v>1.2260684459204017</v>
      </c>
      <c r="L1548">
        <v>21.918063639336172</v>
      </c>
      <c r="M1548">
        <v>0</v>
      </c>
    </row>
    <row r="1549" spans="1:13" x14ac:dyDescent="0.15">
      <c r="A1549">
        <v>71</v>
      </c>
      <c r="B1549" t="s">
        <v>139</v>
      </c>
      <c r="C1549" t="s">
        <v>464</v>
      </c>
      <c r="D1549">
        <v>13</v>
      </c>
      <c r="E1549">
        <v>6247558.59375</v>
      </c>
      <c r="F1549">
        <v>6250463.8671875</v>
      </c>
      <c r="G1549">
        <v>6249011.23046875</v>
      </c>
      <c r="H1549">
        <v>6045841.6696971906</v>
      </c>
      <c r="I1549">
        <v>8.6470160505195971E-8</v>
      </c>
      <c r="J1549">
        <v>1.2548493546820521E-5</v>
      </c>
      <c r="K1549">
        <v>0.97272746823544787</v>
      </c>
      <c r="L1549">
        <v>-3.251227326668114</v>
      </c>
      <c r="M1549">
        <v>0</v>
      </c>
    </row>
    <row r="1550" spans="1:13" x14ac:dyDescent="0.15">
      <c r="A1550">
        <v>71</v>
      </c>
      <c r="B1550" t="s">
        <v>139</v>
      </c>
      <c r="C1550" t="s">
        <v>464</v>
      </c>
      <c r="D1550">
        <v>14</v>
      </c>
      <c r="E1550">
        <v>6249011.23046875</v>
      </c>
      <c r="F1550">
        <v>6250463.8671875</v>
      </c>
      <c r="G1550">
        <v>6249737.548828125</v>
      </c>
      <c r="H1550">
        <v>6831395.9941495843</v>
      </c>
      <c r="I1550">
        <v>9.7509404889348317E-8</v>
      </c>
      <c r="J1550">
        <v>1.2559532791204673E-5</v>
      </c>
      <c r="K1550">
        <v>1.0991168629521402</v>
      </c>
      <c r="L1550">
        <v>9.306925943322609</v>
      </c>
      <c r="M1550">
        <v>0</v>
      </c>
    </row>
    <row r="1551" spans="1:13" x14ac:dyDescent="0.15">
      <c r="A1551">
        <v>71</v>
      </c>
      <c r="B1551" t="s">
        <v>139</v>
      </c>
      <c r="C1551" t="s">
        <v>464</v>
      </c>
      <c r="D1551">
        <v>15</v>
      </c>
      <c r="E1551">
        <v>6249011.23046875</v>
      </c>
      <c r="F1551">
        <v>6249737.548828125</v>
      </c>
      <c r="G1551">
        <v>6249374.3896484375</v>
      </c>
      <c r="H1551">
        <v>6438197.178163385</v>
      </c>
      <c r="I1551">
        <v>9.1989303049047421E-8</v>
      </c>
      <c r="J1551">
        <v>1.2554012689364373E-5</v>
      </c>
      <c r="K1551">
        <v>1.0358543248832945</v>
      </c>
      <c r="L1551">
        <v>3.0214670580101037</v>
      </c>
      <c r="M1551">
        <v>0</v>
      </c>
    </row>
    <row r="1552" spans="1:13" x14ac:dyDescent="0.15">
      <c r="A1552">
        <v>71</v>
      </c>
      <c r="B1552" t="s">
        <v>139</v>
      </c>
      <c r="C1552" t="s">
        <v>464</v>
      </c>
      <c r="D1552">
        <v>16</v>
      </c>
      <c r="E1552">
        <v>6249011.23046875</v>
      </c>
      <c r="F1552">
        <v>6249374.3896484375</v>
      </c>
      <c r="G1552">
        <v>6249192.8100585938</v>
      </c>
      <c r="H1552">
        <v>6241936.3904470168</v>
      </c>
      <c r="I1552">
        <v>8.9229926482095004E-8</v>
      </c>
      <c r="J1552">
        <v>1.255125331279742E-5</v>
      </c>
      <c r="K1552">
        <v>1.0042775371374124</v>
      </c>
      <c r="L1552">
        <v>-0.116117710432892</v>
      </c>
      <c r="M1552">
        <v>0</v>
      </c>
    </row>
    <row r="1553" spans="1:15" x14ac:dyDescent="0.15">
      <c r="A1553">
        <v>71</v>
      </c>
      <c r="B1553" t="s">
        <v>139</v>
      </c>
      <c r="C1553" t="s">
        <v>465</v>
      </c>
      <c r="D1553">
        <v>16</v>
      </c>
      <c r="E1553">
        <v>6249011.23046875</v>
      </c>
      <c r="F1553">
        <v>6249374.3896484375</v>
      </c>
      <c r="G1553">
        <v>6249192.8100585938</v>
      </c>
      <c r="H1553">
        <v>6241936.3904470168</v>
      </c>
      <c r="I1553">
        <v>8.9229926482095004E-8</v>
      </c>
      <c r="J1553">
        <v>1.255125331279742E-5</v>
      </c>
      <c r="K1553">
        <v>1.0042775371374124</v>
      </c>
      <c r="L1553">
        <v>-0.116117710432892</v>
      </c>
      <c r="M1553">
        <v>0</v>
      </c>
      <c r="N1553" t="s">
        <v>466</v>
      </c>
      <c r="O1553" t="s">
        <v>467</v>
      </c>
    </row>
    <row r="1554" spans="1:15" x14ac:dyDescent="0.15">
      <c r="A1554">
        <v>72</v>
      </c>
      <c r="B1554" t="s">
        <v>140</v>
      </c>
      <c r="C1554" t="s">
        <v>461</v>
      </c>
      <c r="D1554">
        <v>0</v>
      </c>
      <c r="E1554">
        <v>100000</v>
      </c>
      <c r="F1554">
        <v>12000000</v>
      </c>
      <c r="G1554">
        <v>100000</v>
      </c>
      <c r="H1554">
        <v>-30.3477385690598</v>
      </c>
      <c r="I1554">
        <v>-3.0185827372767373E-4</v>
      </c>
      <c r="J1554">
        <v>-2.8939625034135841E-4</v>
      </c>
      <c r="K1554">
        <v>-4.8827079036675003E-6</v>
      </c>
      <c r="L1554">
        <v>-100.03034773856906</v>
      </c>
      <c r="M1554">
        <v>0</v>
      </c>
      <c r="O1554" t="s">
        <v>462</v>
      </c>
    </row>
    <row r="1555" spans="1:15" x14ac:dyDescent="0.15">
      <c r="A1555">
        <v>72</v>
      </c>
      <c r="B1555" t="s">
        <v>140</v>
      </c>
      <c r="C1555" t="s">
        <v>461</v>
      </c>
      <c r="D1555">
        <v>0</v>
      </c>
      <c r="E1555">
        <v>100000</v>
      </c>
      <c r="F1555">
        <v>12000000</v>
      </c>
      <c r="G1555">
        <v>12000000</v>
      </c>
      <c r="H1555">
        <v>1029748930566.3888</v>
      </c>
      <c r="I1555">
        <v>1.3994669136313054E-3</v>
      </c>
      <c r="J1555">
        <v>1.4119289370176208E-3</v>
      </c>
      <c r="K1555">
        <v>165678.34966114358</v>
      </c>
      <c r="L1555">
        <v>8581141.0880532395</v>
      </c>
      <c r="M1555">
        <v>0</v>
      </c>
      <c r="O1555" t="s">
        <v>463</v>
      </c>
    </row>
    <row r="1556" spans="1:15" x14ac:dyDescent="0.15">
      <c r="A1556">
        <v>72</v>
      </c>
      <c r="B1556" t="s">
        <v>140</v>
      </c>
      <c r="C1556" t="s">
        <v>464</v>
      </c>
      <c r="D1556">
        <v>1</v>
      </c>
      <c r="E1556">
        <v>100000</v>
      </c>
      <c r="F1556">
        <v>12000000</v>
      </c>
      <c r="G1556">
        <v>6050000</v>
      </c>
      <c r="H1556">
        <v>10168827097.009411</v>
      </c>
      <c r="I1556">
        <v>4.2104063068433209E-5</v>
      </c>
      <c r="J1556">
        <v>5.4566086454748538E-5</v>
      </c>
      <c r="K1556">
        <v>1636.082778445206</v>
      </c>
      <c r="L1556">
        <v>167979.78672742829</v>
      </c>
      <c r="M1556">
        <v>0</v>
      </c>
    </row>
    <row r="1557" spans="1:15" x14ac:dyDescent="0.15">
      <c r="A1557">
        <v>72</v>
      </c>
      <c r="B1557" t="s">
        <v>140</v>
      </c>
      <c r="C1557" t="s">
        <v>464</v>
      </c>
      <c r="D1557">
        <v>2</v>
      </c>
      <c r="E1557">
        <v>100000</v>
      </c>
      <c r="F1557">
        <v>6050000</v>
      </c>
      <c r="G1557">
        <v>3075000</v>
      </c>
      <c r="H1557">
        <v>-206909.70281464295</v>
      </c>
      <c r="I1557">
        <v>-1.1136786421593793E-5</v>
      </c>
      <c r="J1557">
        <v>1.3252369647215326E-6</v>
      </c>
      <c r="K1557">
        <v>-3.3290112835905133E-2</v>
      </c>
      <c r="L1557">
        <v>-106.72877082324042</v>
      </c>
      <c r="M1557">
        <v>0</v>
      </c>
    </row>
    <row r="1558" spans="1:15" x14ac:dyDescent="0.15">
      <c r="A1558">
        <v>72</v>
      </c>
      <c r="B1558" t="s">
        <v>140</v>
      </c>
      <c r="C1558" t="s">
        <v>464</v>
      </c>
      <c r="D1558">
        <v>3</v>
      </c>
      <c r="E1558">
        <v>3075000</v>
      </c>
      <c r="F1558">
        <v>6050000</v>
      </c>
      <c r="G1558">
        <v>4562500</v>
      </c>
      <c r="H1558">
        <v>-77293090.77627185</v>
      </c>
      <c r="I1558">
        <v>-3.603584464505589E-6</v>
      </c>
      <c r="J1558">
        <v>8.8584389218097362E-6</v>
      </c>
      <c r="K1558">
        <v>-12.435838814591591</v>
      </c>
      <c r="L1558">
        <v>-1794.0951403018487</v>
      </c>
      <c r="M1558">
        <v>0</v>
      </c>
    </row>
    <row r="1559" spans="1:15" x14ac:dyDescent="0.15">
      <c r="A1559">
        <v>72</v>
      </c>
      <c r="B1559" t="s">
        <v>140</v>
      </c>
      <c r="C1559" t="s">
        <v>464</v>
      </c>
      <c r="D1559">
        <v>4</v>
      </c>
      <c r="E1559">
        <v>4562500</v>
      </c>
      <c r="F1559">
        <v>6050000</v>
      </c>
      <c r="G1559">
        <v>5306250</v>
      </c>
      <c r="H1559">
        <v>1551801767.1553791</v>
      </c>
      <c r="I1559">
        <v>1.0172930220825858E-5</v>
      </c>
      <c r="J1559">
        <v>2.2634953607141183E-5</v>
      </c>
      <c r="K1559">
        <v>249.67246690136179</v>
      </c>
      <c r="L1559">
        <v>29144.791842739771</v>
      </c>
      <c r="M1559">
        <v>0</v>
      </c>
    </row>
    <row r="1560" spans="1:15" x14ac:dyDescent="0.15">
      <c r="A1560">
        <v>72</v>
      </c>
      <c r="B1560" t="s">
        <v>140</v>
      </c>
      <c r="C1560" t="s">
        <v>464</v>
      </c>
      <c r="D1560">
        <v>5</v>
      </c>
      <c r="E1560">
        <v>4562500</v>
      </c>
      <c r="F1560">
        <v>5306250</v>
      </c>
      <c r="G1560">
        <v>4934375</v>
      </c>
      <c r="H1560">
        <v>60429530.803910539</v>
      </c>
      <c r="I1560">
        <v>7.6947789703711251E-7</v>
      </c>
      <c r="J1560">
        <v>1.3231501283352438E-5</v>
      </c>
      <c r="K1560">
        <v>9.7226271736765497</v>
      </c>
      <c r="L1560">
        <v>1124.6643354814041</v>
      </c>
      <c r="M1560">
        <v>0</v>
      </c>
    </row>
    <row r="1561" spans="1:15" x14ac:dyDescent="0.15">
      <c r="A1561">
        <v>72</v>
      </c>
      <c r="B1561" t="s">
        <v>140</v>
      </c>
      <c r="C1561" t="s">
        <v>464</v>
      </c>
      <c r="D1561">
        <v>6</v>
      </c>
      <c r="E1561">
        <v>4562500</v>
      </c>
      <c r="F1561">
        <v>4934375</v>
      </c>
      <c r="G1561">
        <v>4748437.5</v>
      </c>
      <c r="H1561">
        <v>-86581585.310728237</v>
      </c>
      <c r="I1561">
        <v>-2.0858940263339427E-6</v>
      </c>
      <c r="J1561">
        <v>1.0376129359981382E-5</v>
      </c>
      <c r="K1561">
        <v>-13.930283139441583</v>
      </c>
      <c r="L1561">
        <v>-1923.3700098343559</v>
      </c>
      <c r="M1561">
        <v>0</v>
      </c>
    </row>
    <row r="1562" spans="1:15" x14ac:dyDescent="0.15">
      <c r="A1562">
        <v>72</v>
      </c>
      <c r="B1562" t="s">
        <v>140</v>
      </c>
      <c r="C1562" t="s">
        <v>464</v>
      </c>
      <c r="D1562">
        <v>7</v>
      </c>
      <c r="E1562">
        <v>4748437.5</v>
      </c>
      <c r="F1562">
        <v>4934375</v>
      </c>
      <c r="G1562">
        <v>4841406.25</v>
      </c>
      <c r="H1562">
        <v>-57461275.181625955</v>
      </c>
      <c r="I1562">
        <v>-1.0375133632598207E-6</v>
      </c>
      <c r="J1562">
        <v>1.1424510023055504E-5</v>
      </c>
      <c r="K1562">
        <v>-9.2450586341277567</v>
      </c>
      <c r="L1562">
        <v>-1286.8715867755564</v>
      </c>
      <c r="M1562">
        <v>0</v>
      </c>
    </row>
    <row r="1563" spans="1:15" x14ac:dyDescent="0.15">
      <c r="A1563">
        <v>72</v>
      </c>
      <c r="B1563" t="s">
        <v>140</v>
      </c>
      <c r="C1563" t="s">
        <v>464</v>
      </c>
      <c r="D1563">
        <v>8</v>
      </c>
      <c r="E1563">
        <v>4841406.25</v>
      </c>
      <c r="F1563">
        <v>4934375</v>
      </c>
      <c r="G1563">
        <v>4887890.625</v>
      </c>
      <c r="H1563">
        <v>-10604024.496179814</v>
      </c>
      <c r="I1563">
        <v>-1.5878239488207761E-7</v>
      </c>
      <c r="J1563">
        <v>1.2303240991433248E-5</v>
      </c>
      <c r="K1563">
        <v>-1.7061025519367072</v>
      </c>
      <c r="L1563">
        <v>-316.94479909070827</v>
      </c>
      <c r="M1563">
        <v>0</v>
      </c>
    </row>
    <row r="1564" spans="1:15" x14ac:dyDescent="0.15">
      <c r="A1564">
        <v>72</v>
      </c>
      <c r="B1564" t="s">
        <v>140</v>
      </c>
      <c r="C1564" t="s">
        <v>464</v>
      </c>
      <c r="D1564">
        <v>9</v>
      </c>
      <c r="E1564">
        <v>4887890.625</v>
      </c>
      <c r="F1564">
        <v>4934375</v>
      </c>
      <c r="G1564">
        <v>4911132.8125</v>
      </c>
      <c r="H1564">
        <v>21716721.676685821</v>
      </c>
      <c r="I1564">
        <v>2.9905422069781007E-7</v>
      </c>
      <c r="J1564">
        <v>1.2761077607013135E-5</v>
      </c>
      <c r="K1564">
        <v>3.4940464618542513</v>
      </c>
      <c r="L1564">
        <v>342.19373626817026</v>
      </c>
      <c r="M1564">
        <v>0</v>
      </c>
    </row>
    <row r="1565" spans="1:15" x14ac:dyDescent="0.15">
      <c r="A1565">
        <v>72</v>
      </c>
      <c r="B1565" t="s">
        <v>140</v>
      </c>
      <c r="C1565" t="s">
        <v>464</v>
      </c>
      <c r="D1565">
        <v>10</v>
      </c>
      <c r="E1565">
        <v>4887890.625</v>
      </c>
      <c r="F1565">
        <v>4911132.8125</v>
      </c>
      <c r="G1565">
        <v>4899511.71875</v>
      </c>
      <c r="H1565">
        <v>4779053.4540699627</v>
      </c>
      <c r="I1565">
        <v>6.8575650038224948E-8</v>
      </c>
      <c r="J1565">
        <v>1.253059903635355E-5</v>
      </c>
      <c r="K1565">
        <v>0.7689113974385936</v>
      </c>
      <c r="L1565">
        <v>-2.4585769275549256</v>
      </c>
      <c r="M1565">
        <v>0</v>
      </c>
    </row>
    <row r="1566" spans="1:15" x14ac:dyDescent="0.15">
      <c r="A1566">
        <v>72</v>
      </c>
      <c r="B1566" t="s">
        <v>140</v>
      </c>
      <c r="C1566" t="s">
        <v>464</v>
      </c>
      <c r="D1566">
        <v>11</v>
      </c>
      <c r="E1566">
        <v>4899511.71875</v>
      </c>
      <c r="F1566">
        <v>4911132.8125</v>
      </c>
      <c r="G1566">
        <v>4905322.265625</v>
      </c>
      <c r="H1566">
        <v>13050843.221902395</v>
      </c>
      <c r="I1566">
        <v>1.8342314921764916E-7</v>
      </c>
      <c r="J1566">
        <v>1.2645446535532974E-5</v>
      </c>
      <c r="K1566">
        <v>2.0997760740589659</v>
      </c>
      <c r="L1566">
        <v>166.05475675591626</v>
      </c>
      <c r="M1566">
        <v>0</v>
      </c>
    </row>
    <row r="1567" spans="1:15" x14ac:dyDescent="0.15">
      <c r="A1567">
        <v>72</v>
      </c>
      <c r="B1567" t="s">
        <v>140</v>
      </c>
      <c r="C1567" t="s">
        <v>464</v>
      </c>
      <c r="D1567">
        <v>12</v>
      </c>
      <c r="E1567">
        <v>4899511.71875</v>
      </c>
      <c r="F1567">
        <v>4905322.265625</v>
      </c>
      <c r="G1567">
        <v>4902416.9921875</v>
      </c>
      <c r="H1567">
        <v>8866026.4152039234</v>
      </c>
      <c r="I1567">
        <v>1.2590165600127056E-7</v>
      </c>
      <c r="J1567">
        <v>1.2587925042316596E-5</v>
      </c>
      <c r="K1567">
        <v>1.4264725904742168</v>
      </c>
      <c r="L1567">
        <v>80.850107800557112</v>
      </c>
      <c r="M1567">
        <v>0</v>
      </c>
    </row>
    <row r="1568" spans="1:15" x14ac:dyDescent="0.15">
      <c r="A1568">
        <v>72</v>
      </c>
      <c r="B1568" t="s">
        <v>140</v>
      </c>
      <c r="C1568" t="s">
        <v>464</v>
      </c>
      <c r="D1568">
        <v>13</v>
      </c>
      <c r="E1568">
        <v>4899511.71875</v>
      </c>
      <c r="F1568">
        <v>4902416.9921875</v>
      </c>
      <c r="G1568">
        <v>4900964.35546875</v>
      </c>
      <c r="H1568">
        <v>6810351.8415284622</v>
      </c>
      <c r="I1568">
        <v>9.7214242257375504E-8</v>
      </c>
      <c r="J1568">
        <v>1.2559237628572701E-5</v>
      </c>
      <c r="K1568">
        <v>1.0957310274607965</v>
      </c>
      <c r="L1568">
        <v>38.959424055576299</v>
      </c>
      <c r="M1568">
        <v>0</v>
      </c>
    </row>
    <row r="1569" spans="1:15" x14ac:dyDescent="0.15">
      <c r="A1569">
        <v>72</v>
      </c>
      <c r="B1569" t="s">
        <v>140</v>
      </c>
      <c r="C1569" t="s">
        <v>464</v>
      </c>
      <c r="D1569">
        <v>14</v>
      </c>
      <c r="E1569">
        <v>4899511.71875</v>
      </c>
      <c r="F1569">
        <v>4900964.35546875</v>
      </c>
      <c r="G1569">
        <v>4900238.037109375</v>
      </c>
      <c r="H1569">
        <v>5791660.9237920353</v>
      </c>
      <c r="I1569">
        <v>8.2888846601984694E-8</v>
      </c>
      <c r="J1569">
        <v>1.254491223291731E-5</v>
      </c>
      <c r="K1569">
        <v>0.93183182343585402</v>
      </c>
      <c r="L1569">
        <v>18.191420088818912</v>
      </c>
      <c r="M1569">
        <v>0</v>
      </c>
    </row>
    <row r="1570" spans="1:15" x14ac:dyDescent="0.15">
      <c r="A1570">
        <v>72</v>
      </c>
      <c r="B1570" t="s">
        <v>140</v>
      </c>
      <c r="C1570" t="s">
        <v>464</v>
      </c>
      <c r="D1570">
        <v>15</v>
      </c>
      <c r="E1570">
        <v>4899511.71875</v>
      </c>
      <c r="F1570">
        <v>4900238.037109375</v>
      </c>
      <c r="G1570">
        <v>4899874.8779296875</v>
      </c>
      <c r="H1570">
        <v>5284597.4204008048</v>
      </c>
      <c r="I1570">
        <v>7.5730723826960522E-8</v>
      </c>
      <c r="J1570">
        <v>1.2537754110142286E-5</v>
      </c>
      <c r="K1570">
        <v>0.85024936977013443</v>
      </c>
      <c r="L1570">
        <v>7.851680952181205</v>
      </c>
      <c r="M1570">
        <v>0</v>
      </c>
    </row>
    <row r="1571" spans="1:15" x14ac:dyDescent="0.15">
      <c r="A1571">
        <v>72</v>
      </c>
      <c r="B1571" t="s">
        <v>140</v>
      </c>
      <c r="C1571" t="s">
        <v>464</v>
      </c>
      <c r="D1571">
        <v>16</v>
      </c>
      <c r="E1571">
        <v>4899511.71875</v>
      </c>
      <c r="F1571">
        <v>4899874.8779296875</v>
      </c>
      <c r="G1571">
        <v>4899693.2983398438</v>
      </c>
      <c r="H1571">
        <v>5031574.9064059835</v>
      </c>
      <c r="I1571">
        <v>7.2151947161176172E-8</v>
      </c>
      <c r="J1571">
        <v>1.2534175333476501E-5</v>
      </c>
      <c r="K1571">
        <v>0.80954007520187654</v>
      </c>
      <c r="L1571">
        <v>2.691629864073839</v>
      </c>
      <c r="M1571">
        <v>0</v>
      </c>
    </row>
    <row r="1572" spans="1:15" x14ac:dyDescent="0.15">
      <c r="A1572">
        <v>72</v>
      </c>
      <c r="B1572" t="s">
        <v>140</v>
      </c>
      <c r="C1572" t="s">
        <v>464</v>
      </c>
      <c r="D1572">
        <v>17</v>
      </c>
      <c r="E1572">
        <v>4899511.71875</v>
      </c>
      <c r="F1572">
        <v>4899693.2983398438</v>
      </c>
      <c r="G1572">
        <v>4899602.5085449219</v>
      </c>
      <c r="H1572">
        <v>4905236.4389225906</v>
      </c>
      <c r="I1572">
        <v>7.0363274127597646E-8</v>
      </c>
      <c r="J1572">
        <v>1.2532386660442923E-5</v>
      </c>
      <c r="K1572">
        <v>0.78921322836567376</v>
      </c>
      <c r="L1572">
        <v>0.11498749883981628</v>
      </c>
      <c r="M1572">
        <v>0</v>
      </c>
    </row>
    <row r="1573" spans="1:15" x14ac:dyDescent="0.15">
      <c r="A1573">
        <v>72</v>
      </c>
      <c r="B1573" t="s">
        <v>140</v>
      </c>
      <c r="C1573" t="s">
        <v>465</v>
      </c>
      <c r="D1573">
        <v>17</v>
      </c>
      <c r="E1573">
        <v>4899511.71875</v>
      </c>
      <c r="F1573">
        <v>4899693.2983398438</v>
      </c>
      <c r="G1573">
        <v>4899602.5085449219</v>
      </c>
      <c r="H1573">
        <v>4905236.4389225906</v>
      </c>
      <c r="I1573">
        <v>7.0363274127597646E-8</v>
      </c>
      <c r="J1573">
        <v>1.2532386660442923E-5</v>
      </c>
      <c r="K1573">
        <v>0.78921322836567376</v>
      </c>
      <c r="L1573">
        <v>0.11498749883981628</v>
      </c>
      <c r="M1573">
        <v>0</v>
      </c>
      <c r="N1573" t="s">
        <v>466</v>
      </c>
      <c r="O1573" t="s">
        <v>467</v>
      </c>
    </row>
    <row r="1574" spans="1:15" x14ac:dyDescent="0.15">
      <c r="A1574">
        <v>73</v>
      </c>
      <c r="B1574" t="s">
        <v>141</v>
      </c>
      <c r="C1574" t="s">
        <v>461</v>
      </c>
      <c r="D1574">
        <v>0</v>
      </c>
      <c r="E1574">
        <v>100000</v>
      </c>
      <c r="F1574">
        <v>12000000</v>
      </c>
      <c r="G1574">
        <v>100000</v>
      </c>
      <c r="H1574">
        <v>-9.3465184519870199</v>
      </c>
      <c r="I1574">
        <v>-5.2931012091380063E-4</v>
      </c>
      <c r="J1574">
        <v>-5.170690721405431E-4</v>
      </c>
      <c r="K1574">
        <v>-1.1438017061827486E-6</v>
      </c>
      <c r="L1574">
        <v>-100.00934651845199</v>
      </c>
      <c r="M1574">
        <v>0</v>
      </c>
      <c r="O1574" t="s">
        <v>462</v>
      </c>
    </row>
    <row r="1575" spans="1:15" x14ac:dyDescent="0.15">
      <c r="A1575">
        <v>73</v>
      </c>
      <c r="B1575" t="s">
        <v>141</v>
      </c>
      <c r="C1575" t="s">
        <v>461</v>
      </c>
      <c r="D1575">
        <v>0</v>
      </c>
      <c r="E1575">
        <v>100000</v>
      </c>
      <c r="F1575">
        <v>12000000</v>
      </c>
      <c r="G1575">
        <v>12000000</v>
      </c>
      <c r="H1575">
        <v>21018445357.844292</v>
      </c>
      <c r="I1575">
        <v>7.0689420164423382E-5</v>
      </c>
      <c r="J1575">
        <v>8.2930468937680957E-5</v>
      </c>
      <c r="K1575">
        <v>2572.1806237380511</v>
      </c>
      <c r="L1575">
        <v>175053.71131536909</v>
      </c>
      <c r="M1575">
        <v>0</v>
      </c>
      <c r="O1575" t="s">
        <v>463</v>
      </c>
    </row>
    <row r="1576" spans="1:15" x14ac:dyDescent="0.15">
      <c r="A1576">
        <v>73</v>
      </c>
      <c r="B1576" t="s">
        <v>141</v>
      </c>
      <c r="C1576" t="s">
        <v>464</v>
      </c>
      <c r="D1576">
        <v>1</v>
      </c>
      <c r="E1576">
        <v>100000</v>
      </c>
      <c r="F1576">
        <v>12000000</v>
      </c>
      <c r="G1576">
        <v>6050000</v>
      </c>
      <c r="H1576">
        <v>-319701.66894707549</v>
      </c>
      <c r="I1576">
        <v>-1.0092603580237075E-5</v>
      </c>
      <c r="J1576">
        <v>2.1484451930204927E-6</v>
      </c>
      <c r="K1576">
        <v>-3.9124227517402119E-2</v>
      </c>
      <c r="L1576">
        <v>-105.28432510656323</v>
      </c>
      <c r="M1576">
        <v>0</v>
      </c>
    </row>
    <row r="1577" spans="1:15" x14ac:dyDescent="0.15">
      <c r="A1577">
        <v>73</v>
      </c>
      <c r="B1577" t="s">
        <v>141</v>
      </c>
      <c r="C1577" t="s">
        <v>464</v>
      </c>
      <c r="D1577">
        <v>2</v>
      </c>
      <c r="E1577">
        <v>6050000</v>
      </c>
      <c r="F1577">
        <v>12000000</v>
      </c>
      <c r="G1577">
        <v>9025000</v>
      </c>
      <c r="H1577">
        <v>87743909.363428503</v>
      </c>
      <c r="I1577">
        <v>1.0504565263130621E-6</v>
      </c>
      <c r="J1577">
        <v>1.329150529957063E-5</v>
      </c>
      <c r="K1577">
        <v>10.737862847282738</v>
      </c>
      <c r="L1577">
        <v>872.23168269726875</v>
      </c>
      <c r="M1577">
        <v>0</v>
      </c>
    </row>
    <row r="1578" spans="1:15" x14ac:dyDescent="0.15">
      <c r="A1578">
        <v>73</v>
      </c>
      <c r="B1578" t="s">
        <v>141</v>
      </c>
      <c r="C1578" t="s">
        <v>464</v>
      </c>
      <c r="D1578">
        <v>3</v>
      </c>
      <c r="E1578">
        <v>6050000</v>
      </c>
      <c r="F1578">
        <v>9025000</v>
      </c>
      <c r="G1578">
        <v>7537500</v>
      </c>
      <c r="H1578">
        <v>-7182622.1028123861</v>
      </c>
      <c r="I1578">
        <v>-6.3259043022219705E-6</v>
      </c>
      <c r="J1578">
        <v>5.9151444710355978E-6</v>
      </c>
      <c r="K1578">
        <v>-0.8789899103356672</v>
      </c>
      <c r="L1578">
        <v>-195.29183552653248</v>
      </c>
      <c r="M1578">
        <v>0</v>
      </c>
    </row>
    <row r="1579" spans="1:15" x14ac:dyDescent="0.15">
      <c r="A1579">
        <v>73</v>
      </c>
      <c r="B1579" t="s">
        <v>141</v>
      </c>
      <c r="C1579" t="s">
        <v>464</v>
      </c>
      <c r="D1579">
        <v>4</v>
      </c>
      <c r="E1579">
        <v>7537500</v>
      </c>
      <c r="F1579">
        <v>9025000</v>
      </c>
      <c r="G1579">
        <v>8281250</v>
      </c>
      <c r="H1579">
        <v>-75980242.044818625</v>
      </c>
      <c r="I1579">
        <v>-3.5639053972639768E-6</v>
      </c>
      <c r="J1579">
        <v>8.6771433759935915E-6</v>
      </c>
      <c r="K1579">
        <v>-9.2982569855801156</v>
      </c>
      <c r="L1579">
        <v>-1017.4972624279985</v>
      </c>
      <c r="M1579">
        <v>0</v>
      </c>
    </row>
    <row r="1580" spans="1:15" x14ac:dyDescent="0.15">
      <c r="A1580">
        <v>73</v>
      </c>
      <c r="B1580" t="s">
        <v>141</v>
      </c>
      <c r="C1580" t="s">
        <v>464</v>
      </c>
      <c r="D1580">
        <v>5</v>
      </c>
      <c r="E1580">
        <v>8281250</v>
      </c>
      <c r="F1580">
        <v>9025000</v>
      </c>
      <c r="G1580">
        <v>8653125</v>
      </c>
      <c r="H1580">
        <v>-84984708.540542796</v>
      </c>
      <c r="I1580">
        <v>-1.9735180906962018E-6</v>
      </c>
      <c r="J1580">
        <v>1.0267530682561367E-5</v>
      </c>
      <c r="K1580">
        <v>-10.400199296396945</v>
      </c>
      <c r="L1580">
        <v>-1082.1273648600106</v>
      </c>
      <c r="M1580">
        <v>0</v>
      </c>
    </row>
    <row r="1581" spans="1:15" x14ac:dyDescent="0.15">
      <c r="A1581">
        <v>73</v>
      </c>
      <c r="B1581" t="s">
        <v>141</v>
      </c>
      <c r="C1581" t="s">
        <v>464</v>
      </c>
      <c r="D1581">
        <v>6</v>
      </c>
      <c r="E1581">
        <v>8653125</v>
      </c>
      <c r="F1581">
        <v>9025000</v>
      </c>
      <c r="G1581">
        <v>8839062.5</v>
      </c>
      <c r="H1581">
        <v>-49903718.423065864</v>
      </c>
      <c r="I1581">
        <v>-8.5492968470706389E-7</v>
      </c>
      <c r="J1581">
        <v>1.1386119088550504E-5</v>
      </c>
      <c r="K1581">
        <v>-6.1070823933409466</v>
      </c>
      <c r="L1581">
        <v>-664.58157664419571</v>
      </c>
      <c r="M1581">
        <v>0</v>
      </c>
    </row>
    <row r="1582" spans="1:15" x14ac:dyDescent="0.15">
      <c r="A1582">
        <v>73</v>
      </c>
      <c r="B1582" t="s">
        <v>141</v>
      </c>
      <c r="C1582" t="s">
        <v>464</v>
      </c>
      <c r="D1582">
        <v>7</v>
      </c>
      <c r="E1582">
        <v>8839062.5</v>
      </c>
      <c r="F1582">
        <v>9025000</v>
      </c>
      <c r="G1582">
        <v>8932031.25</v>
      </c>
      <c r="H1582">
        <v>5004852.7029839661</v>
      </c>
      <c r="I1582">
        <v>7.0728530907070603E-8</v>
      </c>
      <c r="J1582">
        <v>1.2311777304164639E-5</v>
      </c>
      <c r="K1582">
        <v>0.61248036798658345</v>
      </c>
      <c r="L1582">
        <v>-43.967362373659789</v>
      </c>
      <c r="M1582">
        <v>0</v>
      </c>
    </row>
    <row r="1583" spans="1:15" x14ac:dyDescent="0.15">
      <c r="A1583">
        <v>73</v>
      </c>
      <c r="B1583" t="s">
        <v>141</v>
      </c>
      <c r="C1583" t="s">
        <v>464</v>
      </c>
      <c r="D1583">
        <v>8</v>
      </c>
      <c r="E1583">
        <v>8932031.25</v>
      </c>
      <c r="F1583">
        <v>9025000</v>
      </c>
      <c r="G1583">
        <v>8978515.625</v>
      </c>
      <c r="H1583">
        <v>42695965.067683637</v>
      </c>
      <c r="I1583">
        <v>5.5375574432723262E-7</v>
      </c>
      <c r="J1583">
        <v>1.2794804517584801E-5</v>
      </c>
      <c r="K1583">
        <v>5.2250169881335191</v>
      </c>
      <c r="L1583">
        <v>375.53478604859737</v>
      </c>
      <c r="M1583">
        <v>0</v>
      </c>
    </row>
    <row r="1584" spans="1:15" x14ac:dyDescent="0.15">
      <c r="A1584">
        <v>73</v>
      </c>
      <c r="B1584" t="s">
        <v>141</v>
      </c>
      <c r="C1584" t="s">
        <v>464</v>
      </c>
      <c r="D1584">
        <v>9</v>
      </c>
      <c r="E1584">
        <v>8932031.25</v>
      </c>
      <c r="F1584">
        <v>8978515.625</v>
      </c>
      <c r="G1584">
        <v>8955273.4375</v>
      </c>
      <c r="H1584">
        <v>22954978.960931029</v>
      </c>
      <c r="I1584">
        <v>3.1053530230841929E-7</v>
      </c>
      <c r="J1584">
        <v>1.2551584075565988E-5</v>
      </c>
      <c r="K1584">
        <v>2.8091683802667866</v>
      </c>
      <c r="L1584">
        <v>156.32917990876288</v>
      </c>
      <c r="M1584">
        <v>0</v>
      </c>
    </row>
    <row r="1585" spans="1:15" x14ac:dyDescent="0.15">
      <c r="A1585">
        <v>73</v>
      </c>
      <c r="B1585" t="s">
        <v>141</v>
      </c>
      <c r="C1585" t="s">
        <v>464</v>
      </c>
      <c r="D1585">
        <v>10</v>
      </c>
      <c r="E1585">
        <v>8932031.25</v>
      </c>
      <c r="F1585">
        <v>8955273.4375</v>
      </c>
      <c r="G1585">
        <v>8943652.34375</v>
      </c>
      <c r="H1585">
        <v>13759260.106633972</v>
      </c>
      <c r="I1585">
        <v>1.9020744853437044E-7</v>
      </c>
      <c r="J1585">
        <v>1.2431256221791939E-5</v>
      </c>
      <c r="K1585">
        <v>1.6838211219103068</v>
      </c>
      <c r="L1585">
        <v>53.843861297327976</v>
      </c>
      <c r="M1585">
        <v>0</v>
      </c>
    </row>
    <row r="1586" spans="1:15" x14ac:dyDescent="0.15">
      <c r="A1586">
        <v>73</v>
      </c>
      <c r="B1586" t="s">
        <v>141</v>
      </c>
      <c r="C1586" t="s">
        <v>464</v>
      </c>
      <c r="D1586">
        <v>11</v>
      </c>
      <c r="E1586">
        <v>8932031.25</v>
      </c>
      <c r="F1586">
        <v>8943652.34375</v>
      </c>
      <c r="G1586">
        <v>8937841.796875</v>
      </c>
      <c r="H1586">
        <v>9327280.6798885334</v>
      </c>
      <c r="I1586">
        <v>1.3036199397152661E-7</v>
      </c>
      <c r="J1586">
        <v>1.2371410767229095E-5</v>
      </c>
      <c r="K1586">
        <v>1.1414474395472696</v>
      </c>
      <c r="L1586">
        <v>4.3571914995149683</v>
      </c>
      <c r="M1586">
        <v>0</v>
      </c>
    </row>
    <row r="1587" spans="1:15" x14ac:dyDescent="0.15">
      <c r="A1587">
        <v>73</v>
      </c>
      <c r="B1587" t="s">
        <v>141</v>
      </c>
      <c r="C1587" t="s">
        <v>464</v>
      </c>
      <c r="D1587">
        <v>12</v>
      </c>
      <c r="E1587">
        <v>8932031.25</v>
      </c>
      <c r="F1587">
        <v>8937841.796875</v>
      </c>
      <c r="G1587">
        <v>8934936.5234375</v>
      </c>
      <c r="H1587">
        <v>7152363.0709737008</v>
      </c>
      <c r="I1587">
        <v>1.0051797423791579E-7</v>
      </c>
      <c r="J1587">
        <v>1.2341566747495484E-5</v>
      </c>
      <c r="K1587">
        <v>0.87528689167451335</v>
      </c>
      <c r="L1587">
        <v>-19.95060007184021</v>
      </c>
      <c r="M1587">
        <v>0</v>
      </c>
    </row>
    <row r="1588" spans="1:15" x14ac:dyDescent="0.15">
      <c r="A1588">
        <v>73</v>
      </c>
      <c r="B1588" t="s">
        <v>141</v>
      </c>
      <c r="C1588" t="s">
        <v>464</v>
      </c>
      <c r="D1588">
        <v>13</v>
      </c>
      <c r="E1588">
        <v>8934936.5234375</v>
      </c>
      <c r="F1588">
        <v>8937841.796875</v>
      </c>
      <c r="G1588">
        <v>8936389.16015625</v>
      </c>
      <c r="H1588">
        <v>8236433.6586028961</v>
      </c>
      <c r="I1588">
        <v>1.154337640202702E-7</v>
      </c>
      <c r="J1588">
        <v>1.2356482537277839E-5</v>
      </c>
      <c r="K1588">
        <v>1.0079525247786987</v>
      </c>
      <c r="L1588">
        <v>-7.8326434649262229</v>
      </c>
      <c r="M1588">
        <v>0</v>
      </c>
    </row>
    <row r="1589" spans="1:15" x14ac:dyDescent="0.15">
      <c r="A1589">
        <v>73</v>
      </c>
      <c r="B1589" t="s">
        <v>141</v>
      </c>
      <c r="C1589" t="s">
        <v>464</v>
      </c>
      <c r="D1589">
        <v>14</v>
      </c>
      <c r="E1589">
        <v>8936389.16015625</v>
      </c>
      <c r="F1589">
        <v>8937841.796875</v>
      </c>
      <c r="G1589">
        <v>8937115.478515625</v>
      </c>
      <c r="H1589">
        <v>8781002.0611308999</v>
      </c>
      <c r="I1589">
        <v>1.2289622310515033E-7</v>
      </c>
      <c r="J1589">
        <v>1.2363944996362719E-5</v>
      </c>
      <c r="K1589">
        <v>1.0745953363394383</v>
      </c>
      <c r="L1589">
        <v>-1.746798704347212</v>
      </c>
      <c r="M1589">
        <v>0</v>
      </c>
    </row>
    <row r="1590" spans="1:15" x14ac:dyDescent="0.15">
      <c r="A1590">
        <v>73</v>
      </c>
      <c r="B1590" t="s">
        <v>141</v>
      </c>
      <c r="C1590" t="s">
        <v>464</v>
      </c>
      <c r="D1590">
        <v>15</v>
      </c>
      <c r="E1590">
        <v>8937115.478515625</v>
      </c>
      <c r="F1590">
        <v>8937841.796875</v>
      </c>
      <c r="G1590">
        <v>8937478.6376953125</v>
      </c>
      <c r="H1590">
        <v>9053927.4968345743</v>
      </c>
      <c r="I1590">
        <v>1.2662869451283683E-7</v>
      </c>
      <c r="J1590">
        <v>1.2367677467770405E-5</v>
      </c>
      <c r="K1590">
        <v>1.1079952146601371</v>
      </c>
      <c r="L1590">
        <v>1.3029274123030539</v>
      </c>
      <c r="M1590">
        <v>0</v>
      </c>
    </row>
    <row r="1591" spans="1:15" x14ac:dyDescent="0.15">
      <c r="A1591">
        <v>73</v>
      </c>
      <c r="B1591" t="s">
        <v>141</v>
      </c>
      <c r="C1591" t="s">
        <v>464</v>
      </c>
      <c r="D1591">
        <v>16</v>
      </c>
      <c r="E1591">
        <v>8937115.478515625</v>
      </c>
      <c r="F1591">
        <v>8937478.6376953125</v>
      </c>
      <c r="G1591">
        <v>8937297.0581054688</v>
      </c>
      <c r="H1591">
        <v>8917411.3226436824</v>
      </c>
      <c r="I1591">
        <v>1.247623553092102E-7</v>
      </c>
      <c r="J1591">
        <v>1.2365811128566779E-5</v>
      </c>
      <c r="K1591">
        <v>1.0912887336572683</v>
      </c>
      <c r="L1591">
        <v>-0.22250279175571874</v>
      </c>
      <c r="M1591">
        <v>0</v>
      </c>
    </row>
    <row r="1592" spans="1:15" x14ac:dyDescent="0.15">
      <c r="A1592">
        <v>73</v>
      </c>
      <c r="B1592" t="s">
        <v>141</v>
      </c>
      <c r="C1592" t="s">
        <v>465</v>
      </c>
      <c r="D1592">
        <v>16</v>
      </c>
      <c r="E1592">
        <v>8937115.478515625</v>
      </c>
      <c r="F1592">
        <v>8937478.6376953125</v>
      </c>
      <c r="G1592">
        <v>8937297.0581054688</v>
      </c>
      <c r="H1592">
        <v>8917411.3226436824</v>
      </c>
      <c r="I1592">
        <v>1.247623553092102E-7</v>
      </c>
      <c r="J1592">
        <v>1.2365811128566779E-5</v>
      </c>
      <c r="K1592">
        <v>1.0912887336572683</v>
      </c>
      <c r="L1592">
        <v>-0.22250279175571874</v>
      </c>
      <c r="M1592">
        <v>0</v>
      </c>
      <c r="N1592" t="s">
        <v>466</v>
      </c>
      <c r="O1592" t="s">
        <v>467</v>
      </c>
    </row>
    <row r="1593" spans="1:15" x14ac:dyDescent="0.15">
      <c r="A1593">
        <v>74</v>
      </c>
      <c r="B1593" t="s">
        <v>142</v>
      </c>
      <c r="C1593" t="s">
        <v>461</v>
      </c>
      <c r="D1593">
        <v>0</v>
      </c>
      <c r="E1593">
        <v>100000</v>
      </c>
      <c r="F1593">
        <v>12000000</v>
      </c>
      <c r="G1593">
        <v>100000</v>
      </c>
      <c r="H1593">
        <v>-9.8237845306352991</v>
      </c>
      <c r="I1593">
        <v>-5.1651665731177723E-4</v>
      </c>
      <c r="J1593">
        <v>-5.042756085385197E-4</v>
      </c>
      <c r="K1593">
        <v>-1.2356029143253715E-6</v>
      </c>
      <c r="L1593">
        <v>-100.00982378453064</v>
      </c>
      <c r="M1593">
        <v>0</v>
      </c>
      <c r="O1593" t="s">
        <v>462</v>
      </c>
    </row>
    <row r="1594" spans="1:15" x14ac:dyDescent="0.15">
      <c r="A1594">
        <v>74</v>
      </c>
      <c r="B1594" t="s">
        <v>142</v>
      </c>
      <c r="C1594" t="s">
        <v>461</v>
      </c>
      <c r="D1594">
        <v>0</v>
      </c>
      <c r="E1594">
        <v>100000</v>
      </c>
      <c r="F1594">
        <v>12000000</v>
      </c>
      <c r="G1594">
        <v>12000000</v>
      </c>
      <c r="H1594">
        <v>26191411351.902233</v>
      </c>
      <c r="I1594">
        <v>8.3265389545425007E-5</v>
      </c>
      <c r="J1594">
        <v>9.5506438318682582E-5</v>
      </c>
      <c r="K1594">
        <v>3294.2685271428863</v>
      </c>
      <c r="L1594">
        <v>218161.76126585194</v>
      </c>
      <c r="M1594">
        <v>0</v>
      </c>
      <c r="O1594" t="s">
        <v>463</v>
      </c>
    </row>
    <row r="1595" spans="1:15" x14ac:dyDescent="0.15">
      <c r="A1595">
        <v>74</v>
      </c>
      <c r="B1595" t="s">
        <v>142</v>
      </c>
      <c r="C1595" t="s">
        <v>464</v>
      </c>
      <c r="D1595">
        <v>1</v>
      </c>
      <c r="E1595">
        <v>100000</v>
      </c>
      <c r="F1595">
        <v>12000000</v>
      </c>
      <c r="G1595">
        <v>6050000</v>
      </c>
      <c r="H1595">
        <v>-373982.03253539768</v>
      </c>
      <c r="I1595">
        <v>-9.8141649319045066E-6</v>
      </c>
      <c r="J1595">
        <v>2.4268838413530621E-6</v>
      </c>
      <c r="K1595">
        <v>-4.7038215044826512E-2</v>
      </c>
      <c r="L1595">
        <v>-106.18152119893219</v>
      </c>
      <c r="M1595">
        <v>0</v>
      </c>
    </row>
    <row r="1596" spans="1:15" x14ac:dyDescent="0.15">
      <c r="A1596">
        <v>74</v>
      </c>
      <c r="B1596" t="s">
        <v>142</v>
      </c>
      <c r="C1596" t="s">
        <v>464</v>
      </c>
      <c r="D1596">
        <v>2</v>
      </c>
      <c r="E1596">
        <v>6050000</v>
      </c>
      <c r="F1596">
        <v>12000000</v>
      </c>
      <c r="G1596">
        <v>9025000</v>
      </c>
      <c r="H1596">
        <v>432844960.85655802</v>
      </c>
      <c r="I1596">
        <v>3.718140845804045E-6</v>
      </c>
      <c r="J1596">
        <v>1.5959189619061613E-5</v>
      </c>
      <c r="K1596">
        <v>54.441798211022821</v>
      </c>
      <c r="L1596">
        <v>4696.0660482721114</v>
      </c>
      <c r="M1596">
        <v>0</v>
      </c>
    </row>
    <row r="1597" spans="1:15" x14ac:dyDescent="0.15">
      <c r="A1597">
        <v>74</v>
      </c>
      <c r="B1597" t="s">
        <v>142</v>
      </c>
      <c r="C1597" t="s">
        <v>464</v>
      </c>
      <c r="D1597">
        <v>3</v>
      </c>
      <c r="E1597">
        <v>6050000</v>
      </c>
      <c r="F1597">
        <v>9025000</v>
      </c>
      <c r="G1597">
        <v>7537500</v>
      </c>
      <c r="H1597">
        <v>-14541621.883533621</v>
      </c>
      <c r="I1597">
        <v>-5.6721561577575428E-6</v>
      </c>
      <c r="J1597">
        <v>6.5688926155000255E-6</v>
      </c>
      <c r="K1597">
        <v>-1.8289967906238047</v>
      </c>
      <c r="L1597">
        <v>-292.92367341338138</v>
      </c>
      <c r="M1597">
        <v>0</v>
      </c>
    </row>
    <row r="1598" spans="1:15" x14ac:dyDescent="0.15">
      <c r="A1598">
        <v>74</v>
      </c>
      <c r="B1598" t="s">
        <v>142</v>
      </c>
      <c r="C1598" t="s">
        <v>464</v>
      </c>
      <c r="D1598">
        <v>4</v>
      </c>
      <c r="E1598">
        <v>7537500</v>
      </c>
      <c r="F1598">
        <v>9025000</v>
      </c>
      <c r="G1598">
        <v>8281250</v>
      </c>
      <c r="H1598">
        <v>-89280236.638345599</v>
      </c>
      <c r="I1598">
        <v>-2.6809817769845828E-6</v>
      </c>
      <c r="J1598">
        <v>9.5600669962729855E-6</v>
      </c>
      <c r="K1598">
        <v>-11.229370945380927</v>
      </c>
      <c r="L1598">
        <v>-1178.1009707271921</v>
      </c>
      <c r="M1598">
        <v>0</v>
      </c>
    </row>
    <row r="1599" spans="1:15" x14ac:dyDescent="0.15">
      <c r="A1599">
        <v>74</v>
      </c>
      <c r="B1599" t="s">
        <v>142</v>
      </c>
      <c r="C1599" t="s">
        <v>464</v>
      </c>
      <c r="D1599">
        <v>5</v>
      </c>
      <c r="E1599">
        <v>8281250</v>
      </c>
      <c r="F1599">
        <v>9025000</v>
      </c>
      <c r="G1599">
        <v>8653125</v>
      </c>
      <c r="H1599">
        <v>-32724399.780708324</v>
      </c>
      <c r="I1599">
        <v>-5.2039644223161749E-7</v>
      </c>
      <c r="J1599">
        <v>1.1720652331025951E-5</v>
      </c>
      <c r="K1599">
        <v>-4.115966063027737</v>
      </c>
      <c r="L1599">
        <v>-478.18013469941002</v>
      </c>
      <c r="M1599">
        <v>0</v>
      </c>
    </row>
    <row r="1600" spans="1:15" x14ac:dyDescent="0.15">
      <c r="A1600">
        <v>74</v>
      </c>
      <c r="B1600" t="s">
        <v>142</v>
      </c>
      <c r="C1600" t="s">
        <v>464</v>
      </c>
      <c r="D1600">
        <v>6</v>
      </c>
      <c r="E1600">
        <v>8653125</v>
      </c>
      <c r="F1600">
        <v>9025000</v>
      </c>
      <c r="G1600">
        <v>8839062.5</v>
      </c>
      <c r="H1600">
        <v>131694667.90417868</v>
      </c>
      <c r="I1600">
        <v>1.479635553737016E-6</v>
      </c>
      <c r="J1600">
        <v>1.3720684326994584E-5</v>
      </c>
      <c r="K1600">
        <v>16.564116909941223</v>
      </c>
      <c r="L1600">
        <v>1389.9166953981678</v>
      </c>
      <c r="M1600">
        <v>0</v>
      </c>
    </row>
    <row r="1601" spans="1:15" x14ac:dyDescent="0.15">
      <c r="A1601">
        <v>74</v>
      </c>
      <c r="B1601" t="s">
        <v>142</v>
      </c>
      <c r="C1601" t="s">
        <v>464</v>
      </c>
      <c r="D1601">
        <v>7</v>
      </c>
      <c r="E1601">
        <v>8653125</v>
      </c>
      <c r="F1601">
        <v>8839062.5</v>
      </c>
      <c r="G1601">
        <v>8746093.75</v>
      </c>
      <c r="H1601">
        <v>34154257.405516282</v>
      </c>
      <c r="I1601">
        <v>4.5082897456922166E-7</v>
      </c>
      <c r="J1601">
        <v>1.269187774782679E-5</v>
      </c>
      <c r="K1601">
        <v>4.2958087949986519</v>
      </c>
      <c r="L1601">
        <v>290.50870459187888</v>
      </c>
      <c r="M1601">
        <v>0</v>
      </c>
    </row>
    <row r="1602" spans="1:15" x14ac:dyDescent="0.15">
      <c r="A1602">
        <v>74</v>
      </c>
      <c r="B1602" t="s">
        <v>142</v>
      </c>
      <c r="C1602" t="s">
        <v>464</v>
      </c>
      <c r="D1602">
        <v>8</v>
      </c>
      <c r="E1602">
        <v>8653125</v>
      </c>
      <c r="F1602">
        <v>8746093.75</v>
      </c>
      <c r="G1602">
        <v>8699609.375</v>
      </c>
      <c r="H1602">
        <v>-2901636.1419068491</v>
      </c>
      <c r="I1602">
        <v>-4.1888555935086746E-8</v>
      </c>
      <c r="J1602">
        <v>1.2199160217322482E-5</v>
      </c>
      <c r="K1602">
        <v>-0.36495813421714701</v>
      </c>
      <c r="L1602">
        <v>-133.35363712128569</v>
      </c>
      <c r="M1602">
        <v>0</v>
      </c>
    </row>
    <row r="1603" spans="1:15" x14ac:dyDescent="0.15">
      <c r="A1603">
        <v>74</v>
      </c>
      <c r="B1603" t="s">
        <v>142</v>
      </c>
      <c r="C1603" t="s">
        <v>464</v>
      </c>
      <c r="D1603">
        <v>9</v>
      </c>
      <c r="E1603">
        <v>8699609.375</v>
      </c>
      <c r="F1603">
        <v>8746093.75</v>
      </c>
      <c r="G1603">
        <v>8722851.5625</v>
      </c>
      <c r="H1603">
        <v>14695097.917518824</v>
      </c>
      <c r="I1603">
        <v>2.0268396799362868E-7</v>
      </c>
      <c r="J1603">
        <v>1.2443732741251197E-5</v>
      </c>
      <c r="K1603">
        <v>1.8483004952480095</v>
      </c>
      <c r="L1603">
        <v>68.466674140069372</v>
      </c>
      <c r="M1603">
        <v>0</v>
      </c>
    </row>
    <row r="1604" spans="1:15" x14ac:dyDescent="0.15">
      <c r="A1604">
        <v>74</v>
      </c>
      <c r="B1604" t="s">
        <v>142</v>
      </c>
      <c r="C1604" t="s">
        <v>464</v>
      </c>
      <c r="D1604">
        <v>10</v>
      </c>
      <c r="E1604">
        <v>8699609.375</v>
      </c>
      <c r="F1604">
        <v>8722851.5625</v>
      </c>
      <c r="G1604">
        <v>8711230.46875</v>
      </c>
      <c r="H1604">
        <v>5667254.1978700832</v>
      </c>
      <c r="I1604">
        <v>7.9951840686139756E-8</v>
      </c>
      <c r="J1604">
        <v>1.2321000613943708E-5</v>
      </c>
      <c r="K1604">
        <v>0.71280836639625733</v>
      </c>
      <c r="L1604">
        <v>-34.943126367734656</v>
      </c>
      <c r="M1604">
        <v>0</v>
      </c>
    </row>
    <row r="1605" spans="1:15" x14ac:dyDescent="0.15">
      <c r="A1605">
        <v>74</v>
      </c>
      <c r="B1605" t="s">
        <v>142</v>
      </c>
      <c r="C1605" t="s">
        <v>464</v>
      </c>
      <c r="D1605">
        <v>11</v>
      </c>
      <c r="E1605">
        <v>8711230.46875</v>
      </c>
      <c r="F1605">
        <v>8722851.5625</v>
      </c>
      <c r="G1605">
        <v>8717041.015625</v>
      </c>
      <c r="H1605">
        <v>10123311.625762369</v>
      </c>
      <c r="I1605">
        <v>1.4120529168477049E-7</v>
      </c>
      <c r="J1605">
        <v>1.2382254064942339E-5</v>
      </c>
      <c r="K1605">
        <v>1.2732764352077037</v>
      </c>
      <c r="L1605">
        <v>16.132430805552907</v>
      </c>
      <c r="M1605">
        <v>0</v>
      </c>
    </row>
    <row r="1606" spans="1:15" x14ac:dyDescent="0.15">
      <c r="A1606">
        <v>74</v>
      </c>
      <c r="B1606" t="s">
        <v>142</v>
      </c>
      <c r="C1606" t="s">
        <v>464</v>
      </c>
      <c r="D1606">
        <v>12</v>
      </c>
      <c r="E1606">
        <v>8711230.46875</v>
      </c>
      <c r="F1606">
        <v>8717041.015625</v>
      </c>
      <c r="G1606">
        <v>8714135.7421875</v>
      </c>
      <c r="H1606">
        <v>7880855.1696365885</v>
      </c>
      <c r="I1606">
        <v>1.105502267039097E-7</v>
      </c>
      <c r="J1606">
        <v>1.2351598999961478E-5</v>
      </c>
      <c r="K1606">
        <v>0.99122772742140075</v>
      </c>
      <c r="L1606">
        <v>-9.5624006465354174</v>
      </c>
      <c r="M1606">
        <v>0</v>
      </c>
    </row>
    <row r="1607" spans="1:15" x14ac:dyDescent="0.15">
      <c r="A1607">
        <v>74</v>
      </c>
      <c r="B1607" t="s">
        <v>142</v>
      </c>
      <c r="C1607" t="s">
        <v>464</v>
      </c>
      <c r="D1607">
        <v>13</v>
      </c>
      <c r="E1607">
        <v>8714135.7421875</v>
      </c>
      <c r="F1607">
        <v>8717041.015625</v>
      </c>
      <c r="G1607">
        <v>8715588.37890625</v>
      </c>
      <c r="H1607">
        <v>8998536.2491983492</v>
      </c>
      <c r="I1607">
        <v>1.2587158124364656E-7</v>
      </c>
      <c r="J1607">
        <v>1.2366920354501215E-5</v>
      </c>
      <c r="K1607">
        <v>1.1318059327847394</v>
      </c>
      <c r="L1607">
        <v>3.2464574735642495</v>
      </c>
      <c r="M1607">
        <v>0</v>
      </c>
    </row>
    <row r="1608" spans="1:15" x14ac:dyDescent="0.15">
      <c r="A1608">
        <v>74</v>
      </c>
      <c r="B1608" t="s">
        <v>142</v>
      </c>
      <c r="C1608" t="s">
        <v>464</v>
      </c>
      <c r="D1608">
        <v>14</v>
      </c>
      <c r="E1608">
        <v>8714135.7421875</v>
      </c>
      <c r="F1608">
        <v>8715588.37890625</v>
      </c>
      <c r="G1608">
        <v>8714862.060546875</v>
      </c>
      <c r="H1608">
        <v>8438765.5026402548</v>
      </c>
      <c r="I1608">
        <v>1.1820875494003905E-7</v>
      </c>
      <c r="J1608">
        <v>1.2359257528197607E-5</v>
      </c>
      <c r="K1608">
        <v>1.0613998317913433</v>
      </c>
      <c r="L1608">
        <v>-3.1681116234362361</v>
      </c>
      <c r="M1608">
        <v>0</v>
      </c>
    </row>
    <row r="1609" spans="1:15" x14ac:dyDescent="0.15">
      <c r="A1609">
        <v>74</v>
      </c>
      <c r="B1609" t="s">
        <v>142</v>
      </c>
      <c r="C1609" t="s">
        <v>464</v>
      </c>
      <c r="D1609">
        <v>15</v>
      </c>
      <c r="E1609">
        <v>8714862.060546875</v>
      </c>
      <c r="F1609">
        <v>8715588.37890625</v>
      </c>
      <c r="G1609">
        <v>8715225.2197265625</v>
      </c>
      <c r="H1609">
        <v>8718454.9978261124</v>
      </c>
      <c r="I1609">
        <v>1.2204013465984709E-7</v>
      </c>
      <c r="J1609">
        <v>1.2363088907917415E-5</v>
      </c>
      <c r="K1609">
        <v>1.0965782453935693</v>
      </c>
      <c r="L1609">
        <v>3.7059031959833476E-2</v>
      </c>
      <c r="M1609">
        <v>0</v>
      </c>
    </row>
    <row r="1610" spans="1:15" x14ac:dyDescent="0.15">
      <c r="A1610">
        <v>74</v>
      </c>
      <c r="B1610" t="s">
        <v>142</v>
      </c>
      <c r="C1610" t="s">
        <v>465</v>
      </c>
      <c r="D1610">
        <v>15</v>
      </c>
      <c r="E1610">
        <v>8714862.060546875</v>
      </c>
      <c r="F1610">
        <v>8715588.37890625</v>
      </c>
      <c r="G1610">
        <v>8715225.2197265625</v>
      </c>
      <c r="H1610">
        <v>8718454.9978261124</v>
      </c>
      <c r="I1610">
        <v>1.2204013465984709E-7</v>
      </c>
      <c r="J1610">
        <v>1.2363088907917415E-5</v>
      </c>
      <c r="K1610">
        <v>1.0965782453935693</v>
      </c>
      <c r="L1610">
        <v>3.7059031959833476E-2</v>
      </c>
      <c r="M1610">
        <v>0</v>
      </c>
      <c r="N1610" t="s">
        <v>466</v>
      </c>
      <c r="O1610" t="s">
        <v>467</v>
      </c>
    </row>
    <row r="1611" spans="1:15" x14ac:dyDescent="0.15">
      <c r="A1611">
        <v>75</v>
      </c>
      <c r="B1611" t="s">
        <v>143</v>
      </c>
      <c r="C1611" t="s">
        <v>461</v>
      </c>
      <c r="D1611">
        <v>0</v>
      </c>
      <c r="E1611">
        <v>100000</v>
      </c>
      <c r="F1611">
        <v>12000000</v>
      </c>
      <c r="G1611">
        <v>100000</v>
      </c>
      <c r="H1611">
        <v>-8611.304398253189</v>
      </c>
      <c r="I1611">
        <v>-2.5153016657637795E-5</v>
      </c>
      <c r="J1611">
        <v>-1.3197018237857731E-5</v>
      </c>
      <c r="K1611">
        <v>-3.4332264442995301E-3</v>
      </c>
      <c r="L1611">
        <v>-108.61130439825318</v>
      </c>
      <c r="M1611">
        <v>0</v>
      </c>
      <c r="O1611" t="s">
        <v>462</v>
      </c>
    </row>
    <row r="1612" spans="1:15" x14ac:dyDescent="0.15">
      <c r="A1612">
        <v>75</v>
      </c>
      <c r="B1612" t="s">
        <v>143</v>
      </c>
      <c r="C1612" t="s">
        <v>461</v>
      </c>
      <c r="D1612">
        <v>0</v>
      </c>
      <c r="E1612">
        <v>100000</v>
      </c>
      <c r="F1612">
        <v>12000000</v>
      </c>
      <c r="G1612">
        <v>12000000</v>
      </c>
      <c r="H1612">
        <v>742815510057669</v>
      </c>
      <c r="I1612">
        <v>0.28332498508233811</v>
      </c>
      <c r="J1612">
        <v>0.28333694108075791</v>
      </c>
      <c r="K1612">
        <v>296151864.38922703</v>
      </c>
      <c r="L1612">
        <v>6190129150.4805746</v>
      </c>
      <c r="M1612">
        <v>0</v>
      </c>
      <c r="O1612" t="s">
        <v>463</v>
      </c>
    </row>
    <row r="1613" spans="1:15" x14ac:dyDescent="0.15">
      <c r="A1613">
        <v>75</v>
      </c>
      <c r="B1613" t="s">
        <v>143</v>
      </c>
      <c r="C1613" t="s">
        <v>464</v>
      </c>
      <c r="D1613">
        <v>1</v>
      </c>
      <c r="E1613">
        <v>100000</v>
      </c>
      <c r="F1613">
        <v>12000000</v>
      </c>
      <c r="G1613">
        <v>6050000</v>
      </c>
      <c r="H1613">
        <v>512988167228037.31</v>
      </c>
      <c r="I1613">
        <v>0.20754004028664411</v>
      </c>
      <c r="J1613">
        <v>0.20755199628506388</v>
      </c>
      <c r="K1613">
        <v>204522388.23392531</v>
      </c>
      <c r="L1613">
        <v>8479143159.9675589</v>
      </c>
      <c r="M1613">
        <v>0</v>
      </c>
    </row>
    <row r="1614" spans="1:15" x14ac:dyDescent="0.15">
      <c r="A1614">
        <v>75</v>
      </c>
      <c r="B1614" t="s">
        <v>143</v>
      </c>
      <c r="C1614" t="s">
        <v>464</v>
      </c>
      <c r="D1614">
        <v>2</v>
      </c>
      <c r="E1614">
        <v>100000</v>
      </c>
      <c r="F1614">
        <v>6050000</v>
      </c>
      <c r="G1614">
        <v>3075000</v>
      </c>
      <c r="H1614">
        <v>248268119897828.38</v>
      </c>
      <c r="I1614">
        <v>0.11306349449214911</v>
      </c>
      <c r="J1614">
        <v>0.1130754504905689</v>
      </c>
      <c r="K1614">
        <v>98981598.500066131</v>
      </c>
      <c r="L1614">
        <v>8073759896.6773453</v>
      </c>
      <c r="M1614">
        <v>0</v>
      </c>
    </row>
    <row r="1615" spans="1:15" x14ac:dyDescent="0.15">
      <c r="A1615">
        <v>75</v>
      </c>
      <c r="B1615" t="s">
        <v>143</v>
      </c>
      <c r="C1615" t="s">
        <v>464</v>
      </c>
      <c r="D1615">
        <v>3</v>
      </c>
      <c r="E1615">
        <v>100000</v>
      </c>
      <c r="F1615">
        <v>3075000</v>
      </c>
      <c r="G1615">
        <v>1587500</v>
      </c>
      <c r="H1615">
        <v>47920405646579.523</v>
      </c>
      <c r="I1615">
        <v>2.8971496290213141E-2</v>
      </c>
      <c r="J1615">
        <v>2.8983452288632919E-2</v>
      </c>
      <c r="K1615">
        <v>19105305.80254145</v>
      </c>
      <c r="L1615">
        <v>3018608129.7057967</v>
      </c>
      <c r="M1615">
        <v>0</v>
      </c>
    </row>
    <row r="1616" spans="1:15" x14ac:dyDescent="0.15">
      <c r="A1616">
        <v>75</v>
      </c>
      <c r="B1616" t="s">
        <v>143</v>
      </c>
      <c r="C1616" t="s">
        <v>464</v>
      </c>
      <c r="D1616">
        <v>4</v>
      </c>
      <c r="E1616">
        <v>100000</v>
      </c>
      <c r="F1616">
        <v>1587500</v>
      </c>
      <c r="G1616">
        <v>843750</v>
      </c>
      <c r="H1616">
        <v>3661791354675.5791</v>
      </c>
      <c r="I1616">
        <v>3.6163392173423647E-3</v>
      </c>
      <c r="J1616">
        <v>3.6282952157621448E-3</v>
      </c>
      <c r="K1616">
        <v>1459913.4266964004</v>
      </c>
      <c r="L1616">
        <v>433989986.48006862</v>
      </c>
      <c r="M1616">
        <v>0</v>
      </c>
    </row>
    <row r="1617" spans="1:13" x14ac:dyDescent="0.15">
      <c r="A1617">
        <v>75</v>
      </c>
      <c r="B1617" t="s">
        <v>143</v>
      </c>
      <c r="C1617" t="s">
        <v>464</v>
      </c>
      <c r="D1617">
        <v>5</v>
      </c>
      <c r="E1617">
        <v>100000</v>
      </c>
      <c r="F1617">
        <v>843750</v>
      </c>
      <c r="G1617">
        <v>471875</v>
      </c>
      <c r="H1617">
        <v>58805648406.14756</v>
      </c>
      <c r="I1617">
        <v>1.481102467327436E-4</v>
      </c>
      <c r="J1617">
        <v>1.6006624515252366E-4</v>
      </c>
      <c r="K1617">
        <v>23445.124901532981</v>
      </c>
      <c r="L1617">
        <v>12462024.165541206</v>
      </c>
      <c r="M1617">
        <v>0</v>
      </c>
    </row>
    <row r="1618" spans="1:13" x14ac:dyDescent="0.15">
      <c r="A1618">
        <v>75</v>
      </c>
      <c r="B1618" t="s">
        <v>143</v>
      </c>
      <c r="C1618" t="s">
        <v>464</v>
      </c>
      <c r="D1618">
        <v>6</v>
      </c>
      <c r="E1618">
        <v>100000</v>
      </c>
      <c r="F1618">
        <v>471875</v>
      </c>
      <c r="G1618">
        <v>285937.5</v>
      </c>
      <c r="H1618">
        <v>-1936629.9039425433</v>
      </c>
      <c r="I1618">
        <v>-7.4273353604524922E-6</v>
      </c>
      <c r="J1618">
        <v>4.52866305932757E-6</v>
      </c>
      <c r="K1618">
        <v>-0.77211171403783285</v>
      </c>
      <c r="L1618">
        <v>-777.29133252635393</v>
      </c>
      <c r="M1618">
        <v>0</v>
      </c>
    </row>
    <row r="1619" spans="1:13" x14ac:dyDescent="0.15">
      <c r="A1619">
        <v>75</v>
      </c>
      <c r="B1619" t="s">
        <v>143</v>
      </c>
      <c r="C1619" t="s">
        <v>464</v>
      </c>
      <c r="D1619">
        <v>7</v>
      </c>
      <c r="E1619">
        <v>285937.5</v>
      </c>
      <c r="F1619">
        <v>471875</v>
      </c>
      <c r="G1619">
        <v>378906.25</v>
      </c>
      <c r="H1619">
        <v>3312257816.4993153</v>
      </c>
      <c r="I1619">
        <v>1.7330982313619805E-5</v>
      </c>
      <c r="J1619">
        <v>2.9286980733399867E-5</v>
      </c>
      <c r="K1619">
        <v>1320.5584891703556</v>
      </c>
      <c r="L1619">
        <v>874062.88765342755</v>
      </c>
      <c r="M1619">
        <v>0</v>
      </c>
    </row>
    <row r="1620" spans="1:13" x14ac:dyDescent="0.15">
      <c r="A1620">
        <v>75</v>
      </c>
      <c r="B1620" t="s">
        <v>143</v>
      </c>
      <c r="C1620" t="s">
        <v>464</v>
      </c>
      <c r="D1620">
        <v>8</v>
      </c>
      <c r="E1620">
        <v>285937.5</v>
      </c>
      <c r="F1620">
        <v>378906.25</v>
      </c>
      <c r="G1620">
        <v>332421.875</v>
      </c>
      <c r="H1620">
        <v>-87668729.942415863</v>
      </c>
      <c r="I1620">
        <v>-2.2046558833103584E-6</v>
      </c>
      <c r="J1620">
        <v>9.7513425364697038E-6</v>
      </c>
      <c r="K1620">
        <v>-34.952498257698515</v>
      </c>
      <c r="L1620">
        <v>-26472.731921572809</v>
      </c>
      <c r="M1620">
        <v>0</v>
      </c>
    </row>
    <row r="1621" spans="1:13" x14ac:dyDescent="0.15">
      <c r="A1621">
        <v>75</v>
      </c>
      <c r="B1621" t="s">
        <v>143</v>
      </c>
      <c r="C1621" t="s">
        <v>464</v>
      </c>
      <c r="D1621">
        <v>9</v>
      </c>
      <c r="E1621">
        <v>332421.875</v>
      </c>
      <c r="F1621">
        <v>378906.25</v>
      </c>
      <c r="G1621">
        <v>355664.0625</v>
      </c>
      <c r="H1621">
        <v>637196833.05707848</v>
      </c>
      <c r="I1621">
        <v>4.7583858356422793E-6</v>
      </c>
      <c r="J1621">
        <v>1.6714384255422341E-5</v>
      </c>
      <c r="K1621">
        <v>254.0429319766283</v>
      </c>
      <c r="L1621">
        <v>179056.93493971674</v>
      </c>
      <c r="M1621">
        <v>0</v>
      </c>
    </row>
    <row r="1622" spans="1:13" x14ac:dyDescent="0.15">
      <c r="A1622">
        <v>75</v>
      </c>
      <c r="B1622" t="s">
        <v>143</v>
      </c>
      <c r="C1622" t="s">
        <v>464</v>
      </c>
      <c r="D1622">
        <v>10</v>
      </c>
      <c r="E1622">
        <v>332421.875</v>
      </c>
      <c r="F1622">
        <v>355664.0625</v>
      </c>
      <c r="G1622">
        <v>344042.96875</v>
      </c>
      <c r="H1622">
        <v>24342863.7317762</v>
      </c>
      <c r="I1622">
        <v>3.2187874089156465E-7</v>
      </c>
      <c r="J1622">
        <v>1.2277877160671627E-5</v>
      </c>
      <c r="K1622">
        <v>9.7052153342607621</v>
      </c>
      <c r="L1622">
        <v>6975.5300770192534</v>
      </c>
      <c r="M1622">
        <v>0</v>
      </c>
    </row>
    <row r="1623" spans="1:13" x14ac:dyDescent="0.15">
      <c r="A1623">
        <v>75</v>
      </c>
      <c r="B1623" t="s">
        <v>143</v>
      </c>
      <c r="C1623" t="s">
        <v>464</v>
      </c>
      <c r="D1623">
        <v>11</v>
      </c>
      <c r="E1623">
        <v>332421.875</v>
      </c>
      <c r="F1623">
        <v>344042.96875</v>
      </c>
      <c r="G1623">
        <v>338232.421875</v>
      </c>
      <c r="H1623">
        <v>-70957888.026612103</v>
      </c>
      <c r="I1623">
        <v>-1.3697316585583498E-6</v>
      </c>
      <c r="J1623">
        <v>1.0586266761221712E-5</v>
      </c>
      <c r="K1623">
        <v>-28.290080844665891</v>
      </c>
      <c r="L1623">
        <v>-21079.032002093489</v>
      </c>
      <c r="M1623">
        <v>0</v>
      </c>
    </row>
    <row r="1624" spans="1:13" x14ac:dyDescent="0.15">
      <c r="A1624">
        <v>75</v>
      </c>
      <c r="B1624" t="s">
        <v>143</v>
      </c>
      <c r="C1624" t="s">
        <v>464</v>
      </c>
      <c r="D1624">
        <v>12</v>
      </c>
      <c r="E1624">
        <v>338232.421875</v>
      </c>
      <c r="F1624">
        <v>344042.96875</v>
      </c>
      <c r="G1624">
        <v>341137.6953125</v>
      </c>
      <c r="H1624">
        <v>-39071741.552493192</v>
      </c>
      <c r="I1624">
        <v>-6.2617887423238037E-7</v>
      </c>
      <c r="J1624">
        <v>1.1329819545547682E-5</v>
      </c>
      <c r="K1624">
        <v>-15.577446820956331</v>
      </c>
      <c r="L1624">
        <v>-11553.363873113298</v>
      </c>
      <c r="M1624">
        <v>0</v>
      </c>
    </row>
    <row r="1625" spans="1:13" x14ac:dyDescent="0.15">
      <c r="A1625">
        <v>75</v>
      </c>
      <c r="B1625" t="s">
        <v>143</v>
      </c>
      <c r="C1625" t="s">
        <v>464</v>
      </c>
      <c r="D1625">
        <v>13</v>
      </c>
      <c r="E1625">
        <v>341137.6953125</v>
      </c>
      <c r="F1625">
        <v>344042.96875</v>
      </c>
      <c r="G1625">
        <v>342590.33203125</v>
      </c>
      <c r="H1625">
        <v>-11010217.722057017</v>
      </c>
      <c r="I1625">
        <v>-1.5968504555117047E-7</v>
      </c>
      <c r="J1625">
        <v>1.1796313374228892E-5</v>
      </c>
      <c r="K1625">
        <v>-4.3896451562587151</v>
      </c>
      <c r="L1625">
        <v>-3313.8144870511696</v>
      </c>
      <c r="M1625">
        <v>0</v>
      </c>
    </row>
    <row r="1626" spans="1:13" x14ac:dyDescent="0.15">
      <c r="A1626">
        <v>75</v>
      </c>
      <c r="B1626" t="s">
        <v>143</v>
      </c>
      <c r="C1626" t="s">
        <v>464</v>
      </c>
      <c r="D1626">
        <v>14</v>
      </c>
      <c r="E1626">
        <v>342590.33203125</v>
      </c>
      <c r="F1626">
        <v>344042.96875</v>
      </c>
      <c r="G1626">
        <v>343316.650390625</v>
      </c>
      <c r="H1626">
        <v>5723546.9557753373</v>
      </c>
      <c r="I1626">
        <v>7.9192947174952914E-8</v>
      </c>
      <c r="J1626">
        <v>1.2035191366955015E-5</v>
      </c>
      <c r="K1626">
        <v>2.2819112941523736</v>
      </c>
      <c r="L1626">
        <v>1567.1335192345309</v>
      </c>
      <c r="M1626">
        <v>0</v>
      </c>
    </row>
    <row r="1627" spans="1:13" x14ac:dyDescent="0.15">
      <c r="A1627">
        <v>75</v>
      </c>
      <c r="B1627" t="s">
        <v>143</v>
      </c>
      <c r="C1627" t="s">
        <v>464</v>
      </c>
      <c r="D1627">
        <v>15</v>
      </c>
      <c r="E1627">
        <v>342590.33203125</v>
      </c>
      <c r="F1627">
        <v>343316.650390625</v>
      </c>
      <c r="G1627">
        <v>342953.4912109375</v>
      </c>
      <c r="H1627">
        <v>-2875122.0166441333</v>
      </c>
      <c r="I1627">
        <v>-4.0719681867993642E-8</v>
      </c>
      <c r="J1627">
        <v>1.1915278737912068E-5</v>
      </c>
      <c r="K1627">
        <v>-1.1462775535066165</v>
      </c>
      <c r="L1627">
        <v>-938.34166740578723</v>
      </c>
      <c r="M1627">
        <v>0</v>
      </c>
    </row>
    <row r="1628" spans="1:13" x14ac:dyDescent="0.15">
      <c r="A1628">
        <v>75</v>
      </c>
      <c r="B1628" t="s">
        <v>143</v>
      </c>
      <c r="C1628" t="s">
        <v>464</v>
      </c>
      <c r="D1628">
        <v>16</v>
      </c>
      <c r="E1628">
        <v>342953.4912109375</v>
      </c>
      <c r="F1628">
        <v>343316.650390625</v>
      </c>
      <c r="G1628">
        <v>343135.07080078125</v>
      </c>
      <c r="H1628">
        <v>1365775.3810506212</v>
      </c>
      <c r="I1628">
        <v>1.9117901565430899E-8</v>
      </c>
      <c r="J1628">
        <v>1.1975116321345493E-5</v>
      </c>
      <c r="K1628">
        <v>0.5445186859434944</v>
      </c>
      <c r="L1628">
        <v>298.02850168106789</v>
      </c>
      <c r="M1628">
        <v>0</v>
      </c>
    </row>
    <row r="1629" spans="1:13" x14ac:dyDescent="0.15">
      <c r="A1629">
        <v>75</v>
      </c>
      <c r="B1629" t="s">
        <v>143</v>
      </c>
      <c r="C1629" t="s">
        <v>464</v>
      </c>
      <c r="D1629">
        <v>17</v>
      </c>
      <c r="E1629">
        <v>342953.4912109375</v>
      </c>
      <c r="F1629">
        <v>343135.07080078125</v>
      </c>
      <c r="G1629">
        <v>343044.28100585938</v>
      </c>
      <c r="H1629">
        <v>-769392.61052772519</v>
      </c>
      <c r="I1629">
        <v>-1.0832950212604693E-8</v>
      </c>
      <c r="J1629">
        <v>1.1945165469567457E-5</v>
      </c>
      <c r="K1629">
        <v>-0.30674784380497172</v>
      </c>
      <c r="L1629">
        <v>-324.28375959854105</v>
      </c>
      <c r="M1629">
        <v>0</v>
      </c>
    </row>
    <row r="1630" spans="1:13" x14ac:dyDescent="0.15">
      <c r="A1630">
        <v>75</v>
      </c>
      <c r="B1630" t="s">
        <v>143</v>
      </c>
      <c r="C1630" t="s">
        <v>464</v>
      </c>
      <c r="D1630">
        <v>18</v>
      </c>
      <c r="E1630">
        <v>343044.28100585938</v>
      </c>
      <c r="F1630">
        <v>343135.07080078125</v>
      </c>
      <c r="G1630">
        <v>343089.67590332031</v>
      </c>
      <c r="H1630">
        <v>294632.32257985213</v>
      </c>
      <c r="I1630">
        <v>4.13626766768732E-9</v>
      </c>
      <c r="J1630">
        <v>1.1960134687447749E-5</v>
      </c>
      <c r="K1630">
        <v>0.11746646436418269</v>
      </c>
      <c r="L1630">
        <v>-14.123815645540743</v>
      </c>
      <c r="M1630">
        <v>0</v>
      </c>
    </row>
    <row r="1631" spans="1:13" x14ac:dyDescent="0.15">
      <c r="A1631">
        <v>75</v>
      </c>
      <c r="B1631" t="s">
        <v>143</v>
      </c>
      <c r="C1631" t="s">
        <v>464</v>
      </c>
      <c r="D1631">
        <v>19</v>
      </c>
      <c r="E1631">
        <v>343089.67590332031</v>
      </c>
      <c r="F1631">
        <v>343135.07080078125</v>
      </c>
      <c r="G1631">
        <v>343112.37335205078</v>
      </c>
      <c r="H1631">
        <v>829291.72135825839</v>
      </c>
      <c r="I1631">
        <v>1.1625229941726953E-8</v>
      </c>
      <c r="J1631">
        <v>1.1967623649721789E-5</v>
      </c>
      <c r="K1631">
        <v>0.33062891939848232</v>
      </c>
      <c r="L1631">
        <v>141.69682756015413</v>
      </c>
      <c r="M1631">
        <v>0</v>
      </c>
    </row>
    <row r="1632" spans="1:13" x14ac:dyDescent="0.15">
      <c r="A1632">
        <v>75</v>
      </c>
      <c r="B1632" t="s">
        <v>143</v>
      </c>
      <c r="C1632" t="s">
        <v>464</v>
      </c>
      <c r="D1632">
        <v>20</v>
      </c>
      <c r="E1632">
        <v>343089.67590332031</v>
      </c>
      <c r="F1632">
        <v>343112.37335205078</v>
      </c>
      <c r="G1632">
        <v>343101.02462768555</v>
      </c>
      <c r="H1632">
        <v>561734.1090918734</v>
      </c>
      <c r="I1632">
        <v>7.8802852141713443E-9</v>
      </c>
      <c r="J1632">
        <v>1.1963878704994233E-5</v>
      </c>
      <c r="K1632">
        <v>0.22395682568026129</v>
      </c>
      <c r="L1632">
        <v>63.722655652642395</v>
      </c>
      <c r="M1632">
        <v>0</v>
      </c>
    </row>
    <row r="1633" spans="1:15" x14ac:dyDescent="0.15">
      <c r="A1633">
        <v>75</v>
      </c>
      <c r="B1633" t="s">
        <v>143</v>
      </c>
      <c r="C1633" t="s">
        <v>464</v>
      </c>
      <c r="D1633">
        <v>21</v>
      </c>
      <c r="E1633">
        <v>343089.67590332031</v>
      </c>
      <c r="F1633">
        <v>343101.02462768555</v>
      </c>
      <c r="G1633">
        <v>343095.35026550293</v>
      </c>
      <c r="H1633">
        <v>428126.25265588384</v>
      </c>
      <c r="I1633">
        <v>6.0081605540853133E-9</v>
      </c>
      <c r="J1633">
        <v>1.1962006580334147E-5</v>
      </c>
      <c r="K1633">
        <v>0.17068893446795397</v>
      </c>
      <c r="L1633">
        <v>24.783461018804278</v>
      </c>
      <c r="M1633">
        <v>0</v>
      </c>
    </row>
    <row r="1634" spans="1:15" x14ac:dyDescent="0.15">
      <c r="A1634">
        <v>75</v>
      </c>
      <c r="B1634" t="s">
        <v>143</v>
      </c>
      <c r="C1634" t="s">
        <v>464</v>
      </c>
      <c r="D1634">
        <v>22</v>
      </c>
      <c r="E1634">
        <v>343089.67590332031</v>
      </c>
      <c r="F1634">
        <v>343095.35026550293</v>
      </c>
      <c r="G1634">
        <v>343092.51308441162</v>
      </c>
      <c r="H1634">
        <v>361192.51218187163</v>
      </c>
      <c r="I1634">
        <v>5.0697657792767432E-9</v>
      </c>
      <c r="J1634">
        <v>1.1961068185559339E-5</v>
      </c>
      <c r="K1634">
        <v>0.14400323423212497</v>
      </c>
      <c r="L1634">
        <v>5.2755447604322496</v>
      </c>
      <c r="M1634">
        <v>0</v>
      </c>
    </row>
    <row r="1635" spans="1:15" x14ac:dyDescent="0.15">
      <c r="A1635">
        <v>75</v>
      </c>
      <c r="B1635" t="s">
        <v>143</v>
      </c>
      <c r="C1635" t="s">
        <v>464</v>
      </c>
      <c r="D1635">
        <v>23</v>
      </c>
      <c r="E1635">
        <v>343089.67590332031</v>
      </c>
      <c r="F1635">
        <v>343092.51308441162</v>
      </c>
      <c r="G1635">
        <v>343091.09449386597</v>
      </c>
      <c r="H1635">
        <v>327995.1261318865</v>
      </c>
      <c r="I1635">
        <v>4.6042191614648943E-9</v>
      </c>
      <c r="J1635">
        <v>1.1960602638941527E-5</v>
      </c>
      <c r="K1635">
        <v>0.13076782431077216</v>
      </c>
      <c r="L1635">
        <v>-4.3999884008208685</v>
      </c>
      <c r="M1635">
        <v>0</v>
      </c>
    </row>
    <row r="1636" spans="1:15" x14ac:dyDescent="0.15">
      <c r="A1636">
        <v>75</v>
      </c>
      <c r="B1636" t="s">
        <v>143</v>
      </c>
      <c r="C1636" t="s">
        <v>464</v>
      </c>
      <c r="D1636">
        <v>24</v>
      </c>
      <c r="E1636">
        <v>343091.09449386597</v>
      </c>
      <c r="F1636">
        <v>343092.51308441162</v>
      </c>
      <c r="G1636">
        <v>343091.80378913879</v>
      </c>
      <c r="H1636">
        <v>344679.19747640385</v>
      </c>
      <c r="I1636">
        <v>4.8382003398338711E-9</v>
      </c>
      <c r="J1636">
        <v>1.1960836620119896E-5</v>
      </c>
      <c r="K1636">
        <v>0.13741956860983517</v>
      </c>
      <c r="L1636">
        <v>0.46267315911768331</v>
      </c>
      <c r="M1636">
        <v>0</v>
      </c>
    </row>
    <row r="1637" spans="1:15" x14ac:dyDescent="0.15">
      <c r="A1637">
        <v>75</v>
      </c>
      <c r="B1637" t="s">
        <v>143</v>
      </c>
      <c r="C1637" t="s">
        <v>465</v>
      </c>
      <c r="D1637">
        <v>24</v>
      </c>
      <c r="E1637">
        <v>343091.09449386597</v>
      </c>
      <c r="F1637">
        <v>343092.51308441162</v>
      </c>
      <c r="G1637">
        <v>343091.80378913879</v>
      </c>
      <c r="H1637">
        <v>344679.19747640385</v>
      </c>
      <c r="I1637">
        <v>4.8382003398338711E-9</v>
      </c>
      <c r="J1637">
        <v>1.1960836620119896E-5</v>
      </c>
      <c r="K1637">
        <v>0.13741956860983517</v>
      </c>
      <c r="L1637">
        <v>0.46267315911768331</v>
      </c>
      <c r="M1637">
        <v>0</v>
      </c>
      <c r="N1637" t="s">
        <v>466</v>
      </c>
      <c r="O1637" t="s">
        <v>467</v>
      </c>
    </row>
    <row r="1638" spans="1:15" x14ac:dyDescent="0.15">
      <c r="A1638">
        <v>76</v>
      </c>
      <c r="B1638" t="s">
        <v>144</v>
      </c>
      <c r="C1638" t="s">
        <v>461</v>
      </c>
      <c r="D1638">
        <v>0</v>
      </c>
      <c r="E1638">
        <v>100000</v>
      </c>
      <c r="F1638">
        <v>12000000</v>
      </c>
      <c r="G1638">
        <v>100000</v>
      </c>
      <c r="H1638">
        <v>-5716.6612824590666</v>
      </c>
      <c r="I1638">
        <v>-2.8389828127373827E-5</v>
      </c>
      <c r="J1638">
        <v>-1.6775517094471992E-5</v>
      </c>
      <c r="K1638">
        <v>-2.1673887739742746E-3</v>
      </c>
      <c r="L1638">
        <v>-105.71666128245907</v>
      </c>
      <c r="M1638">
        <v>0</v>
      </c>
      <c r="O1638" t="s">
        <v>462</v>
      </c>
    </row>
    <row r="1639" spans="1:15" x14ac:dyDescent="0.15">
      <c r="A1639">
        <v>76</v>
      </c>
      <c r="B1639" t="s">
        <v>144</v>
      </c>
      <c r="C1639" t="s">
        <v>461</v>
      </c>
      <c r="D1639">
        <v>0</v>
      </c>
      <c r="E1639">
        <v>100000</v>
      </c>
      <c r="F1639">
        <v>12000000</v>
      </c>
      <c r="G1639">
        <v>12000000</v>
      </c>
      <c r="H1639">
        <v>713404931105688</v>
      </c>
      <c r="I1639">
        <v>0.26346646137072671</v>
      </c>
      <c r="J1639">
        <v>0.26347807568175963</v>
      </c>
      <c r="K1639">
        <v>270477077.8917371</v>
      </c>
      <c r="L1639">
        <v>5945040992.5474005</v>
      </c>
      <c r="M1639">
        <v>0</v>
      </c>
      <c r="O1639" t="s">
        <v>463</v>
      </c>
    </row>
    <row r="1640" spans="1:15" x14ac:dyDescent="0.15">
      <c r="A1640">
        <v>76</v>
      </c>
      <c r="B1640" t="s">
        <v>144</v>
      </c>
      <c r="C1640" t="s">
        <v>464</v>
      </c>
      <c r="D1640">
        <v>1</v>
      </c>
      <c r="E1640">
        <v>100000</v>
      </c>
      <c r="F1640">
        <v>12000000</v>
      </c>
      <c r="G1640">
        <v>6050000</v>
      </c>
      <c r="H1640">
        <v>464254754117846.63</v>
      </c>
      <c r="I1640">
        <v>0.18364479671155251</v>
      </c>
      <c r="J1640">
        <v>0.18365641102258543</v>
      </c>
      <c r="K1640">
        <v>176015420.9987362</v>
      </c>
      <c r="L1640">
        <v>7673632199.4685392</v>
      </c>
      <c r="M1640">
        <v>0</v>
      </c>
    </row>
    <row r="1641" spans="1:15" x14ac:dyDescent="0.15">
      <c r="A1641">
        <v>76</v>
      </c>
      <c r="B1641" t="s">
        <v>144</v>
      </c>
      <c r="C1641" t="s">
        <v>464</v>
      </c>
      <c r="D1641">
        <v>2</v>
      </c>
      <c r="E1641">
        <v>100000</v>
      </c>
      <c r="F1641">
        <v>6050000</v>
      </c>
      <c r="G1641">
        <v>3075000</v>
      </c>
      <c r="H1641">
        <v>199835295825723.59</v>
      </c>
      <c r="I1641">
        <v>9.0807032795486242E-2</v>
      </c>
      <c r="J1641">
        <v>9.0818647106519143E-2</v>
      </c>
      <c r="K1641">
        <v>75764638.731611401</v>
      </c>
      <c r="L1641">
        <v>6498708707.3406048</v>
      </c>
      <c r="M1641">
        <v>0</v>
      </c>
    </row>
    <row r="1642" spans="1:15" x14ac:dyDescent="0.15">
      <c r="A1642">
        <v>76</v>
      </c>
      <c r="B1642" t="s">
        <v>144</v>
      </c>
      <c r="C1642" t="s">
        <v>464</v>
      </c>
      <c r="D1642">
        <v>3</v>
      </c>
      <c r="E1642">
        <v>100000</v>
      </c>
      <c r="F1642">
        <v>3075000</v>
      </c>
      <c r="G1642">
        <v>1587500</v>
      </c>
      <c r="H1642">
        <v>29482832599983.809</v>
      </c>
      <c r="I1642">
        <v>1.8741151020381475E-2</v>
      </c>
      <c r="J1642">
        <v>1.8752765331414376E-2</v>
      </c>
      <c r="K1642">
        <v>11177986.108472088</v>
      </c>
      <c r="L1642">
        <v>1857186205.5107911</v>
      </c>
      <c r="M1642">
        <v>0</v>
      </c>
    </row>
    <row r="1643" spans="1:15" x14ac:dyDescent="0.15">
      <c r="A1643">
        <v>76</v>
      </c>
      <c r="B1643" t="s">
        <v>144</v>
      </c>
      <c r="C1643" t="s">
        <v>464</v>
      </c>
      <c r="D1643">
        <v>4</v>
      </c>
      <c r="E1643">
        <v>100000</v>
      </c>
      <c r="F1643">
        <v>1587500</v>
      </c>
      <c r="G1643">
        <v>843750</v>
      </c>
      <c r="H1643">
        <v>1640172146168.4565</v>
      </c>
      <c r="I1643">
        <v>1.8447756718517911E-3</v>
      </c>
      <c r="J1643">
        <v>1.8563899828846929E-3</v>
      </c>
      <c r="K1643">
        <v>621847.35483604542</v>
      </c>
      <c r="L1643">
        <v>194390672.87922448</v>
      </c>
      <c r="M1643">
        <v>0</v>
      </c>
    </row>
    <row r="1644" spans="1:15" x14ac:dyDescent="0.15">
      <c r="A1644">
        <v>76</v>
      </c>
      <c r="B1644" t="s">
        <v>144</v>
      </c>
      <c r="C1644" t="s">
        <v>464</v>
      </c>
      <c r="D1644">
        <v>5</v>
      </c>
      <c r="E1644">
        <v>100000</v>
      </c>
      <c r="F1644">
        <v>843750</v>
      </c>
      <c r="G1644">
        <v>471875</v>
      </c>
      <c r="H1644">
        <v>11151929482.758331</v>
      </c>
      <c r="I1644">
        <v>4.1467363632509203E-5</v>
      </c>
      <c r="J1644">
        <v>5.3081674665411037E-5</v>
      </c>
      <c r="K1644">
        <v>4228.0914636744028</v>
      </c>
      <c r="L1644">
        <v>2363222.8042931561</v>
      </c>
      <c r="M1644">
        <v>0</v>
      </c>
    </row>
    <row r="1645" spans="1:15" x14ac:dyDescent="0.15">
      <c r="A1645">
        <v>76</v>
      </c>
      <c r="B1645" t="s">
        <v>144</v>
      </c>
      <c r="C1645" t="s">
        <v>464</v>
      </c>
      <c r="D1645">
        <v>6</v>
      </c>
      <c r="E1645">
        <v>100000</v>
      </c>
      <c r="F1645">
        <v>471875</v>
      </c>
      <c r="G1645">
        <v>285937.5</v>
      </c>
      <c r="H1645">
        <v>-316872.6464942501</v>
      </c>
      <c r="I1645">
        <v>-9.6273648360331811E-6</v>
      </c>
      <c r="J1645">
        <v>1.9869461968686542E-6</v>
      </c>
      <c r="K1645">
        <v>-0.12013764378492789</v>
      </c>
      <c r="L1645">
        <v>-210.81884904716944</v>
      </c>
      <c r="M1645">
        <v>0</v>
      </c>
    </row>
    <row r="1646" spans="1:15" x14ac:dyDescent="0.15">
      <c r="A1646">
        <v>76</v>
      </c>
      <c r="B1646" t="s">
        <v>144</v>
      </c>
      <c r="C1646" t="s">
        <v>464</v>
      </c>
      <c r="D1646">
        <v>7</v>
      </c>
      <c r="E1646">
        <v>285937.5</v>
      </c>
      <c r="F1646">
        <v>471875</v>
      </c>
      <c r="G1646">
        <v>378906.25</v>
      </c>
      <c r="H1646">
        <v>-87102393.134587765</v>
      </c>
      <c r="I1646">
        <v>-2.6177082657673366E-6</v>
      </c>
      <c r="J1646">
        <v>8.9966027671344995E-6</v>
      </c>
      <c r="K1646">
        <v>-33.023602368302676</v>
      </c>
      <c r="L1646">
        <v>-23087.848085004607</v>
      </c>
      <c r="M1646">
        <v>0</v>
      </c>
    </row>
    <row r="1647" spans="1:15" x14ac:dyDescent="0.15">
      <c r="A1647">
        <v>76</v>
      </c>
      <c r="B1647" t="s">
        <v>144</v>
      </c>
      <c r="C1647" t="s">
        <v>464</v>
      </c>
      <c r="D1647">
        <v>8</v>
      </c>
      <c r="E1647">
        <v>378906.25</v>
      </c>
      <c r="F1647">
        <v>471875</v>
      </c>
      <c r="G1647">
        <v>425390.625</v>
      </c>
      <c r="H1647">
        <v>1839222094.1325479</v>
      </c>
      <c r="I1647">
        <v>1.0693850567197782E-5</v>
      </c>
      <c r="J1647">
        <v>2.2308161600099618E-5</v>
      </c>
      <c r="K1647">
        <v>697.31424037661338</v>
      </c>
      <c r="L1647">
        <v>432260.74940122338</v>
      </c>
      <c r="M1647">
        <v>0</v>
      </c>
    </row>
    <row r="1648" spans="1:15" x14ac:dyDescent="0.15">
      <c r="A1648">
        <v>76</v>
      </c>
      <c r="B1648" t="s">
        <v>144</v>
      </c>
      <c r="C1648" t="s">
        <v>464</v>
      </c>
      <c r="D1648">
        <v>9</v>
      </c>
      <c r="E1648">
        <v>378906.25</v>
      </c>
      <c r="F1648">
        <v>425390.625</v>
      </c>
      <c r="G1648">
        <v>402148.4375</v>
      </c>
      <c r="H1648">
        <v>179502894.09018698</v>
      </c>
      <c r="I1648">
        <v>1.8147259035274883E-6</v>
      </c>
      <c r="J1648">
        <v>1.3429036936429324E-5</v>
      </c>
      <c r="K1648">
        <v>68.055905068353184</v>
      </c>
      <c r="L1648">
        <v>44535.979492071754</v>
      </c>
      <c r="M1648">
        <v>0</v>
      </c>
    </row>
    <row r="1649" spans="1:13" x14ac:dyDescent="0.15">
      <c r="A1649">
        <v>76</v>
      </c>
      <c r="B1649" t="s">
        <v>144</v>
      </c>
      <c r="C1649" t="s">
        <v>464</v>
      </c>
      <c r="D1649">
        <v>10</v>
      </c>
      <c r="E1649">
        <v>378906.25</v>
      </c>
      <c r="F1649">
        <v>402148.4375</v>
      </c>
      <c r="G1649">
        <v>390527.34375</v>
      </c>
      <c r="H1649">
        <v>-66996759.273484573</v>
      </c>
      <c r="I1649">
        <v>-1.2309663655957907E-6</v>
      </c>
      <c r="J1649">
        <v>1.0383344667306045E-5</v>
      </c>
      <c r="K1649">
        <v>-25.400844438267114</v>
      </c>
      <c r="L1649">
        <v>-17255.459238821757</v>
      </c>
      <c r="M1649">
        <v>0</v>
      </c>
    </row>
    <row r="1650" spans="1:13" x14ac:dyDescent="0.15">
      <c r="A1650">
        <v>76</v>
      </c>
      <c r="B1650" t="s">
        <v>144</v>
      </c>
      <c r="C1650" t="s">
        <v>464</v>
      </c>
      <c r="D1650">
        <v>11</v>
      </c>
      <c r="E1650">
        <v>390527.34375</v>
      </c>
      <c r="F1650">
        <v>402148.4375</v>
      </c>
      <c r="G1650">
        <v>396337.890625</v>
      </c>
      <c r="H1650">
        <v>7923601.7291374775</v>
      </c>
      <c r="I1650">
        <v>1.0645802971599765E-7</v>
      </c>
      <c r="J1650">
        <v>1.1720769062617834E-5</v>
      </c>
      <c r="K1650">
        <v>3.0041180662340015</v>
      </c>
      <c r="L1650">
        <v>1899.2036887117845</v>
      </c>
      <c r="M1650">
        <v>0</v>
      </c>
    </row>
    <row r="1651" spans="1:13" x14ac:dyDescent="0.15">
      <c r="A1651">
        <v>76</v>
      </c>
      <c r="B1651" t="s">
        <v>144</v>
      </c>
      <c r="C1651" t="s">
        <v>464</v>
      </c>
      <c r="D1651">
        <v>12</v>
      </c>
      <c r="E1651">
        <v>390527.34375</v>
      </c>
      <c r="F1651">
        <v>396337.890625</v>
      </c>
      <c r="G1651">
        <v>393432.6171875</v>
      </c>
      <c r="H1651">
        <v>-42699440.882415004</v>
      </c>
      <c r="I1651">
        <v>-6.8064723522562356E-7</v>
      </c>
      <c r="J1651">
        <v>1.0933663797676213E-5</v>
      </c>
      <c r="K1651">
        <v>-16.188870435177325</v>
      </c>
      <c r="L1651">
        <v>-10953.050564962572</v>
      </c>
      <c r="M1651">
        <v>0</v>
      </c>
    </row>
    <row r="1652" spans="1:13" x14ac:dyDescent="0.15">
      <c r="A1652">
        <v>76</v>
      </c>
      <c r="B1652" t="s">
        <v>144</v>
      </c>
      <c r="C1652" t="s">
        <v>464</v>
      </c>
      <c r="D1652">
        <v>13</v>
      </c>
      <c r="E1652">
        <v>393432.6171875</v>
      </c>
      <c r="F1652">
        <v>396337.890625</v>
      </c>
      <c r="G1652">
        <v>394885.25390625</v>
      </c>
      <c r="H1652">
        <v>-20045688.566749942</v>
      </c>
      <c r="I1652">
        <v>-2.9250506869332137E-7</v>
      </c>
      <c r="J1652">
        <v>1.1321805964208515E-5</v>
      </c>
      <c r="K1652">
        <v>-7.6000305457085444</v>
      </c>
      <c r="L1652">
        <v>-5176.3325215251016</v>
      </c>
      <c r="M1652">
        <v>0</v>
      </c>
    </row>
    <row r="1653" spans="1:13" x14ac:dyDescent="0.15">
      <c r="A1653">
        <v>76</v>
      </c>
      <c r="B1653" t="s">
        <v>144</v>
      </c>
      <c r="C1653" t="s">
        <v>464</v>
      </c>
      <c r="D1653">
        <v>14</v>
      </c>
      <c r="E1653">
        <v>394885.25390625</v>
      </c>
      <c r="F1653">
        <v>396337.890625</v>
      </c>
      <c r="G1653">
        <v>395611.572265625</v>
      </c>
      <c r="H1653">
        <v>-6745645.8894264959</v>
      </c>
      <c r="I1653">
        <v>-9.4386839050580263E-8</v>
      </c>
      <c r="J1653">
        <v>1.1519924193851256E-5</v>
      </c>
      <c r="K1653">
        <v>-2.5575132846876665</v>
      </c>
      <c r="L1653">
        <v>-1805.1184450431786</v>
      </c>
      <c r="M1653">
        <v>0</v>
      </c>
    </row>
    <row r="1654" spans="1:13" x14ac:dyDescent="0.15">
      <c r="A1654">
        <v>76</v>
      </c>
      <c r="B1654" t="s">
        <v>144</v>
      </c>
      <c r="C1654" t="s">
        <v>464</v>
      </c>
      <c r="D1654">
        <v>15</v>
      </c>
      <c r="E1654">
        <v>395611.572265625</v>
      </c>
      <c r="F1654">
        <v>396337.890625</v>
      </c>
      <c r="G1654">
        <v>395974.7314453125</v>
      </c>
      <c r="H1654">
        <v>415330.25345254637</v>
      </c>
      <c r="I1654">
        <v>5.693687909759417E-9</v>
      </c>
      <c r="J1654">
        <v>1.1620004720811596E-5</v>
      </c>
      <c r="K1654">
        <v>0.15746640991080701</v>
      </c>
      <c r="L1654">
        <v>4.8880699878464426</v>
      </c>
      <c r="M1654">
        <v>0</v>
      </c>
    </row>
    <row r="1655" spans="1:13" x14ac:dyDescent="0.15">
      <c r="A1655">
        <v>76</v>
      </c>
      <c r="B1655" t="s">
        <v>144</v>
      </c>
      <c r="C1655" t="s">
        <v>464</v>
      </c>
      <c r="D1655">
        <v>16</v>
      </c>
      <c r="E1655">
        <v>395611.572265625</v>
      </c>
      <c r="F1655">
        <v>395974.7314453125</v>
      </c>
      <c r="G1655">
        <v>395793.15185546875</v>
      </c>
      <c r="H1655">
        <v>-3208424.9467866328</v>
      </c>
      <c r="I1655">
        <v>-4.4434251774282766E-8</v>
      </c>
      <c r="J1655">
        <v>1.1569876781127553E-5</v>
      </c>
      <c r="K1655">
        <v>-1.2164275384203067</v>
      </c>
      <c r="L1655">
        <v>-910.63174836290466</v>
      </c>
      <c r="M1655">
        <v>0</v>
      </c>
    </row>
    <row r="1656" spans="1:13" x14ac:dyDescent="0.15">
      <c r="A1656">
        <v>76</v>
      </c>
      <c r="B1656" t="s">
        <v>144</v>
      </c>
      <c r="C1656" t="s">
        <v>464</v>
      </c>
      <c r="D1656">
        <v>17</v>
      </c>
      <c r="E1656">
        <v>395793.15185546875</v>
      </c>
      <c r="F1656">
        <v>395974.7314453125</v>
      </c>
      <c r="G1656">
        <v>395883.94165039063</v>
      </c>
      <c r="H1656">
        <v>-1407443.8863486652</v>
      </c>
      <c r="I1656">
        <v>-1.9392763813832096E-8</v>
      </c>
      <c r="J1656">
        <v>1.1594918269088004E-5</v>
      </c>
      <c r="K1656">
        <v>-0.53361182839901167</v>
      </c>
      <c r="L1656">
        <v>-455.51931722241818</v>
      </c>
      <c r="M1656">
        <v>0</v>
      </c>
    </row>
    <row r="1657" spans="1:13" x14ac:dyDescent="0.15">
      <c r="A1657">
        <v>76</v>
      </c>
      <c r="B1657" t="s">
        <v>144</v>
      </c>
      <c r="C1657" t="s">
        <v>464</v>
      </c>
      <c r="D1657">
        <v>18</v>
      </c>
      <c r="E1657">
        <v>395883.94165039063</v>
      </c>
      <c r="F1657">
        <v>395974.7314453125</v>
      </c>
      <c r="G1657">
        <v>395929.33654785156</v>
      </c>
      <c r="H1657">
        <v>-498844.51488363685</v>
      </c>
      <c r="I1657">
        <v>-6.8559639673687113E-9</v>
      </c>
      <c r="J1657">
        <v>1.1607455068934467E-5</v>
      </c>
      <c r="K1657">
        <v>-0.18912962446016304</v>
      </c>
      <c r="L1657">
        <v>-225.99331972546244</v>
      </c>
      <c r="M1657">
        <v>0</v>
      </c>
    </row>
    <row r="1658" spans="1:13" x14ac:dyDescent="0.15">
      <c r="A1658">
        <v>76</v>
      </c>
      <c r="B1658" t="s">
        <v>144</v>
      </c>
      <c r="C1658" t="s">
        <v>464</v>
      </c>
      <c r="D1658">
        <v>19</v>
      </c>
      <c r="E1658">
        <v>395929.33654785156</v>
      </c>
      <c r="F1658">
        <v>395974.7314453125</v>
      </c>
      <c r="G1658">
        <v>395952.03399658203</v>
      </c>
      <c r="H1658">
        <v>-42357.498388792897</v>
      </c>
      <c r="I1658">
        <v>-5.8140884800697698E-10</v>
      </c>
      <c r="J1658">
        <v>1.1613729624053829E-5</v>
      </c>
      <c r="K1658">
        <v>-1.6059227924382538E-2</v>
      </c>
      <c r="L1658">
        <v>-110.69763374145428</v>
      </c>
      <c r="M1658">
        <v>0</v>
      </c>
    </row>
    <row r="1659" spans="1:13" x14ac:dyDescent="0.15">
      <c r="A1659">
        <v>76</v>
      </c>
      <c r="B1659" t="s">
        <v>144</v>
      </c>
      <c r="C1659" t="s">
        <v>464</v>
      </c>
      <c r="D1659">
        <v>20</v>
      </c>
      <c r="E1659">
        <v>395952.03399658203</v>
      </c>
      <c r="F1659">
        <v>395974.7314453125</v>
      </c>
      <c r="G1659">
        <v>395963.38272094727</v>
      </c>
      <c r="H1659">
        <v>186160.78464043469</v>
      </c>
      <c r="I1659">
        <v>2.5536656285921896E-9</v>
      </c>
      <c r="J1659">
        <v>1.1616864698530428E-5</v>
      </c>
      <c r="K1659">
        <v>7.0580147195700105E-2</v>
      </c>
      <c r="L1659">
        <v>-52.985353503854078</v>
      </c>
      <c r="M1659">
        <v>0</v>
      </c>
    </row>
    <row r="1660" spans="1:13" x14ac:dyDescent="0.15">
      <c r="A1660">
        <v>76</v>
      </c>
      <c r="B1660" t="s">
        <v>144</v>
      </c>
      <c r="C1660" t="s">
        <v>464</v>
      </c>
      <c r="D1660">
        <v>21</v>
      </c>
      <c r="E1660">
        <v>395963.38272094727</v>
      </c>
      <c r="F1660">
        <v>395974.7314453125</v>
      </c>
      <c r="G1660">
        <v>395969.05708312988</v>
      </c>
      <c r="H1660">
        <v>300781.11971459689</v>
      </c>
      <c r="I1660">
        <v>4.1246625266262016E-9</v>
      </c>
      <c r="J1660">
        <v>1.1618435695428462E-5</v>
      </c>
      <c r="K1660">
        <v>0.11403677602749372</v>
      </c>
      <c r="L1660">
        <v>-24.039236315515737</v>
      </c>
      <c r="M1660">
        <v>0</v>
      </c>
    </row>
    <row r="1661" spans="1:13" x14ac:dyDescent="0.15">
      <c r="A1661">
        <v>76</v>
      </c>
      <c r="B1661" t="s">
        <v>144</v>
      </c>
      <c r="C1661" t="s">
        <v>464</v>
      </c>
      <c r="D1661">
        <v>22</v>
      </c>
      <c r="E1661">
        <v>395969.05708312988</v>
      </c>
      <c r="F1661">
        <v>395974.7314453125</v>
      </c>
      <c r="G1661">
        <v>395971.89426422119</v>
      </c>
      <c r="H1661">
        <v>357888.89285484893</v>
      </c>
      <c r="I1661">
        <v>4.9070148684941979E-9</v>
      </c>
      <c r="J1661">
        <v>1.161921804777033E-5</v>
      </c>
      <c r="K1661">
        <v>0.13568835555882625</v>
      </c>
      <c r="L1661">
        <v>-9.6176021482879577</v>
      </c>
      <c r="M1661">
        <v>0</v>
      </c>
    </row>
    <row r="1662" spans="1:13" x14ac:dyDescent="0.15">
      <c r="A1662">
        <v>76</v>
      </c>
      <c r="B1662" t="s">
        <v>144</v>
      </c>
      <c r="C1662" t="s">
        <v>464</v>
      </c>
      <c r="D1662">
        <v>23</v>
      </c>
      <c r="E1662">
        <v>395971.89426422119</v>
      </c>
      <c r="F1662">
        <v>395974.7314453125</v>
      </c>
      <c r="G1662">
        <v>395973.31285476685</v>
      </c>
      <c r="H1662">
        <v>386528.79699695233</v>
      </c>
      <c r="I1662">
        <v>5.2992763791600005E-9</v>
      </c>
      <c r="J1662">
        <v>1.1619610309280996E-5</v>
      </c>
      <c r="K1662">
        <v>0.1465467576327362</v>
      </c>
      <c r="L1662">
        <v>-2.3851394907713219</v>
      </c>
      <c r="M1662">
        <v>0</v>
      </c>
    </row>
    <row r="1663" spans="1:13" x14ac:dyDescent="0.15">
      <c r="A1663">
        <v>76</v>
      </c>
      <c r="B1663" t="s">
        <v>144</v>
      </c>
      <c r="C1663" t="s">
        <v>464</v>
      </c>
      <c r="D1663">
        <v>24</v>
      </c>
      <c r="E1663">
        <v>395973.31285476685</v>
      </c>
      <c r="F1663">
        <v>395974.7314453125</v>
      </c>
      <c r="G1663">
        <v>395974.02215003967</v>
      </c>
      <c r="H1663">
        <v>400850.73694828578</v>
      </c>
      <c r="I1663">
        <v>5.4954110573506612E-9</v>
      </c>
      <c r="J1663">
        <v>1.1619806443959187E-5</v>
      </c>
      <c r="K1663">
        <v>0.15197671234551588</v>
      </c>
      <c r="L1663">
        <v>1.2315744279805942</v>
      </c>
      <c r="M1663">
        <v>0</v>
      </c>
    </row>
    <row r="1664" spans="1:13" x14ac:dyDescent="0.15">
      <c r="A1664">
        <v>76</v>
      </c>
      <c r="B1664" t="s">
        <v>144</v>
      </c>
      <c r="C1664" t="s">
        <v>464</v>
      </c>
      <c r="D1664">
        <v>25</v>
      </c>
      <c r="E1664">
        <v>395973.31285476685</v>
      </c>
      <c r="F1664">
        <v>395974.02215003967</v>
      </c>
      <c r="G1664">
        <v>395973.66750240326</v>
      </c>
      <c r="H1664">
        <v>393845.82968599943</v>
      </c>
      <c r="I1664">
        <v>5.3994828912154653E-9</v>
      </c>
      <c r="J1664">
        <v>1.1619710515793052E-5</v>
      </c>
      <c r="K1664">
        <v>0.14932090389144573</v>
      </c>
      <c r="L1664">
        <v>-0.53736851488765103</v>
      </c>
      <c r="M1664">
        <v>0</v>
      </c>
    </row>
    <row r="1665" spans="1:15" x14ac:dyDescent="0.15">
      <c r="A1665">
        <v>76</v>
      </c>
      <c r="B1665" t="s">
        <v>144</v>
      </c>
      <c r="C1665" t="s">
        <v>465</v>
      </c>
      <c r="D1665">
        <v>25</v>
      </c>
      <c r="E1665">
        <v>395973.31285476685</v>
      </c>
      <c r="F1665">
        <v>395974.02215003967</v>
      </c>
      <c r="G1665">
        <v>395973.66750240326</v>
      </c>
      <c r="H1665">
        <v>393845.82968599943</v>
      </c>
      <c r="I1665">
        <v>5.3994828912154653E-9</v>
      </c>
      <c r="J1665">
        <v>1.1619710515793052E-5</v>
      </c>
      <c r="K1665">
        <v>0.14932090389144573</v>
      </c>
      <c r="L1665">
        <v>-0.53736851488765103</v>
      </c>
      <c r="M1665">
        <v>0</v>
      </c>
      <c r="N1665" t="s">
        <v>466</v>
      </c>
      <c r="O1665" t="s">
        <v>467</v>
      </c>
    </row>
    <row r="1666" spans="1:15" x14ac:dyDescent="0.15">
      <c r="A1666">
        <v>77</v>
      </c>
      <c r="B1666" t="s">
        <v>145</v>
      </c>
      <c r="C1666" t="s">
        <v>461</v>
      </c>
      <c r="D1666">
        <v>0</v>
      </c>
      <c r="E1666">
        <v>100000</v>
      </c>
      <c r="F1666">
        <v>12000000</v>
      </c>
      <c r="G1666">
        <v>100000</v>
      </c>
      <c r="H1666">
        <v>-5.2911180210232347</v>
      </c>
      <c r="I1666">
        <v>-6.7039820834981776E-4</v>
      </c>
      <c r="J1666">
        <v>-6.5885036635664196E-4</v>
      </c>
      <c r="K1666">
        <v>-5.3071456007374623E-7</v>
      </c>
      <c r="L1666">
        <v>-100.00529111802102</v>
      </c>
      <c r="M1666">
        <v>0</v>
      </c>
      <c r="O1666" t="s">
        <v>462</v>
      </c>
    </row>
    <row r="1667" spans="1:15" x14ac:dyDescent="0.15">
      <c r="A1667">
        <v>77</v>
      </c>
      <c r="B1667" t="s">
        <v>145</v>
      </c>
      <c r="C1667" t="s">
        <v>461</v>
      </c>
      <c r="D1667">
        <v>0</v>
      </c>
      <c r="E1667">
        <v>100000</v>
      </c>
      <c r="F1667">
        <v>12000000</v>
      </c>
      <c r="G1667">
        <v>12000000</v>
      </c>
      <c r="H1667">
        <v>360080511.2564289</v>
      </c>
      <c r="I1667">
        <v>3.0768643075993736E-6</v>
      </c>
      <c r="J1667">
        <v>1.4624706300775207E-5</v>
      </c>
      <c r="K1667">
        <v>36.117124842667749</v>
      </c>
      <c r="L1667">
        <v>2900.6709271369073</v>
      </c>
      <c r="M1667">
        <v>0</v>
      </c>
      <c r="O1667" t="s">
        <v>463</v>
      </c>
    </row>
    <row r="1668" spans="1:15" x14ac:dyDescent="0.15">
      <c r="A1668">
        <v>77</v>
      </c>
      <c r="B1668" t="s">
        <v>145</v>
      </c>
      <c r="C1668" t="s">
        <v>464</v>
      </c>
      <c r="D1668">
        <v>1</v>
      </c>
      <c r="E1668">
        <v>100000</v>
      </c>
      <c r="F1668">
        <v>12000000</v>
      </c>
      <c r="G1668">
        <v>6050000</v>
      </c>
      <c r="H1668">
        <v>-101567.95927782648</v>
      </c>
      <c r="I1668">
        <v>-1.2078931434317772E-5</v>
      </c>
      <c r="J1668">
        <v>-5.310894411419387E-7</v>
      </c>
      <c r="K1668">
        <v>-1.0187562366128356E-2</v>
      </c>
      <c r="L1668">
        <v>-101.6788092442616</v>
      </c>
      <c r="M1668">
        <v>0</v>
      </c>
    </row>
    <row r="1669" spans="1:15" x14ac:dyDescent="0.15">
      <c r="A1669">
        <v>77</v>
      </c>
      <c r="B1669" t="s">
        <v>145</v>
      </c>
      <c r="C1669" t="s">
        <v>464</v>
      </c>
      <c r="D1669">
        <v>2</v>
      </c>
      <c r="E1669">
        <v>6050000</v>
      </c>
      <c r="F1669">
        <v>12000000</v>
      </c>
      <c r="G1669">
        <v>9025000</v>
      </c>
      <c r="H1669">
        <v>-1287228.8446846122</v>
      </c>
      <c r="I1669">
        <v>-7.6171863975534253E-6</v>
      </c>
      <c r="J1669">
        <v>3.9306555956224077E-6</v>
      </c>
      <c r="K1669">
        <v>-0.12911280513998397</v>
      </c>
      <c r="L1669">
        <v>-114.26292348681011</v>
      </c>
      <c r="M1669">
        <v>0</v>
      </c>
    </row>
    <row r="1670" spans="1:15" x14ac:dyDescent="0.15">
      <c r="A1670">
        <v>77</v>
      </c>
      <c r="B1670" t="s">
        <v>145</v>
      </c>
      <c r="C1670" t="s">
        <v>464</v>
      </c>
      <c r="D1670">
        <v>3</v>
      </c>
      <c r="E1670">
        <v>9025000</v>
      </c>
      <c r="F1670">
        <v>12000000</v>
      </c>
      <c r="G1670">
        <v>10512500</v>
      </c>
      <c r="H1670">
        <v>-51011990.240910798</v>
      </c>
      <c r="I1670">
        <v>-4.0199964707975998E-6</v>
      </c>
      <c r="J1670">
        <v>7.5278455223782332E-6</v>
      </c>
      <c r="K1670">
        <v>-5.1166513110504521</v>
      </c>
      <c r="L1670">
        <v>-585.25079896229056</v>
      </c>
      <c r="M1670">
        <v>0</v>
      </c>
    </row>
    <row r="1671" spans="1:15" x14ac:dyDescent="0.15">
      <c r="A1671">
        <v>77</v>
      </c>
      <c r="B1671" t="s">
        <v>145</v>
      </c>
      <c r="C1671" t="s">
        <v>464</v>
      </c>
      <c r="D1671">
        <v>4</v>
      </c>
      <c r="E1671">
        <v>10512500</v>
      </c>
      <c r="F1671">
        <v>12000000</v>
      </c>
      <c r="G1671">
        <v>11256250</v>
      </c>
      <c r="H1671">
        <v>-81278418.772131279</v>
      </c>
      <c r="I1671">
        <v>-1.7405102158016472E-6</v>
      </c>
      <c r="J1671">
        <v>9.8073317773741858E-6</v>
      </c>
      <c r="K1671">
        <v>-8.1524623133995942</v>
      </c>
      <c r="L1671">
        <v>-822.07368148478645</v>
      </c>
      <c r="M1671">
        <v>0</v>
      </c>
    </row>
    <row r="1672" spans="1:15" x14ac:dyDescent="0.15">
      <c r="A1672">
        <v>77</v>
      </c>
      <c r="B1672" t="s">
        <v>145</v>
      </c>
      <c r="C1672" t="s">
        <v>464</v>
      </c>
      <c r="D1672">
        <v>5</v>
      </c>
      <c r="E1672">
        <v>11256250</v>
      </c>
      <c r="F1672">
        <v>12000000</v>
      </c>
      <c r="G1672">
        <v>11628125</v>
      </c>
      <c r="H1672">
        <v>5446091.8482398596</v>
      </c>
      <c r="I1672">
        <v>7.3306315769955423E-8</v>
      </c>
      <c r="J1672">
        <v>1.1621148308945788E-5</v>
      </c>
      <c r="K1672">
        <v>0.5462588866617043</v>
      </c>
      <c r="L1672">
        <v>-53.164488270982126</v>
      </c>
      <c r="M1672">
        <v>0</v>
      </c>
    </row>
    <row r="1673" spans="1:15" x14ac:dyDescent="0.15">
      <c r="A1673">
        <v>77</v>
      </c>
      <c r="B1673" t="s">
        <v>145</v>
      </c>
      <c r="C1673" t="s">
        <v>464</v>
      </c>
      <c r="D1673">
        <v>6</v>
      </c>
      <c r="E1673">
        <v>11628125</v>
      </c>
      <c r="F1673">
        <v>12000000</v>
      </c>
      <c r="G1673">
        <v>11814062.5</v>
      </c>
      <c r="H1673">
        <v>144080249.19102085</v>
      </c>
      <c r="I1673">
        <v>1.5123554756717307E-6</v>
      </c>
      <c r="J1673">
        <v>1.3060197468847564E-5</v>
      </c>
      <c r="K1673">
        <v>14.451668959359349</v>
      </c>
      <c r="L1673">
        <v>1119.5656590696117</v>
      </c>
      <c r="M1673">
        <v>0</v>
      </c>
    </row>
    <row r="1674" spans="1:15" x14ac:dyDescent="0.15">
      <c r="A1674">
        <v>77</v>
      </c>
      <c r="B1674" t="s">
        <v>145</v>
      </c>
      <c r="C1674" t="s">
        <v>464</v>
      </c>
      <c r="D1674">
        <v>7</v>
      </c>
      <c r="E1674">
        <v>11628125</v>
      </c>
      <c r="F1674">
        <v>11814062.5</v>
      </c>
      <c r="G1674">
        <v>11721093.75</v>
      </c>
      <c r="H1674">
        <v>65830268.563600436</v>
      </c>
      <c r="I1674">
        <v>7.774821409925589E-7</v>
      </c>
      <c r="J1674">
        <v>1.2325324134168392E-5</v>
      </c>
      <c r="K1674">
        <v>6.6029678191739487</v>
      </c>
      <c r="L1674">
        <v>461.63929721661373</v>
      </c>
      <c r="M1674">
        <v>0</v>
      </c>
    </row>
    <row r="1675" spans="1:15" x14ac:dyDescent="0.15">
      <c r="A1675">
        <v>77</v>
      </c>
      <c r="B1675" t="s">
        <v>145</v>
      </c>
      <c r="C1675" t="s">
        <v>464</v>
      </c>
      <c r="D1675">
        <v>8</v>
      </c>
      <c r="E1675">
        <v>11628125</v>
      </c>
      <c r="F1675">
        <v>11721093.75</v>
      </c>
      <c r="G1675">
        <v>11674609.375</v>
      </c>
      <c r="H1675">
        <v>33497463.029628456</v>
      </c>
      <c r="I1675">
        <v>4.2160286970383657E-7</v>
      </c>
      <c r="J1675">
        <v>1.196944486287967E-5</v>
      </c>
      <c r="K1675">
        <v>3.3598931803675556</v>
      </c>
      <c r="L1675">
        <v>186.92577159249456</v>
      </c>
      <c r="M1675">
        <v>0</v>
      </c>
    </row>
    <row r="1676" spans="1:15" x14ac:dyDescent="0.15">
      <c r="A1676">
        <v>77</v>
      </c>
      <c r="B1676" t="s">
        <v>145</v>
      </c>
      <c r="C1676" t="s">
        <v>464</v>
      </c>
      <c r="D1676">
        <v>9</v>
      </c>
      <c r="E1676">
        <v>11628125</v>
      </c>
      <c r="F1676">
        <v>11674609.375</v>
      </c>
      <c r="G1676">
        <v>11651367.1875</v>
      </c>
      <c r="H1676">
        <v>18948185.929497074</v>
      </c>
      <c r="I1676">
        <v>2.465126546239783E-7</v>
      </c>
      <c r="J1676">
        <v>1.1794354647799811E-5</v>
      </c>
      <c r="K1676">
        <v>1.9005582789521429</v>
      </c>
      <c r="L1676">
        <v>62.626287752954525</v>
      </c>
      <c r="M1676">
        <v>0</v>
      </c>
    </row>
    <row r="1677" spans="1:15" x14ac:dyDescent="0.15">
      <c r="A1677">
        <v>77</v>
      </c>
      <c r="B1677" t="s">
        <v>145</v>
      </c>
      <c r="C1677" t="s">
        <v>464</v>
      </c>
      <c r="D1677">
        <v>10</v>
      </c>
      <c r="E1677">
        <v>11628125</v>
      </c>
      <c r="F1677">
        <v>11651367.1875</v>
      </c>
      <c r="G1677">
        <v>11639746.09375</v>
      </c>
      <c r="H1677">
        <v>12067689.827274298</v>
      </c>
      <c r="I1677">
        <v>1.5967472218361295E-7</v>
      </c>
      <c r="J1677">
        <v>1.1707516715359446E-5</v>
      </c>
      <c r="K1677">
        <v>1.2104244646105538</v>
      </c>
      <c r="L1677">
        <v>3.6765727540576174</v>
      </c>
      <c r="M1677">
        <v>0</v>
      </c>
    </row>
    <row r="1678" spans="1:15" x14ac:dyDescent="0.15">
      <c r="A1678">
        <v>77</v>
      </c>
      <c r="B1678" t="s">
        <v>145</v>
      </c>
      <c r="C1678" t="s">
        <v>464</v>
      </c>
      <c r="D1678">
        <v>11</v>
      </c>
      <c r="E1678">
        <v>11628125</v>
      </c>
      <c r="F1678">
        <v>11639746.09375</v>
      </c>
      <c r="G1678">
        <v>11633935.546875</v>
      </c>
      <c r="H1678">
        <v>8724711.2290820777</v>
      </c>
      <c r="I1678">
        <v>1.1643193652076441E-7</v>
      </c>
      <c r="J1678">
        <v>1.1664273929696597E-5</v>
      </c>
      <c r="K1678">
        <v>0.87511396708881595</v>
      </c>
      <c r="L1678">
        <v>-25.006364407566029</v>
      </c>
      <c r="M1678">
        <v>0</v>
      </c>
    </row>
    <row r="1679" spans="1:15" x14ac:dyDescent="0.15">
      <c r="A1679">
        <v>77</v>
      </c>
      <c r="B1679" t="s">
        <v>145</v>
      </c>
      <c r="C1679" t="s">
        <v>464</v>
      </c>
      <c r="D1679">
        <v>12</v>
      </c>
      <c r="E1679">
        <v>11633935.546875</v>
      </c>
      <c r="F1679">
        <v>11639746.09375</v>
      </c>
      <c r="G1679">
        <v>11636840.8203125</v>
      </c>
      <c r="H1679">
        <v>10388189.669042259</v>
      </c>
      <c r="I1679">
        <v>1.3803940592196561E-7</v>
      </c>
      <c r="J1679">
        <v>1.1685881399097799E-5</v>
      </c>
      <c r="K1679">
        <v>1.0419657033282774</v>
      </c>
      <c r="L1679">
        <v>-10.730155809046366</v>
      </c>
      <c r="M1679">
        <v>0</v>
      </c>
    </row>
    <row r="1680" spans="1:15" x14ac:dyDescent="0.15">
      <c r="A1680">
        <v>77</v>
      </c>
      <c r="B1680" t="s">
        <v>145</v>
      </c>
      <c r="C1680" t="s">
        <v>464</v>
      </c>
      <c r="D1680">
        <v>13</v>
      </c>
      <c r="E1680">
        <v>11636840.8203125</v>
      </c>
      <c r="F1680">
        <v>11639746.09375</v>
      </c>
      <c r="G1680">
        <v>11638293.45703125</v>
      </c>
      <c r="H1680">
        <v>11225949.192400107</v>
      </c>
      <c r="I1680">
        <v>1.4885377262135794E-7</v>
      </c>
      <c r="J1680">
        <v>1.1696695765797191E-5</v>
      </c>
      <c r="K1680">
        <v>1.1259954254247937</v>
      </c>
      <c r="L1680">
        <v>-3.5429959396841464</v>
      </c>
      <c r="M1680">
        <v>0</v>
      </c>
    </row>
    <row r="1681" spans="1:15" x14ac:dyDescent="0.15">
      <c r="A1681">
        <v>77</v>
      </c>
      <c r="B1681" t="s">
        <v>145</v>
      </c>
      <c r="C1681" t="s">
        <v>464</v>
      </c>
      <c r="D1681">
        <v>14</v>
      </c>
      <c r="E1681">
        <v>11638293.45703125</v>
      </c>
      <c r="F1681">
        <v>11639746.09375</v>
      </c>
      <c r="G1681">
        <v>11639019.775390625</v>
      </c>
      <c r="H1681">
        <v>11646285.109430412</v>
      </c>
      <c r="I1681">
        <v>1.5426295575403797E-7</v>
      </c>
      <c r="J1681">
        <v>1.1702104948929871E-5</v>
      </c>
      <c r="K1681">
        <v>1.1681563430992008</v>
      </c>
      <c r="L1681">
        <v>6.2422215787866844E-2</v>
      </c>
      <c r="M1681">
        <v>0</v>
      </c>
    </row>
    <row r="1682" spans="1:15" x14ac:dyDescent="0.15">
      <c r="A1682">
        <v>77</v>
      </c>
      <c r="B1682" t="s">
        <v>145</v>
      </c>
      <c r="C1682" t="s">
        <v>465</v>
      </c>
      <c r="D1682">
        <v>14</v>
      </c>
      <c r="E1682">
        <v>11638293.45703125</v>
      </c>
      <c r="F1682">
        <v>11639746.09375</v>
      </c>
      <c r="G1682">
        <v>11639019.775390625</v>
      </c>
      <c r="H1682">
        <v>11646285.109430412</v>
      </c>
      <c r="I1682">
        <v>1.5426295575403797E-7</v>
      </c>
      <c r="J1682">
        <v>1.1702104948929871E-5</v>
      </c>
      <c r="K1682">
        <v>1.1681563430992008</v>
      </c>
      <c r="L1682">
        <v>6.2422215787866844E-2</v>
      </c>
      <c r="M1682">
        <v>0</v>
      </c>
      <c r="N1682" t="s">
        <v>466</v>
      </c>
      <c r="O1682" t="s">
        <v>467</v>
      </c>
    </row>
    <row r="1683" spans="1:15" x14ac:dyDescent="0.15">
      <c r="A1683">
        <v>78</v>
      </c>
      <c r="B1683" t="s">
        <v>146</v>
      </c>
      <c r="C1683" t="s">
        <v>461</v>
      </c>
      <c r="D1683">
        <v>0</v>
      </c>
      <c r="E1683">
        <v>100000</v>
      </c>
      <c r="F1683">
        <v>12000000</v>
      </c>
      <c r="G1683">
        <v>100000</v>
      </c>
      <c r="H1683">
        <v>459.98603425971322</v>
      </c>
      <c r="I1683">
        <v>-7.6428682027618878E-5</v>
      </c>
      <c r="J1683">
        <v>-6.5452735910810828E-5</v>
      </c>
      <c r="K1683">
        <v>1.375432928444557E-4</v>
      </c>
      <c r="L1683">
        <v>-99.540013965740286</v>
      </c>
      <c r="M1683">
        <v>0</v>
      </c>
      <c r="O1683" t="s">
        <v>462</v>
      </c>
    </row>
    <row r="1684" spans="1:15" x14ac:dyDescent="0.15">
      <c r="A1684">
        <v>78</v>
      </c>
      <c r="B1684" t="s">
        <v>146</v>
      </c>
      <c r="C1684" t="s">
        <v>461</v>
      </c>
      <c r="D1684">
        <v>0</v>
      </c>
      <c r="E1684">
        <v>100000</v>
      </c>
      <c r="F1684">
        <v>12000000</v>
      </c>
      <c r="G1684">
        <v>12000000</v>
      </c>
      <c r="H1684">
        <v>297657800270294.25</v>
      </c>
      <c r="I1684">
        <v>0.11745162649545231</v>
      </c>
      <c r="J1684">
        <v>0.11746260244156911</v>
      </c>
      <c r="K1684">
        <v>89004515.225994751</v>
      </c>
      <c r="L1684">
        <v>2480481568.9191189</v>
      </c>
      <c r="M1684">
        <v>0</v>
      </c>
      <c r="O1684" t="s">
        <v>463</v>
      </c>
    </row>
    <row r="1685" spans="1:15" x14ac:dyDescent="0.15">
      <c r="A1685">
        <v>78</v>
      </c>
      <c r="B1685" t="s">
        <v>146</v>
      </c>
      <c r="C1685" t="s">
        <v>464</v>
      </c>
      <c r="D1685">
        <v>1</v>
      </c>
      <c r="E1685">
        <v>100000</v>
      </c>
      <c r="F1685">
        <v>12000000</v>
      </c>
      <c r="G1685">
        <v>6050000</v>
      </c>
      <c r="H1685">
        <v>77770433789844.578</v>
      </c>
      <c r="I1685">
        <v>3.8569747680390849E-2</v>
      </c>
      <c r="J1685">
        <v>3.8580723626507656E-2</v>
      </c>
      <c r="K1685">
        <v>23254622.429161433</v>
      </c>
      <c r="L1685">
        <v>1285461615.5346212</v>
      </c>
      <c r="M1685">
        <v>0</v>
      </c>
    </row>
    <row r="1686" spans="1:15" x14ac:dyDescent="0.15">
      <c r="A1686">
        <v>78</v>
      </c>
      <c r="B1686" t="s">
        <v>146</v>
      </c>
      <c r="C1686" t="s">
        <v>464</v>
      </c>
      <c r="D1686">
        <v>2</v>
      </c>
      <c r="E1686">
        <v>100000</v>
      </c>
      <c r="F1686">
        <v>6050000</v>
      </c>
      <c r="G1686">
        <v>3075000</v>
      </c>
      <c r="H1686">
        <v>3866173245273.3545</v>
      </c>
      <c r="I1686">
        <v>3.3842805026436718E-3</v>
      </c>
      <c r="J1686">
        <v>3.3952564487604799E-3</v>
      </c>
      <c r="K1686">
        <v>1156048.5737742889</v>
      </c>
      <c r="L1686">
        <v>125729111.22840177</v>
      </c>
      <c r="M1686">
        <v>0</v>
      </c>
    </row>
    <row r="1687" spans="1:15" x14ac:dyDescent="0.15">
      <c r="A1687">
        <v>78</v>
      </c>
      <c r="B1687" t="s">
        <v>146</v>
      </c>
      <c r="C1687" t="s">
        <v>464</v>
      </c>
      <c r="D1687">
        <v>3</v>
      </c>
      <c r="E1687">
        <v>100000</v>
      </c>
      <c r="F1687">
        <v>3075000</v>
      </c>
      <c r="G1687">
        <v>1587500</v>
      </c>
      <c r="H1687">
        <v>44950205595.750214</v>
      </c>
      <c r="I1687">
        <v>1.0916020980880879E-4</v>
      </c>
      <c r="J1687">
        <v>1.2013615592561684E-4</v>
      </c>
      <c r="K1687">
        <v>13440.841310812491</v>
      </c>
      <c r="L1687">
        <v>2831409.0139055252</v>
      </c>
      <c r="M1687">
        <v>0</v>
      </c>
    </row>
    <row r="1688" spans="1:15" x14ac:dyDescent="0.15">
      <c r="A1688">
        <v>78</v>
      </c>
      <c r="B1688" t="s">
        <v>146</v>
      </c>
      <c r="C1688" t="s">
        <v>464</v>
      </c>
      <c r="D1688">
        <v>4</v>
      </c>
      <c r="E1688">
        <v>100000</v>
      </c>
      <c r="F1688">
        <v>1587500</v>
      </c>
      <c r="G1688">
        <v>843750</v>
      </c>
      <c r="H1688">
        <v>-390597.35474218341</v>
      </c>
      <c r="I1688">
        <v>-8.7961352948485312E-6</v>
      </c>
      <c r="J1688">
        <v>2.1798108219595164E-6</v>
      </c>
      <c r="K1688">
        <v>-0.11679495103375397</v>
      </c>
      <c r="L1688">
        <v>-146.29301982129581</v>
      </c>
      <c r="M1688">
        <v>0</v>
      </c>
    </row>
    <row r="1689" spans="1:15" x14ac:dyDescent="0.15">
      <c r="A1689">
        <v>78</v>
      </c>
      <c r="B1689" t="s">
        <v>146</v>
      </c>
      <c r="C1689" t="s">
        <v>464</v>
      </c>
      <c r="D1689">
        <v>5</v>
      </c>
      <c r="E1689">
        <v>843750</v>
      </c>
      <c r="F1689">
        <v>1587500</v>
      </c>
      <c r="G1689">
        <v>1215625</v>
      </c>
      <c r="H1689">
        <v>819346616.98469698</v>
      </c>
      <c r="I1689">
        <v>5.2926194924821243E-6</v>
      </c>
      <c r="J1689">
        <v>1.6268565609290172E-5</v>
      </c>
      <c r="K1689">
        <v>244.99794186666776</v>
      </c>
      <c r="L1689">
        <v>67301.264122134453</v>
      </c>
      <c r="M1689">
        <v>0</v>
      </c>
    </row>
    <row r="1690" spans="1:15" x14ac:dyDescent="0.15">
      <c r="A1690">
        <v>78</v>
      </c>
      <c r="B1690" t="s">
        <v>146</v>
      </c>
      <c r="C1690" t="s">
        <v>464</v>
      </c>
      <c r="D1690">
        <v>6</v>
      </c>
      <c r="E1690">
        <v>843750</v>
      </c>
      <c r="F1690">
        <v>1215625</v>
      </c>
      <c r="G1690">
        <v>1029687.5</v>
      </c>
      <c r="H1690">
        <v>-17891036.256499626</v>
      </c>
      <c r="I1690">
        <v>-4.863493358923049E-6</v>
      </c>
      <c r="J1690">
        <v>6.1124527578849986E-6</v>
      </c>
      <c r="K1690">
        <v>-5.3497103299643047</v>
      </c>
      <c r="L1690">
        <v>-1837.5209717996602</v>
      </c>
      <c r="M1690">
        <v>0</v>
      </c>
    </row>
    <row r="1691" spans="1:15" x14ac:dyDescent="0.15">
      <c r="A1691">
        <v>78</v>
      </c>
      <c r="B1691" t="s">
        <v>146</v>
      </c>
      <c r="C1691" t="s">
        <v>464</v>
      </c>
      <c r="D1691">
        <v>7</v>
      </c>
      <c r="E1691">
        <v>1029687.5</v>
      </c>
      <c r="F1691">
        <v>1215625</v>
      </c>
      <c r="G1691">
        <v>1122656.25</v>
      </c>
      <c r="H1691">
        <v>-83218555.332522675</v>
      </c>
      <c r="I1691">
        <v>-1.844738113756098E-6</v>
      </c>
      <c r="J1691">
        <v>9.1312080030519496E-6</v>
      </c>
      <c r="K1691">
        <v>-24.883699229292432</v>
      </c>
      <c r="L1691">
        <v>-7512.6479349776637</v>
      </c>
      <c r="M1691">
        <v>0</v>
      </c>
    </row>
    <row r="1692" spans="1:15" x14ac:dyDescent="0.15">
      <c r="A1692">
        <v>78</v>
      </c>
      <c r="B1692" t="s">
        <v>146</v>
      </c>
      <c r="C1692" t="s">
        <v>464</v>
      </c>
      <c r="D1692">
        <v>8</v>
      </c>
      <c r="E1692">
        <v>1122656.25</v>
      </c>
      <c r="F1692">
        <v>1215625</v>
      </c>
      <c r="G1692">
        <v>1169140.625</v>
      </c>
      <c r="H1692">
        <v>55564328.641161352</v>
      </c>
      <c r="I1692">
        <v>6.4053561526761177E-7</v>
      </c>
      <c r="J1692">
        <v>1.1616481732075659E-5</v>
      </c>
      <c r="K1692">
        <v>16.614636438465855</v>
      </c>
      <c r="L1692">
        <v>4652.5787277438376</v>
      </c>
      <c r="M1692">
        <v>0</v>
      </c>
    </row>
    <row r="1693" spans="1:15" x14ac:dyDescent="0.15">
      <c r="A1693">
        <v>78</v>
      </c>
      <c r="B1693" t="s">
        <v>146</v>
      </c>
      <c r="C1693" t="s">
        <v>464</v>
      </c>
      <c r="D1693">
        <v>9</v>
      </c>
      <c r="E1693">
        <v>1122656.25</v>
      </c>
      <c r="F1693">
        <v>1169140.625</v>
      </c>
      <c r="G1693">
        <v>1145898.4375</v>
      </c>
      <c r="H1693">
        <v>-58446672.168904379</v>
      </c>
      <c r="I1693">
        <v>-9.7571351397991297E-7</v>
      </c>
      <c r="J1693">
        <v>1.0000232602828135E-5</v>
      </c>
      <c r="K1693">
        <v>-17.476503952667038</v>
      </c>
      <c r="L1693">
        <v>-5200.5106784521977</v>
      </c>
      <c r="M1693">
        <v>0</v>
      </c>
    </row>
    <row r="1694" spans="1:15" x14ac:dyDescent="0.15">
      <c r="A1694">
        <v>78</v>
      </c>
      <c r="B1694" t="s">
        <v>146</v>
      </c>
      <c r="C1694" t="s">
        <v>464</v>
      </c>
      <c r="D1694">
        <v>10</v>
      </c>
      <c r="E1694">
        <v>1145898.4375</v>
      </c>
      <c r="F1694">
        <v>1169140.625</v>
      </c>
      <c r="G1694">
        <v>1157519.53125</v>
      </c>
      <c r="H1694">
        <v>-24100904.192541767</v>
      </c>
      <c r="I1694">
        <v>-3.4153386036815317E-7</v>
      </c>
      <c r="J1694">
        <v>1.0634412256439894E-5</v>
      </c>
      <c r="K1694">
        <v>-7.2065616698686625</v>
      </c>
      <c r="L1694">
        <v>-2182.1164172076915</v>
      </c>
      <c r="M1694">
        <v>0</v>
      </c>
    </row>
    <row r="1695" spans="1:15" x14ac:dyDescent="0.15">
      <c r="A1695">
        <v>78</v>
      </c>
      <c r="B1695" t="s">
        <v>146</v>
      </c>
      <c r="C1695" t="s">
        <v>464</v>
      </c>
      <c r="D1695">
        <v>11</v>
      </c>
      <c r="E1695">
        <v>1157519.53125</v>
      </c>
      <c r="F1695">
        <v>1169140.625</v>
      </c>
      <c r="G1695">
        <v>1163330.078125</v>
      </c>
      <c r="H1695">
        <v>11083221.257757569</v>
      </c>
      <c r="I1695">
        <v>1.4105593466231861E-7</v>
      </c>
      <c r="J1695">
        <v>1.1117002051470366E-5</v>
      </c>
      <c r="K1695">
        <v>3.3140631096963697</v>
      </c>
      <c r="L1695">
        <v>852.71509489559287</v>
      </c>
      <c r="M1695">
        <v>0</v>
      </c>
    </row>
    <row r="1696" spans="1:15" x14ac:dyDescent="0.15">
      <c r="A1696">
        <v>78</v>
      </c>
      <c r="B1696" t="s">
        <v>146</v>
      </c>
      <c r="C1696" t="s">
        <v>464</v>
      </c>
      <c r="D1696">
        <v>12</v>
      </c>
      <c r="E1696">
        <v>1157519.53125</v>
      </c>
      <c r="F1696">
        <v>1163330.078125</v>
      </c>
      <c r="G1696">
        <v>1160424.8046875</v>
      </c>
      <c r="H1696">
        <v>-7628218.7170211915</v>
      </c>
      <c r="I1696">
        <v>-1.0232599384558919E-7</v>
      </c>
      <c r="J1696">
        <v>1.0873620122962458E-5</v>
      </c>
      <c r="K1696">
        <v>-2.2809612525853518</v>
      </c>
      <c r="L1696">
        <v>-757.36432780540702</v>
      </c>
      <c r="M1696">
        <v>0</v>
      </c>
    </row>
    <row r="1697" spans="1:15" x14ac:dyDescent="0.15">
      <c r="A1697">
        <v>78</v>
      </c>
      <c r="B1697" t="s">
        <v>146</v>
      </c>
      <c r="C1697" t="s">
        <v>464</v>
      </c>
      <c r="D1697">
        <v>13</v>
      </c>
      <c r="E1697">
        <v>1160424.8046875</v>
      </c>
      <c r="F1697">
        <v>1163330.078125</v>
      </c>
      <c r="G1697">
        <v>1161877.44140625</v>
      </c>
      <c r="H1697">
        <v>1442325.2355839515</v>
      </c>
      <c r="I1697">
        <v>1.8840280599933252E-8</v>
      </c>
      <c r="J1697">
        <v>1.0994786397407981E-5</v>
      </c>
      <c r="K1697">
        <v>0.43127866387104968</v>
      </c>
      <c r="L1697">
        <v>24.137467875980821</v>
      </c>
      <c r="M1697">
        <v>0</v>
      </c>
    </row>
    <row r="1698" spans="1:15" x14ac:dyDescent="0.15">
      <c r="A1698">
        <v>78</v>
      </c>
      <c r="B1698" t="s">
        <v>146</v>
      </c>
      <c r="C1698" t="s">
        <v>464</v>
      </c>
      <c r="D1698">
        <v>14</v>
      </c>
      <c r="E1698">
        <v>1160424.8046875</v>
      </c>
      <c r="F1698">
        <v>1161877.44140625</v>
      </c>
      <c r="G1698">
        <v>1161151.123046875</v>
      </c>
      <c r="H1698">
        <v>-3163573.082208442</v>
      </c>
      <c r="I1698">
        <v>-4.187364575734103E-8</v>
      </c>
      <c r="J1698">
        <v>1.0934072471050707E-5</v>
      </c>
      <c r="K1698">
        <v>-0.94595971719296779</v>
      </c>
      <c r="L1698">
        <v>-372.45145092804</v>
      </c>
      <c r="M1698">
        <v>0</v>
      </c>
    </row>
    <row r="1699" spans="1:15" x14ac:dyDescent="0.15">
      <c r="A1699">
        <v>78</v>
      </c>
      <c r="B1699" t="s">
        <v>146</v>
      </c>
      <c r="C1699" t="s">
        <v>464</v>
      </c>
      <c r="D1699">
        <v>15</v>
      </c>
      <c r="E1699">
        <v>1161151.123046875</v>
      </c>
      <c r="F1699">
        <v>1161877.44140625</v>
      </c>
      <c r="G1699">
        <v>1161514.2822265625</v>
      </c>
      <c r="H1699">
        <v>-878280.80592176621</v>
      </c>
      <c r="I1699">
        <v>-1.1548331735533661E-8</v>
      </c>
      <c r="J1699">
        <v>1.0964397785072514E-5</v>
      </c>
      <c r="K1699">
        <v>-0.26262022124862189</v>
      </c>
      <c r="L1699">
        <v>-175.61515337014603</v>
      </c>
      <c r="M1699">
        <v>0</v>
      </c>
    </row>
    <row r="1700" spans="1:15" x14ac:dyDescent="0.15">
      <c r="A1700">
        <v>78</v>
      </c>
      <c r="B1700" t="s">
        <v>146</v>
      </c>
      <c r="C1700" t="s">
        <v>464</v>
      </c>
      <c r="D1700">
        <v>16</v>
      </c>
      <c r="E1700">
        <v>1161514.2822265625</v>
      </c>
      <c r="F1700">
        <v>1161877.44140625</v>
      </c>
      <c r="G1700">
        <v>1161695.8618164063</v>
      </c>
      <c r="H1700">
        <v>277619.02335602243</v>
      </c>
      <c r="I1700">
        <v>3.6383317741183185E-9</v>
      </c>
      <c r="J1700">
        <v>1.0979584448582166E-5</v>
      </c>
      <c r="K1700">
        <v>8.3012595567390018E-2</v>
      </c>
      <c r="L1700">
        <v>-76.10226286577776</v>
      </c>
      <c r="M1700">
        <v>0</v>
      </c>
    </row>
    <row r="1701" spans="1:15" x14ac:dyDescent="0.15">
      <c r="A1701">
        <v>78</v>
      </c>
      <c r="B1701" t="s">
        <v>146</v>
      </c>
      <c r="C1701" t="s">
        <v>464</v>
      </c>
      <c r="D1701">
        <v>17</v>
      </c>
      <c r="E1701">
        <v>1161695.8618164063</v>
      </c>
      <c r="F1701">
        <v>1161877.44140625</v>
      </c>
      <c r="G1701">
        <v>1161786.6516113281</v>
      </c>
      <c r="H1701">
        <v>858901.7151408802</v>
      </c>
      <c r="I1701">
        <v>1.1237807012600911E-8</v>
      </c>
      <c r="J1701">
        <v>1.0987183923820649E-5</v>
      </c>
      <c r="K1701">
        <v>0.25682555845494731</v>
      </c>
      <c r="L1701">
        <v>-26.070615981890029</v>
      </c>
      <c r="M1701">
        <v>0</v>
      </c>
    </row>
    <row r="1702" spans="1:15" x14ac:dyDescent="0.15">
      <c r="A1702">
        <v>78</v>
      </c>
      <c r="B1702" t="s">
        <v>146</v>
      </c>
      <c r="C1702" t="s">
        <v>464</v>
      </c>
      <c r="D1702">
        <v>18</v>
      </c>
      <c r="E1702">
        <v>1161786.6516113281</v>
      </c>
      <c r="F1702">
        <v>1161877.44140625</v>
      </c>
      <c r="G1702">
        <v>1161832.0465087891</v>
      </c>
      <c r="H1702">
        <v>1150377.3963033331</v>
      </c>
      <c r="I1702">
        <v>1.5039081157459675E-8</v>
      </c>
      <c r="J1702">
        <v>1.0990985197965507E-5</v>
      </c>
      <c r="K1702">
        <v>0.34398151969121582</v>
      </c>
      <c r="L1702">
        <v>-0.98591274357393111</v>
      </c>
      <c r="M1702">
        <v>0</v>
      </c>
    </row>
    <row r="1703" spans="1:15" x14ac:dyDescent="0.15">
      <c r="A1703">
        <v>78</v>
      </c>
      <c r="B1703" t="s">
        <v>146</v>
      </c>
      <c r="C1703" t="s">
        <v>465</v>
      </c>
      <c r="D1703">
        <v>18</v>
      </c>
      <c r="E1703">
        <v>1161786.6516113281</v>
      </c>
      <c r="F1703">
        <v>1161877.44140625</v>
      </c>
      <c r="G1703">
        <v>1161832.0465087891</v>
      </c>
      <c r="H1703">
        <v>1150377.3963033331</v>
      </c>
      <c r="I1703">
        <v>1.5039081157459675E-8</v>
      </c>
      <c r="J1703">
        <v>1.0990985197965507E-5</v>
      </c>
      <c r="K1703">
        <v>0.34398151969121582</v>
      </c>
      <c r="L1703">
        <v>-0.98591274357393111</v>
      </c>
      <c r="M1703">
        <v>0</v>
      </c>
      <c r="N1703" t="s">
        <v>466</v>
      </c>
      <c r="O1703" t="s">
        <v>467</v>
      </c>
    </row>
    <row r="1704" spans="1:15" x14ac:dyDescent="0.15">
      <c r="A1704">
        <v>79</v>
      </c>
      <c r="B1704" t="s">
        <v>147</v>
      </c>
      <c r="C1704" t="s">
        <v>461</v>
      </c>
      <c r="D1704">
        <v>0</v>
      </c>
      <c r="E1704">
        <v>100000</v>
      </c>
      <c r="F1704">
        <v>12000000</v>
      </c>
      <c r="G1704">
        <v>100000</v>
      </c>
      <c r="H1704">
        <v>424.49030201653204</v>
      </c>
      <c r="I1704">
        <v>-7.7557298811876138E-5</v>
      </c>
      <c r="J1704">
        <v>-6.6879819631053669E-5</v>
      </c>
      <c r="K1704">
        <v>1.3563030456537628E-4</v>
      </c>
      <c r="L1704">
        <v>-99.575509697983463</v>
      </c>
      <c r="M1704">
        <v>0</v>
      </c>
      <c r="O1704" t="s">
        <v>462</v>
      </c>
    </row>
    <row r="1705" spans="1:15" x14ac:dyDescent="0.15">
      <c r="A1705">
        <v>79</v>
      </c>
      <c r="B1705" t="s">
        <v>147</v>
      </c>
      <c r="C1705" t="s">
        <v>461</v>
      </c>
      <c r="D1705">
        <v>0</v>
      </c>
      <c r="E1705">
        <v>100000</v>
      </c>
      <c r="F1705">
        <v>12000000</v>
      </c>
      <c r="G1705">
        <v>12000000</v>
      </c>
      <c r="H1705">
        <v>289987700623366.69</v>
      </c>
      <c r="I1705">
        <v>0.11079618962039899</v>
      </c>
      <c r="J1705">
        <v>0.11080686709957981</v>
      </c>
      <c r="K1705">
        <v>92654932.206740037</v>
      </c>
      <c r="L1705">
        <v>2416564071.8613892</v>
      </c>
      <c r="M1705">
        <v>0</v>
      </c>
      <c r="O1705" t="s">
        <v>463</v>
      </c>
    </row>
    <row r="1706" spans="1:15" x14ac:dyDescent="0.15">
      <c r="A1706">
        <v>79</v>
      </c>
      <c r="B1706" t="s">
        <v>147</v>
      </c>
      <c r="C1706" t="s">
        <v>464</v>
      </c>
      <c r="D1706">
        <v>1</v>
      </c>
      <c r="E1706">
        <v>100000</v>
      </c>
      <c r="F1706">
        <v>12000000</v>
      </c>
      <c r="G1706">
        <v>6050000</v>
      </c>
      <c r="H1706">
        <v>72373831617490.859</v>
      </c>
      <c r="I1706">
        <v>3.5058273575128043E-2</v>
      </c>
      <c r="J1706">
        <v>3.5068951054308864E-2</v>
      </c>
      <c r="K1706">
        <v>23124403.02690649</v>
      </c>
      <c r="L1706">
        <v>1196261579.627948</v>
      </c>
      <c r="M1706">
        <v>0</v>
      </c>
    </row>
    <row r="1707" spans="1:15" x14ac:dyDescent="0.15">
      <c r="A1707">
        <v>79</v>
      </c>
      <c r="B1707" t="s">
        <v>147</v>
      </c>
      <c r="C1707" t="s">
        <v>464</v>
      </c>
      <c r="D1707">
        <v>2</v>
      </c>
      <c r="E1707">
        <v>100000</v>
      </c>
      <c r="F1707">
        <v>6050000</v>
      </c>
      <c r="G1707">
        <v>3075000</v>
      </c>
      <c r="H1707">
        <v>3345766725674.9136</v>
      </c>
      <c r="I1707">
        <v>2.9121924692386033E-3</v>
      </c>
      <c r="J1707">
        <v>2.9228699484194257E-3</v>
      </c>
      <c r="K1707">
        <v>1069017.025482757</v>
      </c>
      <c r="L1707">
        <v>108805321.97316793</v>
      </c>
      <c r="M1707">
        <v>0</v>
      </c>
    </row>
    <row r="1708" spans="1:15" x14ac:dyDescent="0.15">
      <c r="A1708">
        <v>79</v>
      </c>
      <c r="B1708" t="s">
        <v>147</v>
      </c>
      <c r="C1708" t="s">
        <v>464</v>
      </c>
      <c r="D1708">
        <v>3</v>
      </c>
      <c r="E1708">
        <v>100000</v>
      </c>
      <c r="F1708">
        <v>3075000</v>
      </c>
      <c r="G1708">
        <v>1587500</v>
      </c>
      <c r="H1708">
        <v>33467394081.575851</v>
      </c>
      <c r="I1708">
        <v>8.4742193844365103E-5</v>
      </c>
      <c r="J1708">
        <v>9.5419673025187572E-5</v>
      </c>
      <c r="K1708">
        <v>10693.278104894896</v>
      </c>
      <c r="L1708">
        <v>2108082.3043512348</v>
      </c>
      <c r="M1708">
        <v>0</v>
      </c>
    </row>
    <row r="1709" spans="1:15" x14ac:dyDescent="0.15">
      <c r="A1709">
        <v>79</v>
      </c>
      <c r="B1709" t="s">
        <v>147</v>
      </c>
      <c r="C1709" t="s">
        <v>464</v>
      </c>
      <c r="D1709">
        <v>4</v>
      </c>
      <c r="E1709">
        <v>100000</v>
      </c>
      <c r="F1709">
        <v>1587500</v>
      </c>
      <c r="G1709">
        <v>843750</v>
      </c>
      <c r="H1709">
        <v>-323847.97236383398</v>
      </c>
      <c r="I1709">
        <v>-8.8688365951930511E-6</v>
      </c>
      <c r="J1709">
        <v>1.8086425856294147E-6</v>
      </c>
      <c r="K1709">
        <v>-0.10347373995572631</v>
      </c>
      <c r="L1709">
        <v>-138.38198190978773</v>
      </c>
      <c r="M1709">
        <v>0</v>
      </c>
    </row>
    <row r="1710" spans="1:15" x14ac:dyDescent="0.15">
      <c r="A1710">
        <v>79</v>
      </c>
      <c r="B1710" t="s">
        <v>147</v>
      </c>
      <c r="C1710" t="s">
        <v>464</v>
      </c>
      <c r="D1710">
        <v>5</v>
      </c>
      <c r="E1710">
        <v>843750</v>
      </c>
      <c r="F1710">
        <v>1587500</v>
      </c>
      <c r="G1710">
        <v>1215625</v>
      </c>
      <c r="H1710">
        <v>158502106.55817625</v>
      </c>
      <c r="I1710">
        <v>1.5238348231370859E-6</v>
      </c>
      <c r="J1710">
        <v>1.2201314003959552E-5</v>
      </c>
      <c r="K1710">
        <v>50.643533867828921</v>
      </c>
      <c r="L1710">
        <v>12938.733701443805</v>
      </c>
      <c r="M1710">
        <v>0</v>
      </c>
    </row>
    <row r="1711" spans="1:15" x14ac:dyDescent="0.15">
      <c r="A1711">
        <v>79</v>
      </c>
      <c r="B1711" t="s">
        <v>147</v>
      </c>
      <c r="C1711" t="s">
        <v>464</v>
      </c>
      <c r="D1711">
        <v>6</v>
      </c>
      <c r="E1711">
        <v>843750</v>
      </c>
      <c r="F1711">
        <v>1215625</v>
      </c>
      <c r="G1711">
        <v>1029687.5</v>
      </c>
      <c r="H1711">
        <v>-7084835.1364045609</v>
      </c>
      <c r="I1711">
        <v>-5.5080089990635137E-6</v>
      </c>
      <c r="J1711">
        <v>5.1694701817589521E-6</v>
      </c>
      <c r="K1711">
        <v>-2.2636991770629571</v>
      </c>
      <c r="L1711">
        <v>-788.05682660074638</v>
      </c>
      <c r="M1711">
        <v>0</v>
      </c>
    </row>
    <row r="1712" spans="1:15" x14ac:dyDescent="0.15">
      <c r="A1712">
        <v>79</v>
      </c>
      <c r="B1712" t="s">
        <v>147</v>
      </c>
      <c r="C1712" t="s">
        <v>464</v>
      </c>
      <c r="D1712">
        <v>7</v>
      </c>
      <c r="E1712">
        <v>1029687.5</v>
      </c>
      <c r="F1712">
        <v>1215625</v>
      </c>
      <c r="G1712">
        <v>1122656.25</v>
      </c>
      <c r="H1712">
        <v>-76835880.598877862</v>
      </c>
      <c r="I1712">
        <v>-2.8763339369762929E-6</v>
      </c>
      <c r="J1712">
        <v>7.8011452438461728E-6</v>
      </c>
      <c r="K1712">
        <v>-24.550087098971762</v>
      </c>
      <c r="L1712">
        <v>-6944.1146253697743</v>
      </c>
      <c r="M1712">
        <v>0</v>
      </c>
    </row>
    <row r="1713" spans="1:15" x14ac:dyDescent="0.15">
      <c r="A1713">
        <v>79</v>
      </c>
      <c r="B1713" t="s">
        <v>147</v>
      </c>
      <c r="C1713" t="s">
        <v>464</v>
      </c>
      <c r="D1713">
        <v>8</v>
      </c>
      <c r="E1713">
        <v>1122656.25</v>
      </c>
      <c r="F1713">
        <v>1215625</v>
      </c>
      <c r="G1713">
        <v>1169140.625</v>
      </c>
      <c r="H1713">
        <v>-71593110.176960468</v>
      </c>
      <c r="I1713">
        <v>-1.3095243497778482E-6</v>
      </c>
      <c r="J1713">
        <v>9.3679548310446175E-6</v>
      </c>
      <c r="K1713">
        <v>-22.87495212954363</v>
      </c>
      <c r="L1713">
        <v>-6223.5670582365119</v>
      </c>
      <c r="M1713">
        <v>0</v>
      </c>
    </row>
    <row r="1714" spans="1:15" x14ac:dyDescent="0.15">
      <c r="A1714">
        <v>79</v>
      </c>
      <c r="B1714" t="s">
        <v>147</v>
      </c>
      <c r="C1714" t="s">
        <v>464</v>
      </c>
      <c r="D1714">
        <v>9</v>
      </c>
      <c r="E1714">
        <v>1169140.625</v>
      </c>
      <c r="F1714">
        <v>1215625</v>
      </c>
      <c r="G1714">
        <v>1192382.8125</v>
      </c>
      <c r="H1714">
        <v>-27275181.057327602</v>
      </c>
      <c r="I1714">
        <v>-3.8308281374240151E-7</v>
      </c>
      <c r="J1714">
        <v>1.0294396367080064E-5</v>
      </c>
      <c r="K1714">
        <v>-8.7147835799957836</v>
      </c>
      <c r="L1714">
        <v>-2387.4517119331258</v>
      </c>
      <c r="M1714">
        <v>0</v>
      </c>
    </row>
    <row r="1715" spans="1:15" x14ac:dyDescent="0.15">
      <c r="A1715">
        <v>79</v>
      </c>
      <c r="B1715" t="s">
        <v>147</v>
      </c>
      <c r="C1715" t="s">
        <v>464</v>
      </c>
      <c r="D1715">
        <v>10</v>
      </c>
      <c r="E1715">
        <v>1192382.8125</v>
      </c>
      <c r="F1715">
        <v>1215625</v>
      </c>
      <c r="G1715">
        <v>1204003.90625</v>
      </c>
      <c r="H1715">
        <v>47042412.011529379</v>
      </c>
      <c r="I1715">
        <v>5.3887780326883141E-7</v>
      </c>
      <c r="J1715">
        <v>1.1216356984091297E-5</v>
      </c>
      <c r="K1715">
        <v>15.030677116305844</v>
      </c>
      <c r="L1715">
        <v>3807.1644009900301</v>
      </c>
      <c r="M1715">
        <v>0</v>
      </c>
    </row>
    <row r="1716" spans="1:15" x14ac:dyDescent="0.15">
      <c r="A1716">
        <v>79</v>
      </c>
      <c r="B1716" t="s">
        <v>147</v>
      </c>
      <c r="C1716" t="s">
        <v>464</v>
      </c>
      <c r="D1716">
        <v>11</v>
      </c>
      <c r="E1716">
        <v>1192382.8125</v>
      </c>
      <c r="F1716">
        <v>1204003.90625</v>
      </c>
      <c r="G1716">
        <v>1198193.359375</v>
      </c>
      <c r="H1716">
        <v>5557192.2092653234</v>
      </c>
      <c r="I1716">
        <v>7.0197991694146675E-8</v>
      </c>
      <c r="J1716">
        <v>1.0747677172516612E-5</v>
      </c>
      <c r="K1716">
        <v>1.7755969177398021</v>
      </c>
      <c r="L1716">
        <v>363.79761378113949</v>
      </c>
      <c r="M1716">
        <v>0</v>
      </c>
    </row>
    <row r="1717" spans="1:15" x14ac:dyDescent="0.15">
      <c r="A1717">
        <v>79</v>
      </c>
      <c r="B1717" t="s">
        <v>147</v>
      </c>
      <c r="C1717" t="s">
        <v>464</v>
      </c>
      <c r="D1717">
        <v>12</v>
      </c>
      <c r="E1717">
        <v>1192382.8125</v>
      </c>
      <c r="F1717">
        <v>1198193.359375</v>
      </c>
      <c r="G1717">
        <v>1195288.0859375</v>
      </c>
      <c r="H1717">
        <v>-11901253.70247093</v>
      </c>
      <c r="I1717">
        <v>-1.5834534947440441E-7</v>
      </c>
      <c r="J1717">
        <v>1.0519133831348061E-5</v>
      </c>
      <c r="K1717">
        <v>-3.8026090506846946</v>
      </c>
      <c r="L1717">
        <v>-1095.6807770853352</v>
      </c>
      <c r="M1717">
        <v>0</v>
      </c>
    </row>
    <row r="1718" spans="1:15" x14ac:dyDescent="0.15">
      <c r="A1718">
        <v>79</v>
      </c>
      <c r="B1718" t="s">
        <v>147</v>
      </c>
      <c r="C1718" t="s">
        <v>464</v>
      </c>
      <c r="D1718">
        <v>13</v>
      </c>
      <c r="E1718">
        <v>1195288.0859375</v>
      </c>
      <c r="F1718">
        <v>1198193.359375</v>
      </c>
      <c r="G1718">
        <v>1196740.72265625</v>
      </c>
      <c r="H1718">
        <v>-3437509.0933616008</v>
      </c>
      <c r="I1718">
        <v>-4.45521323030548E-8</v>
      </c>
      <c r="J1718">
        <v>1.0632927048519411E-5</v>
      </c>
      <c r="K1718">
        <v>-1.0983299337206689</v>
      </c>
      <c r="L1718">
        <v>-387.23925143382837</v>
      </c>
      <c r="M1718">
        <v>0</v>
      </c>
    </row>
    <row r="1719" spans="1:15" x14ac:dyDescent="0.15">
      <c r="A1719">
        <v>79</v>
      </c>
      <c r="B1719" t="s">
        <v>147</v>
      </c>
      <c r="C1719" t="s">
        <v>464</v>
      </c>
      <c r="D1719">
        <v>14</v>
      </c>
      <c r="E1719">
        <v>1196740.72265625</v>
      </c>
      <c r="F1719">
        <v>1198193.359375</v>
      </c>
      <c r="G1719">
        <v>1197467.041015625</v>
      </c>
      <c r="H1719">
        <v>992857.76108750503</v>
      </c>
      <c r="I1719">
        <v>1.2702976365794246E-8</v>
      </c>
      <c r="J1719">
        <v>1.069018215718826E-5</v>
      </c>
      <c r="K1719">
        <v>0.31723127686707769</v>
      </c>
      <c r="L1719">
        <v>-17.086840215208074</v>
      </c>
      <c r="M1719">
        <v>0</v>
      </c>
    </row>
    <row r="1720" spans="1:15" x14ac:dyDescent="0.15">
      <c r="A1720">
        <v>79</v>
      </c>
      <c r="B1720" t="s">
        <v>147</v>
      </c>
      <c r="C1720" t="s">
        <v>464</v>
      </c>
      <c r="D1720">
        <v>15</v>
      </c>
      <c r="E1720">
        <v>1197467.041015625</v>
      </c>
      <c r="F1720">
        <v>1198193.359375</v>
      </c>
      <c r="G1720">
        <v>1197830.2001953125</v>
      </c>
      <c r="H1720">
        <v>3258202.2003158112</v>
      </c>
      <c r="I1720">
        <v>4.1420452608034351E-8</v>
      </c>
      <c r="J1720">
        <v>1.07188996334305E-5</v>
      </c>
      <c r="K1720">
        <v>1.041038993506151</v>
      </c>
      <c r="L1720">
        <v>172.00868702296404</v>
      </c>
      <c r="M1720">
        <v>0</v>
      </c>
    </row>
    <row r="1721" spans="1:15" x14ac:dyDescent="0.15">
      <c r="A1721">
        <v>79</v>
      </c>
      <c r="B1721" t="s">
        <v>147</v>
      </c>
      <c r="C1721" t="s">
        <v>464</v>
      </c>
      <c r="D1721">
        <v>16</v>
      </c>
      <c r="E1721">
        <v>1197467.041015625</v>
      </c>
      <c r="F1721">
        <v>1197830.2001953125</v>
      </c>
      <c r="G1721">
        <v>1197648.6206054688</v>
      </c>
      <c r="H1721">
        <v>2121417.5988276657</v>
      </c>
      <c r="I1721">
        <v>2.7055273187477175E-8</v>
      </c>
      <c r="J1721">
        <v>1.0704534454009943E-5</v>
      </c>
      <c r="K1721">
        <v>0.67782117441198864</v>
      </c>
      <c r="L1721">
        <v>77.131886792904865</v>
      </c>
      <c r="M1721">
        <v>0</v>
      </c>
    </row>
    <row r="1722" spans="1:15" x14ac:dyDescent="0.15">
      <c r="A1722">
        <v>79</v>
      </c>
      <c r="B1722" t="s">
        <v>147</v>
      </c>
      <c r="C1722" t="s">
        <v>464</v>
      </c>
      <c r="D1722">
        <v>17</v>
      </c>
      <c r="E1722">
        <v>1197467.041015625</v>
      </c>
      <c r="F1722">
        <v>1197648.6206054688</v>
      </c>
      <c r="G1722">
        <v>1197557.8308105469</v>
      </c>
      <c r="H1722">
        <v>1556048.011434787</v>
      </c>
      <c r="I1722">
        <v>1.9876719350152779E-8</v>
      </c>
      <c r="J1722">
        <v>1.0697355900172619E-5</v>
      </c>
      <c r="K1722">
        <v>0.49717806203504006</v>
      </c>
      <c r="L1722">
        <v>29.935103875660186</v>
      </c>
      <c r="M1722">
        <v>0</v>
      </c>
    </row>
    <row r="1723" spans="1:15" x14ac:dyDescent="0.15">
      <c r="A1723">
        <v>79</v>
      </c>
      <c r="B1723" t="s">
        <v>147</v>
      </c>
      <c r="C1723" t="s">
        <v>464</v>
      </c>
      <c r="D1723">
        <v>18</v>
      </c>
      <c r="E1723">
        <v>1197467.041015625</v>
      </c>
      <c r="F1723">
        <v>1197557.8308105469</v>
      </c>
      <c r="G1723">
        <v>1197512.4359130859</v>
      </c>
      <c r="H1723">
        <v>1274191.0811656807</v>
      </c>
      <c r="I1723">
        <v>1.6289379210856854E-8</v>
      </c>
      <c r="J1723">
        <v>1.0693768560033323E-5</v>
      </c>
      <c r="K1723">
        <v>0.40712101923651672</v>
      </c>
      <c r="L1723">
        <v>6.4031606648099952</v>
      </c>
      <c r="M1723">
        <v>0</v>
      </c>
    </row>
    <row r="1724" spans="1:15" x14ac:dyDescent="0.15">
      <c r="A1724">
        <v>79</v>
      </c>
      <c r="B1724" t="s">
        <v>147</v>
      </c>
      <c r="C1724" t="s">
        <v>464</v>
      </c>
      <c r="D1724">
        <v>19</v>
      </c>
      <c r="E1724">
        <v>1197467.041015625</v>
      </c>
      <c r="F1724">
        <v>1197512.4359130859</v>
      </c>
      <c r="G1724">
        <v>1197489.7384643555</v>
      </c>
      <c r="H1724">
        <v>1133458.9886331786</v>
      </c>
      <c r="I1724">
        <v>1.449606063735262E-8</v>
      </c>
      <c r="J1724">
        <v>1.0691975241459818E-5</v>
      </c>
      <c r="K1724">
        <v>0.36215524149876627</v>
      </c>
      <c r="L1724">
        <v>-5.3470812963532355</v>
      </c>
      <c r="M1724">
        <v>0</v>
      </c>
    </row>
    <row r="1725" spans="1:15" x14ac:dyDescent="0.15">
      <c r="A1725">
        <v>79</v>
      </c>
      <c r="B1725" t="s">
        <v>147</v>
      </c>
      <c r="C1725" t="s">
        <v>464</v>
      </c>
      <c r="D1725">
        <v>20</v>
      </c>
      <c r="E1725">
        <v>1197489.7384643555</v>
      </c>
      <c r="F1725">
        <v>1197512.4359130859</v>
      </c>
      <c r="G1725">
        <v>1197501.0871887207</v>
      </c>
      <c r="H1725">
        <v>1203891.8425083577</v>
      </c>
      <c r="I1725">
        <v>1.5393750427598622E-8</v>
      </c>
      <c r="J1725">
        <v>1.0692872931250064E-5</v>
      </c>
      <c r="K1725">
        <v>0.38465947628839198</v>
      </c>
      <c r="L1725">
        <v>0.53367428121840688</v>
      </c>
      <c r="M1725">
        <v>0</v>
      </c>
    </row>
    <row r="1726" spans="1:15" x14ac:dyDescent="0.15">
      <c r="A1726">
        <v>79</v>
      </c>
      <c r="B1726" t="s">
        <v>147</v>
      </c>
      <c r="C1726" t="s">
        <v>465</v>
      </c>
      <c r="D1726">
        <v>20</v>
      </c>
      <c r="E1726">
        <v>1197489.7384643555</v>
      </c>
      <c r="F1726">
        <v>1197512.4359130859</v>
      </c>
      <c r="G1726">
        <v>1197501.0871887207</v>
      </c>
      <c r="H1726">
        <v>1203891.8425083577</v>
      </c>
      <c r="I1726">
        <v>1.5393750427598622E-8</v>
      </c>
      <c r="J1726">
        <v>1.0692872931250064E-5</v>
      </c>
      <c r="K1726">
        <v>0.38465947628839198</v>
      </c>
      <c r="L1726">
        <v>0.53367428121840688</v>
      </c>
      <c r="M1726">
        <v>0</v>
      </c>
      <c r="N1726" t="s">
        <v>466</v>
      </c>
      <c r="O1726" t="s">
        <v>467</v>
      </c>
    </row>
    <row r="1727" spans="1:15" x14ac:dyDescent="0.15">
      <c r="A1727">
        <v>80</v>
      </c>
      <c r="B1727" t="s">
        <v>148</v>
      </c>
      <c r="C1727" t="s">
        <v>461</v>
      </c>
      <c r="D1727">
        <v>0</v>
      </c>
      <c r="E1727">
        <v>100000</v>
      </c>
      <c r="F1727">
        <v>12000000</v>
      </c>
      <c r="G1727">
        <v>100000</v>
      </c>
      <c r="H1727">
        <v>935.86442211956091</v>
      </c>
      <c r="I1727">
        <v>-9.3754792216564143E-5</v>
      </c>
      <c r="J1727">
        <v>-7.2617806502191446E-5</v>
      </c>
      <c r="K1727">
        <v>4.183765541608171E-4</v>
      </c>
      <c r="L1727">
        <v>-99.064135577880435</v>
      </c>
      <c r="M1727">
        <v>0</v>
      </c>
      <c r="O1727" t="s">
        <v>462</v>
      </c>
    </row>
    <row r="1728" spans="1:15" x14ac:dyDescent="0.15">
      <c r="A1728">
        <v>80</v>
      </c>
      <c r="B1728" t="s">
        <v>148</v>
      </c>
      <c r="C1728" t="s">
        <v>461</v>
      </c>
      <c r="D1728">
        <v>0</v>
      </c>
      <c r="E1728">
        <v>100000</v>
      </c>
      <c r="F1728">
        <v>12000000</v>
      </c>
      <c r="G1728">
        <v>12000000</v>
      </c>
      <c r="H1728">
        <v>707492421353076.38</v>
      </c>
      <c r="I1728">
        <v>0.5816223539163442</v>
      </c>
      <c r="J1728">
        <v>0.58164349090205858</v>
      </c>
      <c r="K1728">
        <v>316283250.37745464</v>
      </c>
      <c r="L1728">
        <v>5895770077.9423027</v>
      </c>
      <c r="M1728">
        <v>0</v>
      </c>
      <c r="O1728" t="s">
        <v>463</v>
      </c>
    </row>
    <row r="1729" spans="1:13" x14ac:dyDescent="0.15">
      <c r="A1729">
        <v>80</v>
      </c>
      <c r="B1729" t="s">
        <v>148</v>
      </c>
      <c r="C1729" t="s">
        <v>464</v>
      </c>
      <c r="D1729">
        <v>1</v>
      </c>
      <c r="E1729">
        <v>100000</v>
      </c>
      <c r="F1729">
        <v>12000000</v>
      </c>
      <c r="G1729">
        <v>6050000</v>
      </c>
      <c r="H1729">
        <v>228097536156484.59</v>
      </c>
      <c r="I1729">
        <v>0.22415658641739267</v>
      </c>
      <c r="J1729">
        <v>0.22417772340310704</v>
      </c>
      <c r="K1729">
        <v>101970604.85918409</v>
      </c>
      <c r="L1729">
        <v>3770207109.1980925</v>
      </c>
      <c r="M1729">
        <v>0</v>
      </c>
    </row>
    <row r="1730" spans="1:13" x14ac:dyDescent="0.15">
      <c r="A1730">
        <v>80</v>
      </c>
      <c r="B1730" t="s">
        <v>148</v>
      </c>
      <c r="C1730" t="s">
        <v>464</v>
      </c>
      <c r="D1730">
        <v>2</v>
      </c>
      <c r="E1730">
        <v>100000</v>
      </c>
      <c r="F1730">
        <v>6050000</v>
      </c>
      <c r="G1730">
        <v>3075000</v>
      </c>
      <c r="H1730">
        <v>15909432523372.203</v>
      </c>
      <c r="I1730">
        <v>2.4705534874961462E-2</v>
      </c>
      <c r="J1730">
        <v>2.4726671860675835E-2</v>
      </c>
      <c r="K1730">
        <v>7112284.0023211651</v>
      </c>
      <c r="L1730">
        <v>517379819.45925862</v>
      </c>
      <c r="M1730">
        <v>0</v>
      </c>
    </row>
    <row r="1731" spans="1:13" x14ac:dyDescent="0.15">
      <c r="A1731">
        <v>80</v>
      </c>
      <c r="B1731" t="s">
        <v>148</v>
      </c>
      <c r="C1731" t="s">
        <v>464</v>
      </c>
      <c r="D1731">
        <v>3</v>
      </c>
      <c r="E1731">
        <v>100000</v>
      </c>
      <c r="F1731">
        <v>3075000</v>
      </c>
      <c r="G1731">
        <v>1587500</v>
      </c>
      <c r="H1731">
        <v>308674024671.44684</v>
      </c>
      <c r="I1731">
        <v>1.0625129650743139E-3</v>
      </c>
      <c r="J1731">
        <v>1.0836499507886866E-3</v>
      </c>
      <c r="K1731">
        <v>137992.18321443198</v>
      </c>
      <c r="L1731">
        <v>19443933.050169881</v>
      </c>
      <c r="M1731">
        <v>0</v>
      </c>
    </row>
    <row r="1732" spans="1:13" x14ac:dyDescent="0.15">
      <c r="A1732">
        <v>80</v>
      </c>
      <c r="B1732" t="s">
        <v>148</v>
      </c>
      <c r="C1732" t="s">
        <v>464</v>
      </c>
      <c r="D1732">
        <v>4</v>
      </c>
      <c r="E1732">
        <v>100000</v>
      </c>
      <c r="F1732">
        <v>1587500</v>
      </c>
      <c r="G1732">
        <v>843750</v>
      </c>
      <c r="H1732">
        <v>-13778978.523847874</v>
      </c>
      <c r="I1732">
        <v>-1.0170861002051332E-5</v>
      </c>
      <c r="J1732">
        <v>1.0966124712321368E-5</v>
      </c>
      <c r="K1732">
        <v>-6.1598682655412409</v>
      </c>
      <c r="L1732">
        <v>-1733.0641213449333</v>
      </c>
      <c r="M1732">
        <v>0</v>
      </c>
    </row>
    <row r="1733" spans="1:13" x14ac:dyDescent="0.15">
      <c r="A1733">
        <v>80</v>
      </c>
      <c r="B1733" t="s">
        <v>148</v>
      </c>
      <c r="C1733" t="s">
        <v>464</v>
      </c>
      <c r="D1733">
        <v>5</v>
      </c>
      <c r="E1733">
        <v>843750</v>
      </c>
      <c r="F1733">
        <v>1587500</v>
      </c>
      <c r="G1733">
        <v>1215625</v>
      </c>
      <c r="H1733">
        <v>28653035863.186863</v>
      </c>
      <c r="I1733">
        <v>1.7233757792137674E-4</v>
      </c>
      <c r="J1733">
        <v>1.9347456363574944E-4</v>
      </c>
      <c r="K1733">
        <v>12809.289601517668</v>
      </c>
      <c r="L1733">
        <v>2356962.0761490478</v>
      </c>
      <c r="M1733">
        <v>0</v>
      </c>
    </row>
    <row r="1734" spans="1:13" x14ac:dyDescent="0.15">
      <c r="A1734">
        <v>80</v>
      </c>
      <c r="B1734" t="s">
        <v>148</v>
      </c>
      <c r="C1734" t="s">
        <v>464</v>
      </c>
      <c r="D1734">
        <v>6</v>
      </c>
      <c r="E1734">
        <v>843750</v>
      </c>
      <c r="F1734">
        <v>1215625</v>
      </c>
      <c r="G1734">
        <v>1029687.5</v>
      </c>
      <c r="H1734">
        <v>3045238595.4560895</v>
      </c>
      <c r="I1734">
        <v>3.1718916231047477E-5</v>
      </c>
      <c r="J1734">
        <v>5.2855901945420174E-5</v>
      </c>
      <c r="K1734">
        <v>1361.3685914877942</v>
      </c>
      <c r="L1734">
        <v>295643.96071197226</v>
      </c>
      <c r="M1734">
        <v>0</v>
      </c>
    </row>
    <row r="1735" spans="1:13" x14ac:dyDescent="0.15">
      <c r="A1735">
        <v>80</v>
      </c>
      <c r="B1735" t="s">
        <v>148</v>
      </c>
      <c r="C1735" t="s">
        <v>464</v>
      </c>
      <c r="D1735">
        <v>7</v>
      </c>
      <c r="E1735">
        <v>843750</v>
      </c>
      <c r="F1735">
        <v>1029687.5</v>
      </c>
      <c r="G1735">
        <v>936718.75</v>
      </c>
      <c r="H1735">
        <v>93145408.284096479</v>
      </c>
      <c r="I1735">
        <v>1.80707162653254E-6</v>
      </c>
      <c r="J1735">
        <v>2.294405734090524E-5</v>
      </c>
      <c r="K1735">
        <v>41.640491969491855</v>
      </c>
      <c r="L1735">
        <v>9843.7967142321504</v>
      </c>
      <c r="M1735">
        <v>0</v>
      </c>
    </row>
    <row r="1736" spans="1:13" x14ac:dyDescent="0.15">
      <c r="A1736">
        <v>80</v>
      </c>
      <c r="B1736" t="s">
        <v>148</v>
      </c>
      <c r="C1736" t="s">
        <v>464</v>
      </c>
      <c r="D1736">
        <v>8</v>
      </c>
      <c r="E1736">
        <v>843750</v>
      </c>
      <c r="F1736">
        <v>936718.75</v>
      </c>
      <c r="G1736">
        <v>890234.375</v>
      </c>
      <c r="H1736">
        <v>-83554692.126917377</v>
      </c>
      <c r="I1736">
        <v>-6.9095861665554079E-6</v>
      </c>
      <c r="J1736">
        <v>1.4227399547817292E-5</v>
      </c>
      <c r="K1736">
        <v>-37.352979074528477</v>
      </c>
      <c r="L1736">
        <v>-9485.6960002153792</v>
      </c>
      <c r="M1736">
        <v>0</v>
      </c>
    </row>
    <row r="1737" spans="1:13" x14ac:dyDescent="0.15">
      <c r="A1737">
        <v>80</v>
      </c>
      <c r="B1737" t="s">
        <v>148</v>
      </c>
      <c r="C1737" t="s">
        <v>464</v>
      </c>
      <c r="D1737">
        <v>9</v>
      </c>
      <c r="E1737">
        <v>890234.375</v>
      </c>
      <c r="F1737">
        <v>936718.75</v>
      </c>
      <c r="G1737">
        <v>913476.5625</v>
      </c>
      <c r="H1737">
        <v>-91741183.952399269</v>
      </c>
      <c r="I1737">
        <v>-2.9863983529123102E-6</v>
      </c>
      <c r="J1737">
        <v>1.815058736146039E-5</v>
      </c>
      <c r="K1737">
        <v>-41.012735936375769</v>
      </c>
      <c r="L1737">
        <v>-10143.080218864321</v>
      </c>
      <c r="M1737">
        <v>0</v>
      </c>
    </row>
    <row r="1738" spans="1:13" x14ac:dyDescent="0.15">
      <c r="A1738">
        <v>80</v>
      </c>
      <c r="B1738" t="s">
        <v>148</v>
      </c>
      <c r="C1738" t="s">
        <v>464</v>
      </c>
      <c r="D1738">
        <v>10</v>
      </c>
      <c r="E1738">
        <v>913476.5625</v>
      </c>
      <c r="F1738">
        <v>936718.75</v>
      </c>
      <c r="G1738">
        <v>925097.65625</v>
      </c>
      <c r="H1738">
        <v>-28701350.586828783</v>
      </c>
      <c r="I1738">
        <v>-7.0073059996372662E-7</v>
      </c>
      <c r="J1738">
        <v>2.0436255114408974E-5</v>
      </c>
      <c r="K1738">
        <v>-12.830888614275048</v>
      </c>
      <c r="L1738">
        <v>-3202.5211655138473</v>
      </c>
      <c r="M1738">
        <v>0</v>
      </c>
    </row>
    <row r="1739" spans="1:13" x14ac:dyDescent="0.15">
      <c r="A1739">
        <v>80</v>
      </c>
      <c r="B1739" t="s">
        <v>148</v>
      </c>
      <c r="C1739" t="s">
        <v>464</v>
      </c>
      <c r="D1739">
        <v>11</v>
      </c>
      <c r="E1739">
        <v>925097.65625</v>
      </c>
      <c r="F1739">
        <v>936718.75</v>
      </c>
      <c r="G1739">
        <v>930908.203125</v>
      </c>
      <c r="H1739">
        <v>24238725.103379</v>
      </c>
      <c r="I1739">
        <v>5.2449429049307488E-7</v>
      </c>
      <c r="J1739">
        <v>2.1661480004865775E-5</v>
      </c>
      <c r="K1739">
        <v>10.835879691884957</v>
      </c>
      <c r="L1739">
        <v>2503.7717813648146</v>
      </c>
      <c r="M1739">
        <v>0</v>
      </c>
    </row>
    <row r="1740" spans="1:13" x14ac:dyDescent="0.15">
      <c r="A1740">
        <v>80</v>
      </c>
      <c r="B1740" t="s">
        <v>148</v>
      </c>
      <c r="C1740" t="s">
        <v>464</v>
      </c>
      <c r="D1740">
        <v>12</v>
      </c>
      <c r="E1740">
        <v>925097.65625</v>
      </c>
      <c r="F1740">
        <v>930908.203125</v>
      </c>
      <c r="G1740">
        <v>928002.9296875</v>
      </c>
      <c r="H1740">
        <v>-4147309.3796039955</v>
      </c>
      <c r="I1740">
        <v>-9.5173663986076182E-8</v>
      </c>
      <c r="J1740">
        <v>2.1041812050386624E-5</v>
      </c>
      <c r="K1740">
        <v>-1.8540474092901078</v>
      </c>
      <c r="L1740">
        <v>-546.9069274383196</v>
      </c>
      <c r="M1740">
        <v>0</v>
      </c>
    </row>
    <row r="1741" spans="1:13" x14ac:dyDescent="0.15">
      <c r="A1741">
        <v>80</v>
      </c>
      <c r="B1741" t="s">
        <v>148</v>
      </c>
      <c r="C1741" t="s">
        <v>464</v>
      </c>
      <c r="D1741">
        <v>13</v>
      </c>
      <c r="E1741">
        <v>928002.9296875</v>
      </c>
      <c r="F1741">
        <v>930908.203125</v>
      </c>
      <c r="G1741">
        <v>929455.56640625</v>
      </c>
      <c r="H1741">
        <v>9556850.109475432</v>
      </c>
      <c r="I1741">
        <v>2.128834117879331E-7</v>
      </c>
      <c r="J1741">
        <v>2.1349869126160633E-5</v>
      </c>
      <c r="K1741">
        <v>4.272373137530117</v>
      </c>
      <c r="L1741">
        <v>928.22022427893955</v>
      </c>
      <c r="M1741">
        <v>0</v>
      </c>
    </row>
    <row r="1742" spans="1:13" x14ac:dyDescent="0.15">
      <c r="A1742">
        <v>80</v>
      </c>
      <c r="B1742" t="s">
        <v>148</v>
      </c>
      <c r="C1742" t="s">
        <v>464</v>
      </c>
      <c r="D1742">
        <v>14</v>
      </c>
      <c r="E1742">
        <v>928002.9296875</v>
      </c>
      <c r="F1742">
        <v>929455.56640625</v>
      </c>
      <c r="G1742">
        <v>928729.248046875</v>
      </c>
      <c r="H1742">
        <v>2583740.4528809092</v>
      </c>
      <c r="I1742">
        <v>5.8411140258020117E-8</v>
      </c>
      <c r="J1742">
        <v>2.119539685463072E-5</v>
      </c>
      <c r="K1742">
        <v>1.1550566534776596</v>
      </c>
      <c r="L1742">
        <v>178.20168884683409</v>
      </c>
      <c r="M1742">
        <v>0</v>
      </c>
    </row>
    <row r="1743" spans="1:13" x14ac:dyDescent="0.15">
      <c r="A1743">
        <v>80</v>
      </c>
      <c r="B1743" t="s">
        <v>148</v>
      </c>
      <c r="C1743" t="s">
        <v>464</v>
      </c>
      <c r="D1743">
        <v>15</v>
      </c>
      <c r="E1743">
        <v>928002.9296875</v>
      </c>
      <c r="F1743">
        <v>928729.248046875</v>
      </c>
      <c r="G1743">
        <v>928366.0888671875</v>
      </c>
      <c r="H1743">
        <v>-811783.41129156481</v>
      </c>
      <c r="I1743">
        <v>-1.8489622293916787E-8</v>
      </c>
      <c r="J1743">
        <v>2.1118496092078784E-5</v>
      </c>
      <c r="K1743">
        <v>-0.36290635514477204</v>
      </c>
      <c r="L1743">
        <v>-187.44216543735678</v>
      </c>
      <c r="M1743">
        <v>0</v>
      </c>
    </row>
    <row r="1744" spans="1:13" x14ac:dyDescent="0.15">
      <c r="A1744">
        <v>80</v>
      </c>
      <c r="B1744" t="s">
        <v>148</v>
      </c>
      <c r="C1744" t="s">
        <v>464</v>
      </c>
      <c r="D1744">
        <v>16</v>
      </c>
      <c r="E1744">
        <v>928366.0888671875</v>
      </c>
      <c r="F1744">
        <v>928729.248046875</v>
      </c>
      <c r="G1744">
        <v>928547.66845703125</v>
      </c>
      <c r="H1744">
        <v>878483.14320509019</v>
      </c>
      <c r="I1744">
        <v>1.9934166596872002E-8</v>
      </c>
      <c r="J1744">
        <v>2.1156919880969572E-5</v>
      </c>
      <c r="K1744">
        <v>0.39272435371579362</v>
      </c>
      <c r="L1744">
        <v>-5.3917022197830011</v>
      </c>
      <c r="M1744">
        <v>0</v>
      </c>
    </row>
    <row r="1745" spans="1:15" x14ac:dyDescent="0.15">
      <c r="A1745">
        <v>80</v>
      </c>
      <c r="B1745" t="s">
        <v>148</v>
      </c>
      <c r="C1745" t="s">
        <v>464</v>
      </c>
      <c r="D1745">
        <v>17</v>
      </c>
      <c r="E1745">
        <v>928547.66845703125</v>
      </c>
      <c r="F1745">
        <v>928729.248046875</v>
      </c>
      <c r="G1745">
        <v>928638.45825195313</v>
      </c>
      <c r="H1745">
        <v>1729270.4670654626</v>
      </c>
      <c r="I1745">
        <v>3.9166787198941243E-8</v>
      </c>
      <c r="J1745">
        <v>2.1176152501571642E-5</v>
      </c>
      <c r="K1745">
        <v>0.77306733980158326</v>
      </c>
      <c r="L1745">
        <v>86.215685092409387</v>
      </c>
      <c r="M1745">
        <v>0</v>
      </c>
    </row>
    <row r="1746" spans="1:15" x14ac:dyDescent="0.15">
      <c r="A1746">
        <v>80</v>
      </c>
      <c r="B1746" t="s">
        <v>148</v>
      </c>
      <c r="C1746" t="s">
        <v>464</v>
      </c>
      <c r="D1746">
        <v>18</v>
      </c>
      <c r="E1746">
        <v>928547.66845703125</v>
      </c>
      <c r="F1746">
        <v>928638.45825195313</v>
      </c>
      <c r="G1746">
        <v>928593.06335449219</v>
      </c>
      <c r="H1746">
        <v>1303405.1301038486</v>
      </c>
      <c r="I1746">
        <v>2.9548748991446673E-8</v>
      </c>
      <c r="J1746">
        <v>2.1166534463364147E-5</v>
      </c>
      <c r="K1746">
        <v>0.58268498526030443</v>
      </c>
      <c r="L1746">
        <v>40.363435991581518</v>
      </c>
      <c r="M1746">
        <v>0</v>
      </c>
    </row>
    <row r="1747" spans="1:15" x14ac:dyDescent="0.15">
      <c r="A1747">
        <v>80</v>
      </c>
      <c r="B1747" t="s">
        <v>148</v>
      </c>
      <c r="C1747" t="s">
        <v>464</v>
      </c>
      <c r="D1747">
        <v>19</v>
      </c>
      <c r="E1747">
        <v>928547.66845703125</v>
      </c>
      <c r="F1747">
        <v>928593.06335449219</v>
      </c>
      <c r="G1747">
        <v>928570.36590576172</v>
      </c>
      <c r="H1747">
        <v>1090733.8550106206</v>
      </c>
      <c r="I1747">
        <v>2.4738935147928636E-8</v>
      </c>
      <c r="J1747">
        <v>2.1161724649520629E-5</v>
      </c>
      <c r="K1747">
        <v>0.4876106634467065</v>
      </c>
      <c r="L1747">
        <v>17.463780350849188</v>
      </c>
      <c r="M1747">
        <v>0</v>
      </c>
    </row>
    <row r="1748" spans="1:15" x14ac:dyDescent="0.15">
      <c r="A1748">
        <v>80</v>
      </c>
      <c r="B1748" t="s">
        <v>148</v>
      </c>
      <c r="C1748" t="s">
        <v>464</v>
      </c>
      <c r="D1748">
        <v>20</v>
      </c>
      <c r="E1748">
        <v>928547.66845703125</v>
      </c>
      <c r="F1748">
        <v>928570.36590576172</v>
      </c>
      <c r="G1748">
        <v>928559.01718139648</v>
      </c>
      <c r="H1748">
        <v>984532.88735179638</v>
      </c>
      <c r="I1748">
        <v>2.2335397788844489E-8</v>
      </c>
      <c r="J1748">
        <v>2.1159321112161545E-5</v>
      </c>
      <c r="K1748">
        <v>0.44013370647786165</v>
      </c>
      <c r="L1748">
        <v>6.0280358205239688</v>
      </c>
      <c r="M1748">
        <v>0</v>
      </c>
    </row>
    <row r="1749" spans="1:15" x14ac:dyDescent="0.15">
      <c r="A1749">
        <v>80</v>
      </c>
      <c r="B1749" t="s">
        <v>148</v>
      </c>
      <c r="C1749" t="s">
        <v>464</v>
      </c>
      <c r="D1749">
        <v>21</v>
      </c>
      <c r="E1749">
        <v>928547.66845703125</v>
      </c>
      <c r="F1749">
        <v>928559.01718139648</v>
      </c>
      <c r="G1749">
        <v>928553.34281921387</v>
      </c>
      <c r="H1749">
        <v>931454.50318714138</v>
      </c>
      <c r="I1749">
        <v>2.1133710089382506E-8</v>
      </c>
      <c r="J1749">
        <v>2.1158119424462083E-5</v>
      </c>
      <c r="K1749">
        <v>0.41640510760994209</v>
      </c>
      <c r="L1749">
        <v>0.31243874036565283</v>
      </c>
      <c r="M1749">
        <v>0</v>
      </c>
    </row>
    <row r="1750" spans="1:15" x14ac:dyDescent="0.15">
      <c r="A1750">
        <v>80</v>
      </c>
      <c r="B1750" t="s">
        <v>148</v>
      </c>
      <c r="C1750" t="s">
        <v>465</v>
      </c>
      <c r="D1750">
        <v>21</v>
      </c>
      <c r="E1750">
        <v>928547.66845703125</v>
      </c>
      <c r="F1750">
        <v>928559.01718139648</v>
      </c>
      <c r="G1750">
        <v>928553.34281921387</v>
      </c>
      <c r="H1750">
        <v>931454.50318714138</v>
      </c>
      <c r="I1750">
        <v>2.1133710089382506E-8</v>
      </c>
      <c r="J1750">
        <v>2.1158119424462083E-5</v>
      </c>
      <c r="K1750">
        <v>0.41640510760994209</v>
      </c>
      <c r="L1750">
        <v>0.31243874036565283</v>
      </c>
      <c r="M1750">
        <v>0</v>
      </c>
      <c r="N1750" t="s">
        <v>466</v>
      </c>
      <c r="O1750" t="s">
        <v>467</v>
      </c>
    </row>
    <row r="1751" spans="1:15" x14ac:dyDescent="0.15">
      <c r="A1751">
        <v>81</v>
      </c>
      <c r="B1751" t="s">
        <v>149</v>
      </c>
      <c r="C1751" t="s">
        <v>461</v>
      </c>
      <c r="D1751">
        <v>0</v>
      </c>
      <c r="E1751">
        <v>100000</v>
      </c>
      <c r="F1751">
        <v>12000000</v>
      </c>
      <c r="G1751">
        <v>100000</v>
      </c>
      <c r="H1751">
        <v>895.0759505877262</v>
      </c>
      <c r="I1751">
        <v>-9.5526548726846005E-5</v>
      </c>
      <c r="J1751">
        <v>-7.4389563012473308E-5</v>
      </c>
      <c r="K1751">
        <v>3.9678430312090974E-4</v>
      </c>
      <c r="L1751">
        <v>-99.104924049412276</v>
      </c>
      <c r="M1751">
        <v>0</v>
      </c>
      <c r="O1751" t="s">
        <v>462</v>
      </c>
    </row>
    <row r="1752" spans="1:15" x14ac:dyDescent="0.15">
      <c r="A1752">
        <v>81</v>
      </c>
      <c r="B1752" t="s">
        <v>149</v>
      </c>
      <c r="C1752" t="s">
        <v>461</v>
      </c>
      <c r="D1752">
        <v>0</v>
      </c>
      <c r="E1752">
        <v>100000</v>
      </c>
      <c r="F1752">
        <v>12000000</v>
      </c>
      <c r="G1752">
        <v>12000000</v>
      </c>
      <c r="H1752">
        <v>688913405751101.88</v>
      </c>
      <c r="I1752">
        <v>0.56867353003561449</v>
      </c>
      <c r="J1752">
        <v>0.56869466702132887</v>
      </c>
      <c r="K1752">
        <v>305393107.06774765</v>
      </c>
      <c r="L1752">
        <v>5740944947.925849</v>
      </c>
      <c r="M1752">
        <v>0</v>
      </c>
      <c r="O1752" t="s">
        <v>463</v>
      </c>
    </row>
    <row r="1753" spans="1:15" x14ac:dyDescent="0.15">
      <c r="A1753">
        <v>81</v>
      </c>
      <c r="B1753" t="s">
        <v>149</v>
      </c>
      <c r="C1753" t="s">
        <v>464</v>
      </c>
      <c r="D1753">
        <v>1</v>
      </c>
      <c r="E1753">
        <v>100000</v>
      </c>
      <c r="F1753">
        <v>12000000</v>
      </c>
      <c r="G1753">
        <v>6050000</v>
      </c>
      <c r="H1753">
        <v>216262274439721.13</v>
      </c>
      <c r="I1753">
        <v>0.2143658528152857</v>
      </c>
      <c r="J1753">
        <v>0.21438698980100007</v>
      </c>
      <c r="K1753">
        <v>95868373.849798247</v>
      </c>
      <c r="L1753">
        <v>3574582948.5904317</v>
      </c>
      <c r="M1753">
        <v>0</v>
      </c>
    </row>
    <row r="1754" spans="1:15" x14ac:dyDescent="0.15">
      <c r="A1754">
        <v>81</v>
      </c>
      <c r="B1754" t="s">
        <v>149</v>
      </c>
      <c r="C1754" t="s">
        <v>464</v>
      </c>
      <c r="D1754">
        <v>2</v>
      </c>
      <c r="E1754">
        <v>100000</v>
      </c>
      <c r="F1754">
        <v>6050000</v>
      </c>
      <c r="G1754">
        <v>3075000</v>
      </c>
      <c r="H1754">
        <v>14060069729311.102</v>
      </c>
      <c r="I1754">
        <v>2.2333955783652954E-2</v>
      </c>
      <c r="J1754">
        <v>2.2355092769367327E-2</v>
      </c>
      <c r="K1754">
        <v>6232783.8947219318</v>
      </c>
      <c r="L1754">
        <v>457237939.97759682</v>
      </c>
      <c r="M1754">
        <v>0</v>
      </c>
    </row>
    <row r="1755" spans="1:15" x14ac:dyDescent="0.15">
      <c r="A1755">
        <v>81</v>
      </c>
      <c r="B1755" t="s">
        <v>149</v>
      </c>
      <c r="C1755" t="s">
        <v>464</v>
      </c>
      <c r="D1755">
        <v>3</v>
      </c>
      <c r="E1755">
        <v>100000</v>
      </c>
      <c r="F1755">
        <v>3075000</v>
      </c>
      <c r="G1755">
        <v>1587500</v>
      </c>
      <c r="H1755">
        <v>259374233262.08127</v>
      </c>
      <c r="I1755">
        <v>9.2822283272245819E-4</v>
      </c>
      <c r="J1755">
        <v>9.4935981843683088E-4</v>
      </c>
      <c r="K1755">
        <v>114979.76716371228</v>
      </c>
      <c r="L1755">
        <v>16338434.378713781</v>
      </c>
      <c r="M1755">
        <v>0</v>
      </c>
    </row>
    <row r="1756" spans="1:15" x14ac:dyDescent="0.15">
      <c r="A1756">
        <v>81</v>
      </c>
      <c r="B1756" t="s">
        <v>149</v>
      </c>
      <c r="C1756" t="s">
        <v>464</v>
      </c>
      <c r="D1756">
        <v>4</v>
      </c>
      <c r="E1756">
        <v>100000</v>
      </c>
      <c r="F1756">
        <v>1587500</v>
      </c>
      <c r="G1756">
        <v>843750</v>
      </c>
      <c r="H1756">
        <v>-6090169.9613449294</v>
      </c>
      <c r="I1756">
        <v>-1.1284284084345417E-5</v>
      </c>
      <c r="J1756">
        <v>9.8527016300272828E-6</v>
      </c>
      <c r="K1756">
        <v>-2.6997528448992849</v>
      </c>
      <c r="L1756">
        <v>-821.79792134458421</v>
      </c>
      <c r="M1756">
        <v>0</v>
      </c>
    </row>
    <row r="1757" spans="1:15" x14ac:dyDescent="0.15">
      <c r="A1757">
        <v>81</v>
      </c>
      <c r="B1757" t="s">
        <v>149</v>
      </c>
      <c r="C1757" t="s">
        <v>464</v>
      </c>
      <c r="D1757">
        <v>5</v>
      </c>
      <c r="E1757">
        <v>843750</v>
      </c>
      <c r="F1757">
        <v>1587500</v>
      </c>
      <c r="G1757">
        <v>1215625</v>
      </c>
      <c r="H1757">
        <v>22467573348.441921</v>
      </c>
      <c r="I1757">
        <v>1.4346211708925061E-4</v>
      </c>
      <c r="J1757">
        <v>1.6459910280362331E-4</v>
      </c>
      <c r="K1757">
        <v>9959.8033306847483</v>
      </c>
      <c r="L1757">
        <v>1848132.2548846824</v>
      </c>
      <c r="M1757">
        <v>0</v>
      </c>
    </row>
    <row r="1758" spans="1:15" x14ac:dyDescent="0.15">
      <c r="A1758">
        <v>81</v>
      </c>
      <c r="B1758" t="s">
        <v>149</v>
      </c>
      <c r="C1758" t="s">
        <v>464</v>
      </c>
      <c r="D1758">
        <v>6</v>
      </c>
      <c r="E1758">
        <v>843750</v>
      </c>
      <c r="F1758">
        <v>1215625</v>
      </c>
      <c r="G1758">
        <v>1029687.5</v>
      </c>
      <c r="H1758">
        <v>1981669078.764473</v>
      </c>
      <c r="I1758">
        <v>2.2776974332631066E-5</v>
      </c>
      <c r="J1758">
        <v>4.3913960047003766E-5</v>
      </c>
      <c r="K1758">
        <v>878.46755788435405</v>
      </c>
      <c r="L1758">
        <v>192353.44619260434</v>
      </c>
      <c r="M1758">
        <v>0</v>
      </c>
    </row>
    <row r="1759" spans="1:15" x14ac:dyDescent="0.15">
      <c r="A1759">
        <v>81</v>
      </c>
      <c r="B1759" t="s">
        <v>149</v>
      </c>
      <c r="C1759" t="s">
        <v>464</v>
      </c>
      <c r="D1759">
        <v>7</v>
      </c>
      <c r="E1759">
        <v>843750</v>
      </c>
      <c r="F1759">
        <v>1029687.5</v>
      </c>
      <c r="G1759">
        <v>936718.75</v>
      </c>
      <c r="H1759">
        <v>-79355414.90180929</v>
      </c>
      <c r="I1759">
        <v>-2.3643928516731381E-6</v>
      </c>
      <c r="J1759">
        <v>1.8772592862699562E-5</v>
      </c>
      <c r="K1759">
        <v>-35.178001352857287</v>
      </c>
      <c r="L1759">
        <v>-8571.6372872657121</v>
      </c>
      <c r="M1759">
        <v>0</v>
      </c>
    </row>
    <row r="1760" spans="1:15" x14ac:dyDescent="0.15">
      <c r="A1760">
        <v>81</v>
      </c>
      <c r="B1760" t="s">
        <v>149</v>
      </c>
      <c r="C1760" t="s">
        <v>464</v>
      </c>
      <c r="D1760">
        <v>8</v>
      </c>
      <c r="E1760">
        <v>936718.75</v>
      </c>
      <c r="F1760">
        <v>1029687.5</v>
      </c>
      <c r="G1760">
        <v>983203.125</v>
      </c>
      <c r="H1760">
        <v>550205551.45478356</v>
      </c>
      <c r="I1760">
        <v>8.1403214009671299E-6</v>
      </c>
      <c r="J1760">
        <v>2.927730711533983E-5</v>
      </c>
      <c r="K1760">
        <v>243.90435936067007</v>
      </c>
      <c r="L1760">
        <v>55860.516953684782</v>
      </c>
      <c r="M1760">
        <v>0</v>
      </c>
    </row>
    <row r="1761" spans="1:15" x14ac:dyDescent="0.15">
      <c r="A1761">
        <v>81</v>
      </c>
      <c r="B1761" t="s">
        <v>149</v>
      </c>
      <c r="C1761" t="s">
        <v>464</v>
      </c>
      <c r="D1761">
        <v>9</v>
      </c>
      <c r="E1761">
        <v>936718.75</v>
      </c>
      <c r="F1761">
        <v>983203.125</v>
      </c>
      <c r="G1761">
        <v>959960.9375</v>
      </c>
      <c r="H1761">
        <v>131434716.49175608</v>
      </c>
      <c r="I1761">
        <v>2.4305244995816676E-6</v>
      </c>
      <c r="J1761">
        <v>2.3567510213954368E-5</v>
      </c>
      <c r="K1761">
        <v>58.264589004801387</v>
      </c>
      <c r="L1761">
        <v>13591.673416842139</v>
      </c>
      <c r="M1761">
        <v>0</v>
      </c>
    </row>
    <row r="1762" spans="1:15" x14ac:dyDescent="0.15">
      <c r="A1762">
        <v>81</v>
      </c>
      <c r="B1762" t="s">
        <v>149</v>
      </c>
      <c r="C1762" t="s">
        <v>464</v>
      </c>
      <c r="D1762">
        <v>10</v>
      </c>
      <c r="E1762">
        <v>936718.75</v>
      </c>
      <c r="F1762">
        <v>959960.9375</v>
      </c>
      <c r="G1762">
        <v>948339.84375</v>
      </c>
      <c r="H1762">
        <v>-3216657.0057751732</v>
      </c>
      <c r="I1762">
        <v>-7.3660853614067556E-8</v>
      </c>
      <c r="J1762">
        <v>2.1063324860758633E-5</v>
      </c>
      <c r="K1762">
        <v>-1.4259337518536115</v>
      </c>
      <c r="L1762">
        <v>-439.18821685859103</v>
      </c>
      <c r="M1762">
        <v>0</v>
      </c>
    </row>
    <row r="1763" spans="1:15" x14ac:dyDescent="0.15">
      <c r="A1763">
        <v>81</v>
      </c>
      <c r="B1763" t="s">
        <v>149</v>
      </c>
      <c r="C1763" t="s">
        <v>464</v>
      </c>
      <c r="D1763">
        <v>11</v>
      </c>
      <c r="E1763">
        <v>948339.84375</v>
      </c>
      <c r="F1763">
        <v>959960.9375</v>
      </c>
      <c r="G1763">
        <v>954150.390625</v>
      </c>
      <c r="H1763">
        <v>56195929.564383842</v>
      </c>
      <c r="I1763">
        <v>1.1506718351396692E-6</v>
      </c>
      <c r="J1763">
        <v>2.228765754951237E-5</v>
      </c>
      <c r="K1763">
        <v>24.911475652758455</v>
      </c>
      <c r="L1763">
        <v>5789.6302004942481</v>
      </c>
      <c r="M1763">
        <v>0</v>
      </c>
    </row>
    <row r="1764" spans="1:15" x14ac:dyDescent="0.15">
      <c r="A1764">
        <v>81</v>
      </c>
      <c r="B1764" t="s">
        <v>149</v>
      </c>
      <c r="C1764" t="s">
        <v>464</v>
      </c>
      <c r="D1764">
        <v>12</v>
      </c>
      <c r="E1764">
        <v>948339.84375</v>
      </c>
      <c r="F1764">
        <v>954150.390625</v>
      </c>
      <c r="G1764">
        <v>951245.1171875</v>
      </c>
      <c r="H1764">
        <v>24586646.460516326</v>
      </c>
      <c r="I1764">
        <v>5.3167404809987981E-7</v>
      </c>
      <c r="J1764">
        <v>2.166865976247258E-5</v>
      </c>
      <c r="K1764">
        <v>10.899181656607373</v>
      </c>
      <c r="L1764">
        <v>2484.6804379096802</v>
      </c>
      <c r="M1764">
        <v>0</v>
      </c>
    </row>
    <row r="1765" spans="1:15" x14ac:dyDescent="0.15">
      <c r="A1765">
        <v>81</v>
      </c>
      <c r="B1765" t="s">
        <v>149</v>
      </c>
      <c r="C1765" t="s">
        <v>464</v>
      </c>
      <c r="D1765">
        <v>13</v>
      </c>
      <c r="E1765">
        <v>948339.84375</v>
      </c>
      <c r="F1765">
        <v>951245.1171875</v>
      </c>
      <c r="G1765">
        <v>949792.48046875</v>
      </c>
      <c r="H1765">
        <v>10218485.165998541</v>
      </c>
      <c r="I1765">
        <v>2.2731078726853293E-7</v>
      </c>
      <c r="J1765">
        <v>2.1364296501641233E-5</v>
      </c>
      <c r="K1765">
        <v>4.5298217574495103</v>
      </c>
      <c r="L1765">
        <v>975.86503116506287</v>
      </c>
      <c r="M1765">
        <v>0</v>
      </c>
    </row>
    <row r="1766" spans="1:15" x14ac:dyDescent="0.15">
      <c r="A1766">
        <v>81</v>
      </c>
      <c r="B1766" t="s">
        <v>149</v>
      </c>
      <c r="C1766" t="s">
        <v>464</v>
      </c>
      <c r="D1766">
        <v>14</v>
      </c>
      <c r="E1766">
        <v>948339.84375</v>
      </c>
      <c r="F1766">
        <v>949792.48046875</v>
      </c>
      <c r="G1766">
        <v>949066.162109375</v>
      </c>
      <c r="H1766">
        <v>3385457.0974185248</v>
      </c>
      <c r="I1766">
        <v>7.6402963144677963E-8</v>
      </c>
      <c r="J1766">
        <v>2.1213388677517378E-5</v>
      </c>
      <c r="K1766">
        <v>1.5007622920299779</v>
      </c>
      <c r="L1766">
        <v>256.71455084797009</v>
      </c>
      <c r="M1766">
        <v>0</v>
      </c>
    </row>
    <row r="1767" spans="1:15" x14ac:dyDescent="0.15">
      <c r="A1767">
        <v>81</v>
      </c>
      <c r="B1767" t="s">
        <v>149</v>
      </c>
      <c r="C1767" t="s">
        <v>464</v>
      </c>
      <c r="D1767">
        <v>15</v>
      </c>
      <c r="E1767">
        <v>948339.84375</v>
      </c>
      <c r="F1767">
        <v>949066.162109375</v>
      </c>
      <c r="G1767">
        <v>948703.0029296875</v>
      </c>
      <c r="H1767">
        <v>55771.111477162332</v>
      </c>
      <c r="I1767">
        <v>1.2678315616863715E-9</v>
      </c>
      <c r="J1767">
        <v>2.1138253545934387E-5</v>
      </c>
      <c r="K1767">
        <v>2.4723155154837955E-2</v>
      </c>
      <c r="L1767">
        <v>-94.12133077423222</v>
      </c>
      <c r="M1767">
        <v>0</v>
      </c>
    </row>
    <row r="1768" spans="1:15" x14ac:dyDescent="0.15">
      <c r="A1768">
        <v>81</v>
      </c>
      <c r="B1768" t="s">
        <v>149</v>
      </c>
      <c r="C1768" t="s">
        <v>464</v>
      </c>
      <c r="D1768">
        <v>16</v>
      </c>
      <c r="E1768">
        <v>948703.0029296875</v>
      </c>
      <c r="F1768">
        <v>949066.162109375</v>
      </c>
      <c r="G1768">
        <v>948884.58251953125</v>
      </c>
      <c r="H1768">
        <v>1713462.4688742899</v>
      </c>
      <c r="I1768">
        <v>3.8810087210147405E-8</v>
      </c>
      <c r="J1768">
        <v>2.1175795801582848E-5</v>
      </c>
      <c r="K1768">
        <v>0.75957242644012279</v>
      </c>
      <c r="L1768">
        <v>80.5764895372848</v>
      </c>
      <c r="M1768">
        <v>0</v>
      </c>
    </row>
    <row r="1769" spans="1:15" x14ac:dyDescent="0.15">
      <c r="A1769">
        <v>81</v>
      </c>
      <c r="B1769" t="s">
        <v>149</v>
      </c>
      <c r="C1769" t="s">
        <v>464</v>
      </c>
      <c r="D1769">
        <v>17</v>
      </c>
      <c r="E1769">
        <v>948703.0029296875</v>
      </c>
      <c r="F1769">
        <v>948884.58251953125</v>
      </c>
      <c r="G1769">
        <v>948793.79272460938</v>
      </c>
      <c r="H1769">
        <v>882819.53732200735</v>
      </c>
      <c r="I1769">
        <v>2.0032375290582316E-8</v>
      </c>
      <c r="J1769">
        <v>2.1157018089663283E-5</v>
      </c>
      <c r="K1769">
        <v>0.39135107436171129</v>
      </c>
      <c r="L1769">
        <v>-6.9534872496527047</v>
      </c>
      <c r="M1769">
        <v>0</v>
      </c>
    </row>
    <row r="1770" spans="1:15" x14ac:dyDescent="0.15">
      <c r="A1770">
        <v>81</v>
      </c>
      <c r="B1770" t="s">
        <v>149</v>
      </c>
      <c r="C1770" t="s">
        <v>464</v>
      </c>
      <c r="D1770">
        <v>18</v>
      </c>
      <c r="E1770">
        <v>948793.79272460938</v>
      </c>
      <c r="F1770">
        <v>948884.58251953125</v>
      </c>
      <c r="G1770">
        <v>948839.18762207031</v>
      </c>
      <c r="H1770">
        <v>1297599.6876762677</v>
      </c>
      <c r="I1770">
        <v>2.9417511361203415E-8</v>
      </c>
      <c r="J1770">
        <v>2.1166403225733904E-5</v>
      </c>
      <c r="K1770">
        <v>0.57522178700753279</v>
      </c>
      <c r="L1770">
        <v>36.756544692071813</v>
      </c>
      <c r="M1770">
        <v>0</v>
      </c>
    </row>
    <row r="1771" spans="1:15" x14ac:dyDescent="0.15">
      <c r="A1771">
        <v>81</v>
      </c>
      <c r="B1771" t="s">
        <v>149</v>
      </c>
      <c r="C1771" t="s">
        <v>464</v>
      </c>
      <c r="D1771">
        <v>19</v>
      </c>
      <c r="E1771">
        <v>948793.79272460938</v>
      </c>
      <c r="F1771">
        <v>948839.18762207031</v>
      </c>
      <c r="G1771">
        <v>948816.49017333984</v>
      </c>
      <c r="H1771">
        <v>1090051.4936338144</v>
      </c>
      <c r="I1771">
        <v>2.4723495531485379E-8</v>
      </c>
      <c r="J1771">
        <v>2.1161709209904186E-5</v>
      </c>
      <c r="K1771">
        <v>0.4832163370978752</v>
      </c>
      <c r="L1771">
        <v>14.885386681535461</v>
      </c>
      <c r="M1771">
        <v>0</v>
      </c>
    </row>
    <row r="1772" spans="1:15" x14ac:dyDescent="0.15">
      <c r="A1772">
        <v>81</v>
      </c>
      <c r="B1772" t="s">
        <v>149</v>
      </c>
      <c r="C1772" t="s">
        <v>464</v>
      </c>
      <c r="D1772">
        <v>20</v>
      </c>
      <c r="E1772">
        <v>948793.79272460938</v>
      </c>
      <c r="F1772">
        <v>948816.49017333984</v>
      </c>
      <c r="G1772">
        <v>948805.14144897461</v>
      </c>
      <c r="H1772">
        <v>986361.67349025467</v>
      </c>
      <c r="I1772">
        <v>2.2376796287558464E-8</v>
      </c>
      <c r="J1772">
        <v>2.1159362510660259E-5</v>
      </c>
      <c r="K1772">
        <v>0.43725097181308598</v>
      </c>
      <c r="L1772">
        <v>3.9582976947116175</v>
      </c>
      <c r="M1772">
        <v>0</v>
      </c>
    </row>
    <row r="1773" spans="1:15" x14ac:dyDescent="0.15">
      <c r="A1773">
        <v>81</v>
      </c>
      <c r="B1773" t="s">
        <v>149</v>
      </c>
      <c r="C1773" t="s">
        <v>464</v>
      </c>
      <c r="D1773">
        <v>21</v>
      </c>
      <c r="E1773">
        <v>948793.79272460938</v>
      </c>
      <c r="F1773">
        <v>948805.14144897461</v>
      </c>
      <c r="G1773">
        <v>948799.46708679199</v>
      </c>
      <c r="H1773">
        <v>934537.82893255888</v>
      </c>
      <c r="I1773">
        <v>2.1203523831046973E-8</v>
      </c>
      <c r="J1773">
        <v>2.1158189238203747E-5</v>
      </c>
      <c r="K1773">
        <v>0.41427762744563912</v>
      </c>
      <c r="L1773">
        <v>-1.5031245957612365</v>
      </c>
      <c r="M1773">
        <v>0</v>
      </c>
    </row>
    <row r="1774" spans="1:15" x14ac:dyDescent="0.15">
      <c r="A1774">
        <v>81</v>
      </c>
      <c r="B1774" t="s">
        <v>149</v>
      </c>
      <c r="C1774" t="s">
        <v>464</v>
      </c>
      <c r="D1774">
        <v>22</v>
      </c>
      <c r="E1774">
        <v>948799.46708679199</v>
      </c>
      <c r="F1774">
        <v>948805.14144897461</v>
      </c>
      <c r="G1774">
        <v>948802.3042678833</v>
      </c>
      <c r="H1774">
        <v>960447.99588299508</v>
      </c>
      <c r="I1774">
        <v>2.1790153629387525E-8</v>
      </c>
      <c r="J1774">
        <v>2.1158775868002088E-5</v>
      </c>
      <c r="K1774">
        <v>0.4257635214978977</v>
      </c>
      <c r="L1774">
        <v>1.2274097104030379</v>
      </c>
      <c r="M1774">
        <v>0</v>
      </c>
    </row>
    <row r="1775" spans="1:15" x14ac:dyDescent="0.15">
      <c r="A1775">
        <v>81</v>
      </c>
      <c r="B1775" t="s">
        <v>149</v>
      </c>
      <c r="C1775" t="s">
        <v>464</v>
      </c>
      <c r="D1775">
        <v>23</v>
      </c>
      <c r="E1775">
        <v>948799.46708679199</v>
      </c>
      <c r="F1775">
        <v>948802.3042678833</v>
      </c>
      <c r="G1775">
        <v>948800.88567733765</v>
      </c>
      <c r="H1775">
        <v>947492.47352864966</v>
      </c>
      <c r="I1775">
        <v>2.1496837121491618E-8</v>
      </c>
      <c r="J1775">
        <v>2.1158482551494192E-5</v>
      </c>
      <c r="K1775">
        <v>0.42002037991805641</v>
      </c>
      <c r="L1775">
        <v>-0.13790165760162931</v>
      </c>
      <c r="M1775">
        <v>0</v>
      </c>
    </row>
    <row r="1776" spans="1:15" x14ac:dyDescent="0.15">
      <c r="A1776">
        <v>81</v>
      </c>
      <c r="B1776" t="s">
        <v>149</v>
      </c>
      <c r="C1776" t="s">
        <v>465</v>
      </c>
      <c r="D1776">
        <v>23</v>
      </c>
      <c r="E1776">
        <v>948799.46708679199</v>
      </c>
      <c r="F1776">
        <v>948802.3042678833</v>
      </c>
      <c r="G1776">
        <v>948800.88567733765</v>
      </c>
      <c r="H1776">
        <v>947492.47352864966</v>
      </c>
      <c r="I1776">
        <v>2.1496837121491618E-8</v>
      </c>
      <c r="J1776">
        <v>2.1158482551494192E-5</v>
      </c>
      <c r="K1776">
        <v>0.42002037991805641</v>
      </c>
      <c r="L1776">
        <v>-0.13790165760162931</v>
      </c>
      <c r="M1776">
        <v>0</v>
      </c>
      <c r="N1776" t="s">
        <v>466</v>
      </c>
      <c r="O1776" t="s">
        <v>467</v>
      </c>
    </row>
    <row r="1777" spans="1:15" x14ac:dyDescent="0.15">
      <c r="A1777">
        <v>82</v>
      </c>
      <c r="B1777" t="s">
        <v>150</v>
      </c>
      <c r="C1777" t="s">
        <v>461</v>
      </c>
      <c r="D1777">
        <v>0</v>
      </c>
      <c r="E1777">
        <v>100000</v>
      </c>
      <c r="F1777">
        <v>12000000</v>
      </c>
      <c r="G1777">
        <v>100000</v>
      </c>
      <c r="H1777">
        <v>-432.74543257586214</v>
      </c>
      <c r="I1777">
        <v>-1.2382862044554754E-4</v>
      </c>
      <c r="J1777">
        <v>-1.0409555585743168E-4</v>
      </c>
      <c r="K1777">
        <v>-1.7123818387707209E-4</v>
      </c>
      <c r="L1777">
        <v>-100.43274543257586</v>
      </c>
      <c r="M1777">
        <v>0</v>
      </c>
      <c r="O1777" t="s">
        <v>462</v>
      </c>
    </row>
    <row r="1778" spans="1:15" x14ac:dyDescent="0.15">
      <c r="A1778">
        <v>82</v>
      </c>
      <c r="B1778" t="s">
        <v>150</v>
      </c>
      <c r="C1778" t="s">
        <v>461</v>
      </c>
      <c r="D1778">
        <v>0</v>
      </c>
      <c r="E1778">
        <v>100000</v>
      </c>
      <c r="F1778">
        <v>12000000</v>
      </c>
      <c r="G1778">
        <v>12000000</v>
      </c>
      <c r="H1778">
        <v>427827059447014</v>
      </c>
      <c r="I1778">
        <v>0.34707628012400532</v>
      </c>
      <c r="J1778">
        <v>0.34709601318859346</v>
      </c>
      <c r="K1778">
        <v>169291974.35337919</v>
      </c>
      <c r="L1778">
        <v>3565225395.3917832</v>
      </c>
      <c r="M1778">
        <v>0</v>
      </c>
      <c r="O1778" t="s">
        <v>463</v>
      </c>
    </row>
    <row r="1779" spans="1:15" x14ac:dyDescent="0.15">
      <c r="A1779">
        <v>82</v>
      </c>
      <c r="B1779" t="s">
        <v>150</v>
      </c>
      <c r="C1779" t="s">
        <v>464</v>
      </c>
      <c r="D1779">
        <v>1</v>
      </c>
      <c r="E1779">
        <v>100000</v>
      </c>
      <c r="F1779">
        <v>12000000</v>
      </c>
      <c r="G1779">
        <v>6050000</v>
      </c>
      <c r="H1779">
        <v>80085323324002.938</v>
      </c>
      <c r="I1779">
        <v>8.548347729031669E-2</v>
      </c>
      <c r="J1779">
        <v>8.550321035490481E-2</v>
      </c>
      <c r="K1779">
        <v>31689913.489280608</v>
      </c>
      <c r="L1779">
        <v>1323724252.4628584</v>
      </c>
      <c r="M1779">
        <v>0</v>
      </c>
    </row>
    <row r="1780" spans="1:15" x14ac:dyDescent="0.15">
      <c r="A1780">
        <v>82</v>
      </c>
      <c r="B1780" t="s">
        <v>150</v>
      </c>
      <c r="C1780" t="s">
        <v>464</v>
      </c>
      <c r="D1780">
        <v>2</v>
      </c>
      <c r="E1780">
        <v>100000</v>
      </c>
      <c r="F1780">
        <v>6050000</v>
      </c>
      <c r="G1780">
        <v>3075000</v>
      </c>
      <c r="H1780">
        <v>1940160362833.0852</v>
      </c>
      <c r="I1780">
        <v>4.1385411728279975E-3</v>
      </c>
      <c r="J1780">
        <v>4.1582742374161137E-3</v>
      </c>
      <c r="K1780">
        <v>767725.11493481218</v>
      </c>
      <c r="L1780">
        <v>63094545.945791386</v>
      </c>
      <c r="M1780">
        <v>0</v>
      </c>
    </row>
    <row r="1781" spans="1:15" x14ac:dyDescent="0.15">
      <c r="A1781">
        <v>82</v>
      </c>
      <c r="B1781" t="s">
        <v>150</v>
      </c>
      <c r="C1781" t="s">
        <v>464</v>
      </c>
      <c r="D1781">
        <v>3</v>
      </c>
      <c r="E1781">
        <v>100000</v>
      </c>
      <c r="F1781">
        <v>3075000</v>
      </c>
      <c r="G1781">
        <v>1587500</v>
      </c>
      <c r="H1781">
        <v>9003635559.334444</v>
      </c>
      <c r="I1781">
        <v>6.6429639006283851E-5</v>
      </c>
      <c r="J1781">
        <v>8.6162703594399722E-5</v>
      </c>
      <c r="K1781">
        <v>3562.7555727030767</v>
      </c>
      <c r="L1781">
        <v>567058.14546988625</v>
      </c>
      <c r="M1781">
        <v>0</v>
      </c>
    </row>
    <row r="1782" spans="1:15" x14ac:dyDescent="0.15">
      <c r="A1782">
        <v>82</v>
      </c>
      <c r="B1782" t="s">
        <v>150</v>
      </c>
      <c r="C1782" t="s">
        <v>464</v>
      </c>
      <c r="D1782">
        <v>4</v>
      </c>
      <c r="E1782">
        <v>100000</v>
      </c>
      <c r="F1782">
        <v>1587500</v>
      </c>
      <c r="G1782">
        <v>843750</v>
      </c>
      <c r="H1782">
        <v>-134334.82745187063</v>
      </c>
      <c r="I1782">
        <v>-1.8464076798493391E-5</v>
      </c>
      <c r="J1782">
        <v>1.2689877896224768E-6</v>
      </c>
      <c r="K1782">
        <v>-5.3156544593375016E-2</v>
      </c>
      <c r="L1782">
        <v>-115.92116473503651</v>
      </c>
      <c r="M1782">
        <v>0</v>
      </c>
    </row>
    <row r="1783" spans="1:15" x14ac:dyDescent="0.15">
      <c r="A1783">
        <v>82</v>
      </c>
      <c r="B1783" t="s">
        <v>150</v>
      </c>
      <c r="C1783" t="s">
        <v>464</v>
      </c>
      <c r="D1783">
        <v>5</v>
      </c>
      <c r="E1783">
        <v>843750</v>
      </c>
      <c r="F1783">
        <v>1587500</v>
      </c>
      <c r="G1783">
        <v>1215625</v>
      </c>
      <c r="H1783">
        <v>-21363892.327810142</v>
      </c>
      <c r="I1783">
        <v>-8.8785703164008087E-6</v>
      </c>
      <c r="J1783">
        <v>1.0854494271715059E-5</v>
      </c>
      <c r="K1783">
        <v>-8.4537324888303811</v>
      </c>
      <c r="L1783">
        <v>-1857.4410141129165</v>
      </c>
      <c r="M1783">
        <v>0</v>
      </c>
    </row>
    <row r="1784" spans="1:15" x14ac:dyDescent="0.15">
      <c r="A1784">
        <v>82</v>
      </c>
      <c r="B1784" t="s">
        <v>150</v>
      </c>
      <c r="C1784" t="s">
        <v>464</v>
      </c>
      <c r="D1784">
        <v>6</v>
      </c>
      <c r="E1784">
        <v>1215625</v>
      </c>
      <c r="F1784">
        <v>1587500</v>
      </c>
      <c r="G1784">
        <v>1401562.5</v>
      </c>
      <c r="H1784">
        <v>935263649.09221768</v>
      </c>
      <c r="I1784">
        <v>1.161486336282011E-5</v>
      </c>
      <c r="J1784">
        <v>3.1347927950935977E-5</v>
      </c>
      <c r="K1784">
        <v>370.08558995875507</v>
      </c>
      <c r="L1784">
        <v>66630.070838240732</v>
      </c>
      <c r="M1784">
        <v>0</v>
      </c>
    </row>
    <row r="1785" spans="1:15" x14ac:dyDescent="0.15">
      <c r="A1785">
        <v>82</v>
      </c>
      <c r="B1785" t="s">
        <v>150</v>
      </c>
      <c r="C1785" t="s">
        <v>464</v>
      </c>
      <c r="D1785">
        <v>7</v>
      </c>
      <c r="E1785">
        <v>1215625</v>
      </c>
      <c r="F1785">
        <v>1401562.5</v>
      </c>
      <c r="G1785">
        <v>1308593.75</v>
      </c>
      <c r="H1785">
        <v>-88711837.083360836</v>
      </c>
      <c r="I1785">
        <v>-2.6935613563607242E-6</v>
      </c>
      <c r="J1785">
        <v>1.7039503231755143E-5</v>
      </c>
      <c r="K1785">
        <v>-35.103441254438621</v>
      </c>
      <c r="L1785">
        <v>-6879.1732218926491</v>
      </c>
      <c r="M1785">
        <v>0</v>
      </c>
    </row>
    <row r="1786" spans="1:15" x14ac:dyDescent="0.15">
      <c r="A1786">
        <v>82</v>
      </c>
      <c r="B1786" t="s">
        <v>150</v>
      </c>
      <c r="C1786" t="s">
        <v>464</v>
      </c>
      <c r="D1786">
        <v>8</v>
      </c>
      <c r="E1786">
        <v>1308593.75</v>
      </c>
      <c r="F1786">
        <v>1401562.5</v>
      </c>
      <c r="G1786">
        <v>1355078.125</v>
      </c>
      <c r="H1786">
        <v>230623921.25474694</v>
      </c>
      <c r="I1786">
        <v>3.6165490753188701E-6</v>
      </c>
      <c r="J1786">
        <v>2.3349613663434737E-5</v>
      </c>
      <c r="K1786">
        <v>91.258320623288611</v>
      </c>
      <c r="L1786">
        <v>16919.234315714966</v>
      </c>
      <c r="M1786">
        <v>0</v>
      </c>
    </row>
    <row r="1787" spans="1:15" x14ac:dyDescent="0.15">
      <c r="A1787">
        <v>82</v>
      </c>
      <c r="B1787" t="s">
        <v>150</v>
      </c>
      <c r="C1787" t="s">
        <v>464</v>
      </c>
      <c r="D1787">
        <v>9</v>
      </c>
      <c r="E1787">
        <v>1308593.75</v>
      </c>
      <c r="F1787">
        <v>1355078.125</v>
      </c>
      <c r="G1787">
        <v>1331835.9375</v>
      </c>
      <c r="H1787">
        <v>12833645.655418694</v>
      </c>
      <c r="I1787">
        <v>2.6726470564061879E-7</v>
      </c>
      <c r="J1787">
        <v>2.0000329293756486E-5</v>
      </c>
      <c r="K1787">
        <v>5.0782977915556007</v>
      </c>
      <c r="L1787">
        <v>863.60559841243162</v>
      </c>
      <c r="M1787">
        <v>0</v>
      </c>
    </row>
    <row r="1788" spans="1:15" x14ac:dyDescent="0.15">
      <c r="A1788">
        <v>82</v>
      </c>
      <c r="B1788" t="s">
        <v>150</v>
      </c>
      <c r="C1788" t="s">
        <v>464</v>
      </c>
      <c r="D1788">
        <v>10</v>
      </c>
      <c r="E1788">
        <v>1308593.75</v>
      </c>
      <c r="F1788">
        <v>1331835.9375</v>
      </c>
      <c r="G1788">
        <v>1320214.84375</v>
      </c>
      <c r="H1788">
        <v>-50868772.636007741</v>
      </c>
      <c r="I1788">
        <v>-1.2597738166640079E-6</v>
      </c>
      <c r="J1788">
        <v>1.8473290771451859E-5</v>
      </c>
      <c r="K1788">
        <v>-20.12886927632367</v>
      </c>
      <c r="L1788">
        <v>-3953.0677697516035</v>
      </c>
      <c r="M1788">
        <v>0</v>
      </c>
    </row>
    <row r="1789" spans="1:15" x14ac:dyDescent="0.15">
      <c r="A1789">
        <v>82</v>
      </c>
      <c r="B1789" t="s">
        <v>150</v>
      </c>
      <c r="C1789" t="s">
        <v>464</v>
      </c>
      <c r="D1789">
        <v>11</v>
      </c>
      <c r="E1789">
        <v>1320214.84375</v>
      </c>
      <c r="F1789">
        <v>1331835.9375</v>
      </c>
      <c r="G1789">
        <v>1326025.390625</v>
      </c>
      <c r="H1789">
        <v>-22449093.177455887</v>
      </c>
      <c r="I1789">
        <v>-5.0816631160387852E-7</v>
      </c>
      <c r="J1789">
        <v>1.9224898276511989E-5</v>
      </c>
      <c r="K1789">
        <v>-8.8831485118466755</v>
      </c>
      <c r="L1789">
        <v>-1792.961034997594</v>
      </c>
      <c r="M1789">
        <v>0</v>
      </c>
    </row>
    <row r="1790" spans="1:15" x14ac:dyDescent="0.15">
      <c r="A1790">
        <v>82</v>
      </c>
      <c r="B1790" t="s">
        <v>150</v>
      </c>
      <c r="C1790" t="s">
        <v>464</v>
      </c>
      <c r="D1790">
        <v>12</v>
      </c>
      <c r="E1790">
        <v>1326025.390625</v>
      </c>
      <c r="F1790">
        <v>1331835.9375</v>
      </c>
      <c r="G1790">
        <v>1328930.6640625</v>
      </c>
      <c r="H1790">
        <v>-5690639.0408304548</v>
      </c>
      <c r="I1790">
        <v>-1.2346200327655973E-7</v>
      </c>
      <c r="J1790">
        <v>1.9609602584839307E-5</v>
      </c>
      <c r="K1790">
        <v>-2.2517966016451125</v>
      </c>
      <c r="L1790">
        <v>-528.2118845413911</v>
      </c>
      <c r="M1790">
        <v>0</v>
      </c>
    </row>
    <row r="1791" spans="1:15" x14ac:dyDescent="0.15">
      <c r="A1791">
        <v>82</v>
      </c>
      <c r="B1791" t="s">
        <v>150</v>
      </c>
      <c r="C1791" t="s">
        <v>464</v>
      </c>
      <c r="D1791">
        <v>13</v>
      </c>
      <c r="E1791">
        <v>1328930.6640625</v>
      </c>
      <c r="F1791">
        <v>1331835.9375</v>
      </c>
      <c r="G1791">
        <v>1330383.30078125</v>
      </c>
      <c r="H1791">
        <v>3347646.6314341882</v>
      </c>
      <c r="I1791">
        <v>7.1144713821370321E-8</v>
      </c>
      <c r="J1791">
        <v>1.9804209301937238E-5</v>
      </c>
      <c r="K1791">
        <v>1.3246700860984737</v>
      </c>
      <c r="L1791">
        <v>151.63023539669561</v>
      </c>
      <c r="M1791">
        <v>0</v>
      </c>
    </row>
    <row r="1792" spans="1:15" x14ac:dyDescent="0.15">
      <c r="A1792">
        <v>82</v>
      </c>
      <c r="B1792" t="s">
        <v>150</v>
      </c>
      <c r="C1792" t="s">
        <v>464</v>
      </c>
      <c r="D1792">
        <v>14</v>
      </c>
      <c r="E1792">
        <v>1328930.6640625</v>
      </c>
      <c r="F1792">
        <v>1330383.30078125</v>
      </c>
      <c r="G1792">
        <v>1329656.982421875</v>
      </c>
      <c r="H1792">
        <v>-1226989.5639756762</v>
      </c>
      <c r="I1792">
        <v>-2.6345617006649053E-8</v>
      </c>
      <c r="J1792">
        <v>1.9706718971109218E-5</v>
      </c>
      <c r="K1792">
        <v>-0.48552208470619185</v>
      </c>
      <c r="L1792">
        <v>-192.27865383302111</v>
      </c>
      <c r="M1792">
        <v>0</v>
      </c>
    </row>
    <row r="1793" spans="1:15" x14ac:dyDescent="0.15">
      <c r="A1793">
        <v>82</v>
      </c>
      <c r="B1793" t="s">
        <v>150</v>
      </c>
      <c r="C1793" t="s">
        <v>464</v>
      </c>
      <c r="D1793">
        <v>15</v>
      </c>
      <c r="E1793">
        <v>1329656.982421875</v>
      </c>
      <c r="F1793">
        <v>1330383.30078125</v>
      </c>
      <c r="G1793">
        <v>1330020.1416015625</v>
      </c>
      <c r="H1793">
        <v>1046343.4083455849</v>
      </c>
      <c r="I1793">
        <v>2.2351392159131926E-8</v>
      </c>
      <c r="J1793">
        <v>1.9755415980274999E-5</v>
      </c>
      <c r="K1793">
        <v>0.4140400602042949</v>
      </c>
      <c r="L1793">
        <v>-21.328754684450438</v>
      </c>
      <c r="M1793">
        <v>0</v>
      </c>
    </row>
    <row r="1794" spans="1:15" x14ac:dyDescent="0.15">
      <c r="A1794">
        <v>82</v>
      </c>
      <c r="B1794" t="s">
        <v>150</v>
      </c>
      <c r="C1794" t="s">
        <v>464</v>
      </c>
      <c r="D1794">
        <v>16</v>
      </c>
      <c r="E1794">
        <v>1330020.1416015625</v>
      </c>
      <c r="F1794">
        <v>1330383.30078125</v>
      </c>
      <c r="G1794">
        <v>1330201.7211914063</v>
      </c>
      <c r="H1794">
        <v>2193499.9943107939</v>
      </c>
      <c r="I1794">
        <v>4.6736166276425836E-8</v>
      </c>
      <c r="J1794">
        <v>1.9779800754392293E-5</v>
      </c>
      <c r="K1794">
        <v>0.86797208493772404</v>
      </c>
      <c r="L1794">
        <v>64.89980123812856</v>
      </c>
      <c r="M1794">
        <v>0</v>
      </c>
    </row>
    <row r="1795" spans="1:15" x14ac:dyDescent="0.15">
      <c r="A1795">
        <v>82</v>
      </c>
      <c r="B1795" t="s">
        <v>150</v>
      </c>
      <c r="C1795" t="s">
        <v>464</v>
      </c>
      <c r="D1795">
        <v>17</v>
      </c>
      <c r="E1795">
        <v>1330020.1416015625</v>
      </c>
      <c r="F1795">
        <v>1330201.7211914063</v>
      </c>
      <c r="G1795">
        <v>1330110.9313964844</v>
      </c>
      <c r="H1795">
        <v>1619049.5935785288</v>
      </c>
      <c r="I1795">
        <v>3.4540827129719945E-8</v>
      </c>
      <c r="J1795">
        <v>1.9767605415245587E-5</v>
      </c>
      <c r="K1795">
        <v>0.64066097788957499</v>
      </c>
      <c r="L1795">
        <v>21.722899598959582</v>
      </c>
      <c r="M1795">
        <v>0</v>
      </c>
    </row>
    <row r="1796" spans="1:15" x14ac:dyDescent="0.15">
      <c r="A1796">
        <v>82</v>
      </c>
      <c r="B1796" t="s">
        <v>150</v>
      </c>
      <c r="C1796" t="s">
        <v>464</v>
      </c>
      <c r="D1796">
        <v>18</v>
      </c>
      <c r="E1796">
        <v>1330020.1416015625</v>
      </c>
      <c r="F1796">
        <v>1330110.9313964844</v>
      </c>
      <c r="G1796">
        <v>1330065.5364990234</v>
      </c>
      <c r="H1796">
        <v>1332559.977396338</v>
      </c>
      <c r="I1796">
        <v>2.8447104417600157E-8</v>
      </c>
      <c r="J1796">
        <v>1.9761511692533467E-5</v>
      </c>
      <c r="K1796">
        <v>0.52729649641448106</v>
      </c>
      <c r="L1796">
        <v>0.18754270589405711</v>
      </c>
      <c r="M1796">
        <v>0</v>
      </c>
    </row>
    <row r="1797" spans="1:15" x14ac:dyDescent="0.15">
      <c r="A1797">
        <v>82</v>
      </c>
      <c r="B1797" t="s">
        <v>150</v>
      </c>
      <c r="C1797" t="s">
        <v>465</v>
      </c>
      <c r="D1797">
        <v>18</v>
      </c>
      <c r="E1797">
        <v>1330020.1416015625</v>
      </c>
      <c r="F1797">
        <v>1330110.9313964844</v>
      </c>
      <c r="G1797">
        <v>1330065.5364990234</v>
      </c>
      <c r="H1797">
        <v>1332559.977396338</v>
      </c>
      <c r="I1797">
        <v>2.8447104417600157E-8</v>
      </c>
      <c r="J1797">
        <v>1.9761511692533467E-5</v>
      </c>
      <c r="K1797">
        <v>0.52729649641448106</v>
      </c>
      <c r="L1797">
        <v>0.18754270589405711</v>
      </c>
      <c r="M1797">
        <v>0</v>
      </c>
      <c r="N1797" t="s">
        <v>466</v>
      </c>
      <c r="O1797" t="s">
        <v>467</v>
      </c>
    </row>
    <row r="1798" spans="1:15" x14ac:dyDescent="0.15">
      <c r="A1798">
        <v>83</v>
      </c>
      <c r="B1798" t="s">
        <v>151</v>
      </c>
      <c r="C1798" t="s">
        <v>461</v>
      </c>
      <c r="D1798">
        <v>0</v>
      </c>
      <c r="E1798">
        <v>100000</v>
      </c>
      <c r="F1798">
        <v>12000000</v>
      </c>
      <c r="G1798">
        <v>100000</v>
      </c>
      <c r="H1798">
        <v>-898.5336370749036</v>
      </c>
      <c r="I1798">
        <v>-8.9178924277176787E-5</v>
      </c>
      <c r="J1798">
        <v>-6.9737650502245941E-5</v>
      </c>
      <c r="K1798">
        <v>-3.9555099360578607E-4</v>
      </c>
      <c r="L1798">
        <v>-100.89853363707491</v>
      </c>
      <c r="M1798">
        <v>0</v>
      </c>
      <c r="O1798" t="s">
        <v>462</v>
      </c>
    </row>
    <row r="1799" spans="1:15" x14ac:dyDescent="0.15">
      <c r="A1799">
        <v>83</v>
      </c>
      <c r="B1799" t="s">
        <v>151</v>
      </c>
      <c r="C1799" t="s">
        <v>461</v>
      </c>
      <c r="D1799">
        <v>0</v>
      </c>
      <c r="E1799">
        <v>100000</v>
      </c>
      <c r="F1799">
        <v>12000000</v>
      </c>
      <c r="G1799">
        <v>12000000</v>
      </c>
      <c r="H1799">
        <v>744178612108697.88</v>
      </c>
      <c r="I1799">
        <v>0.54289737197858268</v>
      </c>
      <c r="J1799">
        <v>0.54291681325235763</v>
      </c>
      <c r="K1799">
        <v>327601079.46324086</v>
      </c>
      <c r="L1799">
        <v>6201488334.2391491</v>
      </c>
      <c r="M1799">
        <v>0</v>
      </c>
      <c r="O1799" t="s">
        <v>463</v>
      </c>
    </row>
    <row r="1800" spans="1:15" x14ac:dyDescent="0.15">
      <c r="A1800">
        <v>83</v>
      </c>
      <c r="B1800" t="s">
        <v>151</v>
      </c>
      <c r="C1800" t="s">
        <v>464</v>
      </c>
      <c r="D1800">
        <v>1</v>
      </c>
      <c r="E1800">
        <v>100000</v>
      </c>
      <c r="F1800">
        <v>12000000</v>
      </c>
      <c r="G1800">
        <v>6050000</v>
      </c>
      <c r="H1800">
        <v>241317520141159.53</v>
      </c>
      <c r="I1800">
        <v>0.21032471765531621</v>
      </c>
      <c r="J1800">
        <v>0.21034415892909114</v>
      </c>
      <c r="K1800">
        <v>106232400.13257594</v>
      </c>
      <c r="L1800">
        <v>3988719241.1761904</v>
      </c>
      <c r="M1800">
        <v>0</v>
      </c>
    </row>
    <row r="1801" spans="1:15" x14ac:dyDescent="0.15">
      <c r="A1801">
        <v>83</v>
      </c>
      <c r="B1801" t="s">
        <v>151</v>
      </c>
      <c r="C1801" t="s">
        <v>464</v>
      </c>
      <c r="D1801">
        <v>2</v>
      </c>
      <c r="E1801">
        <v>100000</v>
      </c>
      <c r="F1801">
        <v>6050000</v>
      </c>
      <c r="G1801">
        <v>3075000</v>
      </c>
      <c r="H1801">
        <v>17124009202256.635</v>
      </c>
      <c r="I1801">
        <v>2.3530739045230561E-2</v>
      </c>
      <c r="J1801">
        <v>2.3550180319005493E-2</v>
      </c>
      <c r="K1801">
        <v>7538303.0473043825</v>
      </c>
      <c r="L1801">
        <v>556878248.04086614</v>
      </c>
      <c r="M1801">
        <v>0</v>
      </c>
    </row>
    <row r="1802" spans="1:15" x14ac:dyDescent="0.15">
      <c r="A1802">
        <v>83</v>
      </c>
      <c r="B1802" t="s">
        <v>151</v>
      </c>
      <c r="C1802" t="s">
        <v>464</v>
      </c>
      <c r="D1802">
        <v>3</v>
      </c>
      <c r="E1802">
        <v>100000</v>
      </c>
      <c r="F1802">
        <v>3075000</v>
      </c>
      <c r="G1802">
        <v>1587500</v>
      </c>
      <c r="H1802">
        <v>340957677958.14044</v>
      </c>
      <c r="I1802">
        <v>1.0338865932955851E-3</v>
      </c>
      <c r="J1802">
        <v>1.053327867070516E-3</v>
      </c>
      <c r="K1802">
        <v>150095.82583119406</v>
      </c>
      <c r="L1802">
        <v>21477549.005237192</v>
      </c>
      <c r="M1802">
        <v>0</v>
      </c>
    </row>
    <row r="1803" spans="1:15" x14ac:dyDescent="0.15">
      <c r="A1803">
        <v>83</v>
      </c>
      <c r="B1803" t="s">
        <v>151</v>
      </c>
      <c r="C1803" t="s">
        <v>464</v>
      </c>
      <c r="D1803">
        <v>4</v>
      </c>
      <c r="E1803">
        <v>100000</v>
      </c>
      <c r="F1803">
        <v>1587500</v>
      </c>
      <c r="G1803">
        <v>843750</v>
      </c>
      <c r="H1803">
        <v>-19458185.38606694</v>
      </c>
      <c r="I1803">
        <v>-8.8642962292989338E-6</v>
      </c>
      <c r="J1803">
        <v>1.0576977545631908E-5</v>
      </c>
      <c r="K1803">
        <v>-8.565850231584319</v>
      </c>
      <c r="L1803">
        <v>-2406.1553050153411</v>
      </c>
      <c r="M1803">
        <v>0</v>
      </c>
    </row>
    <row r="1804" spans="1:15" x14ac:dyDescent="0.15">
      <c r="A1804">
        <v>83</v>
      </c>
      <c r="B1804" t="s">
        <v>151</v>
      </c>
      <c r="C1804" t="s">
        <v>464</v>
      </c>
      <c r="D1804">
        <v>5</v>
      </c>
      <c r="E1804">
        <v>843750</v>
      </c>
      <c r="F1804">
        <v>1587500</v>
      </c>
      <c r="G1804">
        <v>1215625</v>
      </c>
      <c r="H1804">
        <v>31865951339.465324</v>
      </c>
      <c r="I1804">
        <v>1.6872314366641383E-4</v>
      </c>
      <c r="J1804">
        <v>1.8816441744134467E-4</v>
      </c>
      <c r="K1804">
        <v>14027.976465691725</v>
      </c>
      <c r="L1804">
        <v>2621263.6063313377</v>
      </c>
      <c r="M1804">
        <v>0</v>
      </c>
    </row>
    <row r="1805" spans="1:15" x14ac:dyDescent="0.15">
      <c r="A1805">
        <v>83</v>
      </c>
      <c r="B1805" t="s">
        <v>151</v>
      </c>
      <c r="C1805" t="s">
        <v>464</v>
      </c>
      <c r="D1805">
        <v>6</v>
      </c>
      <c r="E1805">
        <v>843750</v>
      </c>
      <c r="F1805">
        <v>1215625</v>
      </c>
      <c r="G1805">
        <v>1029687.5</v>
      </c>
      <c r="H1805">
        <v>3493860546.2400708</v>
      </c>
      <c r="I1805">
        <v>3.1929309400088854E-5</v>
      </c>
      <c r="J1805">
        <v>5.13705831750197E-5</v>
      </c>
      <c r="K1805">
        <v>1538.0615188589852</v>
      </c>
      <c r="L1805">
        <v>339212.70858780656</v>
      </c>
      <c r="M1805">
        <v>0</v>
      </c>
    </row>
    <row r="1806" spans="1:15" x14ac:dyDescent="0.15">
      <c r="A1806">
        <v>83</v>
      </c>
      <c r="B1806" t="s">
        <v>151</v>
      </c>
      <c r="C1806" t="s">
        <v>464</v>
      </c>
      <c r="D1806">
        <v>7</v>
      </c>
      <c r="E1806">
        <v>843750</v>
      </c>
      <c r="F1806">
        <v>1029687.5</v>
      </c>
      <c r="G1806">
        <v>936718.75</v>
      </c>
      <c r="H1806">
        <v>174324981.59334987</v>
      </c>
      <c r="I1806">
        <v>2.8444364889066323E-6</v>
      </c>
      <c r="J1806">
        <v>2.2285710263837475E-5</v>
      </c>
      <c r="K1806">
        <v>76.741055464584377</v>
      </c>
      <c r="L1806">
        <v>18510.173180941438</v>
      </c>
      <c r="M1806">
        <v>0</v>
      </c>
    </row>
    <row r="1807" spans="1:15" x14ac:dyDescent="0.15">
      <c r="A1807">
        <v>83</v>
      </c>
      <c r="B1807" t="s">
        <v>151</v>
      </c>
      <c r="C1807" t="s">
        <v>464</v>
      </c>
      <c r="D1807">
        <v>8</v>
      </c>
      <c r="E1807">
        <v>843750</v>
      </c>
      <c r="F1807">
        <v>936718.75</v>
      </c>
      <c r="G1807">
        <v>890234.375</v>
      </c>
      <c r="H1807">
        <v>-93520786.546027347</v>
      </c>
      <c r="I1807">
        <v>-5.6652446673302098E-6</v>
      </c>
      <c r="J1807">
        <v>1.3776029107600632E-5</v>
      </c>
      <c r="K1807">
        <v>-41.16956618507983</v>
      </c>
      <c r="L1807">
        <v>-10605.187080203159</v>
      </c>
      <c r="M1807">
        <v>0</v>
      </c>
    </row>
    <row r="1808" spans="1:15" x14ac:dyDescent="0.15">
      <c r="A1808">
        <v>83</v>
      </c>
      <c r="B1808" t="s">
        <v>151</v>
      </c>
      <c r="C1808" t="s">
        <v>464</v>
      </c>
      <c r="D1808">
        <v>9</v>
      </c>
      <c r="E1808">
        <v>890234.375</v>
      </c>
      <c r="F1808">
        <v>936718.75</v>
      </c>
      <c r="G1808">
        <v>913476.5625</v>
      </c>
      <c r="H1808">
        <v>-68661865.383017883</v>
      </c>
      <c r="I1808">
        <v>-1.8140391841122231E-6</v>
      </c>
      <c r="J1808">
        <v>1.7627234590818619E-5</v>
      </c>
      <c r="K1808">
        <v>-30.226212970161068</v>
      </c>
      <c r="L1808">
        <v>-7616.5437408820089</v>
      </c>
      <c r="M1808">
        <v>0</v>
      </c>
    </row>
    <row r="1809" spans="1:15" x14ac:dyDescent="0.15">
      <c r="A1809">
        <v>83</v>
      </c>
      <c r="B1809" t="s">
        <v>151</v>
      </c>
      <c r="C1809" t="s">
        <v>464</v>
      </c>
      <c r="D1809">
        <v>10</v>
      </c>
      <c r="E1809">
        <v>913476.5625</v>
      </c>
      <c r="F1809">
        <v>936718.75</v>
      </c>
      <c r="G1809">
        <v>925097.65625</v>
      </c>
      <c r="H1809">
        <v>20105077.951095104</v>
      </c>
      <c r="I1809">
        <v>4.0719315733704346E-7</v>
      </c>
      <c r="J1809">
        <v>1.9848466932267886E-5</v>
      </c>
      <c r="K1809">
        <v>8.8506242080890587</v>
      </c>
      <c r="L1809">
        <v>2073.2924967720242</v>
      </c>
      <c r="M1809">
        <v>0</v>
      </c>
    </row>
    <row r="1810" spans="1:15" x14ac:dyDescent="0.15">
      <c r="A1810">
        <v>83</v>
      </c>
      <c r="B1810" t="s">
        <v>151</v>
      </c>
      <c r="C1810" t="s">
        <v>464</v>
      </c>
      <c r="D1810">
        <v>11</v>
      </c>
      <c r="E1810">
        <v>913476.5625</v>
      </c>
      <c r="F1810">
        <v>925097.65625</v>
      </c>
      <c r="G1810">
        <v>919287.109375</v>
      </c>
      <c r="H1810">
        <v>-31778184.259732693</v>
      </c>
      <c r="I1810">
        <v>-7.2954412111401299E-7</v>
      </c>
      <c r="J1810">
        <v>1.8711729653816829E-5</v>
      </c>
      <c r="K1810">
        <v>-13.989339786816647</v>
      </c>
      <c r="L1810">
        <v>-3556.829094594601</v>
      </c>
      <c r="M1810">
        <v>0</v>
      </c>
    </row>
    <row r="1811" spans="1:15" x14ac:dyDescent="0.15">
      <c r="A1811">
        <v>83</v>
      </c>
      <c r="B1811" t="s">
        <v>151</v>
      </c>
      <c r="C1811" t="s">
        <v>464</v>
      </c>
      <c r="D1811">
        <v>12</v>
      </c>
      <c r="E1811">
        <v>919287.109375</v>
      </c>
      <c r="F1811">
        <v>925097.65625</v>
      </c>
      <c r="G1811">
        <v>922192.3828125</v>
      </c>
      <c r="H1811">
        <v>-7795616.3115367359</v>
      </c>
      <c r="I1811">
        <v>-1.678126960784469E-7</v>
      </c>
      <c r="J1811">
        <v>1.9273461078852395E-5</v>
      </c>
      <c r="K1811">
        <v>-3.4317733366511427</v>
      </c>
      <c r="L1811">
        <v>-945.33514446971299</v>
      </c>
      <c r="M1811">
        <v>0</v>
      </c>
    </row>
    <row r="1812" spans="1:15" x14ac:dyDescent="0.15">
      <c r="A1812">
        <v>83</v>
      </c>
      <c r="B1812" t="s">
        <v>151</v>
      </c>
      <c r="C1812" t="s">
        <v>464</v>
      </c>
      <c r="D1812">
        <v>13</v>
      </c>
      <c r="E1812">
        <v>922192.3828125</v>
      </c>
      <c r="F1812">
        <v>925097.65625</v>
      </c>
      <c r="G1812">
        <v>923645.01953125</v>
      </c>
      <c r="H1812">
        <v>5654404.0544648506</v>
      </c>
      <c r="I1812">
        <v>1.1801776190492079E-7</v>
      </c>
      <c r="J1812">
        <v>1.9559291536835763E-5</v>
      </c>
      <c r="K1812">
        <v>2.4891724134816213</v>
      </c>
      <c r="L1812">
        <v>512.18367824193558</v>
      </c>
      <c r="M1812">
        <v>0</v>
      </c>
    </row>
    <row r="1813" spans="1:15" x14ac:dyDescent="0.15">
      <c r="A1813">
        <v>83</v>
      </c>
      <c r="B1813" t="s">
        <v>151</v>
      </c>
      <c r="C1813" t="s">
        <v>464</v>
      </c>
      <c r="D1813">
        <v>14</v>
      </c>
      <c r="E1813">
        <v>922192.3828125</v>
      </c>
      <c r="F1813">
        <v>923645.01953125</v>
      </c>
      <c r="G1813">
        <v>922918.701171875</v>
      </c>
      <c r="H1813">
        <v>-1194372.6592798249</v>
      </c>
      <c r="I1813">
        <v>-2.5314110462101511E-8</v>
      </c>
      <c r="J1813">
        <v>1.9415959664468741E-5</v>
      </c>
      <c r="K1813">
        <v>-0.52578475932374757</v>
      </c>
      <c r="L1813">
        <v>-229.41255364782094</v>
      </c>
      <c r="M1813">
        <v>0</v>
      </c>
    </row>
    <row r="1814" spans="1:15" x14ac:dyDescent="0.15">
      <c r="A1814">
        <v>83</v>
      </c>
      <c r="B1814" t="s">
        <v>151</v>
      </c>
      <c r="C1814" t="s">
        <v>464</v>
      </c>
      <c r="D1814">
        <v>15</v>
      </c>
      <c r="E1814">
        <v>922918.701171875</v>
      </c>
      <c r="F1814">
        <v>923645.01953125</v>
      </c>
      <c r="G1814">
        <v>923281.8603515625</v>
      </c>
      <c r="H1814">
        <v>2198815.108294664</v>
      </c>
      <c r="I1814">
        <v>4.6245498797593495E-8</v>
      </c>
      <c r="J1814">
        <v>1.9487519273728436E-5</v>
      </c>
      <c r="K1814">
        <v>0.96795875519222752</v>
      </c>
      <c r="L1814">
        <v>138.15209663681799</v>
      </c>
      <c r="M1814">
        <v>0</v>
      </c>
    </row>
    <row r="1815" spans="1:15" x14ac:dyDescent="0.15">
      <c r="A1815">
        <v>83</v>
      </c>
      <c r="B1815" t="s">
        <v>151</v>
      </c>
      <c r="C1815" t="s">
        <v>464</v>
      </c>
      <c r="D1815">
        <v>16</v>
      </c>
      <c r="E1815">
        <v>922918.701171875</v>
      </c>
      <c r="F1815">
        <v>923281.8603515625</v>
      </c>
      <c r="G1815">
        <v>923100.28076171875</v>
      </c>
      <c r="H1815">
        <v>494511.81187723001</v>
      </c>
      <c r="I1815">
        <v>1.0440604387625411E-8</v>
      </c>
      <c r="J1815">
        <v>1.9451714379318468E-5</v>
      </c>
      <c r="K1815">
        <v>0.21769317303980895</v>
      </c>
      <c r="L1815">
        <v>-46.42924260957092</v>
      </c>
      <c r="M1815">
        <v>0</v>
      </c>
    </row>
    <row r="1816" spans="1:15" x14ac:dyDescent="0.15">
      <c r="A1816">
        <v>83</v>
      </c>
      <c r="B1816" t="s">
        <v>151</v>
      </c>
      <c r="C1816" t="s">
        <v>464</v>
      </c>
      <c r="D1816">
        <v>17</v>
      </c>
      <c r="E1816">
        <v>923100.28076171875</v>
      </c>
      <c r="F1816">
        <v>923281.8603515625</v>
      </c>
      <c r="G1816">
        <v>923191.07055664063</v>
      </c>
      <c r="H1816">
        <v>1344675.6133653636</v>
      </c>
      <c r="I1816">
        <v>2.8335556522042526E-8</v>
      </c>
      <c r="J1816">
        <v>1.9469609331452885E-5</v>
      </c>
      <c r="K1816">
        <v>0.59195087751600795</v>
      </c>
      <c r="L1816">
        <v>45.655179761930285</v>
      </c>
      <c r="M1816">
        <v>0</v>
      </c>
    </row>
    <row r="1817" spans="1:15" x14ac:dyDescent="0.15">
      <c r="A1817">
        <v>83</v>
      </c>
      <c r="B1817" t="s">
        <v>151</v>
      </c>
      <c r="C1817" t="s">
        <v>464</v>
      </c>
      <c r="D1817">
        <v>18</v>
      </c>
      <c r="E1817">
        <v>923100.28076171875</v>
      </c>
      <c r="F1817">
        <v>923191.07055664063</v>
      </c>
      <c r="G1817">
        <v>923145.67565917969</v>
      </c>
      <c r="H1817">
        <v>919155.09156769759</v>
      </c>
      <c r="I1817">
        <v>1.9387426889961527E-8</v>
      </c>
      <c r="J1817">
        <v>1.9460661201820804E-5</v>
      </c>
      <c r="K1817">
        <v>0.40462893624216306</v>
      </c>
      <c r="L1817">
        <v>-0.43228107943338334</v>
      </c>
      <c r="M1817">
        <v>0</v>
      </c>
    </row>
    <row r="1818" spans="1:15" x14ac:dyDescent="0.15">
      <c r="A1818">
        <v>83</v>
      </c>
      <c r="B1818" t="s">
        <v>151</v>
      </c>
      <c r="C1818" t="s">
        <v>465</v>
      </c>
      <c r="D1818">
        <v>18</v>
      </c>
      <c r="E1818">
        <v>923100.28076171875</v>
      </c>
      <c r="F1818">
        <v>923191.07055664063</v>
      </c>
      <c r="G1818">
        <v>923145.67565917969</v>
      </c>
      <c r="H1818">
        <v>919155.09156769759</v>
      </c>
      <c r="I1818">
        <v>1.9387426889961527E-8</v>
      </c>
      <c r="J1818">
        <v>1.9460661201820804E-5</v>
      </c>
      <c r="K1818">
        <v>0.40462893624216306</v>
      </c>
      <c r="L1818">
        <v>-0.43228107943338334</v>
      </c>
      <c r="M1818">
        <v>0</v>
      </c>
      <c r="N1818" t="s">
        <v>466</v>
      </c>
      <c r="O1818" t="s">
        <v>467</v>
      </c>
    </row>
    <row r="1819" spans="1:15" x14ac:dyDescent="0.15">
      <c r="A1819">
        <v>84</v>
      </c>
      <c r="B1819" t="s">
        <v>152</v>
      </c>
      <c r="C1819" t="s">
        <v>461</v>
      </c>
      <c r="D1819">
        <v>0</v>
      </c>
      <c r="E1819">
        <v>100000</v>
      </c>
      <c r="F1819">
        <v>12000000</v>
      </c>
      <c r="G1819">
        <v>100000</v>
      </c>
      <c r="H1819">
        <v>-857.71200735058835</v>
      </c>
      <c r="I1819">
        <v>-9.0953320163512653E-5</v>
      </c>
      <c r="J1819">
        <v>-7.1512046388581807E-5</v>
      </c>
      <c r="K1819">
        <v>-3.796899518147962E-4</v>
      </c>
      <c r="L1819">
        <v>-100.85771200735059</v>
      </c>
      <c r="M1819">
        <v>0</v>
      </c>
      <c r="O1819" t="s">
        <v>462</v>
      </c>
    </row>
    <row r="1820" spans="1:15" x14ac:dyDescent="0.15">
      <c r="A1820">
        <v>84</v>
      </c>
      <c r="B1820" t="s">
        <v>152</v>
      </c>
      <c r="C1820" t="s">
        <v>461</v>
      </c>
      <c r="D1820">
        <v>0</v>
      </c>
      <c r="E1820">
        <v>100000</v>
      </c>
      <c r="F1820">
        <v>12000000</v>
      </c>
      <c r="G1820">
        <v>12000000</v>
      </c>
      <c r="H1820">
        <v>723955322057364.63</v>
      </c>
      <c r="I1820">
        <v>0.53039313416877243</v>
      </c>
      <c r="J1820">
        <v>0.53041257544254738</v>
      </c>
      <c r="K1820">
        <v>320478854.19851643</v>
      </c>
      <c r="L1820">
        <v>6032960917.1447048</v>
      </c>
      <c r="M1820">
        <v>0</v>
      </c>
      <c r="O1820" t="s">
        <v>463</v>
      </c>
    </row>
    <row r="1821" spans="1:15" x14ac:dyDescent="0.15">
      <c r="A1821">
        <v>84</v>
      </c>
      <c r="B1821" t="s">
        <v>152</v>
      </c>
      <c r="C1821" t="s">
        <v>464</v>
      </c>
      <c r="D1821">
        <v>1</v>
      </c>
      <c r="E1821">
        <v>100000</v>
      </c>
      <c r="F1821">
        <v>12000000</v>
      </c>
      <c r="G1821">
        <v>6050000</v>
      </c>
      <c r="H1821">
        <v>228366246793868.94</v>
      </c>
      <c r="I1821">
        <v>0.20082451173374802</v>
      </c>
      <c r="J1821">
        <v>0.20084395300752295</v>
      </c>
      <c r="K1821">
        <v>101092637.73644252</v>
      </c>
      <c r="L1821">
        <v>3774648607.3366766</v>
      </c>
      <c r="M1821">
        <v>0</v>
      </c>
    </row>
    <row r="1822" spans="1:15" x14ac:dyDescent="0.15">
      <c r="A1822">
        <v>84</v>
      </c>
      <c r="B1822" t="s">
        <v>152</v>
      </c>
      <c r="C1822" t="s">
        <v>464</v>
      </c>
      <c r="D1822">
        <v>2</v>
      </c>
      <c r="E1822">
        <v>100000</v>
      </c>
      <c r="F1822">
        <v>6050000</v>
      </c>
      <c r="G1822">
        <v>3075000</v>
      </c>
      <c r="H1822">
        <v>15093335533959.063</v>
      </c>
      <c r="I1822">
        <v>2.1226527450589023E-2</v>
      </c>
      <c r="J1822">
        <v>2.1245968724363955E-2</v>
      </c>
      <c r="K1822">
        <v>6681482.5868131025</v>
      </c>
      <c r="L1822">
        <v>490840079.96614838</v>
      </c>
      <c r="M1822">
        <v>0</v>
      </c>
    </row>
    <row r="1823" spans="1:15" x14ac:dyDescent="0.15">
      <c r="A1823">
        <v>84</v>
      </c>
      <c r="B1823" t="s">
        <v>152</v>
      </c>
      <c r="C1823" t="s">
        <v>464</v>
      </c>
      <c r="D1823">
        <v>3</v>
      </c>
      <c r="E1823">
        <v>100000</v>
      </c>
      <c r="F1823">
        <v>3075000</v>
      </c>
      <c r="G1823">
        <v>1587500</v>
      </c>
      <c r="H1823">
        <v>284612223790.68378</v>
      </c>
      <c r="I1823">
        <v>8.9862163015252624E-4</v>
      </c>
      <c r="J1823">
        <v>9.1806290392745706E-4</v>
      </c>
      <c r="K1823">
        <v>125991.47570615224</v>
      </c>
      <c r="L1823">
        <v>17928229.057680868</v>
      </c>
      <c r="M1823">
        <v>0</v>
      </c>
    </row>
    <row r="1824" spans="1:15" x14ac:dyDescent="0.15">
      <c r="A1824">
        <v>84</v>
      </c>
      <c r="B1824" t="s">
        <v>152</v>
      </c>
      <c r="C1824" t="s">
        <v>464</v>
      </c>
      <c r="D1824">
        <v>4</v>
      </c>
      <c r="E1824">
        <v>100000</v>
      </c>
      <c r="F1824">
        <v>1587500</v>
      </c>
      <c r="G1824">
        <v>843750</v>
      </c>
      <c r="H1824">
        <v>-8228725.2161644381</v>
      </c>
      <c r="I1824">
        <v>-9.9806550723104804E-6</v>
      </c>
      <c r="J1824">
        <v>9.4606187026203618E-6</v>
      </c>
      <c r="K1824">
        <v>-3.6426728949191398</v>
      </c>
      <c r="L1824">
        <v>-1075.2563219157853</v>
      </c>
      <c r="M1824">
        <v>0</v>
      </c>
    </row>
    <row r="1825" spans="1:13" x14ac:dyDescent="0.15">
      <c r="A1825">
        <v>84</v>
      </c>
      <c r="B1825" t="s">
        <v>152</v>
      </c>
      <c r="C1825" t="s">
        <v>464</v>
      </c>
      <c r="D1825">
        <v>5</v>
      </c>
      <c r="E1825">
        <v>843750</v>
      </c>
      <c r="F1825">
        <v>1587500</v>
      </c>
      <c r="G1825">
        <v>1215625</v>
      </c>
      <c r="H1825">
        <v>24769741748.553234</v>
      </c>
      <c r="I1825">
        <v>1.3956231616968663E-4</v>
      </c>
      <c r="J1825">
        <v>1.5900358994461747E-4</v>
      </c>
      <c r="K1825">
        <v>10965.011531112817</v>
      </c>
      <c r="L1825">
        <v>2037513.7171046361</v>
      </c>
      <c r="M1825">
        <v>0</v>
      </c>
    </row>
    <row r="1826" spans="1:13" x14ac:dyDescent="0.15">
      <c r="A1826">
        <v>84</v>
      </c>
      <c r="B1826" t="s">
        <v>152</v>
      </c>
      <c r="C1826" t="s">
        <v>464</v>
      </c>
      <c r="D1826">
        <v>6</v>
      </c>
      <c r="E1826">
        <v>843750</v>
      </c>
      <c r="F1826">
        <v>1215625</v>
      </c>
      <c r="G1826">
        <v>1029687.5</v>
      </c>
      <c r="H1826">
        <v>2265391983.3908668</v>
      </c>
      <c r="I1826">
        <v>2.2908638059182287E-5</v>
      </c>
      <c r="J1826">
        <v>4.2349911834113129E-5</v>
      </c>
      <c r="K1826">
        <v>1002.8384418590987</v>
      </c>
      <c r="L1826">
        <v>219907.71917604774</v>
      </c>
      <c r="M1826">
        <v>0</v>
      </c>
    </row>
    <row r="1827" spans="1:13" x14ac:dyDescent="0.15">
      <c r="A1827">
        <v>84</v>
      </c>
      <c r="B1827" t="s">
        <v>152</v>
      </c>
      <c r="C1827" t="s">
        <v>464</v>
      </c>
      <c r="D1827">
        <v>7</v>
      </c>
      <c r="E1827">
        <v>843750</v>
      </c>
      <c r="F1827">
        <v>1029687.5</v>
      </c>
      <c r="G1827">
        <v>936718.75</v>
      </c>
      <c r="H1827">
        <v>-54882568.532072015</v>
      </c>
      <c r="I1827">
        <v>-1.3639277029590053E-6</v>
      </c>
      <c r="J1827">
        <v>1.8077346071971837E-5</v>
      </c>
      <c r="K1827">
        <v>-24.295287489075609</v>
      </c>
      <c r="L1827">
        <v>-5959.0231627232843</v>
      </c>
      <c r="M1827">
        <v>0</v>
      </c>
    </row>
    <row r="1828" spans="1:13" x14ac:dyDescent="0.15">
      <c r="A1828">
        <v>84</v>
      </c>
      <c r="B1828" t="s">
        <v>152</v>
      </c>
      <c r="C1828" t="s">
        <v>464</v>
      </c>
      <c r="D1828">
        <v>8</v>
      </c>
      <c r="E1828">
        <v>936718.75</v>
      </c>
      <c r="F1828">
        <v>1029687.5</v>
      </c>
      <c r="G1828">
        <v>983203.125</v>
      </c>
      <c r="H1828">
        <v>677367918.02025878</v>
      </c>
      <c r="I1828">
        <v>8.7785776814372316E-6</v>
      </c>
      <c r="J1828">
        <v>2.8219851456368074E-5</v>
      </c>
      <c r="K1828">
        <v>299.85565078940886</v>
      </c>
      <c r="L1828">
        <v>68793.995634956795</v>
      </c>
      <c r="M1828">
        <v>0</v>
      </c>
    </row>
    <row r="1829" spans="1:13" x14ac:dyDescent="0.15">
      <c r="A1829">
        <v>84</v>
      </c>
      <c r="B1829" t="s">
        <v>152</v>
      </c>
      <c r="C1829" t="s">
        <v>464</v>
      </c>
      <c r="D1829">
        <v>9</v>
      </c>
      <c r="E1829">
        <v>936718.75</v>
      </c>
      <c r="F1829">
        <v>983203.125</v>
      </c>
      <c r="G1829">
        <v>959960.9375</v>
      </c>
      <c r="H1829">
        <v>206472416.46478721</v>
      </c>
      <c r="I1829">
        <v>3.2637285374395799E-6</v>
      </c>
      <c r="J1829">
        <v>2.2705002312370422E-5</v>
      </c>
      <c r="K1829">
        <v>91.400727967838236</v>
      </c>
      <c r="L1829">
        <v>21408.418561540399</v>
      </c>
      <c r="M1829">
        <v>0</v>
      </c>
    </row>
    <row r="1830" spans="1:13" x14ac:dyDescent="0.15">
      <c r="A1830">
        <v>84</v>
      </c>
      <c r="B1830" t="s">
        <v>152</v>
      </c>
      <c r="C1830" t="s">
        <v>464</v>
      </c>
      <c r="D1830">
        <v>10</v>
      </c>
      <c r="E1830">
        <v>936718.75</v>
      </c>
      <c r="F1830">
        <v>959960.9375</v>
      </c>
      <c r="G1830">
        <v>948339.84375</v>
      </c>
      <c r="H1830">
        <v>43616664.551884048</v>
      </c>
      <c r="I1830">
        <v>8.4572425798078412E-7</v>
      </c>
      <c r="J1830">
        <v>2.0286998032911626E-5</v>
      </c>
      <c r="K1830">
        <v>19.308123379527064</v>
      </c>
      <c r="L1830">
        <v>4499.265214821261</v>
      </c>
      <c r="M1830">
        <v>0</v>
      </c>
    </row>
    <row r="1831" spans="1:13" x14ac:dyDescent="0.15">
      <c r="A1831">
        <v>84</v>
      </c>
      <c r="B1831" t="s">
        <v>152</v>
      </c>
      <c r="C1831" t="s">
        <v>464</v>
      </c>
      <c r="D1831">
        <v>11</v>
      </c>
      <c r="E1831">
        <v>936718.75</v>
      </c>
      <c r="F1831">
        <v>948339.84375</v>
      </c>
      <c r="G1831">
        <v>942529.296875</v>
      </c>
      <c r="H1831">
        <v>-13038236.909827268</v>
      </c>
      <c r="I1831">
        <v>-2.8432261454988453E-7</v>
      </c>
      <c r="J1831">
        <v>1.9156951160380958E-5</v>
      </c>
      <c r="K1831">
        <v>-5.7717363189701842</v>
      </c>
      <c r="L1831">
        <v>-1483.3243118337173</v>
      </c>
      <c r="M1831">
        <v>0</v>
      </c>
    </row>
    <row r="1832" spans="1:13" x14ac:dyDescent="0.15">
      <c r="A1832">
        <v>84</v>
      </c>
      <c r="B1832" t="s">
        <v>152</v>
      </c>
      <c r="C1832" t="s">
        <v>464</v>
      </c>
      <c r="D1832">
        <v>12</v>
      </c>
      <c r="E1832">
        <v>942529.296875</v>
      </c>
      <c r="F1832">
        <v>948339.84375</v>
      </c>
      <c r="G1832">
        <v>945434.5703125</v>
      </c>
      <c r="H1832">
        <v>13358997.420113306</v>
      </c>
      <c r="I1832">
        <v>2.7429164519316178E-7</v>
      </c>
      <c r="J1832">
        <v>1.9715565420124004E-5</v>
      </c>
      <c r="K1832">
        <v>5.9137298338689614</v>
      </c>
      <c r="L1832">
        <v>1313.0007342229594</v>
      </c>
      <c r="M1832">
        <v>0</v>
      </c>
    </row>
    <row r="1833" spans="1:13" x14ac:dyDescent="0.15">
      <c r="A1833">
        <v>84</v>
      </c>
      <c r="B1833" t="s">
        <v>152</v>
      </c>
      <c r="C1833" t="s">
        <v>464</v>
      </c>
      <c r="D1833">
        <v>13</v>
      </c>
      <c r="E1833">
        <v>942529.296875</v>
      </c>
      <c r="F1833">
        <v>945434.5703125</v>
      </c>
      <c r="G1833">
        <v>943981.93359375</v>
      </c>
      <c r="H1833">
        <v>-312194.91935930261</v>
      </c>
      <c r="I1833">
        <v>-6.6034625186604334E-9</v>
      </c>
      <c r="J1833">
        <v>1.9434670312412182E-5</v>
      </c>
      <c r="K1833">
        <v>-0.13820171907644274</v>
      </c>
      <c r="L1833">
        <v>-133.0721286339425</v>
      </c>
      <c r="M1833">
        <v>0</v>
      </c>
    </row>
    <row r="1834" spans="1:13" x14ac:dyDescent="0.15">
      <c r="A1834">
        <v>84</v>
      </c>
      <c r="B1834" t="s">
        <v>152</v>
      </c>
      <c r="C1834" t="s">
        <v>464</v>
      </c>
      <c r="D1834">
        <v>14</v>
      </c>
      <c r="E1834">
        <v>943981.93359375</v>
      </c>
      <c r="F1834">
        <v>945434.5703125</v>
      </c>
      <c r="G1834">
        <v>944708.251953125</v>
      </c>
      <c r="H1834">
        <v>6404061.4527442288</v>
      </c>
      <c r="I1834">
        <v>1.3344625765154605E-7</v>
      </c>
      <c r="J1834">
        <v>1.9574720032582388E-5</v>
      </c>
      <c r="K1834">
        <v>2.8349349939991626</v>
      </c>
      <c r="L1834">
        <v>577.88774359747936</v>
      </c>
      <c r="M1834">
        <v>0</v>
      </c>
    </row>
    <row r="1835" spans="1:13" x14ac:dyDescent="0.15">
      <c r="A1835">
        <v>84</v>
      </c>
      <c r="B1835" t="s">
        <v>152</v>
      </c>
      <c r="C1835" t="s">
        <v>464</v>
      </c>
      <c r="D1835">
        <v>15</v>
      </c>
      <c r="E1835">
        <v>943981.93359375</v>
      </c>
      <c r="F1835">
        <v>944708.251953125</v>
      </c>
      <c r="G1835">
        <v>944345.0927734375</v>
      </c>
      <c r="H1835">
        <v>3016147.3985958137</v>
      </c>
      <c r="I1835">
        <v>6.3319952504624377E-8</v>
      </c>
      <c r="J1835">
        <v>1.9504593727435467E-5</v>
      </c>
      <c r="K1835">
        <v>1.335181098812656</v>
      </c>
      <c r="L1835">
        <v>219.39038193524371</v>
      </c>
      <c r="M1835">
        <v>0</v>
      </c>
    </row>
    <row r="1836" spans="1:13" x14ac:dyDescent="0.15">
      <c r="A1836">
        <v>84</v>
      </c>
      <c r="B1836" t="s">
        <v>152</v>
      </c>
      <c r="C1836" t="s">
        <v>464</v>
      </c>
      <c r="D1836">
        <v>16</v>
      </c>
      <c r="E1836">
        <v>943981.93359375</v>
      </c>
      <c r="F1836">
        <v>944345.0927734375</v>
      </c>
      <c r="G1836">
        <v>944163.51318359375</v>
      </c>
      <c r="H1836">
        <v>1344618.7417676197</v>
      </c>
      <c r="I1836">
        <v>2.8334361732254722E-8</v>
      </c>
      <c r="J1836">
        <v>1.9469608136663097E-5</v>
      </c>
      <c r="K1836">
        <v>0.59523268987225197</v>
      </c>
      <c r="L1836">
        <v>42.413758103587824</v>
      </c>
      <c r="M1836">
        <v>0</v>
      </c>
    </row>
    <row r="1837" spans="1:13" x14ac:dyDescent="0.15">
      <c r="A1837">
        <v>84</v>
      </c>
      <c r="B1837" t="s">
        <v>152</v>
      </c>
      <c r="C1837" t="s">
        <v>464</v>
      </c>
      <c r="D1837">
        <v>17</v>
      </c>
      <c r="E1837">
        <v>943981.93359375</v>
      </c>
      <c r="F1837">
        <v>944163.51318359375</v>
      </c>
      <c r="G1837">
        <v>944072.72338867188</v>
      </c>
      <c r="H1837">
        <v>514363.3278835587</v>
      </c>
      <c r="I1837">
        <v>1.0859239631639482E-8</v>
      </c>
      <c r="J1837">
        <v>1.9452133014562482E-5</v>
      </c>
      <c r="K1837">
        <v>0.22769715884317643</v>
      </c>
      <c r="L1837">
        <v>-45.516556601985748</v>
      </c>
      <c r="M1837">
        <v>0</v>
      </c>
    </row>
    <row r="1838" spans="1:13" x14ac:dyDescent="0.15">
      <c r="A1838">
        <v>84</v>
      </c>
      <c r="B1838" t="s">
        <v>152</v>
      </c>
      <c r="C1838" t="s">
        <v>464</v>
      </c>
      <c r="D1838">
        <v>18</v>
      </c>
      <c r="E1838">
        <v>944072.72338867188</v>
      </c>
      <c r="F1838">
        <v>944163.51318359375</v>
      </c>
      <c r="G1838">
        <v>944118.11828613281</v>
      </c>
      <c r="H1838">
        <v>929028.58808435721</v>
      </c>
      <c r="I1838">
        <v>1.9595247803661479E-8</v>
      </c>
      <c r="J1838">
        <v>1.9460869022734504E-5</v>
      </c>
      <c r="K1838">
        <v>0.41126020951241588</v>
      </c>
      <c r="L1838">
        <v>-1.5982671987237975</v>
      </c>
      <c r="M1838">
        <v>0</v>
      </c>
    </row>
    <row r="1839" spans="1:13" x14ac:dyDescent="0.15">
      <c r="A1839">
        <v>84</v>
      </c>
      <c r="B1839" t="s">
        <v>152</v>
      </c>
      <c r="C1839" t="s">
        <v>464</v>
      </c>
      <c r="D1839">
        <v>19</v>
      </c>
      <c r="E1839">
        <v>944118.11828613281</v>
      </c>
      <c r="F1839">
        <v>944163.51318359375</v>
      </c>
      <c r="G1839">
        <v>944140.81573486328</v>
      </c>
      <c r="H1839">
        <v>1136616.0568123306</v>
      </c>
      <c r="I1839">
        <v>2.3962482771332092E-8</v>
      </c>
      <c r="J1839">
        <v>1.9465236257702174E-5</v>
      </c>
      <c r="K1839">
        <v>0.50315454621658029</v>
      </c>
      <c r="L1839">
        <v>20.386285379226617</v>
      </c>
      <c r="M1839">
        <v>0</v>
      </c>
    </row>
    <row r="1840" spans="1:13" x14ac:dyDescent="0.15">
      <c r="A1840">
        <v>84</v>
      </c>
      <c r="B1840" t="s">
        <v>152</v>
      </c>
      <c r="C1840" t="s">
        <v>464</v>
      </c>
      <c r="D1840">
        <v>20</v>
      </c>
      <c r="E1840">
        <v>944118.11828613281</v>
      </c>
      <c r="F1840">
        <v>944140.81573486328</v>
      </c>
      <c r="G1840">
        <v>944129.46701049805</v>
      </c>
      <c r="H1840">
        <v>1032747.4893972215</v>
      </c>
      <c r="I1840">
        <v>2.1777801592855927E-8</v>
      </c>
      <c r="J1840">
        <v>1.9463051576523698E-5</v>
      </c>
      <c r="K1840">
        <v>0.45717425094388681</v>
      </c>
      <c r="L1840">
        <v>9.386215077824497</v>
      </c>
      <c r="M1840">
        <v>0</v>
      </c>
    </row>
    <row r="1841" spans="1:15" x14ac:dyDescent="0.15">
      <c r="A1841">
        <v>84</v>
      </c>
      <c r="B1841" t="s">
        <v>152</v>
      </c>
      <c r="C1841" t="s">
        <v>464</v>
      </c>
      <c r="D1841">
        <v>21</v>
      </c>
      <c r="E1841">
        <v>944118.11828613281</v>
      </c>
      <c r="F1841">
        <v>944129.46701049805</v>
      </c>
      <c r="G1841">
        <v>944123.79264831543</v>
      </c>
      <c r="H1841">
        <v>980834.88703573984</v>
      </c>
      <c r="I1841">
        <v>2.0685533800983582E-8</v>
      </c>
      <c r="J1841">
        <v>1.9461959308731826E-5</v>
      </c>
      <c r="K1841">
        <v>0.43419370115527356</v>
      </c>
      <c r="L1841">
        <v>3.8883772099893719</v>
      </c>
      <c r="M1841">
        <v>0</v>
      </c>
    </row>
    <row r="1842" spans="1:15" x14ac:dyDescent="0.15">
      <c r="A1842">
        <v>84</v>
      </c>
      <c r="B1842" t="s">
        <v>152</v>
      </c>
      <c r="C1842" t="s">
        <v>464</v>
      </c>
      <c r="D1842">
        <v>22</v>
      </c>
      <c r="E1842">
        <v>944118.11828613281</v>
      </c>
      <c r="F1842">
        <v>944123.79264831543</v>
      </c>
      <c r="G1842">
        <v>944120.95546722412</v>
      </c>
      <c r="H1842">
        <v>954884.00560402812</v>
      </c>
      <c r="I1842">
        <v>2.013941810219164E-8</v>
      </c>
      <c r="J1842">
        <v>1.9461413193033034E-5</v>
      </c>
      <c r="K1842">
        <v>0.42270582546283197</v>
      </c>
      <c r="L1842">
        <v>1.140007546117606</v>
      </c>
      <c r="M1842">
        <v>0</v>
      </c>
    </row>
    <row r="1843" spans="1:15" x14ac:dyDescent="0.15">
      <c r="A1843">
        <v>84</v>
      </c>
      <c r="B1843" t="s">
        <v>152</v>
      </c>
      <c r="C1843" t="s">
        <v>464</v>
      </c>
      <c r="D1843">
        <v>23</v>
      </c>
      <c r="E1843">
        <v>944118.11828613281</v>
      </c>
      <c r="F1843">
        <v>944120.95546722412</v>
      </c>
      <c r="G1843">
        <v>944119.53687667847</v>
      </c>
      <c r="H1843">
        <v>942001.77736476425</v>
      </c>
      <c r="I1843">
        <v>1.9868298098167306E-8</v>
      </c>
      <c r="J1843">
        <v>1.946114207302901E-5</v>
      </c>
      <c r="K1843">
        <v>0.41700315069844102</v>
      </c>
      <c r="L1843">
        <v>-0.22431052734277268</v>
      </c>
      <c r="M1843">
        <v>0</v>
      </c>
    </row>
    <row r="1844" spans="1:15" x14ac:dyDescent="0.15">
      <c r="A1844">
        <v>84</v>
      </c>
      <c r="B1844" t="s">
        <v>152</v>
      </c>
      <c r="C1844" t="s">
        <v>465</v>
      </c>
      <c r="D1844">
        <v>23</v>
      </c>
      <c r="E1844">
        <v>944118.11828613281</v>
      </c>
      <c r="F1844">
        <v>944120.95546722412</v>
      </c>
      <c r="G1844">
        <v>944119.53687667847</v>
      </c>
      <c r="H1844">
        <v>942001.77736476425</v>
      </c>
      <c r="I1844">
        <v>1.9868298098167306E-8</v>
      </c>
      <c r="J1844">
        <v>1.946114207302901E-5</v>
      </c>
      <c r="K1844">
        <v>0.41700315069844102</v>
      </c>
      <c r="L1844">
        <v>-0.22431052734277268</v>
      </c>
      <c r="M1844">
        <v>0</v>
      </c>
      <c r="N1844" t="s">
        <v>466</v>
      </c>
      <c r="O1844" t="s">
        <v>467</v>
      </c>
    </row>
    <row r="1845" spans="1:15" x14ac:dyDescent="0.15">
      <c r="A1845">
        <v>85</v>
      </c>
      <c r="B1845" t="s">
        <v>153</v>
      </c>
      <c r="C1845" t="s">
        <v>461</v>
      </c>
      <c r="D1845">
        <v>0</v>
      </c>
      <c r="E1845">
        <v>100000</v>
      </c>
      <c r="F1845">
        <v>12000000</v>
      </c>
      <c r="G1845">
        <v>100000</v>
      </c>
      <c r="H1845">
        <v>-361.61591573834755</v>
      </c>
      <c r="I1845">
        <v>-1.2814128389052195E-4</v>
      </c>
      <c r="J1845">
        <v>-1.0953526903005802E-4</v>
      </c>
      <c r="K1845">
        <v>-1.3977655124979612E-4</v>
      </c>
      <c r="L1845">
        <v>-100.36161591573834</v>
      </c>
      <c r="M1845">
        <v>0</v>
      </c>
      <c r="O1845" t="s">
        <v>462</v>
      </c>
    </row>
    <row r="1846" spans="1:15" x14ac:dyDescent="0.15">
      <c r="A1846">
        <v>85</v>
      </c>
      <c r="B1846" t="s">
        <v>153</v>
      </c>
      <c r="C1846" t="s">
        <v>461</v>
      </c>
      <c r="D1846">
        <v>0</v>
      </c>
      <c r="E1846">
        <v>100000</v>
      </c>
      <c r="F1846">
        <v>12000000</v>
      </c>
      <c r="G1846">
        <v>12000000</v>
      </c>
      <c r="H1846">
        <v>385139191242547.63</v>
      </c>
      <c r="I1846">
        <v>0.293776705951862</v>
      </c>
      <c r="J1846">
        <v>0.29379531196672248</v>
      </c>
      <c r="K1846">
        <v>148869077.82557598</v>
      </c>
      <c r="L1846">
        <v>3209493160.3545637</v>
      </c>
      <c r="M1846">
        <v>0</v>
      </c>
      <c r="O1846" t="s">
        <v>463</v>
      </c>
    </row>
    <row r="1847" spans="1:15" x14ac:dyDescent="0.15">
      <c r="A1847">
        <v>85</v>
      </c>
      <c r="B1847" t="s">
        <v>153</v>
      </c>
      <c r="C1847" t="s">
        <v>464</v>
      </c>
      <c r="D1847">
        <v>1</v>
      </c>
      <c r="E1847">
        <v>100000</v>
      </c>
      <c r="F1847">
        <v>12000000</v>
      </c>
      <c r="G1847">
        <v>6050000</v>
      </c>
      <c r="H1847">
        <v>62697967275661.906</v>
      </c>
      <c r="I1847">
        <v>6.4593140255209805E-2</v>
      </c>
      <c r="J1847">
        <v>6.4611746270070269E-2</v>
      </c>
      <c r="K1847">
        <v>24234844.913479149</v>
      </c>
      <c r="L1847">
        <v>1036329937.6142464</v>
      </c>
      <c r="M1847">
        <v>0</v>
      </c>
    </row>
    <row r="1848" spans="1:15" x14ac:dyDescent="0.15">
      <c r="A1848">
        <v>85</v>
      </c>
      <c r="B1848" t="s">
        <v>153</v>
      </c>
      <c r="C1848" t="s">
        <v>464</v>
      </c>
      <c r="D1848">
        <v>2</v>
      </c>
      <c r="E1848">
        <v>100000</v>
      </c>
      <c r="F1848">
        <v>6050000</v>
      </c>
      <c r="G1848">
        <v>3075000</v>
      </c>
      <c r="H1848">
        <v>1270825300872.4182</v>
      </c>
      <c r="I1848">
        <v>2.7446819683323363E-3</v>
      </c>
      <c r="J1848">
        <v>2.7632879831928003E-3</v>
      </c>
      <c r="K1848">
        <v>491216.14969364082</v>
      </c>
      <c r="L1848">
        <v>41327552.060891651</v>
      </c>
      <c r="M1848">
        <v>0</v>
      </c>
    </row>
    <row r="1849" spans="1:15" x14ac:dyDescent="0.15">
      <c r="A1849">
        <v>85</v>
      </c>
      <c r="B1849" t="s">
        <v>153</v>
      </c>
      <c r="C1849" t="s">
        <v>464</v>
      </c>
      <c r="D1849">
        <v>3</v>
      </c>
      <c r="E1849">
        <v>100000</v>
      </c>
      <c r="F1849">
        <v>3075000</v>
      </c>
      <c r="G1849">
        <v>1587500</v>
      </c>
      <c r="H1849">
        <v>3049036286.6499424</v>
      </c>
      <c r="I1849">
        <v>2.7332374784270925E-5</v>
      </c>
      <c r="J1849">
        <v>4.5938389644734859E-5</v>
      </c>
      <c r="K1849">
        <v>1178.553703625659</v>
      </c>
      <c r="L1849">
        <v>191965.27789920897</v>
      </c>
      <c r="M1849">
        <v>0</v>
      </c>
    </row>
    <row r="1850" spans="1:15" x14ac:dyDescent="0.15">
      <c r="A1850">
        <v>85</v>
      </c>
      <c r="B1850" t="s">
        <v>153</v>
      </c>
      <c r="C1850" t="s">
        <v>464</v>
      </c>
      <c r="D1850">
        <v>4</v>
      </c>
      <c r="E1850">
        <v>100000</v>
      </c>
      <c r="F1850">
        <v>1587500</v>
      </c>
      <c r="G1850">
        <v>843750</v>
      </c>
      <c r="H1850">
        <v>-104955.39800108442</v>
      </c>
      <c r="I1850">
        <v>-1.8420944072629276E-5</v>
      </c>
      <c r="J1850">
        <v>1.8507078783466026E-7</v>
      </c>
      <c r="K1850">
        <v>-4.0568744154104761E-2</v>
      </c>
      <c r="L1850">
        <v>-112.43915828161001</v>
      </c>
      <c r="M1850">
        <v>0</v>
      </c>
    </row>
    <row r="1851" spans="1:15" x14ac:dyDescent="0.15">
      <c r="A1851">
        <v>85</v>
      </c>
      <c r="B1851" t="s">
        <v>153</v>
      </c>
      <c r="C1851" t="s">
        <v>464</v>
      </c>
      <c r="D1851">
        <v>5</v>
      </c>
      <c r="E1851">
        <v>843750</v>
      </c>
      <c r="F1851">
        <v>1587500</v>
      </c>
      <c r="G1851">
        <v>1215625</v>
      </c>
      <c r="H1851">
        <v>-2140967.5442242087</v>
      </c>
      <c r="I1851">
        <v>-1.1307368439064042E-5</v>
      </c>
      <c r="J1851">
        <v>7.2986464213998932E-6</v>
      </c>
      <c r="K1851">
        <v>-0.8275550014395302</v>
      </c>
      <c r="L1851">
        <v>-276.12072343232563</v>
      </c>
      <c r="M1851">
        <v>0</v>
      </c>
    </row>
    <row r="1852" spans="1:15" x14ac:dyDescent="0.15">
      <c r="A1852">
        <v>85</v>
      </c>
      <c r="B1852" t="s">
        <v>153</v>
      </c>
      <c r="C1852" t="s">
        <v>464</v>
      </c>
      <c r="D1852">
        <v>6</v>
      </c>
      <c r="E1852">
        <v>1215625</v>
      </c>
      <c r="F1852">
        <v>1587500</v>
      </c>
      <c r="G1852">
        <v>1401562.5</v>
      </c>
      <c r="H1852">
        <v>-95055925.326178238</v>
      </c>
      <c r="I1852">
        <v>-2.9881344652233552E-6</v>
      </c>
      <c r="J1852">
        <v>1.561788039524058E-5</v>
      </c>
      <c r="K1852">
        <v>-36.742269462401239</v>
      </c>
      <c r="L1852">
        <v>-6882.1395996381352</v>
      </c>
      <c r="M1852">
        <v>0</v>
      </c>
    </row>
    <row r="1853" spans="1:15" x14ac:dyDescent="0.15">
      <c r="A1853">
        <v>85</v>
      </c>
      <c r="B1853" t="s">
        <v>153</v>
      </c>
      <c r="C1853" t="s">
        <v>464</v>
      </c>
      <c r="D1853">
        <v>7</v>
      </c>
      <c r="E1853">
        <v>1401562.5</v>
      </c>
      <c r="F1853">
        <v>1587500</v>
      </c>
      <c r="G1853">
        <v>1494531.25</v>
      </c>
      <c r="H1853">
        <v>749955715.44496715</v>
      </c>
      <c r="I1853">
        <v>9.0692460942111992E-6</v>
      </c>
      <c r="J1853">
        <v>2.7675260954675134E-5</v>
      </c>
      <c r="K1853">
        <v>289.8827704553234</v>
      </c>
      <c r="L1853">
        <v>50079.995596945002</v>
      </c>
      <c r="M1853">
        <v>0</v>
      </c>
    </row>
    <row r="1854" spans="1:15" x14ac:dyDescent="0.15">
      <c r="A1854">
        <v>85</v>
      </c>
      <c r="B1854" t="s">
        <v>153</v>
      </c>
      <c r="C1854" t="s">
        <v>464</v>
      </c>
      <c r="D1854">
        <v>8</v>
      </c>
      <c r="E1854">
        <v>1401562.5</v>
      </c>
      <c r="F1854">
        <v>1494531.25</v>
      </c>
      <c r="G1854">
        <v>1448046.875</v>
      </c>
      <c r="H1854">
        <v>146874010.46868539</v>
      </c>
      <c r="I1854">
        <v>2.3700141359244317E-6</v>
      </c>
      <c r="J1854">
        <v>2.0976028996388366E-5</v>
      </c>
      <c r="K1854">
        <v>56.771678894780017</v>
      </c>
      <c r="L1854">
        <v>10042.904418662923</v>
      </c>
      <c r="M1854">
        <v>0</v>
      </c>
    </row>
    <row r="1855" spans="1:15" x14ac:dyDescent="0.15">
      <c r="A1855">
        <v>85</v>
      </c>
      <c r="B1855" t="s">
        <v>153</v>
      </c>
      <c r="C1855" t="s">
        <v>464</v>
      </c>
      <c r="D1855">
        <v>9</v>
      </c>
      <c r="E1855">
        <v>1401562.5</v>
      </c>
      <c r="F1855">
        <v>1448046.875</v>
      </c>
      <c r="G1855">
        <v>1424804.6875</v>
      </c>
      <c r="H1855">
        <v>-21591269.461871419</v>
      </c>
      <c r="I1855">
        <v>-4.6395427103039573E-7</v>
      </c>
      <c r="J1855">
        <v>1.8142060589433539E-5</v>
      </c>
      <c r="K1855">
        <v>-8.3457421289750755</v>
      </c>
      <c r="L1855">
        <v>-1615.3845050689742</v>
      </c>
      <c r="M1855">
        <v>0</v>
      </c>
    </row>
    <row r="1856" spans="1:15" x14ac:dyDescent="0.15">
      <c r="A1856">
        <v>85</v>
      </c>
      <c r="B1856" t="s">
        <v>153</v>
      </c>
      <c r="C1856" t="s">
        <v>464</v>
      </c>
      <c r="D1856">
        <v>10</v>
      </c>
      <c r="E1856">
        <v>1424804.6875</v>
      </c>
      <c r="F1856">
        <v>1448046.875</v>
      </c>
      <c r="G1856">
        <v>1436425.78125</v>
      </c>
      <c r="H1856">
        <v>49451091.24050241</v>
      </c>
      <c r="I1856">
        <v>9.12746247641095E-7</v>
      </c>
      <c r="J1856">
        <v>1.951876110810503E-5</v>
      </c>
      <c r="K1856">
        <v>19.114487743226938</v>
      </c>
      <c r="L1856">
        <v>3342.648543767385</v>
      </c>
      <c r="M1856">
        <v>0</v>
      </c>
    </row>
    <row r="1857" spans="1:15" x14ac:dyDescent="0.15">
      <c r="A1857">
        <v>85</v>
      </c>
      <c r="B1857" t="s">
        <v>153</v>
      </c>
      <c r="C1857" t="s">
        <v>464</v>
      </c>
      <c r="D1857">
        <v>11</v>
      </c>
      <c r="E1857">
        <v>1424804.6875</v>
      </c>
      <c r="F1857">
        <v>1436425.78125</v>
      </c>
      <c r="G1857">
        <v>1430615.234375</v>
      </c>
      <c r="H1857">
        <v>10798516.635402596</v>
      </c>
      <c r="I1857">
        <v>2.1452155829249729E-7</v>
      </c>
      <c r="J1857">
        <v>1.8820536418756432E-5</v>
      </c>
      <c r="K1857">
        <v>4.1739850161967436</v>
      </c>
      <c r="L1857">
        <v>654.81627595837801</v>
      </c>
      <c r="M1857">
        <v>0</v>
      </c>
    </row>
    <row r="1858" spans="1:15" x14ac:dyDescent="0.15">
      <c r="A1858">
        <v>85</v>
      </c>
      <c r="B1858" t="s">
        <v>153</v>
      </c>
      <c r="C1858" t="s">
        <v>464</v>
      </c>
      <c r="D1858">
        <v>12</v>
      </c>
      <c r="E1858">
        <v>1424804.6875</v>
      </c>
      <c r="F1858">
        <v>1430615.234375</v>
      </c>
      <c r="G1858">
        <v>1427709.9609375</v>
      </c>
      <c r="H1858">
        <v>-6158634.657965973</v>
      </c>
      <c r="I1858">
        <v>-1.2715950612866991E-7</v>
      </c>
      <c r="J1858">
        <v>1.8478855354335265E-5</v>
      </c>
      <c r="K1858">
        <v>-2.3805166626593377</v>
      </c>
      <c r="L1858">
        <v>-531.3645506768006</v>
      </c>
      <c r="M1858">
        <v>0</v>
      </c>
    </row>
    <row r="1859" spans="1:15" x14ac:dyDescent="0.15">
      <c r="A1859">
        <v>85</v>
      </c>
      <c r="B1859" t="s">
        <v>153</v>
      </c>
      <c r="C1859" t="s">
        <v>464</v>
      </c>
      <c r="D1859">
        <v>13</v>
      </c>
      <c r="E1859">
        <v>1427709.9609375</v>
      </c>
      <c r="F1859">
        <v>1430615.234375</v>
      </c>
      <c r="G1859">
        <v>1429162.59765625</v>
      </c>
      <c r="H1859">
        <v>2126763.159178148</v>
      </c>
      <c r="I1859">
        <v>4.3066073190111168E-8</v>
      </c>
      <c r="J1859">
        <v>1.8649080933654046E-5</v>
      </c>
      <c r="K1859">
        <v>0.82206453526270651</v>
      </c>
      <c r="L1859">
        <v>48.81184007095662</v>
      </c>
      <c r="M1859">
        <v>0</v>
      </c>
    </row>
    <row r="1860" spans="1:15" x14ac:dyDescent="0.15">
      <c r="A1860">
        <v>85</v>
      </c>
      <c r="B1860" t="s">
        <v>153</v>
      </c>
      <c r="C1860" t="s">
        <v>464</v>
      </c>
      <c r="D1860">
        <v>14</v>
      </c>
      <c r="E1860">
        <v>1427709.9609375</v>
      </c>
      <c r="F1860">
        <v>1429162.59765625</v>
      </c>
      <c r="G1860">
        <v>1428436.279296875</v>
      </c>
      <c r="H1860">
        <v>-2063932.3656065457</v>
      </c>
      <c r="I1860">
        <v>-4.2200548945682716E-8</v>
      </c>
      <c r="J1860">
        <v>1.8563814311518252E-5</v>
      </c>
      <c r="K1860">
        <v>-0.79777834857815533</v>
      </c>
      <c r="L1860">
        <v>-244.48893489477064</v>
      </c>
      <c r="M1860">
        <v>0</v>
      </c>
    </row>
    <row r="1861" spans="1:15" x14ac:dyDescent="0.15">
      <c r="A1861">
        <v>85</v>
      </c>
      <c r="B1861" t="s">
        <v>153</v>
      </c>
      <c r="C1861" t="s">
        <v>464</v>
      </c>
      <c r="D1861">
        <v>15</v>
      </c>
      <c r="E1861">
        <v>1428436.279296875</v>
      </c>
      <c r="F1861">
        <v>1429162.59765625</v>
      </c>
      <c r="G1861">
        <v>1428799.4384765625</v>
      </c>
      <c r="H1861">
        <v>19467.95950730551</v>
      </c>
      <c r="I1861">
        <v>3.961278372548616E-10</v>
      </c>
      <c r="J1861">
        <v>1.860641098830119E-5</v>
      </c>
      <c r="K1861">
        <v>7.5250123718857056E-3</v>
      </c>
      <c r="L1861">
        <v>-98.63746030527119</v>
      </c>
      <c r="M1861">
        <v>0</v>
      </c>
    </row>
    <row r="1862" spans="1:15" x14ac:dyDescent="0.15">
      <c r="A1862">
        <v>85</v>
      </c>
      <c r="B1862" t="s">
        <v>153</v>
      </c>
      <c r="C1862" t="s">
        <v>464</v>
      </c>
      <c r="D1862">
        <v>16</v>
      </c>
      <c r="E1862">
        <v>1428799.4384765625</v>
      </c>
      <c r="F1862">
        <v>1429162.59765625</v>
      </c>
      <c r="G1862">
        <v>1428981.0180664063</v>
      </c>
      <c r="H1862">
        <v>1070138.7896163212</v>
      </c>
      <c r="I1862">
        <v>2.1722235482938819E-8</v>
      </c>
      <c r="J1862">
        <v>1.8627737095946874E-5</v>
      </c>
      <c r="K1862">
        <v>0.41364415353728934</v>
      </c>
      <c r="L1862">
        <v>-25.111756133447063</v>
      </c>
      <c r="M1862">
        <v>0</v>
      </c>
    </row>
    <row r="1863" spans="1:15" x14ac:dyDescent="0.15">
      <c r="A1863">
        <v>85</v>
      </c>
      <c r="B1863" t="s">
        <v>153</v>
      </c>
      <c r="C1863" t="s">
        <v>464</v>
      </c>
      <c r="D1863">
        <v>17</v>
      </c>
      <c r="E1863">
        <v>1428981.0180664063</v>
      </c>
      <c r="F1863">
        <v>1429162.59765625</v>
      </c>
      <c r="G1863">
        <v>1429071.8078613281</v>
      </c>
      <c r="H1863">
        <v>1597737.0736511904</v>
      </c>
      <c r="I1863">
        <v>3.239256056134399E-8</v>
      </c>
      <c r="J1863">
        <v>1.8638407421025279E-5</v>
      </c>
      <c r="K1863">
        <v>0.61757839807165948</v>
      </c>
      <c r="L1863">
        <v>11.802434619592532</v>
      </c>
      <c r="M1863">
        <v>0</v>
      </c>
    </row>
    <row r="1864" spans="1:15" x14ac:dyDescent="0.15">
      <c r="A1864">
        <v>85</v>
      </c>
      <c r="B1864" t="s">
        <v>153</v>
      </c>
      <c r="C1864" t="s">
        <v>464</v>
      </c>
      <c r="D1864">
        <v>18</v>
      </c>
      <c r="E1864">
        <v>1428981.0180664063</v>
      </c>
      <c r="F1864">
        <v>1429071.8078613281</v>
      </c>
      <c r="G1864">
        <v>1429026.4129638672</v>
      </c>
      <c r="H1864">
        <v>1333749.5592663107</v>
      </c>
      <c r="I1864">
        <v>2.7056798651368664E-8</v>
      </c>
      <c r="J1864">
        <v>1.8633071659115303E-5</v>
      </c>
      <c r="K1864">
        <v>0.51553846363353195</v>
      </c>
      <c r="L1864">
        <v>-6.6672563105357803</v>
      </c>
      <c r="M1864">
        <v>0</v>
      </c>
    </row>
    <row r="1865" spans="1:15" x14ac:dyDescent="0.15">
      <c r="A1865">
        <v>85</v>
      </c>
      <c r="B1865" t="s">
        <v>153</v>
      </c>
      <c r="C1865" t="s">
        <v>464</v>
      </c>
      <c r="D1865">
        <v>19</v>
      </c>
      <c r="E1865">
        <v>1429026.4129638672</v>
      </c>
      <c r="F1865">
        <v>1429071.8078613281</v>
      </c>
      <c r="G1865">
        <v>1429049.1104125977</v>
      </c>
      <c r="H1865">
        <v>1465616.7116660376</v>
      </c>
      <c r="I1865">
        <v>2.9722922844870303E-8</v>
      </c>
      <c r="J1865">
        <v>1.8635737783308805E-5</v>
      </c>
      <c r="K1865">
        <v>0.56650949389897476</v>
      </c>
      <c r="L1865">
        <v>2.5588764575684904</v>
      </c>
      <c r="M1865">
        <v>0</v>
      </c>
    </row>
    <row r="1866" spans="1:15" x14ac:dyDescent="0.15">
      <c r="A1866">
        <v>85</v>
      </c>
      <c r="B1866" t="s">
        <v>153</v>
      </c>
      <c r="C1866" t="s">
        <v>464</v>
      </c>
      <c r="D1866">
        <v>20</v>
      </c>
      <c r="E1866">
        <v>1429026.4129638672</v>
      </c>
      <c r="F1866">
        <v>1429049.1104125977</v>
      </c>
      <c r="G1866">
        <v>1429037.7616882324</v>
      </c>
      <c r="H1866">
        <v>1399711.1119492352</v>
      </c>
      <c r="I1866">
        <v>2.8390626739891855E-8</v>
      </c>
      <c r="J1866">
        <v>1.8634405487203827E-5</v>
      </c>
      <c r="K1866">
        <v>0.54103479260532461</v>
      </c>
      <c r="L1866">
        <v>-2.0521955769980065</v>
      </c>
      <c r="M1866">
        <v>0</v>
      </c>
    </row>
    <row r="1867" spans="1:15" x14ac:dyDescent="0.15">
      <c r="A1867">
        <v>85</v>
      </c>
      <c r="B1867" t="s">
        <v>153</v>
      </c>
      <c r="C1867" t="s">
        <v>464</v>
      </c>
      <c r="D1867">
        <v>21</v>
      </c>
      <c r="E1867">
        <v>1429037.7616882324</v>
      </c>
      <c r="F1867">
        <v>1429049.1104125977</v>
      </c>
      <c r="G1867">
        <v>1429043.436050415</v>
      </c>
      <c r="H1867">
        <v>1432621.2321704691</v>
      </c>
      <c r="I1867">
        <v>2.90559620367447E-8</v>
      </c>
      <c r="J1867">
        <v>1.8635070822500679E-5</v>
      </c>
      <c r="K1867">
        <v>0.55375564615610884</v>
      </c>
      <c r="L1867">
        <v>0.25036300715549892</v>
      </c>
      <c r="M1867">
        <v>0</v>
      </c>
    </row>
    <row r="1868" spans="1:15" x14ac:dyDescent="0.15">
      <c r="A1868">
        <v>85</v>
      </c>
      <c r="B1868" t="s">
        <v>153</v>
      </c>
      <c r="C1868" t="s">
        <v>465</v>
      </c>
      <c r="D1868">
        <v>21</v>
      </c>
      <c r="E1868">
        <v>1429037.7616882324</v>
      </c>
      <c r="F1868">
        <v>1429049.1104125977</v>
      </c>
      <c r="G1868">
        <v>1429043.436050415</v>
      </c>
      <c r="H1868">
        <v>1432621.2321704691</v>
      </c>
      <c r="I1868">
        <v>2.90559620367447E-8</v>
      </c>
      <c r="J1868">
        <v>1.8635070822500679E-5</v>
      </c>
      <c r="K1868">
        <v>0.55375564615610884</v>
      </c>
      <c r="L1868">
        <v>0.25036300715549892</v>
      </c>
      <c r="M1868">
        <v>0</v>
      </c>
      <c r="N1868" t="s">
        <v>466</v>
      </c>
      <c r="O1868" t="s">
        <v>467</v>
      </c>
    </row>
    <row r="1869" spans="1:15" x14ac:dyDescent="0.15">
      <c r="A1869">
        <v>86</v>
      </c>
      <c r="B1869" t="s">
        <v>154</v>
      </c>
      <c r="C1869" t="s">
        <v>461</v>
      </c>
      <c r="D1869">
        <v>0</v>
      </c>
      <c r="E1869">
        <v>100000</v>
      </c>
      <c r="F1869">
        <v>12000000</v>
      </c>
      <c r="G1869">
        <v>100000</v>
      </c>
      <c r="H1869">
        <v>-346.00583807380769</v>
      </c>
      <c r="I1869">
        <v>-1.278282701296908E-4</v>
      </c>
      <c r="J1869">
        <v>-1.0974774376679162E-4</v>
      </c>
      <c r="K1869">
        <v>-1.3293217617972729E-4</v>
      </c>
      <c r="L1869">
        <v>-100.34600583807381</v>
      </c>
      <c r="M1869">
        <v>0</v>
      </c>
      <c r="O1869" t="s">
        <v>462</v>
      </c>
    </row>
    <row r="1870" spans="1:15" x14ac:dyDescent="0.15">
      <c r="A1870">
        <v>86</v>
      </c>
      <c r="B1870" t="s">
        <v>154</v>
      </c>
      <c r="C1870" t="s">
        <v>461</v>
      </c>
      <c r="D1870">
        <v>0</v>
      </c>
      <c r="E1870">
        <v>100000</v>
      </c>
      <c r="F1870">
        <v>12000000</v>
      </c>
      <c r="G1870">
        <v>12000000</v>
      </c>
      <c r="H1870">
        <v>381111159230695.19</v>
      </c>
      <c r="I1870">
        <v>0.28030406051996576</v>
      </c>
      <c r="J1870">
        <v>0.28032214104632863</v>
      </c>
      <c r="K1870">
        <v>146419309.12191141</v>
      </c>
      <c r="L1870">
        <v>3175926226.9224601</v>
      </c>
      <c r="M1870">
        <v>0</v>
      </c>
      <c r="O1870" t="s">
        <v>463</v>
      </c>
    </row>
    <row r="1871" spans="1:15" x14ac:dyDescent="0.15">
      <c r="A1871">
        <v>86</v>
      </c>
      <c r="B1871" t="s">
        <v>154</v>
      </c>
      <c r="C1871" t="s">
        <v>464</v>
      </c>
      <c r="D1871">
        <v>1</v>
      </c>
      <c r="E1871">
        <v>100000</v>
      </c>
      <c r="F1871">
        <v>12000000</v>
      </c>
      <c r="G1871">
        <v>6050000</v>
      </c>
      <c r="H1871">
        <v>56535375592299.438</v>
      </c>
      <c r="I1871">
        <v>5.7106184298441998E-2</v>
      </c>
      <c r="J1871">
        <v>5.7124264824804899E-2</v>
      </c>
      <c r="K1871">
        <v>21720357.524775274</v>
      </c>
      <c r="L1871">
        <v>934468918.0545361</v>
      </c>
      <c r="M1871">
        <v>0</v>
      </c>
    </row>
    <row r="1872" spans="1:15" x14ac:dyDescent="0.15">
      <c r="A1872">
        <v>86</v>
      </c>
      <c r="B1872" t="s">
        <v>154</v>
      </c>
      <c r="C1872" t="s">
        <v>464</v>
      </c>
      <c r="D1872">
        <v>2</v>
      </c>
      <c r="E1872">
        <v>100000</v>
      </c>
      <c r="F1872">
        <v>6050000</v>
      </c>
      <c r="G1872">
        <v>3075000</v>
      </c>
      <c r="H1872">
        <v>1190480741683.6257</v>
      </c>
      <c r="I1872">
        <v>2.513465541227184E-3</v>
      </c>
      <c r="J1872">
        <v>2.5315460675900832E-3</v>
      </c>
      <c r="K1872">
        <v>457371.46105119365</v>
      </c>
      <c r="L1872">
        <v>38714720.867760189</v>
      </c>
      <c r="M1872">
        <v>0</v>
      </c>
    </row>
    <row r="1873" spans="1:13" x14ac:dyDescent="0.15">
      <c r="A1873">
        <v>86</v>
      </c>
      <c r="B1873" t="s">
        <v>154</v>
      </c>
      <c r="C1873" t="s">
        <v>464</v>
      </c>
      <c r="D1873">
        <v>3</v>
      </c>
      <c r="E1873">
        <v>100000</v>
      </c>
      <c r="F1873">
        <v>3075000</v>
      </c>
      <c r="G1873">
        <v>1587500</v>
      </c>
      <c r="H1873">
        <v>2409681664.5562572</v>
      </c>
      <c r="I1873">
        <v>2.2068540966914001E-5</v>
      </c>
      <c r="J1873">
        <v>4.0149067329813184E-5</v>
      </c>
      <c r="K1873">
        <v>925.77694455410165</v>
      </c>
      <c r="L1873">
        <v>151690.97099566975</v>
      </c>
      <c r="M1873">
        <v>0</v>
      </c>
    </row>
    <row r="1874" spans="1:13" x14ac:dyDescent="0.15">
      <c r="A1874">
        <v>86</v>
      </c>
      <c r="B1874" t="s">
        <v>154</v>
      </c>
      <c r="C1874" t="s">
        <v>464</v>
      </c>
      <c r="D1874">
        <v>4</v>
      </c>
      <c r="E1874">
        <v>100000</v>
      </c>
      <c r="F1874">
        <v>1587500</v>
      </c>
      <c r="G1874">
        <v>843750</v>
      </c>
      <c r="H1874">
        <v>-100685.89739484619</v>
      </c>
      <c r="I1874">
        <v>-1.8111015561588629E-5</v>
      </c>
      <c r="J1874">
        <v>-3.0489198689447331E-8</v>
      </c>
      <c r="K1874">
        <v>-3.8682571154913775E-2</v>
      </c>
      <c r="L1874">
        <v>-111.93314339494474</v>
      </c>
      <c r="M1874">
        <v>0</v>
      </c>
    </row>
    <row r="1875" spans="1:13" x14ac:dyDescent="0.15">
      <c r="A1875">
        <v>86</v>
      </c>
      <c r="B1875" t="s">
        <v>154</v>
      </c>
      <c r="C1875" t="s">
        <v>464</v>
      </c>
      <c r="D1875">
        <v>5</v>
      </c>
      <c r="E1875">
        <v>843750</v>
      </c>
      <c r="F1875">
        <v>1587500</v>
      </c>
      <c r="G1875">
        <v>1215625</v>
      </c>
      <c r="H1875">
        <v>-1619998.9641301739</v>
      </c>
      <c r="I1875">
        <v>-1.1400143345078855E-5</v>
      </c>
      <c r="J1875">
        <v>6.6803830178203287E-6</v>
      </c>
      <c r="K1875">
        <v>-0.62238830682617252</v>
      </c>
      <c r="L1875">
        <v>-233.26469627806057</v>
      </c>
      <c r="M1875">
        <v>0</v>
      </c>
    </row>
    <row r="1876" spans="1:13" x14ac:dyDescent="0.15">
      <c r="A1876">
        <v>86</v>
      </c>
      <c r="B1876" t="s">
        <v>154</v>
      </c>
      <c r="C1876" t="s">
        <v>464</v>
      </c>
      <c r="D1876">
        <v>6</v>
      </c>
      <c r="E1876">
        <v>1215625</v>
      </c>
      <c r="F1876">
        <v>1587500</v>
      </c>
      <c r="G1876">
        <v>1401562.5</v>
      </c>
      <c r="H1876">
        <v>-99013571.152790844</v>
      </c>
      <c r="I1876">
        <v>-4.6265587783049624E-6</v>
      </c>
      <c r="J1876">
        <v>1.345396758459422E-5</v>
      </c>
      <c r="K1876">
        <v>-38.040079201955855</v>
      </c>
      <c r="L1876">
        <v>-7164.5134378802832</v>
      </c>
      <c r="M1876">
        <v>0</v>
      </c>
    </row>
    <row r="1877" spans="1:13" x14ac:dyDescent="0.15">
      <c r="A1877">
        <v>86</v>
      </c>
      <c r="B1877" t="s">
        <v>154</v>
      </c>
      <c r="C1877" t="s">
        <v>464</v>
      </c>
      <c r="D1877">
        <v>7</v>
      </c>
      <c r="E1877">
        <v>1401562.5</v>
      </c>
      <c r="F1877">
        <v>1587500</v>
      </c>
      <c r="G1877">
        <v>1494531.25</v>
      </c>
      <c r="H1877">
        <v>469067026.62961066</v>
      </c>
      <c r="I1877">
        <v>5.9428301259751501E-6</v>
      </c>
      <c r="J1877">
        <v>2.4023356488874333E-5</v>
      </c>
      <c r="K1877">
        <v>180.21112294275011</v>
      </c>
      <c r="L1877">
        <v>31285.561635436574</v>
      </c>
      <c r="M1877">
        <v>0</v>
      </c>
    </row>
    <row r="1878" spans="1:13" x14ac:dyDescent="0.15">
      <c r="A1878">
        <v>86</v>
      </c>
      <c r="B1878" t="s">
        <v>154</v>
      </c>
      <c r="C1878" t="s">
        <v>464</v>
      </c>
      <c r="D1878">
        <v>8</v>
      </c>
      <c r="E1878">
        <v>1401562.5</v>
      </c>
      <c r="F1878">
        <v>1494531.25</v>
      </c>
      <c r="G1878">
        <v>1448046.875</v>
      </c>
      <c r="H1878">
        <v>3074132.9122304083</v>
      </c>
      <c r="I1878">
        <v>6.0597796162400726E-8</v>
      </c>
      <c r="J1878">
        <v>1.8141124159061583E-5</v>
      </c>
      <c r="K1878">
        <v>1.1810528405053675</v>
      </c>
      <c r="L1878">
        <v>112.29512423279863</v>
      </c>
      <c r="M1878">
        <v>0</v>
      </c>
    </row>
    <row r="1879" spans="1:13" x14ac:dyDescent="0.15">
      <c r="A1879">
        <v>86</v>
      </c>
      <c r="B1879" t="s">
        <v>154</v>
      </c>
      <c r="C1879" t="s">
        <v>464</v>
      </c>
      <c r="D1879">
        <v>9</v>
      </c>
      <c r="E1879">
        <v>1401562.5</v>
      </c>
      <c r="F1879">
        <v>1448046.875</v>
      </c>
      <c r="G1879">
        <v>1424804.6875</v>
      </c>
      <c r="H1879">
        <v>-86104082.404526517</v>
      </c>
      <c r="I1879">
        <v>-2.4207422064016719E-6</v>
      </c>
      <c r="J1879">
        <v>1.5659784156497511E-5</v>
      </c>
      <c r="K1879">
        <v>-33.080375509590937</v>
      </c>
      <c r="L1879">
        <v>-6143.2200399064532</v>
      </c>
      <c r="M1879">
        <v>0</v>
      </c>
    </row>
    <row r="1880" spans="1:13" x14ac:dyDescent="0.15">
      <c r="A1880">
        <v>86</v>
      </c>
      <c r="B1880" t="s">
        <v>154</v>
      </c>
      <c r="C1880" t="s">
        <v>464</v>
      </c>
      <c r="D1880">
        <v>10</v>
      </c>
      <c r="E1880">
        <v>1424804.6875</v>
      </c>
      <c r="F1880">
        <v>1448046.875</v>
      </c>
      <c r="G1880">
        <v>1436425.78125</v>
      </c>
      <c r="H1880">
        <v>-52345800.157545425</v>
      </c>
      <c r="I1880">
        <v>-1.2159322667387495E-6</v>
      </c>
      <c r="J1880">
        <v>1.6864594096160433E-5</v>
      </c>
      <c r="K1880">
        <v>-20.110762198547924</v>
      </c>
      <c r="L1880">
        <v>-3744.1701924893955</v>
      </c>
      <c r="M1880">
        <v>0</v>
      </c>
    </row>
    <row r="1881" spans="1:13" x14ac:dyDescent="0.15">
      <c r="A1881">
        <v>86</v>
      </c>
      <c r="B1881" t="s">
        <v>154</v>
      </c>
      <c r="C1881" t="s">
        <v>464</v>
      </c>
      <c r="D1881">
        <v>11</v>
      </c>
      <c r="E1881">
        <v>1436425.78125</v>
      </c>
      <c r="F1881">
        <v>1448046.875</v>
      </c>
      <c r="G1881">
        <v>1442236.328125</v>
      </c>
      <c r="H1881">
        <v>-27502212.517816242</v>
      </c>
      <c r="I1881">
        <v>-5.8681282793287135E-7</v>
      </c>
      <c r="J1881">
        <v>1.7493713534966311E-5</v>
      </c>
      <c r="K1881">
        <v>-10.566090387673723</v>
      </c>
      <c r="L1881">
        <v>-2006.914420438354</v>
      </c>
      <c r="M1881">
        <v>0</v>
      </c>
    </row>
    <row r="1882" spans="1:13" x14ac:dyDescent="0.15">
      <c r="A1882">
        <v>86</v>
      </c>
      <c r="B1882" t="s">
        <v>154</v>
      </c>
      <c r="C1882" t="s">
        <v>464</v>
      </c>
      <c r="D1882">
        <v>12</v>
      </c>
      <c r="E1882">
        <v>1442236.328125</v>
      </c>
      <c r="F1882">
        <v>1448046.875</v>
      </c>
      <c r="G1882">
        <v>1445141.6015625</v>
      </c>
      <c r="H1882">
        <v>-12950569.932280738</v>
      </c>
      <c r="I1882">
        <v>-2.6541820739005921E-7</v>
      </c>
      <c r="J1882">
        <v>1.7815108155509123E-5</v>
      </c>
      <c r="K1882">
        <v>-4.9754866953967198</v>
      </c>
      <c r="L1882">
        <v>-996.14539629047192</v>
      </c>
      <c r="M1882">
        <v>0</v>
      </c>
    </row>
    <row r="1883" spans="1:13" x14ac:dyDescent="0.15">
      <c r="A1883">
        <v>86</v>
      </c>
      <c r="B1883" t="s">
        <v>154</v>
      </c>
      <c r="C1883" t="s">
        <v>464</v>
      </c>
      <c r="D1883">
        <v>13</v>
      </c>
      <c r="E1883">
        <v>1445141.6015625</v>
      </c>
      <c r="F1883">
        <v>1448046.875</v>
      </c>
      <c r="G1883">
        <v>1446594.23828125</v>
      </c>
      <c r="H1883">
        <v>-5124860.1812912347</v>
      </c>
      <c r="I1883">
        <v>-1.0299108403193056E-7</v>
      </c>
      <c r="J1883">
        <v>1.7977535278867252E-5</v>
      </c>
      <c r="K1883">
        <v>-1.9689228953719387</v>
      </c>
      <c r="L1883">
        <v>-454.27074473767181</v>
      </c>
      <c r="M1883">
        <v>0</v>
      </c>
    </row>
    <row r="1884" spans="1:13" x14ac:dyDescent="0.15">
      <c r="A1884">
        <v>86</v>
      </c>
      <c r="B1884" t="s">
        <v>154</v>
      </c>
      <c r="C1884" t="s">
        <v>464</v>
      </c>
      <c r="D1884">
        <v>14</v>
      </c>
      <c r="E1884">
        <v>1446594.23828125</v>
      </c>
      <c r="F1884">
        <v>1448046.875</v>
      </c>
      <c r="G1884">
        <v>1447320.556640625</v>
      </c>
      <c r="H1884">
        <v>-1072289.3868924172</v>
      </c>
      <c r="I1884">
        <v>-2.1341283948623591E-8</v>
      </c>
      <c r="J1884">
        <v>1.8059185078950559E-5</v>
      </c>
      <c r="K1884">
        <v>-0.41196345844207549</v>
      </c>
      <c r="L1884">
        <v>-174.08789863258127</v>
      </c>
      <c r="M1884">
        <v>0</v>
      </c>
    </row>
    <row r="1885" spans="1:13" x14ac:dyDescent="0.15">
      <c r="A1885">
        <v>86</v>
      </c>
      <c r="B1885" t="s">
        <v>154</v>
      </c>
      <c r="C1885" t="s">
        <v>464</v>
      </c>
      <c r="D1885">
        <v>15</v>
      </c>
      <c r="E1885">
        <v>1447320.556640625</v>
      </c>
      <c r="F1885">
        <v>1448046.875</v>
      </c>
      <c r="G1885">
        <v>1447683.7158203125</v>
      </c>
      <c r="H1885">
        <v>989145.09581986524</v>
      </c>
      <c r="I1885">
        <v>1.9591923051553197E-8</v>
      </c>
      <c r="J1885">
        <v>1.8100118285950736E-5</v>
      </c>
      <c r="K1885">
        <v>0.38002020681740967</v>
      </c>
      <c r="L1885">
        <v>-31.673950255123362</v>
      </c>
      <c r="M1885">
        <v>0</v>
      </c>
    </row>
    <row r="1886" spans="1:13" x14ac:dyDescent="0.15">
      <c r="A1886">
        <v>86</v>
      </c>
      <c r="B1886" t="s">
        <v>154</v>
      </c>
      <c r="C1886" t="s">
        <v>464</v>
      </c>
      <c r="D1886">
        <v>16</v>
      </c>
      <c r="E1886">
        <v>1447683.7158203125</v>
      </c>
      <c r="F1886">
        <v>1448046.875</v>
      </c>
      <c r="G1886">
        <v>1447865.2954101563</v>
      </c>
      <c r="H1886">
        <v>2028693.3151907972</v>
      </c>
      <c r="I1886">
        <v>4.0085836548866887E-8</v>
      </c>
      <c r="J1886">
        <v>1.812061219944805E-5</v>
      </c>
      <c r="K1886">
        <v>0.77940481782290627</v>
      </c>
      <c r="L1886">
        <v>40.116164233089236</v>
      </c>
      <c r="M1886">
        <v>0</v>
      </c>
    </row>
    <row r="1887" spans="1:13" x14ac:dyDescent="0.15">
      <c r="A1887">
        <v>86</v>
      </c>
      <c r="B1887" t="s">
        <v>154</v>
      </c>
      <c r="C1887" t="s">
        <v>464</v>
      </c>
      <c r="D1887">
        <v>17</v>
      </c>
      <c r="E1887">
        <v>1447683.7158203125</v>
      </c>
      <c r="F1887">
        <v>1447865.2954101563</v>
      </c>
      <c r="G1887">
        <v>1447774.5056152344</v>
      </c>
      <c r="H1887">
        <v>1508182.2621153691</v>
      </c>
      <c r="I1887">
        <v>2.9836602580515423E-8</v>
      </c>
      <c r="J1887">
        <v>1.8110362965479698E-5</v>
      </c>
      <c r="K1887">
        <v>0.57942938562757296</v>
      </c>
      <c r="L1887">
        <v>4.1724561570770531</v>
      </c>
      <c r="M1887">
        <v>0</v>
      </c>
    </row>
    <row r="1888" spans="1:13" x14ac:dyDescent="0.15">
      <c r="A1888">
        <v>86</v>
      </c>
      <c r="B1888" t="s">
        <v>154</v>
      </c>
      <c r="C1888" t="s">
        <v>464</v>
      </c>
      <c r="D1888">
        <v>18</v>
      </c>
      <c r="E1888">
        <v>1447683.7158203125</v>
      </c>
      <c r="F1888">
        <v>1447774.5056152344</v>
      </c>
      <c r="G1888">
        <v>1447729.1107177734</v>
      </c>
      <c r="H1888">
        <v>1248479.5203117223</v>
      </c>
      <c r="I1888">
        <v>2.4713693615672214E-8</v>
      </c>
      <c r="J1888">
        <v>1.8105240056514855E-5</v>
      </c>
      <c r="K1888">
        <v>0.47965404420562735</v>
      </c>
      <c r="L1888">
        <v>-13.76290556921002</v>
      </c>
      <c r="M1888">
        <v>0</v>
      </c>
    </row>
    <row r="1889" spans="1:15" x14ac:dyDescent="0.15">
      <c r="A1889">
        <v>86</v>
      </c>
      <c r="B1889" t="s">
        <v>154</v>
      </c>
      <c r="C1889" t="s">
        <v>464</v>
      </c>
      <c r="D1889">
        <v>19</v>
      </c>
      <c r="E1889">
        <v>1447729.1107177734</v>
      </c>
      <c r="F1889">
        <v>1447774.5056152344</v>
      </c>
      <c r="G1889">
        <v>1447751.8081665039</v>
      </c>
      <c r="H1889">
        <v>1378284.8417744786</v>
      </c>
      <c r="I1889">
        <v>2.7275005782430171E-8</v>
      </c>
      <c r="J1889">
        <v>1.8107801368681613E-5</v>
      </c>
      <c r="K1889">
        <v>0.52952402315688563</v>
      </c>
      <c r="L1889">
        <v>-4.7982648683410281</v>
      </c>
      <c r="M1889">
        <v>0</v>
      </c>
    </row>
    <row r="1890" spans="1:15" x14ac:dyDescent="0.15">
      <c r="A1890">
        <v>86</v>
      </c>
      <c r="B1890" t="s">
        <v>154</v>
      </c>
      <c r="C1890" t="s">
        <v>464</v>
      </c>
      <c r="D1890">
        <v>20</v>
      </c>
      <c r="E1890">
        <v>1447751.8081665039</v>
      </c>
      <c r="F1890">
        <v>1447774.5056152344</v>
      </c>
      <c r="G1890">
        <v>1447763.1568908691</v>
      </c>
      <c r="H1890">
        <v>1443142.9658125145</v>
      </c>
      <c r="I1890">
        <v>2.8554209277645802E-8</v>
      </c>
      <c r="J1890">
        <v>1.8109080572176829E-5</v>
      </c>
      <c r="K1890">
        <v>0.5544419020554251</v>
      </c>
      <c r="L1890">
        <v>-0.31912616758922463</v>
      </c>
      <c r="M1890">
        <v>0</v>
      </c>
    </row>
    <row r="1891" spans="1:15" x14ac:dyDescent="0.15">
      <c r="A1891">
        <v>86</v>
      </c>
      <c r="B1891" t="s">
        <v>154</v>
      </c>
      <c r="C1891" t="s">
        <v>465</v>
      </c>
      <c r="D1891">
        <v>20</v>
      </c>
      <c r="E1891">
        <v>1447751.8081665039</v>
      </c>
      <c r="F1891">
        <v>1447774.5056152344</v>
      </c>
      <c r="G1891">
        <v>1447763.1568908691</v>
      </c>
      <c r="H1891">
        <v>1443142.9658125145</v>
      </c>
      <c r="I1891">
        <v>2.8554209277645802E-8</v>
      </c>
      <c r="J1891">
        <v>1.8109080572176829E-5</v>
      </c>
      <c r="K1891">
        <v>0.5544419020554251</v>
      </c>
      <c r="L1891">
        <v>-0.31912616758922463</v>
      </c>
      <c r="M1891">
        <v>0</v>
      </c>
      <c r="N1891" t="s">
        <v>466</v>
      </c>
      <c r="O1891" t="s">
        <v>467</v>
      </c>
    </row>
    <row r="1892" spans="1:15" x14ac:dyDescent="0.15">
      <c r="A1892">
        <v>87</v>
      </c>
      <c r="B1892" t="s">
        <v>155</v>
      </c>
      <c r="C1892" t="s">
        <v>461</v>
      </c>
      <c r="D1892">
        <v>0</v>
      </c>
      <c r="E1892">
        <v>100000</v>
      </c>
      <c r="F1892">
        <v>12000000</v>
      </c>
      <c r="G1892">
        <v>100000</v>
      </c>
      <c r="H1892">
        <v>-336.43842772549453</v>
      </c>
      <c r="I1892">
        <v>-1.2944897165628391E-4</v>
      </c>
      <c r="J1892">
        <v>-1.1136844529338472E-4</v>
      </c>
      <c r="K1892">
        <v>-1.2847781403604704E-4</v>
      </c>
      <c r="L1892">
        <v>-100.3364384277255</v>
      </c>
      <c r="M1892">
        <v>0</v>
      </c>
      <c r="O1892" t="s">
        <v>462</v>
      </c>
    </row>
    <row r="1893" spans="1:15" x14ac:dyDescent="0.15">
      <c r="A1893">
        <v>87</v>
      </c>
      <c r="B1893" t="s">
        <v>155</v>
      </c>
      <c r="C1893" t="s">
        <v>461</v>
      </c>
      <c r="D1893">
        <v>0</v>
      </c>
      <c r="E1893">
        <v>100000</v>
      </c>
      <c r="F1893">
        <v>12000000</v>
      </c>
      <c r="G1893">
        <v>12000000</v>
      </c>
      <c r="H1893">
        <v>370320714759493.75</v>
      </c>
      <c r="I1893">
        <v>0.27361725867862574</v>
      </c>
      <c r="J1893">
        <v>0.27363533920498861</v>
      </c>
      <c r="K1893">
        <v>141416651.61800689</v>
      </c>
      <c r="L1893">
        <v>3086005856.3291144</v>
      </c>
      <c r="M1893">
        <v>0</v>
      </c>
      <c r="O1893" t="s">
        <v>463</v>
      </c>
    </row>
    <row r="1894" spans="1:15" x14ac:dyDescent="0.15">
      <c r="A1894">
        <v>87</v>
      </c>
      <c r="B1894" t="s">
        <v>155</v>
      </c>
      <c r="C1894" t="s">
        <v>464</v>
      </c>
      <c r="D1894">
        <v>1</v>
      </c>
      <c r="E1894">
        <v>100000</v>
      </c>
      <c r="F1894">
        <v>12000000</v>
      </c>
      <c r="G1894">
        <v>6050000</v>
      </c>
      <c r="H1894">
        <v>50727320750579.477</v>
      </c>
      <c r="I1894">
        <v>5.221549734879119E-2</v>
      </c>
      <c r="J1894">
        <v>5.2233577875154091E-2</v>
      </c>
      <c r="K1894">
        <v>19371554.331651606</v>
      </c>
      <c r="L1894">
        <v>838468011.57982612</v>
      </c>
      <c r="M1894">
        <v>0</v>
      </c>
    </row>
    <row r="1895" spans="1:15" x14ac:dyDescent="0.15">
      <c r="A1895">
        <v>87</v>
      </c>
      <c r="B1895" t="s">
        <v>155</v>
      </c>
      <c r="C1895" t="s">
        <v>464</v>
      </c>
      <c r="D1895">
        <v>2</v>
      </c>
      <c r="E1895">
        <v>100000</v>
      </c>
      <c r="F1895">
        <v>6050000</v>
      </c>
      <c r="G1895">
        <v>3075000</v>
      </c>
      <c r="H1895">
        <v>1082382352866.1334</v>
      </c>
      <c r="I1895">
        <v>2.3315076311865349E-3</v>
      </c>
      <c r="J1895">
        <v>2.3495881575494341E-3</v>
      </c>
      <c r="K1895">
        <v>413336.0139255469</v>
      </c>
      <c r="L1895">
        <v>35199326.109467752</v>
      </c>
      <c r="M1895">
        <v>0</v>
      </c>
    </row>
    <row r="1896" spans="1:15" x14ac:dyDescent="0.15">
      <c r="A1896">
        <v>87</v>
      </c>
      <c r="B1896" t="s">
        <v>155</v>
      </c>
      <c r="C1896" t="s">
        <v>464</v>
      </c>
      <c r="D1896">
        <v>3</v>
      </c>
      <c r="E1896">
        <v>100000</v>
      </c>
      <c r="F1896">
        <v>3075000</v>
      </c>
      <c r="G1896">
        <v>1587500</v>
      </c>
      <c r="H1896">
        <v>1792785154.4302831</v>
      </c>
      <c r="I1896">
        <v>1.7556405719808325E-5</v>
      </c>
      <c r="J1896">
        <v>3.5636932082707507E-5</v>
      </c>
      <c r="K1896">
        <v>684.62190610821722</v>
      </c>
      <c r="L1896">
        <v>112831.34831056901</v>
      </c>
      <c r="M1896">
        <v>0</v>
      </c>
    </row>
    <row r="1897" spans="1:15" x14ac:dyDescent="0.15">
      <c r="A1897">
        <v>87</v>
      </c>
      <c r="B1897" t="s">
        <v>155</v>
      </c>
      <c r="C1897" t="s">
        <v>464</v>
      </c>
      <c r="D1897">
        <v>4</v>
      </c>
      <c r="E1897">
        <v>100000</v>
      </c>
      <c r="F1897">
        <v>1587500</v>
      </c>
      <c r="G1897">
        <v>843750</v>
      </c>
      <c r="H1897">
        <v>-95620.094536339137</v>
      </c>
      <c r="I1897">
        <v>-1.8314427850517145E-5</v>
      </c>
      <c r="J1897">
        <v>-2.3390148761796238E-7</v>
      </c>
      <c r="K1897">
        <v>-3.6515034287262188E-2</v>
      </c>
      <c r="L1897">
        <v>-111.3327519450476</v>
      </c>
      <c r="M1897">
        <v>0</v>
      </c>
    </row>
    <row r="1898" spans="1:15" x14ac:dyDescent="0.15">
      <c r="A1898">
        <v>87</v>
      </c>
      <c r="B1898" t="s">
        <v>155</v>
      </c>
      <c r="C1898" t="s">
        <v>464</v>
      </c>
      <c r="D1898">
        <v>5</v>
      </c>
      <c r="E1898">
        <v>843750</v>
      </c>
      <c r="F1898">
        <v>1587500</v>
      </c>
      <c r="G1898">
        <v>1215625</v>
      </c>
      <c r="H1898">
        <v>-1202405.5141724427</v>
      </c>
      <c r="I1898">
        <v>-1.1865326082540566E-5</v>
      </c>
      <c r="J1898">
        <v>6.2152002803586155E-6</v>
      </c>
      <c r="K1898">
        <v>-0.45916999758365673</v>
      </c>
      <c r="L1898">
        <v>-198.91253587022666</v>
      </c>
      <c r="M1898">
        <v>0</v>
      </c>
    </row>
    <row r="1899" spans="1:15" x14ac:dyDescent="0.15">
      <c r="A1899">
        <v>87</v>
      </c>
      <c r="B1899" t="s">
        <v>155</v>
      </c>
      <c r="C1899" t="s">
        <v>464</v>
      </c>
      <c r="D1899">
        <v>6</v>
      </c>
      <c r="E1899">
        <v>1215625</v>
      </c>
      <c r="F1899">
        <v>1587500</v>
      </c>
      <c r="G1899">
        <v>1401562.5</v>
      </c>
      <c r="H1899">
        <v>-84615751.519575059</v>
      </c>
      <c r="I1899">
        <v>-5.5984574137893977E-6</v>
      </c>
      <c r="J1899">
        <v>1.2482068949109785E-5</v>
      </c>
      <c r="K1899">
        <v>-32.312738059524968</v>
      </c>
      <c r="L1899">
        <v>-6137.2442555772614</v>
      </c>
      <c r="M1899">
        <v>0</v>
      </c>
    </row>
    <row r="1900" spans="1:15" x14ac:dyDescent="0.15">
      <c r="A1900">
        <v>87</v>
      </c>
      <c r="B1900" t="s">
        <v>155</v>
      </c>
      <c r="C1900" t="s">
        <v>464</v>
      </c>
      <c r="D1900">
        <v>7</v>
      </c>
      <c r="E1900">
        <v>1401562.5</v>
      </c>
      <c r="F1900">
        <v>1587500</v>
      </c>
      <c r="G1900">
        <v>1494531.25</v>
      </c>
      <c r="H1900">
        <v>211665741.79323927</v>
      </c>
      <c r="I1900">
        <v>3.1099339534873831E-6</v>
      </c>
      <c r="J1900">
        <v>2.1190460316386566E-5</v>
      </c>
      <c r="K1900">
        <v>80.830100163534368</v>
      </c>
      <c r="L1900">
        <v>14062.684239171263</v>
      </c>
      <c r="M1900">
        <v>0</v>
      </c>
    </row>
    <row r="1901" spans="1:15" x14ac:dyDescent="0.15">
      <c r="A1901">
        <v>87</v>
      </c>
      <c r="B1901" t="s">
        <v>155</v>
      </c>
      <c r="C1901" t="s">
        <v>464</v>
      </c>
      <c r="D1901">
        <v>8</v>
      </c>
      <c r="E1901">
        <v>1401562.5</v>
      </c>
      <c r="F1901">
        <v>1494531.25</v>
      </c>
      <c r="G1901">
        <v>1448046.875</v>
      </c>
      <c r="H1901">
        <v>-79696302.523352176</v>
      </c>
      <c r="I1901">
        <v>-2.1319235465990568E-6</v>
      </c>
      <c r="J1901">
        <v>1.5948602816300126E-5</v>
      </c>
      <c r="K1901">
        <v>-30.43411777952463</v>
      </c>
      <c r="L1901">
        <v>-5603.7101283998263</v>
      </c>
      <c r="M1901">
        <v>0</v>
      </c>
    </row>
    <row r="1902" spans="1:15" x14ac:dyDescent="0.15">
      <c r="A1902">
        <v>87</v>
      </c>
      <c r="B1902" t="s">
        <v>155</v>
      </c>
      <c r="C1902" t="s">
        <v>464</v>
      </c>
      <c r="D1902">
        <v>9</v>
      </c>
      <c r="E1902">
        <v>1448046.875</v>
      </c>
      <c r="F1902">
        <v>1494531.25</v>
      </c>
      <c r="G1902">
        <v>1471289.0625</v>
      </c>
      <c r="H1902">
        <v>18009022.994104747</v>
      </c>
      <c r="I1902">
        <v>3.4369286891680533E-7</v>
      </c>
      <c r="J1902">
        <v>1.8424219231815988E-5</v>
      </c>
      <c r="K1902">
        <v>6.8772165024362728</v>
      </c>
      <c r="L1902">
        <v>1124.0302366894505</v>
      </c>
      <c r="M1902">
        <v>0</v>
      </c>
    </row>
    <row r="1903" spans="1:15" x14ac:dyDescent="0.15">
      <c r="A1903">
        <v>87</v>
      </c>
      <c r="B1903" t="s">
        <v>155</v>
      </c>
      <c r="C1903" t="s">
        <v>464</v>
      </c>
      <c r="D1903">
        <v>10</v>
      </c>
      <c r="E1903">
        <v>1448046.875</v>
      </c>
      <c r="F1903">
        <v>1471289.0625</v>
      </c>
      <c r="G1903">
        <v>1459667.96875</v>
      </c>
      <c r="H1903">
        <v>-41606601.088006727</v>
      </c>
      <c r="I1903">
        <v>-9.2871134040597034E-7</v>
      </c>
      <c r="J1903">
        <v>1.7151815022493212E-5</v>
      </c>
      <c r="K1903">
        <v>-15.888568952707207</v>
      </c>
      <c r="L1903">
        <v>-2950.4154354799552</v>
      </c>
      <c r="M1903">
        <v>0</v>
      </c>
    </row>
    <row r="1904" spans="1:15" x14ac:dyDescent="0.15">
      <c r="A1904">
        <v>87</v>
      </c>
      <c r="B1904" t="s">
        <v>155</v>
      </c>
      <c r="C1904" t="s">
        <v>464</v>
      </c>
      <c r="D1904">
        <v>11</v>
      </c>
      <c r="E1904">
        <v>1459667.96875</v>
      </c>
      <c r="F1904">
        <v>1471289.0625</v>
      </c>
      <c r="G1904">
        <v>1465478.515625</v>
      </c>
      <c r="H1904">
        <v>-14643507.062386882</v>
      </c>
      <c r="I1904">
        <v>-3.0144317376636407E-7</v>
      </c>
      <c r="J1904">
        <v>1.7779083189132819E-5</v>
      </c>
      <c r="K1904">
        <v>-5.5920062102178152</v>
      </c>
      <c r="L1904">
        <v>-1099.2304156121791</v>
      </c>
      <c r="M1904">
        <v>0</v>
      </c>
    </row>
    <row r="1905" spans="1:15" x14ac:dyDescent="0.15">
      <c r="A1905">
        <v>87</v>
      </c>
      <c r="B1905" t="s">
        <v>155</v>
      </c>
      <c r="C1905" t="s">
        <v>464</v>
      </c>
      <c r="D1905">
        <v>12</v>
      </c>
      <c r="E1905">
        <v>1465478.515625</v>
      </c>
      <c r="F1905">
        <v>1471289.0625</v>
      </c>
      <c r="G1905">
        <v>1468383.7890625</v>
      </c>
      <c r="H1905">
        <v>952519.95801891631</v>
      </c>
      <c r="I1905">
        <v>1.8868093743880561E-8</v>
      </c>
      <c r="J1905">
        <v>1.8099394456643063E-5</v>
      </c>
      <c r="K1905">
        <v>0.36374466156947904</v>
      </c>
      <c r="L1905">
        <v>-35.131403307914518</v>
      </c>
      <c r="M1905">
        <v>0</v>
      </c>
    </row>
    <row r="1906" spans="1:15" x14ac:dyDescent="0.15">
      <c r="A1906">
        <v>87</v>
      </c>
      <c r="B1906" t="s">
        <v>155</v>
      </c>
      <c r="C1906" t="s">
        <v>464</v>
      </c>
      <c r="D1906">
        <v>13</v>
      </c>
      <c r="E1906">
        <v>1468383.7890625</v>
      </c>
      <c r="F1906">
        <v>1471289.0625</v>
      </c>
      <c r="G1906">
        <v>1469836.42578125</v>
      </c>
      <c r="H1906">
        <v>9295804.4889659192</v>
      </c>
      <c r="I1906">
        <v>1.8071310713731678E-7</v>
      </c>
      <c r="J1906">
        <v>1.8261239470036499E-5</v>
      </c>
      <c r="K1906">
        <v>3.5498460996948502</v>
      </c>
      <c r="L1906">
        <v>532.43802683859849</v>
      </c>
      <c r="M1906">
        <v>0</v>
      </c>
    </row>
    <row r="1907" spans="1:15" x14ac:dyDescent="0.15">
      <c r="A1907">
        <v>87</v>
      </c>
      <c r="B1907" t="s">
        <v>155</v>
      </c>
      <c r="C1907" t="s">
        <v>464</v>
      </c>
      <c r="D1907">
        <v>14</v>
      </c>
      <c r="E1907">
        <v>1468383.7890625</v>
      </c>
      <c r="F1907">
        <v>1469836.42578125</v>
      </c>
      <c r="G1907">
        <v>1469110.107421875</v>
      </c>
      <c r="H1907">
        <v>5078228.1787617961</v>
      </c>
      <c r="I1907">
        <v>9.964927275077091E-8</v>
      </c>
      <c r="J1907">
        <v>1.8180175635649954E-5</v>
      </c>
      <c r="K1907">
        <v>1.939254264129149</v>
      </c>
      <c r="L1907">
        <v>245.66695532940838</v>
      </c>
      <c r="M1907">
        <v>0</v>
      </c>
    </row>
    <row r="1908" spans="1:15" x14ac:dyDescent="0.15">
      <c r="A1908">
        <v>87</v>
      </c>
      <c r="B1908" t="s">
        <v>155</v>
      </c>
      <c r="C1908" t="s">
        <v>464</v>
      </c>
      <c r="D1908">
        <v>15</v>
      </c>
      <c r="E1908">
        <v>1468383.7890625</v>
      </c>
      <c r="F1908">
        <v>1469110.107421875</v>
      </c>
      <c r="G1908">
        <v>1468746.9482421875</v>
      </c>
      <c r="H1908">
        <v>3004005.9785215654</v>
      </c>
      <c r="I1908">
        <v>5.9224924860153903E-8</v>
      </c>
      <c r="J1908">
        <v>1.8139751287759337E-5</v>
      </c>
      <c r="K1908">
        <v>1.1471582603713995</v>
      </c>
      <c r="L1908">
        <v>104.52849159052163</v>
      </c>
      <c r="M1908">
        <v>0</v>
      </c>
    </row>
    <row r="1909" spans="1:15" x14ac:dyDescent="0.15">
      <c r="A1909">
        <v>87</v>
      </c>
      <c r="B1909" t="s">
        <v>155</v>
      </c>
      <c r="C1909" t="s">
        <v>464</v>
      </c>
      <c r="D1909">
        <v>16</v>
      </c>
      <c r="E1909">
        <v>1468383.7890625</v>
      </c>
      <c r="F1909">
        <v>1468746.9482421875</v>
      </c>
      <c r="G1909">
        <v>1468565.3686523438</v>
      </c>
      <c r="H1909">
        <v>1975449.4230010223</v>
      </c>
      <c r="I1909">
        <v>3.9038549118125456E-8</v>
      </c>
      <c r="J1909">
        <v>1.8119564912017308E-5</v>
      </c>
      <c r="K1909">
        <v>0.75437703511390308</v>
      </c>
      <c r="L1909">
        <v>34.515593596887697</v>
      </c>
      <c r="M1909">
        <v>0</v>
      </c>
    </row>
    <row r="1910" spans="1:15" x14ac:dyDescent="0.15">
      <c r="A1910">
        <v>87</v>
      </c>
      <c r="B1910" t="s">
        <v>155</v>
      </c>
      <c r="C1910" t="s">
        <v>464</v>
      </c>
      <c r="D1910">
        <v>17</v>
      </c>
      <c r="E1910">
        <v>1468383.7890625</v>
      </c>
      <c r="F1910">
        <v>1468565.3686523438</v>
      </c>
      <c r="G1910">
        <v>1468474.5788574219</v>
      </c>
      <c r="H1910">
        <v>1463310.2258018237</v>
      </c>
      <c r="I1910">
        <v>2.8951892386389787E-8</v>
      </c>
      <c r="J1910">
        <v>1.8109478255285573E-5</v>
      </c>
      <c r="K1910">
        <v>0.55880328635053311</v>
      </c>
      <c r="L1910">
        <v>-0.35168147477339717</v>
      </c>
      <c r="M1910">
        <v>0</v>
      </c>
    </row>
    <row r="1911" spans="1:15" x14ac:dyDescent="0.15">
      <c r="A1911">
        <v>87</v>
      </c>
      <c r="B1911" t="s">
        <v>155</v>
      </c>
      <c r="C1911" t="s">
        <v>465</v>
      </c>
      <c r="D1911">
        <v>17</v>
      </c>
      <c r="E1911">
        <v>1468383.7890625</v>
      </c>
      <c r="F1911">
        <v>1468565.3686523438</v>
      </c>
      <c r="G1911">
        <v>1468474.5788574219</v>
      </c>
      <c r="H1911">
        <v>1463310.2258018237</v>
      </c>
      <c r="I1911">
        <v>2.8951892386389787E-8</v>
      </c>
      <c r="J1911">
        <v>1.8109478255285573E-5</v>
      </c>
      <c r="K1911">
        <v>0.55880328635053311</v>
      </c>
      <c r="L1911">
        <v>-0.35168147477339717</v>
      </c>
      <c r="M1911">
        <v>0</v>
      </c>
      <c r="N1911" t="s">
        <v>466</v>
      </c>
      <c r="O1911" t="s">
        <v>467</v>
      </c>
    </row>
    <row r="1912" spans="1:15" x14ac:dyDescent="0.15">
      <c r="A1912">
        <v>88</v>
      </c>
      <c r="B1912" t="s">
        <v>156</v>
      </c>
      <c r="C1912" t="s">
        <v>461</v>
      </c>
      <c r="D1912">
        <v>0</v>
      </c>
      <c r="E1912">
        <v>100000</v>
      </c>
      <c r="F1912">
        <v>12000000</v>
      </c>
      <c r="G1912">
        <v>100000</v>
      </c>
      <c r="H1912">
        <v>1065.4992498986346</v>
      </c>
      <c r="I1912">
        <v>-4.1013542558056022E-4</v>
      </c>
      <c r="J1912">
        <v>-2.5499076960665469E-4</v>
      </c>
      <c r="K1912">
        <v>7.2871948975925449E-4</v>
      </c>
      <c r="L1912">
        <v>-98.934500750101364</v>
      </c>
      <c r="M1912">
        <v>0</v>
      </c>
      <c r="O1912" t="s">
        <v>462</v>
      </c>
    </row>
    <row r="1913" spans="1:15" x14ac:dyDescent="0.15">
      <c r="A1913">
        <v>88</v>
      </c>
      <c r="B1913" t="s">
        <v>156</v>
      </c>
      <c r="C1913" t="s">
        <v>461</v>
      </c>
      <c r="D1913">
        <v>0</v>
      </c>
      <c r="E1913">
        <v>100000</v>
      </c>
      <c r="F1913">
        <v>12000000</v>
      </c>
      <c r="G1913">
        <v>12000000</v>
      </c>
      <c r="H1913">
        <v>9.199980930253512E+16</v>
      </c>
      <c r="I1913">
        <v>536.87076685534407</v>
      </c>
      <c r="J1913">
        <v>536.87092200000006</v>
      </c>
      <c r="K1913">
        <v>62920789572.841179</v>
      </c>
      <c r="L1913">
        <v>766665077421.12598</v>
      </c>
      <c r="M1913">
        <v>5</v>
      </c>
      <c r="O1913" t="s">
        <v>463</v>
      </c>
    </row>
    <row r="1914" spans="1:15" x14ac:dyDescent="0.15">
      <c r="A1914">
        <v>88</v>
      </c>
      <c r="B1914" t="s">
        <v>156</v>
      </c>
      <c r="C1914" t="s">
        <v>464</v>
      </c>
      <c r="D1914">
        <v>1</v>
      </c>
      <c r="E1914">
        <v>100000</v>
      </c>
      <c r="F1914">
        <v>12000000</v>
      </c>
      <c r="G1914">
        <v>6050000</v>
      </c>
      <c r="H1914">
        <v>9.199980930253512E+16</v>
      </c>
      <c r="I1914">
        <v>536.87076685534407</v>
      </c>
      <c r="J1914">
        <v>536.87092200000006</v>
      </c>
      <c r="K1914">
        <v>62920789572.841179</v>
      </c>
      <c r="L1914">
        <v>1520658004900.5806</v>
      </c>
      <c r="M1914">
        <v>5</v>
      </c>
    </row>
    <row r="1915" spans="1:15" x14ac:dyDescent="0.15">
      <c r="A1915">
        <v>88</v>
      </c>
      <c r="B1915" t="s">
        <v>156</v>
      </c>
      <c r="C1915" t="s">
        <v>464</v>
      </c>
      <c r="D1915">
        <v>2</v>
      </c>
      <c r="E1915">
        <v>100000</v>
      </c>
      <c r="F1915">
        <v>6050000</v>
      </c>
      <c r="G1915">
        <v>3075000</v>
      </c>
      <c r="H1915">
        <v>9.1999809302535088E+16</v>
      </c>
      <c r="I1915">
        <v>536.87076685534396</v>
      </c>
      <c r="J1915">
        <v>536.87092199999995</v>
      </c>
      <c r="K1915">
        <v>62920789572.841164</v>
      </c>
      <c r="L1915">
        <v>2991863717055.6128</v>
      </c>
      <c r="M1915">
        <v>5</v>
      </c>
    </row>
    <row r="1916" spans="1:15" x14ac:dyDescent="0.15">
      <c r="A1916">
        <v>88</v>
      </c>
      <c r="B1916" t="s">
        <v>156</v>
      </c>
      <c r="C1916" t="s">
        <v>464</v>
      </c>
      <c r="D1916">
        <v>3</v>
      </c>
      <c r="E1916">
        <v>100000</v>
      </c>
      <c r="F1916">
        <v>3075000</v>
      </c>
      <c r="G1916">
        <v>1587500</v>
      </c>
      <c r="H1916">
        <v>421668148365781.5</v>
      </c>
      <c r="I1916">
        <v>4.8980910560781004</v>
      </c>
      <c r="J1916">
        <v>4.8982462007340741</v>
      </c>
      <c r="K1916">
        <v>288388563.34631354</v>
      </c>
      <c r="L1916">
        <v>26561773025.403561</v>
      </c>
      <c r="M1916">
        <v>0</v>
      </c>
    </row>
    <row r="1917" spans="1:15" x14ac:dyDescent="0.15">
      <c r="A1917">
        <v>88</v>
      </c>
      <c r="B1917" t="s">
        <v>156</v>
      </c>
      <c r="C1917" t="s">
        <v>464</v>
      </c>
      <c r="D1917">
        <v>4</v>
      </c>
      <c r="E1917">
        <v>100000</v>
      </c>
      <c r="F1917">
        <v>1587500</v>
      </c>
      <c r="G1917">
        <v>843750</v>
      </c>
      <c r="H1917">
        <v>23103171465.075962</v>
      </c>
      <c r="I1917">
        <v>1.4765902324794852E-3</v>
      </c>
      <c r="J1917">
        <v>1.6317348884533906E-3</v>
      </c>
      <c r="K1917">
        <v>15800.79134119745</v>
      </c>
      <c r="L1917">
        <v>2738053.6551201139</v>
      </c>
      <c r="M1917">
        <v>0</v>
      </c>
    </row>
    <row r="1918" spans="1:15" x14ac:dyDescent="0.15">
      <c r="A1918">
        <v>88</v>
      </c>
      <c r="B1918" t="s">
        <v>156</v>
      </c>
      <c r="C1918" t="s">
        <v>464</v>
      </c>
      <c r="D1918">
        <v>5</v>
      </c>
      <c r="E1918">
        <v>100000</v>
      </c>
      <c r="F1918">
        <v>843750</v>
      </c>
      <c r="G1918">
        <v>471875</v>
      </c>
      <c r="H1918">
        <v>28082.836137414401</v>
      </c>
      <c r="I1918">
        <v>-1.5976422443853659E-4</v>
      </c>
      <c r="J1918">
        <v>-4.6195684646310766E-6</v>
      </c>
      <c r="K1918">
        <v>1.9206498759146241E-2</v>
      </c>
      <c r="L1918">
        <v>-94.048670487435359</v>
      </c>
      <c r="M1918">
        <v>0</v>
      </c>
    </row>
    <row r="1919" spans="1:15" x14ac:dyDescent="0.15">
      <c r="A1919">
        <v>88</v>
      </c>
      <c r="B1919" t="s">
        <v>156</v>
      </c>
      <c r="C1919" t="s">
        <v>464</v>
      </c>
      <c r="D1919">
        <v>6</v>
      </c>
      <c r="E1919">
        <v>471875</v>
      </c>
      <c r="F1919">
        <v>843750</v>
      </c>
      <c r="G1919">
        <v>657812.5</v>
      </c>
      <c r="H1919">
        <v>-106456.07895411529</v>
      </c>
      <c r="I1919">
        <v>-1.2470108642250735E-4</v>
      </c>
      <c r="J1919">
        <v>3.044356955139817E-5</v>
      </c>
      <c r="K1919">
        <v>-7.2807765509543057E-2</v>
      </c>
      <c r="L1919">
        <v>-116.18334691939044</v>
      </c>
      <c r="M1919">
        <v>0</v>
      </c>
    </row>
    <row r="1920" spans="1:15" x14ac:dyDescent="0.15">
      <c r="A1920">
        <v>88</v>
      </c>
      <c r="B1920" t="s">
        <v>156</v>
      </c>
      <c r="C1920" t="s">
        <v>464</v>
      </c>
      <c r="D1920">
        <v>7</v>
      </c>
      <c r="E1920">
        <v>657812.5</v>
      </c>
      <c r="F1920">
        <v>843750</v>
      </c>
      <c r="G1920">
        <v>750781.25</v>
      </c>
      <c r="H1920">
        <v>969955590.78446269</v>
      </c>
      <c r="I1920">
        <v>1.1646891911894032E-4</v>
      </c>
      <c r="J1920">
        <v>2.7161357509284583E-4</v>
      </c>
      <c r="K1920">
        <v>663.37497963779253</v>
      </c>
      <c r="L1920">
        <v>129092.83623351845</v>
      </c>
      <c r="M1920">
        <v>0</v>
      </c>
    </row>
    <row r="1921" spans="1:13" x14ac:dyDescent="0.15">
      <c r="A1921">
        <v>88</v>
      </c>
      <c r="B1921" t="s">
        <v>156</v>
      </c>
      <c r="C1921" t="s">
        <v>464</v>
      </c>
      <c r="D1921">
        <v>8</v>
      </c>
      <c r="E1921">
        <v>657812.5</v>
      </c>
      <c r="F1921">
        <v>750781.25</v>
      </c>
      <c r="G1921">
        <v>704296.875</v>
      </c>
      <c r="H1921">
        <v>-151830280.33728734</v>
      </c>
      <c r="I1921">
        <v>-6.0803135952429795E-5</v>
      </c>
      <c r="J1921">
        <v>9.4341520021475707E-5</v>
      </c>
      <c r="K1921">
        <v>-103.84022741256589</v>
      </c>
      <c r="L1921">
        <v>-21657.710352937083</v>
      </c>
      <c r="M1921">
        <v>0</v>
      </c>
    </row>
    <row r="1922" spans="1:13" x14ac:dyDescent="0.15">
      <c r="A1922">
        <v>88</v>
      </c>
      <c r="B1922" t="s">
        <v>156</v>
      </c>
      <c r="C1922" t="s">
        <v>464</v>
      </c>
      <c r="D1922">
        <v>9</v>
      </c>
      <c r="E1922">
        <v>704296.875</v>
      </c>
      <c r="F1922">
        <v>750781.25</v>
      </c>
      <c r="G1922">
        <v>727539.0625</v>
      </c>
      <c r="H1922">
        <v>46721101.914657384</v>
      </c>
      <c r="I1922">
        <v>7.4527772376401836E-6</v>
      </c>
      <c r="J1922">
        <v>1.6259743321154569E-4</v>
      </c>
      <c r="K1922">
        <v>31.953638213708974</v>
      </c>
      <c r="L1922">
        <v>6321.7997799475388</v>
      </c>
      <c r="M1922">
        <v>0</v>
      </c>
    </row>
    <row r="1923" spans="1:13" x14ac:dyDescent="0.15">
      <c r="A1923">
        <v>88</v>
      </c>
      <c r="B1923" t="s">
        <v>156</v>
      </c>
      <c r="C1923" t="s">
        <v>464</v>
      </c>
      <c r="D1923">
        <v>10</v>
      </c>
      <c r="E1923">
        <v>704296.875</v>
      </c>
      <c r="F1923">
        <v>727539.0625</v>
      </c>
      <c r="G1923">
        <v>715917.96875</v>
      </c>
      <c r="H1923">
        <v>-154924258.47010756</v>
      </c>
      <c r="I1923">
        <v>-3.0781949431468492E-5</v>
      </c>
      <c r="J1923">
        <v>1.2436270654243701E-4</v>
      </c>
      <c r="K1923">
        <v>-105.95627035345913</v>
      </c>
      <c r="L1923">
        <v>-21739.945529039713</v>
      </c>
      <c r="M1923">
        <v>0</v>
      </c>
    </row>
    <row r="1924" spans="1:13" x14ac:dyDescent="0.15">
      <c r="A1924">
        <v>88</v>
      </c>
      <c r="B1924" t="s">
        <v>156</v>
      </c>
      <c r="C1924" t="s">
        <v>464</v>
      </c>
      <c r="D1924">
        <v>11</v>
      </c>
      <c r="E1924">
        <v>715917.96875</v>
      </c>
      <c r="F1924">
        <v>727539.0625</v>
      </c>
      <c r="G1924">
        <v>721728.515625</v>
      </c>
      <c r="H1924">
        <v>-72727264.132528439</v>
      </c>
      <c r="I1924">
        <v>-1.280230369440509E-5</v>
      </c>
      <c r="J1924">
        <v>1.4234235227950041E-4</v>
      </c>
      <c r="K1924">
        <v>-49.73985182559683</v>
      </c>
      <c r="L1924">
        <v>-10176.817329234709</v>
      </c>
      <c r="M1924">
        <v>0</v>
      </c>
    </row>
    <row r="1925" spans="1:13" x14ac:dyDescent="0.15">
      <c r="A1925">
        <v>88</v>
      </c>
      <c r="B1925" t="s">
        <v>156</v>
      </c>
      <c r="C1925" t="s">
        <v>464</v>
      </c>
      <c r="D1925">
        <v>12</v>
      </c>
      <c r="E1925">
        <v>721728.515625</v>
      </c>
      <c r="F1925">
        <v>727539.0625</v>
      </c>
      <c r="G1925">
        <v>724633.7890625</v>
      </c>
      <c r="H1925">
        <v>-17787422.224737283</v>
      </c>
      <c r="I1925">
        <v>-2.9740883837964997E-6</v>
      </c>
      <c r="J1925">
        <v>1.52170567590109E-4</v>
      </c>
      <c r="K1925">
        <v>-12.165227942653276</v>
      </c>
      <c r="L1925">
        <v>-2554.6774513164619</v>
      </c>
      <c r="M1925">
        <v>0</v>
      </c>
    </row>
    <row r="1926" spans="1:13" x14ac:dyDescent="0.15">
      <c r="A1926">
        <v>88</v>
      </c>
      <c r="B1926" t="s">
        <v>156</v>
      </c>
      <c r="C1926" t="s">
        <v>464</v>
      </c>
      <c r="D1926">
        <v>13</v>
      </c>
      <c r="E1926">
        <v>724633.7890625</v>
      </c>
      <c r="F1926">
        <v>727539.0625</v>
      </c>
      <c r="G1926">
        <v>726086.42578125</v>
      </c>
      <c r="H1926">
        <v>13248417.148354251</v>
      </c>
      <c r="I1926">
        <v>2.1625796130982642E-6</v>
      </c>
      <c r="J1926">
        <v>1.5730723558700377E-4</v>
      </c>
      <c r="K1926">
        <v>9.0608977766853691</v>
      </c>
      <c r="L1926">
        <v>1724.6336356032687</v>
      </c>
      <c r="M1926">
        <v>0</v>
      </c>
    </row>
    <row r="1927" spans="1:13" x14ac:dyDescent="0.15">
      <c r="A1927">
        <v>88</v>
      </c>
      <c r="B1927" t="s">
        <v>156</v>
      </c>
      <c r="C1927" t="s">
        <v>464</v>
      </c>
      <c r="D1927">
        <v>14</v>
      </c>
      <c r="E1927">
        <v>724633.7890625</v>
      </c>
      <c r="F1927">
        <v>726086.42578125</v>
      </c>
      <c r="G1927">
        <v>725360.107421875</v>
      </c>
      <c r="H1927">
        <v>-2571080.8099268042</v>
      </c>
      <c r="I1927">
        <v>-4.2470144779392757E-7</v>
      </c>
      <c r="J1927">
        <v>1.5471995452611157E-4</v>
      </c>
      <c r="K1927">
        <v>-1.7584214124204354</v>
      </c>
      <c r="L1927">
        <v>-454.45577770538239</v>
      </c>
      <c r="M1927">
        <v>0</v>
      </c>
    </row>
    <row r="1928" spans="1:13" x14ac:dyDescent="0.15">
      <c r="A1928">
        <v>88</v>
      </c>
      <c r="B1928" t="s">
        <v>156</v>
      </c>
      <c r="C1928" t="s">
        <v>464</v>
      </c>
      <c r="D1928">
        <v>15</v>
      </c>
      <c r="E1928">
        <v>725360.107421875</v>
      </c>
      <c r="F1928">
        <v>726086.42578125</v>
      </c>
      <c r="G1928">
        <v>725723.2666015625</v>
      </c>
      <c r="H1928">
        <v>5262959.666776211</v>
      </c>
      <c r="I1928">
        <v>8.6418023979815419E-7</v>
      </c>
      <c r="J1928">
        <v>1.5600883621370366E-4</v>
      </c>
      <c r="K1928">
        <v>3.5994593927321463</v>
      </c>
      <c r="L1928">
        <v>625.20200315772536</v>
      </c>
      <c r="M1928">
        <v>0</v>
      </c>
    </row>
    <row r="1929" spans="1:13" x14ac:dyDescent="0.15">
      <c r="A1929">
        <v>88</v>
      </c>
      <c r="B1929" t="s">
        <v>156</v>
      </c>
      <c r="C1929" t="s">
        <v>464</v>
      </c>
      <c r="D1929">
        <v>16</v>
      </c>
      <c r="E1929">
        <v>725360.107421875</v>
      </c>
      <c r="F1929">
        <v>725723.2666015625</v>
      </c>
      <c r="G1929">
        <v>725541.68701171875</v>
      </c>
      <c r="H1929">
        <v>1327070.746839405</v>
      </c>
      <c r="I1929">
        <v>2.1855549834325083E-7</v>
      </c>
      <c r="J1929">
        <v>1.5536321147224875E-4</v>
      </c>
      <c r="K1929">
        <v>0.90761426402059386</v>
      </c>
      <c r="L1929">
        <v>82.907580721543098</v>
      </c>
      <c r="M1929">
        <v>0</v>
      </c>
    </row>
    <row r="1930" spans="1:13" x14ac:dyDescent="0.15">
      <c r="A1930">
        <v>88</v>
      </c>
      <c r="B1930" t="s">
        <v>156</v>
      </c>
      <c r="C1930" t="s">
        <v>464</v>
      </c>
      <c r="D1930">
        <v>17</v>
      </c>
      <c r="E1930">
        <v>725360.107421875</v>
      </c>
      <c r="F1930">
        <v>725541.68701171875</v>
      </c>
      <c r="G1930">
        <v>725450.89721679688</v>
      </c>
      <c r="H1930">
        <v>-626698.12449689873</v>
      </c>
      <c r="I1930">
        <v>-1.033654377310424E-7</v>
      </c>
      <c r="J1930">
        <v>1.5504129053617446E-4</v>
      </c>
      <c r="K1930">
        <v>-0.42861328861555592</v>
      </c>
      <c r="L1930">
        <v>-186.38739395060855</v>
      </c>
      <c r="M1930">
        <v>0</v>
      </c>
    </row>
    <row r="1931" spans="1:13" x14ac:dyDescent="0.15">
      <c r="A1931">
        <v>88</v>
      </c>
      <c r="B1931" t="s">
        <v>156</v>
      </c>
      <c r="C1931" t="s">
        <v>464</v>
      </c>
      <c r="D1931">
        <v>18</v>
      </c>
      <c r="E1931">
        <v>725450.89721679688</v>
      </c>
      <c r="F1931">
        <v>725541.68701171875</v>
      </c>
      <c r="G1931">
        <v>725496.29211425781</v>
      </c>
      <c r="H1931">
        <v>349006.2101761637</v>
      </c>
      <c r="I1931">
        <v>5.7520843152898118E-8</v>
      </c>
      <c r="J1931">
        <v>1.552021768170584E-4</v>
      </c>
      <c r="K1931">
        <v>0.23869338943840684</v>
      </c>
      <c r="L1931">
        <v>-51.894142813730738</v>
      </c>
      <c r="M1931">
        <v>0</v>
      </c>
    </row>
    <row r="1932" spans="1:13" x14ac:dyDescent="0.15">
      <c r="A1932">
        <v>88</v>
      </c>
      <c r="B1932" t="s">
        <v>156</v>
      </c>
      <c r="C1932" t="s">
        <v>464</v>
      </c>
      <c r="D1932">
        <v>19</v>
      </c>
      <c r="E1932">
        <v>725496.29211425781</v>
      </c>
      <c r="F1932">
        <v>725541.68701171875</v>
      </c>
      <c r="G1932">
        <v>725518.98956298828</v>
      </c>
      <c r="H1932">
        <v>837743.3638180336</v>
      </c>
      <c r="I1932">
        <v>1.3801961653797201E-7</v>
      </c>
      <c r="J1932">
        <v>1.5528267559044347E-4</v>
      </c>
      <c r="K1932">
        <v>0.5729519909927262</v>
      </c>
      <c r="L1932">
        <v>15.468151195138661</v>
      </c>
      <c r="M1932">
        <v>0</v>
      </c>
    </row>
    <row r="1933" spans="1:13" x14ac:dyDescent="0.15">
      <c r="A1933">
        <v>88</v>
      </c>
      <c r="B1933" t="s">
        <v>156</v>
      </c>
      <c r="C1933" t="s">
        <v>464</v>
      </c>
      <c r="D1933">
        <v>20</v>
      </c>
      <c r="E1933">
        <v>725496.29211425781</v>
      </c>
      <c r="F1933">
        <v>725518.98956298828</v>
      </c>
      <c r="G1933">
        <v>725507.64083862305</v>
      </c>
      <c r="H1933">
        <v>593301.01952773589</v>
      </c>
      <c r="I1933">
        <v>9.7765592222331596E-8</v>
      </c>
      <c r="J1933">
        <v>1.5524242156612783E-4</v>
      </c>
      <c r="K1933">
        <v>0.40577223894341402</v>
      </c>
      <c r="L1933">
        <v>-18.222636657288398</v>
      </c>
      <c r="M1933">
        <v>0</v>
      </c>
    </row>
    <row r="1934" spans="1:13" x14ac:dyDescent="0.15">
      <c r="A1934">
        <v>88</v>
      </c>
      <c r="B1934" t="s">
        <v>156</v>
      </c>
      <c r="C1934" t="s">
        <v>464</v>
      </c>
      <c r="D1934">
        <v>21</v>
      </c>
      <c r="E1934">
        <v>725507.64083862305</v>
      </c>
      <c r="F1934">
        <v>725518.98956298828</v>
      </c>
      <c r="G1934">
        <v>725513.31520080566</v>
      </c>
      <c r="H1934">
        <v>715503.74840691616</v>
      </c>
      <c r="I1934">
        <v>1.1789144485835953E-7</v>
      </c>
      <c r="J1934">
        <v>1.5526254741876386E-4</v>
      </c>
      <c r="K1934">
        <v>0.48934950119347814</v>
      </c>
      <c r="L1934">
        <v>-1.3796530792986321</v>
      </c>
      <c r="M1934">
        <v>0</v>
      </c>
    </row>
    <row r="1935" spans="1:13" x14ac:dyDescent="0.15">
      <c r="A1935">
        <v>88</v>
      </c>
      <c r="B1935" t="s">
        <v>156</v>
      </c>
      <c r="C1935" t="s">
        <v>464</v>
      </c>
      <c r="D1935">
        <v>22</v>
      </c>
      <c r="E1935">
        <v>725513.31520080566</v>
      </c>
      <c r="F1935">
        <v>725518.98956298828</v>
      </c>
      <c r="G1935">
        <v>725516.15238189697</v>
      </c>
      <c r="H1935">
        <v>776569.56359352404</v>
      </c>
      <c r="I1935">
        <v>1.2794710956115485E-7</v>
      </c>
      <c r="J1935">
        <v>1.5527260308346666E-4</v>
      </c>
      <c r="K1935">
        <v>0.53111381936521906</v>
      </c>
      <c r="L1935">
        <v>7.0368400543553431</v>
      </c>
      <c r="M1935">
        <v>0</v>
      </c>
    </row>
    <row r="1936" spans="1:13" x14ac:dyDescent="0.15">
      <c r="A1936">
        <v>88</v>
      </c>
      <c r="B1936" t="s">
        <v>156</v>
      </c>
      <c r="C1936" t="s">
        <v>464</v>
      </c>
      <c r="D1936">
        <v>23</v>
      </c>
      <c r="E1936">
        <v>725513.31520080566</v>
      </c>
      <c r="F1936">
        <v>725516.15238189697</v>
      </c>
      <c r="G1936">
        <v>725514.73379135132</v>
      </c>
      <c r="H1936">
        <v>746010.81672914128</v>
      </c>
      <c r="I1936">
        <v>1.2291513943224778E-7</v>
      </c>
      <c r="J1936">
        <v>1.5526757111333775E-4</v>
      </c>
      <c r="K1936">
        <v>0.51021398820643249</v>
      </c>
      <c r="L1936">
        <v>2.8250402070655087</v>
      </c>
      <c r="M1936">
        <v>0</v>
      </c>
    </row>
    <row r="1937" spans="1:15" x14ac:dyDescent="0.15">
      <c r="A1937">
        <v>88</v>
      </c>
      <c r="B1937" t="s">
        <v>156</v>
      </c>
      <c r="C1937" t="s">
        <v>464</v>
      </c>
      <c r="D1937">
        <v>24</v>
      </c>
      <c r="E1937">
        <v>725513.31520080566</v>
      </c>
      <c r="F1937">
        <v>725514.73379135132</v>
      </c>
      <c r="G1937">
        <v>725514.02449607849</v>
      </c>
      <c r="H1937">
        <v>730781.68302474718</v>
      </c>
      <c r="I1937">
        <v>1.2040733948773447E-7</v>
      </c>
      <c r="J1937">
        <v>1.5526506331339324E-4</v>
      </c>
      <c r="K1937">
        <v>0.49979843273457519</v>
      </c>
      <c r="L1937">
        <v>0.72605881496604507</v>
      </c>
      <c r="M1937">
        <v>0</v>
      </c>
    </row>
    <row r="1938" spans="1:15" x14ac:dyDescent="0.15">
      <c r="A1938">
        <v>88</v>
      </c>
      <c r="B1938" t="s">
        <v>156</v>
      </c>
      <c r="C1938" t="s">
        <v>465</v>
      </c>
      <c r="D1938">
        <v>24</v>
      </c>
      <c r="E1938">
        <v>725513.31520080566</v>
      </c>
      <c r="F1938">
        <v>725514.73379135132</v>
      </c>
      <c r="G1938">
        <v>725514.02449607849</v>
      </c>
      <c r="H1938">
        <v>730781.68302474718</v>
      </c>
      <c r="I1938">
        <v>1.2040733948773447E-7</v>
      </c>
      <c r="J1938">
        <v>1.5526506331339324E-4</v>
      </c>
      <c r="K1938">
        <v>0.49979843273457519</v>
      </c>
      <c r="L1938">
        <v>0.72605881496604507</v>
      </c>
      <c r="M1938">
        <v>0</v>
      </c>
      <c r="N1938" t="s">
        <v>466</v>
      </c>
      <c r="O1938" t="s">
        <v>467</v>
      </c>
    </row>
    <row r="1939" spans="1:15" x14ac:dyDescent="0.15">
      <c r="A1939">
        <v>89</v>
      </c>
      <c r="B1939" t="s">
        <v>157</v>
      </c>
      <c r="C1939" t="s">
        <v>461</v>
      </c>
      <c r="D1939">
        <v>0</v>
      </c>
      <c r="E1939">
        <v>100000</v>
      </c>
      <c r="F1939">
        <v>12000000</v>
      </c>
      <c r="G1939">
        <v>100000</v>
      </c>
      <c r="H1939">
        <v>422.64034761504013</v>
      </c>
      <c r="I1939">
        <v>-5.8598035009616283E-4</v>
      </c>
      <c r="J1939">
        <v>-4.3148427867025315E-4</v>
      </c>
      <c r="K1939">
        <v>2.3348951664354961E-4</v>
      </c>
      <c r="L1939">
        <v>-99.577359652384956</v>
      </c>
      <c r="M1939">
        <v>0</v>
      </c>
      <c r="O1939" t="s">
        <v>462</v>
      </c>
    </row>
    <row r="1940" spans="1:15" x14ac:dyDescent="0.15">
      <c r="A1940">
        <v>89</v>
      </c>
      <c r="B1940" t="s">
        <v>157</v>
      </c>
      <c r="C1940" t="s">
        <v>461</v>
      </c>
      <c r="D1940">
        <v>0</v>
      </c>
      <c r="E1940">
        <v>100000</v>
      </c>
      <c r="F1940">
        <v>12000000</v>
      </c>
      <c r="G1940">
        <v>12000000</v>
      </c>
      <c r="H1940">
        <v>9.258131994631264E+16</v>
      </c>
      <c r="I1940">
        <v>536.87076750392862</v>
      </c>
      <c r="J1940">
        <v>536.87092200000006</v>
      </c>
      <c r="K1940">
        <v>51146956901.937538</v>
      </c>
      <c r="L1940">
        <v>771510999452.60535</v>
      </c>
      <c r="M1940">
        <v>5</v>
      </c>
      <c r="O1940" t="s">
        <v>463</v>
      </c>
    </row>
    <row r="1941" spans="1:15" x14ac:dyDescent="0.15">
      <c r="A1941">
        <v>89</v>
      </c>
      <c r="B1941" t="s">
        <v>157</v>
      </c>
      <c r="C1941" t="s">
        <v>464</v>
      </c>
      <c r="D1941">
        <v>1</v>
      </c>
      <c r="E1941">
        <v>100000</v>
      </c>
      <c r="F1941">
        <v>12000000</v>
      </c>
      <c r="G1941">
        <v>6050000</v>
      </c>
      <c r="H1941">
        <v>9.258131994631264E+16</v>
      </c>
      <c r="I1941">
        <v>536.87076750392862</v>
      </c>
      <c r="J1941">
        <v>536.87092200000006</v>
      </c>
      <c r="K1941">
        <v>51146956901.937538</v>
      </c>
      <c r="L1941">
        <v>1530269751078.7214</v>
      </c>
      <c r="M1941">
        <v>5</v>
      </c>
    </row>
    <row r="1942" spans="1:15" x14ac:dyDescent="0.15">
      <c r="A1942">
        <v>89</v>
      </c>
      <c r="B1942" t="s">
        <v>157</v>
      </c>
      <c r="C1942" t="s">
        <v>464</v>
      </c>
      <c r="D1942">
        <v>2</v>
      </c>
      <c r="E1942">
        <v>100000</v>
      </c>
      <c r="F1942">
        <v>6050000</v>
      </c>
      <c r="G1942">
        <v>3075000</v>
      </c>
      <c r="H1942">
        <v>1.4538104979847768E+16</v>
      </c>
      <c r="I1942">
        <v>105.25423243892101</v>
      </c>
      <c r="J1942">
        <v>105.25438693499244</v>
      </c>
      <c r="K1942">
        <v>8031639960.1055031</v>
      </c>
      <c r="L1942">
        <v>472783901683.66724</v>
      </c>
      <c r="M1942">
        <v>0</v>
      </c>
    </row>
    <row r="1943" spans="1:15" x14ac:dyDescent="0.15">
      <c r="A1943">
        <v>89</v>
      </c>
      <c r="B1943" t="s">
        <v>157</v>
      </c>
      <c r="C1943" t="s">
        <v>464</v>
      </c>
      <c r="D1943">
        <v>3</v>
      </c>
      <c r="E1943">
        <v>100000</v>
      </c>
      <c r="F1943">
        <v>3075000</v>
      </c>
      <c r="G1943">
        <v>1587500</v>
      </c>
      <c r="H1943">
        <v>215813199249.8082</v>
      </c>
      <c r="I1943">
        <v>8.7413264222813945E-3</v>
      </c>
      <c r="J1943">
        <v>8.8958224937073036E-3</v>
      </c>
      <c r="K1943">
        <v>119226.94996463842</v>
      </c>
      <c r="L1943">
        <v>13594432.23620839</v>
      </c>
      <c r="M1943">
        <v>0</v>
      </c>
    </row>
    <row r="1944" spans="1:15" x14ac:dyDescent="0.15">
      <c r="A1944">
        <v>89</v>
      </c>
      <c r="B1944" t="s">
        <v>157</v>
      </c>
      <c r="C1944" t="s">
        <v>464</v>
      </c>
      <c r="D1944">
        <v>4</v>
      </c>
      <c r="E1944">
        <v>100000</v>
      </c>
      <c r="F1944">
        <v>1587500</v>
      </c>
      <c r="G1944">
        <v>843750</v>
      </c>
      <c r="H1944">
        <v>35093.025781844983</v>
      </c>
      <c r="I1944">
        <v>-1.5232809345550237E-4</v>
      </c>
      <c r="J1944">
        <v>2.1679779704072947E-6</v>
      </c>
      <c r="K1944">
        <v>1.938729625224031E-2</v>
      </c>
      <c r="L1944">
        <v>-95.840826574003557</v>
      </c>
      <c r="M1944">
        <v>0</v>
      </c>
    </row>
    <row r="1945" spans="1:15" x14ac:dyDescent="0.15">
      <c r="A1945">
        <v>89</v>
      </c>
      <c r="B1945" t="s">
        <v>157</v>
      </c>
      <c r="C1945" t="s">
        <v>464</v>
      </c>
      <c r="D1945">
        <v>5</v>
      </c>
      <c r="E1945">
        <v>843750</v>
      </c>
      <c r="F1945">
        <v>1587500</v>
      </c>
      <c r="G1945">
        <v>1215625</v>
      </c>
      <c r="H1945">
        <v>498147437.11980265</v>
      </c>
      <c r="I1945">
        <v>6.5892421520012781E-5</v>
      </c>
      <c r="J1945">
        <v>2.2038849294592244E-4</v>
      </c>
      <c r="K1945">
        <v>275.2037399331976</v>
      </c>
      <c r="L1945">
        <v>40878.709480292251</v>
      </c>
      <c r="M1945">
        <v>0</v>
      </c>
    </row>
    <row r="1946" spans="1:15" x14ac:dyDescent="0.15">
      <c r="A1946">
        <v>89</v>
      </c>
      <c r="B1946" t="s">
        <v>157</v>
      </c>
      <c r="C1946" t="s">
        <v>464</v>
      </c>
      <c r="D1946">
        <v>6</v>
      </c>
      <c r="E1946">
        <v>843750</v>
      </c>
      <c r="F1946">
        <v>1215625</v>
      </c>
      <c r="G1946">
        <v>1029687.5</v>
      </c>
      <c r="H1946">
        <v>76361.294088880517</v>
      </c>
      <c r="I1946">
        <v>-1.3304689959775927E-4</v>
      </c>
      <c r="J1946">
        <v>2.1449171828150379E-5</v>
      </c>
      <c r="K1946">
        <v>4.2186132364552716E-2</v>
      </c>
      <c r="L1946">
        <v>-92.584032137043465</v>
      </c>
      <c r="M1946">
        <v>0</v>
      </c>
    </row>
    <row r="1947" spans="1:15" x14ac:dyDescent="0.15">
      <c r="A1947">
        <v>89</v>
      </c>
      <c r="B1947" t="s">
        <v>157</v>
      </c>
      <c r="C1947" t="s">
        <v>464</v>
      </c>
      <c r="D1947">
        <v>7</v>
      </c>
      <c r="E1947">
        <v>1029687.5</v>
      </c>
      <c r="F1947">
        <v>1215625</v>
      </c>
      <c r="G1947">
        <v>1122656.25</v>
      </c>
      <c r="H1947">
        <v>-1556258.357824465</v>
      </c>
      <c r="I1947">
        <v>-9.2220610142590905E-5</v>
      </c>
      <c r="J1947">
        <v>6.2275461283318748E-5</v>
      </c>
      <c r="K1947">
        <v>-0.85976176621899902</v>
      </c>
      <c r="L1947">
        <v>-238.62287390503238</v>
      </c>
      <c r="M1947">
        <v>0</v>
      </c>
    </row>
    <row r="1948" spans="1:15" x14ac:dyDescent="0.15">
      <c r="A1948">
        <v>89</v>
      </c>
      <c r="B1948" t="s">
        <v>157</v>
      </c>
      <c r="C1948" t="s">
        <v>464</v>
      </c>
      <c r="D1948">
        <v>8</v>
      </c>
      <c r="E1948">
        <v>1122656.25</v>
      </c>
      <c r="F1948">
        <v>1215625</v>
      </c>
      <c r="G1948">
        <v>1169140.625</v>
      </c>
      <c r="H1948">
        <v>-168903966.55382529</v>
      </c>
      <c r="I1948">
        <v>-3.4574225745448781E-5</v>
      </c>
      <c r="J1948">
        <v>1.1992184568046087E-4</v>
      </c>
      <c r="K1948">
        <v>-93.311738295635251</v>
      </c>
      <c r="L1948">
        <v>-14546.847790771559</v>
      </c>
      <c r="M1948">
        <v>0</v>
      </c>
    </row>
    <row r="1949" spans="1:15" x14ac:dyDescent="0.15">
      <c r="A1949">
        <v>89</v>
      </c>
      <c r="B1949" t="s">
        <v>157</v>
      </c>
      <c r="C1949" t="s">
        <v>464</v>
      </c>
      <c r="D1949">
        <v>9</v>
      </c>
      <c r="E1949">
        <v>1169140.625</v>
      </c>
      <c r="F1949">
        <v>1215625</v>
      </c>
      <c r="G1949">
        <v>1192382.8125</v>
      </c>
      <c r="H1949">
        <v>56812885.674886212</v>
      </c>
      <c r="I1949">
        <v>8.9693090637304746E-6</v>
      </c>
      <c r="J1949">
        <v>1.6346538048964013E-4</v>
      </c>
      <c r="K1949">
        <v>31.386528262647037</v>
      </c>
      <c r="L1949">
        <v>4664.6515095072464</v>
      </c>
      <c r="M1949">
        <v>0</v>
      </c>
    </row>
    <row r="1950" spans="1:15" x14ac:dyDescent="0.15">
      <c r="A1950">
        <v>89</v>
      </c>
      <c r="B1950" t="s">
        <v>157</v>
      </c>
      <c r="C1950" t="s">
        <v>464</v>
      </c>
      <c r="D1950">
        <v>10</v>
      </c>
      <c r="E1950">
        <v>1169140.625</v>
      </c>
      <c r="F1950">
        <v>1192382.8125</v>
      </c>
      <c r="G1950">
        <v>1180761.71875</v>
      </c>
      <c r="H1950">
        <v>-80751503.682539746</v>
      </c>
      <c r="I1950">
        <v>-1.4287661998207128E-5</v>
      </c>
      <c r="J1950">
        <v>1.4020840942770253E-4</v>
      </c>
      <c r="K1950">
        <v>-44.611522940184756</v>
      </c>
      <c r="L1950">
        <v>-6938.933071782375</v>
      </c>
      <c r="M1950">
        <v>0</v>
      </c>
    </row>
    <row r="1951" spans="1:15" x14ac:dyDescent="0.15">
      <c r="A1951">
        <v>89</v>
      </c>
      <c r="B1951" t="s">
        <v>157</v>
      </c>
      <c r="C1951" t="s">
        <v>464</v>
      </c>
      <c r="D1951">
        <v>11</v>
      </c>
      <c r="E1951">
        <v>1180761.71875</v>
      </c>
      <c r="F1951">
        <v>1192382.8125</v>
      </c>
      <c r="G1951">
        <v>1186572.265625</v>
      </c>
      <c r="H1951">
        <v>-18314995.716461383</v>
      </c>
      <c r="I1951">
        <v>-3.051971629560807E-6</v>
      </c>
      <c r="J1951">
        <v>1.5144409979634885E-4</v>
      </c>
      <c r="K1951">
        <v>-10.118199838933387</v>
      </c>
      <c r="L1951">
        <v>-1643.5213047739974</v>
      </c>
      <c r="M1951">
        <v>0</v>
      </c>
    </row>
    <row r="1952" spans="1:15" x14ac:dyDescent="0.15">
      <c r="A1952">
        <v>89</v>
      </c>
      <c r="B1952" t="s">
        <v>157</v>
      </c>
      <c r="C1952" t="s">
        <v>464</v>
      </c>
      <c r="D1952">
        <v>12</v>
      </c>
      <c r="E1952">
        <v>1186572.265625</v>
      </c>
      <c r="F1952">
        <v>1192382.8125</v>
      </c>
      <c r="G1952">
        <v>1189477.5390625</v>
      </c>
      <c r="H1952">
        <v>17631100.670018487</v>
      </c>
      <c r="I1952">
        <v>2.8578389846782429E-6</v>
      </c>
      <c r="J1952">
        <v>1.573539104105879E-4</v>
      </c>
      <c r="K1952">
        <v>9.7403790162647592</v>
      </c>
      <c r="L1952">
        <v>1382.2558720961335</v>
      </c>
      <c r="M1952">
        <v>0</v>
      </c>
    </row>
    <row r="1953" spans="1:15" x14ac:dyDescent="0.15">
      <c r="A1953">
        <v>89</v>
      </c>
      <c r="B1953" t="s">
        <v>157</v>
      </c>
      <c r="C1953" t="s">
        <v>464</v>
      </c>
      <c r="D1953">
        <v>13</v>
      </c>
      <c r="E1953">
        <v>1186572.265625</v>
      </c>
      <c r="F1953">
        <v>1189477.5390625</v>
      </c>
      <c r="G1953">
        <v>1188024.90234375</v>
      </c>
      <c r="H1953">
        <v>-741414.34272985009</v>
      </c>
      <c r="I1953">
        <v>-1.2182922000595459E-7</v>
      </c>
      <c r="J1953">
        <v>1.543742422059037E-4</v>
      </c>
      <c r="K1953">
        <v>-0.40959761057708188</v>
      </c>
      <c r="L1953">
        <v>-162.40730655284909</v>
      </c>
      <c r="M1953">
        <v>0</v>
      </c>
    </row>
    <row r="1954" spans="1:15" x14ac:dyDescent="0.15">
      <c r="A1954">
        <v>89</v>
      </c>
      <c r="B1954" t="s">
        <v>157</v>
      </c>
      <c r="C1954" t="s">
        <v>464</v>
      </c>
      <c r="D1954">
        <v>14</v>
      </c>
      <c r="E1954">
        <v>1188024.90234375</v>
      </c>
      <c r="F1954">
        <v>1189477.5390625</v>
      </c>
      <c r="G1954">
        <v>1188751.220703125</v>
      </c>
      <c r="H1954">
        <v>8344960.1834449042</v>
      </c>
      <c r="I1954">
        <v>1.3618528551306364E-6</v>
      </c>
      <c r="J1954">
        <v>1.5585792428104029E-4</v>
      </c>
      <c r="K1954">
        <v>4.6102099116598385</v>
      </c>
      <c r="L1954">
        <v>601.99382664011148</v>
      </c>
      <c r="M1954">
        <v>0</v>
      </c>
    </row>
    <row r="1955" spans="1:15" x14ac:dyDescent="0.15">
      <c r="A1955">
        <v>89</v>
      </c>
      <c r="B1955" t="s">
        <v>157</v>
      </c>
      <c r="C1955" t="s">
        <v>464</v>
      </c>
      <c r="D1955">
        <v>15</v>
      </c>
      <c r="E1955">
        <v>1188024.90234375</v>
      </c>
      <c r="F1955">
        <v>1188751.220703125</v>
      </c>
      <c r="G1955">
        <v>1188388.0615234375</v>
      </c>
      <c r="H1955">
        <v>3776849.6902008695</v>
      </c>
      <c r="I1955">
        <v>6.1847651695320178E-7</v>
      </c>
      <c r="J1955">
        <v>1.5511454794286286E-4</v>
      </c>
      <c r="K1955">
        <v>2.0865372025568516</v>
      </c>
      <c r="L1955">
        <v>217.8128266754203</v>
      </c>
      <c r="M1955">
        <v>0</v>
      </c>
    </row>
    <row r="1956" spans="1:15" x14ac:dyDescent="0.15">
      <c r="A1956">
        <v>89</v>
      </c>
      <c r="B1956" t="s">
        <v>157</v>
      </c>
      <c r="C1956" t="s">
        <v>464</v>
      </c>
      <c r="D1956">
        <v>16</v>
      </c>
      <c r="E1956">
        <v>1188024.90234375</v>
      </c>
      <c r="F1956">
        <v>1188388.0615234375</v>
      </c>
      <c r="G1956">
        <v>1188206.4819335938</v>
      </c>
      <c r="H1956">
        <v>1511391.8462814016</v>
      </c>
      <c r="I1956">
        <v>2.4792363214338315E-7</v>
      </c>
      <c r="J1956">
        <v>1.5474399505805304E-4</v>
      </c>
      <c r="K1956">
        <v>0.83497506482433237</v>
      </c>
      <c r="L1956">
        <v>27.199427815095017</v>
      </c>
      <c r="M1956">
        <v>0</v>
      </c>
    </row>
    <row r="1957" spans="1:15" x14ac:dyDescent="0.15">
      <c r="A1957">
        <v>89</v>
      </c>
      <c r="B1957" t="s">
        <v>157</v>
      </c>
      <c r="C1957" t="s">
        <v>464</v>
      </c>
      <c r="D1957">
        <v>17</v>
      </c>
      <c r="E1957">
        <v>1188024.90234375</v>
      </c>
      <c r="F1957">
        <v>1188206.4819335938</v>
      </c>
      <c r="G1957">
        <v>1188115.6921386719</v>
      </c>
      <c r="H1957">
        <v>383394.28419191076</v>
      </c>
      <c r="I1957">
        <v>6.2944967954147064E-8</v>
      </c>
      <c r="J1957">
        <v>1.545590163938638E-4</v>
      </c>
      <c r="K1957">
        <v>0.21180785650263204</v>
      </c>
      <c r="L1957">
        <v>-67.730896348841199</v>
      </c>
      <c r="M1957">
        <v>0</v>
      </c>
    </row>
    <row r="1958" spans="1:15" x14ac:dyDescent="0.15">
      <c r="A1958">
        <v>89</v>
      </c>
      <c r="B1958" t="s">
        <v>157</v>
      </c>
      <c r="C1958" t="s">
        <v>464</v>
      </c>
      <c r="D1958">
        <v>18</v>
      </c>
      <c r="E1958">
        <v>1188115.6921386719</v>
      </c>
      <c r="F1958">
        <v>1188206.4819335938</v>
      </c>
      <c r="G1958">
        <v>1188161.0870361328</v>
      </c>
      <c r="H1958">
        <v>947058.33339158888</v>
      </c>
      <c r="I1958">
        <v>1.5541923068388753E-7</v>
      </c>
      <c r="J1958">
        <v>1.5465149065659354E-4</v>
      </c>
      <c r="K1958">
        <v>0.52320653658524163</v>
      </c>
      <c r="L1958">
        <v>-20.292093073505264</v>
      </c>
      <c r="M1958">
        <v>0</v>
      </c>
    </row>
    <row r="1959" spans="1:15" x14ac:dyDescent="0.15">
      <c r="A1959">
        <v>89</v>
      </c>
      <c r="B1959" t="s">
        <v>157</v>
      </c>
      <c r="C1959" t="s">
        <v>464</v>
      </c>
      <c r="D1959">
        <v>19</v>
      </c>
      <c r="E1959">
        <v>1188161.0870361328</v>
      </c>
      <c r="F1959">
        <v>1188206.4819335938</v>
      </c>
      <c r="G1959">
        <v>1188183.7844848633</v>
      </c>
      <c r="H1959">
        <v>1229098.6892290749</v>
      </c>
      <c r="I1959">
        <v>2.0166066021546584E-7</v>
      </c>
      <c r="J1959">
        <v>1.5469773208612512E-4</v>
      </c>
      <c r="K1959">
        <v>0.67902097013395635</v>
      </c>
      <c r="L1959">
        <v>3.4434828414991565</v>
      </c>
      <c r="M1959">
        <v>0</v>
      </c>
    </row>
    <row r="1960" spans="1:15" x14ac:dyDescent="0.15">
      <c r="A1960">
        <v>89</v>
      </c>
      <c r="B1960" t="s">
        <v>157</v>
      </c>
      <c r="C1960" t="s">
        <v>464</v>
      </c>
      <c r="D1960">
        <v>20</v>
      </c>
      <c r="E1960">
        <v>1188161.0870361328</v>
      </c>
      <c r="F1960">
        <v>1188183.7844848633</v>
      </c>
      <c r="G1960">
        <v>1188172.435760498</v>
      </c>
      <c r="H1960">
        <v>1088082.519645409</v>
      </c>
      <c r="I1960">
        <v>1.7854308985480955E-7</v>
      </c>
      <c r="J1960">
        <v>1.5467461451576446E-4</v>
      </c>
      <c r="K1960">
        <v>0.60111596778192045</v>
      </c>
      <c r="L1960">
        <v>-8.4238544088952736</v>
      </c>
      <c r="M1960">
        <v>0</v>
      </c>
    </row>
    <row r="1961" spans="1:15" x14ac:dyDescent="0.15">
      <c r="A1961">
        <v>89</v>
      </c>
      <c r="B1961" t="s">
        <v>157</v>
      </c>
      <c r="C1961" t="s">
        <v>464</v>
      </c>
      <c r="D1961">
        <v>21</v>
      </c>
      <c r="E1961">
        <v>1188172.435760498</v>
      </c>
      <c r="F1961">
        <v>1188183.7844848633</v>
      </c>
      <c r="G1961">
        <v>1188178.1101226807</v>
      </c>
      <c r="H1961">
        <v>1158556.005469407</v>
      </c>
      <c r="I1961">
        <v>1.900968245009552E-7</v>
      </c>
      <c r="J1961">
        <v>1.5468616825041061E-4</v>
      </c>
      <c r="K1961">
        <v>0.64004935460616919</v>
      </c>
      <c r="L1961">
        <v>-2.4930693808367832</v>
      </c>
      <c r="M1961">
        <v>0</v>
      </c>
    </row>
    <row r="1962" spans="1:15" x14ac:dyDescent="0.15">
      <c r="A1962">
        <v>89</v>
      </c>
      <c r="B1962" t="s">
        <v>157</v>
      </c>
      <c r="C1962" t="s">
        <v>464</v>
      </c>
      <c r="D1962">
        <v>22</v>
      </c>
      <c r="E1962">
        <v>1188178.1101226807</v>
      </c>
      <c r="F1962">
        <v>1188183.7844848633</v>
      </c>
      <c r="G1962">
        <v>1188180.947303772</v>
      </c>
      <c r="H1962">
        <v>1193825.817152427</v>
      </c>
      <c r="I1962">
        <v>1.9587864699978342E-7</v>
      </c>
      <c r="J1962">
        <v>1.5469195007290944E-4</v>
      </c>
      <c r="K1962">
        <v>0.65953431700611098</v>
      </c>
      <c r="L1962">
        <v>0.47508503325730367</v>
      </c>
      <c r="M1962">
        <v>0</v>
      </c>
    </row>
    <row r="1963" spans="1:15" x14ac:dyDescent="0.15">
      <c r="A1963">
        <v>89</v>
      </c>
      <c r="B1963" t="s">
        <v>157</v>
      </c>
      <c r="C1963" t="s">
        <v>465</v>
      </c>
      <c r="D1963">
        <v>22</v>
      </c>
      <c r="E1963">
        <v>1188178.1101226807</v>
      </c>
      <c r="F1963">
        <v>1188183.7844848633</v>
      </c>
      <c r="G1963">
        <v>1188180.947303772</v>
      </c>
      <c r="H1963">
        <v>1193825.817152427</v>
      </c>
      <c r="I1963">
        <v>1.9587864699978342E-7</v>
      </c>
      <c r="J1963">
        <v>1.5469195007290944E-4</v>
      </c>
      <c r="K1963">
        <v>0.65953431700611098</v>
      </c>
      <c r="L1963">
        <v>0.47508503325730367</v>
      </c>
      <c r="M1963">
        <v>0</v>
      </c>
      <c r="N1963" t="s">
        <v>466</v>
      </c>
      <c r="O1963" t="s">
        <v>467</v>
      </c>
    </row>
    <row r="1964" spans="1:15" x14ac:dyDescent="0.15">
      <c r="A1964">
        <v>90</v>
      </c>
      <c r="B1964" t="s">
        <v>158</v>
      </c>
      <c r="C1964" t="s">
        <v>461</v>
      </c>
      <c r="D1964">
        <v>0</v>
      </c>
      <c r="E1964">
        <v>100000</v>
      </c>
      <c r="F1964">
        <v>12000000</v>
      </c>
      <c r="G1964">
        <v>100000</v>
      </c>
      <c r="H1964">
        <v>422.64034761504013</v>
      </c>
      <c r="I1964">
        <v>-5.8598035009616283E-4</v>
      </c>
      <c r="J1964">
        <v>-4.3148427867025315E-4</v>
      </c>
      <c r="K1964">
        <v>2.3348951664354961E-4</v>
      </c>
      <c r="L1964">
        <v>-99.577359652384956</v>
      </c>
      <c r="M1964">
        <v>0</v>
      </c>
      <c r="O1964" t="s">
        <v>462</v>
      </c>
    </row>
    <row r="1965" spans="1:15" x14ac:dyDescent="0.15">
      <c r="A1965">
        <v>90</v>
      </c>
      <c r="B1965" t="s">
        <v>158</v>
      </c>
      <c r="C1965" t="s">
        <v>461</v>
      </c>
      <c r="D1965">
        <v>0</v>
      </c>
      <c r="E1965">
        <v>100000</v>
      </c>
      <c r="F1965">
        <v>12000000</v>
      </c>
      <c r="G1965">
        <v>12000000</v>
      </c>
      <c r="H1965">
        <v>9.258131994631264E+16</v>
      </c>
      <c r="I1965">
        <v>536.87076750392862</v>
      </c>
      <c r="J1965">
        <v>536.87092200000006</v>
      </c>
      <c r="K1965">
        <v>51146956901.937538</v>
      </c>
      <c r="L1965">
        <v>771510999452.60535</v>
      </c>
      <c r="M1965">
        <v>5</v>
      </c>
      <c r="O1965" t="s">
        <v>463</v>
      </c>
    </row>
    <row r="1966" spans="1:15" x14ac:dyDescent="0.15">
      <c r="A1966">
        <v>90</v>
      </c>
      <c r="B1966" t="s">
        <v>158</v>
      </c>
      <c r="C1966" t="s">
        <v>464</v>
      </c>
      <c r="D1966">
        <v>1</v>
      </c>
      <c r="E1966">
        <v>100000</v>
      </c>
      <c r="F1966">
        <v>12000000</v>
      </c>
      <c r="G1966">
        <v>6050000</v>
      </c>
      <c r="H1966">
        <v>9.258131994631264E+16</v>
      </c>
      <c r="I1966">
        <v>536.87076750392862</v>
      </c>
      <c r="J1966">
        <v>536.87092200000006</v>
      </c>
      <c r="K1966">
        <v>51146956901.937538</v>
      </c>
      <c r="L1966">
        <v>1530269751078.7214</v>
      </c>
      <c r="M1966">
        <v>5</v>
      </c>
    </row>
    <row r="1967" spans="1:15" x14ac:dyDescent="0.15">
      <c r="A1967">
        <v>90</v>
      </c>
      <c r="B1967" t="s">
        <v>158</v>
      </c>
      <c r="C1967" t="s">
        <v>464</v>
      </c>
      <c r="D1967">
        <v>2</v>
      </c>
      <c r="E1967">
        <v>100000</v>
      </c>
      <c r="F1967">
        <v>6050000</v>
      </c>
      <c r="G1967">
        <v>3075000</v>
      </c>
      <c r="H1967">
        <v>1.4538104979847768E+16</v>
      </c>
      <c r="I1967">
        <v>105.25423243892101</v>
      </c>
      <c r="J1967">
        <v>105.25438693499244</v>
      </c>
      <c r="K1967">
        <v>8031639960.1055031</v>
      </c>
      <c r="L1967">
        <v>472783901683.66724</v>
      </c>
      <c r="M1967">
        <v>0</v>
      </c>
    </row>
    <row r="1968" spans="1:15" x14ac:dyDescent="0.15">
      <c r="A1968">
        <v>90</v>
      </c>
      <c r="B1968" t="s">
        <v>158</v>
      </c>
      <c r="C1968" t="s">
        <v>464</v>
      </c>
      <c r="D1968">
        <v>3</v>
      </c>
      <c r="E1968">
        <v>100000</v>
      </c>
      <c r="F1968">
        <v>3075000</v>
      </c>
      <c r="G1968">
        <v>1587500</v>
      </c>
      <c r="H1968">
        <v>215813199249.8082</v>
      </c>
      <c r="I1968">
        <v>8.7413264222813945E-3</v>
      </c>
      <c r="J1968">
        <v>8.8958224937073036E-3</v>
      </c>
      <c r="K1968">
        <v>119226.94996463842</v>
      </c>
      <c r="L1968">
        <v>13594432.23620839</v>
      </c>
      <c r="M1968">
        <v>0</v>
      </c>
    </row>
    <row r="1969" spans="1:13" x14ac:dyDescent="0.15">
      <c r="A1969">
        <v>90</v>
      </c>
      <c r="B1969" t="s">
        <v>158</v>
      </c>
      <c r="C1969" t="s">
        <v>464</v>
      </c>
      <c r="D1969">
        <v>4</v>
      </c>
      <c r="E1969">
        <v>100000</v>
      </c>
      <c r="F1969">
        <v>1587500</v>
      </c>
      <c r="G1969">
        <v>843750</v>
      </c>
      <c r="H1969">
        <v>35093.025781844983</v>
      </c>
      <c r="I1969">
        <v>-1.5232809345550237E-4</v>
      </c>
      <c r="J1969">
        <v>2.1679779704072947E-6</v>
      </c>
      <c r="K1969">
        <v>1.938729625224031E-2</v>
      </c>
      <c r="L1969">
        <v>-95.840826574003557</v>
      </c>
      <c r="M1969">
        <v>0</v>
      </c>
    </row>
    <row r="1970" spans="1:13" x14ac:dyDescent="0.15">
      <c r="A1970">
        <v>90</v>
      </c>
      <c r="B1970" t="s">
        <v>158</v>
      </c>
      <c r="C1970" t="s">
        <v>464</v>
      </c>
      <c r="D1970">
        <v>5</v>
      </c>
      <c r="E1970">
        <v>843750</v>
      </c>
      <c r="F1970">
        <v>1587500</v>
      </c>
      <c r="G1970">
        <v>1215625</v>
      </c>
      <c r="H1970">
        <v>498147437.11980265</v>
      </c>
      <c r="I1970">
        <v>6.5892421520012781E-5</v>
      </c>
      <c r="J1970">
        <v>2.2038849294592244E-4</v>
      </c>
      <c r="K1970">
        <v>275.2037399331976</v>
      </c>
      <c r="L1970">
        <v>40878.709480292251</v>
      </c>
      <c r="M1970">
        <v>0</v>
      </c>
    </row>
    <row r="1971" spans="1:13" x14ac:dyDescent="0.15">
      <c r="A1971">
        <v>90</v>
      </c>
      <c r="B1971" t="s">
        <v>158</v>
      </c>
      <c r="C1971" t="s">
        <v>464</v>
      </c>
      <c r="D1971">
        <v>6</v>
      </c>
      <c r="E1971">
        <v>843750</v>
      </c>
      <c r="F1971">
        <v>1215625</v>
      </c>
      <c r="G1971">
        <v>1029687.5</v>
      </c>
      <c r="H1971">
        <v>76361.294088880517</v>
      </c>
      <c r="I1971">
        <v>-1.3304689959775927E-4</v>
      </c>
      <c r="J1971">
        <v>2.1449171828150379E-5</v>
      </c>
      <c r="K1971">
        <v>4.2186132364552716E-2</v>
      </c>
      <c r="L1971">
        <v>-92.584032137043465</v>
      </c>
      <c r="M1971">
        <v>0</v>
      </c>
    </row>
    <row r="1972" spans="1:13" x14ac:dyDescent="0.15">
      <c r="A1972">
        <v>90</v>
      </c>
      <c r="B1972" t="s">
        <v>158</v>
      </c>
      <c r="C1972" t="s">
        <v>464</v>
      </c>
      <c r="D1972">
        <v>7</v>
      </c>
      <c r="E1972">
        <v>1029687.5</v>
      </c>
      <c r="F1972">
        <v>1215625</v>
      </c>
      <c r="G1972">
        <v>1122656.25</v>
      </c>
      <c r="H1972">
        <v>-1556258.357824465</v>
      </c>
      <c r="I1972">
        <v>-9.2220610142590905E-5</v>
      </c>
      <c r="J1972">
        <v>6.2275461283318748E-5</v>
      </c>
      <c r="K1972">
        <v>-0.85976176621899902</v>
      </c>
      <c r="L1972">
        <v>-238.62287390503238</v>
      </c>
      <c r="M1972">
        <v>0</v>
      </c>
    </row>
    <row r="1973" spans="1:13" x14ac:dyDescent="0.15">
      <c r="A1973">
        <v>90</v>
      </c>
      <c r="B1973" t="s">
        <v>158</v>
      </c>
      <c r="C1973" t="s">
        <v>464</v>
      </c>
      <c r="D1973">
        <v>8</v>
      </c>
      <c r="E1973">
        <v>1122656.25</v>
      </c>
      <c r="F1973">
        <v>1215625</v>
      </c>
      <c r="G1973">
        <v>1169140.625</v>
      </c>
      <c r="H1973">
        <v>-168903966.55382529</v>
      </c>
      <c r="I1973">
        <v>-3.4574225745448781E-5</v>
      </c>
      <c r="J1973">
        <v>1.1992184568046087E-4</v>
      </c>
      <c r="K1973">
        <v>-93.311738295635251</v>
      </c>
      <c r="L1973">
        <v>-14546.847790771559</v>
      </c>
      <c r="M1973">
        <v>0</v>
      </c>
    </row>
    <row r="1974" spans="1:13" x14ac:dyDescent="0.15">
      <c r="A1974">
        <v>90</v>
      </c>
      <c r="B1974" t="s">
        <v>158</v>
      </c>
      <c r="C1974" t="s">
        <v>464</v>
      </c>
      <c r="D1974">
        <v>9</v>
      </c>
      <c r="E1974">
        <v>1169140.625</v>
      </c>
      <c r="F1974">
        <v>1215625</v>
      </c>
      <c r="G1974">
        <v>1192382.8125</v>
      </c>
      <c r="H1974">
        <v>56812885.674886212</v>
      </c>
      <c r="I1974">
        <v>8.9693090637304746E-6</v>
      </c>
      <c r="J1974">
        <v>1.6346538048964013E-4</v>
      </c>
      <c r="K1974">
        <v>31.386528262647037</v>
      </c>
      <c r="L1974">
        <v>4664.6515095072464</v>
      </c>
      <c r="M1974">
        <v>0</v>
      </c>
    </row>
    <row r="1975" spans="1:13" x14ac:dyDescent="0.15">
      <c r="A1975">
        <v>90</v>
      </c>
      <c r="B1975" t="s">
        <v>158</v>
      </c>
      <c r="C1975" t="s">
        <v>464</v>
      </c>
      <c r="D1975">
        <v>10</v>
      </c>
      <c r="E1975">
        <v>1169140.625</v>
      </c>
      <c r="F1975">
        <v>1192382.8125</v>
      </c>
      <c r="G1975">
        <v>1180761.71875</v>
      </c>
      <c r="H1975">
        <v>-80751503.682539746</v>
      </c>
      <c r="I1975">
        <v>-1.4287661998207128E-5</v>
      </c>
      <c r="J1975">
        <v>1.4020840942770253E-4</v>
      </c>
      <c r="K1975">
        <v>-44.611522940184756</v>
      </c>
      <c r="L1975">
        <v>-6938.933071782375</v>
      </c>
      <c r="M1975">
        <v>0</v>
      </c>
    </row>
    <row r="1976" spans="1:13" x14ac:dyDescent="0.15">
      <c r="A1976">
        <v>90</v>
      </c>
      <c r="B1976" t="s">
        <v>158</v>
      </c>
      <c r="C1976" t="s">
        <v>464</v>
      </c>
      <c r="D1976">
        <v>11</v>
      </c>
      <c r="E1976">
        <v>1180761.71875</v>
      </c>
      <c r="F1976">
        <v>1192382.8125</v>
      </c>
      <c r="G1976">
        <v>1186572.265625</v>
      </c>
      <c r="H1976">
        <v>-18314995.716461383</v>
      </c>
      <c r="I1976">
        <v>-3.051971629560807E-6</v>
      </c>
      <c r="J1976">
        <v>1.5144409979634885E-4</v>
      </c>
      <c r="K1976">
        <v>-10.118199838933387</v>
      </c>
      <c r="L1976">
        <v>-1643.5213047739974</v>
      </c>
      <c r="M1976">
        <v>0</v>
      </c>
    </row>
    <row r="1977" spans="1:13" x14ac:dyDescent="0.15">
      <c r="A1977">
        <v>90</v>
      </c>
      <c r="B1977" t="s">
        <v>158</v>
      </c>
      <c r="C1977" t="s">
        <v>464</v>
      </c>
      <c r="D1977">
        <v>12</v>
      </c>
      <c r="E1977">
        <v>1186572.265625</v>
      </c>
      <c r="F1977">
        <v>1192382.8125</v>
      </c>
      <c r="G1977">
        <v>1189477.5390625</v>
      </c>
      <c r="H1977">
        <v>17631100.670018487</v>
      </c>
      <c r="I1977">
        <v>2.8578389846782429E-6</v>
      </c>
      <c r="J1977">
        <v>1.573539104105879E-4</v>
      </c>
      <c r="K1977">
        <v>9.7403790162647592</v>
      </c>
      <c r="L1977">
        <v>1382.2558720961335</v>
      </c>
      <c r="M1977">
        <v>0</v>
      </c>
    </row>
    <row r="1978" spans="1:13" x14ac:dyDescent="0.15">
      <c r="A1978">
        <v>90</v>
      </c>
      <c r="B1978" t="s">
        <v>158</v>
      </c>
      <c r="C1978" t="s">
        <v>464</v>
      </c>
      <c r="D1978">
        <v>13</v>
      </c>
      <c r="E1978">
        <v>1186572.265625</v>
      </c>
      <c r="F1978">
        <v>1189477.5390625</v>
      </c>
      <c r="G1978">
        <v>1188024.90234375</v>
      </c>
      <c r="H1978">
        <v>-741414.34272985009</v>
      </c>
      <c r="I1978">
        <v>-1.2182922000595459E-7</v>
      </c>
      <c r="J1978">
        <v>1.543742422059037E-4</v>
      </c>
      <c r="K1978">
        <v>-0.40959761057708188</v>
      </c>
      <c r="L1978">
        <v>-162.40730655284909</v>
      </c>
      <c r="M1978">
        <v>0</v>
      </c>
    </row>
    <row r="1979" spans="1:13" x14ac:dyDescent="0.15">
      <c r="A1979">
        <v>90</v>
      </c>
      <c r="B1979" t="s">
        <v>158</v>
      </c>
      <c r="C1979" t="s">
        <v>464</v>
      </c>
      <c r="D1979">
        <v>14</v>
      </c>
      <c r="E1979">
        <v>1188024.90234375</v>
      </c>
      <c r="F1979">
        <v>1189477.5390625</v>
      </c>
      <c r="G1979">
        <v>1188751.220703125</v>
      </c>
      <c r="H1979">
        <v>8344960.1834449042</v>
      </c>
      <c r="I1979">
        <v>1.3618528551306364E-6</v>
      </c>
      <c r="J1979">
        <v>1.5585792428104029E-4</v>
      </c>
      <c r="K1979">
        <v>4.6102099116598385</v>
      </c>
      <c r="L1979">
        <v>601.99382664011148</v>
      </c>
      <c r="M1979">
        <v>0</v>
      </c>
    </row>
    <row r="1980" spans="1:13" x14ac:dyDescent="0.15">
      <c r="A1980">
        <v>90</v>
      </c>
      <c r="B1980" t="s">
        <v>158</v>
      </c>
      <c r="C1980" t="s">
        <v>464</v>
      </c>
      <c r="D1980">
        <v>15</v>
      </c>
      <c r="E1980">
        <v>1188024.90234375</v>
      </c>
      <c r="F1980">
        <v>1188751.220703125</v>
      </c>
      <c r="G1980">
        <v>1188388.0615234375</v>
      </c>
      <c r="H1980">
        <v>3776849.6902008695</v>
      </c>
      <c r="I1980">
        <v>6.1847651695320178E-7</v>
      </c>
      <c r="J1980">
        <v>1.5511454794286286E-4</v>
      </c>
      <c r="K1980">
        <v>2.0865372025568516</v>
      </c>
      <c r="L1980">
        <v>217.8128266754203</v>
      </c>
      <c r="M1980">
        <v>0</v>
      </c>
    </row>
    <row r="1981" spans="1:13" x14ac:dyDescent="0.15">
      <c r="A1981">
        <v>90</v>
      </c>
      <c r="B1981" t="s">
        <v>158</v>
      </c>
      <c r="C1981" t="s">
        <v>464</v>
      </c>
      <c r="D1981">
        <v>16</v>
      </c>
      <c r="E1981">
        <v>1188024.90234375</v>
      </c>
      <c r="F1981">
        <v>1188388.0615234375</v>
      </c>
      <c r="G1981">
        <v>1188206.4819335938</v>
      </c>
      <c r="H1981">
        <v>1511391.8462814016</v>
      </c>
      <c r="I1981">
        <v>2.4792363214338315E-7</v>
      </c>
      <c r="J1981">
        <v>1.5474399505805304E-4</v>
      </c>
      <c r="K1981">
        <v>0.83497506482433237</v>
      </c>
      <c r="L1981">
        <v>27.199427815095017</v>
      </c>
      <c r="M1981">
        <v>0</v>
      </c>
    </row>
    <row r="1982" spans="1:13" x14ac:dyDescent="0.15">
      <c r="A1982">
        <v>90</v>
      </c>
      <c r="B1982" t="s">
        <v>158</v>
      </c>
      <c r="C1982" t="s">
        <v>464</v>
      </c>
      <c r="D1982">
        <v>17</v>
      </c>
      <c r="E1982">
        <v>1188024.90234375</v>
      </c>
      <c r="F1982">
        <v>1188206.4819335938</v>
      </c>
      <c r="G1982">
        <v>1188115.6921386719</v>
      </c>
      <c r="H1982">
        <v>383394.28419191076</v>
      </c>
      <c r="I1982">
        <v>6.2944967954147064E-8</v>
      </c>
      <c r="J1982">
        <v>1.545590163938638E-4</v>
      </c>
      <c r="K1982">
        <v>0.21180785650263204</v>
      </c>
      <c r="L1982">
        <v>-67.730896348841199</v>
      </c>
      <c r="M1982">
        <v>0</v>
      </c>
    </row>
    <row r="1983" spans="1:13" x14ac:dyDescent="0.15">
      <c r="A1983">
        <v>90</v>
      </c>
      <c r="B1983" t="s">
        <v>158</v>
      </c>
      <c r="C1983" t="s">
        <v>464</v>
      </c>
      <c r="D1983">
        <v>18</v>
      </c>
      <c r="E1983">
        <v>1188115.6921386719</v>
      </c>
      <c r="F1983">
        <v>1188206.4819335938</v>
      </c>
      <c r="G1983">
        <v>1188161.0870361328</v>
      </c>
      <c r="H1983">
        <v>947058.33339158888</v>
      </c>
      <c r="I1983">
        <v>1.5541923068388753E-7</v>
      </c>
      <c r="J1983">
        <v>1.5465149065659354E-4</v>
      </c>
      <c r="K1983">
        <v>0.52320653658524163</v>
      </c>
      <c r="L1983">
        <v>-20.292093073505264</v>
      </c>
      <c r="M1983">
        <v>0</v>
      </c>
    </row>
    <row r="1984" spans="1:13" x14ac:dyDescent="0.15">
      <c r="A1984">
        <v>90</v>
      </c>
      <c r="B1984" t="s">
        <v>158</v>
      </c>
      <c r="C1984" t="s">
        <v>464</v>
      </c>
      <c r="D1984">
        <v>19</v>
      </c>
      <c r="E1984">
        <v>1188161.0870361328</v>
      </c>
      <c r="F1984">
        <v>1188206.4819335938</v>
      </c>
      <c r="G1984">
        <v>1188183.7844848633</v>
      </c>
      <c r="H1984">
        <v>1229098.6892290749</v>
      </c>
      <c r="I1984">
        <v>2.0166066021546584E-7</v>
      </c>
      <c r="J1984">
        <v>1.5469773208612512E-4</v>
      </c>
      <c r="K1984">
        <v>0.67902097013395635</v>
      </c>
      <c r="L1984">
        <v>3.4434828414991565</v>
      </c>
      <c r="M1984">
        <v>0</v>
      </c>
    </row>
    <row r="1985" spans="1:15" x14ac:dyDescent="0.15">
      <c r="A1985">
        <v>90</v>
      </c>
      <c r="B1985" t="s">
        <v>158</v>
      </c>
      <c r="C1985" t="s">
        <v>464</v>
      </c>
      <c r="D1985">
        <v>20</v>
      </c>
      <c r="E1985">
        <v>1188161.0870361328</v>
      </c>
      <c r="F1985">
        <v>1188183.7844848633</v>
      </c>
      <c r="G1985">
        <v>1188172.435760498</v>
      </c>
      <c r="H1985">
        <v>1088082.519645409</v>
      </c>
      <c r="I1985">
        <v>1.7854308985480955E-7</v>
      </c>
      <c r="J1985">
        <v>1.5467461451576446E-4</v>
      </c>
      <c r="K1985">
        <v>0.60111596778192045</v>
      </c>
      <c r="L1985">
        <v>-8.4238544088952736</v>
      </c>
      <c r="M1985">
        <v>0</v>
      </c>
    </row>
    <row r="1986" spans="1:15" x14ac:dyDescent="0.15">
      <c r="A1986">
        <v>90</v>
      </c>
      <c r="B1986" t="s">
        <v>158</v>
      </c>
      <c r="C1986" t="s">
        <v>464</v>
      </c>
      <c r="D1986">
        <v>21</v>
      </c>
      <c r="E1986">
        <v>1188172.435760498</v>
      </c>
      <c r="F1986">
        <v>1188183.7844848633</v>
      </c>
      <c r="G1986">
        <v>1188178.1101226807</v>
      </c>
      <c r="H1986">
        <v>1158556.005469407</v>
      </c>
      <c r="I1986">
        <v>1.900968245009552E-7</v>
      </c>
      <c r="J1986">
        <v>1.5468616825041061E-4</v>
      </c>
      <c r="K1986">
        <v>0.64004935460616919</v>
      </c>
      <c r="L1986">
        <v>-2.4930693808367832</v>
      </c>
      <c r="M1986">
        <v>0</v>
      </c>
    </row>
    <row r="1987" spans="1:15" x14ac:dyDescent="0.15">
      <c r="A1987">
        <v>90</v>
      </c>
      <c r="B1987" t="s">
        <v>158</v>
      </c>
      <c r="C1987" t="s">
        <v>464</v>
      </c>
      <c r="D1987">
        <v>22</v>
      </c>
      <c r="E1987">
        <v>1188178.1101226807</v>
      </c>
      <c r="F1987">
        <v>1188183.7844848633</v>
      </c>
      <c r="G1987">
        <v>1188180.947303772</v>
      </c>
      <c r="H1987">
        <v>1193825.817152427</v>
      </c>
      <c r="I1987">
        <v>1.9587864699978342E-7</v>
      </c>
      <c r="J1987">
        <v>1.5469195007290944E-4</v>
      </c>
      <c r="K1987">
        <v>0.65953431700611098</v>
      </c>
      <c r="L1987">
        <v>0.47508503325730367</v>
      </c>
      <c r="M1987">
        <v>0</v>
      </c>
    </row>
    <row r="1988" spans="1:15" x14ac:dyDescent="0.15">
      <c r="A1988">
        <v>90</v>
      </c>
      <c r="B1988" t="s">
        <v>158</v>
      </c>
      <c r="C1988" t="s">
        <v>465</v>
      </c>
      <c r="D1988">
        <v>22</v>
      </c>
      <c r="E1988">
        <v>1188178.1101226807</v>
      </c>
      <c r="F1988">
        <v>1188183.7844848633</v>
      </c>
      <c r="G1988">
        <v>1188180.947303772</v>
      </c>
      <c r="H1988">
        <v>1193825.817152427</v>
      </c>
      <c r="I1988">
        <v>1.9587864699978342E-7</v>
      </c>
      <c r="J1988">
        <v>1.5469195007290944E-4</v>
      </c>
      <c r="K1988">
        <v>0.65953431700611098</v>
      </c>
      <c r="L1988">
        <v>0.47508503325730367</v>
      </c>
      <c r="M1988">
        <v>0</v>
      </c>
      <c r="N1988" t="s">
        <v>466</v>
      </c>
      <c r="O1988" t="s">
        <v>467</v>
      </c>
    </row>
    <row r="1989" spans="1:15" x14ac:dyDescent="0.15">
      <c r="A1989">
        <v>91</v>
      </c>
      <c r="B1989" t="s">
        <v>159</v>
      </c>
      <c r="C1989" t="s">
        <v>461</v>
      </c>
      <c r="D1989">
        <v>0</v>
      </c>
      <c r="E1989">
        <v>100000</v>
      </c>
      <c r="F1989">
        <v>12000000</v>
      </c>
      <c r="G1989">
        <v>100000</v>
      </c>
      <c r="H1989">
        <v>1070.3373854858155</v>
      </c>
      <c r="I1989">
        <v>-4.0566967169270075E-4</v>
      </c>
      <c r="J1989">
        <v>-2.5247117334853587E-4</v>
      </c>
      <c r="K1989">
        <v>7.312395784653099E-4</v>
      </c>
      <c r="L1989">
        <v>-98.929662614514186</v>
      </c>
      <c r="M1989">
        <v>0</v>
      </c>
      <c r="O1989" t="s">
        <v>462</v>
      </c>
    </row>
    <row r="1990" spans="1:15" x14ac:dyDescent="0.15">
      <c r="A1990">
        <v>91</v>
      </c>
      <c r="B1990" t="s">
        <v>159</v>
      </c>
      <c r="C1990" t="s">
        <v>461</v>
      </c>
      <c r="D1990">
        <v>0</v>
      </c>
      <c r="E1990">
        <v>100000</v>
      </c>
      <c r="F1990">
        <v>12000000</v>
      </c>
      <c r="G1990">
        <v>12000000</v>
      </c>
      <c r="H1990">
        <v>9.3754340620596208E+16</v>
      </c>
      <c r="I1990">
        <v>536.87076880150175</v>
      </c>
      <c r="J1990">
        <v>536.87092200000006</v>
      </c>
      <c r="K1990">
        <v>64051658331.620888</v>
      </c>
      <c r="L1990">
        <v>781286171738.30176</v>
      </c>
      <c r="M1990">
        <v>5</v>
      </c>
      <c r="O1990" t="s">
        <v>463</v>
      </c>
    </row>
    <row r="1991" spans="1:15" x14ac:dyDescent="0.15">
      <c r="A1991">
        <v>91</v>
      </c>
      <c r="B1991" t="s">
        <v>159</v>
      </c>
      <c r="C1991" t="s">
        <v>464</v>
      </c>
      <c r="D1991">
        <v>1</v>
      </c>
      <c r="E1991">
        <v>100000</v>
      </c>
      <c r="F1991">
        <v>12000000</v>
      </c>
      <c r="G1991">
        <v>6050000</v>
      </c>
      <c r="H1991">
        <v>9.3754340620596208E+16</v>
      </c>
      <c r="I1991">
        <v>536.87076880150175</v>
      </c>
      <c r="J1991">
        <v>536.87092200000006</v>
      </c>
      <c r="K1991">
        <v>64051658331.620888</v>
      </c>
      <c r="L1991">
        <v>1549658522554.4827</v>
      </c>
      <c r="M1991">
        <v>5</v>
      </c>
    </row>
    <row r="1992" spans="1:15" x14ac:dyDescent="0.15">
      <c r="A1992">
        <v>91</v>
      </c>
      <c r="B1992" t="s">
        <v>159</v>
      </c>
      <c r="C1992" t="s">
        <v>464</v>
      </c>
      <c r="D1992">
        <v>2</v>
      </c>
      <c r="E1992">
        <v>100000</v>
      </c>
      <c r="F1992">
        <v>6050000</v>
      </c>
      <c r="G1992">
        <v>3075000</v>
      </c>
      <c r="H1992">
        <v>9.3754340620596208E+16</v>
      </c>
      <c r="I1992">
        <v>536.87076880150175</v>
      </c>
      <c r="J1992">
        <v>536.87092200000006</v>
      </c>
      <c r="K1992">
        <v>64051658331.620888</v>
      </c>
      <c r="L1992">
        <v>3048921646098.2505</v>
      </c>
      <c r="M1992">
        <v>5</v>
      </c>
    </row>
    <row r="1993" spans="1:15" x14ac:dyDescent="0.15">
      <c r="A1993">
        <v>91</v>
      </c>
      <c r="B1993" t="s">
        <v>159</v>
      </c>
      <c r="C1993" t="s">
        <v>464</v>
      </c>
      <c r="D1993">
        <v>3</v>
      </c>
      <c r="E1993">
        <v>100000</v>
      </c>
      <c r="F1993">
        <v>3075000</v>
      </c>
      <c r="G1993">
        <v>1587500</v>
      </c>
      <c r="H1993">
        <v>395615795221114</v>
      </c>
      <c r="I1993">
        <v>4.5632094474907188</v>
      </c>
      <c r="J1993">
        <v>4.5633626459890628</v>
      </c>
      <c r="K1993">
        <v>270279195.37763315</v>
      </c>
      <c r="L1993">
        <v>24920679913.92844</v>
      </c>
      <c r="M1993">
        <v>0</v>
      </c>
    </row>
    <row r="1994" spans="1:15" x14ac:dyDescent="0.15">
      <c r="A1994">
        <v>91</v>
      </c>
      <c r="B1994" t="s">
        <v>159</v>
      </c>
      <c r="C1994" t="s">
        <v>464</v>
      </c>
      <c r="D1994">
        <v>4</v>
      </c>
      <c r="E1994">
        <v>100000</v>
      </c>
      <c r="F1994">
        <v>1587500</v>
      </c>
      <c r="G1994">
        <v>843750</v>
      </c>
      <c r="H1994">
        <v>22096073608.594414</v>
      </c>
      <c r="I1994">
        <v>1.4060370551847094E-3</v>
      </c>
      <c r="J1994">
        <v>1.5592355535288742E-3</v>
      </c>
      <c r="K1994">
        <v>15095.729412416345</v>
      </c>
      <c r="L1994">
        <v>2618693.9091667454</v>
      </c>
      <c r="M1994">
        <v>0</v>
      </c>
    </row>
    <row r="1995" spans="1:15" x14ac:dyDescent="0.15">
      <c r="A1995">
        <v>91</v>
      </c>
      <c r="B1995" t="s">
        <v>159</v>
      </c>
      <c r="C1995" t="s">
        <v>464</v>
      </c>
      <c r="D1995">
        <v>5</v>
      </c>
      <c r="E1995">
        <v>100000</v>
      </c>
      <c r="F1995">
        <v>843750</v>
      </c>
      <c r="G1995">
        <v>471875</v>
      </c>
      <c r="H1995">
        <v>28353.613368958166</v>
      </c>
      <c r="I1995">
        <v>-1.5775138967232837E-4</v>
      </c>
      <c r="J1995">
        <v>-4.5528913281635027E-6</v>
      </c>
      <c r="K1995">
        <v>1.9370793330249519E-2</v>
      </c>
      <c r="L1995">
        <v>-93.991287233068462</v>
      </c>
      <c r="M1995">
        <v>0</v>
      </c>
    </row>
    <row r="1996" spans="1:15" x14ac:dyDescent="0.15">
      <c r="A1996">
        <v>91</v>
      </c>
      <c r="B1996" t="s">
        <v>159</v>
      </c>
      <c r="C1996" t="s">
        <v>464</v>
      </c>
      <c r="D1996">
        <v>6</v>
      </c>
      <c r="E1996">
        <v>471875</v>
      </c>
      <c r="F1996">
        <v>843750</v>
      </c>
      <c r="G1996">
        <v>657812.5</v>
      </c>
      <c r="H1996">
        <v>-106751.96186329912</v>
      </c>
      <c r="I1996">
        <v>-1.2323917154989872E-4</v>
      </c>
      <c r="J1996">
        <v>2.9959326794266146E-5</v>
      </c>
      <c r="K1996">
        <v>-7.2931451943848952E-2</v>
      </c>
      <c r="L1996">
        <v>-116.22832674406447</v>
      </c>
      <c r="M1996">
        <v>0</v>
      </c>
    </row>
    <row r="1997" spans="1:15" x14ac:dyDescent="0.15">
      <c r="A1997">
        <v>91</v>
      </c>
      <c r="B1997" t="s">
        <v>159</v>
      </c>
      <c r="C1997" t="s">
        <v>464</v>
      </c>
      <c r="D1997">
        <v>7</v>
      </c>
      <c r="E1997">
        <v>657812.5</v>
      </c>
      <c r="F1997">
        <v>843750</v>
      </c>
      <c r="G1997">
        <v>750781.25</v>
      </c>
      <c r="H1997">
        <v>899560290.28404081</v>
      </c>
      <c r="I1997">
        <v>1.0801172689632452E-4</v>
      </c>
      <c r="J1997">
        <v>2.612102252404894E-4</v>
      </c>
      <c r="K1997">
        <v>614.56704810219037</v>
      </c>
      <c r="L1997">
        <v>119716.56311795757</v>
      </c>
      <c r="M1997">
        <v>0</v>
      </c>
    </row>
    <row r="1998" spans="1:15" x14ac:dyDescent="0.15">
      <c r="A1998">
        <v>91</v>
      </c>
      <c r="B1998" t="s">
        <v>159</v>
      </c>
      <c r="C1998" t="s">
        <v>464</v>
      </c>
      <c r="D1998">
        <v>8</v>
      </c>
      <c r="E1998">
        <v>657812.5</v>
      </c>
      <c r="F1998">
        <v>750781.25</v>
      </c>
      <c r="G1998">
        <v>704296.875</v>
      </c>
      <c r="H1998">
        <v>-137754160.31760857</v>
      </c>
      <c r="I1998">
        <v>-6.2124358039943956E-5</v>
      </c>
      <c r="J1998">
        <v>9.1074140304220921E-5</v>
      </c>
      <c r="K1998">
        <v>-94.111721676216959</v>
      </c>
      <c r="L1998">
        <v>-19659.104293570599</v>
      </c>
      <c r="M1998">
        <v>0</v>
      </c>
    </row>
    <row r="1999" spans="1:15" x14ac:dyDescent="0.15">
      <c r="A1999">
        <v>91</v>
      </c>
      <c r="B1999" t="s">
        <v>159</v>
      </c>
      <c r="C1999" t="s">
        <v>464</v>
      </c>
      <c r="D1999">
        <v>9</v>
      </c>
      <c r="E1999">
        <v>704296.875</v>
      </c>
      <c r="F1999">
        <v>750781.25</v>
      </c>
      <c r="G1999">
        <v>727539.0625</v>
      </c>
      <c r="H1999">
        <v>21570465.994713314</v>
      </c>
      <c r="I1999">
        <v>3.4598668081785744E-6</v>
      </c>
      <c r="J1999">
        <v>1.5665836515234345E-4</v>
      </c>
      <c r="K1999">
        <v>14.736641618955668</v>
      </c>
      <c r="L1999">
        <v>2864.8533125619374</v>
      </c>
      <c r="M1999">
        <v>0</v>
      </c>
    </row>
    <row r="2000" spans="1:15" x14ac:dyDescent="0.15">
      <c r="A2000">
        <v>91</v>
      </c>
      <c r="B2000" t="s">
        <v>159</v>
      </c>
      <c r="C2000" t="s">
        <v>464</v>
      </c>
      <c r="D2000">
        <v>10</v>
      </c>
      <c r="E2000">
        <v>704296.875</v>
      </c>
      <c r="F2000">
        <v>727539.0625</v>
      </c>
      <c r="G2000">
        <v>715917.96875</v>
      </c>
      <c r="H2000">
        <v>-165156217.28007722</v>
      </c>
      <c r="I2000">
        <v>-3.3261148253587079E-5</v>
      </c>
      <c r="J2000">
        <v>1.199373500905778E-4</v>
      </c>
      <c r="K2000">
        <v>-112.83242493673437</v>
      </c>
      <c r="L2000">
        <v>-23169.153798226584</v>
      </c>
      <c r="M2000">
        <v>0</v>
      </c>
    </row>
    <row r="2001" spans="1:15" x14ac:dyDescent="0.15">
      <c r="A2001">
        <v>91</v>
      </c>
      <c r="B2001" t="s">
        <v>159</v>
      </c>
      <c r="C2001" t="s">
        <v>464</v>
      </c>
      <c r="D2001">
        <v>11</v>
      </c>
      <c r="E2001">
        <v>715917.96875</v>
      </c>
      <c r="F2001">
        <v>727539.0625</v>
      </c>
      <c r="G2001">
        <v>721728.515625</v>
      </c>
      <c r="H2001">
        <v>-90052831.594871491</v>
      </c>
      <c r="I2001">
        <v>-1.5988435708278468E-5</v>
      </c>
      <c r="J2001">
        <v>1.3721006263588641E-4</v>
      </c>
      <c r="K2001">
        <v>-61.522838973948964</v>
      </c>
      <c r="L2001">
        <v>-12577.383066524377</v>
      </c>
      <c r="M2001">
        <v>0</v>
      </c>
    </row>
    <row r="2002" spans="1:15" x14ac:dyDescent="0.15">
      <c r="A2002">
        <v>91</v>
      </c>
      <c r="B2002" t="s">
        <v>159</v>
      </c>
      <c r="C2002" t="s">
        <v>464</v>
      </c>
      <c r="D2002">
        <v>12</v>
      </c>
      <c r="E2002">
        <v>721728.515625</v>
      </c>
      <c r="F2002">
        <v>727539.0625</v>
      </c>
      <c r="G2002">
        <v>724633.7890625</v>
      </c>
      <c r="H2002">
        <v>-38908906.063885726</v>
      </c>
      <c r="I2002">
        <v>-6.5505217429724985E-6</v>
      </c>
      <c r="J2002">
        <v>1.4664797660119238E-4</v>
      </c>
      <c r="K2002">
        <v>-26.582022131076155</v>
      </c>
      <c r="L2002">
        <v>-5469.4578766778723</v>
      </c>
      <c r="M2002">
        <v>0</v>
      </c>
    </row>
    <row r="2003" spans="1:15" x14ac:dyDescent="0.15">
      <c r="A2003">
        <v>91</v>
      </c>
      <c r="B2003" t="s">
        <v>159</v>
      </c>
      <c r="C2003" t="s">
        <v>464</v>
      </c>
      <c r="D2003">
        <v>13</v>
      </c>
      <c r="E2003">
        <v>724633.7890625</v>
      </c>
      <c r="F2003">
        <v>727539.0625</v>
      </c>
      <c r="G2003">
        <v>726086.42578125</v>
      </c>
      <c r="H2003">
        <v>-9855725.8078205567</v>
      </c>
      <c r="I2003">
        <v>-1.6187217030888079E-6</v>
      </c>
      <c r="J2003">
        <v>1.5157977664107607E-4</v>
      </c>
      <c r="K2003">
        <v>-6.7332944573446261</v>
      </c>
      <c r="L2003">
        <v>-1457.3764028457153</v>
      </c>
      <c r="M2003">
        <v>0</v>
      </c>
    </row>
    <row r="2004" spans="1:15" x14ac:dyDescent="0.15">
      <c r="A2004">
        <v>91</v>
      </c>
      <c r="B2004" t="s">
        <v>159</v>
      </c>
      <c r="C2004" t="s">
        <v>464</v>
      </c>
      <c r="D2004">
        <v>14</v>
      </c>
      <c r="E2004">
        <v>726086.42578125</v>
      </c>
      <c r="F2004">
        <v>727539.0625</v>
      </c>
      <c r="G2004">
        <v>726812.744140625</v>
      </c>
      <c r="H2004">
        <v>5557948.7673208574</v>
      </c>
      <c r="I2004">
        <v>9.0199002881542235E-7</v>
      </c>
      <c r="J2004">
        <v>1.541004883729803E-4</v>
      </c>
      <c r="K2004">
        <v>3.7971131055118623</v>
      </c>
      <c r="L2004">
        <v>664.70161153991762</v>
      </c>
      <c r="M2004">
        <v>0</v>
      </c>
    </row>
    <row r="2005" spans="1:15" x14ac:dyDescent="0.15">
      <c r="A2005">
        <v>91</v>
      </c>
      <c r="B2005" t="s">
        <v>159</v>
      </c>
      <c r="C2005" t="s">
        <v>464</v>
      </c>
      <c r="D2005">
        <v>15</v>
      </c>
      <c r="E2005">
        <v>726086.42578125</v>
      </c>
      <c r="F2005">
        <v>726812.744140625</v>
      </c>
      <c r="G2005">
        <v>726449.5849609375</v>
      </c>
      <c r="H2005">
        <v>-2223373.430176002</v>
      </c>
      <c r="I2005">
        <v>-3.6298093787133045E-7</v>
      </c>
      <c r="J2005">
        <v>1.5283551740629355E-4</v>
      </c>
      <c r="K2005">
        <v>-1.5189777278637491</v>
      </c>
      <c r="L2005">
        <v>-406.06025197131288</v>
      </c>
      <c r="M2005">
        <v>0</v>
      </c>
    </row>
    <row r="2006" spans="1:15" x14ac:dyDescent="0.15">
      <c r="A2006">
        <v>91</v>
      </c>
      <c r="B2006" t="s">
        <v>159</v>
      </c>
      <c r="C2006" t="s">
        <v>464</v>
      </c>
      <c r="D2006">
        <v>16</v>
      </c>
      <c r="E2006">
        <v>726449.5849609375</v>
      </c>
      <c r="F2006">
        <v>726812.744140625</v>
      </c>
      <c r="G2006">
        <v>726631.16455078125</v>
      </c>
      <c r="H2006">
        <v>1648557.9375455938</v>
      </c>
      <c r="I2006">
        <v>2.6833670818985841E-7</v>
      </c>
      <c r="J2006">
        <v>1.5346683505235474E-4</v>
      </c>
      <c r="K2006">
        <v>1.1262717977278915</v>
      </c>
      <c r="L2006">
        <v>126.87685554538075</v>
      </c>
      <c r="M2006">
        <v>0</v>
      </c>
    </row>
    <row r="2007" spans="1:15" x14ac:dyDescent="0.15">
      <c r="A2007">
        <v>91</v>
      </c>
      <c r="B2007" t="s">
        <v>159</v>
      </c>
      <c r="C2007" t="s">
        <v>464</v>
      </c>
      <c r="D2007">
        <v>17</v>
      </c>
      <c r="E2007">
        <v>726449.5849609375</v>
      </c>
      <c r="F2007">
        <v>726631.16455078125</v>
      </c>
      <c r="G2007">
        <v>726540.37475585938</v>
      </c>
      <c r="H2007">
        <v>-292076.05090699869</v>
      </c>
      <c r="I2007">
        <v>-4.7612251881498559E-8</v>
      </c>
      <c r="J2007">
        <v>1.5315088609228338E-4</v>
      </c>
      <c r="K2007">
        <v>-0.19954228567668444</v>
      </c>
      <c r="L2007">
        <v>-140.20093873036933</v>
      </c>
      <c r="M2007">
        <v>0</v>
      </c>
    </row>
    <row r="2008" spans="1:15" x14ac:dyDescent="0.15">
      <c r="A2008">
        <v>91</v>
      </c>
      <c r="B2008" t="s">
        <v>159</v>
      </c>
      <c r="C2008" t="s">
        <v>464</v>
      </c>
      <c r="D2008">
        <v>18</v>
      </c>
      <c r="E2008">
        <v>726540.37475585938</v>
      </c>
      <c r="F2008">
        <v>726631.16455078125</v>
      </c>
      <c r="G2008">
        <v>726585.76965332031</v>
      </c>
      <c r="H2008">
        <v>677144.10214762646</v>
      </c>
      <c r="I2008">
        <v>1.1030118661061535E-7</v>
      </c>
      <c r="J2008">
        <v>1.5330879953077549E-4</v>
      </c>
      <c r="K2008">
        <v>0.46261540942994844</v>
      </c>
      <c r="L2008">
        <v>-6.8046567343707016</v>
      </c>
      <c r="M2008">
        <v>0</v>
      </c>
    </row>
    <row r="2009" spans="1:15" x14ac:dyDescent="0.15">
      <c r="A2009">
        <v>91</v>
      </c>
      <c r="B2009" t="s">
        <v>159</v>
      </c>
      <c r="C2009" t="s">
        <v>464</v>
      </c>
      <c r="D2009">
        <v>19</v>
      </c>
      <c r="E2009">
        <v>726585.76965332031</v>
      </c>
      <c r="F2009">
        <v>726631.16455078125</v>
      </c>
      <c r="G2009">
        <v>726608.46710205078</v>
      </c>
      <c r="H2009">
        <v>1162568.3500055568</v>
      </c>
      <c r="I2009">
        <v>1.8930231160505136E-7</v>
      </c>
      <c r="J2009">
        <v>1.5338780065576993E-4</v>
      </c>
      <c r="K2009">
        <v>0.7942504874846682</v>
      </c>
      <c r="L2009">
        <v>59.999284709997234</v>
      </c>
      <c r="M2009">
        <v>0</v>
      </c>
    </row>
    <row r="2010" spans="1:15" x14ac:dyDescent="0.15">
      <c r="A2010">
        <v>91</v>
      </c>
      <c r="B2010" t="s">
        <v>159</v>
      </c>
      <c r="C2010" t="s">
        <v>464</v>
      </c>
      <c r="D2010">
        <v>20</v>
      </c>
      <c r="E2010">
        <v>726585.76965332031</v>
      </c>
      <c r="F2010">
        <v>726608.46710205078</v>
      </c>
      <c r="G2010">
        <v>726597.11837768555</v>
      </c>
      <c r="H2010">
        <v>919716.15465668647</v>
      </c>
      <c r="I2010">
        <v>1.4978629441327529E-7</v>
      </c>
      <c r="J2010">
        <v>1.5334828463857815E-4</v>
      </c>
      <c r="K2010">
        <v>0.62833725361619053</v>
      </c>
      <c r="L2010">
        <v>26.578557964857982</v>
      </c>
      <c r="M2010">
        <v>0</v>
      </c>
    </row>
    <row r="2011" spans="1:15" x14ac:dyDescent="0.15">
      <c r="A2011">
        <v>91</v>
      </c>
      <c r="B2011" t="s">
        <v>159</v>
      </c>
      <c r="C2011" t="s">
        <v>464</v>
      </c>
      <c r="D2011">
        <v>21</v>
      </c>
      <c r="E2011">
        <v>726585.76965332031</v>
      </c>
      <c r="F2011">
        <v>726597.11837768555</v>
      </c>
      <c r="G2011">
        <v>726591.44401550293</v>
      </c>
      <c r="H2011">
        <v>798420.79069625866</v>
      </c>
      <c r="I2011">
        <v>1.3004405533537577E-7</v>
      </c>
      <c r="J2011">
        <v>1.5332854239950025E-4</v>
      </c>
      <c r="K2011">
        <v>0.54546995213259208</v>
      </c>
      <c r="L2011">
        <v>9.885795830981893</v>
      </c>
      <c r="M2011">
        <v>0</v>
      </c>
    </row>
    <row r="2012" spans="1:15" x14ac:dyDescent="0.15">
      <c r="A2012">
        <v>91</v>
      </c>
      <c r="B2012" t="s">
        <v>159</v>
      </c>
      <c r="C2012" t="s">
        <v>464</v>
      </c>
      <c r="D2012">
        <v>22</v>
      </c>
      <c r="E2012">
        <v>726585.76965332031</v>
      </c>
      <c r="F2012">
        <v>726591.44401550293</v>
      </c>
      <c r="G2012">
        <v>726588.60683441162</v>
      </c>
      <c r="H2012">
        <v>737710.73616465752</v>
      </c>
      <c r="I2012">
        <v>1.2016140593819466E-7</v>
      </c>
      <c r="J2012">
        <v>1.5331865975010307E-4</v>
      </c>
      <c r="K2012">
        <v>0.50399368933332145</v>
      </c>
      <c r="L2012">
        <v>1.5307326904976657</v>
      </c>
      <c r="M2012">
        <v>0</v>
      </c>
    </row>
    <row r="2013" spans="1:15" x14ac:dyDescent="0.15">
      <c r="A2013">
        <v>91</v>
      </c>
      <c r="B2013" t="s">
        <v>159</v>
      </c>
      <c r="C2013" t="s">
        <v>464</v>
      </c>
      <c r="D2013">
        <v>23</v>
      </c>
      <c r="E2013">
        <v>726585.76965332031</v>
      </c>
      <c r="F2013">
        <v>726588.60683441162</v>
      </c>
      <c r="G2013">
        <v>726587.18824386597</v>
      </c>
      <c r="H2013">
        <v>707384.47143099154</v>
      </c>
      <c r="I2013">
        <v>1.1522441886242145E-7</v>
      </c>
      <c r="J2013">
        <v>1.533137227630273E-4</v>
      </c>
      <c r="K2013">
        <v>0.4832752080946156</v>
      </c>
      <c r="L2013">
        <v>-2.6428647688223998</v>
      </c>
      <c r="M2013">
        <v>0</v>
      </c>
    </row>
    <row r="2014" spans="1:15" x14ac:dyDescent="0.15">
      <c r="A2014">
        <v>91</v>
      </c>
      <c r="B2014" t="s">
        <v>159</v>
      </c>
      <c r="C2014" t="s">
        <v>464</v>
      </c>
      <c r="D2014">
        <v>24</v>
      </c>
      <c r="E2014">
        <v>726587.18824386597</v>
      </c>
      <c r="F2014">
        <v>726588.60683441162</v>
      </c>
      <c r="G2014">
        <v>726587.89753913879</v>
      </c>
      <c r="H2014">
        <v>722547.31905543758</v>
      </c>
      <c r="I2014">
        <v>1.1769289473805835E-7</v>
      </c>
      <c r="J2014">
        <v>1.5331619123890294E-4</v>
      </c>
      <c r="K2014">
        <v>0.49363425418193979</v>
      </c>
      <c r="L2014">
        <v>-0.55610319100911887</v>
      </c>
      <c r="M2014">
        <v>0</v>
      </c>
    </row>
    <row r="2015" spans="1:15" x14ac:dyDescent="0.15">
      <c r="A2015">
        <v>91</v>
      </c>
      <c r="B2015" t="s">
        <v>159</v>
      </c>
      <c r="C2015" t="s">
        <v>465</v>
      </c>
      <c r="D2015">
        <v>24</v>
      </c>
      <c r="E2015">
        <v>726587.18824386597</v>
      </c>
      <c r="F2015">
        <v>726588.60683441162</v>
      </c>
      <c r="G2015">
        <v>726587.89753913879</v>
      </c>
      <c r="H2015">
        <v>722547.31905543758</v>
      </c>
      <c r="I2015">
        <v>1.1769289473805835E-7</v>
      </c>
      <c r="J2015">
        <v>1.5331619123890294E-4</v>
      </c>
      <c r="K2015">
        <v>0.49363425418193979</v>
      </c>
      <c r="L2015">
        <v>-0.55610319100911887</v>
      </c>
      <c r="M2015">
        <v>0</v>
      </c>
      <c r="N2015" t="s">
        <v>466</v>
      </c>
      <c r="O2015" t="s">
        <v>467</v>
      </c>
    </row>
    <row r="2016" spans="1:15" x14ac:dyDescent="0.15">
      <c r="A2016">
        <v>92</v>
      </c>
      <c r="B2016" t="s">
        <v>160</v>
      </c>
      <c r="C2016" t="s">
        <v>461</v>
      </c>
      <c r="D2016">
        <v>0</v>
      </c>
      <c r="E2016">
        <v>100000</v>
      </c>
      <c r="F2016">
        <v>12000000</v>
      </c>
      <c r="G2016">
        <v>100000</v>
      </c>
      <c r="H2016">
        <v>8690.7957127852824</v>
      </c>
      <c r="I2016">
        <v>-2.0723930518567072E-4</v>
      </c>
      <c r="J2016">
        <v>-5.4689800473498891E-5</v>
      </c>
      <c r="K2016">
        <v>7.7780003748820622E-3</v>
      </c>
      <c r="L2016">
        <v>-91.309204287214712</v>
      </c>
      <c r="M2016">
        <v>0</v>
      </c>
      <c r="O2016" t="s">
        <v>462</v>
      </c>
    </row>
    <row r="2017" spans="1:15" x14ac:dyDescent="0.15">
      <c r="A2017">
        <v>92</v>
      </c>
      <c r="B2017" t="s">
        <v>160</v>
      </c>
      <c r="C2017" t="s">
        <v>461</v>
      </c>
      <c r="D2017">
        <v>0</v>
      </c>
      <c r="E2017">
        <v>100000</v>
      </c>
      <c r="F2017">
        <v>12000000</v>
      </c>
      <c r="G2017">
        <v>12000000</v>
      </c>
      <c r="H2017">
        <v>9.4345936813920896E+16</v>
      </c>
      <c r="I2017">
        <v>536.87076945049535</v>
      </c>
      <c r="J2017">
        <v>536.87092200000006</v>
      </c>
      <c r="K2017">
        <v>84436771517.679123</v>
      </c>
      <c r="L2017">
        <v>786216140016.00745</v>
      </c>
      <c r="M2017">
        <v>5</v>
      </c>
      <c r="O2017" t="s">
        <v>463</v>
      </c>
    </row>
    <row r="2018" spans="1:15" x14ac:dyDescent="0.15">
      <c r="A2018">
        <v>92</v>
      </c>
      <c r="B2018" t="s">
        <v>160</v>
      </c>
      <c r="C2018" t="s">
        <v>464</v>
      </c>
      <c r="D2018">
        <v>1</v>
      </c>
      <c r="E2018">
        <v>100000</v>
      </c>
      <c r="F2018">
        <v>12000000</v>
      </c>
      <c r="G2018">
        <v>6050000</v>
      </c>
      <c r="H2018">
        <v>9.4345936813920896E+16</v>
      </c>
      <c r="I2018">
        <v>536.87076945049535</v>
      </c>
      <c r="J2018">
        <v>536.87092200000006</v>
      </c>
      <c r="K2018">
        <v>84436771517.679123</v>
      </c>
      <c r="L2018">
        <v>1559436972030.9238</v>
      </c>
      <c r="M2018">
        <v>5</v>
      </c>
    </row>
    <row r="2019" spans="1:15" x14ac:dyDescent="0.15">
      <c r="A2019">
        <v>92</v>
      </c>
      <c r="B2019" t="s">
        <v>160</v>
      </c>
      <c r="C2019" t="s">
        <v>464</v>
      </c>
      <c r="D2019">
        <v>2</v>
      </c>
      <c r="E2019">
        <v>100000</v>
      </c>
      <c r="F2019">
        <v>6050000</v>
      </c>
      <c r="G2019">
        <v>3075000</v>
      </c>
      <c r="H2019">
        <v>9.4345936813920896E+16</v>
      </c>
      <c r="I2019">
        <v>536.87076945049535</v>
      </c>
      <c r="J2019">
        <v>536.87092200000006</v>
      </c>
      <c r="K2019">
        <v>84436771517.679123</v>
      </c>
      <c r="L2019">
        <v>3068160546694.1753</v>
      </c>
      <c r="M2019">
        <v>5</v>
      </c>
    </row>
    <row r="2020" spans="1:15" x14ac:dyDescent="0.15">
      <c r="A2020">
        <v>92</v>
      </c>
      <c r="B2020" t="s">
        <v>160</v>
      </c>
      <c r="C2020" t="s">
        <v>464</v>
      </c>
      <c r="D2020">
        <v>3</v>
      </c>
      <c r="E2020">
        <v>100000</v>
      </c>
      <c r="F2020">
        <v>3075000</v>
      </c>
      <c r="G2020">
        <v>1587500</v>
      </c>
      <c r="H2020">
        <v>9.4345936813920896E+16</v>
      </c>
      <c r="I2020">
        <v>536.87076945049535</v>
      </c>
      <c r="J2020">
        <v>536.87092200000006</v>
      </c>
      <c r="K2020">
        <v>84436771517.679123</v>
      </c>
      <c r="L2020">
        <v>5943051137784.7813</v>
      </c>
      <c r="M2020">
        <v>5</v>
      </c>
    </row>
    <row r="2021" spans="1:15" x14ac:dyDescent="0.15">
      <c r="A2021">
        <v>92</v>
      </c>
      <c r="B2021" t="s">
        <v>160</v>
      </c>
      <c r="C2021" t="s">
        <v>464</v>
      </c>
      <c r="D2021">
        <v>4</v>
      </c>
      <c r="E2021">
        <v>100000</v>
      </c>
      <c r="F2021">
        <v>1587500</v>
      </c>
      <c r="G2021">
        <v>843750</v>
      </c>
      <c r="H2021">
        <v>9.4345936813920896E+16</v>
      </c>
      <c r="I2021">
        <v>536.87076945049535</v>
      </c>
      <c r="J2021">
        <v>536.87092200000006</v>
      </c>
      <c r="K2021">
        <v>84436771517.679123</v>
      </c>
      <c r="L2021">
        <v>11181740659327.662</v>
      </c>
      <c r="M2021">
        <v>5</v>
      </c>
    </row>
    <row r="2022" spans="1:15" x14ac:dyDescent="0.15">
      <c r="A2022">
        <v>92</v>
      </c>
      <c r="B2022" t="s">
        <v>160</v>
      </c>
      <c r="C2022" t="s">
        <v>464</v>
      </c>
      <c r="D2022">
        <v>5</v>
      </c>
      <c r="E2022">
        <v>100000</v>
      </c>
      <c r="F2022">
        <v>843750</v>
      </c>
      <c r="G2022">
        <v>471875</v>
      </c>
      <c r="H2022">
        <v>83412327181368.344</v>
      </c>
      <c r="I2022">
        <v>1.200982223765455</v>
      </c>
      <c r="J2022">
        <v>1.2011347732701672</v>
      </c>
      <c r="K2022">
        <v>74651520.243655875</v>
      </c>
      <c r="L2022">
        <v>17676784468.237</v>
      </c>
      <c r="M2022">
        <v>0</v>
      </c>
    </row>
    <row r="2023" spans="1:15" x14ac:dyDescent="0.15">
      <c r="A2023">
        <v>92</v>
      </c>
      <c r="B2023" t="s">
        <v>160</v>
      </c>
      <c r="C2023" t="s">
        <v>464</v>
      </c>
      <c r="D2023">
        <v>6</v>
      </c>
      <c r="E2023">
        <v>100000</v>
      </c>
      <c r="F2023">
        <v>471875</v>
      </c>
      <c r="G2023">
        <v>285937.5</v>
      </c>
      <c r="H2023">
        <v>19059366115.591961</v>
      </c>
      <c r="I2023">
        <v>1.2452491603478727E-3</v>
      </c>
      <c r="J2023">
        <v>1.3977986650600446E-3</v>
      </c>
      <c r="K2023">
        <v>17057.558558648783</v>
      </c>
      <c r="L2023">
        <v>6665470.6633764235</v>
      </c>
      <c r="M2023">
        <v>0</v>
      </c>
    </row>
    <row r="2024" spans="1:15" x14ac:dyDescent="0.15">
      <c r="A2024">
        <v>92</v>
      </c>
      <c r="B2024" t="s">
        <v>160</v>
      </c>
      <c r="C2024" t="s">
        <v>464</v>
      </c>
      <c r="D2024">
        <v>7</v>
      </c>
      <c r="E2024">
        <v>100000</v>
      </c>
      <c r="F2024">
        <v>285937.5</v>
      </c>
      <c r="G2024">
        <v>192968.75</v>
      </c>
      <c r="H2024">
        <v>38362.656470791946</v>
      </c>
      <c r="I2024">
        <v>-1.4814783617782875E-4</v>
      </c>
      <c r="J2024">
        <v>4.4016685343430688E-6</v>
      </c>
      <c r="K2024">
        <v>3.4333421964150998E-2</v>
      </c>
      <c r="L2024">
        <v>-80.119756970601742</v>
      </c>
      <c r="M2024">
        <v>0</v>
      </c>
    </row>
    <row r="2025" spans="1:15" x14ac:dyDescent="0.15">
      <c r="A2025">
        <v>92</v>
      </c>
      <c r="B2025" t="s">
        <v>160</v>
      </c>
      <c r="C2025" t="s">
        <v>464</v>
      </c>
      <c r="D2025">
        <v>8</v>
      </c>
      <c r="E2025">
        <v>192968.75</v>
      </c>
      <c r="F2025">
        <v>285937.5</v>
      </c>
      <c r="G2025">
        <v>239453.125</v>
      </c>
      <c r="H2025">
        <v>-1545005.3864167302</v>
      </c>
      <c r="I2025">
        <v>-9.1142069623004765E-5</v>
      </c>
      <c r="J2025">
        <v>6.1407435089167064E-5</v>
      </c>
      <c r="K2025">
        <v>-1.3827332814952142</v>
      </c>
      <c r="L2025">
        <v>-745.22247785103252</v>
      </c>
      <c r="M2025">
        <v>0</v>
      </c>
    </row>
    <row r="2026" spans="1:15" x14ac:dyDescent="0.15">
      <c r="A2026">
        <v>92</v>
      </c>
      <c r="B2026" t="s">
        <v>160</v>
      </c>
      <c r="C2026" t="s">
        <v>464</v>
      </c>
      <c r="D2026">
        <v>9</v>
      </c>
      <c r="E2026">
        <v>239453.125</v>
      </c>
      <c r="F2026">
        <v>285937.5</v>
      </c>
      <c r="G2026">
        <v>262695.3125</v>
      </c>
      <c r="H2026">
        <v>1693288672.4618452</v>
      </c>
      <c r="I2026">
        <v>1.8124192699804463E-4</v>
      </c>
      <c r="J2026">
        <v>3.3379143171021646E-4</v>
      </c>
      <c r="K2026">
        <v>1515.4423558496978</v>
      </c>
      <c r="L2026">
        <v>644482.75115276186</v>
      </c>
      <c r="M2026">
        <v>0</v>
      </c>
    </row>
    <row r="2027" spans="1:15" x14ac:dyDescent="0.15">
      <c r="A2027">
        <v>92</v>
      </c>
      <c r="B2027" t="s">
        <v>160</v>
      </c>
      <c r="C2027" t="s">
        <v>464</v>
      </c>
      <c r="D2027">
        <v>10</v>
      </c>
      <c r="E2027">
        <v>239453.125</v>
      </c>
      <c r="F2027">
        <v>262695.3125</v>
      </c>
      <c r="G2027">
        <v>251074.21875</v>
      </c>
      <c r="H2027">
        <v>-23925336.532730587</v>
      </c>
      <c r="I2027">
        <v>-3.9603686764398097E-6</v>
      </c>
      <c r="J2027">
        <v>1.4858913603573202E-4</v>
      </c>
      <c r="K2027">
        <v>-21.412455507036452</v>
      </c>
      <c r="L2027">
        <v>-9629.1888796250951</v>
      </c>
      <c r="M2027">
        <v>0</v>
      </c>
    </row>
    <row r="2028" spans="1:15" x14ac:dyDescent="0.15">
      <c r="A2028">
        <v>92</v>
      </c>
      <c r="B2028" t="s">
        <v>160</v>
      </c>
      <c r="C2028" t="s">
        <v>464</v>
      </c>
      <c r="D2028">
        <v>11</v>
      </c>
      <c r="E2028">
        <v>251074.21875</v>
      </c>
      <c r="F2028">
        <v>262695.3125</v>
      </c>
      <c r="G2028">
        <v>256884.765625</v>
      </c>
      <c r="H2028">
        <v>560910329.89105463</v>
      </c>
      <c r="I2028">
        <v>7.2096901016906981E-5</v>
      </c>
      <c r="J2028">
        <v>2.2464640572907881E-4</v>
      </c>
      <c r="K2028">
        <v>501.9978492590339</v>
      </c>
      <c r="L2028">
        <v>218250.95145730468</v>
      </c>
      <c r="M2028">
        <v>0</v>
      </c>
    </row>
    <row r="2029" spans="1:15" x14ac:dyDescent="0.15">
      <c r="A2029">
        <v>92</v>
      </c>
      <c r="B2029" t="s">
        <v>160</v>
      </c>
      <c r="C2029" t="s">
        <v>464</v>
      </c>
      <c r="D2029">
        <v>12</v>
      </c>
      <c r="E2029">
        <v>251074.21875</v>
      </c>
      <c r="F2029">
        <v>256884.765625</v>
      </c>
      <c r="G2029">
        <v>253979.4921875</v>
      </c>
      <c r="H2029">
        <v>212258991.74980766</v>
      </c>
      <c r="I2029">
        <v>3.0561819481343943E-5</v>
      </c>
      <c r="J2029">
        <v>1.8311132419351577E-4</v>
      </c>
      <c r="K2029">
        <v>189.96540385517648</v>
      </c>
      <c r="L2029">
        <v>83473.279843046446</v>
      </c>
      <c r="M2029">
        <v>0</v>
      </c>
    </row>
    <row r="2030" spans="1:15" x14ac:dyDescent="0.15">
      <c r="A2030">
        <v>92</v>
      </c>
      <c r="B2030" t="s">
        <v>160</v>
      </c>
      <c r="C2030" t="s">
        <v>464</v>
      </c>
      <c r="D2030">
        <v>13</v>
      </c>
      <c r="E2030">
        <v>251074.21875</v>
      </c>
      <c r="F2030">
        <v>253979.4921875</v>
      </c>
      <c r="G2030">
        <v>252526.85546875</v>
      </c>
      <c r="H2030">
        <v>81266596.938974157</v>
      </c>
      <c r="I2030">
        <v>1.2493948714473548E-5</v>
      </c>
      <c r="J2030">
        <v>1.6504345342664538E-4</v>
      </c>
      <c r="K2030">
        <v>72.731156311365382</v>
      </c>
      <c r="L2030">
        <v>32081.368111571341</v>
      </c>
      <c r="M2030">
        <v>0</v>
      </c>
    </row>
    <row r="2031" spans="1:15" x14ac:dyDescent="0.15">
      <c r="A2031">
        <v>92</v>
      </c>
      <c r="B2031" t="s">
        <v>160</v>
      </c>
      <c r="C2031" t="s">
        <v>464</v>
      </c>
      <c r="D2031">
        <v>14</v>
      </c>
      <c r="E2031">
        <v>251074.21875</v>
      </c>
      <c r="F2031">
        <v>252526.85546875</v>
      </c>
      <c r="G2031">
        <v>251800.537109375</v>
      </c>
      <c r="H2031">
        <v>25564402.495568898</v>
      </c>
      <c r="I2031">
        <v>4.0733027265665519E-6</v>
      </c>
      <c r="J2031">
        <v>1.5662280743873838E-4</v>
      </c>
      <c r="K2031">
        <v>22.879370171093957</v>
      </c>
      <c r="L2031">
        <v>10052.640176642852</v>
      </c>
      <c r="M2031">
        <v>0</v>
      </c>
    </row>
    <row r="2032" spans="1:15" x14ac:dyDescent="0.15">
      <c r="A2032">
        <v>92</v>
      </c>
      <c r="B2032" t="s">
        <v>160</v>
      </c>
      <c r="C2032" t="s">
        <v>464</v>
      </c>
      <c r="D2032">
        <v>15</v>
      </c>
      <c r="E2032">
        <v>251074.21875</v>
      </c>
      <c r="F2032">
        <v>251800.537109375</v>
      </c>
      <c r="G2032">
        <v>251437.3779296875</v>
      </c>
      <c r="H2032">
        <v>55987.03664269716</v>
      </c>
      <c r="I2032">
        <v>9.0895181948378364E-9</v>
      </c>
      <c r="J2032">
        <v>1.5255859423036667E-4</v>
      </c>
      <c r="K2032">
        <v>5.0106711328492724E-2</v>
      </c>
      <c r="L2032">
        <v>-77.733208521465926</v>
      </c>
      <c r="M2032">
        <v>0</v>
      </c>
    </row>
    <row r="2033" spans="1:15" x14ac:dyDescent="0.15">
      <c r="A2033">
        <v>92</v>
      </c>
      <c r="B2033" t="s">
        <v>160</v>
      </c>
      <c r="C2033" t="s">
        <v>464</v>
      </c>
      <c r="D2033">
        <v>16</v>
      </c>
      <c r="E2033">
        <v>251437.3779296875</v>
      </c>
      <c r="F2033">
        <v>251800.537109375</v>
      </c>
      <c r="G2033">
        <v>251618.95751953125</v>
      </c>
      <c r="H2033">
        <v>12617779.312518897</v>
      </c>
      <c r="I2033">
        <v>2.0292302157975603E-6</v>
      </c>
      <c r="J2033">
        <v>1.5457873492796939E-4</v>
      </c>
      <c r="K2033">
        <v>11.292532406275861</v>
      </c>
      <c r="L2033">
        <v>4914.6377828226532</v>
      </c>
      <c r="M2033">
        <v>0</v>
      </c>
    </row>
    <row r="2034" spans="1:15" x14ac:dyDescent="0.15">
      <c r="A2034">
        <v>92</v>
      </c>
      <c r="B2034" t="s">
        <v>160</v>
      </c>
      <c r="C2034" t="s">
        <v>464</v>
      </c>
      <c r="D2034">
        <v>17</v>
      </c>
      <c r="E2034">
        <v>251437.3779296875</v>
      </c>
      <c r="F2034">
        <v>251618.95751953125</v>
      </c>
      <c r="G2034">
        <v>251528.16772460938</v>
      </c>
      <c r="H2034">
        <v>6288975.8428359376</v>
      </c>
      <c r="I2034">
        <v>1.0161836193373238E-6</v>
      </c>
      <c r="J2034">
        <v>1.5356568833150915E-4</v>
      </c>
      <c r="K2034">
        <v>5.6284439399767408</v>
      </c>
      <c r="L2034">
        <v>2400.3067846148938</v>
      </c>
      <c r="M2034">
        <v>0</v>
      </c>
    </row>
    <row r="2035" spans="1:15" x14ac:dyDescent="0.15">
      <c r="A2035">
        <v>92</v>
      </c>
      <c r="B2035" t="s">
        <v>160</v>
      </c>
      <c r="C2035" t="s">
        <v>464</v>
      </c>
      <c r="D2035">
        <v>18</v>
      </c>
      <c r="E2035">
        <v>251437.3779296875</v>
      </c>
      <c r="F2035">
        <v>251528.16772460938</v>
      </c>
      <c r="G2035">
        <v>251482.77282714844</v>
      </c>
      <c r="H2035">
        <v>3160556.4384929673</v>
      </c>
      <c r="I2035">
        <v>5.1189888751918293E-7</v>
      </c>
      <c r="J2035">
        <v>1.5306140359969101E-4</v>
      </c>
      <c r="K2035">
        <v>2.8286028087473891</v>
      </c>
      <c r="L2035">
        <v>1156.7685662768286</v>
      </c>
      <c r="M2035">
        <v>0</v>
      </c>
    </row>
    <row r="2036" spans="1:15" x14ac:dyDescent="0.15">
      <c r="A2036">
        <v>92</v>
      </c>
      <c r="B2036" t="s">
        <v>160</v>
      </c>
      <c r="C2036" t="s">
        <v>464</v>
      </c>
      <c r="D2036">
        <v>19</v>
      </c>
      <c r="E2036">
        <v>251437.3779296875</v>
      </c>
      <c r="F2036">
        <v>251482.77282714844</v>
      </c>
      <c r="G2036">
        <v>251460.07537841797</v>
      </c>
      <c r="H2036">
        <v>1605277.7409168482</v>
      </c>
      <c r="I2036">
        <v>2.6030748029621663E-7</v>
      </c>
      <c r="J2036">
        <v>1.5280981219246805E-4</v>
      </c>
      <c r="K2036">
        <v>1.4366752232218249</v>
      </c>
      <c r="L2036">
        <v>538.38274863359254</v>
      </c>
      <c r="M2036">
        <v>0</v>
      </c>
    </row>
    <row r="2037" spans="1:15" x14ac:dyDescent="0.15">
      <c r="A2037">
        <v>92</v>
      </c>
      <c r="B2037" t="s">
        <v>160</v>
      </c>
      <c r="C2037" t="s">
        <v>464</v>
      </c>
      <c r="D2037">
        <v>20</v>
      </c>
      <c r="E2037">
        <v>251437.3779296875</v>
      </c>
      <c r="F2037">
        <v>251460.07537841797</v>
      </c>
      <c r="G2037">
        <v>251448.72665405273</v>
      </c>
      <c r="H2037">
        <v>829903.4125979885</v>
      </c>
      <c r="I2037">
        <v>1.3465495248655502E-7</v>
      </c>
      <c r="J2037">
        <v>1.5268415966465838E-4</v>
      </c>
      <c r="K2037">
        <v>0.74273855555101076</v>
      </c>
      <c r="L2037">
        <v>230.04876327720808</v>
      </c>
      <c r="M2037">
        <v>0</v>
      </c>
    </row>
    <row r="2038" spans="1:15" x14ac:dyDescent="0.15">
      <c r="A2038">
        <v>92</v>
      </c>
      <c r="B2038" t="s">
        <v>160</v>
      </c>
      <c r="C2038" t="s">
        <v>464</v>
      </c>
      <c r="D2038">
        <v>21</v>
      </c>
      <c r="E2038">
        <v>251437.3779296875</v>
      </c>
      <c r="F2038">
        <v>251448.72665405273</v>
      </c>
      <c r="G2038">
        <v>251443.05229187012</v>
      </c>
      <c r="H2038">
        <v>442767.25685532996</v>
      </c>
      <c r="I2038">
        <v>7.1862039889835369E-8</v>
      </c>
      <c r="J2038">
        <v>1.5262136675206166E-4</v>
      </c>
      <c r="K2038">
        <v>0.39626335765089038</v>
      </c>
      <c r="L2038">
        <v>76.09047170703866</v>
      </c>
      <c r="M2038">
        <v>0</v>
      </c>
    </row>
    <row r="2039" spans="1:15" x14ac:dyDescent="0.15">
      <c r="A2039">
        <v>92</v>
      </c>
      <c r="B2039" t="s">
        <v>160</v>
      </c>
      <c r="C2039" t="s">
        <v>464</v>
      </c>
      <c r="D2039">
        <v>22</v>
      </c>
      <c r="E2039">
        <v>251437.3779296875</v>
      </c>
      <c r="F2039">
        <v>251443.05229187012</v>
      </c>
      <c r="G2039">
        <v>251440.21511077881</v>
      </c>
      <c r="H2039">
        <v>249339.02170046396</v>
      </c>
      <c r="I2039">
        <v>4.0474263327699468E-8</v>
      </c>
      <c r="J2039">
        <v>1.5258997897549953E-4</v>
      </c>
      <c r="K2039">
        <v>0.2231509137196595</v>
      </c>
      <c r="L2039">
        <v>-0.83566322490979206</v>
      </c>
      <c r="M2039">
        <v>0</v>
      </c>
    </row>
    <row r="2040" spans="1:15" x14ac:dyDescent="0.15">
      <c r="A2040">
        <v>92</v>
      </c>
      <c r="B2040" t="s">
        <v>160</v>
      </c>
      <c r="C2040" t="s">
        <v>465</v>
      </c>
      <c r="D2040">
        <v>22</v>
      </c>
      <c r="E2040">
        <v>251437.3779296875</v>
      </c>
      <c r="F2040">
        <v>251443.05229187012</v>
      </c>
      <c r="G2040">
        <v>251440.21511077881</v>
      </c>
      <c r="H2040">
        <v>249339.02170046396</v>
      </c>
      <c r="I2040">
        <v>4.0474263327699468E-8</v>
      </c>
      <c r="J2040">
        <v>1.5258997897549953E-4</v>
      </c>
      <c r="K2040">
        <v>0.2231509137196595</v>
      </c>
      <c r="L2040">
        <v>-0.83566322490979206</v>
      </c>
      <c r="M2040">
        <v>0</v>
      </c>
      <c r="N2040" t="s">
        <v>466</v>
      </c>
      <c r="O2040" t="s">
        <v>467</v>
      </c>
    </row>
    <row r="2041" spans="1:15" x14ac:dyDescent="0.15">
      <c r="A2041">
        <v>93</v>
      </c>
      <c r="B2041" t="s">
        <v>161</v>
      </c>
      <c r="C2041" t="s">
        <v>461</v>
      </c>
      <c r="D2041">
        <v>0</v>
      </c>
      <c r="E2041">
        <v>100000</v>
      </c>
      <c r="F2041">
        <v>12000000</v>
      </c>
      <c r="G2041">
        <v>100000</v>
      </c>
      <c r="H2041">
        <v>8690.7957127852824</v>
      </c>
      <c r="I2041">
        <v>-2.0723930518567072E-4</v>
      </c>
      <c r="J2041">
        <v>-5.4689800473498891E-5</v>
      </c>
      <c r="K2041">
        <v>7.7321575435959373E-3</v>
      </c>
      <c r="L2041">
        <v>-91.309204287214712</v>
      </c>
      <c r="M2041">
        <v>0</v>
      </c>
      <c r="O2041" t="s">
        <v>462</v>
      </c>
    </row>
    <row r="2042" spans="1:15" x14ac:dyDescent="0.15">
      <c r="A2042">
        <v>93</v>
      </c>
      <c r="B2042" t="s">
        <v>161</v>
      </c>
      <c r="C2042" t="s">
        <v>461</v>
      </c>
      <c r="D2042">
        <v>0</v>
      </c>
      <c r="E2042">
        <v>100000</v>
      </c>
      <c r="F2042">
        <v>12000000</v>
      </c>
      <c r="G2042">
        <v>12000000</v>
      </c>
      <c r="H2042">
        <v>9.4345936813920896E+16</v>
      </c>
      <c r="I2042">
        <v>536.87076945049535</v>
      </c>
      <c r="J2042">
        <v>536.87092200000006</v>
      </c>
      <c r="K2042">
        <v>83939108817.182175</v>
      </c>
      <c r="L2042">
        <v>786216140016.00745</v>
      </c>
      <c r="M2042">
        <v>5</v>
      </c>
      <c r="O2042" t="s">
        <v>463</v>
      </c>
    </row>
    <row r="2043" spans="1:15" x14ac:dyDescent="0.15">
      <c r="A2043">
        <v>93</v>
      </c>
      <c r="B2043" t="s">
        <v>161</v>
      </c>
      <c r="C2043" t="s">
        <v>464</v>
      </c>
      <c r="D2043">
        <v>1</v>
      </c>
      <c r="E2043">
        <v>100000</v>
      </c>
      <c r="F2043">
        <v>12000000</v>
      </c>
      <c r="G2043">
        <v>6050000</v>
      </c>
      <c r="H2043">
        <v>9.4345936813920896E+16</v>
      </c>
      <c r="I2043">
        <v>536.87076945049535</v>
      </c>
      <c r="J2043">
        <v>536.87092200000006</v>
      </c>
      <c r="K2043">
        <v>83939108817.182175</v>
      </c>
      <c r="L2043">
        <v>1559436972030.9238</v>
      </c>
      <c r="M2043">
        <v>5</v>
      </c>
    </row>
    <row r="2044" spans="1:15" x14ac:dyDescent="0.15">
      <c r="A2044">
        <v>93</v>
      </c>
      <c r="B2044" t="s">
        <v>161</v>
      </c>
      <c r="C2044" t="s">
        <v>464</v>
      </c>
      <c r="D2044">
        <v>2</v>
      </c>
      <c r="E2044">
        <v>100000</v>
      </c>
      <c r="F2044">
        <v>6050000</v>
      </c>
      <c r="G2044">
        <v>3075000</v>
      </c>
      <c r="H2044">
        <v>9.4345936813920896E+16</v>
      </c>
      <c r="I2044">
        <v>536.87076945049535</v>
      </c>
      <c r="J2044">
        <v>536.87092200000006</v>
      </c>
      <c r="K2044">
        <v>83939108817.182175</v>
      </c>
      <c r="L2044">
        <v>3068160546694.1753</v>
      </c>
      <c r="M2044">
        <v>5</v>
      </c>
    </row>
    <row r="2045" spans="1:15" x14ac:dyDescent="0.15">
      <c r="A2045">
        <v>93</v>
      </c>
      <c r="B2045" t="s">
        <v>161</v>
      </c>
      <c r="C2045" t="s">
        <v>464</v>
      </c>
      <c r="D2045">
        <v>3</v>
      </c>
      <c r="E2045">
        <v>100000</v>
      </c>
      <c r="F2045">
        <v>3075000</v>
      </c>
      <c r="G2045">
        <v>1587500</v>
      </c>
      <c r="H2045">
        <v>9.4345936813920896E+16</v>
      </c>
      <c r="I2045">
        <v>536.87076945049535</v>
      </c>
      <c r="J2045">
        <v>536.87092200000006</v>
      </c>
      <c r="K2045">
        <v>83939108817.182175</v>
      </c>
      <c r="L2045">
        <v>5943051137784.7813</v>
      </c>
      <c r="M2045">
        <v>5</v>
      </c>
    </row>
    <row r="2046" spans="1:15" x14ac:dyDescent="0.15">
      <c r="A2046">
        <v>93</v>
      </c>
      <c r="B2046" t="s">
        <v>161</v>
      </c>
      <c r="C2046" t="s">
        <v>464</v>
      </c>
      <c r="D2046">
        <v>4</v>
      </c>
      <c r="E2046">
        <v>100000</v>
      </c>
      <c r="F2046">
        <v>1587500</v>
      </c>
      <c r="G2046">
        <v>843750</v>
      </c>
      <c r="H2046">
        <v>9.4345936813920896E+16</v>
      </c>
      <c r="I2046">
        <v>536.87076945049535</v>
      </c>
      <c r="J2046">
        <v>536.87092200000006</v>
      </c>
      <c r="K2046">
        <v>83939108817.182175</v>
      </c>
      <c r="L2046">
        <v>11181740659327.662</v>
      </c>
      <c r="M2046">
        <v>5</v>
      </c>
    </row>
    <row r="2047" spans="1:15" x14ac:dyDescent="0.15">
      <c r="A2047">
        <v>93</v>
      </c>
      <c r="B2047" t="s">
        <v>161</v>
      </c>
      <c r="C2047" t="s">
        <v>464</v>
      </c>
      <c r="D2047">
        <v>5</v>
      </c>
      <c r="E2047">
        <v>100000</v>
      </c>
      <c r="F2047">
        <v>843750</v>
      </c>
      <c r="G2047">
        <v>471875</v>
      </c>
      <c r="H2047">
        <v>83412327181368.344</v>
      </c>
      <c r="I2047">
        <v>1.200982223765455</v>
      </c>
      <c r="J2047">
        <v>1.2011347732701672</v>
      </c>
      <c r="K2047">
        <v>74211530.92984274</v>
      </c>
      <c r="L2047">
        <v>17676784468.237</v>
      </c>
      <c r="M2047">
        <v>0</v>
      </c>
    </row>
    <row r="2048" spans="1:15" x14ac:dyDescent="0.15">
      <c r="A2048">
        <v>93</v>
      </c>
      <c r="B2048" t="s">
        <v>161</v>
      </c>
      <c r="C2048" t="s">
        <v>464</v>
      </c>
      <c r="D2048">
        <v>6</v>
      </c>
      <c r="E2048">
        <v>100000</v>
      </c>
      <c r="F2048">
        <v>471875</v>
      </c>
      <c r="G2048">
        <v>285937.5</v>
      </c>
      <c r="H2048">
        <v>19059366115.591961</v>
      </c>
      <c r="I2048">
        <v>1.2452491603478727E-3</v>
      </c>
      <c r="J2048">
        <v>1.3977986650600446E-3</v>
      </c>
      <c r="K2048">
        <v>16957.022850051675</v>
      </c>
      <c r="L2048">
        <v>6665470.6633764235</v>
      </c>
      <c r="M2048">
        <v>0</v>
      </c>
    </row>
    <row r="2049" spans="1:13" x14ac:dyDescent="0.15">
      <c r="A2049">
        <v>93</v>
      </c>
      <c r="B2049" t="s">
        <v>161</v>
      </c>
      <c r="C2049" t="s">
        <v>464</v>
      </c>
      <c r="D2049">
        <v>7</v>
      </c>
      <c r="E2049">
        <v>100000</v>
      </c>
      <c r="F2049">
        <v>285937.5</v>
      </c>
      <c r="G2049">
        <v>192968.75</v>
      </c>
      <c r="H2049">
        <v>38362.656470791946</v>
      </c>
      <c r="I2049">
        <v>-1.4814783617782875E-4</v>
      </c>
      <c r="J2049">
        <v>4.4016685343430688E-6</v>
      </c>
      <c r="K2049">
        <v>3.4131063877918352E-2</v>
      </c>
      <c r="L2049">
        <v>-80.119756970601742</v>
      </c>
      <c r="M2049">
        <v>0</v>
      </c>
    </row>
    <row r="2050" spans="1:13" x14ac:dyDescent="0.15">
      <c r="A2050">
        <v>93</v>
      </c>
      <c r="B2050" t="s">
        <v>161</v>
      </c>
      <c r="C2050" t="s">
        <v>464</v>
      </c>
      <c r="D2050">
        <v>8</v>
      </c>
      <c r="E2050">
        <v>192968.75</v>
      </c>
      <c r="F2050">
        <v>285937.5</v>
      </c>
      <c r="G2050">
        <v>239453.125</v>
      </c>
      <c r="H2050">
        <v>-1545005.3864167302</v>
      </c>
      <c r="I2050">
        <v>-9.1142069623004765E-5</v>
      </c>
      <c r="J2050">
        <v>6.1407435089167064E-5</v>
      </c>
      <c r="K2050">
        <v>-1.3745835764962278</v>
      </c>
      <c r="L2050">
        <v>-745.22247785103252</v>
      </c>
      <c r="M2050">
        <v>0</v>
      </c>
    </row>
    <row r="2051" spans="1:13" x14ac:dyDescent="0.15">
      <c r="A2051">
        <v>93</v>
      </c>
      <c r="B2051" t="s">
        <v>161</v>
      </c>
      <c r="C2051" t="s">
        <v>464</v>
      </c>
      <c r="D2051">
        <v>9</v>
      </c>
      <c r="E2051">
        <v>239453.125</v>
      </c>
      <c r="F2051">
        <v>285937.5</v>
      </c>
      <c r="G2051">
        <v>262695.3125</v>
      </c>
      <c r="H2051">
        <v>1693288672.4618452</v>
      </c>
      <c r="I2051">
        <v>1.8124192699804463E-4</v>
      </c>
      <c r="J2051">
        <v>3.3379143171021646E-4</v>
      </c>
      <c r="K2051">
        <v>1506.5104755598206</v>
      </c>
      <c r="L2051">
        <v>644482.75115276186</v>
      </c>
      <c r="M2051">
        <v>0</v>
      </c>
    </row>
    <row r="2052" spans="1:13" x14ac:dyDescent="0.15">
      <c r="A2052">
        <v>93</v>
      </c>
      <c r="B2052" t="s">
        <v>161</v>
      </c>
      <c r="C2052" t="s">
        <v>464</v>
      </c>
      <c r="D2052">
        <v>10</v>
      </c>
      <c r="E2052">
        <v>239453.125</v>
      </c>
      <c r="F2052">
        <v>262695.3125</v>
      </c>
      <c r="G2052">
        <v>251074.21875</v>
      </c>
      <c r="H2052">
        <v>-23925336.532730587</v>
      </c>
      <c r="I2052">
        <v>-3.9603686764398097E-6</v>
      </c>
      <c r="J2052">
        <v>1.4858913603573202E-4</v>
      </c>
      <c r="K2052">
        <v>-21.286252429391883</v>
      </c>
      <c r="L2052">
        <v>-9629.1888796250951</v>
      </c>
      <c r="M2052">
        <v>0</v>
      </c>
    </row>
    <row r="2053" spans="1:13" x14ac:dyDescent="0.15">
      <c r="A2053">
        <v>93</v>
      </c>
      <c r="B2053" t="s">
        <v>161</v>
      </c>
      <c r="C2053" t="s">
        <v>464</v>
      </c>
      <c r="D2053">
        <v>11</v>
      </c>
      <c r="E2053">
        <v>251074.21875</v>
      </c>
      <c r="F2053">
        <v>262695.3125</v>
      </c>
      <c r="G2053">
        <v>256884.765625</v>
      </c>
      <c r="H2053">
        <v>560910329.89105463</v>
      </c>
      <c r="I2053">
        <v>7.2096901016906981E-5</v>
      </c>
      <c r="J2053">
        <v>2.2464640572907881E-4</v>
      </c>
      <c r="K2053">
        <v>499.03911930269487</v>
      </c>
      <c r="L2053">
        <v>218250.95145730468</v>
      </c>
      <c r="M2053">
        <v>0</v>
      </c>
    </row>
    <row r="2054" spans="1:13" x14ac:dyDescent="0.15">
      <c r="A2054">
        <v>93</v>
      </c>
      <c r="B2054" t="s">
        <v>161</v>
      </c>
      <c r="C2054" t="s">
        <v>464</v>
      </c>
      <c r="D2054">
        <v>12</v>
      </c>
      <c r="E2054">
        <v>251074.21875</v>
      </c>
      <c r="F2054">
        <v>256884.765625</v>
      </c>
      <c r="G2054">
        <v>253979.4921875</v>
      </c>
      <c r="H2054">
        <v>212258991.74980766</v>
      </c>
      <c r="I2054">
        <v>3.0561819481343943E-5</v>
      </c>
      <c r="J2054">
        <v>1.8311132419351577E-4</v>
      </c>
      <c r="K2054">
        <v>188.84576493265129</v>
      </c>
      <c r="L2054">
        <v>83473.279843046446</v>
      </c>
      <c r="M2054">
        <v>0</v>
      </c>
    </row>
    <row r="2055" spans="1:13" x14ac:dyDescent="0.15">
      <c r="A2055">
        <v>93</v>
      </c>
      <c r="B2055" t="s">
        <v>161</v>
      </c>
      <c r="C2055" t="s">
        <v>464</v>
      </c>
      <c r="D2055">
        <v>13</v>
      </c>
      <c r="E2055">
        <v>251074.21875</v>
      </c>
      <c r="F2055">
        <v>253979.4921875</v>
      </c>
      <c r="G2055">
        <v>252526.85546875</v>
      </c>
      <c r="H2055">
        <v>81266596.938974157</v>
      </c>
      <c r="I2055">
        <v>1.2493948714473548E-5</v>
      </c>
      <c r="J2055">
        <v>1.6504345342664538E-4</v>
      </c>
      <c r="K2055">
        <v>72.302485449019571</v>
      </c>
      <c r="L2055">
        <v>32081.368111571341</v>
      </c>
      <c r="M2055">
        <v>0</v>
      </c>
    </row>
    <row r="2056" spans="1:13" x14ac:dyDescent="0.15">
      <c r="A2056">
        <v>93</v>
      </c>
      <c r="B2056" t="s">
        <v>161</v>
      </c>
      <c r="C2056" t="s">
        <v>464</v>
      </c>
      <c r="D2056">
        <v>14</v>
      </c>
      <c r="E2056">
        <v>251074.21875</v>
      </c>
      <c r="F2056">
        <v>252526.85546875</v>
      </c>
      <c r="G2056">
        <v>251800.537109375</v>
      </c>
      <c r="H2056">
        <v>25564402.495568898</v>
      </c>
      <c r="I2056">
        <v>4.0733027265665519E-6</v>
      </c>
      <c r="J2056">
        <v>1.5662280743873838E-4</v>
      </c>
      <c r="K2056">
        <v>22.744521230989324</v>
      </c>
      <c r="L2056">
        <v>10052.640176642852</v>
      </c>
      <c r="M2056">
        <v>0</v>
      </c>
    </row>
    <row r="2057" spans="1:13" x14ac:dyDescent="0.15">
      <c r="A2057">
        <v>93</v>
      </c>
      <c r="B2057" t="s">
        <v>161</v>
      </c>
      <c r="C2057" t="s">
        <v>464</v>
      </c>
      <c r="D2057">
        <v>15</v>
      </c>
      <c r="E2057">
        <v>251074.21875</v>
      </c>
      <c r="F2057">
        <v>251800.537109375</v>
      </c>
      <c r="G2057">
        <v>251437.3779296875</v>
      </c>
      <c r="H2057">
        <v>55987.03664269716</v>
      </c>
      <c r="I2057">
        <v>9.0895181948378364E-9</v>
      </c>
      <c r="J2057">
        <v>1.5255859423036667E-4</v>
      </c>
      <c r="K2057">
        <v>4.9811386900230591E-2</v>
      </c>
      <c r="L2057">
        <v>-77.733208521465926</v>
      </c>
      <c r="M2057">
        <v>0</v>
      </c>
    </row>
    <row r="2058" spans="1:13" x14ac:dyDescent="0.15">
      <c r="A2058">
        <v>93</v>
      </c>
      <c r="B2058" t="s">
        <v>161</v>
      </c>
      <c r="C2058" t="s">
        <v>464</v>
      </c>
      <c r="D2058">
        <v>16</v>
      </c>
      <c r="E2058">
        <v>251437.3779296875</v>
      </c>
      <c r="F2058">
        <v>251800.537109375</v>
      </c>
      <c r="G2058">
        <v>251618.95751953125</v>
      </c>
      <c r="H2058">
        <v>12617779.312518897</v>
      </c>
      <c r="I2058">
        <v>2.0292302157975603E-6</v>
      </c>
      <c r="J2058">
        <v>1.5457873492796939E-4</v>
      </c>
      <c r="K2058">
        <v>11.225975240816497</v>
      </c>
      <c r="L2058">
        <v>4914.6377828226532</v>
      </c>
      <c r="M2058">
        <v>0</v>
      </c>
    </row>
    <row r="2059" spans="1:13" x14ac:dyDescent="0.15">
      <c r="A2059">
        <v>93</v>
      </c>
      <c r="B2059" t="s">
        <v>161</v>
      </c>
      <c r="C2059" t="s">
        <v>464</v>
      </c>
      <c r="D2059">
        <v>17</v>
      </c>
      <c r="E2059">
        <v>251437.3779296875</v>
      </c>
      <c r="F2059">
        <v>251618.95751953125</v>
      </c>
      <c r="G2059">
        <v>251528.16772460938</v>
      </c>
      <c r="H2059">
        <v>6288975.8428359376</v>
      </c>
      <c r="I2059">
        <v>1.0161836193373238E-6</v>
      </c>
      <c r="J2059">
        <v>1.5356568833150915E-4</v>
      </c>
      <c r="K2059">
        <v>5.5952704000554743</v>
      </c>
      <c r="L2059">
        <v>2400.3067846148938</v>
      </c>
      <c r="M2059">
        <v>0</v>
      </c>
    </row>
    <row r="2060" spans="1:13" x14ac:dyDescent="0.15">
      <c r="A2060">
        <v>93</v>
      </c>
      <c r="B2060" t="s">
        <v>161</v>
      </c>
      <c r="C2060" t="s">
        <v>464</v>
      </c>
      <c r="D2060">
        <v>18</v>
      </c>
      <c r="E2060">
        <v>251437.3779296875</v>
      </c>
      <c r="F2060">
        <v>251528.16772460938</v>
      </c>
      <c r="G2060">
        <v>251482.77282714844</v>
      </c>
      <c r="H2060">
        <v>3160556.4384929673</v>
      </c>
      <c r="I2060">
        <v>5.1189888751918293E-7</v>
      </c>
      <c r="J2060">
        <v>1.5306140359969101E-4</v>
      </c>
      <c r="K2060">
        <v>2.8119312794227542</v>
      </c>
      <c r="L2060">
        <v>1156.7685662768286</v>
      </c>
      <c r="M2060">
        <v>0</v>
      </c>
    </row>
    <row r="2061" spans="1:13" x14ac:dyDescent="0.15">
      <c r="A2061">
        <v>93</v>
      </c>
      <c r="B2061" t="s">
        <v>161</v>
      </c>
      <c r="C2061" t="s">
        <v>464</v>
      </c>
      <c r="D2061">
        <v>19</v>
      </c>
      <c r="E2061">
        <v>251437.3779296875</v>
      </c>
      <c r="F2061">
        <v>251482.77282714844</v>
      </c>
      <c r="G2061">
        <v>251460.07537841797</v>
      </c>
      <c r="H2061">
        <v>1605277.7409168482</v>
      </c>
      <c r="I2061">
        <v>2.6030748029621663E-7</v>
      </c>
      <c r="J2061">
        <v>1.5280981219246805E-4</v>
      </c>
      <c r="K2061">
        <v>1.4282075892932122</v>
      </c>
      <c r="L2061">
        <v>538.38274863359254</v>
      </c>
      <c r="M2061">
        <v>0</v>
      </c>
    </row>
    <row r="2062" spans="1:13" x14ac:dyDescent="0.15">
      <c r="A2062">
        <v>93</v>
      </c>
      <c r="B2062" t="s">
        <v>161</v>
      </c>
      <c r="C2062" t="s">
        <v>464</v>
      </c>
      <c r="D2062">
        <v>20</v>
      </c>
      <c r="E2062">
        <v>251437.3779296875</v>
      </c>
      <c r="F2062">
        <v>251460.07537841797</v>
      </c>
      <c r="G2062">
        <v>251448.72665405273</v>
      </c>
      <c r="H2062">
        <v>829903.4125979885</v>
      </c>
      <c r="I2062">
        <v>1.3465495248655502E-7</v>
      </c>
      <c r="J2062">
        <v>1.5268415966465838E-4</v>
      </c>
      <c r="K2062">
        <v>0.73836092162831479</v>
      </c>
      <c r="L2062">
        <v>230.04876327720808</v>
      </c>
      <c r="M2062">
        <v>0</v>
      </c>
    </row>
    <row r="2063" spans="1:13" x14ac:dyDescent="0.15">
      <c r="A2063">
        <v>93</v>
      </c>
      <c r="B2063" t="s">
        <v>161</v>
      </c>
      <c r="C2063" t="s">
        <v>464</v>
      </c>
      <c r="D2063">
        <v>21</v>
      </c>
      <c r="E2063">
        <v>251437.3779296875</v>
      </c>
      <c r="F2063">
        <v>251448.72665405273</v>
      </c>
      <c r="G2063">
        <v>251443.05229187012</v>
      </c>
      <c r="H2063">
        <v>442767.25685532996</v>
      </c>
      <c r="I2063">
        <v>7.1862039889835369E-8</v>
      </c>
      <c r="J2063">
        <v>1.5262136675206166E-4</v>
      </c>
      <c r="K2063">
        <v>0.39392781723251657</v>
      </c>
      <c r="L2063">
        <v>76.09047170703866</v>
      </c>
      <c r="M2063">
        <v>0</v>
      </c>
    </row>
    <row r="2064" spans="1:13" x14ac:dyDescent="0.15">
      <c r="A2064">
        <v>93</v>
      </c>
      <c r="B2064" t="s">
        <v>161</v>
      </c>
      <c r="C2064" t="s">
        <v>464</v>
      </c>
      <c r="D2064">
        <v>22</v>
      </c>
      <c r="E2064">
        <v>251437.3779296875</v>
      </c>
      <c r="F2064">
        <v>251443.05229187012</v>
      </c>
      <c r="G2064">
        <v>251440.21511077881</v>
      </c>
      <c r="H2064">
        <v>249339.02170046396</v>
      </c>
      <c r="I2064">
        <v>4.0474263327699468E-8</v>
      </c>
      <c r="J2064">
        <v>1.5258997897549953E-4</v>
      </c>
      <c r="K2064">
        <v>0.22183568240107654</v>
      </c>
      <c r="L2064">
        <v>-0.83566322490979206</v>
      </c>
      <c r="M2064">
        <v>0</v>
      </c>
    </row>
    <row r="2065" spans="1:15" x14ac:dyDescent="0.15">
      <c r="A2065">
        <v>93</v>
      </c>
      <c r="B2065" t="s">
        <v>161</v>
      </c>
      <c r="C2065" t="s">
        <v>465</v>
      </c>
      <c r="D2065">
        <v>22</v>
      </c>
      <c r="E2065">
        <v>251437.3779296875</v>
      </c>
      <c r="F2065">
        <v>251443.05229187012</v>
      </c>
      <c r="G2065">
        <v>251440.21511077881</v>
      </c>
      <c r="H2065">
        <v>249339.02170046396</v>
      </c>
      <c r="I2065">
        <v>4.0474263327699468E-8</v>
      </c>
      <c r="J2065">
        <v>1.5258997897549953E-4</v>
      </c>
      <c r="K2065">
        <v>0.22183568240107654</v>
      </c>
      <c r="L2065">
        <v>-0.83566322490979206</v>
      </c>
      <c r="M2065">
        <v>0</v>
      </c>
      <c r="N2065" t="s">
        <v>466</v>
      </c>
      <c r="O2065" t="s">
        <v>467</v>
      </c>
    </row>
    <row r="2066" spans="1:15" x14ac:dyDescent="0.15">
      <c r="A2066">
        <v>94</v>
      </c>
      <c r="B2066" t="s">
        <v>162</v>
      </c>
      <c r="C2066" t="s">
        <v>461</v>
      </c>
      <c r="D2066">
        <v>0</v>
      </c>
      <c r="E2066">
        <v>100000</v>
      </c>
      <c r="F2066">
        <v>12000000</v>
      </c>
      <c r="G2066">
        <v>100000</v>
      </c>
      <c r="H2066">
        <v>-229.39341376770753</v>
      </c>
      <c r="I2066">
        <v>-3.317697031396357E-4</v>
      </c>
      <c r="J2066">
        <v>-2.7781998902022434E-4</v>
      </c>
      <c r="K2066">
        <v>-1.153327981307787E-4</v>
      </c>
      <c r="L2066">
        <v>-100.22939341376771</v>
      </c>
      <c r="M2066">
        <v>0</v>
      </c>
      <c r="O2066" t="s">
        <v>462</v>
      </c>
    </row>
    <row r="2067" spans="1:15" x14ac:dyDescent="0.15">
      <c r="A2067">
        <v>94</v>
      </c>
      <c r="B2067" t="s">
        <v>162</v>
      </c>
      <c r="C2067" t="s">
        <v>461</v>
      </c>
      <c r="D2067">
        <v>0</v>
      </c>
      <c r="E2067">
        <v>100000</v>
      </c>
      <c r="F2067">
        <v>12000000</v>
      </c>
      <c r="G2067">
        <v>12000000</v>
      </c>
      <c r="H2067">
        <v>4.7293633632533325E+17</v>
      </c>
      <c r="I2067">
        <v>536.87086805028594</v>
      </c>
      <c r="J2067">
        <v>536.87092200000006</v>
      </c>
      <c r="K2067">
        <v>237779586214.94742</v>
      </c>
      <c r="L2067">
        <v>3941136135944.4438</v>
      </c>
      <c r="M2067">
        <v>5</v>
      </c>
      <c r="O2067" t="s">
        <v>463</v>
      </c>
    </row>
    <row r="2068" spans="1:15" x14ac:dyDescent="0.15">
      <c r="A2068">
        <v>94</v>
      </c>
      <c r="B2068" t="s">
        <v>162</v>
      </c>
      <c r="C2068" t="s">
        <v>464</v>
      </c>
      <c r="D2068">
        <v>1</v>
      </c>
      <c r="E2068">
        <v>100000</v>
      </c>
      <c r="F2068">
        <v>12000000</v>
      </c>
      <c r="G2068">
        <v>6050000</v>
      </c>
      <c r="H2068">
        <v>4.7293633632533344E+17</v>
      </c>
      <c r="I2068">
        <v>536.87086805028605</v>
      </c>
      <c r="J2068">
        <v>536.87092200000018</v>
      </c>
      <c r="K2068">
        <v>237779586214.94751</v>
      </c>
      <c r="L2068">
        <v>7817129525938.5693</v>
      </c>
      <c r="M2068">
        <v>5</v>
      </c>
    </row>
    <row r="2069" spans="1:15" x14ac:dyDescent="0.15">
      <c r="A2069">
        <v>94</v>
      </c>
      <c r="B2069" t="s">
        <v>162</v>
      </c>
      <c r="C2069" t="s">
        <v>464</v>
      </c>
      <c r="D2069">
        <v>2</v>
      </c>
      <c r="E2069">
        <v>100000</v>
      </c>
      <c r="F2069">
        <v>6050000</v>
      </c>
      <c r="G2069">
        <v>3075000</v>
      </c>
      <c r="H2069">
        <v>406607811730141.13</v>
      </c>
      <c r="I2069">
        <v>1.1619863511244919</v>
      </c>
      <c r="J2069">
        <v>1.1620403008386113</v>
      </c>
      <c r="K2069">
        <v>204431399.74436194</v>
      </c>
      <c r="L2069">
        <v>13223018167.646866</v>
      </c>
      <c r="M2069">
        <v>0</v>
      </c>
    </row>
    <row r="2070" spans="1:15" x14ac:dyDescent="0.15">
      <c r="A2070">
        <v>94</v>
      </c>
      <c r="B2070" t="s">
        <v>162</v>
      </c>
      <c r="C2070" t="s">
        <v>464</v>
      </c>
      <c r="D2070">
        <v>3</v>
      </c>
      <c r="E2070">
        <v>100000</v>
      </c>
      <c r="F2070">
        <v>3075000</v>
      </c>
      <c r="G2070">
        <v>1587500</v>
      </c>
      <c r="H2070">
        <v>58207512257.768242</v>
      </c>
      <c r="I2070">
        <v>8.4013638621958421E-4</v>
      </c>
      <c r="J2070">
        <v>8.9408610033899557E-4</v>
      </c>
      <c r="K2070">
        <v>29265.161325503825</v>
      </c>
      <c r="L2070">
        <v>3666514.9453712278</v>
      </c>
      <c r="M2070">
        <v>0</v>
      </c>
    </row>
    <row r="2071" spans="1:15" x14ac:dyDescent="0.15">
      <c r="A2071">
        <v>94</v>
      </c>
      <c r="B2071" t="s">
        <v>162</v>
      </c>
      <c r="C2071" t="s">
        <v>464</v>
      </c>
      <c r="D2071">
        <v>4</v>
      </c>
      <c r="E2071">
        <v>100000</v>
      </c>
      <c r="F2071">
        <v>1587500</v>
      </c>
      <c r="G2071">
        <v>843750</v>
      </c>
      <c r="H2071">
        <v>-41399.79647982493</v>
      </c>
      <c r="I2071">
        <v>-5.6534900289760206E-5</v>
      </c>
      <c r="J2071">
        <v>-2.5851861703488745E-6</v>
      </c>
      <c r="K2071">
        <v>-2.081469686352054E-2</v>
      </c>
      <c r="L2071">
        <v>-104.90664254575702</v>
      </c>
      <c r="M2071">
        <v>0</v>
      </c>
    </row>
    <row r="2072" spans="1:15" x14ac:dyDescent="0.15">
      <c r="A2072">
        <v>94</v>
      </c>
      <c r="B2072" t="s">
        <v>162</v>
      </c>
      <c r="C2072" t="s">
        <v>464</v>
      </c>
      <c r="D2072">
        <v>5</v>
      </c>
      <c r="E2072">
        <v>843750</v>
      </c>
      <c r="F2072">
        <v>1587500</v>
      </c>
      <c r="G2072">
        <v>1215625</v>
      </c>
      <c r="H2072">
        <v>-922975.65075423347</v>
      </c>
      <c r="I2072">
        <v>-3.488000877753016E-5</v>
      </c>
      <c r="J2072">
        <v>1.9069705341881171E-5</v>
      </c>
      <c r="K2072">
        <v>-0.46404716970582588</v>
      </c>
      <c r="L2072">
        <v>-175.9260175427647</v>
      </c>
      <c r="M2072">
        <v>0</v>
      </c>
    </row>
    <row r="2073" spans="1:15" x14ac:dyDescent="0.15">
      <c r="A2073">
        <v>94</v>
      </c>
      <c r="B2073" t="s">
        <v>162</v>
      </c>
      <c r="C2073" t="s">
        <v>464</v>
      </c>
      <c r="D2073">
        <v>6</v>
      </c>
      <c r="E2073">
        <v>1215625</v>
      </c>
      <c r="F2073">
        <v>1587500</v>
      </c>
      <c r="G2073">
        <v>1401562.5</v>
      </c>
      <c r="H2073">
        <v>4277389858.0321612</v>
      </c>
      <c r="I2073">
        <v>1.1115501250959849E-4</v>
      </c>
      <c r="J2073">
        <v>1.6510472662900982E-4</v>
      </c>
      <c r="K2073">
        <v>2150.5558198921149</v>
      </c>
      <c r="L2073">
        <v>305087.23624755663</v>
      </c>
      <c r="M2073">
        <v>0</v>
      </c>
    </row>
    <row r="2074" spans="1:15" x14ac:dyDescent="0.15">
      <c r="A2074">
        <v>94</v>
      </c>
      <c r="B2074" t="s">
        <v>162</v>
      </c>
      <c r="C2074" t="s">
        <v>464</v>
      </c>
      <c r="D2074">
        <v>7</v>
      </c>
      <c r="E2074">
        <v>1215625</v>
      </c>
      <c r="F2074">
        <v>1401562.5</v>
      </c>
      <c r="G2074">
        <v>1308593.75</v>
      </c>
      <c r="H2074">
        <v>138470795.16982701</v>
      </c>
      <c r="I2074">
        <v>6.1722234182671508E-6</v>
      </c>
      <c r="J2074">
        <v>6.0121937537678482E-5</v>
      </c>
      <c r="K2074">
        <v>69.619367025515913</v>
      </c>
      <c r="L2074">
        <v>10481.648824918124</v>
      </c>
      <c r="M2074">
        <v>0</v>
      </c>
    </row>
    <row r="2075" spans="1:15" x14ac:dyDescent="0.15">
      <c r="A2075">
        <v>94</v>
      </c>
      <c r="B2075" t="s">
        <v>162</v>
      </c>
      <c r="C2075" t="s">
        <v>464</v>
      </c>
      <c r="D2075">
        <v>8</v>
      </c>
      <c r="E2075">
        <v>1215625</v>
      </c>
      <c r="F2075">
        <v>1308593.75</v>
      </c>
      <c r="G2075">
        <v>1262109.375</v>
      </c>
      <c r="H2075">
        <v>-136351247.65649033</v>
      </c>
      <c r="I2075">
        <v>-1.9519609681205201E-5</v>
      </c>
      <c r="J2075">
        <v>3.4430104438206131E-5</v>
      </c>
      <c r="K2075">
        <v>-68.553715917800162</v>
      </c>
      <c r="L2075">
        <v>-10903.441473247145</v>
      </c>
      <c r="M2075">
        <v>0</v>
      </c>
    </row>
    <row r="2076" spans="1:15" x14ac:dyDescent="0.15">
      <c r="A2076">
        <v>94</v>
      </c>
      <c r="B2076" t="s">
        <v>162</v>
      </c>
      <c r="C2076" t="s">
        <v>464</v>
      </c>
      <c r="D2076">
        <v>9</v>
      </c>
      <c r="E2076">
        <v>1262109.375</v>
      </c>
      <c r="F2076">
        <v>1308593.75</v>
      </c>
      <c r="G2076">
        <v>1285351.5625</v>
      </c>
      <c r="H2076">
        <v>-142468125.63193443</v>
      </c>
      <c r="I2076">
        <v>-8.2343293118178351E-6</v>
      </c>
      <c r="J2076">
        <v>4.5715384807593496E-5</v>
      </c>
      <c r="K2076">
        <v>-71.629116563116398</v>
      </c>
      <c r="L2076">
        <v>-11183.981207043067</v>
      </c>
      <c r="M2076">
        <v>0</v>
      </c>
    </row>
    <row r="2077" spans="1:15" x14ac:dyDescent="0.15">
      <c r="A2077">
        <v>94</v>
      </c>
      <c r="B2077" t="s">
        <v>162</v>
      </c>
      <c r="C2077" t="s">
        <v>464</v>
      </c>
      <c r="D2077">
        <v>10</v>
      </c>
      <c r="E2077">
        <v>1285351.5625</v>
      </c>
      <c r="F2077">
        <v>1308593.75</v>
      </c>
      <c r="G2077">
        <v>1296972.65625</v>
      </c>
      <c r="H2077">
        <v>-29445858.045400336</v>
      </c>
      <c r="I2077">
        <v>-1.4631085773030012E-6</v>
      </c>
      <c r="J2077">
        <v>5.248660554210833E-5</v>
      </c>
      <c r="K2077">
        <v>-14.804580244734993</v>
      </c>
      <c r="L2077">
        <v>-2370.3530335434039</v>
      </c>
      <c r="M2077">
        <v>0</v>
      </c>
    </row>
    <row r="2078" spans="1:15" x14ac:dyDescent="0.15">
      <c r="A2078">
        <v>94</v>
      </c>
      <c r="B2078" t="s">
        <v>162</v>
      </c>
      <c r="C2078" t="s">
        <v>464</v>
      </c>
      <c r="D2078">
        <v>11</v>
      </c>
      <c r="E2078">
        <v>1296972.65625</v>
      </c>
      <c r="F2078">
        <v>1308593.75</v>
      </c>
      <c r="G2078">
        <v>1302783.203125</v>
      </c>
      <c r="H2078">
        <v>47728725.768005528</v>
      </c>
      <c r="I2078">
        <v>2.2409409630670999E-6</v>
      </c>
      <c r="J2078">
        <v>5.6190655082478431E-5</v>
      </c>
      <c r="K2078">
        <v>23.996711168067502</v>
      </c>
      <c r="L2078">
        <v>3563.5969556191794</v>
      </c>
      <c r="M2078">
        <v>0</v>
      </c>
    </row>
    <row r="2079" spans="1:15" x14ac:dyDescent="0.15">
      <c r="A2079">
        <v>94</v>
      </c>
      <c r="B2079" t="s">
        <v>162</v>
      </c>
      <c r="C2079" t="s">
        <v>464</v>
      </c>
      <c r="D2079">
        <v>12</v>
      </c>
      <c r="E2079">
        <v>1296972.65625</v>
      </c>
      <c r="F2079">
        <v>1302783.203125</v>
      </c>
      <c r="G2079">
        <v>1299877.9296875</v>
      </c>
      <c r="H2079">
        <v>7483593.2161679333</v>
      </c>
      <c r="I2079">
        <v>3.6122735700532536E-7</v>
      </c>
      <c r="J2079">
        <v>5.4310941476416657E-5</v>
      </c>
      <c r="K2079">
        <v>3.7625480676056933</v>
      </c>
      <c r="L2079">
        <v>475.71507641237071</v>
      </c>
      <c r="M2079">
        <v>0</v>
      </c>
    </row>
    <row r="2080" spans="1:15" x14ac:dyDescent="0.15">
      <c r="A2080">
        <v>94</v>
      </c>
      <c r="B2080" t="s">
        <v>162</v>
      </c>
      <c r="C2080" t="s">
        <v>464</v>
      </c>
      <c r="D2080">
        <v>13</v>
      </c>
      <c r="E2080">
        <v>1296972.65625</v>
      </c>
      <c r="F2080">
        <v>1299877.9296875</v>
      </c>
      <c r="G2080">
        <v>1298425.29296875</v>
      </c>
      <c r="H2080">
        <v>-11391201.372293929</v>
      </c>
      <c r="I2080">
        <v>-5.5777219322718208E-7</v>
      </c>
      <c r="J2080">
        <v>5.3391941926184149E-5</v>
      </c>
      <c r="K2080">
        <v>-5.7271876587887025</v>
      </c>
      <c r="L2080">
        <v>-977.30895523829633</v>
      </c>
      <c r="M2080">
        <v>0</v>
      </c>
    </row>
    <row r="2081" spans="1:15" x14ac:dyDescent="0.15">
      <c r="A2081">
        <v>94</v>
      </c>
      <c r="B2081" t="s">
        <v>162</v>
      </c>
      <c r="C2081" t="s">
        <v>464</v>
      </c>
      <c r="D2081">
        <v>14</v>
      </c>
      <c r="E2081">
        <v>1298425.29296875</v>
      </c>
      <c r="F2081">
        <v>1299877.9296875</v>
      </c>
      <c r="G2081">
        <v>1299151.611328125</v>
      </c>
      <c r="H2081">
        <v>-2056882.4788767134</v>
      </c>
      <c r="I2081">
        <v>-9.9993177454862643E-8</v>
      </c>
      <c r="J2081">
        <v>5.3849720941956469E-5</v>
      </c>
      <c r="K2081">
        <v>-1.034144824904379</v>
      </c>
      <c r="L2081">
        <v>-258.32505313016998</v>
      </c>
      <c r="M2081">
        <v>0</v>
      </c>
    </row>
    <row r="2082" spans="1:15" x14ac:dyDescent="0.15">
      <c r="A2082">
        <v>94</v>
      </c>
      <c r="B2082" t="s">
        <v>162</v>
      </c>
      <c r="C2082" t="s">
        <v>464</v>
      </c>
      <c r="D2082">
        <v>15</v>
      </c>
      <c r="E2082">
        <v>1299151.611328125</v>
      </c>
      <c r="F2082">
        <v>1299877.9296875</v>
      </c>
      <c r="G2082">
        <v>1299514.7705078125</v>
      </c>
      <c r="H2082">
        <v>2687579.7488896423</v>
      </c>
      <c r="I2082">
        <v>1.3018848544289795E-7</v>
      </c>
      <c r="J2082">
        <v>5.4079902604854229E-5</v>
      </c>
      <c r="K2082">
        <v>1.3512423375543878</v>
      </c>
      <c r="L2082">
        <v>106.81409783741161</v>
      </c>
      <c r="M2082">
        <v>0</v>
      </c>
    </row>
    <row r="2083" spans="1:15" x14ac:dyDescent="0.15">
      <c r="A2083">
        <v>94</v>
      </c>
      <c r="B2083" t="s">
        <v>162</v>
      </c>
      <c r="C2083" t="s">
        <v>464</v>
      </c>
      <c r="D2083">
        <v>16</v>
      </c>
      <c r="E2083">
        <v>1299151.611328125</v>
      </c>
      <c r="F2083">
        <v>1299514.7705078125</v>
      </c>
      <c r="G2083">
        <v>1299333.1909179688</v>
      </c>
      <c r="H2083">
        <v>308872.34722222813</v>
      </c>
      <c r="I2083">
        <v>1.4988700146022498E-8</v>
      </c>
      <c r="J2083">
        <v>5.3964702819557354E-5</v>
      </c>
      <c r="K2083">
        <v>0.15529265415804105</v>
      </c>
      <c r="L2083">
        <v>-76.2283955046194</v>
      </c>
      <c r="M2083">
        <v>0</v>
      </c>
    </row>
    <row r="2084" spans="1:15" x14ac:dyDescent="0.15">
      <c r="A2084">
        <v>94</v>
      </c>
      <c r="B2084" t="s">
        <v>162</v>
      </c>
      <c r="C2084" t="s">
        <v>464</v>
      </c>
      <c r="D2084">
        <v>17</v>
      </c>
      <c r="E2084">
        <v>1299333.1909179688</v>
      </c>
      <c r="F2084">
        <v>1299514.7705078125</v>
      </c>
      <c r="G2084">
        <v>1299423.9807128906</v>
      </c>
      <c r="H2084">
        <v>1496585.5032853556</v>
      </c>
      <c r="I2084">
        <v>7.2560345693207942E-8</v>
      </c>
      <c r="J2084">
        <v>5.4022274465104539E-5</v>
      </c>
      <c r="K2084">
        <v>0.75244267435963319</v>
      </c>
      <c r="L2084">
        <v>15.172993995716329</v>
      </c>
      <c r="M2084">
        <v>0</v>
      </c>
    </row>
    <row r="2085" spans="1:15" x14ac:dyDescent="0.15">
      <c r="A2085">
        <v>94</v>
      </c>
      <c r="B2085" t="s">
        <v>162</v>
      </c>
      <c r="C2085" t="s">
        <v>464</v>
      </c>
      <c r="D2085">
        <v>18</v>
      </c>
      <c r="E2085">
        <v>1299333.1909179688</v>
      </c>
      <c r="F2085">
        <v>1299423.9807128906</v>
      </c>
      <c r="G2085">
        <v>1299378.5858154297</v>
      </c>
      <c r="H2085">
        <v>902379.93105309689</v>
      </c>
      <c r="I2085">
        <v>4.3770420272350066E-8</v>
      </c>
      <c r="J2085">
        <v>5.3993484539683682E-5</v>
      </c>
      <c r="K2085">
        <v>0.45369219942296207</v>
      </c>
      <c r="L2085">
        <v>-30.552962708185227</v>
      </c>
      <c r="M2085">
        <v>0</v>
      </c>
    </row>
    <row r="2086" spans="1:15" x14ac:dyDescent="0.15">
      <c r="A2086">
        <v>94</v>
      </c>
      <c r="B2086" t="s">
        <v>162</v>
      </c>
      <c r="C2086" t="s">
        <v>464</v>
      </c>
      <c r="D2086">
        <v>19</v>
      </c>
      <c r="E2086">
        <v>1299378.5858154297</v>
      </c>
      <c r="F2086">
        <v>1299423.9807128906</v>
      </c>
      <c r="G2086">
        <v>1299401.2832641602</v>
      </c>
      <c r="H2086">
        <v>1199409.0447898712</v>
      </c>
      <c r="I2086">
        <v>5.8165014687574829E-8</v>
      </c>
      <c r="J2086">
        <v>5.4007879134098906E-5</v>
      </c>
      <c r="K2086">
        <v>0.60303039641347222</v>
      </c>
      <c r="L2086">
        <v>-7.6952547117010317</v>
      </c>
      <c r="M2086">
        <v>0</v>
      </c>
    </row>
    <row r="2087" spans="1:15" x14ac:dyDescent="0.15">
      <c r="A2087">
        <v>94</v>
      </c>
      <c r="B2087" t="s">
        <v>162</v>
      </c>
      <c r="C2087" t="s">
        <v>464</v>
      </c>
      <c r="D2087">
        <v>20</v>
      </c>
      <c r="E2087">
        <v>1299401.2832641602</v>
      </c>
      <c r="F2087">
        <v>1299423.9807128906</v>
      </c>
      <c r="G2087">
        <v>1299412.6319885254</v>
      </c>
      <c r="H2087">
        <v>1347944.9454907961</v>
      </c>
      <c r="I2087">
        <v>6.5360945321205413E-8</v>
      </c>
      <c r="J2087">
        <v>5.4015075064732537E-5</v>
      </c>
      <c r="K2087">
        <v>0.67771022600989084</v>
      </c>
      <c r="L2087">
        <v>3.734942412249791</v>
      </c>
      <c r="M2087">
        <v>0</v>
      </c>
    </row>
    <row r="2088" spans="1:15" x14ac:dyDescent="0.15">
      <c r="A2088">
        <v>94</v>
      </c>
      <c r="B2088" t="s">
        <v>162</v>
      </c>
      <c r="C2088" t="s">
        <v>464</v>
      </c>
      <c r="D2088">
        <v>21</v>
      </c>
      <c r="E2088">
        <v>1299401.2832641602</v>
      </c>
      <c r="F2088">
        <v>1299412.6319885254</v>
      </c>
      <c r="G2088">
        <v>1299406.9576263428</v>
      </c>
      <c r="H2088">
        <v>1273697.8269282719</v>
      </c>
      <c r="I2088">
        <v>6.1764189155218358E-8</v>
      </c>
      <c r="J2088">
        <v>5.401147830856655E-5</v>
      </c>
      <c r="K2088">
        <v>0.64038078487068295</v>
      </c>
      <c r="L2088">
        <v>-1.9785280159677099</v>
      </c>
      <c r="M2088">
        <v>0</v>
      </c>
    </row>
    <row r="2089" spans="1:15" x14ac:dyDescent="0.15">
      <c r="A2089">
        <v>94</v>
      </c>
      <c r="B2089" t="s">
        <v>162</v>
      </c>
      <c r="C2089" t="s">
        <v>464</v>
      </c>
      <c r="D2089">
        <v>22</v>
      </c>
      <c r="E2089">
        <v>1299406.9576263428</v>
      </c>
      <c r="F2089">
        <v>1299412.6319885254</v>
      </c>
      <c r="G2089">
        <v>1299409.7948074341</v>
      </c>
      <c r="H2089">
        <v>1310792.6830438173</v>
      </c>
      <c r="I2089">
        <v>6.3561226714626737E-8</v>
      </c>
      <c r="J2089">
        <v>5.4013275346125958E-5</v>
      </c>
      <c r="K2089">
        <v>0.65903107426563834</v>
      </c>
      <c r="L2089">
        <v>0.87600449695471894</v>
      </c>
      <c r="M2089">
        <v>0</v>
      </c>
    </row>
    <row r="2090" spans="1:15" x14ac:dyDescent="0.15">
      <c r="A2090">
        <v>94</v>
      </c>
      <c r="B2090" t="s">
        <v>162</v>
      </c>
      <c r="C2090" t="s">
        <v>465</v>
      </c>
      <c r="D2090">
        <v>22</v>
      </c>
      <c r="E2090">
        <v>1299406.9576263428</v>
      </c>
      <c r="F2090">
        <v>1299412.6319885254</v>
      </c>
      <c r="G2090">
        <v>1299409.7948074341</v>
      </c>
      <c r="H2090">
        <v>1310792.6830438173</v>
      </c>
      <c r="I2090">
        <v>6.3561226714626737E-8</v>
      </c>
      <c r="J2090">
        <v>5.4013275346125958E-5</v>
      </c>
      <c r="K2090">
        <v>0.65903107426563834</v>
      </c>
      <c r="L2090">
        <v>0.87600449695471894</v>
      </c>
      <c r="M2090">
        <v>0</v>
      </c>
      <c r="N2090" t="s">
        <v>466</v>
      </c>
      <c r="O2090" t="s">
        <v>467</v>
      </c>
    </row>
    <row r="2091" spans="1:15" x14ac:dyDescent="0.15">
      <c r="A2091">
        <v>95</v>
      </c>
      <c r="B2091" t="s">
        <v>163</v>
      </c>
      <c r="C2091" t="s">
        <v>461</v>
      </c>
      <c r="D2091">
        <v>0</v>
      </c>
      <c r="E2091">
        <v>100000</v>
      </c>
      <c r="F2091">
        <v>12000000</v>
      </c>
      <c r="G2091">
        <v>100000</v>
      </c>
      <c r="H2091">
        <v>2001.68434827244</v>
      </c>
      <c r="I2091">
        <v>-1.3699939918205488E-4</v>
      </c>
      <c r="J2091">
        <v>-8.3286390152245677E-5</v>
      </c>
      <c r="K2091">
        <v>1.4447417960994113E-3</v>
      </c>
      <c r="L2091">
        <v>-97.998315651727566</v>
      </c>
      <c r="M2091">
        <v>0</v>
      </c>
      <c r="O2091" t="s">
        <v>462</v>
      </c>
    </row>
    <row r="2092" spans="1:15" x14ac:dyDescent="0.15">
      <c r="A2092">
        <v>95</v>
      </c>
      <c r="B2092" t="s">
        <v>163</v>
      </c>
      <c r="C2092" t="s">
        <v>461</v>
      </c>
      <c r="D2092">
        <v>0</v>
      </c>
      <c r="E2092">
        <v>100000</v>
      </c>
      <c r="F2092">
        <v>12000000</v>
      </c>
      <c r="G2092">
        <v>12000000</v>
      </c>
      <c r="H2092">
        <v>4.760922204284295E+17</v>
      </c>
      <c r="I2092">
        <v>536.87086828699103</v>
      </c>
      <c r="J2092">
        <v>536.87092200000006</v>
      </c>
      <c r="K2092">
        <v>343625772087.57227</v>
      </c>
      <c r="L2092">
        <v>3967435170136.9126</v>
      </c>
      <c r="M2092">
        <v>5</v>
      </c>
      <c r="O2092" t="s">
        <v>463</v>
      </c>
    </row>
    <row r="2093" spans="1:15" x14ac:dyDescent="0.15">
      <c r="A2093">
        <v>95</v>
      </c>
      <c r="B2093" t="s">
        <v>163</v>
      </c>
      <c r="C2093" t="s">
        <v>464</v>
      </c>
      <c r="D2093">
        <v>1</v>
      </c>
      <c r="E2093">
        <v>100000</v>
      </c>
      <c r="F2093">
        <v>12000000</v>
      </c>
      <c r="G2093">
        <v>6050000</v>
      </c>
      <c r="H2093">
        <v>4.760922204284295E+17</v>
      </c>
      <c r="I2093">
        <v>536.87086828699103</v>
      </c>
      <c r="J2093">
        <v>536.87092200000006</v>
      </c>
      <c r="K2093">
        <v>343625772087.57227</v>
      </c>
      <c r="L2093">
        <v>7869292899543.4629</v>
      </c>
      <c r="M2093">
        <v>5</v>
      </c>
    </row>
    <row r="2094" spans="1:15" x14ac:dyDescent="0.15">
      <c r="A2094">
        <v>95</v>
      </c>
      <c r="B2094" t="s">
        <v>163</v>
      </c>
      <c r="C2094" t="s">
        <v>464</v>
      </c>
      <c r="D2094">
        <v>2</v>
      </c>
      <c r="E2094">
        <v>100000</v>
      </c>
      <c r="F2094">
        <v>6050000</v>
      </c>
      <c r="G2094">
        <v>3075000</v>
      </c>
      <c r="H2094">
        <v>4.7609222042843014E+17</v>
      </c>
      <c r="I2094">
        <v>536.87086828699114</v>
      </c>
      <c r="J2094">
        <v>536.87092200000018</v>
      </c>
      <c r="K2094">
        <v>343625772087.57269</v>
      </c>
      <c r="L2094">
        <v>15482673834970.898</v>
      </c>
      <c r="M2094">
        <v>5</v>
      </c>
    </row>
    <row r="2095" spans="1:15" x14ac:dyDescent="0.15">
      <c r="A2095">
        <v>95</v>
      </c>
      <c r="B2095" t="s">
        <v>163</v>
      </c>
      <c r="C2095" t="s">
        <v>464</v>
      </c>
      <c r="D2095">
        <v>3</v>
      </c>
      <c r="E2095">
        <v>100000</v>
      </c>
      <c r="F2095">
        <v>3075000</v>
      </c>
      <c r="G2095">
        <v>1587500</v>
      </c>
      <c r="H2095">
        <v>5.0557522881279608E+16</v>
      </c>
      <c r="I2095">
        <v>74.526444567863024</v>
      </c>
      <c r="J2095">
        <v>74.526498280872048</v>
      </c>
      <c r="K2095">
        <v>36490551807.969421</v>
      </c>
      <c r="L2095">
        <v>3184725850689.2666</v>
      </c>
      <c r="M2095">
        <v>0</v>
      </c>
    </row>
    <row r="2096" spans="1:15" x14ac:dyDescent="0.15">
      <c r="A2096">
        <v>95</v>
      </c>
      <c r="B2096" t="s">
        <v>163</v>
      </c>
      <c r="C2096" t="s">
        <v>464</v>
      </c>
      <c r="D2096">
        <v>4</v>
      </c>
      <c r="E2096">
        <v>100000</v>
      </c>
      <c r="F2096">
        <v>1587500</v>
      </c>
      <c r="G2096">
        <v>843750</v>
      </c>
      <c r="H2096">
        <v>45163318539764.813</v>
      </c>
      <c r="I2096">
        <v>0.18102523045309629</v>
      </c>
      <c r="J2096">
        <v>0.18107894346212611</v>
      </c>
      <c r="K2096">
        <v>32597214.44155933</v>
      </c>
      <c r="L2096">
        <v>5352689504.7128668</v>
      </c>
      <c r="M2096">
        <v>0</v>
      </c>
    </row>
    <row r="2097" spans="1:13" x14ac:dyDescent="0.15">
      <c r="A2097">
        <v>95</v>
      </c>
      <c r="B2097" t="s">
        <v>163</v>
      </c>
      <c r="C2097" t="s">
        <v>464</v>
      </c>
      <c r="D2097">
        <v>5</v>
      </c>
      <c r="E2097">
        <v>100000</v>
      </c>
      <c r="F2097">
        <v>843750</v>
      </c>
      <c r="G2097">
        <v>471875</v>
      </c>
      <c r="H2097">
        <v>1874404088.8502109</v>
      </c>
      <c r="I2097">
        <v>5.7732760822614351E-5</v>
      </c>
      <c r="J2097">
        <v>1.1144576985242355E-4</v>
      </c>
      <c r="K2097">
        <v>1352.8756081240822</v>
      </c>
      <c r="L2097">
        <v>397124.70757090562</v>
      </c>
      <c r="M2097">
        <v>0</v>
      </c>
    </row>
    <row r="2098" spans="1:13" x14ac:dyDescent="0.15">
      <c r="A2098">
        <v>95</v>
      </c>
      <c r="B2098" t="s">
        <v>163</v>
      </c>
      <c r="C2098" t="s">
        <v>464</v>
      </c>
      <c r="D2098">
        <v>6</v>
      </c>
      <c r="E2098">
        <v>100000</v>
      </c>
      <c r="F2098">
        <v>471875</v>
      </c>
      <c r="G2098">
        <v>285937.5</v>
      </c>
      <c r="H2098">
        <v>-34314.994377362338</v>
      </c>
      <c r="I2098">
        <v>-5.8716429737640829E-5</v>
      </c>
      <c r="J2098">
        <v>-5.0034207078316255E-6</v>
      </c>
      <c r="K2098">
        <v>-2.476729492973188E-2</v>
      </c>
      <c r="L2098">
        <v>-112.00087235055295</v>
      </c>
      <c r="M2098">
        <v>0</v>
      </c>
    </row>
    <row r="2099" spans="1:13" x14ac:dyDescent="0.15">
      <c r="A2099">
        <v>95</v>
      </c>
      <c r="B2099" t="s">
        <v>163</v>
      </c>
      <c r="C2099" t="s">
        <v>464</v>
      </c>
      <c r="D2099">
        <v>7</v>
      </c>
      <c r="E2099">
        <v>285937.5</v>
      </c>
      <c r="F2099">
        <v>471875</v>
      </c>
      <c r="G2099">
        <v>378906.25</v>
      </c>
      <c r="H2099">
        <v>-101014.499276605</v>
      </c>
      <c r="I2099">
        <v>-4.7249015441848884E-5</v>
      </c>
      <c r="J2099">
        <v>6.4639935879603134E-6</v>
      </c>
      <c r="K2099">
        <v>-7.290853287778308E-2</v>
      </c>
      <c r="L2099">
        <v>-126.65949671629987</v>
      </c>
      <c r="M2099">
        <v>0</v>
      </c>
    </row>
    <row r="2100" spans="1:13" x14ac:dyDescent="0.15">
      <c r="A2100">
        <v>95</v>
      </c>
      <c r="B2100" t="s">
        <v>163</v>
      </c>
      <c r="C2100" t="s">
        <v>464</v>
      </c>
      <c r="D2100">
        <v>8</v>
      </c>
      <c r="E2100">
        <v>378906.25</v>
      </c>
      <c r="F2100">
        <v>471875</v>
      </c>
      <c r="G2100">
        <v>425390.625</v>
      </c>
      <c r="H2100">
        <v>-1009150.5702423584</v>
      </c>
      <c r="I2100">
        <v>-3.440306516499613E-5</v>
      </c>
      <c r="J2100">
        <v>1.9309943864813071E-5</v>
      </c>
      <c r="K2100">
        <v>-0.72836759134625229</v>
      </c>
      <c r="L2100">
        <v>-337.22915149866276</v>
      </c>
      <c r="M2100">
        <v>0</v>
      </c>
    </row>
    <row r="2101" spans="1:13" x14ac:dyDescent="0.15">
      <c r="A2101">
        <v>95</v>
      </c>
      <c r="B2101" t="s">
        <v>163</v>
      </c>
      <c r="C2101" t="s">
        <v>464</v>
      </c>
      <c r="D2101">
        <v>9</v>
      </c>
      <c r="E2101">
        <v>425390.625</v>
      </c>
      <c r="F2101">
        <v>471875</v>
      </c>
      <c r="G2101">
        <v>448632.8125</v>
      </c>
      <c r="H2101">
        <v>-99154314.629148439</v>
      </c>
      <c r="I2101">
        <v>-5.2571789367822621E-6</v>
      </c>
      <c r="J2101">
        <v>4.8455830093026938E-5</v>
      </c>
      <c r="K2101">
        <v>-71.565920337018412</v>
      </c>
      <c r="L2101">
        <v>-22201.440613898129</v>
      </c>
      <c r="M2101">
        <v>0</v>
      </c>
    </row>
    <row r="2102" spans="1:13" x14ac:dyDescent="0.15">
      <c r="A2102">
        <v>95</v>
      </c>
      <c r="B2102" t="s">
        <v>163</v>
      </c>
      <c r="C2102" t="s">
        <v>464</v>
      </c>
      <c r="D2102">
        <v>10</v>
      </c>
      <c r="E2102">
        <v>448632.8125</v>
      </c>
      <c r="F2102">
        <v>471875</v>
      </c>
      <c r="G2102">
        <v>460253.90625</v>
      </c>
      <c r="H2102">
        <v>534232858.94559103</v>
      </c>
      <c r="I2102">
        <v>2.0515490332946639E-5</v>
      </c>
      <c r="J2102">
        <v>7.4228499362755839E-5</v>
      </c>
      <c r="K2102">
        <v>385.5895365493094</v>
      </c>
      <c r="L2102">
        <v>115973.50892431258</v>
      </c>
      <c r="M2102">
        <v>0</v>
      </c>
    </row>
    <row r="2103" spans="1:13" x14ac:dyDescent="0.15">
      <c r="A2103">
        <v>95</v>
      </c>
      <c r="B2103" t="s">
        <v>163</v>
      </c>
      <c r="C2103" t="s">
        <v>464</v>
      </c>
      <c r="D2103">
        <v>11</v>
      </c>
      <c r="E2103">
        <v>448632.8125</v>
      </c>
      <c r="F2103">
        <v>460253.90625</v>
      </c>
      <c r="G2103">
        <v>454443.359375</v>
      </c>
      <c r="H2103">
        <v>145052364.6543096</v>
      </c>
      <c r="I2103">
        <v>6.4170595755071486E-6</v>
      </c>
      <c r="J2103">
        <v>6.0130068605316349E-5</v>
      </c>
      <c r="K2103">
        <v>104.69343681484956</v>
      </c>
      <c r="L2103">
        <v>31818.68946083873</v>
      </c>
      <c r="M2103">
        <v>0</v>
      </c>
    </row>
    <row r="2104" spans="1:13" x14ac:dyDescent="0.15">
      <c r="A2104">
        <v>95</v>
      </c>
      <c r="B2104" t="s">
        <v>163</v>
      </c>
      <c r="C2104" t="s">
        <v>464</v>
      </c>
      <c r="D2104">
        <v>12</v>
      </c>
      <c r="E2104">
        <v>448632.8125</v>
      </c>
      <c r="F2104">
        <v>454443.359375</v>
      </c>
      <c r="G2104">
        <v>451538.0859375</v>
      </c>
      <c r="H2104">
        <v>6259108.9425035939</v>
      </c>
      <c r="I2104">
        <v>3.0115731825491556E-7</v>
      </c>
      <c r="J2104">
        <v>5.4014166348064116E-5</v>
      </c>
      <c r="K2104">
        <v>4.5175935473437372</v>
      </c>
      <c r="L2104">
        <v>1286.1751948361568</v>
      </c>
      <c r="M2104">
        <v>0</v>
      </c>
    </row>
    <row r="2105" spans="1:13" x14ac:dyDescent="0.15">
      <c r="A2105">
        <v>95</v>
      </c>
      <c r="B2105" t="s">
        <v>163</v>
      </c>
      <c r="C2105" t="s">
        <v>464</v>
      </c>
      <c r="D2105">
        <v>13</v>
      </c>
      <c r="E2105">
        <v>448632.8125</v>
      </c>
      <c r="F2105">
        <v>451538.0859375</v>
      </c>
      <c r="G2105">
        <v>450085.44921875</v>
      </c>
      <c r="H2105">
        <v>-50482513.281415179</v>
      </c>
      <c r="I2105">
        <v>-2.5448542954882678E-6</v>
      </c>
      <c r="J2105">
        <v>5.1168154734320933E-5</v>
      </c>
      <c r="K2105">
        <v>-36.436412650551141</v>
      </c>
      <c r="L2105">
        <v>-11316.206471247137</v>
      </c>
      <c r="M2105">
        <v>0</v>
      </c>
    </row>
    <row r="2106" spans="1:13" x14ac:dyDescent="0.15">
      <c r="A2106">
        <v>95</v>
      </c>
      <c r="B2106" t="s">
        <v>163</v>
      </c>
      <c r="C2106" t="s">
        <v>464</v>
      </c>
      <c r="D2106">
        <v>14</v>
      </c>
      <c r="E2106">
        <v>450085.44921875</v>
      </c>
      <c r="F2106">
        <v>451538.0859375</v>
      </c>
      <c r="G2106">
        <v>450811.767578125</v>
      </c>
      <c r="H2106">
        <v>-23135485.393971507</v>
      </c>
      <c r="I2106">
        <v>-1.1389085400252647E-6</v>
      </c>
      <c r="J2106">
        <v>5.2574100489783936E-5</v>
      </c>
      <c r="K2106">
        <v>-16.698338452096841</v>
      </c>
      <c r="L2106">
        <v>-5231.961288025198</v>
      </c>
      <c r="M2106">
        <v>0</v>
      </c>
    </row>
    <row r="2107" spans="1:13" x14ac:dyDescent="0.15">
      <c r="A2107">
        <v>95</v>
      </c>
      <c r="B2107" t="s">
        <v>163</v>
      </c>
      <c r="C2107" t="s">
        <v>464</v>
      </c>
      <c r="D2107">
        <v>15</v>
      </c>
      <c r="E2107">
        <v>450811.767578125</v>
      </c>
      <c r="F2107">
        <v>451538.0859375</v>
      </c>
      <c r="G2107">
        <v>451174.9267578125</v>
      </c>
      <c r="H2107">
        <v>-8696229.9976085015</v>
      </c>
      <c r="I2107">
        <v>-4.2318557302923926E-7</v>
      </c>
      <c r="J2107">
        <v>5.3289823456779961E-5</v>
      </c>
      <c r="K2107">
        <v>-6.2766174681246412</v>
      </c>
      <c r="L2107">
        <v>-2027.4630485564585</v>
      </c>
      <c r="M2107">
        <v>0</v>
      </c>
    </row>
    <row r="2108" spans="1:13" x14ac:dyDescent="0.15">
      <c r="A2108">
        <v>95</v>
      </c>
      <c r="B2108" t="s">
        <v>163</v>
      </c>
      <c r="C2108" t="s">
        <v>464</v>
      </c>
      <c r="D2108">
        <v>16</v>
      </c>
      <c r="E2108">
        <v>451174.9267578125</v>
      </c>
      <c r="F2108">
        <v>451538.0859375</v>
      </c>
      <c r="G2108">
        <v>451356.50634765625</v>
      </c>
      <c r="H2108">
        <v>-1283332.3128141793</v>
      </c>
      <c r="I2108">
        <v>-6.2096669556007138E-8</v>
      </c>
      <c r="J2108">
        <v>5.3650912360253193E-5</v>
      </c>
      <c r="K2108">
        <v>-0.92626184153747415</v>
      </c>
      <c r="L2108">
        <v>-384.32786384288784</v>
      </c>
      <c r="M2108">
        <v>0</v>
      </c>
    </row>
    <row r="2109" spans="1:13" x14ac:dyDescent="0.15">
      <c r="A2109">
        <v>95</v>
      </c>
      <c r="B2109" t="s">
        <v>163</v>
      </c>
      <c r="C2109" t="s">
        <v>464</v>
      </c>
      <c r="D2109">
        <v>17</v>
      </c>
      <c r="E2109">
        <v>451356.50634765625</v>
      </c>
      <c r="F2109">
        <v>451538.0859375</v>
      </c>
      <c r="G2109">
        <v>451447.29614257813</v>
      </c>
      <c r="H2109">
        <v>2471644.0397633826</v>
      </c>
      <c r="I2109">
        <v>1.1925818783194381E-7</v>
      </c>
      <c r="J2109">
        <v>5.3832267217641144E-5</v>
      </c>
      <c r="K2109">
        <v>1.7839413354098612</v>
      </c>
      <c r="L2109">
        <v>447.4933753912166</v>
      </c>
      <c r="M2109">
        <v>0</v>
      </c>
    </row>
    <row r="2110" spans="1:13" x14ac:dyDescent="0.15">
      <c r="A2110">
        <v>95</v>
      </c>
      <c r="B2110" t="s">
        <v>163</v>
      </c>
      <c r="C2110" t="s">
        <v>464</v>
      </c>
      <c r="D2110">
        <v>18</v>
      </c>
      <c r="E2110">
        <v>451356.50634765625</v>
      </c>
      <c r="F2110">
        <v>451447.29614257813</v>
      </c>
      <c r="G2110">
        <v>451401.90124511719</v>
      </c>
      <c r="H2110">
        <v>590110.28355402988</v>
      </c>
      <c r="I2110">
        <v>2.8513348000339187E-8</v>
      </c>
      <c r="J2110">
        <v>5.374152237780954E-5</v>
      </c>
      <c r="K2110">
        <v>0.42591979684228637</v>
      </c>
      <c r="L2110">
        <v>30.728355801406387</v>
      </c>
      <c r="M2110">
        <v>0</v>
      </c>
    </row>
    <row r="2111" spans="1:13" x14ac:dyDescent="0.15">
      <c r="A2111">
        <v>95</v>
      </c>
      <c r="B2111" t="s">
        <v>163</v>
      </c>
      <c r="C2111" t="s">
        <v>464</v>
      </c>
      <c r="D2111">
        <v>19</v>
      </c>
      <c r="E2111">
        <v>451356.50634765625</v>
      </c>
      <c r="F2111">
        <v>451401.90124511719</v>
      </c>
      <c r="G2111">
        <v>451379.20379638672</v>
      </c>
      <c r="H2111">
        <v>-347638.40585187334</v>
      </c>
      <c r="I2111">
        <v>-1.6809302211178508E-8</v>
      </c>
      <c r="J2111">
        <v>5.3696199727598022E-5</v>
      </c>
      <c r="K2111">
        <v>-0.25091255536720264</v>
      </c>
      <c r="L2111">
        <v>-177.01693009514236</v>
      </c>
      <c r="M2111">
        <v>0</v>
      </c>
    </row>
    <row r="2112" spans="1:13" x14ac:dyDescent="0.15">
      <c r="A2112">
        <v>95</v>
      </c>
      <c r="B2112" t="s">
        <v>163</v>
      </c>
      <c r="C2112" t="s">
        <v>464</v>
      </c>
      <c r="D2112">
        <v>20</v>
      </c>
      <c r="E2112">
        <v>451379.20379638672</v>
      </c>
      <c r="F2112">
        <v>451401.90124511719</v>
      </c>
      <c r="G2112">
        <v>451390.55252075195</v>
      </c>
      <c r="H2112">
        <v>120975.32882649364</v>
      </c>
      <c r="I2112">
        <v>5.8474329919205978E-9</v>
      </c>
      <c r="J2112">
        <v>5.3718856462801121E-5</v>
      </c>
      <c r="K2112">
        <v>8.7315522051889999E-2</v>
      </c>
      <c r="L2112">
        <v>-73.199410543504456</v>
      </c>
      <c r="M2112">
        <v>0</v>
      </c>
    </row>
    <row r="2113" spans="1:15" x14ac:dyDescent="0.15">
      <c r="A2113">
        <v>95</v>
      </c>
      <c r="B2113" t="s">
        <v>163</v>
      </c>
      <c r="C2113" t="s">
        <v>464</v>
      </c>
      <c r="D2113">
        <v>21</v>
      </c>
      <c r="E2113">
        <v>451390.55252075195</v>
      </c>
      <c r="F2113">
        <v>451401.90124511719</v>
      </c>
      <c r="G2113">
        <v>451396.22688293457</v>
      </c>
      <c r="H2113">
        <v>355472.12053502549</v>
      </c>
      <c r="I2113">
        <v>1.7178976023939259E-8</v>
      </c>
      <c r="J2113">
        <v>5.373018800583314E-5</v>
      </c>
      <c r="K2113">
        <v>0.25656664115312355</v>
      </c>
      <c r="L2113">
        <v>-21.250533485913721</v>
      </c>
      <c r="M2113">
        <v>0</v>
      </c>
    </row>
    <row r="2114" spans="1:15" x14ac:dyDescent="0.15">
      <c r="A2114">
        <v>95</v>
      </c>
      <c r="B2114" t="s">
        <v>163</v>
      </c>
      <c r="C2114" t="s">
        <v>464</v>
      </c>
      <c r="D2114">
        <v>22</v>
      </c>
      <c r="E2114">
        <v>451396.22688293457</v>
      </c>
      <c r="F2114">
        <v>451401.90124511719</v>
      </c>
      <c r="G2114">
        <v>451399.06406402588</v>
      </c>
      <c r="H2114">
        <v>472782.73149421503</v>
      </c>
      <c r="I2114">
        <v>2.2846252925713499E-8</v>
      </c>
      <c r="J2114">
        <v>5.3735855282734914E-5</v>
      </c>
      <c r="K2114">
        <v>0.34123710526749407</v>
      </c>
      <c r="L2114">
        <v>4.7371979989653044</v>
      </c>
      <c r="M2114">
        <v>0</v>
      </c>
    </row>
    <row r="2115" spans="1:15" x14ac:dyDescent="0.15">
      <c r="A2115">
        <v>95</v>
      </c>
      <c r="B2115" t="s">
        <v>163</v>
      </c>
      <c r="C2115" t="s">
        <v>464</v>
      </c>
      <c r="D2115">
        <v>23</v>
      </c>
      <c r="E2115">
        <v>451396.22688293457</v>
      </c>
      <c r="F2115">
        <v>451399.06406402588</v>
      </c>
      <c r="G2115">
        <v>451397.64547348022</v>
      </c>
      <c r="H2115">
        <v>414116.10514966655</v>
      </c>
      <c r="I2115">
        <v>2.0012192614996731E-8</v>
      </c>
      <c r="J2115">
        <v>5.3733021222424197E-5</v>
      </c>
      <c r="K2115">
        <v>0.29889370222831524</v>
      </c>
      <c r="L2115">
        <v>-8.2591348664896795</v>
      </c>
      <c r="M2115">
        <v>0</v>
      </c>
    </row>
    <row r="2116" spans="1:15" x14ac:dyDescent="0.15">
      <c r="A2116">
        <v>95</v>
      </c>
      <c r="B2116" t="s">
        <v>163</v>
      </c>
      <c r="C2116" t="s">
        <v>464</v>
      </c>
      <c r="D2116">
        <v>24</v>
      </c>
      <c r="E2116">
        <v>451397.64547348022</v>
      </c>
      <c r="F2116">
        <v>451399.06406402588</v>
      </c>
      <c r="G2116">
        <v>451398.35476875305</v>
      </c>
      <c r="H2116">
        <v>443455.7907789154</v>
      </c>
      <c r="I2116">
        <v>2.1429561879263712E-8</v>
      </c>
      <c r="J2116">
        <v>5.3734438591688464E-5</v>
      </c>
      <c r="K2116">
        <v>0.32007000315187312</v>
      </c>
      <c r="L2116">
        <v>-1.7595465082956607</v>
      </c>
      <c r="M2116">
        <v>0</v>
      </c>
    </row>
    <row r="2117" spans="1:15" x14ac:dyDescent="0.15">
      <c r="A2117">
        <v>95</v>
      </c>
      <c r="B2117" t="s">
        <v>163</v>
      </c>
      <c r="C2117" t="s">
        <v>464</v>
      </c>
      <c r="D2117">
        <v>25</v>
      </c>
      <c r="E2117">
        <v>451398.35476875305</v>
      </c>
      <c r="F2117">
        <v>451399.06406402588</v>
      </c>
      <c r="G2117">
        <v>451398.70941638947</v>
      </c>
      <c r="H2117">
        <v>458104.28802792233</v>
      </c>
      <c r="I2117">
        <v>2.2137191912446853E-8</v>
      </c>
      <c r="J2117">
        <v>5.3735146221721647E-5</v>
      </c>
      <c r="K2117">
        <v>0.33064274717315328</v>
      </c>
      <c r="L2117">
        <v>1.4855112501766934</v>
      </c>
      <c r="M2117">
        <v>0</v>
      </c>
    </row>
    <row r="2118" spans="1:15" x14ac:dyDescent="0.15">
      <c r="A2118">
        <v>95</v>
      </c>
      <c r="B2118" t="s">
        <v>163</v>
      </c>
      <c r="C2118" t="s">
        <v>464</v>
      </c>
      <c r="D2118">
        <v>26</v>
      </c>
      <c r="E2118">
        <v>451398.35476875305</v>
      </c>
      <c r="F2118">
        <v>451398.70941638947</v>
      </c>
      <c r="G2118">
        <v>451398.53209257126</v>
      </c>
      <c r="H2118">
        <v>450787.34055719984</v>
      </c>
      <c r="I2118">
        <v>2.1783731544606512E-8</v>
      </c>
      <c r="J2118">
        <v>5.3734792761353807E-5</v>
      </c>
      <c r="K2118">
        <v>0.32536164486551922</v>
      </c>
      <c r="L2118">
        <v>-0.13539953985629552</v>
      </c>
      <c r="M2118">
        <v>0</v>
      </c>
    </row>
    <row r="2119" spans="1:15" x14ac:dyDescent="0.15">
      <c r="A2119">
        <v>95</v>
      </c>
      <c r="B2119" t="s">
        <v>163</v>
      </c>
      <c r="C2119" t="s">
        <v>465</v>
      </c>
      <c r="D2119">
        <v>26</v>
      </c>
      <c r="E2119">
        <v>451398.35476875305</v>
      </c>
      <c r="F2119">
        <v>451398.70941638947</v>
      </c>
      <c r="G2119">
        <v>451398.53209257126</v>
      </c>
      <c r="H2119">
        <v>450787.34055719984</v>
      </c>
      <c r="I2119">
        <v>2.1783731544606512E-8</v>
      </c>
      <c r="J2119">
        <v>5.3734792761353807E-5</v>
      </c>
      <c r="K2119">
        <v>0.32536164486551922</v>
      </c>
      <c r="L2119">
        <v>-0.13539953985629552</v>
      </c>
      <c r="M2119">
        <v>0</v>
      </c>
      <c r="N2119" t="s">
        <v>466</v>
      </c>
      <c r="O2119" t="s">
        <v>467</v>
      </c>
    </row>
    <row r="2120" spans="1:15" x14ac:dyDescent="0.15">
      <c r="A2120">
        <v>96</v>
      </c>
      <c r="B2120" t="s">
        <v>164</v>
      </c>
      <c r="C2120" t="s">
        <v>461</v>
      </c>
      <c r="D2120">
        <v>0</v>
      </c>
      <c r="E2120">
        <v>100000</v>
      </c>
      <c r="F2120">
        <v>12000000</v>
      </c>
      <c r="G2120">
        <v>100000</v>
      </c>
      <c r="H2120">
        <v>87.353877662350357</v>
      </c>
      <c r="I2120">
        <v>-5.1193265738417953E-4</v>
      </c>
      <c r="J2120">
        <v>-4.5821964835437035E-4</v>
      </c>
      <c r="K2120">
        <v>3.3552687983594803E-5</v>
      </c>
      <c r="L2120">
        <v>-99.912646122337648</v>
      </c>
      <c r="M2120">
        <v>0</v>
      </c>
      <c r="O2120" t="s">
        <v>462</v>
      </c>
    </row>
    <row r="2121" spans="1:15" x14ac:dyDescent="0.15">
      <c r="A2121">
        <v>96</v>
      </c>
      <c r="B2121" t="s">
        <v>164</v>
      </c>
      <c r="C2121" t="s">
        <v>461</v>
      </c>
      <c r="D2121">
        <v>0</v>
      </c>
      <c r="E2121">
        <v>100000</v>
      </c>
      <c r="F2121">
        <v>12000000</v>
      </c>
      <c r="G2121">
        <v>12000000</v>
      </c>
      <c r="H2121">
        <v>4.760922204284295E+17</v>
      </c>
      <c r="I2121">
        <v>536.87086828699103</v>
      </c>
      <c r="J2121">
        <v>536.87092200000006</v>
      </c>
      <c r="K2121">
        <v>182867368351.94699</v>
      </c>
      <c r="L2121">
        <v>3967435170136.9126</v>
      </c>
      <c r="M2121">
        <v>5</v>
      </c>
      <c r="O2121" t="s">
        <v>463</v>
      </c>
    </row>
    <row r="2122" spans="1:15" x14ac:dyDescent="0.15">
      <c r="A2122">
        <v>96</v>
      </c>
      <c r="B2122" t="s">
        <v>164</v>
      </c>
      <c r="C2122" t="s">
        <v>464</v>
      </c>
      <c r="D2122">
        <v>1</v>
      </c>
      <c r="E2122">
        <v>100000</v>
      </c>
      <c r="F2122">
        <v>12000000</v>
      </c>
      <c r="G2122">
        <v>6050000</v>
      </c>
      <c r="H2122">
        <v>5858687730350469</v>
      </c>
      <c r="I2122">
        <v>11.408902194217669</v>
      </c>
      <c r="J2122">
        <v>11.408955907226698</v>
      </c>
      <c r="K2122">
        <v>2250326221.0017323</v>
      </c>
      <c r="L2122">
        <v>96837813624.801147</v>
      </c>
      <c r="M2122">
        <v>0</v>
      </c>
    </row>
    <row r="2123" spans="1:15" x14ac:dyDescent="0.15">
      <c r="A2123">
        <v>96</v>
      </c>
      <c r="B2123" t="s">
        <v>164</v>
      </c>
      <c r="C2123" t="s">
        <v>464</v>
      </c>
      <c r="D2123">
        <v>2</v>
      </c>
      <c r="E2123">
        <v>100000</v>
      </c>
      <c r="F2123">
        <v>6050000</v>
      </c>
      <c r="G2123">
        <v>3075000</v>
      </c>
      <c r="H2123">
        <v>502619213115.51031</v>
      </c>
      <c r="I2123">
        <v>4.5707057280797792E-3</v>
      </c>
      <c r="J2123">
        <v>4.6244187371095886E-3</v>
      </c>
      <c r="K2123">
        <v>193056.40554859035</v>
      </c>
      <c r="L2123">
        <v>16345240.263919035</v>
      </c>
      <c r="M2123">
        <v>0</v>
      </c>
    </row>
    <row r="2124" spans="1:15" x14ac:dyDescent="0.15">
      <c r="A2124">
        <v>96</v>
      </c>
      <c r="B2124" t="s">
        <v>164</v>
      </c>
      <c r="C2124" t="s">
        <v>464</v>
      </c>
      <c r="D2124">
        <v>3</v>
      </c>
      <c r="E2124">
        <v>100000</v>
      </c>
      <c r="F2124">
        <v>3075000</v>
      </c>
      <c r="G2124">
        <v>1587500</v>
      </c>
      <c r="H2124">
        <v>-64685.611034099238</v>
      </c>
      <c r="I2124">
        <v>-5.1356409883472386E-5</v>
      </c>
      <c r="J2124">
        <v>2.3565991463368168E-6</v>
      </c>
      <c r="K2124">
        <v>-2.4845790274410955E-2</v>
      </c>
      <c r="L2124">
        <v>-104.0746841596283</v>
      </c>
      <c r="M2124">
        <v>0</v>
      </c>
    </row>
    <row r="2125" spans="1:15" x14ac:dyDescent="0.15">
      <c r="A2125">
        <v>96</v>
      </c>
      <c r="B2125" t="s">
        <v>164</v>
      </c>
      <c r="C2125" t="s">
        <v>464</v>
      </c>
      <c r="D2125">
        <v>4</v>
      </c>
      <c r="E2125">
        <v>1587500</v>
      </c>
      <c r="F2125">
        <v>3075000</v>
      </c>
      <c r="G2125">
        <v>2331250</v>
      </c>
      <c r="H2125">
        <v>4217435150.5807171</v>
      </c>
      <c r="I2125">
        <v>1.0943246753198659E-4</v>
      </c>
      <c r="J2125">
        <v>1.6314547656179579E-4</v>
      </c>
      <c r="K2125">
        <v>1619.9199106586357</v>
      </c>
      <c r="L2125">
        <v>180808.74640560718</v>
      </c>
      <c r="M2125">
        <v>0</v>
      </c>
    </row>
    <row r="2126" spans="1:15" x14ac:dyDescent="0.15">
      <c r="A2126">
        <v>96</v>
      </c>
      <c r="B2126" t="s">
        <v>164</v>
      </c>
      <c r="C2126" t="s">
        <v>464</v>
      </c>
      <c r="D2126">
        <v>5</v>
      </c>
      <c r="E2126">
        <v>1587500</v>
      </c>
      <c r="F2126">
        <v>2331250</v>
      </c>
      <c r="G2126">
        <v>1959375</v>
      </c>
      <c r="H2126">
        <v>-432136.07162611169</v>
      </c>
      <c r="I2126">
        <v>-3.7957235757276686E-5</v>
      </c>
      <c r="J2126">
        <v>1.5755773272532511E-5</v>
      </c>
      <c r="K2126">
        <v>-0.1659837796070332</v>
      </c>
      <c r="L2126">
        <v>-122.054791534347</v>
      </c>
      <c r="M2126">
        <v>0</v>
      </c>
    </row>
    <row r="2127" spans="1:15" x14ac:dyDescent="0.15">
      <c r="A2127">
        <v>96</v>
      </c>
      <c r="B2127" t="s">
        <v>164</v>
      </c>
      <c r="C2127" t="s">
        <v>464</v>
      </c>
      <c r="D2127">
        <v>6</v>
      </c>
      <c r="E2127">
        <v>1959375</v>
      </c>
      <c r="F2127">
        <v>2331250</v>
      </c>
      <c r="G2127">
        <v>2145312.5</v>
      </c>
      <c r="H2127">
        <v>-53404500.553277433</v>
      </c>
      <c r="I2127">
        <v>-2.6994425221758337E-6</v>
      </c>
      <c r="J2127">
        <v>5.1013566507633367E-5</v>
      </c>
      <c r="K2127">
        <v>-20.512707528679403</v>
      </c>
      <c r="L2127">
        <v>-2589.3576368607105</v>
      </c>
      <c r="M2127">
        <v>0</v>
      </c>
    </row>
    <row r="2128" spans="1:15" x14ac:dyDescent="0.15">
      <c r="A2128">
        <v>96</v>
      </c>
      <c r="B2128" t="s">
        <v>164</v>
      </c>
      <c r="C2128" t="s">
        <v>464</v>
      </c>
      <c r="D2128">
        <v>7</v>
      </c>
      <c r="E2128">
        <v>2145312.5</v>
      </c>
      <c r="F2128">
        <v>2331250</v>
      </c>
      <c r="G2128">
        <v>2238281.25</v>
      </c>
      <c r="H2128">
        <v>1175218033.9944956</v>
      </c>
      <c r="I2128">
        <v>3.9608135770576101E-5</v>
      </c>
      <c r="J2128">
        <v>9.3321144800385302E-5</v>
      </c>
      <c r="K2128">
        <v>451.40210214510205</v>
      </c>
      <c r="L2128">
        <v>52405.378133087412</v>
      </c>
      <c r="M2128">
        <v>0</v>
      </c>
    </row>
    <row r="2129" spans="1:15" x14ac:dyDescent="0.15">
      <c r="A2129">
        <v>96</v>
      </c>
      <c r="B2129" t="s">
        <v>164</v>
      </c>
      <c r="C2129" t="s">
        <v>464</v>
      </c>
      <c r="D2129">
        <v>8</v>
      </c>
      <c r="E2129">
        <v>2145312.5</v>
      </c>
      <c r="F2129">
        <v>2238281.25</v>
      </c>
      <c r="G2129">
        <v>2191796.875</v>
      </c>
      <c r="H2129">
        <v>391956270.94260055</v>
      </c>
      <c r="I2129">
        <v>1.57025670796264E-5</v>
      </c>
      <c r="J2129">
        <v>6.9415576109435601E-5</v>
      </c>
      <c r="K2129">
        <v>150.55068892286394</v>
      </c>
      <c r="L2129">
        <v>17782.873883675948</v>
      </c>
      <c r="M2129">
        <v>0</v>
      </c>
    </row>
    <row r="2130" spans="1:15" x14ac:dyDescent="0.15">
      <c r="A2130">
        <v>96</v>
      </c>
      <c r="B2130" t="s">
        <v>164</v>
      </c>
      <c r="C2130" t="s">
        <v>464</v>
      </c>
      <c r="D2130">
        <v>9</v>
      </c>
      <c r="E2130">
        <v>2145312.5</v>
      </c>
      <c r="F2130">
        <v>2191796.875</v>
      </c>
      <c r="G2130">
        <v>2168554.6875</v>
      </c>
      <c r="H2130">
        <v>132198448.56696254</v>
      </c>
      <c r="I2130">
        <v>5.886952772126993E-6</v>
      </c>
      <c r="J2130">
        <v>5.9599961801936193E-5</v>
      </c>
      <c r="K2130">
        <v>50.777520304566345</v>
      </c>
      <c r="L2130">
        <v>5996.1547028987497</v>
      </c>
      <c r="M2130">
        <v>0</v>
      </c>
    </row>
    <row r="2131" spans="1:15" x14ac:dyDescent="0.15">
      <c r="A2131">
        <v>96</v>
      </c>
      <c r="B2131" t="s">
        <v>164</v>
      </c>
      <c r="C2131" t="s">
        <v>464</v>
      </c>
      <c r="D2131">
        <v>10</v>
      </c>
      <c r="E2131">
        <v>2145312.5</v>
      </c>
      <c r="F2131">
        <v>2168554.6875</v>
      </c>
      <c r="G2131">
        <v>2156933.59375</v>
      </c>
      <c r="H2131">
        <v>30634267.269544825</v>
      </c>
      <c r="I2131">
        <v>1.4487301720682319E-6</v>
      </c>
      <c r="J2131">
        <v>5.5161739201877432E-5</v>
      </c>
      <c r="K2131">
        <v>11.766644352916897</v>
      </c>
      <c r="L2131">
        <v>1320.2693749270566</v>
      </c>
      <c r="M2131">
        <v>0</v>
      </c>
    </row>
    <row r="2132" spans="1:15" x14ac:dyDescent="0.15">
      <c r="A2132">
        <v>96</v>
      </c>
      <c r="B2132" t="s">
        <v>164</v>
      </c>
      <c r="C2132" t="s">
        <v>464</v>
      </c>
      <c r="D2132">
        <v>11</v>
      </c>
      <c r="E2132">
        <v>2145312.5</v>
      </c>
      <c r="F2132">
        <v>2156933.59375</v>
      </c>
      <c r="G2132">
        <v>2151123.046875</v>
      </c>
      <c r="H2132">
        <v>-13521026.151255667</v>
      </c>
      <c r="I2132">
        <v>-6.6047083724207593E-7</v>
      </c>
      <c r="J2132">
        <v>5.3052538192567124E-5</v>
      </c>
      <c r="K2132">
        <v>-5.1934359848874587</v>
      </c>
      <c r="L2132">
        <v>-728.55661236571575</v>
      </c>
      <c r="M2132">
        <v>0</v>
      </c>
    </row>
    <row r="2133" spans="1:15" x14ac:dyDescent="0.15">
      <c r="A2133">
        <v>96</v>
      </c>
      <c r="B2133" t="s">
        <v>164</v>
      </c>
      <c r="C2133" t="s">
        <v>464</v>
      </c>
      <c r="D2133">
        <v>12</v>
      </c>
      <c r="E2133">
        <v>2151123.046875</v>
      </c>
      <c r="F2133">
        <v>2156933.59375</v>
      </c>
      <c r="G2133">
        <v>2154028.3203125</v>
      </c>
      <c r="H2133">
        <v>8015915.7388870828</v>
      </c>
      <c r="I2133">
        <v>3.8518813691842203E-7</v>
      </c>
      <c r="J2133">
        <v>5.4098197166727622E-5</v>
      </c>
      <c r="K2133">
        <v>3.0789190690453494</v>
      </c>
      <c r="L2133">
        <v>272.13604219113319</v>
      </c>
      <c r="M2133">
        <v>0</v>
      </c>
    </row>
    <row r="2134" spans="1:15" x14ac:dyDescent="0.15">
      <c r="A2134">
        <v>96</v>
      </c>
      <c r="B2134" t="s">
        <v>164</v>
      </c>
      <c r="C2134" t="s">
        <v>464</v>
      </c>
      <c r="D2134">
        <v>13</v>
      </c>
      <c r="E2134">
        <v>2151123.046875</v>
      </c>
      <c r="F2134">
        <v>2154028.3203125</v>
      </c>
      <c r="G2134">
        <v>2152575.68359375</v>
      </c>
      <c r="H2134">
        <v>-2886921.2399514941</v>
      </c>
      <c r="I2134">
        <v>-1.3985984331592576E-7</v>
      </c>
      <c r="J2134">
        <v>5.3573149186493275E-5</v>
      </c>
      <c r="K2134">
        <v>-1.1088685492785355</v>
      </c>
      <c r="L2134">
        <v>-234.11473807656071</v>
      </c>
      <c r="M2134">
        <v>0</v>
      </c>
    </row>
    <row r="2135" spans="1:15" x14ac:dyDescent="0.15">
      <c r="A2135">
        <v>96</v>
      </c>
      <c r="B2135" t="s">
        <v>164</v>
      </c>
      <c r="C2135" t="s">
        <v>464</v>
      </c>
      <c r="D2135">
        <v>14</v>
      </c>
      <c r="E2135">
        <v>2152575.68359375</v>
      </c>
      <c r="F2135">
        <v>2154028.3203125</v>
      </c>
      <c r="G2135">
        <v>2153302.001953125</v>
      </c>
      <c r="H2135">
        <v>2530738.6925629866</v>
      </c>
      <c r="I2135">
        <v>1.2210414474131631E-7</v>
      </c>
      <c r="J2135">
        <v>5.3835113174550517E-5</v>
      </c>
      <c r="K2135">
        <v>0.97205857360782288</v>
      </c>
      <c r="L2135">
        <v>17.528274727256676</v>
      </c>
      <c r="M2135">
        <v>0</v>
      </c>
    </row>
    <row r="2136" spans="1:15" x14ac:dyDescent="0.15">
      <c r="A2136">
        <v>96</v>
      </c>
      <c r="B2136" t="s">
        <v>164</v>
      </c>
      <c r="C2136" t="s">
        <v>464</v>
      </c>
      <c r="D2136">
        <v>15</v>
      </c>
      <c r="E2136">
        <v>2152575.68359375</v>
      </c>
      <c r="F2136">
        <v>2153302.001953125</v>
      </c>
      <c r="G2136">
        <v>2152938.8427734375</v>
      </c>
      <c r="H2136">
        <v>-186471.61139057958</v>
      </c>
      <c r="I2136">
        <v>-9.0153344157840941E-9</v>
      </c>
      <c r="J2136">
        <v>5.3703993695393416E-5</v>
      </c>
      <c r="K2136">
        <v>-7.1623881643469084E-2</v>
      </c>
      <c r="L2136">
        <v>-108.66125909783693</v>
      </c>
      <c r="M2136">
        <v>0</v>
      </c>
    </row>
    <row r="2137" spans="1:15" x14ac:dyDescent="0.15">
      <c r="A2137">
        <v>96</v>
      </c>
      <c r="B2137" t="s">
        <v>164</v>
      </c>
      <c r="C2137" t="s">
        <v>464</v>
      </c>
      <c r="D2137">
        <v>16</v>
      </c>
      <c r="E2137">
        <v>2152938.8427734375</v>
      </c>
      <c r="F2137">
        <v>2153302.001953125</v>
      </c>
      <c r="G2137">
        <v>2153120.4223632813</v>
      </c>
      <c r="H2137">
        <v>1169997.9276181129</v>
      </c>
      <c r="I2137">
        <v>5.6508118186680367E-8</v>
      </c>
      <c r="J2137">
        <v>5.3769517147995881E-5</v>
      </c>
      <c r="K2137">
        <v>0.44939705548689934</v>
      </c>
      <c r="L2137">
        <v>-45.660358080022561</v>
      </c>
      <c r="M2137">
        <v>0</v>
      </c>
    </row>
    <row r="2138" spans="1:15" x14ac:dyDescent="0.15">
      <c r="A2138">
        <v>96</v>
      </c>
      <c r="B2138" t="s">
        <v>164</v>
      </c>
      <c r="C2138" t="s">
        <v>464</v>
      </c>
      <c r="D2138">
        <v>17</v>
      </c>
      <c r="E2138">
        <v>2153120.4223632813</v>
      </c>
      <c r="F2138">
        <v>2153302.001953125</v>
      </c>
      <c r="G2138">
        <v>2153211.2121582031</v>
      </c>
      <c r="H2138">
        <v>1849842.0068133723</v>
      </c>
      <c r="I2138">
        <v>8.9297432549284919E-8</v>
      </c>
      <c r="J2138">
        <v>5.3802306462358485E-5</v>
      </c>
      <c r="K2138">
        <v>0.7105256610755698</v>
      </c>
      <c r="L2138">
        <v>-14.089152222124941</v>
      </c>
      <c r="M2138">
        <v>0</v>
      </c>
    </row>
    <row r="2139" spans="1:15" x14ac:dyDescent="0.15">
      <c r="A2139">
        <v>96</v>
      </c>
      <c r="B2139" t="s">
        <v>164</v>
      </c>
      <c r="C2139" t="s">
        <v>464</v>
      </c>
      <c r="D2139">
        <v>18</v>
      </c>
      <c r="E2139">
        <v>2153211.2121582031</v>
      </c>
      <c r="F2139">
        <v>2153302.001953125</v>
      </c>
      <c r="G2139">
        <v>2153256.6070556641</v>
      </c>
      <c r="H2139">
        <v>2190158.7499351101</v>
      </c>
      <c r="I2139">
        <v>1.0569861342920477E-7</v>
      </c>
      <c r="J2139">
        <v>5.3818707643238405E-5</v>
      </c>
      <c r="K2139">
        <v>0.84124156978076814</v>
      </c>
      <c r="L2139">
        <v>1.7137828700270685</v>
      </c>
      <c r="M2139">
        <v>0</v>
      </c>
    </row>
    <row r="2140" spans="1:15" x14ac:dyDescent="0.15">
      <c r="A2140">
        <v>96</v>
      </c>
      <c r="B2140" t="s">
        <v>164</v>
      </c>
      <c r="C2140" t="s">
        <v>464</v>
      </c>
      <c r="D2140">
        <v>19</v>
      </c>
      <c r="E2140">
        <v>2153211.2121582031</v>
      </c>
      <c r="F2140">
        <v>2153256.6070556641</v>
      </c>
      <c r="G2140">
        <v>2153233.9096069336</v>
      </c>
      <c r="H2140">
        <v>2020030.1616518961</v>
      </c>
      <c r="I2140">
        <v>9.7500500048499446E-8</v>
      </c>
      <c r="J2140">
        <v>5.38105095298577E-5</v>
      </c>
      <c r="K2140">
        <v>0.77589505520679158</v>
      </c>
      <c r="L2140">
        <v>-6.1862181976947159</v>
      </c>
      <c r="M2140">
        <v>0</v>
      </c>
    </row>
    <row r="2141" spans="1:15" x14ac:dyDescent="0.15">
      <c r="A2141">
        <v>96</v>
      </c>
      <c r="B2141" t="s">
        <v>164</v>
      </c>
      <c r="C2141" t="s">
        <v>464</v>
      </c>
      <c r="D2141">
        <v>20</v>
      </c>
      <c r="E2141">
        <v>2153233.9096069336</v>
      </c>
      <c r="F2141">
        <v>2153256.6070556641</v>
      </c>
      <c r="G2141">
        <v>2153245.2583312988</v>
      </c>
      <c r="H2141">
        <v>2105117.5849545402</v>
      </c>
      <c r="I2141">
        <v>1.0160093147123503E-7</v>
      </c>
      <c r="J2141">
        <v>5.3814609961280435E-5</v>
      </c>
      <c r="K2141">
        <v>0.80857719642136694</v>
      </c>
      <c r="L2141">
        <v>-2.2351226916926361</v>
      </c>
      <c r="M2141">
        <v>0</v>
      </c>
    </row>
    <row r="2142" spans="1:15" x14ac:dyDescent="0.15">
      <c r="A2142">
        <v>96</v>
      </c>
      <c r="B2142" t="s">
        <v>164</v>
      </c>
      <c r="C2142" t="s">
        <v>464</v>
      </c>
      <c r="D2142">
        <v>21</v>
      </c>
      <c r="E2142">
        <v>2153245.2583312988</v>
      </c>
      <c r="F2142">
        <v>2153256.6070556641</v>
      </c>
      <c r="G2142">
        <v>2153250.9326934814</v>
      </c>
      <c r="H2142">
        <v>2147667.4649899448</v>
      </c>
      <c r="I2142">
        <v>1.0365124913789192E-7</v>
      </c>
      <c r="J2142">
        <v>5.3816660278947092E-5</v>
      </c>
      <c r="K2142">
        <v>0.82492063630946977</v>
      </c>
      <c r="L2142">
        <v>-0.25930408847204406</v>
      </c>
      <c r="M2142">
        <v>0</v>
      </c>
    </row>
    <row r="2143" spans="1:15" x14ac:dyDescent="0.15">
      <c r="A2143">
        <v>96</v>
      </c>
      <c r="B2143" t="s">
        <v>164</v>
      </c>
      <c r="C2143" t="s">
        <v>465</v>
      </c>
      <c r="D2143">
        <v>21</v>
      </c>
      <c r="E2143">
        <v>2153245.2583312988</v>
      </c>
      <c r="F2143">
        <v>2153256.6070556641</v>
      </c>
      <c r="G2143">
        <v>2153250.9326934814</v>
      </c>
      <c r="H2143">
        <v>2147667.4649899448</v>
      </c>
      <c r="I2143">
        <v>1.0365124913789192E-7</v>
      </c>
      <c r="J2143">
        <v>5.3816660278947092E-5</v>
      </c>
      <c r="K2143">
        <v>0.82492063630946977</v>
      </c>
      <c r="L2143">
        <v>-0.25930408847204406</v>
      </c>
      <c r="M2143">
        <v>0</v>
      </c>
      <c r="N2143" t="s">
        <v>466</v>
      </c>
      <c r="O2143" t="s">
        <v>467</v>
      </c>
    </row>
    <row r="2144" spans="1:15" x14ac:dyDescent="0.15">
      <c r="A2144">
        <v>97</v>
      </c>
      <c r="B2144" t="s">
        <v>165</v>
      </c>
      <c r="C2144" t="s">
        <v>461</v>
      </c>
      <c r="D2144">
        <v>0</v>
      </c>
      <c r="E2144">
        <v>100000</v>
      </c>
      <c r="F2144">
        <v>12000000</v>
      </c>
      <c r="G2144">
        <v>100000</v>
      </c>
      <c r="H2144">
        <v>2005.3654547010694</v>
      </c>
      <c r="I2144">
        <v>-1.3646211013840123E-4</v>
      </c>
      <c r="J2144">
        <v>-8.2985803700457578E-5</v>
      </c>
      <c r="K2144">
        <v>1.4473986826949033E-3</v>
      </c>
      <c r="L2144">
        <v>-97.994634545298936</v>
      </c>
      <c r="M2144">
        <v>0</v>
      </c>
      <c r="O2144" t="s">
        <v>462</v>
      </c>
    </row>
    <row r="2145" spans="1:15" x14ac:dyDescent="0.15">
      <c r="A2145">
        <v>97</v>
      </c>
      <c r="B2145" t="s">
        <v>165</v>
      </c>
      <c r="C2145" t="s">
        <v>461</v>
      </c>
      <c r="D2145">
        <v>0</v>
      </c>
      <c r="E2145">
        <v>100000</v>
      </c>
      <c r="F2145">
        <v>12000000</v>
      </c>
      <c r="G2145">
        <v>12000000</v>
      </c>
      <c r="H2145">
        <v>4.7926786072726016E+17</v>
      </c>
      <c r="I2145">
        <v>536.87086852369362</v>
      </c>
      <c r="J2145">
        <v>536.87092200000006</v>
      </c>
      <c r="K2145">
        <v>345917831908.62146</v>
      </c>
      <c r="L2145">
        <v>3993898839293.8345</v>
      </c>
      <c r="M2145">
        <v>5</v>
      </c>
      <c r="O2145" t="s">
        <v>463</v>
      </c>
    </row>
    <row r="2146" spans="1:15" x14ac:dyDescent="0.15">
      <c r="A2146">
        <v>97</v>
      </c>
      <c r="B2146" t="s">
        <v>165</v>
      </c>
      <c r="C2146" t="s">
        <v>464</v>
      </c>
      <c r="D2146">
        <v>1</v>
      </c>
      <c r="E2146">
        <v>100000</v>
      </c>
      <c r="F2146">
        <v>12000000</v>
      </c>
      <c r="G2146">
        <v>6050000</v>
      </c>
      <c r="H2146">
        <v>4.7926786072726016E+17</v>
      </c>
      <c r="I2146">
        <v>536.87086852369362</v>
      </c>
      <c r="J2146">
        <v>536.87092200000006</v>
      </c>
      <c r="K2146">
        <v>345917831908.62146</v>
      </c>
      <c r="L2146">
        <v>7921782821838.1846</v>
      </c>
      <c r="M2146">
        <v>5</v>
      </c>
    </row>
    <row r="2147" spans="1:15" x14ac:dyDescent="0.15">
      <c r="A2147">
        <v>97</v>
      </c>
      <c r="B2147" t="s">
        <v>165</v>
      </c>
      <c r="C2147" t="s">
        <v>464</v>
      </c>
      <c r="D2147">
        <v>2</v>
      </c>
      <c r="E2147">
        <v>100000</v>
      </c>
      <c r="F2147">
        <v>6050000</v>
      </c>
      <c r="G2147">
        <v>3075000</v>
      </c>
      <c r="H2147">
        <v>4.7926786072726029E+17</v>
      </c>
      <c r="I2147">
        <v>536.87086852369373</v>
      </c>
      <c r="J2147">
        <v>536.87092200000018</v>
      </c>
      <c r="K2147">
        <v>345917831908.62152</v>
      </c>
      <c r="L2147">
        <v>15585946690217.408</v>
      </c>
      <c r="M2147">
        <v>5</v>
      </c>
    </row>
    <row r="2148" spans="1:15" x14ac:dyDescent="0.15">
      <c r="A2148">
        <v>97</v>
      </c>
      <c r="B2148" t="s">
        <v>165</v>
      </c>
      <c r="C2148" t="s">
        <v>464</v>
      </c>
      <c r="D2148">
        <v>3</v>
      </c>
      <c r="E2148">
        <v>100000</v>
      </c>
      <c r="F2148">
        <v>3075000</v>
      </c>
      <c r="G2148">
        <v>1587500</v>
      </c>
      <c r="H2148">
        <v>5.0537306505842672E+16</v>
      </c>
      <c r="I2148">
        <v>74.068514694993596</v>
      </c>
      <c r="J2148">
        <v>74.068568171300029</v>
      </c>
      <c r="K2148">
        <v>36475960375.21701</v>
      </c>
      <c r="L2148">
        <v>3183452378220.7983</v>
      </c>
      <c r="M2148">
        <v>0</v>
      </c>
    </row>
    <row r="2149" spans="1:15" x14ac:dyDescent="0.15">
      <c r="A2149">
        <v>97</v>
      </c>
      <c r="B2149" t="s">
        <v>165</v>
      </c>
      <c r="C2149" t="s">
        <v>464</v>
      </c>
      <c r="D2149">
        <v>4</v>
      </c>
      <c r="E2149">
        <v>100000</v>
      </c>
      <c r="F2149">
        <v>1587500</v>
      </c>
      <c r="G2149">
        <v>843750</v>
      </c>
      <c r="H2149">
        <v>44941077513260.305</v>
      </c>
      <c r="I2149">
        <v>0.17929270140641462</v>
      </c>
      <c r="J2149">
        <v>0.17934617771285258</v>
      </c>
      <c r="K2149">
        <v>32436809.080905832</v>
      </c>
      <c r="L2149">
        <v>5326349827.4975176</v>
      </c>
      <c r="M2149">
        <v>0</v>
      </c>
    </row>
    <row r="2150" spans="1:15" x14ac:dyDescent="0.15">
      <c r="A2150">
        <v>97</v>
      </c>
      <c r="B2150" t="s">
        <v>165</v>
      </c>
      <c r="C2150" t="s">
        <v>464</v>
      </c>
      <c r="D2150">
        <v>5</v>
      </c>
      <c r="E2150">
        <v>100000</v>
      </c>
      <c r="F2150">
        <v>843750</v>
      </c>
      <c r="G2150">
        <v>471875</v>
      </c>
      <c r="H2150">
        <v>1882386729.2388122</v>
      </c>
      <c r="I2150">
        <v>5.7669569999142043E-5</v>
      </c>
      <c r="J2150">
        <v>1.111458764370857E-4</v>
      </c>
      <c r="K2150">
        <v>1358.6371829810755</v>
      </c>
      <c r="L2150">
        <v>398816.39295127144</v>
      </c>
      <c r="M2150">
        <v>0</v>
      </c>
    </row>
    <row r="2151" spans="1:15" x14ac:dyDescent="0.15">
      <c r="A2151">
        <v>97</v>
      </c>
      <c r="B2151" t="s">
        <v>165</v>
      </c>
      <c r="C2151" t="s">
        <v>464</v>
      </c>
      <c r="D2151">
        <v>6</v>
      </c>
      <c r="E2151">
        <v>100000</v>
      </c>
      <c r="F2151">
        <v>471875</v>
      </c>
      <c r="G2151">
        <v>285937.5</v>
      </c>
      <c r="H2151">
        <v>-34457.022719190136</v>
      </c>
      <c r="I2151">
        <v>-5.8443185392915777E-5</v>
      </c>
      <c r="J2151">
        <v>-4.9668789549721189E-6</v>
      </c>
      <c r="K2151">
        <v>-2.4869805738614612E-2</v>
      </c>
      <c r="L2151">
        <v>-112.0505434646348</v>
      </c>
      <c r="M2151">
        <v>0</v>
      </c>
    </row>
    <row r="2152" spans="1:15" x14ac:dyDescent="0.15">
      <c r="A2152">
        <v>97</v>
      </c>
      <c r="B2152" t="s">
        <v>165</v>
      </c>
      <c r="C2152" t="s">
        <v>464</v>
      </c>
      <c r="D2152">
        <v>7</v>
      </c>
      <c r="E2152">
        <v>285937.5</v>
      </c>
      <c r="F2152">
        <v>471875</v>
      </c>
      <c r="G2152">
        <v>378906.25</v>
      </c>
      <c r="H2152">
        <v>-101748.63869803764</v>
      </c>
      <c r="I2152">
        <v>-4.7004274065884508E-5</v>
      </c>
      <c r="J2152">
        <v>6.4720323720591485E-6</v>
      </c>
      <c r="K2152">
        <v>-7.3438407584163923E-2</v>
      </c>
      <c r="L2152">
        <v>-126.85324897597694</v>
      </c>
      <c r="M2152">
        <v>0</v>
      </c>
    </row>
    <row r="2153" spans="1:15" x14ac:dyDescent="0.15">
      <c r="A2153">
        <v>97</v>
      </c>
      <c r="B2153" t="s">
        <v>165</v>
      </c>
      <c r="C2153" t="s">
        <v>464</v>
      </c>
      <c r="D2153">
        <v>8</v>
      </c>
      <c r="E2153">
        <v>378906.25</v>
      </c>
      <c r="F2153">
        <v>471875</v>
      </c>
      <c r="G2153">
        <v>425390.625</v>
      </c>
      <c r="H2153">
        <v>-1031082.9116866292</v>
      </c>
      <c r="I2153">
        <v>-3.4179433375425511E-5</v>
      </c>
      <c r="J2153">
        <v>1.9296873062518144E-5</v>
      </c>
      <c r="K2153">
        <v>-0.74419754495417678</v>
      </c>
      <c r="L2153">
        <v>-342.38496362881273</v>
      </c>
      <c r="M2153">
        <v>0</v>
      </c>
    </row>
    <row r="2154" spans="1:15" x14ac:dyDescent="0.15">
      <c r="A2154">
        <v>97</v>
      </c>
      <c r="B2154" t="s">
        <v>165</v>
      </c>
      <c r="C2154" t="s">
        <v>464</v>
      </c>
      <c r="D2154">
        <v>9</v>
      </c>
      <c r="E2154">
        <v>425390.625</v>
      </c>
      <c r="F2154">
        <v>471875</v>
      </c>
      <c r="G2154">
        <v>448632.8125</v>
      </c>
      <c r="H2154">
        <v>-96926555.234275907</v>
      </c>
      <c r="I2154">
        <v>-5.10552305543028E-6</v>
      </c>
      <c r="J2154">
        <v>4.8370783382513379E-5</v>
      </c>
      <c r="K2154">
        <v>-69.958005926235685</v>
      </c>
      <c r="L2154">
        <v>-21704.874305593934</v>
      </c>
      <c r="M2154">
        <v>0</v>
      </c>
    </row>
    <row r="2155" spans="1:15" x14ac:dyDescent="0.15">
      <c r="A2155">
        <v>97</v>
      </c>
      <c r="B2155" t="s">
        <v>165</v>
      </c>
      <c r="C2155" t="s">
        <v>464</v>
      </c>
      <c r="D2155">
        <v>10</v>
      </c>
      <c r="E2155">
        <v>448632.8125</v>
      </c>
      <c r="F2155">
        <v>471875</v>
      </c>
      <c r="G2155">
        <v>460253.90625</v>
      </c>
      <c r="H2155">
        <v>539198773.09232616</v>
      </c>
      <c r="I2155">
        <v>2.0589050522299406E-5</v>
      </c>
      <c r="J2155">
        <v>7.4065356960243065E-5</v>
      </c>
      <c r="K2155">
        <v>389.17374987935898</v>
      </c>
      <c r="L2155">
        <v>117052.45992924718</v>
      </c>
      <c r="M2155">
        <v>0</v>
      </c>
    </row>
    <row r="2156" spans="1:15" x14ac:dyDescent="0.15">
      <c r="A2156">
        <v>97</v>
      </c>
      <c r="B2156" t="s">
        <v>165</v>
      </c>
      <c r="C2156" t="s">
        <v>464</v>
      </c>
      <c r="D2156">
        <v>11</v>
      </c>
      <c r="E2156">
        <v>448632.8125</v>
      </c>
      <c r="F2156">
        <v>460253.90625</v>
      </c>
      <c r="G2156">
        <v>454443.359375</v>
      </c>
      <c r="H2156">
        <v>148597848.51837867</v>
      </c>
      <c r="I2156">
        <v>6.5347744618001735E-6</v>
      </c>
      <c r="J2156">
        <v>6.0011080899743832E-5</v>
      </c>
      <c r="K2156">
        <v>107.2524360547834</v>
      </c>
      <c r="L2156">
        <v>32598.871147054855</v>
      </c>
      <c r="M2156">
        <v>0</v>
      </c>
    </row>
    <row r="2157" spans="1:15" x14ac:dyDescent="0.15">
      <c r="A2157">
        <v>97</v>
      </c>
      <c r="B2157" t="s">
        <v>165</v>
      </c>
      <c r="C2157" t="s">
        <v>464</v>
      </c>
      <c r="D2157">
        <v>12</v>
      </c>
      <c r="E2157">
        <v>448632.8125</v>
      </c>
      <c r="F2157">
        <v>454443.359375</v>
      </c>
      <c r="G2157">
        <v>451538.0859375</v>
      </c>
      <c r="H2157">
        <v>9138600.7390885539</v>
      </c>
      <c r="I2157">
        <v>4.3698382728748732E-7</v>
      </c>
      <c r="J2157">
        <v>5.3913290265231146E-5</v>
      </c>
      <c r="K2157">
        <v>6.5959043227874687</v>
      </c>
      <c r="L2157">
        <v>1923.8825967724638</v>
      </c>
      <c r="M2157">
        <v>0</v>
      </c>
    </row>
    <row r="2158" spans="1:15" x14ac:dyDescent="0.15">
      <c r="A2158">
        <v>97</v>
      </c>
      <c r="B2158" t="s">
        <v>165</v>
      </c>
      <c r="C2158" t="s">
        <v>464</v>
      </c>
      <c r="D2158">
        <v>13</v>
      </c>
      <c r="E2158">
        <v>448632.8125</v>
      </c>
      <c r="F2158">
        <v>451538.0859375</v>
      </c>
      <c r="G2158">
        <v>450085.44921875</v>
      </c>
      <c r="H2158">
        <v>-47929616.723769009</v>
      </c>
      <c r="I2158">
        <v>-2.4008437461196341E-6</v>
      </c>
      <c r="J2158">
        <v>5.1075462691824024E-5</v>
      </c>
      <c r="K2158">
        <v>-34.59382625018641</v>
      </c>
      <c r="L2158">
        <v>-10749.003829598214</v>
      </c>
      <c r="M2158">
        <v>0</v>
      </c>
    </row>
    <row r="2159" spans="1:15" x14ac:dyDescent="0.15">
      <c r="A2159">
        <v>97</v>
      </c>
      <c r="B2159" t="s">
        <v>165</v>
      </c>
      <c r="C2159" t="s">
        <v>464</v>
      </c>
      <c r="D2159">
        <v>14</v>
      </c>
      <c r="E2159">
        <v>450085.44921875</v>
      </c>
      <c r="F2159">
        <v>451538.0859375</v>
      </c>
      <c r="G2159">
        <v>450811.767578125</v>
      </c>
      <c r="H2159">
        <v>-20419626.006731536</v>
      </c>
      <c r="I2159">
        <v>-9.9892065857453658E-7</v>
      </c>
      <c r="J2159">
        <v>5.2477385779369122E-5</v>
      </c>
      <c r="K2159">
        <v>-14.738131503153619</v>
      </c>
      <c r="L2159">
        <v>-4629.5237336928758</v>
      </c>
      <c r="M2159">
        <v>0</v>
      </c>
    </row>
    <row r="2160" spans="1:15" x14ac:dyDescent="0.15">
      <c r="A2160">
        <v>97</v>
      </c>
      <c r="B2160" t="s">
        <v>165</v>
      </c>
      <c r="C2160" t="s">
        <v>464</v>
      </c>
      <c r="D2160">
        <v>15</v>
      </c>
      <c r="E2160">
        <v>450811.767578125</v>
      </c>
      <c r="F2160">
        <v>451538.0859375</v>
      </c>
      <c r="G2160">
        <v>451174.9267578125</v>
      </c>
      <c r="H2160">
        <v>-5898640.993318988</v>
      </c>
      <c r="I2160">
        <v>-2.8526010343420799E-7</v>
      </c>
      <c r="J2160">
        <v>5.3191046334509451E-5</v>
      </c>
      <c r="K2160">
        <v>-4.2574211016778145</v>
      </c>
      <c r="L2160">
        <v>-1407.3955673262262</v>
      </c>
      <c r="M2160">
        <v>0</v>
      </c>
    </row>
    <row r="2161" spans="1:15" x14ac:dyDescent="0.15">
      <c r="A2161">
        <v>97</v>
      </c>
      <c r="B2161" t="s">
        <v>165</v>
      </c>
      <c r="C2161" t="s">
        <v>464</v>
      </c>
      <c r="D2161">
        <v>16</v>
      </c>
      <c r="E2161">
        <v>451174.9267578125</v>
      </c>
      <c r="F2161">
        <v>451538.0859375</v>
      </c>
      <c r="G2161">
        <v>451356.50634765625</v>
      </c>
      <c r="H2161">
        <v>1555189.9955190909</v>
      </c>
      <c r="I2161">
        <v>7.478417598448902E-8</v>
      </c>
      <c r="J2161">
        <v>5.3551090613928148E-5</v>
      </c>
      <c r="K2161">
        <v>1.1224786711957038</v>
      </c>
      <c r="L2161">
        <v>244.55911760385916</v>
      </c>
      <c r="M2161">
        <v>0</v>
      </c>
    </row>
    <row r="2162" spans="1:15" x14ac:dyDescent="0.15">
      <c r="A2162">
        <v>97</v>
      </c>
      <c r="B2162" t="s">
        <v>165</v>
      </c>
      <c r="C2162" t="s">
        <v>464</v>
      </c>
      <c r="D2162">
        <v>17</v>
      </c>
      <c r="E2162">
        <v>451174.9267578125</v>
      </c>
      <c r="F2162">
        <v>451356.50634765625</v>
      </c>
      <c r="G2162">
        <v>451265.71655273438</v>
      </c>
      <c r="H2162">
        <v>-2187884.3274731515</v>
      </c>
      <c r="I2162">
        <v>-1.0550649961328748E-7</v>
      </c>
      <c r="J2162">
        <v>5.3370799938330371E-5</v>
      </c>
      <c r="K2162">
        <v>-1.5791340606021935</v>
      </c>
      <c r="L2162">
        <v>-584.8328262529285</v>
      </c>
      <c r="M2162">
        <v>0</v>
      </c>
    </row>
    <row r="2163" spans="1:15" x14ac:dyDescent="0.15">
      <c r="A2163">
        <v>97</v>
      </c>
      <c r="B2163" t="s">
        <v>165</v>
      </c>
      <c r="C2163" t="s">
        <v>464</v>
      </c>
      <c r="D2163">
        <v>18</v>
      </c>
      <c r="E2163">
        <v>451265.71655273438</v>
      </c>
      <c r="F2163">
        <v>451356.50634765625</v>
      </c>
      <c r="G2163">
        <v>451311.11145019531</v>
      </c>
      <c r="H2163">
        <v>-320409.35732621537</v>
      </c>
      <c r="I2163">
        <v>-1.5429258558026081E-8</v>
      </c>
      <c r="J2163">
        <v>5.3460877179385632E-5</v>
      </c>
      <c r="K2163">
        <v>-0.23125963431249755</v>
      </c>
      <c r="L2163">
        <v>-170.99522905532856</v>
      </c>
      <c r="M2163">
        <v>0</v>
      </c>
    </row>
    <row r="2164" spans="1:15" x14ac:dyDescent="0.15">
      <c r="A2164">
        <v>97</v>
      </c>
      <c r="B2164" t="s">
        <v>165</v>
      </c>
      <c r="C2164" t="s">
        <v>464</v>
      </c>
      <c r="D2164">
        <v>19</v>
      </c>
      <c r="E2164">
        <v>451311.11145019531</v>
      </c>
      <c r="F2164">
        <v>451356.50634765625</v>
      </c>
      <c r="G2164">
        <v>451333.80889892578</v>
      </c>
      <c r="H2164">
        <v>616370.1347757912</v>
      </c>
      <c r="I2164">
        <v>2.9660227560593237E-8</v>
      </c>
      <c r="J2164">
        <v>5.3505966665504252E-5</v>
      </c>
      <c r="K2164">
        <v>0.44487318709693557</v>
      </c>
      <c r="L2164">
        <v>36.566355682391297</v>
      </c>
      <c r="M2164">
        <v>0</v>
      </c>
    </row>
    <row r="2165" spans="1:15" x14ac:dyDescent="0.15">
      <c r="A2165">
        <v>97</v>
      </c>
      <c r="B2165" t="s">
        <v>165</v>
      </c>
      <c r="C2165" t="s">
        <v>464</v>
      </c>
      <c r="D2165">
        <v>20</v>
      </c>
      <c r="E2165">
        <v>451311.11145019531</v>
      </c>
      <c r="F2165">
        <v>451333.80889892578</v>
      </c>
      <c r="G2165">
        <v>451322.46017456055</v>
      </c>
      <c r="H2165">
        <v>147727.44570335528</v>
      </c>
      <c r="I2165">
        <v>7.1112758217429075E-9</v>
      </c>
      <c r="J2165">
        <v>5.3483417713765401E-5</v>
      </c>
      <c r="K2165">
        <v>0.10662421146613026</v>
      </c>
      <c r="L2165">
        <v>-67.267871923276786</v>
      </c>
      <c r="M2165">
        <v>0</v>
      </c>
    </row>
    <row r="2166" spans="1:15" x14ac:dyDescent="0.15">
      <c r="A2166">
        <v>97</v>
      </c>
      <c r="B2166" t="s">
        <v>165</v>
      </c>
      <c r="C2166" t="s">
        <v>464</v>
      </c>
      <c r="D2166">
        <v>21</v>
      </c>
      <c r="E2166">
        <v>451322.46017456055</v>
      </c>
      <c r="F2166">
        <v>451333.80889892578</v>
      </c>
      <c r="G2166">
        <v>451328.13453674316</v>
      </c>
      <c r="H2166">
        <v>382001.76545979438</v>
      </c>
      <c r="I2166">
        <v>1.8385479757813332E-8</v>
      </c>
      <c r="J2166">
        <v>5.3494691917701472E-5</v>
      </c>
      <c r="K2166">
        <v>0.27571475853315391</v>
      </c>
      <c r="L2166">
        <v>-15.360524587749769</v>
      </c>
      <c r="M2166">
        <v>0</v>
      </c>
    </row>
    <row r="2167" spans="1:15" x14ac:dyDescent="0.15">
      <c r="A2167">
        <v>97</v>
      </c>
      <c r="B2167" t="s">
        <v>165</v>
      </c>
      <c r="C2167" t="s">
        <v>464</v>
      </c>
      <c r="D2167">
        <v>22</v>
      </c>
      <c r="E2167">
        <v>451328.13453674316</v>
      </c>
      <c r="F2167">
        <v>451333.80889892578</v>
      </c>
      <c r="G2167">
        <v>451330.97171783447</v>
      </c>
      <c r="H2167">
        <v>499162.02825997391</v>
      </c>
      <c r="I2167">
        <v>2.4022200349386015E-8</v>
      </c>
      <c r="J2167">
        <v>5.3500328638293045E-5</v>
      </c>
      <c r="K2167">
        <v>0.3602767069020345</v>
      </c>
      <c r="L2167">
        <v>10.597778468445707</v>
      </c>
      <c r="M2167">
        <v>0</v>
      </c>
    </row>
    <row r="2168" spans="1:15" x14ac:dyDescent="0.15">
      <c r="A2168">
        <v>97</v>
      </c>
      <c r="B2168" t="s">
        <v>165</v>
      </c>
      <c r="C2168" t="s">
        <v>464</v>
      </c>
      <c r="D2168">
        <v>23</v>
      </c>
      <c r="E2168">
        <v>451328.13453674316</v>
      </c>
      <c r="F2168">
        <v>451330.97171783447</v>
      </c>
      <c r="G2168">
        <v>451329.55312728882</v>
      </c>
      <c r="H2168">
        <v>440569.83421442588</v>
      </c>
      <c r="I2168">
        <v>2.1203384075570901E-8</v>
      </c>
      <c r="J2168">
        <v>5.3497509822019229E-5</v>
      </c>
      <c r="K2168">
        <v>0.31798702634584275</v>
      </c>
      <c r="L2168">
        <v>-2.3840049556489751</v>
      </c>
      <c r="M2168">
        <v>0</v>
      </c>
    </row>
    <row r="2169" spans="1:15" x14ac:dyDescent="0.15">
      <c r="A2169">
        <v>97</v>
      </c>
      <c r="B2169" t="s">
        <v>165</v>
      </c>
      <c r="C2169" t="s">
        <v>464</v>
      </c>
      <c r="D2169">
        <v>24</v>
      </c>
      <c r="E2169">
        <v>451329.55312728882</v>
      </c>
      <c r="F2169">
        <v>451330.97171783447</v>
      </c>
      <c r="G2169">
        <v>451330.26242256165</v>
      </c>
      <c r="H2169">
        <v>469864.94303580874</v>
      </c>
      <c r="I2169">
        <v>2.2612775770576229E-8</v>
      </c>
      <c r="J2169">
        <v>5.3498919213714235E-5</v>
      </c>
      <c r="K2169">
        <v>0.33913115337669064</v>
      </c>
      <c r="L2169">
        <v>4.106678004209221</v>
      </c>
      <c r="M2169">
        <v>0</v>
      </c>
    </row>
    <row r="2170" spans="1:15" x14ac:dyDescent="0.15">
      <c r="A2170">
        <v>97</v>
      </c>
      <c r="B2170" t="s">
        <v>165</v>
      </c>
      <c r="C2170" t="s">
        <v>464</v>
      </c>
      <c r="D2170">
        <v>25</v>
      </c>
      <c r="E2170">
        <v>451329.55312728882</v>
      </c>
      <c r="F2170">
        <v>451330.26242256165</v>
      </c>
      <c r="G2170">
        <v>451329.90777492523</v>
      </c>
      <c r="H2170">
        <v>455233.3649509254</v>
      </c>
      <c r="I2170">
        <v>2.190885632137753E-8</v>
      </c>
      <c r="J2170">
        <v>5.3498215294265036E-5</v>
      </c>
      <c r="K2170">
        <v>0.32857062098287587</v>
      </c>
      <c r="L2170">
        <v>0.86487890759209229</v>
      </c>
      <c r="M2170">
        <v>0</v>
      </c>
    </row>
    <row r="2171" spans="1:15" x14ac:dyDescent="0.15">
      <c r="A2171">
        <v>97</v>
      </c>
      <c r="B2171" t="s">
        <v>165</v>
      </c>
      <c r="C2171" t="s">
        <v>465</v>
      </c>
      <c r="D2171">
        <v>25</v>
      </c>
      <c r="E2171">
        <v>451329.55312728882</v>
      </c>
      <c r="F2171">
        <v>451330.26242256165</v>
      </c>
      <c r="G2171">
        <v>451329.90777492523</v>
      </c>
      <c r="H2171">
        <v>455233.3649509254</v>
      </c>
      <c r="I2171">
        <v>2.190885632137753E-8</v>
      </c>
      <c r="J2171">
        <v>5.3498215294265036E-5</v>
      </c>
      <c r="K2171">
        <v>0.32857062098287587</v>
      </c>
      <c r="L2171">
        <v>0.86487890759209229</v>
      </c>
      <c r="M2171">
        <v>0</v>
      </c>
      <c r="N2171" t="s">
        <v>466</v>
      </c>
      <c r="O2171" t="s">
        <v>467</v>
      </c>
    </row>
    <row r="2172" spans="1:15" x14ac:dyDescent="0.15">
      <c r="A2172">
        <v>98</v>
      </c>
      <c r="B2172" t="s">
        <v>166</v>
      </c>
      <c r="C2172" t="s">
        <v>461</v>
      </c>
      <c r="D2172">
        <v>0</v>
      </c>
      <c r="E2172">
        <v>100000</v>
      </c>
      <c r="F2172">
        <v>12000000</v>
      </c>
      <c r="G2172">
        <v>100000</v>
      </c>
      <c r="H2172">
        <v>87.430618902052657</v>
      </c>
      <c r="I2172">
        <v>-5.1021388119996546E-4</v>
      </c>
      <c r="J2172">
        <v>-4.5673757476202175E-4</v>
      </c>
      <c r="K2172">
        <v>3.3582164349614387E-5</v>
      </c>
      <c r="L2172">
        <v>-99.912569381097953</v>
      </c>
      <c r="M2172">
        <v>0</v>
      </c>
      <c r="O2172" t="s">
        <v>462</v>
      </c>
    </row>
    <row r="2173" spans="1:15" x14ac:dyDescent="0.15">
      <c r="A2173">
        <v>98</v>
      </c>
      <c r="B2173" t="s">
        <v>166</v>
      </c>
      <c r="C2173" t="s">
        <v>461</v>
      </c>
      <c r="D2173">
        <v>0</v>
      </c>
      <c r="E2173">
        <v>100000</v>
      </c>
      <c r="F2173">
        <v>12000000</v>
      </c>
      <c r="G2173">
        <v>12000000</v>
      </c>
      <c r="H2173">
        <v>4.7926786072726016E+17</v>
      </c>
      <c r="I2173">
        <v>536.87086852369362</v>
      </c>
      <c r="J2173">
        <v>536.87092200000006</v>
      </c>
      <c r="K2173">
        <v>184087134101.86191</v>
      </c>
      <c r="L2173">
        <v>3993898839293.8345</v>
      </c>
      <c r="M2173">
        <v>5</v>
      </c>
      <c r="O2173" t="s">
        <v>463</v>
      </c>
    </row>
    <row r="2174" spans="1:15" x14ac:dyDescent="0.15">
      <c r="A2174">
        <v>98</v>
      </c>
      <c r="B2174" t="s">
        <v>166</v>
      </c>
      <c r="C2174" t="s">
        <v>464</v>
      </c>
      <c r="D2174">
        <v>1</v>
      </c>
      <c r="E2174">
        <v>100000</v>
      </c>
      <c r="F2174">
        <v>12000000</v>
      </c>
      <c r="G2174">
        <v>6050000</v>
      </c>
      <c r="H2174">
        <v>5691806834240614</v>
      </c>
      <c r="I2174">
        <v>11.063490133636083</v>
      </c>
      <c r="J2174">
        <v>11.063543609942521</v>
      </c>
      <c r="K2174">
        <v>2186227147.355114</v>
      </c>
      <c r="L2174">
        <v>94079451705.62999</v>
      </c>
      <c r="M2174">
        <v>0</v>
      </c>
    </row>
    <row r="2175" spans="1:15" x14ac:dyDescent="0.15">
      <c r="A2175">
        <v>98</v>
      </c>
      <c r="B2175" t="s">
        <v>166</v>
      </c>
      <c r="C2175" t="s">
        <v>464</v>
      </c>
      <c r="D2175">
        <v>2</v>
      </c>
      <c r="E2175">
        <v>100000</v>
      </c>
      <c r="F2175">
        <v>6050000</v>
      </c>
      <c r="G2175">
        <v>3075000</v>
      </c>
      <c r="H2175">
        <v>495610728315.15582</v>
      </c>
      <c r="I2175">
        <v>4.4965529360383154E-3</v>
      </c>
      <c r="J2175">
        <v>4.5500292424762593E-3</v>
      </c>
      <c r="K2175">
        <v>190364.44143621286</v>
      </c>
      <c r="L2175">
        <v>16117322.059029458</v>
      </c>
      <c r="M2175">
        <v>0</v>
      </c>
    </row>
    <row r="2176" spans="1:15" x14ac:dyDescent="0.15">
      <c r="A2176">
        <v>98</v>
      </c>
      <c r="B2176" t="s">
        <v>166</v>
      </c>
      <c r="C2176" t="s">
        <v>464</v>
      </c>
      <c r="D2176">
        <v>3</v>
      </c>
      <c r="E2176">
        <v>100000</v>
      </c>
      <c r="F2176">
        <v>3075000</v>
      </c>
      <c r="G2176">
        <v>1587500</v>
      </c>
      <c r="H2176">
        <v>-64921.079475741106</v>
      </c>
      <c r="I2176">
        <v>-5.1123237177494785E-5</v>
      </c>
      <c r="J2176">
        <v>2.3530692604488756E-6</v>
      </c>
      <c r="K2176">
        <v>-2.4936233874212343E-2</v>
      </c>
      <c r="L2176">
        <v>-104.08951681736951</v>
      </c>
      <c r="M2176">
        <v>0</v>
      </c>
    </row>
    <row r="2177" spans="1:15" x14ac:dyDescent="0.15">
      <c r="A2177">
        <v>98</v>
      </c>
      <c r="B2177" t="s">
        <v>166</v>
      </c>
      <c r="C2177" t="s">
        <v>464</v>
      </c>
      <c r="D2177">
        <v>4</v>
      </c>
      <c r="E2177">
        <v>1587500</v>
      </c>
      <c r="F2177">
        <v>3075000</v>
      </c>
      <c r="G2177">
        <v>2331250</v>
      </c>
      <c r="H2177">
        <v>4154609998.491003</v>
      </c>
      <c r="I2177">
        <v>1.0766197365776937E-4</v>
      </c>
      <c r="J2177">
        <v>1.6113828009571302E-4</v>
      </c>
      <c r="K2177">
        <v>1595.7887240187481</v>
      </c>
      <c r="L2177">
        <v>178113.83371543177</v>
      </c>
      <c r="M2177">
        <v>0</v>
      </c>
    </row>
    <row r="2178" spans="1:15" x14ac:dyDescent="0.15">
      <c r="A2178">
        <v>98</v>
      </c>
      <c r="B2178" t="s">
        <v>166</v>
      </c>
      <c r="C2178" t="s">
        <v>464</v>
      </c>
      <c r="D2178">
        <v>5</v>
      </c>
      <c r="E2178">
        <v>1587500</v>
      </c>
      <c r="F2178">
        <v>2331250</v>
      </c>
      <c r="G2178">
        <v>1959375</v>
      </c>
      <c r="H2178">
        <v>-432327.17355151172</v>
      </c>
      <c r="I2178">
        <v>-3.7798903838577027E-5</v>
      </c>
      <c r="J2178">
        <v>1.5677402599366631E-5</v>
      </c>
      <c r="K2178">
        <v>-0.1660571819956575</v>
      </c>
      <c r="L2178">
        <v>-122.06454474266089</v>
      </c>
      <c r="M2178">
        <v>0</v>
      </c>
    </row>
    <row r="2179" spans="1:15" x14ac:dyDescent="0.15">
      <c r="A2179">
        <v>98</v>
      </c>
      <c r="B2179" t="s">
        <v>166</v>
      </c>
      <c r="C2179" t="s">
        <v>464</v>
      </c>
      <c r="D2179">
        <v>6</v>
      </c>
      <c r="E2179">
        <v>1959375</v>
      </c>
      <c r="F2179">
        <v>2331250</v>
      </c>
      <c r="G2179">
        <v>2145312.5</v>
      </c>
      <c r="H2179">
        <v>-59734665.949712798</v>
      </c>
      <c r="I2179">
        <v>-3.0253764172330621E-6</v>
      </c>
      <c r="J2179">
        <v>5.0450930020710596E-5</v>
      </c>
      <c r="K2179">
        <v>-22.9441286643514</v>
      </c>
      <c r="L2179">
        <v>-2884.4272547571882</v>
      </c>
      <c r="M2179">
        <v>0</v>
      </c>
    </row>
    <row r="2180" spans="1:15" x14ac:dyDescent="0.15">
      <c r="A2180">
        <v>98</v>
      </c>
      <c r="B2180" t="s">
        <v>166</v>
      </c>
      <c r="C2180" t="s">
        <v>464</v>
      </c>
      <c r="D2180">
        <v>7</v>
      </c>
      <c r="E2180">
        <v>2145312.5</v>
      </c>
      <c r="F2180">
        <v>2331250</v>
      </c>
      <c r="G2180">
        <v>2238281.25</v>
      </c>
      <c r="H2180">
        <v>1150460927.1496704</v>
      </c>
      <c r="I2180">
        <v>3.8753733714835924E-5</v>
      </c>
      <c r="J2180">
        <v>9.2230040152779582E-5</v>
      </c>
      <c r="K2180">
        <v>441.89287938853789</v>
      </c>
      <c r="L2180">
        <v>51299.301457297661</v>
      </c>
      <c r="M2180">
        <v>0</v>
      </c>
    </row>
    <row r="2181" spans="1:15" x14ac:dyDescent="0.15">
      <c r="A2181">
        <v>98</v>
      </c>
      <c r="B2181" t="s">
        <v>166</v>
      </c>
      <c r="C2181" t="s">
        <v>464</v>
      </c>
      <c r="D2181">
        <v>8</v>
      </c>
      <c r="E2181">
        <v>2145312.5</v>
      </c>
      <c r="F2181">
        <v>2238281.25</v>
      </c>
      <c r="G2181">
        <v>2191796.875</v>
      </c>
      <c r="H2181">
        <v>378051933.91380805</v>
      </c>
      <c r="I2181">
        <v>1.5150038480168835E-5</v>
      </c>
      <c r="J2181">
        <v>6.8626344918112494E-5</v>
      </c>
      <c r="K2181">
        <v>145.21002295095263</v>
      </c>
      <c r="L2181">
        <v>17148.49315308053</v>
      </c>
      <c r="M2181">
        <v>0</v>
      </c>
    </row>
    <row r="2182" spans="1:15" x14ac:dyDescent="0.15">
      <c r="A2182">
        <v>98</v>
      </c>
      <c r="B2182" t="s">
        <v>166</v>
      </c>
      <c r="C2182" t="s">
        <v>464</v>
      </c>
      <c r="D2182">
        <v>9</v>
      </c>
      <c r="E2182">
        <v>2145312.5</v>
      </c>
      <c r="F2182">
        <v>2191796.875</v>
      </c>
      <c r="G2182">
        <v>2168554.6875</v>
      </c>
      <c r="H2182">
        <v>122411624.10760741</v>
      </c>
      <c r="I2182">
        <v>5.4563506968362662E-6</v>
      </c>
      <c r="J2182">
        <v>5.8932657134779925E-5</v>
      </c>
      <c r="K2182">
        <v>47.018393907175906</v>
      </c>
      <c r="L2182">
        <v>5544.8483781946316</v>
      </c>
      <c r="M2182">
        <v>0</v>
      </c>
    </row>
    <row r="2183" spans="1:15" x14ac:dyDescent="0.15">
      <c r="A2183">
        <v>98</v>
      </c>
      <c r="B2183" t="s">
        <v>166</v>
      </c>
      <c r="C2183" t="s">
        <v>464</v>
      </c>
      <c r="D2183">
        <v>10</v>
      </c>
      <c r="E2183">
        <v>2145312.5</v>
      </c>
      <c r="F2183">
        <v>2168554.6875</v>
      </c>
      <c r="G2183">
        <v>2156933.59375</v>
      </c>
      <c r="H2183">
        <v>22641420.396902461</v>
      </c>
      <c r="I2183">
        <v>1.0722477718389E-6</v>
      </c>
      <c r="J2183">
        <v>5.4548554209782559E-5</v>
      </c>
      <c r="K2183">
        <v>8.6965860521849603</v>
      </c>
      <c r="L2183">
        <v>949.70410134595556</v>
      </c>
      <c r="M2183">
        <v>0</v>
      </c>
    </row>
    <row r="2184" spans="1:15" x14ac:dyDescent="0.15">
      <c r="A2184">
        <v>98</v>
      </c>
      <c r="B2184" t="s">
        <v>166</v>
      </c>
      <c r="C2184" t="s">
        <v>464</v>
      </c>
      <c r="D2184">
        <v>11</v>
      </c>
      <c r="E2184">
        <v>2145312.5</v>
      </c>
      <c r="F2184">
        <v>2156933.59375</v>
      </c>
      <c r="G2184">
        <v>2151123.046875</v>
      </c>
      <c r="H2184">
        <v>-20669680.172795981</v>
      </c>
      <c r="I2184">
        <v>-1.0113590762068119E-6</v>
      </c>
      <c r="J2184">
        <v>5.2464947361736847E-5</v>
      </c>
      <c r="K2184">
        <v>-7.9392391971333058</v>
      </c>
      <c r="L2184">
        <v>-1060.8785607510197</v>
      </c>
      <c r="M2184">
        <v>0</v>
      </c>
    </row>
    <row r="2185" spans="1:15" x14ac:dyDescent="0.15">
      <c r="A2185">
        <v>98</v>
      </c>
      <c r="B2185" t="s">
        <v>166</v>
      </c>
      <c r="C2185" t="s">
        <v>464</v>
      </c>
      <c r="D2185">
        <v>12</v>
      </c>
      <c r="E2185">
        <v>2151123.046875</v>
      </c>
      <c r="F2185">
        <v>2156933.59375</v>
      </c>
      <c r="G2185">
        <v>2154028.3203125</v>
      </c>
      <c r="H2185">
        <v>449211.53573782317</v>
      </c>
      <c r="I2185">
        <v>2.1619143986675241E-8</v>
      </c>
      <c r="J2185">
        <v>5.3497925581930334E-5</v>
      </c>
      <c r="K2185">
        <v>0.1725424777993432</v>
      </c>
      <c r="L2185">
        <v>-79.145513942330481</v>
      </c>
      <c r="M2185">
        <v>0</v>
      </c>
    </row>
    <row r="2186" spans="1:15" x14ac:dyDescent="0.15">
      <c r="A2186">
        <v>98</v>
      </c>
      <c r="B2186" t="s">
        <v>166</v>
      </c>
      <c r="C2186" t="s">
        <v>464</v>
      </c>
      <c r="D2186">
        <v>13</v>
      </c>
      <c r="E2186">
        <v>2154028.3203125</v>
      </c>
      <c r="F2186">
        <v>2156933.59375</v>
      </c>
      <c r="G2186">
        <v>2155480.95703125</v>
      </c>
      <c r="H2186">
        <v>11410449.683583651</v>
      </c>
      <c r="I2186">
        <v>5.4471520149957964E-7</v>
      </c>
      <c r="J2186">
        <v>5.4021021639443238E-5</v>
      </c>
      <c r="K2186">
        <v>4.3827620276415011</v>
      </c>
      <c r="L2186">
        <v>429.3690786904142</v>
      </c>
      <c r="M2186">
        <v>0</v>
      </c>
    </row>
    <row r="2187" spans="1:15" x14ac:dyDescent="0.15">
      <c r="A2187">
        <v>98</v>
      </c>
      <c r="B2187" t="s">
        <v>166</v>
      </c>
      <c r="C2187" t="s">
        <v>464</v>
      </c>
      <c r="D2187">
        <v>14</v>
      </c>
      <c r="E2187">
        <v>2154028.3203125</v>
      </c>
      <c r="F2187">
        <v>2155480.95703125</v>
      </c>
      <c r="G2187">
        <v>2154754.638671875</v>
      </c>
      <c r="H2187">
        <v>5896226.4170495328</v>
      </c>
      <c r="I2187">
        <v>2.826152058560882E-7</v>
      </c>
      <c r="J2187">
        <v>5.3758921643799747E-5</v>
      </c>
      <c r="K2187">
        <v>2.264744857882353</v>
      </c>
      <c r="L2187">
        <v>173.6379498263332</v>
      </c>
      <c r="M2187">
        <v>0</v>
      </c>
    </row>
    <row r="2188" spans="1:15" x14ac:dyDescent="0.15">
      <c r="A2188">
        <v>98</v>
      </c>
      <c r="B2188" t="s">
        <v>166</v>
      </c>
      <c r="C2188" t="s">
        <v>464</v>
      </c>
      <c r="D2188">
        <v>15</v>
      </c>
      <c r="E2188">
        <v>2154028.3203125</v>
      </c>
      <c r="F2188">
        <v>2154754.638671875</v>
      </c>
      <c r="G2188">
        <v>2154391.4794921875</v>
      </c>
      <c r="H2188">
        <v>3164290.5918596536</v>
      </c>
      <c r="I2188">
        <v>1.5197753528497653E-7</v>
      </c>
      <c r="J2188">
        <v>5.3628283973228635E-5</v>
      </c>
      <c r="K2188">
        <v>1.2154063192074083</v>
      </c>
      <c r="L2188">
        <v>46.876304607624505</v>
      </c>
      <c r="M2188">
        <v>0</v>
      </c>
    </row>
    <row r="2189" spans="1:15" x14ac:dyDescent="0.15">
      <c r="A2189">
        <v>98</v>
      </c>
      <c r="B2189" t="s">
        <v>166</v>
      </c>
      <c r="C2189" t="s">
        <v>464</v>
      </c>
      <c r="D2189">
        <v>16</v>
      </c>
      <c r="E2189">
        <v>2154028.3203125</v>
      </c>
      <c r="F2189">
        <v>2154391.4794921875</v>
      </c>
      <c r="G2189">
        <v>2154209.8999023438</v>
      </c>
      <c r="H2189">
        <v>1804653.4400519058</v>
      </c>
      <c r="I2189">
        <v>8.6763839747094462E-8</v>
      </c>
      <c r="J2189">
        <v>5.3563070277690753E-5</v>
      </c>
      <c r="K2189">
        <v>0.69316869969563077</v>
      </c>
      <c r="L2189">
        <v>-16.226666670981519</v>
      </c>
      <c r="M2189">
        <v>0</v>
      </c>
    </row>
    <row r="2190" spans="1:15" x14ac:dyDescent="0.15">
      <c r="A2190">
        <v>98</v>
      </c>
      <c r="B2190" t="s">
        <v>166</v>
      </c>
      <c r="C2190" t="s">
        <v>464</v>
      </c>
      <c r="D2190">
        <v>17</v>
      </c>
      <c r="E2190">
        <v>2154209.8999023438</v>
      </c>
      <c r="F2190">
        <v>2154391.4794921875</v>
      </c>
      <c r="G2190">
        <v>2154300.6896972656</v>
      </c>
      <c r="H2190">
        <v>2483947.4199157655</v>
      </c>
      <c r="I2190">
        <v>1.1936205870193142E-7</v>
      </c>
      <c r="J2190">
        <v>5.359566849664559E-5</v>
      </c>
      <c r="K2190">
        <v>0.95408601173076513</v>
      </c>
      <c r="L2190">
        <v>15.301797552913735</v>
      </c>
      <c r="M2190">
        <v>0</v>
      </c>
    </row>
    <row r="2191" spans="1:15" x14ac:dyDescent="0.15">
      <c r="A2191">
        <v>98</v>
      </c>
      <c r="B2191" t="s">
        <v>166</v>
      </c>
      <c r="C2191" t="s">
        <v>464</v>
      </c>
      <c r="D2191">
        <v>18</v>
      </c>
      <c r="E2191">
        <v>2154209.8999023438</v>
      </c>
      <c r="F2191">
        <v>2154300.6896972656</v>
      </c>
      <c r="G2191">
        <v>2154255.2947998047</v>
      </c>
      <c r="H2191">
        <v>2144232.281800963</v>
      </c>
      <c r="I2191">
        <v>1.030638146670945E-7</v>
      </c>
      <c r="J2191">
        <v>5.3579370252610753E-5</v>
      </c>
      <c r="K2191">
        <v>0.82360117994656046</v>
      </c>
      <c r="L2191">
        <v>-0.46526579384701677</v>
      </c>
      <c r="M2191">
        <v>0</v>
      </c>
    </row>
    <row r="2192" spans="1:15" x14ac:dyDescent="0.15">
      <c r="A2192">
        <v>98</v>
      </c>
      <c r="B2192" t="s">
        <v>166</v>
      </c>
      <c r="C2192" t="s">
        <v>465</v>
      </c>
      <c r="D2192">
        <v>18</v>
      </c>
      <c r="E2192">
        <v>2154209.8999023438</v>
      </c>
      <c r="F2192">
        <v>2154300.6896972656</v>
      </c>
      <c r="G2192">
        <v>2154255.2947998047</v>
      </c>
      <c r="H2192">
        <v>2144232.281800963</v>
      </c>
      <c r="I2192">
        <v>1.030638146670945E-7</v>
      </c>
      <c r="J2192">
        <v>5.3579370252610753E-5</v>
      </c>
      <c r="K2192">
        <v>0.82360117994656046</v>
      </c>
      <c r="L2192">
        <v>-0.46526579384701677</v>
      </c>
      <c r="M2192">
        <v>0</v>
      </c>
      <c r="N2192" t="s">
        <v>466</v>
      </c>
      <c r="O2192" t="s">
        <v>467</v>
      </c>
    </row>
    <row r="2193" spans="1:15" x14ac:dyDescent="0.15">
      <c r="A2193">
        <v>99</v>
      </c>
      <c r="B2193" t="s">
        <v>167</v>
      </c>
      <c r="C2193" t="s">
        <v>461</v>
      </c>
      <c r="D2193">
        <v>0</v>
      </c>
      <c r="E2193">
        <v>100000</v>
      </c>
      <c r="F2193">
        <v>12000000</v>
      </c>
      <c r="G2193">
        <v>100000</v>
      </c>
      <c r="H2193">
        <v>-221.52872210919838</v>
      </c>
      <c r="I2193">
        <v>-3.3388716000229049E-4</v>
      </c>
      <c r="J2193">
        <v>-2.806475544124242E-4</v>
      </c>
      <c r="K2193">
        <v>-1.113786440837485E-4</v>
      </c>
      <c r="L2193">
        <v>-100.2215287221092</v>
      </c>
      <c r="M2193">
        <v>0</v>
      </c>
      <c r="O2193" t="s">
        <v>462</v>
      </c>
    </row>
    <row r="2194" spans="1:15" x14ac:dyDescent="0.15">
      <c r="A2194">
        <v>99</v>
      </c>
      <c r="B2194" t="s">
        <v>167</v>
      </c>
      <c r="C2194" t="s">
        <v>461</v>
      </c>
      <c r="D2194">
        <v>0</v>
      </c>
      <c r="E2194">
        <v>100000</v>
      </c>
      <c r="F2194">
        <v>12000000</v>
      </c>
      <c r="G2194">
        <v>12000000</v>
      </c>
      <c r="H2194">
        <v>4.8246351348103398E+17</v>
      </c>
      <c r="I2194">
        <v>536.87086876039439</v>
      </c>
      <c r="J2194">
        <v>536.87092199999995</v>
      </c>
      <c r="K2194">
        <v>242569592961.90347</v>
      </c>
      <c r="L2194">
        <v>4020529278908.6167</v>
      </c>
      <c r="M2194">
        <v>5</v>
      </c>
      <c r="O2194" t="s">
        <v>463</v>
      </c>
    </row>
    <row r="2195" spans="1:15" x14ac:dyDescent="0.15">
      <c r="A2195">
        <v>99</v>
      </c>
      <c r="B2195" t="s">
        <v>167</v>
      </c>
      <c r="C2195" t="s">
        <v>464</v>
      </c>
      <c r="D2195">
        <v>1</v>
      </c>
      <c r="E2195">
        <v>100000</v>
      </c>
      <c r="F2195">
        <v>12000000</v>
      </c>
      <c r="G2195">
        <v>6050000</v>
      </c>
      <c r="H2195">
        <v>4.8246351348103411E+17</v>
      </c>
      <c r="I2195">
        <v>536.8708687603945</v>
      </c>
      <c r="J2195">
        <v>536.87092200000006</v>
      </c>
      <c r="K2195">
        <v>242569592961.90353</v>
      </c>
      <c r="L2195">
        <v>7974603528512.1338</v>
      </c>
      <c r="M2195">
        <v>5</v>
      </c>
    </row>
    <row r="2196" spans="1:15" x14ac:dyDescent="0.15">
      <c r="A2196">
        <v>99</v>
      </c>
      <c r="B2196" t="s">
        <v>167</v>
      </c>
      <c r="C2196" t="s">
        <v>464</v>
      </c>
      <c r="D2196">
        <v>2</v>
      </c>
      <c r="E2196">
        <v>100000</v>
      </c>
      <c r="F2196">
        <v>6050000</v>
      </c>
      <c r="G2196">
        <v>3075000</v>
      </c>
      <c r="H2196">
        <v>298007237085251.25</v>
      </c>
      <c r="I2196">
        <v>0.87748381978445089</v>
      </c>
      <c r="J2196">
        <v>0.87753705939004079</v>
      </c>
      <c r="K2196">
        <v>149829970.92963082</v>
      </c>
      <c r="L2196">
        <v>9691292162.9349995</v>
      </c>
      <c r="M2196">
        <v>0</v>
      </c>
    </row>
    <row r="2197" spans="1:15" x14ac:dyDescent="0.15">
      <c r="A2197">
        <v>99</v>
      </c>
      <c r="B2197" t="s">
        <v>167</v>
      </c>
      <c r="C2197" t="s">
        <v>464</v>
      </c>
      <c r="D2197">
        <v>3</v>
      </c>
      <c r="E2197">
        <v>100000</v>
      </c>
      <c r="F2197">
        <v>3075000</v>
      </c>
      <c r="G2197">
        <v>1587500</v>
      </c>
      <c r="H2197">
        <v>39390467660.860291</v>
      </c>
      <c r="I2197">
        <v>6.1115841226478242E-4</v>
      </c>
      <c r="J2197">
        <v>6.6439801785464871E-4</v>
      </c>
      <c r="K2197">
        <v>19804.460731411382</v>
      </c>
      <c r="L2197">
        <v>2481189.3014715142</v>
      </c>
      <c r="M2197">
        <v>0</v>
      </c>
    </row>
    <row r="2198" spans="1:15" x14ac:dyDescent="0.15">
      <c r="A2198">
        <v>99</v>
      </c>
      <c r="B2198" t="s">
        <v>167</v>
      </c>
      <c r="C2198" t="s">
        <v>464</v>
      </c>
      <c r="D2198">
        <v>4</v>
      </c>
      <c r="E2198">
        <v>100000</v>
      </c>
      <c r="F2198">
        <v>1587500</v>
      </c>
      <c r="G2198">
        <v>843750</v>
      </c>
      <c r="H2198">
        <v>-39467.048436904093</v>
      </c>
      <c r="I2198">
        <v>-5.648810582253651E-5</v>
      </c>
      <c r="J2198">
        <v>-3.248500232670202E-6</v>
      </c>
      <c r="K2198">
        <v>-1.9842963472353637E-2</v>
      </c>
      <c r="L2198">
        <v>-104.67757611104048</v>
      </c>
      <c r="M2198">
        <v>0</v>
      </c>
    </row>
    <row r="2199" spans="1:15" x14ac:dyDescent="0.15">
      <c r="A2199">
        <v>99</v>
      </c>
      <c r="B2199" t="s">
        <v>167</v>
      </c>
      <c r="C2199" t="s">
        <v>464</v>
      </c>
      <c r="D2199">
        <v>5</v>
      </c>
      <c r="E2199">
        <v>843750</v>
      </c>
      <c r="F2199">
        <v>1587500</v>
      </c>
      <c r="G2199">
        <v>1215625</v>
      </c>
      <c r="H2199">
        <v>-475736.93435127655</v>
      </c>
      <c r="I2199">
        <v>-3.7192535853218554E-5</v>
      </c>
      <c r="J2199">
        <v>1.6047069736647755E-5</v>
      </c>
      <c r="K2199">
        <v>-0.2391876510824883</v>
      </c>
      <c r="L2199">
        <v>-139.13517197748291</v>
      </c>
      <c r="M2199">
        <v>0</v>
      </c>
    </row>
    <row r="2200" spans="1:15" x14ac:dyDescent="0.15">
      <c r="A2200">
        <v>99</v>
      </c>
      <c r="B2200" t="s">
        <v>167</v>
      </c>
      <c r="C2200" t="s">
        <v>464</v>
      </c>
      <c r="D2200">
        <v>6</v>
      </c>
      <c r="E2200">
        <v>1215625</v>
      </c>
      <c r="F2200">
        <v>1587500</v>
      </c>
      <c r="G2200">
        <v>1401562.5</v>
      </c>
      <c r="H2200">
        <v>2291728920.2522197</v>
      </c>
      <c r="I2200">
        <v>6.7141320175650613E-5</v>
      </c>
      <c r="J2200">
        <v>1.2038092576551692E-4</v>
      </c>
      <c r="K2200">
        <v>1152.2192576878799</v>
      </c>
      <c r="L2200">
        <v>163412.43132234344</v>
      </c>
      <c r="M2200">
        <v>0</v>
      </c>
    </row>
    <row r="2201" spans="1:15" x14ac:dyDescent="0.15">
      <c r="A2201">
        <v>99</v>
      </c>
      <c r="B2201" t="s">
        <v>167</v>
      </c>
      <c r="C2201" t="s">
        <v>464</v>
      </c>
      <c r="D2201">
        <v>7</v>
      </c>
      <c r="E2201">
        <v>1215625</v>
      </c>
      <c r="F2201">
        <v>1401562.5</v>
      </c>
      <c r="G2201">
        <v>1308593.75</v>
      </c>
      <c r="H2201">
        <v>-157793234.8659355</v>
      </c>
      <c r="I2201">
        <v>-9.931467733045868E-6</v>
      </c>
      <c r="J2201">
        <v>4.3308137856820441E-5</v>
      </c>
      <c r="K2201">
        <v>-79.334166593048835</v>
      </c>
      <c r="L2201">
        <v>-12158.22929124761</v>
      </c>
      <c r="M2201">
        <v>0</v>
      </c>
    </row>
    <row r="2202" spans="1:15" x14ac:dyDescent="0.15">
      <c r="A2202">
        <v>99</v>
      </c>
      <c r="B2202" t="s">
        <v>167</v>
      </c>
      <c r="C2202" t="s">
        <v>464</v>
      </c>
      <c r="D2202">
        <v>8</v>
      </c>
      <c r="E2202">
        <v>1308593.75</v>
      </c>
      <c r="F2202">
        <v>1401562.5</v>
      </c>
      <c r="G2202">
        <v>1355078.125</v>
      </c>
      <c r="H2202">
        <v>528876424.79113942</v>
      </c>
      <c r="I2202">
        <v>2.0164489019828353E-5</v>
      </c>
      <c r="J2202">
        <v>7.3404094609694662E-5</v>
      </c>
      <c r="K2202">
        <v>265.90474824326088</v>
      </c>
      <c r="L2202">
        <v>38929.220163312682</v>
      </c>
      <c r="M2202">
        <v>0</v>
      </c>
    </row>
    <row r="2203" spans="1:15" x14ac:dyDescent="0.15">
      <c r="A2203">
        <v>99</v>
      </c>
      <c r="B2203" t="s">
        <v>167</v>
      </c>
      <c r="C2203" t="s">
        <v>464</v>
      </c>
      <c r="D2203">
        <v>9</v>
      </c>
      <c r="E2203">
        <v>1308593.75</v>
      </c>
      <c r="F2203">
        <v>1355078.125</v>
      </c>
      <c r="G2203">
        <v>1331835.9375</v>
      </c>
      <c r="H2203">
        <v>74291860.707157865</v>
      </c>
      <c r="I2203">
        <v>3.3885758444356478E-6</v>
      </c>
      <c r="J2203">
        <v>5.6628181434301957E-5</v>
      </c>
      <c r="K2203">
        <v>37.351936278236572</v>
      </c>
      <c r="L2203">
        <v>5478.1540815463886</v>
      </c>
      <c r="M2203">
        <v>0</v>
      </c>
    </row>
    <row r="2204" spans="1:15" x14ac:dyDescent="0.15">
      <c r="A2204">
        <v>99</v>
      </c>
      <c r="B2204" t="s">
        <v>167</v>
      </c>
      <c r="C2204" t="s">
        <v>464</v>
      </c>
      <c r="D2204">
        <v>10</v>
      </c>
      <c r="E2204">
        <v>1308593.75</v>
      </c>
      <c r="F2204">
        <v>1331835.9375</v>
      </c>
      <c r="G2204">
        <v>1320214.84375</v>
      </c>
      <c r="H2204">
        <v>-71732736.892305478</v>
      </c>
      <c r="I2204">
        <v>-3.6617775765448304E-6</v>
      </c>
      <c r="J2204">
        <v>4.9577828013321478E-5</v>
      </c>
      <c r="K2204">
        <v>-36.065278106660124</v>
      </c>
      <c r="L2204">
        <v>-5533.4139047060289</v>
      </c>
      <c r="M2204">
        <v>0</v>
      </c>
    </row>
    <row r="2205" spans="1:15" x14ac:dyDescent="0.15">
      <c r="A2205">
        <v>99</v>
      </c>
      <c r="B2205" t="s">
        <v>167</v>
      </c>
      <c r="C2205" t="s">
        <v>464</v>
      </c>
      <c r="D2205">
        <v>11</v>
      </c>
      <c r="E2205">
        <v>1320214.84375</v>
      </c>
      <c r="F2205">
        <v>1331835.9375</v>
      </c>
      <c r="G2205">
        <v>1326025.390625</v>
      </c>
      <c r="H2205">
        <v>-4959983.7711261809</v>
      </c>
      <c r="I2205">
        <v>-2.3872014559649633E-7</v>
      </c>
      <c r="J2205">
        <v>5.3000885444269813E-5</v>
      </c>
      <c r="K2205">
        <v>-2.4937455596982074</v>
      </c>
      <c r="L2205">
        <v>-474.04892894157746</v>
      </c>
      <c r="M2205">
        <v>0</v>
      </c>
    </row>
    <row r="2206" spans="1:15" x14ac:dyDescent="0.15">
      <c r="A2206">
        <v>99</v>
      </c>
      <c r="B2206" t="s">
        <v>167</v>
      </c>
      <c r="C2206" t="s">
        <v>464</v>
      </c>
      <c r="D2206">
        <v>12</v>
      </c>
      <c r="E2206">
        <v>1326025.390625</v>
      </c>
      <c r="F2206">
        <v>1331835.9375</v>
      </c>
      <c r="G2206">
        <v>1328930.6640625</v>
      </c>
      <c r="H2206">
        <v>33071633.045780316</v>
      </c>
      <c r="I2206">
        <v>1.5486315865041378E-6</v>
      </c>
      <c r="J2206">
        <v>5.4788237176370447E-5</v>
      </c>
      <c r="K2206">
        <v>16.6275217552088</v>
      </c>
      <c r="L2206">
        <v>2388.5898068362239</v>
      </c>
      <c r="M2206">
        <v>0</v>
      </c>
    </row>
    <row r="2207" spans="1:15" x14ac:dyDescent="0.15">
      <c r="A2207">
        <v>99</v>
      </c>
      <c r="B2207" t="s">
        <v>167</v>
      </c>
      <c r="C2207" t="s">
        <v>464</v>
      </c>
      <c r="D2207">
        <v>13</v>
      </c>
      <c r="E2207">
        <v>1326025.390625</v>
      </c>
      <c r="F2207">
        <v>1328930.6640625</v>
      </c>
      <c r="G2207">
        <v>1327478.02734375</v>
      </c>
      <c r="H2207">
        <v>13661552.141681118</v>
      </c>
      <c r="I2207">
        <v>6.4846273472590082E-7</v>
      </c>
      <c r="J2207">
        <v>5.388806832459221E-5</v>
      </c>
      <c r="K2207">
        <v>6.8686585609870798</v>
      </c>
      <c r="L2207">
        <v>929.13583956018761</v>
      </c>
      <c r="M2207">
        <v>0</v>
      </c>
    </row>
    <row r="2208" spans="1:15" x14ac:dyDescent="0.15">
      <c r="A2208">
        <v>99</v>
      </c>
      <c r="B2208" t="s">
        <v>167</v>
      </c>
      <c r="C2208" t="s">
        <v>464</v>
      </c>
      <c r="D2208">
        <v>14</v>
      </c>
      <c r="E2208">
        <v>1326025.390625</v>
      </c>
      <c r="F2208">
        <v>1327478.02734375</v>
      </c>
      <c r="G2208">
        <v>1326751.708984375</v>
      </c>
      <c r="H2208">
        <v>4252669.9441596856</v>
      </c>
      <c r="I2208">
        <v>2.0325524134871836E-7</v>
      </c>
      <c r="J2208">
        <v>5.3442860831215027E-5</v>
      </c>
      <c r="K2208">
        <v>2.1381273164331991</v>
      </c>
      <c r="L2208">
        <v>220.53246401431761</v>
      </c>
      <c r="M2208">
        <v>0</v>
      </c>
    </row>
    <row r="2209" spans="1:15" x14ac:dyDescent="0.15">
      <c r="A2209">
        <v>99</v>
      </c>
      <c r="B2209" t="s">
        <v>167</v>
      </c>
      <c r="C2209" t="s">
        <v>464</v>
      </c>
      <c r="D2209">
        <v>15</v>
      </c>
      <c r="E2209">
        <v>1326025.390625</v>
      </c>
      <c r="F2209">
        <v>1326751.708984375</v>
      </c>
      <c r="G2209">
        <v>1326388.5498046875</v>
      </c>
      <c r="H2209">
        <v>-378080.47354141815</v>
      </c>
      <c r="I2209">
        <v>-1.8133198668307537E-8</v>
      </c>
      <c r="J2209">
        <v>5.3221472391198001E-5</v>
      </c>
      <c r="K2209">
        <v>-0.19008862641670154</v>
      </c>
      <c r="L2209">
        <v>-128.50450372155964</v>
      </c>
      <c r="M2209">
        <v>0</v>
      </c>
    </row>
    <row r="2210" spans="1:15" x14ac:dyDescent="0.15">
      <c r="A2210">
        <v>99</v>
      </c>
      <c r="B2210" t="s">
        <v>167</v>
      </c>
      <c r="C2210" t="s">
        <v>464</v>
      </c>
      <c r="D2210">
        <v>16</v>
      </c>
      <c r="E2210">
        <v>1326388.5498046875</v>
      </c>
      <c r="F2210">
        <v>1326751.708984375</v>
      </c>
      <c r="G2210">
        <v>1326570.1293945313</v>
      </c>
      <c r="H2210">
        <v>1931146.1067055606</v>
      </c>
      <c r="I2210">
        <v>9.2459003078775763E-8</v>
      </c>
      <c r="J2210">
        <v>5.3332064592945085E-5</v>
      </c>
      <c r="K2210">
        <v>0.9709279810066862</v>
      </c>
      <c r="L2210">
        <v>45.574369866670217</v>
      </c>
      <c r="M2210">
        <v>0</v>
      </c>
    </row>
    <row r="2211" spans="1:15" x14ac:dyDescent="0.15">
      <c r="A2211">
        <v>99</v>
      </c>
      <c r="B2211" t="s">
        <v>167</v>
      </c>
      <c r="C2211" t="s">
        <v>464</v>
      </c>
      <c r="D2211">
        <v>17</v>
      </c>
      <c r="E2211">
        <v>1326388.5498046875</v>
      </c>
      <c r="F2211">
        <v>1326570.1293945313</v>
      </c>
      <c r="G2211">
        <v>1326479.3395996094</v>
      </c>
      <c r="H2211">
        <v>774975.69453729864</v>
      </c>
      <c r="I2211">
        <v>3.713641257408715E-8</v>
      </c>
      <c r="J2211">
        <v>5.3276742002440396E-5</v>
      </c>
      <c r="K2211">
        <v>0.38963679848646382</v>
      </c>
      <c r="L2211">
        <v>-41.576497167967887</v>
      </c>
      <c r="M2211">
        <v>0</v>
      </c>
    </row>
    <row r="2212" spans="1:15" x14ac:dyDescent="0.15">
      <c r="A2212">
        <v>99</v>
      </c>
      <c r="B2212" t="s">
        <v>167</v>
      </c>
      <c r="C2212" t="s">
        <v>464</v>
      </c>
      <c r="D2212">
        <v>18</v>
      </c>
      <c r="E2212">
        <v>1326479.3395996094</v>
      </c>
      <c r="F2212">
        <v>1326570.1293945313</v>
      </c>
      <c r="G2212">
        <v>1326524.7344970703</v>
      </c>
      <c r="H2212">
        <v>1352678.4782757591</v>
      </c>
      <c r="I2212">
        <v>6.4791417832809879E-8</v>
      </c>
      <c r="J2212">
        <v>5.3304397007699119E-5</v>
      </c>
      <c r="K2212">
        <v>0.68009011814439824</v>
      </c>
      <c r="L2212">
        <v>1.9715986516153872</v>
      </c>
      <c r="M2212">
        <v>0</v>
      </c>
    </row>
    <row r="2213" spans="1:15" x14ac:dyDescent="0.15">
      <c r="A2213">
        <v>99</v>
      </c>
      <c r="B2213" t="s">
        <v>167</v>
      </c>
      <c r="C2213" t="s">
        <v>464</v>
      </c>
      <c r="D2213">
        <v>19</v>
      </c>
      <c r="E2213">
        <v>1326479.3395996094</v>
      </c>
      <c r="F2213">
        <v>1326524.7344970703</v>
      </c>
      <c r="G2213">
        <v>1326502.0370483398</v>
      </c>
      <c r="H2213">
        <v>1063787.5431727744</v>
      </c>
      <c r="I2213">
        <v>5.0965026022533613E-8</v>
      </c>
      <c r="J2213">
        <v>5.3290570615888842E-5</v>
      </c>
      <c r="K2213">
        <v>0.53484357704804353</v>
      </c>
      <c r="L2213">
        <v>-19.805057703502925</v>
      </c>
      <c r="M2213">
        <v>0</v>
      </c>
    </row>
    <row r="2214" spans="1:15" x14ac:dyDescent="0.15">
      <c r="A2214">
        <v>99</v>
      </c>
      <c r="B2214" t="s">
        <v>167</v>
      </c>
      <c r="C2214" t="s">
        <v>464</v>
      </c>
      <c r="D2214">
        <v>20</v>
      </c>
      <c r="E2214">
        <v>1326502.0370483398</v>
      </c>
      <c r="F2214">
        <v>1326524.7344970703</v>
      </c>
      <c r="G2214">
        <v>1326513.3857727051</v>
      </c>
      <c r="H2214">
        <v>1208237.1558053831</v>
      </c>
      <c r="I2214">
        <v>5.7879170770164224E-8</v>
      </c>
      <c r="J2214">
        <v>5.3297484760636473E-5</v>
      </c>
      <c r="K2214">
        <v>0.60746893163078741</v>
      </c>
      <c r="L2214">
        <v>-8.9163238935900431</v>
      </c>
      <c r="M2214">
        <v>0</v>
      </c>
    </row>
    <row r="2215" spans="1:15" x14ac:dyDescent="0.15">
      <c r="A2215">
        <v>99</v>
      </c>
      <c r="B2215" t="s">
        <v>167</v>
      </c>
      <c r="C2215" t="s">
        <v>464</v>
      </c>
      <c r="D2215">
        <v>21</v>
      </c>
      <c r="E2215">
        <v>1326513.3857727051</v>
      </c>
      <c r="F2215">
        <v>1326524.7344970703</v>
      </c>
      <c r="G2215">
        <v>1326519.0601348877</v>
      </c>
      <c r="H2215">
        <v>1280479.8865726611</v>
      </c>
      <c r="I2215">
        <v>6.133653795731709E-8</v>
      </c>
      <c r="J2215">
        <v>5.3300942127823626E-5</v>
      </c>
      <c r="K2215">
        <v>0.64379062085084471</v>
      </c>
      <c r="L2215">
        <v>-3.4706756160401548</v>
      </c>
      <c r="M2215">
        <v>0</v>
      </c>
    </row>
    <row r="2216" spans="1:15" x14ac:dyDescent="0.15">
      <c r="A2216">
        <v>99</v>
      </c>
      <c r="B2216" t="s">
        <v>167</v>
      </c>
      <c r="C2216" t="s">
        <v>464</v>
      </c>
      <c r="D2216">
        <v>22</v>
      </c>
      <c r="E2216">
        <v>1326519.0601348877</v>
      </c>
      <c r="F2216">
        <v>1326524.7344970703</v>
      </c>
      <c r="G2216">
        <v>1326521.897315979</v>
      </c>
      <c r="H2216">
        <v>1316605.7331805057</v>
      </c>
      <c r="I2216">
        <v>6.3065295253778139E-8</v>
      </c>
      <c r="J2216">
        <v>5.3302670885120087E-5</v>
      </c>
      <c r="K2216">
        <v>0.6619537184990848</v>
      </c>
      <c r="L2216">
        <v>-0.74753113051033737</v>
      </c>
      <c r="M2216">
        <v>0</v>
      </c>
    </row>
    <row r="2217" spans="1:15" x14ac:dyDescent="0.15">
      <c r="A2217">
        <v>99</v>
      </c>
      <c r="B2217" t="s">
        <v>167</v>
      </c>
      <c r="C2217" t="s">
        <v>465</v>
      </c>
      <c r="D2217">
        <v>22</v>
      </c>
      <c r="E2217">
        <v>1326519.0601348877</v>
      </c>
      <c r="F2217">
        <v>1326524.7344970703</v>
      </c>
      <c r="G2217">
        <v>1326521.897315979</v>
      </c>
      <c r="H2217">
        <v>1316605.7331805057</v>
      </c>
      <c r="I2217">
        <v>6.3065295253778139E-8</v>
      </c>
      <c r="J2217">
        <v>5.3302670885120087E-5</v>
      </c>
      <c r="K2217">
        <v>0.6619537184990848</v>
      </c>
      <c r="L2217">
        <v>-0.74753113051033737</v>
      </c>
      <c r="M2217">
        <v>0</v>
      </c>
      <c r="N2217" t="s">
        <v>466</v>
      </c>
      <c r="O2217" t="s">
        <v>467</v>
      </c>
    </row>
    <row r="2218" spans="1:15" x14ac:dyDescent="0.15">
      <c r="A2218">
        <v>100</v>
      </c>
      <c r="B2218" t="s">
        <v>168</v>
      </c>
      <c r="C2218" t="s">
        <v>461</v>
      </c>
      <c r="D2218">
        <v>0</v>
      </c>
      <c r="E2218">
        <v>100000</v>
      </c>
      <c r="F2218">
        <v>12000000</v>
      </c>
      <c r="G2218">
        <v>100000</v>
      </c>
      <c r="H2218">
        <v>-42.865338617804461</v>
      </c>
      <c r="I2218">
        <v>-3.1211118302307999E-4</v>
      </c>
      <c r="J2218">
        <v>-2.939495347645858E-4</v>
      </c>
      <c r="K2218">
        <v>-1.3642812031781519E-5</v>
      </c>
      <c r="L2218">
        <v>-100.0428653386178</v>
      </c>
      <c r="M2218">
        <v>0</v>
      </c>
      <c r="O2218" t="s">
        <v>462</v>
      </c>
    </row>
    <row r="2219" spans="1:15" x14ac:dyDescent="0.15">
      <c r="A2219">
        <v>100</v>
      </c>
      <c r="B2219" t="s">
        <v>168</v>
      </c>
      <c r="C2219" t="s">
        <v>461</v>
      </c>
      <c r="D2219">
        <v>0</v>
      </c>
      <c r="E2219">
        <v>100000</v>
      </c>
      <c r="F2219">
        <v>12000000</v>
      </c>
      <c r="G2219">
        <v>12000000</v>
      </c>
      <c r="H2219">
        <v>1.7936779048753997E+18</v>
      </c>
      <c r="I2219">
        <v>389.9379439029762</v>
      </c>
      <c r="J2219">
        <v>389.93796206462446</v>
      </c>
      <c r="K2219">
        <v>570876407158.73462</v>
      </c>
      <c r="L2219">
        <v>14947315873861.664</v>
      </c>
      <c r="M2219">
        <v>0</v>
      </c>
      <c r="O2219" t="s">
        <v>463</v>
      </c>
    </row>
    <row r="2220" spans="1:15" x14ac:dyDescent="0.15">
      <c r="A2220">
        <v>100</v>
      </c>
      <c r="B2220" t="s">
        <v>168</v>
      </c>
      <c r="C2220" t="s">
        <v>464</v>
      </c>
      <c r="D2220">
        <v>1</v>
      </c>
      <c r="E2220">
        <v>100000</v>
      </c>
      <c r="F2220">
        <v>12000000</v>
      </c>
      <c r="G2220">
        <v>6050000</v>
      </c>
      <c r="H2220">
        <v>674526057454466.38</v>
      </c>
      <c r="I2220">
        <v>0.4176788326714958</v>
      </c>
      <c r="J2220">
        <v>0.41769699431975432</v>
      </c>
      <c r="K2220">
        <v>214682363.63278469</v>
      </c>
      <c r="L2220">
        <v>11149190932.305229</v>
      </c>
      <c r="M2220">
        <v>0</v>
      </c>
    </row>
    <row r="2221" spans="1:15" x14ac:dyDescent="0.15">
      <c r="A2221">
        <v>100</v>
      </c>
      <c r="B2221" t="s">
        <v>168</v>
      </c>
      <c r="C2221" t="s">
        <v>464</v>
      </c>
      <c r="D2221">
        <v>2</v>
      </c>
      <c r="E2221">
        <v>100000</v>
      </c>
      <c r="F2221">
        <v>6050000</v>
      </c>
      <c r="G2221">
        <v>3075000</v>
      </c>
      <c r="H2221">
        <v>247418795050.60226</v>
      </c>
      <c r="I2221">
        <v>6.7096914049357803E-4</v>
      </c>
      <c r="J2221">
        <v>6.8913078875207227E-4</v>
      </c>
      <c r="K2221">
        <v>78746.33031834272</v>
      </c>
      <c r="L2221">
        <v>8046039.6764423503</v>
      </c>
      <c r="M2221">
        <v>0</v>
      </c>
    </row>
    <row r="2222" spans="1:15" x14ac:dyDescent="0.15">
      <c r="A2222">
        <v>100</v>
      </c>
      <c r="B2222" t="s">
        <v>168</v>
      </c>
      <c r="C2222" t="s">
        <v>464</v>
      </c>
      <c r="D2222">
        <v>3</v>
      </c>
      <c r="E2222">
        <v>100000</v>
      </c>
      <c r="F2222">
        <v>3075000</v>
      </c>
      <c r="G2222">
        <v>1587500</v>
      </c>
      <c r="H2222">
        <v>-73062.910335317632</v>
      </c>
      <c r="I2222">
        <v>-1.8828153798515248E-5</v>
      </c>
      <c r="J2222">
        <v>-6.6650554002105181E-7</v>
      </c>
      <c r="K2222">
        <v>-2.3253835950933645E-2</v>
      </c>
      <c r="L2222">
        <v>-104.60238805261844</v>
      </c>
      <c r="M2222">
        <v>0</v>
      </c>
    </row>
    <row r="2223" spans="1:15" x14ac:dyDescent="0.15">
      <c r="A2223">
        <v>100</v>
      </c>
      <c r="B2223" t="s">
        <v>168</v>
      </c>
      <c r="C2223" t="s">
        <v>464</v>
      </c>
      <c r="D2223">
        <v>4</v>
      </c>
      <c r="E2223">
        <v>1587500</v>
      </c>
      <c r="F2223">
        <v>3075000</v>
      </c>
      <c r="G2223">
        <v>2331250</v>
      </c>
      <c r="H2223">
        <v>89845954.854508802</v>
      </c>
      <c r="I2223">
        <v>1.2118733496781761E-6</v>
      </c>
      <c r="J2223">
        <v>1.9373521608172371E-5</v>
      </c>
      <c r="K2223">
        <v>28.595399299770516</v>
      </c>
      <c r="L2223">
        <v>3753.9819776732998</v>
      </c>
      <c r="M2223">
        <v>0</v>
      </c>
    </row>
    <row r="2224" spans="1:15" x14ac:dyDescent="0.15">
      <c r="A2224">
        <v>100</v>
      </c>
      <c r="B2224" t="s">
        <v>168</v>
      </c>
      <c r="C2224" t="s">
        <v>464</v>
      </c>
      <c r="D2224">
        <v>5</v>
      </c>
      <c r="E2224">
        <v>1587500</v>
      </c>
      <c r="F2224">
        <v>2331250</v>
      </c>
      <c r="G2224">
        <v>1959375</v>
      </c>
      <c r="H2224">
        <v>-291846.34930906264</v>
      </c>
      <c r="I2224">
        <v>-1.4475287870722366E-5</v>
      </c>
      <c r="J2224">
        <v>3.6863603877718287E-6</v>
      </c>
      <c r="K2224">
        <v>-9.2886350934631379E-2</v>
      </c>
      <c r="L2224">
        <v>-114.89486950221691</v>
      </c>
      <c r="M2224">
        <v>0</v>
      </c>
    </row>
    <row r="2225" spans="1:13" x14ac:dyDescent="0.15">
      <c r="A2225">
        <v>100</v>
      </c>
      <c r="B2225" t="s">
        <v>168</v>
      </c>
      <c r="C2225" t="s">
        <v>464</v>
      </c>
      <c r="D2225">
        <v>6</v>
      </c>
      <c r="E2225">
        <v>1959375</v>
      </c>
      <c r="F2225">
        <v>2331250</v>
      </c>
      <c r="G2225">
        <v>2145312.5</v>
      </c>
      <c r="H2225">
        <v>-3780411.4364658636</v>
      </c>
      <c r="I2225">
        <v>-1.0348586858386014E-5</v>
      </c>
      <c r="J2225">
        <v>7.8130614001081809E-6</v>
      </c>
      <c r="K2225">
        <v>-1.2031969020554678</v>
      </c>
      <c r="L2225">
        <v>-276.21728472965424</v>
      </c>
      <c r="M2225">
        <v>0</v>
      </c>
    </row>
    <row r="2226" spans="1:13" x14ac:dyDescent="0.15">
      <c r="A2226">
        <v>100</v>
      </c>
      <c r="B2226" t="s">
        <v>168</v>
      </c>
      <c r="C2226" t="s">
        <v>464</v>
      </c>
      <c r="D2226">
        <v>7</v>
      </c>
      <c r="E2226">
        <v>2145312.5</v>
      </c>
      <c r="F2226">
        <v>2331250</v>
      </c>
      <c r="G2226">
        <v>2238281.25</v>
      </c>
      <c r="H2226">
        <v>-57589181.220407039</v>
      </c>
      <c r="I2226">
        <v>-7.3070807173760946E-6</v>
      </c>
      <c r="J2226">
        <v>1.08545675411181E-5</v>
      </c>
      <c r="K2226">
        <v>-18.328990270191817</v>
      </c>
      <c r="L2226">
        <v>-2672.9197892537873</v>
      </c>
      <c r="M2226">
        <v>0</v>
      </c>
    </row>
    <row r="2227" spans="1:13" x14ac:dyDescent="0.15">
      <c r="A2227">
        <v>100</v>
      </c>
      <c r="B2227" t="s">
        <v>168</v>
      </c>
      <c r="C2227" t="s">
        <v>464</v>
      </c>
      <c r="D2227">
        <v>8</v>
      </c>
      <c r="E2227">
        <v>2238281.25</v>
      </c>
      <c r="F2227">
        <v>2331250</v>
      </c>
      <c r="G2227">
        <v>2284765.625</v>
      </c>
      <c r="H2227">
        <v>-138275451.12552646</v>
      </c>
      <c r="I2227">
        <v>-3.7498338428580772E-6</v>
      </c>
      <c r="J2227">
        <v>1.4411814415636118E-5</v>
      </c>
      <c r="K2227">
        <v>-44.009123668319532</v>
      </c>
      <c r="L2227">
        <v>-6152.0628292246147</v>
      </c>
      <c r="M2227">
        <v>0</v>
      </c>
    </row>
    <row r="2228" spans="1:13" x14ac:dyDescent="0.15">
      <c r="A2228">
        <v>100</v>
      </c>
      <c r="B2228" t="s">
        <v>168</v>
      </c>
      <c r="C2228" t="s">
        <v>464</v>
      </c>
      <c r="D2228">
        <v>9</v>
      </c>
      <c r="E2228">
        <v>2284765.625</v>
      </c>
      <c r="F2228">
        <v>2331250</v>
      </c>
      <c r="G2228">
        <v>2308007.8125</v>
      </c>
      <c r="H2228">
        <v>-78618994.498401061</v>
      </c>
      <c r="I2228">
        <v>-1.4283798732674963E-6</v>
      </c>
      <c r="J2228">
        <v>1.6733268385226699E-5</v>
      </c>
      <c r="K2228">
        <v>-25.022178726563112</v>
      </c>
      <c r="L2228">
        <v>-3506.3573820073912</v>
      </c>
      <c r="M2228">
        <v>0</v>
      </c>
    </row>
    <row r="2229" spans="1:13" x14ac:dyDescent="0.15">
      <c r="A2229">
        <v>100</v>
      </c>
      <c r="B2229" t="s">
        <v>168</v>
      </c>
      <c r="C2229" t="s">
        <v>464</v>
      </c>
      <c r="D2229">
        <v>10</v>
      </c>
      <c r="E2229">
        <v>2308007.8125</v>
      </c>
      <c r="F2229">
        <v>2331250</v>
      </c>
      <c r="G2229">
        <v>2319628.90625</v>
      </c>
      <c r="H2229">
        <v>-9691060.687299341</v>
      </c>
      <c r="I2229">
        <v>-1.502824111527894E-7</v>
      </c>
      <c r="J2229">
        <v>1.8011365847341405E-5</v>
      </c>
      <c r="K2229">
        <v>-3.0843876103313099</v>
      </c>
      <c r="L2229">
        <v>-517.78495953330207</v>
      </c>
      <c r="M2229">
        <v>0</v>
      </c>
    </row>
    <row r="2230" spans="1:13" x14ac:dyDescent="0.15">
      <c r="A2230">
        <v>100</v>
      </c>
      <c r="B2230" t="s">
        <v>168</v>
      </c>
      <c r="C2230" t="s">
        <v>464</v>
      </c>
      <c r="D2230">
        <v>11</v>
      </c>
      <c r="E2230">
        <v>2319628.90625</v>
      </c>
      <c r="F2230">
        <v>2331250</v>
      </c>
      <c r="G2230">
        <v>2325439.453125</v>
      </c>
      <c r="H2230">
        <v>36029553.191033885</v>
      </c>
      <c r="I2230">
        <v>5.200049409233572E-7</v>
      </c>
      <c r="J2230">
        <v>1.8681653199417552E-5</v>
      </c>
      <c r="K2230">
        <v>11.467176922525987</v>
      </c>
      <c r="L2230">
        <v>1449.365352970864</v>
      </c>
      <c r="M2230">
        <v>0</v>
      </c>
    </row>
    <row r="2231" spans="1:13" x14ac:dyDescent="0.15">
      <c r="A2231">
        <v>100</v>
      </c>
      <c r="B2231" t="s">
        <v>168</v>
      </c>
      <c r="C2231" t="s">
        <v>464</v>
      </c>
      <c r="D2231">
        <v>12</v>
      </c>
      <c r="E2231">
        <v>2319628.90625</v>
      </c>
      <c r="F2231">
        <v>2325439.453125</v>
      </c>
      <c r="G2231">
        <v>2322534.1796875</v>
      </c>
      <c r="H2231">
        <v>12185529.506002752</v>
      </c>
      <c r="I2231">
        <v>1.8219999100919221E-7</v>
      </c>
      <c r="J2231">
        <v>1.8343848249503387E-5</v>
      </c>
      <c r="K2231">
        <v>3.8783057341595781</v>
      </c>
      <c r="L2231">
        <v>424.66523905548428</v>
      </c>
      <c r="M2231">
        <v>0</v>
      </c>
    </row>
    <row r="2232" spans="1:13" x14ac:dyDescent="0.15">
      <c r="A2232">
        <v>100</v>
      </c>
      <c r="B2232" t="s">
        <v>168</v>
      </c>
      <c r="C2232" t="s">
        <v>464</v>
      </c>
      <c r="D2232">
        <v>13</v>
      </c>
      <c r="E2232">
        <v>2319628.90625</v>
      </c>
      <c r="F2232">
        <v>2322534.1796875</v>
      </c>
      <c r="G2232">
        <v>2321081.54296875</v>
      </c>
      <c r="H2232">
        <v>1004724.9989849364</v>
      </c>
      <c r="I2232">
        <v>1.5296992998437313E-8</v>
      </c>
      <c r="J2232">
        <v>1.8176945251492632E-5</v>
      </c>
      <c r="K2232">
        <v>0.3197752484122437</v>
      </c>
      <c r="L2232">
        <v>-56.713067577115126</v>
      </c>
      <c r="M2232">
        <v>0</v>
      </c>
    </row>
    <row r="2233" spans="1:13" x14ac:dyDescent="0.15">
      <c r="A2233">
        <v>100</v>
      </c>
      <c r="B2233" t="s">
        <v>168</v>
      </c>
      <c r="C2233" t="s">
        <v>464</v>
      </c>
      <c r="D2233">
        <v>14</v>
      </c>
      <c r="E2233">
        <v>2321081.54296875</v>
      </c>
      <c r="F2233">
        <v>2322534.1796875</v>
      </c>
      <c r="G2233">
        <v>2321807.861328125</v>
      </c>
      <c r="H2233">
        <v>6534052.4282853547</v>
      </c>
      <c r="I2233">
        <v>9.8582286195414426E-8</v>
      </c>
      <c r="J2233">
        <v>1.8260230544689609E-5</v>
      </c>
      <c r="K2233">
        <v>2.0796021204852093</v>
      </c>
      <c r="L2233">
        <v>181.4208934820185</v>
      </c>
      <c r="M2233">
        <v>0</v>
      </c>
    </row>
    <row r="2234" spans="1:13" x14ac:dyDescent="0.15">
      <c r="A2234">
        <v>100</v>
      </c>
      <c r="B2234" t="s">
        <v>168</v>
      </c>
      <c r="C2234" t="s">
        <v>464</v>
      </c>
      <c r="D2234">
        <v>15</v>
      </c>
      <c r="E2234">
        <v>2321081.54296875</v>
      </c>
      <c r="F2234">
        <v>2321807.861328125</v>
      </c>
      <c r="G2234">
        <v>2321444.7021484375</v>
      </c>
      <c r="H2234">
        <v>3754181.091961761</v>
      </c>
      <c r="I2234">
        <v>5.6898257409467761E-8</v>
      </c>
      <c r="J2234">
        <v>1.8218546515903663E-5</v>
      </c>
      <c r="K2234">
        <v>1.1948485331602854</v>
      </c>
      <c r="L2234">
        <v>61.717446402551083</v>
      </c>
      <c r="M2234">
        <v>0</v>
      </c>
    </row>
    <row r="2235" spans="1:13" x14ac:dyDescent="0.15">
      <c r="A2235">
        <v>100</v>
      </c>
      <c r="B2235" t="s">
        <v>168</v>
      </c>
      <c r="C2235" t="s">
        <v>464</v>
      </c>
      <c r="D2235">
        <v>16</v>
      </c>
      <c r="E2235">
        <v>2321081.54296875</v>
      </c>
      <c r="F2235">
        <v>2321444.7021484375</v>
      </c>
      <c r="G2235">
        <v>2321263.1225585938</v>
      </c>
      <c r="H2235">
        <v>2375710.1779381493</v>
      </c>
      <c r="I2235">
        <v>3.6088079121217212E-8</v>
      </c>
      <c r="J2235">
        <v>1.8197736337615412E-5</v>
      </c>
      <c r="K2235">
        <v>0.75612064303483828</v>
      </c>
      <c r="L2235">
        <v>2.3455787864127067</v>
      </c>
      <c r="M2235">
        <v>0</v>
      </c>
    </row>
    <row r="2236" spans="1:13" x14ac:dyDescent="0.15">
      <c r="A2236">
        <v>100</v>
      </c>
      <c r="B2236" t="s">
        <v>168</v>
      </c>
      <c r="C2236" t="s">
        <v>464</v>
      </c>
      <c r="D2236">
        <v>17</v>
      </c>
      <c r="E2236">
        <v>2321081.54296875</v>
      </c>
      <c r="F2236">
        <v>2321263.1225585938</v>
      </c>
      <c r="G2236">
        <v>2321172.3327636719</v>
      </c>
      <c r="H2236">
        <v>1689295.6279548253</v>
      </c>
      <c r="I2236">
        <v>2.5690347753958692E-8</v>
      </c>
      <c r="J2236">
        <v>1.8187338606248154E-5</v>
      </c>
      <c r="K2236">
        <v>0.53765451204730152</v>
      </c>
      <c r="L2236">
        <v>-27.222308998337546</v>
      </c>
      <c r="M2236">
        <v>0</v>
      </c>
    </row>
    <row r="2237" spans="1:13" x14ac:dyDescent="0.15">
      <c r="A2237">
        <v>100</v>
      </c>
      <c r="B2237" t="s">
        <v>168</v>
      </c>
      <c r="C2237" t="s">
        <v>464</v>
      </c>
      <c r="D2237">
        <v>18</v>
      </c>
      <c r="E2237">
        <v>2321172.3327636719</v>
      </c>
      <c r="F2237">
        <v>2321263.1225585938</v>
      </c>
      <c r="G2237">
        <v>2321217.7276611328</v>
      </c>
      <c r="H2237">
        <v>2032265.8129984878</v>
      </c>
      <c r="I2237">
        <v>3.0888567518366929E-8</v>
      </c>
      <c r="J2237">
        <v>1.8192536826012562E-5</v>
      </c>
      <c r="K2237">
        <v>0.64681211858753118</v>
      </c>
      <c r="L2237">
        <v>-12.448290016886695</v>
      </c>
      <c r="M2237">
        <v>0</v>
      </c>
    </row>
    <row r="2238" spans="1:13" x14ac:dyDescent="0.15">
      <c r="A2238">
        <v>100</v>
      </c>
      <c r="B2238" t="s">
        <v>168</v>
      </c>
      <c r="C2238" t="s">
        <v>464</v>
      </c>
      <c r="D2238">
        <v>19</v>
      </c>
      <c r="E2238">
        <v>2321217.7276611328</v>
      </c>
      <c r="F2238">
        <v>2321263.1225585938</v>
      </c>
      <c r="G2238">
        <v>2321240.4251098633</v>
      </c>
      <c r="H2238">
        <v>2203928.7097423156</v>
      </c>
      <c r="I2238">
        <v>3.3488161822750541E-8</v>
      </c>
      <c r="J2238">
        <v>1.8195136420316945E-5</v>
      </c>
      <c r="K2238">
        <v>0.70144751185920384</v>
      </c>
      <c r="L2238">
        <v>-5.0538373405243187</v>
      </c>
      <c r="M2238">
        <v>0</v>
      </c>
    </row>
    <row r="2239" spans="1:13" x14ac:dyDescent="0.15">
      <c r="A2239">
        <v>100</v>
      </c>
      <c r="B2239" t="s">
        <v>168</v>
      </c>
      <c r="C2239" t="s">
        <v>464</v>
      </c>
      <c r="D2239">
        <v>20</v>
      </c>
      <c r="E2239">
        <v>2321240.4251098633</v>
      </c>
      <c r="F2239">
        <v>2321263.1225585938</v>
      </c>
      <c r="G2239">
        <v>2321251.7738342285</v>
      </c>
      <c r="H2239">
        <v>2289804.6207311191</v>
      </c>
      <c r="I2239">
        <v>3.4788080095227711E-8</v>
      </c>
      <c r="J2239">
        <v>1.8196436338589423E-5</v>
      </c>
      <c r="K2239">
        <v>0.72877935967508967</v>
      </c>
      <c r="L2239">
        <v>-1.3547497715495656</v>
      </c>
      <c r="M2239">
        <v>0</v>
      </c>
    </row>
    <row r="2240" spans="1:13" x14ac:dyDescent="0.15">
      <c r="A2240">
        <v>100</v>
      </c>
      <c r="B2240" t="s">
        <v>168</v>
      </c>
      <c r="C2240" t="s">
        <v>464</v>
      </c>
      <c r="D2240">
        <v>21</v>
      </c>
      <c r="E2240">
        <v>2321251.7738342285</v>
      </c>
      <c r="F2240">
        <v>2321263.1225585938</v>
      </c>
      <c r="G2240">
        <v>2321257.4481964111</v>
      </c>
      <c r="H2240">
        <v>2332701.4392049247</v>
      </c>
      <c r="I2240">
        <v>3.5437278757652791E-8</v>
      </c>
      <c r="J2240">
        <v>1.8197085537251848E-5</v>
      </c>
      <c r="K2240">
        <v>0.74243219084522538</v>
      </c>
      <c r="L2240">
        <v>0.49300826228497185</v>
      </c>
      <c r="M2240">
        <v>0</v>
      </c>
    </row>
    <row r="2241" spans="1:15" x14ac:dyDescent="0.15">
      <c r="A2241">
        <v>100</v>
      </c>
      <c r="B2241" t="s">
        <v>168</v>
      </c>
      <c r="C2241" t="s">
        <v>465</v>
      </c>
      <c r="D2241">
        <v>21</v>
      </c>
      <c r="E2241">
        <v>2321251.7738342285</v>
      </c>
      <c r="F2241">
        <v>2321263.1225585938</v>
      </c>
      <c r="G2241">
        <v>2321257.4481964111</v>
      </c>
      <c r="H2241">
        <v>2332701.4392049247</v>
      </c>
      <c r="I2241">
        <v>3.5437278757652791E-8</v>
      </c>
      <c r="J2241">
        <v>1.8197085537251848E-5</v>
      </c>
      <c r="K2241">
        <v>0.74243219084522538</v>
      </c>
      <c r="L2241">
        <v>0.49300826228497185</v>
      </c>
      <c r="M2241">
        <v>0</v>
      </c>
      <c r="N2241" t="s">
        <v>466</v>
      </c>
      <c r="O2241" t="s">
        <v>467</v>
      </c>
    </row>
    <row r="2242" spans="1:15" x14ac:dyDescent="0.15">
      <c r="A2242">
        <v>101</v>
      </c>
      <c r="B2242" t="s">
        <v>169</v>
      </c>
      <c r="C2242" t="s">
        <v>461</v>
      </c>
      <c r="D2242">
        <v>0</v>
      </c>
      <c r="E2242">
        <v>100000</v>
      </c>
      <c r="F2242">
        <v>12000000</v>
      </c>
      <c r="G2242">
        <v>100000</v>
      </c>
      <c r="H2242">
        <v>-345.62232397449941</v>
      </c>
      <c r="I2242">
        <v>-1.1737624330270484E-4</v>
      </c>
      <c r="J2242">
        <v>-9.9461412551403726E-5</v>
      </c>
      <c r="K2242">
        <v>-1.8860681653940165E-4</v>
      </c>
      <c r="L2242">
        <v>-100.3456223239745</v>
      </c>
      <c r="M2242">
        <v>0</v>
      </c>
      <c r="O2242" t="s">
        <v>462</v>
      </c>
    </row>
    <row r="2243" spans="1:15" x14ac:dyDescent="0.15">
      <c r="A2243">
        <v>101</v>
      </c>
      <c r="B2243" t="s">
        <v>169</v>
      </c>
      <c r="C2243" t="s">
        <v>461</v>
      </c>
      <c r="D2243">
        <v>0</v>
      </c>
      <c r="E2243">
        <v>100000</v>
      </c>
      <c r="F2243">
        <v>12000000</v>
      </c>
      <c r="G2243">
        <v>12000000</v>
      </c>
      <c r="H2243">
        <v>2.6273468947642501E+18</v>
      </c>
      <c r="I2243">
        <v>536.87090408516917</v>
      </c>
      <c r="J2243">
        <v>536.87092199999995</v>
      </c>
      <c r="K2243">
        <v>1433748630782.1047</v>
      </c>
      <c r="L2243">
        <v>21894557456268.75</v>
      </c>
      <c r="M2243">
        <v>5</v>
      </c>
      <c r="O2243" t="s">
        <v>463</v>
      </c>
    </row>
    <row r="2244" spans="1:15" x14ac:dyDescent="0.15">
      <c r="A2244">
        <v>101</v>
      </c>
      <c r="B2244" t="s">
        <v>169</v>
      </c>
      <c r="C2244" t="s">
        <v>464</v>
      </c>
      <c r="D2244">
        <v>1</v>
      </c>
      <c r="E2244">
        <v>100000</v>
      </c>
      <c r="F2244">
        <v>12000000</v>
      </c>
      <c r="G2244">
        <v>6050000</v>
      </c>
      <c r="H2244">
        <v>2.6273468947642511E+18</v>
      </c>
      <c r="I2244">
        <v>536.87090408516929</v>
      </c>
      <c r="J2244">
        <v>536.87092200000006</v>
      </c>
      <c r="K2244">
        <v>1433748630782.1052</v>
      </c>
      <c r="L2244">
        <v>43427221400962</v>
      </c>
      <c r="M2244">
        <v>5</v>
      </c>
    </row>
    <row r="2245" spans="1:15" x14ac:dyDescent="0.15">
      <c r="A2245">
        <v>101</v>
      </c>
      <c r="B2245" t="s">
        <v>169</v>
      </c>
      <c r="C2245" t="s">
        <v>464</v>
      </c>
      <c r="D2245">
        <v>2</v>
      </c>
      <c r="E2245">
        <v>100000</v>
      </c>
      <c r="F2245">
        <v>6050000</v>
      </c>
      <c r="G2245">
        <v>3075000</v>
      </c>
      <c r="H2245">
        <v>3.7558837044218008E+16</v>
      </c>
      <c r="I2245">
        <v>12.885568861503064</v>
      </c>
      <c r="J2245">
        <v>12.885586776333815</v>
      </c>
      <c r="K2245">
        <v>20495935003.18795</v>
      </c>
      <c r="L2245">
        <v>1221425594833.9189</v>
      </c>
      <c r="M2245">
        <v>0</v>
      </c>
    </row>
    <row r="2246" spans="1:15" x14ac:dyDescent="0.15">
      <c r="A2246">
        <v>101</v>
      </c>
      <c r="B2246" t="s">
        <v>169</v>
      </c>
      <c r="C2246" t="s">
        <v>464</v>
      </c>
      <c r="D2246">
        <v>3</v>
      </c>
      <c r="E2246">
        <v>100000</v>
      </c>
      <c r="F2246">
        <v>3075000</v>
      </c>
      <c r="G2246">
        <v>1587500</v>
      </c>
      <c r="H2246">
        <v>61425361769719.023</v>
      </c>
      <c r="I2246">
        <v>5.5238129359960739E-2</v>
      </c>
      <c r="J2246">
        <v>5.5256044190712041E-2</v>
      </c>
      <c r="K2246">
        <v>33519946.874214496</v>
      </c>
      <c r="L2246">
        <v>3869314027.2263951</v>
      </c>
      <c r="M2246">
        <v>0</v>
      </c>
    </row>
    <row r="2247" spans="1:15" x14ac:dyDescent="0.15">
      <c r="A2247">
        <v>101</v>
      </c>
      <c r="B2247" t="s">
        <v>169</v>
      </c>
      <c r="C2247" t="s">
        <v>464</v>
      </c>
      <c r="D2247">
        <v>4</v>
      </c>
      <c r="E2247">
        <v>100000</v>
      </c>
      <c r="F2247">
        <v>1587500</v>
      </c>
      <c r="G2247">
        <v>843750</v>
      </c>
      <c r="H2247">
        <v>1508316006.8496563</v>
      </c>
      <c r="I2247">
        <v>1.3419002478665132E-5</v>
      </c>
      <c r="J2247">
        <v>3.1333833229966252E-5</v>
      </c>
      <c r="K2247">
        <v>823.09116238777824</v>
      </c>
      <c r="L2247">
        <v>178663.37858958889</v>
      </c>
      <c r="M2247">
        <v>0</v>
      </c>
    </row>
    <row r="2248" spans="1:15" x14ac:dyDescent="0.15">
      <c r="A2248">
        <v>101</v>
      </c>
      <c r="B2248" t="s">
        <v>169</v>
      </c>
      <c r="C2248" t="s">
        <v>464</v>
      </c>
      <c r="D2248">
        <v>5</v>
      </c>
      <c r="E2248">
        <v>100000</v>
      </c>
      <c r="F2248">
        <v>843750</v>
      </c>
      <c r="G2248">
        <v>471875</v>
      </c>
      <c r="H2248">
        <v>-29950.001274236965</v>
      </c>
      <c r="I2248">
        <v>-2.3064580739833831E-5</v>
      </c>
      <c r="J2248">
        <v>-5.1497499885327105E-6</v>
      </c>
      <c r="K2248">
        <v>-1.6343777597252755E-2</v>
      </c>
      <c r="L2248">
        <v>-106.34702013758664</v>
      </c>
      <c r="M2248">
        <v>0</v>
      </c>
    </row>
    <row r="2249" spans="1:15" x14ac:dyDescent="0.15">
      <c r="A2249">
        <v>101</v>
      </c>
      <c r="B2249" t="s">
        <v>169</v>
      </c>
      <c r="C2249" t="s">
        <v>464</v>
      </c>
      <c r="D2249">
        <v>6</v>
      </c>
      <c r="E2249">
        <v>471875</v>
      </c>
      <c r="F2249">
        <v>843750</v>
      </c>
      <c r="G2249">
        <v>657812.5</v>
      </c>
      <c r="H2249">
        <v>-164080.48083051186</v>
      </c>
      <c r="I2249">
        <v>-1.5803716332183462E-5</v>
      </c>
      <c r="J2249">
        <v>2.1111144191176566E-6</v>
      </c>
      <c r="K2249">
        <v>-8.9539057517535992E-2</v>
      </c>
      <c r="L2249">
        <v>-124.94335100511344</v>
      </c>
      <c r="M2249">
        <v>0</v>
      </c>
    </row>
    <row r="2250" spans="1:15" x14ac:dyDescent="0.15">
      <c r="A2250">
        <v>101</v>
      </c>
      <c r="B2250" t="s">
        <v>169</v>
      </c>
      <c r="C2250" t="s">
        <v>464</v>
      </c>
      <c r="D2250">
        <v>7</v>
      </c>
      <c r="E2250">
        <v>657812.5</v>
      </c>
      <c r="F2250">
        <v>843750</v>
      </c>
      <c r="G2250">
        <v>750781.25</v>
      </c>
      <c r="H2250">
        <v>-2447122.7095163511</v>
      </c>
      <c r="I2250">
        <v>-1.0721381602742892E-5</v>
      </c>
      <c r="J2250">
        <v>7.1934491485582282E-6</v>
      </c>
      <c r="K2250">
        <v>-1.3353999203975244</v>
      </c>
      <c r="L2250">
        <v>-425.94350345275018</v>
      </c>
      <c r="M2250">
        <v>0</v>
      </c>
    </row>
    <row r="2251" spans="1:15" x14ac:dyDescent="0.15">
      <c r="A2251">
        <v>101</v>
      </c>
      <c r="B2251" t="s">
        <v>169</v>
      </c>
      <c r="C2251" t="s">
        <v>464</v>
      </c>
      <c r="D2251">
        <v>8</v>
      </c>
      <c r="E2251">
        <v>750781.25</v>
      </c>
      <c r="F2251">
        <v>843750</v>
      </c>
      <c r="G2251">
        <v>797265.625</v>
      </c>
      <c r="H2251">
        <v>-127898457.60237204</v>
      </c>
      <c r="I2251">
        <v>-5.1372678270404884E-6</v>
      </c>
      <c r="J2251">
        <v>1.2777562924260631E-5</v>
      </c>
      <c r="K2251">
        <v>-69.794452659437653</v>
      </c>
      <c r="L2251">
        <v>-16142.138729155924</v>
      </c>
      <c r="M2251">
        <v>0</v>
      </c>
    </row>
    <row r="2252" spans="1:15" x14ac:dyDescent="0.15">
      <c r="A2252">
        <v>101</v>
      </c>
      <c r="B2252" t="s">
        <v>169</v>
      </c>
      <c r="C2252" t="s">
        <v>464</v>
      </c>
      <c r="D2252">
        <v>9</v>
      </c>
      <c r="E2252">
        <v>797265.625</v>
      </c>
      <c r="F2252">
        <v>843750</v>
      </c>
      <c r="G2252">
        <v>820507.8125</v>
      </c>
      <c r="H2252">
        <v>193706845.90770426</v>
      </c>
      <c r="I2252">
        <v>2.341473501829495E-6</v>
      </c>
      <c r="J2252">
        <v>2.0256304253130615E-5</v>
      </c>
      <c r="K2252">
        <v>105.70622617315684</v>
      </c>
      <c r="L2252">
        <v>23508.165937811136</v>
      </c>
      <c r="M2252">
        <v>0</v>
      </c>
    </row>
    <row r="2253" spans="1:15" x14ac:dyDescent="0.15">
      <c r="A2253">
        <v>101</v>
      </c>
      <c r="B2253" t="s">
        <v>169</v>
      </c>
      <c r="C2253" t="s">
        <v>464</v>
      </c>
      <c r="D2253">
        <v>10</v>
      </c>
      <c r="E2253">
        <v>797265.625</v>
      </c>
      <c r="F2253">
        <v>820507.8125</v>
      </c>
      <c r="G2253">
        <v>808886.71875</v>
      </c>
      <c r="H2253">
        <v>-93194311.601479203</v>
      </c>
      <c r="I2253">
        <v>-1.7751885511387212E-6</v>
      </c>
      <c r="J2253">
        <v>1.6139642200162398E-5</v>
      </c>
      <c r="K2253">
        <v>-50.856328458785796</v>
      </c>
      <c r="L2253">
        <v>-11621.305695993566</v>
      </c>
      <c r="M2253">
        <v>0</v>
      </c>
    </row>
    <row r="2254" spans="1:15" x14ac:dyDescent="0.15">
      <c r="A2254">
        <v>101</v>
      </c>
      <c r="B2254" t="s">
        <v>169</v>
      </c>
      <c r="C2254" t="s">
        <v>464</v>
      </c>
      <c r="D2254">
        <v>11</v>
      </c>
      <c r="E2254">
        <v>808886.71875</v>
      </c>
      <c r="F2254">
        <v>820507.8125</v>
      </c>
      <c r="G2254">
        <v>814697.265625</v>
      </c>
      <c r="H2254">
        <v>12153161.034200067</v>
      </c>
      <c r="I2254">
        <v>1.8052267484627325E-7</v>
      </c>
      <c r="J2254">
        <v>1.8095353426147393E-5</v>
      </c>
      <c r="K2254">
        <v>6.6320050950189691</v>
      </c>
      <c r="L2254">
        <v>1391.739514416646</v>
      </c>
      <c r="M2254">
        <v>0</v>
      </c>
    </row>
    <row r="2255" spans="1:15" x14ac:dyDescent="0.15">
      <c r="A2255">
        <v>101</v>
      </c>
      <c r="B2255" t="s">
        <v>169</v>
      </c>
      <c r="C2255" t="s">
        <v>464</v>
      </c>
      <c r="D2255">
        <v>12</v>
      </c>
      <c r="E2255">
        <v>808886.71875</v>
      </c>
      <c r="F2255">
        <v>814697.265625</v>
      </c>
      <c r="G2255">
        <v>811791.9921875</v>
      </c>
      <c r="H2255">
        <v>-49183040.921428621</v>
      </c>
      <c r="I2255">
        <v>-8.2190497635734199E-7</v>
      </c>
      <c r="J2255">
        <v>1.7092925774943778E-5</v>
      </c>
      <c r="K2255">
        <v>-26.839287084367239</v>
      </c>
      <c r="L2255">
        <v>-6158.5767530050716</v>
      </c>
      <c r="M2255">
        <v>0</v>
      </c>
    </row>
    <row r="2256" spans="1:15" x14ac:dyDescent="0.15">
      <c r="A2256">
        <v>101</v>
      </c>
      <c r="B2256" t="s">
        <v>169</v>
      </c>
      <c r="C2256" t="s">
        <v>464</v>
      </c>
      <c r="D2256">
        <v>13</v>
      </c>
      <c r="E2256">
        <v>811791.9921875</v>
      </c>
      <c r="F2256">
        <v>814697.265625</v>
      </c>
      <c r="G2256">
        <v>813244.62890625</v>
      </c>
      <c r="H2256">
        <v>-20783426.776503157</v>
      </c>
      <c r="I2256">
        <v>-3.2696673338500435E-7</v>
      </c>
      <c r="J2256">
        <v>1.7587864017916115E-5</v>
      </c>
      <c r="K2256">
        <v>-11.341558947984028</v>
      </c>
      <c r="L2256">
        <v>-2655.6180806819752</v>
      </c>
      <c r="M2256">
        <v>0</v>
      </c>
    </row>
    <row r="2257" spans="1:15" x14ac:dyDescent="0.15">
      <c r="A2257">
        <v>101</v>
      </c>
      <c r="B2257" t="s">
        <v>169</v>
      </c>
      <c r="C2257" t="s">
        <v>464</v>
      </c>
      <c r="D2257">
        <v>14</v>
      </c>
      <c r="E2257">
        <v>813244.62890625</v>
      </c>
      <c r="F2257">
        <v>814697.265625</v>
      </c>
      <c r="G2257">
        <v>813970.947265625</v>
      </c>
      <c r="H2257">
        <v>-4895346.1843644613</v>
      </c>
      <c r="I2257">
        <v>-7.4807700000208464E-8</v>
      </c>
      <c r="J2257">
        <v>1.7840023051300911E-5</v>
      </c>
      <c r="K2257">
        <v>-2.671400530711697</v>
      </c>
      <c r="L2257">
        <v>-701.415345450524</v>
      </c>
      <c r="M2257">
        <v>0</v>
      </c>
    </row>
    <row r="2258" spans="1:15" x14ac:dyDescent="0.15">
      <c r="A2258">
        <v>101</v>
      </c>
      <c r="B2258" t="s">
        <v>169</v>
      </c>
      <c r="C2258" t="s">
        <v>464</v>
      </c>
      <c r="D2258">
        <v>15</v>
      </c>
      <c r="E2258">
        <v>813970.947265625</v>
      </c>
      <c r="F2258">
        <v>814697.265625</v>
      </c>
      <c r="G2258">
        <v>814334.1064453125</v>
      </c>
      <c r="H2258">
        <v>3482215.3321023029</v>
      </c>
      <c r="I2258">
        <v>5.2459163097530036E-8</v>
      </c>
      <c r="J2258">
        <v>1.796728991439865E-5</v>
      </c>
      <c r="K2258">
        <v>1.9002521039149316</v>
      </c>
      <c r="L2258">
        <v>327.61506665890272</v>
      </c>
      <c r="M2258">
        <v>0</v>
      </c>
    </row>
    <row r="2259" spans="1:15" x14ac:dyDescent="0.15">
      <c r="A2259">
        <v>101</v>
      </c>
      <c r="B2259" t="s">
        <v>169</v>
      </c>
      <c r="C2259" t="s">
        <v>464</v>
      </c>
      <c r="D2259">
        <v>16</v>
      </c>
      <c r="E2259">
        <v>813970.947265625</v>
      </c>
      <c r="F2259">
        <v>814334.1064453125</v>
      </c>
      <c r="G2259">
        <v>814152.52685546875</v>
      </c>
      <c r="H2259">
        <v>-743041.49833349034</v>
      </c>
      <c r="I2259">
        <v>-1.127374063711556E-8</v>
      </c>
      <c r="J2259">
        <v>1.7903557010664004E-5</v>
      </c>
      <c r="K2259">
        <v>-0.40547928138949346</v>
      </c>
      <c r="L2259">
        <v>-191.26563804983408</v>
      </c>
      <c r="M2259">
        <v>0</v>
      </c>
    </row>
    <row r="2260" spans="1:15" x14ac:dyDescent="0.15">
      <c r="A2260">
        <v>101</v>
      </c>
      <c r="B2260" t="s">
        <v>169</v>
      </c>
      <c r="C2260" t="s">
        <v>464</v>
      </c>
      <c r="D2260">
        <v>17</v>
      </c>
      <c r="E2260">
        <v>814152.52685546875</v>
      </c>
      <c r="F2260">
        <v>814334.1064453125</v>
      </c>
      <c r="G2260">
        <v>814243.31665039063</v>
      </c>
      <c r="H2260">
        <v>1360436.8213892053</v>
      </c>
      <c r="I2260">
        <v>2.0567732297168496E-8</v>
      </c>
      <c r="J2260">
        <v>1.7935398483598288E-5</v>
      </c>
      <c r="K2260">
        <v>0.74239318523919196</v>
      </c>
      <c r="L2260">
        <v>67.079887985538392</v>
      </c>
      <c r="M2260">
        <v>0</v>
      </c>
    </row>
    <row r="2261" spans="1:15" x14ac:dyDescent="0.15">
      <c r="A2261">
        <v>101</v>
      </c>
      <c r="B2261" t="s">
        <v>169</v>
      </c>
      <c r="C2261" t="s">
        <v>464</v>
      </c>
      <c r="D2261">
        <v>18</v>
      </c>
      <c r="E2261">
        <v>814152.52685546875</v>
      </c>
      <c r="F2261">
        <v>814243.31665039063</v>
      </c>
      <c r="G2261">
        <v>814197.92175292969</v>
      </c>
      <c r="H2261">
        <v>306428.72861292714</v>
      </c>
      <c r="I2261">
        <v>4.6409873844763553E-9</v>
      </c>
      <c r="J2261">
        <v>1.7919471738685596E-5</v>
      </c>
      <c r="K2261">
        <v>0.16721879054364736</v>
      </c>
      <c r="L2261">
        <v>-62.36434404632223</v>
      </c>
      <c r="M2261">
        <v>0</v>
      </c>
    </row>
    <row r="2262" spans="1:15" x14ac:dyDescent="0.15">
      <c r="A2262">
        <v>101</v>
      </c>
      <c r="B2262" t="s">
        <v>169</v>
      </c>
      <c r="C2262" t="s">
        <v>464</v>
      </c>
      <c r="D2262">
        <v>19</v>
      </c>
      <c r="E2262">
        <v>814197.92175292969</v>
      </c>
      <c r="F2262">
        <v>814243.31665039063</v>
      </c>
      <c r="G2262">
        <v>814220.61920166016</v>
      </c>
      <c r="H2262">
        <v>832868.58033070574</v>
      </c>
      <c r="I2262">
        <v>1.2602908962842317E-8</v>
      </c>
      <c r="J2262">
        <v>1.7927433660263962E-5</v>
      </c>
      <c r="K2262">
        <v>0.45449810569370308</v>
      </c>
      <c r="L2262">
        <v>2.2902835778501687</v>
      </c>
      <c r="M2262">
        <v>0</v>
      </c>
    </row>
    <row r="2263" spans="1:15" x14ac:dyDescent="0.15">
      <c r="A2263">
        <v>101</v>
      </c>
      <c r="B2263" t="s">
        <v>169</v>
      </c>
      <c r="C2263" t="s">
        <v>464</v>
      </c>
      <c r="D2263">
        <v>20</v>
      </c>
      <c r="E2263">
        <v>814197.92175292969</v>
      </c>
      <c r="F2263">
        <v>814220.61920166016</v>
      </c>
      <c r="G2263">
        <v>814209.27047729492</v>
      </c>
      <c r="H2263">
        <v>569505.94414095907</v>
      </c>
      <c r="I2263">
        <v>8.621559691872788E-9</v>
      </c>
      <c r="J2263">
        <v>1.7923452310992992E-5</v>
      </c>
      <c r="K2263">
        <v>0.31078057079616672</v>
      </c>
      <c r="L2263">
        <v>-30.054107120751539</v>
      </c>
      <c r="M2263">
        <v>0</v>
      </c>
    </row>
    <row r="2264" spans="1:15" x14ac:dyDescent="0.15">
      <c r="A2264">
        <v>101</v>
      </c>
      <c r="B2264" t="s">
        <v>169</v>
      </c>
      <c r="C2264" t="s">
        <v>464</v>
      </c>
      <c r="D2264">
        <v>21</v>
      </c>
      <c r="E2264">
        <v>814209.27047729492</v>
      </c>
      <c r="F2264">
        <v>814220.61920166016</v>
      </c>
      <c r="G2264">
        <v>814214.94483947754</v>
      </c>
      <c r="H2264">
        <v>701151.57827928534</v>
      </c>
      <c r="I2264">
        <v>1.0612137198008176E-8</v>
      </c>
      <c r="J2264">
        <v>1.7925442888499128E-5</v>
      </c>
      <c r="K2264">
        <v>0.38261986543609411</v>
      </c>
      <c r="L2264">
        <v>-13.886181686640821</v>
      </c>
      <c r="M2264">
        <v>0</v>
      </c>
    </row>
    <row r="2265" spans="1:15" x14ac:dyDescent="0.15">
      <c r="A2265">
        <v>101</v>
      </c>
      <c r="B2265" t="s">
        <v>169</v>
      </c>
      <c r="C2265" t="s">
        <v>464</v>
      </c>
      <c r="D2265">
        <v>22</v>
      </c>
      <c r="E2265">
        <v>814214.94483947754</v>
      </c>
      <c r="F2265">
        <v>814220.61920166016</v>
      </c>
      <c r="G2265">
        <v>814217.78202056885</v>
      </c>
      <c r="H2265">
        <v>766987.50180653902</v>
      </c>
      <c r="I2265">
        <v>1.1607292404427534E-8</v>
      </c>
      <c r="J2265">
        <v>1.7926438043705547E-5</v>
      </c>
      <c r="K2265">
        <v>0.41854666497732673</v>
      </c>
      <c r="L2265">
        <v>-5.8006937771394309</v>
      </c>
      <c r="M2265">
        <v>0</v>
      </c>
    </row>
    <row r="2266" spans="1:15" x14ac:dyDescent="0.15">
      <c r="A2266">
        <v>101</v>
      </c>
      <c r="B2266" t="s">
        <v>169</v>
      </c>
      <c r="C2266" t="s">
        <v>464</v>
      </c>
      <c r="D2266">
        <v>23</v>
      </c>
      <c r="E2266">
        <v>814217.78202056885</v>
      </c>
      <c r="F2266">
        <v>814220.61920166016</v>
      </c>
      <c r="G2266">
        <v>814219.2006111145</v>
      </c>
      <c r="H2266">
        <v>799918.98020955361</v>
      </c>
      <c r="I2266">
        <v>1.2104991402154576E-8</v>
      </c>
      <c r="J2266">
        <v>1.7926935742703274E-5</v>
      </c>
      <c r="K2266">
        <v>0.43651744080599375</v>
      </c>
      <c r="L2266">
        <v>-1.7563108792850644</v>
      </c>
      <c r="M2266">
        <v>0</v>
      </c>
    </row>
    <row r="2267" spans="1:15" x14ac:dyDescent="0.15">
      <c r="A2267">
        <v>101</v>
      </c>
      <c r="B2267" t="s">
        <v>169</v>
      </c>
      <c r="C2267" t="s">
        <v>464</v>
      </c>
      <c r="D2267">
        <v>24</v>
      </c>
      <c r="E2267">
        <v>814219.2006111145</v>
      </c>
      <c r="F2267">
        <v>814220.61920166016</v>
      </c>
      <c r="G2267">
        <v>814219.90990638733</v>
      </c>
      <c r="H2267">
        <v>816386.39237692126</v>
      </c>
      <c r="I2267">
        <v>1.2353845455292332E-8</v>
      </c>
      <c r="J2267">
        <v>1.7927184596756412E-5</v>
      </c>
      <c r="K2267">
        <v>0.44550374166125495</v>
      </c>
      <c r="L2267">
        <v>0.26608075339044612</v>
      </c>
      <c r="M2267">
        <v>0</v>
      </c>
    </row>
    <row r="2268" spans="1:15" x14ac:dyDescent="0.15">
      <c r="A2268">
        <v>101</v>
      </c>
      <c r="B2268" t="s">
        <v>169</v>
      </c>
      <c r="C2268" t="s">
        <v>465</v>
      </c>
      <c r="D2268">
        <v>24</v>
      </c>
      <c r="E2268">
        <v>814219.2006111145</v>
      </c>
      <c r="F2268">
        <v>814220.61920166016</v>
      </c>
      <c r="G2268">
        <v>814219.90990638733</v>
      </c>
      <c r="H2268">
        <v>816386.39237692126</v>
      </c>
      <c r="I2268">
        <v>1.2353845455292332E-8</v>
      </c>
      <c r="J2268">
        <v>1.7927184596756412E-5</v>
      </c>
      <c r="K2268">
        <v>0.44550374166125495</v>
      </c>
      <c r="L2268">
        <v>0.26608075339044612</v>
      </c>
      <c r="M2268">
        <v>0</v>
      </c>
      <c r="N2268" t="s">
        <v>466</v>
      </c>
      <c r="O2268" t="s">
        <v>467</v>
      </c>
    </row>
    <row r="2269" spans="1:15" x14ac:dyDescent="0.15">
      <c r="A2269">
        <v>102</v>
      </c>
      <c r="B2269" t="s">
        <v>170</v>
      </c>
      <c r="C2269" t="s">
        <v>461</v>
      </c>
      <c r="D2269">
        <v>0</v>
      </c>
      <c r="E2269">
        <v>100000</v>
      </c>
      <c r="F2269">
        <v>12000000</v>
      </c>
      <c r="G2269">
        <v>100000</v>
      </c>
      <c r="H2269">
        <v>-42.392996290060687</v>
      </c>
      <c r="I2269">
        <v>-3.1092758984970571E-4</v>
      </c>
      <c r="J2269">
        <v>-2.9301275909840457E-4</v>
      </c>
      <c r="K2269">
        <v>-1.343850905427461E-5</v>
      </c>
      <c r="L2269">
        <v>-100.04239299629006</v>
      </c>
      <c r="M2269">
        <v>0</v>
      </c>
      <c r="O2269" t="s">
        <v>462</v>
      </c>
    </row>
    <row r="2270" spans="1:15" x14ac:dyDescent="0.15">
      <c r="A2270">
        <v>102</v>
      </c>
      <c r="B2270" t="s">
        <v>170</v>
      </c>
      <c r="C2270" t="s">
        <v>461</v>
      </c>
      <c r="D2270">
        <v>0</v>
      </c>
      <c r="E2270">
        <v>100000</v>
      </c>
      <c r="F2270">
        <v>12000000</v>
      </c>
      <c r="G2270">
        <v>12000000</v>
      </c>
      <c r="H2270">
        <v>1.5579550907916398E+18</v>
      </c>
      <c r="I2270">
        <v>337.93515768675223</v>
      </c>
      <c r="J2270">
        <v>337.93517560158301</v>
      </c>
      <c r="K2270">
        <v>493869162974.57825</v>
      </c>
      <c r="L2270">
        <v>12982959089830.332</v>
      </c>
      <c r="M2270">
        <v>0</v>
      </c>
      <c r="O2270" t="s">
        <v>463</v>
      </c>
    </row>
    <row r="2271" spans="1:15" x14ac:dyDescent="0.15">
      <c r="A2271">
        <v>102</v>
      </c>
      <c r="B2271" t="s">
        <v>170</v>
      </c>
      <c r="C2271" t="s">
        <v>464</v>
      </c>
      <c r="D2271">
        <v>1</v>
      </c>
      <c r="E2271">
        <v>100000</v>
      </c>
      <c r="F2271">
        <v>12000000</v>
      </c>
      <c r="G2271">
        <v>6050000</v>
      </c>
      <c r="H2271">
        <v>600467717769699.5</v>
      </c>
      <c r="I2271">
        <v>0.37199478338835679</v>
      </c>
      <c r="J2271">
        <v>0.3720126982191081</v>
      </c>
      <c r="K2271">
        <v>190347264.1290901</v>
      </c>
      <c r="L2271">
        <v>9925086144.127264</v>
      </c>
      <c r="M2271">
        <v>0</v>
      </c>
    </row>
    <row r="2272" spans="1:15" x14ac:dyDescent="0.15">
      <c r="A2272">
        <v>102</v>
      </c>
      <c r="B2272" t="s">
        <v>170</v>
      </c>
      <c r="C2272" t="s">
        <v>464</v>
      </c>
      <c r="D2272">
        <v>2</v>
      </c>
      <c r="E2272">
        <v>100000</v>
      </c>
      <c r="F2272">
        <v>6050000</v>
      </c>
      <c r="G2272">
        <v>3075000</v>
      </c>
      <c r="H2272">
        <v>217745086697.45316</v>
      </c>
      <c r="I2272">
        <v>5.9827029920432985E-4</v>
      </c>
      <c r="J2272">
        <v>6.16185129955631E-4</v>
      </c>
      <c r="K2272">
        <v>69024.828985574524</v>
      </c>
      <c r="L2272">
        <v>7081041.0308114849</v>
      </c>
      <c r="M2272">
        <v>0</v>
      </c>
    </row>
    <row r="2273" spans="1:13" x14ac:dyDescent="0.15">
      <c r="A2273">
        <v>102</v>
      </c>
      <c r="B2273" t="s">
        <v>170</v>
      </c>
      <c r="C2273" t="s">
        <v>464</v>
      </c>
      <c r="D2273">
        <v>3</v>
      </c>
      <c r="E2273">
        <v>100000</v>
      </c>
      <c r="F2273">
        <v>3075000</v>
      </c>
      <c r="G2273">
        <v>1587500</v>
      </c>
      <c r="H2273">
        <v>-71623.881983763495</v>
      </c>
      <c r="I2273">
        <v>-1.8689819116850405E-5</v>
      </c>
      <c r="J2273">
        <v>-7.7498836554928512E-7</v>
      </c>
      <c r="K2273">
        <v>-2.2704651021960683E-2</v>
      </c>
      <c r="L2273">
        <v>-104.51174059740242</v>
      </c>
      <c r="M2273">
        <v>0</v>
      </c>
    </row>
    <row r="2274" spans="1:13" x14ac:dyDescent="0.15">
      <c r="A2274">
        <v>102</v>
      </c>
      <c r="B2274" t="s">
        <v>170</v>
      </c>
      <c r="C2274" t="s">
        <v>464</v>
      </c>
      <c r="D2274">
        <v>4</v>
      </c>
      <c r="E2274">
        <v>1587500</v>
      </c>
      <c r="F2274">
        <v>3075000</v>
      </c>
      <c r="G2274">
        <v>2331250</v>
      </c>
      <c r="H2274">
        <v>-44508088.717225686</v>
      </c>
      <c r="I2274">
        <v>-7.3575905859665016E-7</v>
      </c>
      <c r="J2274">
        <v>1.7179071692704469E-5</v>
      </c>
      <c r="K2274">
        <v>-14.108989822810157</v>
      </c>
      <c r="L2274">
        <v>-2009.1941540901098</v>
      </c>
      <c r="M2274">
        <v>0</v>
      </c>
    </row>
    <row r="2275" spans="1:13" x14ac:dyDescent="0.15">
      <c r="A2275">
        <v>102</v>
      </c>
      <c r="B2275" t="s">
        <v>170</v>
      </c>
      <c r="C2275" t="s">
        <v>464</v>
      </c>
      <c r="D2275">
        <v>5</v>
      </c>
      <c r="E2275">
        <v>2331250</v>
      </c>
      <c r="F2275">
        <v>3075000</v>
      </c>
      <c r="G2275">
        <v>2703125</v>
      </c>
      <c r="H2275">
        <v>24131790167.586708</v>
      </c>
      <c r="I2275">
        <v>1.1173877165311327E-4</v>
      </c>
      <c r="J2275">
        <v>1.2965360240441438E-4</v>
      </c>
      <c r="K2275">
        <v>7649.7371981937995</v>
      </c>
      <c r="L2275">
        <v>892636.74608413258</v>
      </c>
      <c r="M2275">
        <v>0</v>
      </c>
    </row>
    <row r="2276" spans="1:13" x14ac:dyDescent="0.15">
      <c r="A2276">
        <v>102</v>
      </c>
      <c r="B2276" t="s">
        <v>170</v>
      </c>
      <c r="C2276" t="s">
        <v>464</v>
      </c>
      <c r="D2276">
        <v>6</v>
      </c>
      <c r="E2276">
        <v>2331250</v>
      </c>
      <c r="F2276">
        <v>2703125</v>
      </c>
      <c r="G2276">
        <v>2517187.5</v>
      </c>
      <c r="H2276">
        <v>4757876214.1861982</v>
      </c>
      <c r="I2276">
        <v>3.2746224853387213E-5</v>
      </c>
      <c r="J2276">
        <v>5.0661055604688336E-5</v>
      </c>
      <c r="K2276">
        <v>1508.2388172324088</v>
      </c>
      <c r="L2276">
        <v>188915.56654743431</v>
      </c>
      <c r="M2276">
        <v>0</v>
      </c>
    </row>
    <row r="2277" spans="1:13" x14ac:dyDescent="0.15">
      <c r="A2277">
        <v>102</v>
      </c>
      <c r="B2277" t="s">
        <v>170</v>
      </c>
      <c r="C2277" t="s">
        <v>464</v>
      </c>
      <c r="D2277">
        <v>7</v>
      </c>
      <c r="E2277">
        <v>2331250</v>
      </c>
      <c r="F2277">
        <v>2517187.5</v>
      </c>
      <c r="G2277">
        <v>2424218.75</v>
      </c>
      <c r="H2277">
        <v>1335351930.5404534</v>
      </c>
      <c r="I2277">
        <v>1.2175977740167002E-5</v>
      </c>
      <c r="J2277">
        <v>3.0090808491468122E-5</v>
      </c>
      <c r="K2277">
        <v>423.30433278240156</v>
      </c>
      <c r="L2277">
        <v>54983.805062577521</v>
      </c>
      <c r="M2277">
        <v>0</v>
      </c>
    </row>
    <row r="2278" spans="1:13" x14ac:dyDescent="0.15">
      <c r="A2278">
        <v>102</v>
      </c>
      <c r="B2278" t="s">
        <v>170</v>
      </c>
      <c r="C2278" t="s">
        <v>464</v>
      </c>
      <c r="D2278">
        <v>8</v>
      </c>
      <c r="E2278">
        <v>2331250</v>
      </c>
      <c r="F2278">
        <v>2424218.75</v>
      </c>
      <c r="G2278">
        <v>2377734.375</v>
      </c>
      <c r="H2278">
        <v>449824637.92120463</v>
      </c>
      <c r="I2278">
        <v>4.9404198993973097E-6</v>
      </c>
      <c r="J2278">
        <v>2.2855250650698429E-5</v>
      </c>
      <c r="K2278">
        <v>142.59365929643405</v>
      </c>
      <c r="L2278">
        <v>18818.203927686609</v>
      </c>
      <c r="M2278">
        <v>0</v>
      </c>
    </row>
    <row r="2279" spans="1:13" x14ac:dyDescent="0.15">
      <c r="A2279">
        <v>102</v>
      </c>
      <c r="B2279" t="s">
        <v>170</v>
      </c>
      <c r="C2279" t="s">
        <v>464</v>
      </c>
      <c r="D2279">
        <v>9</v>
      </c>
      <c r="E2279">
        <v>2331250</v>
      </c>
      <c r="F2279">
        <v>2377734.375</v>
      </c>
      <c r="G2279">
        <v>2354492.1875</v>
      </c>
      <c r="H2279">
        <v>153776900.08132869</v>
      </c>
      <c r="I2279">
        <v>1.9268981555243137E-6</v>
      </c>
      <c r="J2279">
        <v>1.9841728906825433E-5</v>
      </c>
      <c r="K2279">
        <v>48.747020614953072</v>
      </c>
      <c r="L2279">
        <v>6431.2130105052083</v>
      </c>
      <c r="M2279">
        <v>0</v>
      </c>
    </row>
    <row r="2280" spans="1:13" x14ac:dyDescent="0.15">
      <c r="A2280">
        <v>102</v>
      </c>
      <c r="B2280" t="s">
        <v>170</v>
      </c>
      <c r="C2280" t="s">
        <v>464</v>
      </c>
      <c r="D2280">
        <v>10</v>
      </c>
      <c r="E2280">
        <v>2331250</v>
      </c>
      <c r="F2280">
        <v>2354492.1875</v>
      </c>
      <c r="G2280">
        <v>2342871.09375</v>
      </c>
      <c r="H2280">
        <v>38813763.643718712</v>
      </c>
      <c r="I2280">
        <v>5.5408857330687693E-7</v>
      </c>
      <c r="J2280">
        <v>1.8468919324607997E-5</v>
      </c>
      <c r="K2280">
        <v>12.303898280454426</v>
      </c>
      <c r="L2280">
        <v>1556.6751686535767</v>
      </c>
      <c r="M2280">
        <v>0</v>
      </c>
    </row>
    <row r="2281" spans="1:13" x14ac:dyDescent="0.15">
      <c r="A2281">
        <v>102</v>
      </c>
      <c r="B2281" t="s">
        <v>170</v>
      </c>
      <c r="C2281" t="s">
        <v>464</v>
      </c>
      <c r="D2281">
        <v>11</v>
      </c>
      <c r="E2281">
        <v>2331250</v>
      </c>
      <c r="F2281">
        <v>2342871.09375</v>
      </c>
      <c r="G2281">
        <v>2337060.546875</v>
      </c>
      <c r="H2281">
        <v>-6583607.5073043117</v>
      </c>
      <c r="I2281">
        <v>-1.0090478251796652E-7</v>
      </c>
      <c r="J2281">
        <v>1.7813925968783153E-5</v>
      </c>
      <c r="K2281">
        <v>-2.086992589326425</v>
      </c>
      <c r="L2281">
        <v>-381.70461891146044</v>
      </c>
      <c r="M2281">
        <v>0</v>
      </c>
    </row>
    <row r="2282" spans="1:13" x14ac:dyDescent="0.15">
      <c r="A2282">
        <v>102</v>
      </c>
      <c r="B2282" t="s">
        <v>170</v>
      </c>
      <c r="C2282" t="s">
        <v>464</v>
      </c>
      <c r="D2282">
        <v>12</v>
      </c>
      <c r="E2282">
        <v>2337060.546875</v>
      </c>
      <c r="F2282">
        <v>2342871.09375</v>
      </c>
      <c r="G2282">
        <v>2339965.8203125</v>
      </c>
      <c r="H2282">
        <v>15156527.264027968</v>
      </c>
      <c r="I2282">
        <v>2.2407072477035974E-7</v>
      </c>
      <c r="J2282">
        <v>1.8138901476071479E-5</v>
      </c>
      <c r="K2282">
        <v>4.8045938408169135</v>
      </c>
      <c r="L2282">
        <v>547.72430146025931</v>
      </c>
      <c r="M2282">
        <v>0</v>
      </c>
    </row>
    <row r="2283" spans="1:13" x14ac:dyDescent="0.15">
      <c r="A2283">
        <v>102</v>
      </c>
      <c r="B2283" t="s">
        <v>170</v>
      </c>
      <c r="C2283" t="s">
        <v>464</v>
      </c>
      <c r="D2283">
        <v>13</v>
      </c>
      <c r="E2283">
        <v>2337060.546875</v>
      </c>
      <c r="F2283">
        <v>2339965.8203125</v>
      </c>
      <c r="G2283">
        <v>2338513.18359375</v>
      </c>
      <c r="H2283">
        <v>4050199.4231672361</v>
      </c>
      <c r="I2283">
        <v>6.0958223996863438E-8</v>
      </c>
      <c r="J2283">
        <v>1.7975788975297983E-5</v>
      </c>
      <c r="K2283">
        <v>1.2839064558551114</v>
      </c>
      <c r="L2283">
        <v>73.195492400133631</v>
      </c>
      <c r="M2283">
        <v>0</v>
      </c>
    </row>
    <row r="2284" spans="1:13" x14ac:dyDescent="0.15">
      <c r="A2284">
        <v>102</v>
      </c>
      <c r="B2284" t="s">
        <v>170</v>
      </c>
      <c r="C2284" t="s">
        <v>464</v>
      </c>
      <c r="D2284">
        <v>14</v>
      </c>
      <c r="E2284">
        <v>2337060.546875</v>
      </c>
      <c r="F2284">
        <v>2338513.18359375</v>
      </c>
      <c r="G2284">
        <v>2337786.865234375</v>
      </c>
      <c r="H2284">
        <v>-1325636.3124782844</v>
      </c>
      <c r="I2284">
        <v>-2.0133117738433781E-8</v>
      </c>
      <c r="J2284">
        <v>1.7894697633562686E-5</v>
      </c>
      <c r="K2284">
        <v>-0.42022449807567325</v>
      </c>
      <c r="L2284">
        <v>-156.70475491979388</v>
      </c>
      <c r="M2284">
        <v>0</v>
      </c>
    </row>
    <row r="2285" spans="1:13" x14ac:dyDescent="0.15">
      <c r="A2285">
        <v>102</v>
      </c>
      <c r="B2285" t="s">
        <v>170</v>
      </c>
      <c r="C2285" t="s">
        <v>464</v>
      </c>
      <c r="D2285">
        <v>15</v>
      </c>
      <c r="E2285">
        <v>2337786.865234375</v>
      </c>
      <c r="F2285">
        <v>2338513.18359375</v>
      </c>
      <c r="G2285">
        <v>2338150.0244140625</v>
      </c>
      <c r="H2285">
        <v>1347482.3752418885</v>
      </c>
      <c r="I2285">
        <v>2.0372325113912518E-8</v>
      </c>
      <c r="J2285">
        <v>1.7935203076415032E-5</v>
      </c>
      <c r="K2285">
        <v>0.42714966350253353</v>
      </c>
      <c r="L2285">
        <v>-42.369721310780051</v>
      </c>
      <c r="M2285">
        <v>0</v>
      </c>
    </row>
    <row r="2286" spans="1:13" x14ac:dyDescent="0.15">
      <c r="A2286">
        <v>102</v>
      </c>
      <c r="B2286" t="s">
        <v>170</v>
      </c>
      <c r="C2286" t="s">
        <v>464</v>
      </c>
      <c r="D2286">
        <v>16</v>
      </c>
      <c r="E2286">
        <v>2338150.0244140625</v>
      </c>
      <c r="F2286">
        <v>2338513.18359375</v>
      </c>
      <c r="G2286">
        <v>2338331.6040039063</v>
      </c>
      <c r="H2286">
        <v>2695114.3221084536</v>
      </c>
      <c r="I2286">
        <v>4.0654906860444859E-8</v>
      </c>
      <c r="J2286">
        <v>1.7955485658161564E-5</v>
      </c>
      <c r="K2286">
        <v>0.85434674096039898</v>
      </c>
      <c r="L2286">
        <v>15.258003505304004</v>
      </c>
      <c r="M2286">
        <v>0</v>
      </c>
    </row>
    <row r="2287" spans="1:13" x14ac:dyDescent="0.15">
      <c r="A2287">
        <v>102</v>
      </c>
      <c r="B2287" t="s">
        <v>170</v>
      </c>
      <c r="C2287" t="s">
        <v>464</v>
      </c>
      <c r="D2287">
        <v>17</v>
      </c>
      <c r="E2287">
        <v>2338150.0244140625</v>
      </c>
      <c r="F2287">
        <v>2338331.6040039063</v>
      </c>
      <c r="G2287">
        <v>2338240.8142089844</v>
      </c>
      <c r="H2287">
        <v>2020427.7486802123</v>
      </c>
      <c r="I2287">
        <v>3.0511930831488026E-8</v>
      </c>
      <c r="J2287">
        <v>1.7945342682132608E-5</v>
      </c>
      <c r="K2287">
        <v>0.64047222348641941</v>
      </c>
      <c r="L2287">
        <v>-13.591973230365783</v>
      </c>
      <c r="M2287">
        <v>0</v>
      </c>
    </row>
    <row r="2288" spans="1:13" x14ac:dyDescent="0.15">
      <c r="A2288">
        <v>102</v>
      </c>
      <c r="B2288" t="s">
        <v>170</v>
      </c>
      <c r="C2288" t="s">
        <v>464</v>
      </c>
      <c r="D2288">
        <v>18</v>
      </c>
      <c r="E2288">
        <v>2338240.8142089844</v>
      </c>
      <c r="F2288">
        <v>2338331.6040039063</v>
      </c>
      <c r="G2288">
        <v>2338286.2091064453</v>
      </c>
      <c r="H2288">
        <v>2357566.7323032781</v>
      </c>
      <c r="I2288">
        <v>3.5583198940765149E-8</v>
      </c>
      <c r="J2288">
        <v>1.7950413950241885E-5</v>
      </c>
      <c r="K2288">
        <v>0.7473447184846026</v>
      </c>
      <c r="L2288">
        <v>0.82455788011513864</v>
      </c>
      <c r="M2288">
        <v>0</v>
      </c>
    </row>
    <row r="2289" spans="1:15" x14ac:dyDescent="0.15">
      <c r="A2289">
        <v>102</v>
      </c>
      <c r="B2289" t="s">
        <v>170</v>
      </c>
      <c r="C2289" t="s">
        <v>465</v>
      </c>
      <c r="D2289">
        <v>18</v>
      </c>
      <c r="E2289">
        <v>2338240.8142089844</v>
      </c>
      <c r="F2289">
        <v>2338331.6040039063</v>
      </c>
      <c r="G2289">
        <v>2338286.2091064453</v>
      </c>
      <c r="H2289">
        <v>2357566.7323032781</v>
      </c>
      <c r="I2289">
        <v>3.5583198940765149E-8</v>
      </c>
      <c r="J2289">
        <v>1.7950413950241885E-5</v>
      </c>
      <c r="K2289">
        <v>0.7473447184846026</v>
      </c>
      <c r="L2289">
        <v>0.82455788011513864</v>
      </c>
      <c r="M2289">
        <v>0</v>
      </c>
      <c r="N2289" t="s">
        <v>466</v>
      </c>
      <c r="O2289" t="s">
        <v>467</v>
      </c>
    </row>
    <row r="2290" spans="1:15" x14ac:dyDescent="0.15">
      <c r="A2290">
        <v>103</v>
      </c>
      <c r="B2290" t="s">
        <v>171</v>
      </c>
      <c r="C2290" t="s">
        <v>461</v>
      </c>
      <c r="D2290">
        <v>0</v>
      </c>
      <c r="E2290">
        <v>100000</v>
      </c>
      <c r="F2290">
        <v>12000000</v>
      </c>
      <c r="G2290">
        <v>100000</v>
      </c>
      <c r="H2290">
        <v>-332.07850061691278</v>
      </c>
      <c r="I2290">
        <v>-1.1911181928884532E-4</v>
      </c>
      <c r="J2290">
        <v>-1.0127923029017879E-4</v>
      </c>
      <c r="K2290">
        <v>-1.7775807215984543E-4</v>
      </c>
      <c r="L2290">
        <v>-100.33207850061692</v>
      </c>
      <c r="M2290">
        <v>0</v>
      </c>
      <c r="O2290" t="s">
        <v>462</v>
      </c>
    </row>
    <row r="2291" spans="1:15" x14ac:dyDescent="0.15">
      <c r="A2291">
        <v>103</v>
      </c>
      <c r="B2291" t="s">
        <v>171</v>
      </c>
      <c r="C2291" t="s">
        <v>461</v>
      </c>
      <c r="D2291">
        <v>0</v>
      </c>
      <c r="E2291">
        <v>100000</v>
      </c>
      <c r="F2291">
        <v>12000000</v>
      </c>
      <c r="G2291">
        <v>12000000</v>
      </c>
      <c r="H2291">
        <v>2.6456395449791841E+18</v>
      </c>
      <c r="I2291">
        <v>536.87090416741114</v>
      </c>
      <c r="J2291">
        <v>536.87092200000018</v>
      </c>
      <c r="K2291">
        <v>1416182572107.7676</v>
      </c>
      <c r="L2291">
        <v>22046996208059.867</v>
      </c>
      <c r="M2291">
        <v>5</v>
      </c>
      <c r="O2291" t="s">
        <v>463</v>
      </c>
    </row>
    <row r="2292" spans="1:15" x14ac:dyDescent="0.15">
      <c r="A2292">
        <v>103</v>
      </c>
      <c r="B2292" t="s">
        <v>171</v>
      </c>
      <c r="C2292" t="s">
        <v>464</v>
      </c>
      <c r="D2292">
        <v>1</v>
      </c>
      <c r="E2292">
        <v>100000</v>
      </c>
      <c r="F2292">
        <v>12000000</v>
      </c>
      <c r="G2292">
        <v>6050000</v>
      </c>
      <c r="H2292">
        <v>2.6456395449791836E+18</v>
      </c>
      <c r="I2292">
        <v>536.87090416741103</v>
      </c>
      <c r="J2292">
        <v>536.87092200000006</v>
      </c>
      <c r="K2292">
        <v>1416182572107.7673</v>
      </c>
      <c r="L2292">
        <v>43729579255754.273</v>
      </c>
      <c r="M2292">
        <v>5</v>
      </c>
    </row>
    <row r="2293" spans="1:15" x14ac:dyDescent="0.15">
      <c r="A2293">
        <v>103</v>
      </c>
      <c r="B2293" t="s">
        <v>171</v>
      </c>
      <c r="C2293" t="s">
        <v>464</v>
      </c>
      <c r="D2293">
        <v>2</v>
      </c>
      <c r="E2293">
        <v>100000</v>
      </c>
      <c r="F2293">
        <v>6050000</v>
      </c>
      <c r="G2293">
        <v>3075000</v>
      </c>
      <c r="H2293">
        <v>3.12347875803741E+16</v>
      </c>
      <c r="I2293">
        <v>10.914174462099449</v>
      </c>
      <c r="J2293">
        <v>10.914192294688448</v>
      </c>
      <c r="K2293">
        <v>16719647957.621521</v>
      </c>
      <c r="L2293">
        <v>1015765449668.2634</v>
      </c>
      <c r="M2293">
        <v>0</v>
      </c>
    </row>
    <row r="2294" spans="1:15" x14ac:dyDescent="0.15">
      <c r="A2294">
        <v>103</v>
      </c>
      <c r="B2294" t="s">
        <v>171</v>
      </c>
      <c r="C2294" t="s">
        <v>464</v>
      </c>
      <c r="D2294">
        <v>3</v>
      </c>
      <c r="E2294">
        <v>100000</v>
      </c>
      <c r="F2294">
        <v>3075000</v>
      </c>
      <c r="G2294">
        <v>1587500</v>
      </c>
      <c r="H2294">
        <v>48973688938240.703</v>
      </c>
      <c r="I2294">
        <v>4.553977116147704E-2</v>
      </c>
      <c r="J2294">
        <v>4.5557603750475704E-2</v>
      </c>
      <c r="K2294">
        <v>26215092.262959477</v>
      </c>
      <c r="L2294">
        <v>3084956683.5112252</v>
      </c>
      <c r="M2294">
        <v>0</v>
      </c>
    </row>
    <row r="2295" spans="1:15" x14ac:dyDescent="0.15">
      <c r="A2295">
        <v>103</v>
      </c>
      <c r="B2295" t="s">
        <v>171</v>
      </c>
      <c r="C2295" t="s">
        <v>464</v>
      </c>
      <c r="D2295">
        <v>4</v>
      </c>
      <c r="E2295">
        <v>100000</v>
      </c>
      <c r="F2295">
        <v>1587500</v>
      </c>
      <c r="G2295">
        <v>843750</v>
      </c>
      <c r="H2295">
        <v>493394972.57074267</v>
      </c>
      <c r="I2295">
        <v>5.3242094297016203E-6</v>
      </c>
      <c r="J2295">
        <v>2.3156798428368149E-5</v>
      </c>
      <c r="K2295">
        <v>264.1090554630992</v>
      </c>
      <c r="L2295">
        <v>58376.441193569503</v>
      </c>
      <c r="M2295">
        <v>0</v>
      </c>
    </row>
    <row r="2296" spans="1:15" x14ac:dyDescent="0.15">
      <c r="A2296">
        <v>103</v>
      </c>
      <c r="B2296" t="s">
        <v>171</v>
      </c>
      <c r="C2296" t="s">
        <v>464</v>
      </c>
      <c r="D2296">
        <v>5</v>
      </c>
      <c r="E2296">
        <v>100000</v>
      </c>
      <c r="F2296">
        <v>843750</v>
      </c>
      <c r="G2296">
        <v>471875</v>
      </c>
      <c r="H2296">
        <v>-27803.215269424232</v>
      </c>
      <c r="I2296">
        <v>-2.3434323415931798E-5</v>
      </c>
      <c r="J2296">
        <v>-5.6017344172652711E-6</v>
      </c>
      <c r="K2296">
        <v>-1.4882763975857098E-2</v>
      </c>
      <c r="L2296">
        <v>-105.89207211007665</v>
      </c>
      <c r="M2296">
        <v>0</v>
      </c>
    </row>
    <row r="2297" spans="1:15" x14ac:dyDescent="0.15">
      <c r="A2297">
        <v>103</v>
      </c>
      <c r="B2297" t="s">
        <v>171</v>
      </c>
      <c r="C2297" t="s">
        <v>464</v>
      </c>
      <c r="D2297">
        <v>6</v>
      </c>
      <c r="E2297">
        <v>471875</v>
      </c>
      <c r="F2297">
        <v>843750</v>
      </c>
      <c r="G2297">
        <v>657812.5</v>
      </c>
      <c r="H2297">
        <v>-146006.3224881037</v>
      </c>
      <c r="I2297">
        <v>-1.6087600256819151E-5</v>
      </c>
      <c r="J2297">
        <v>1.7449887418473774E-6</v>
      </c>
      <c r="K2297">
        <v>-7.8155623927531587E-2</v>
      </c>
      <c r="L2297">
        <v>-122.1957354851274</v>
      </c>
      <c r="M2297">
        <v>0</v>
      </c>
    </row>
    <row r="2298" spans="1:15" x14ac:dyDescent="0.15">
      <c r="A2298">
        <v>103</v>
      </c>
      <c r="B2298" t="s">
        <v>171</v>
      </c>
      <c r="C2298" t="s">
        <v>464</v>
      </c>
      <c r="D2298">
        <v>7</v>
      </c>
      <c r="E2298">
        <v>657812.5</v>
      </c>
      <c r="F2298">
        <v>843750</v>
      </c>
      <c r="G2298">
        <v>750781.25</v>
      </c>
      <c r="H2298">
        <v>-1105506.5139998873</v>
      </c>
      <c r="I2298">
        <v>-1.1748354458727291E-5</v>
      </c>
      <c r="J2298">
        <v>6.0842345399392377E-6</v>
      </c>
      <c r="K2298">
        <v>-0.59176582140579181</v>
      </c>
      <c r="L2298">
        <v>-247.24748573567697</v>
      </c>
      <c r="M2298">
        <v>0</v>
      </c>
    </row>
    <row r="2299" spans="1:15" x14ac:dyDescent="0.15">
      <c r="A2299">
        <v>103</v>
      </c>
      <c r="B2299" t="s">
        <v>171</v>
      </c>
      <c r="C2299" t="s">
        <v>464</v>
      </c>
      <c r="D2299">
        <v>8</v>
      </c>
      <c r="E2299">
        <v>750781.25</v>
      </c>
      <c r="F2299">
        <v>843750</v>
      </c>
      <c r="G2299">
        <v>797265.625</v>
      </c>
      <c r="H2299">
        <v>-37562161.050199017</v>
      </c>
      <c r="I2299">
        <v>-7.6706542994464334E-6</v>
      </c>
      <c r="J2299">
        <v>1.0161934699220095E-5</v>
      </c>
      <c r="K2299">
        <v>-20.106623349710926</v>
      </c>
      <c r="L2299">
        <v>-4811.3734585256971</v>
      </c>
      <c r="M2299">
        <v>0</v>
      </c>
    </row>
    <row r="2300" spans="1:15" x14ac:dyDescent="0.15">
      <c r="A2300">
        <v>103</v>
      </c>
      <c r="B2300" t="s">
        <v>171</v>
      </c>
      <c r="C2300" t="s">
        <v>464</v>
      </c>
      <c r="D2300">
        <v>9</v>
      </c>
      <c r="E2300">
        <v>797265.625</v>
      </c>
      <c r="F2300">
        <v>843750</v>
      </c>
      <c r="G2300">
        <v>820507.8125</v>
      </c>
      <c r="H2300">
        <v>-127379977.0875072</v>
      </c>
      <c r="I2300">
        <v>-2.9647468133787661E-6</v>
      </c>
      <c r="J2300">
        <v>1.4867842185287763E-5</v>
      </c>
      <c r="K2300">
        <v>-68.185140311029699</v>
      </c>
      <c r="L2300">
        <v>-15624.529461748081</v>
      </c>
      <c r="M2300">
        <v>0</v>
      </c>
    </row>
    <row r="2301" spans="1:15" x14ac:dyDescent="0.15">
      <c r="A2301">
        <v>103</v>
      </c>
      <c r="B2301" t="s">
        <v>171</v>
      </c>
      <c r="C2301" t="s">
        <v>464</v>
      </c>
      <c r="D2301">
        <v>10</v>
      </c>
      <c r="E2301">
        <v>820507.8125</v>
      </c>
      <c r="F2301">
        <v>843750</v>
      </c>
      <c r="G2301">
        <v>832128.90625</v>
      </c>
      <c r="H2301">
        <v>55904635.067478813</v>
      </c>
      <c r="I2301">
        <v>7.780275003220015E-7</v>
      </c>
      <c r="J2301">
        <v>1.861061649898853E-5</v>
      </c>
      <c r="K2301">
        <v>29.925153648711117</v>
      </c>
      <c r="L2301">
        <v>6618.2662022178502</v>
      </c>
      <c r="M2301">
        <v>0</v>
      </c>
    </row>
    <row r="2302" spans="1:15" x14ac:dyDescent="0.15">
      <c r="A2302">
        <v>103</v>
      </c>
      <c r="B2302" t="s">
        <v>171</v>
      </c>
      <c r="C2302" t="s">
        <v>464</v>
      </c>
      <c r="D2302">
        <v>11</v>
      </c>
      <c r="E2302">
        <v>820507.8125</v>
      </c>
      <c r="F2302">
        <v>832128.90625</v>
      </c>
      <c r="G2302">
        <v>826318.359375</v>
      </c>
      <c r="H2302">
        <v>-67731588.284454286</v>
      </c>
      <c r="I2302">
        <v>-1.1856041846815905E-6</v>
      </c>
      <c r="J2302">
        <v>1.6646984813984938E-5</v>
      </c>
      <c r="K2302">
        <v>-36.25599530051533</v>
      </c>
      <c r="L2302">
        <v>-8296.7909239828859</v>
      </c>
      <c r="M2302">
        <v>0</v>
      </c>
    </row>
    <row r="2303" spans="1:15" x14ac:dyDescent="0.15">
      <c r="A2303">
        <v>103</v>
      </c>
      <c r="B2303" t="s">
        <v>171</v>
      </c>
      <c r="C2303" t="s">
        <v>464</v>
      </c>
      <c r="D2303">
        <v>12</v>
      </c>
      <c r="E2303">
        <v>826318.359375</v>
      </c>
      <c r="F2303">
        <v>832128.90625</v>
      </c>
      <c r="G2303">
        <v>829223.6328125</v>
      </c>
      <c r="H2303">
        <v>-14678196.558939045</v>
      </c>
      <c r="I2303">
        <v>-2.2782890939537328E-7</v>
      </c>
      <c r="J2303">
        <v>1.7604760089271156E-5</v>
      </c>
      <c r="K2303">
        <v>-7.8570817389657792</v>
      </c>
      <c r="L2303">
        <v>-1870.1131489890868</v>
      </c>
      <c r="M2303">
        <v>0</v>
      </c>
    </row>
    <row r="2304" spans="1:15" x14ac:dyDescent="0.15">
      <c r="A2304">
        <v>103</v>
      </c>
      <c r="B2304" t="s">
        <v>171</v>
      </c>
      <c r="C2304" t="s">
        <v>464</v>
      </c>
      <c r="D2304">
        <v>13</v>
      </c>
      <c r="E2304">
        <v>829223.6328125</v>
      </c>
      <c r="F2304">
        <v>832128.90625</v>
      </c>
      <c r="G2304">
        <v>830676.26953125</v>
      </c>
      <c r="H2304">
        <v>18322994.117082525</v>
      </c>
      <c r="I2304">
        <v>2.689629263346414E-7</v>
      </c>
      <c r="J2304">
        <v>1.810155192500117E-5</v>
      </c>
      <c r="K2304">
        <v>9.8081029166237332</v>
      </c>
      <c r="L2304">
        <v>2105.7924114555694</v>
      </c>
      <c r="M2304">
        <v>0</v>
      </c>
    </row>
    <row r="2305" spans="1:15" x14ac:dyDescent="0.15">
      <c r="A2305">
        <v>103</v>
      </c>
      <c r="B2305" t="s">
        <v>171</v>
      </c>
      <c r="C2305" t="s">
        <v>464</v>
      </c>
      <c r="D2305">
        <v>14</v>
      </c>
      <c r="E2305">
        <v>829223.6328125</v>
      </c>
      <c r="F2305">
        <v>830676.26953125</v>
      </c>
      <c r="G2305">
        <v>829949.951171875</v>
      </c>
      <c r="H2305">
        <v>1262405.2863955167</v>
      </c>
      <c r="I2305">
        <v>1.9048988101624879E-8</v>
      </c>
      <c r="J2305">
        <v>1.7851637986768154E-5</v>
      </c>
      <c r="K2305">
        <v>0.67575205735145305</v>
      </c>
      <c r="L2305">
        <v>52.106194429317362</v>
      </c>
      <c r="M2305">
        <v>0</v>
      </c>
    </row>
    <row r="2306" spans="1:15" x14ac:dyDescent="0.15">
      <c r="A2306">
        <v>103</v>
      </c>
      <c r="B2306" t="s">
        <v>171</v>
      </c>
      <c r="C2306" t="s">
        <v>464</v>
      </c>
      <c r="D2306">
        <v>15</v>
      </c>
      <c r="E2306">
        <v>829223.6328125</v>
      </c>
      <c r="F2306">
        <v>829949.951171875</v>
      </c>
      <c r="G2306">
        <v>829586.7919921875</v>
      </c>
      <c r="H2306">
        <v>-6846358.5623555789</v>
      </c>
      <c r="I2306">
        <v>-1.0476776255894009E-7</v>
      </c>
      <c r="J2306">
        <v>1.7727821236107589E-5</v>
      </c>
      <c r="K2306">
        <v>-3.664782565262513</v>
      </c>
      <c r="L2306">
        <v>-925.27333227118845</v>
      </c>
      <c r="M2306">
        <v>0</v>
      </c>
    </row>
    <row r="2307" spans="1:15" x14ac:dyDescent="0.15">
      <c r="A2307">
        <v>103</v>
      </c>
      <c r="B2307" t="s">
        <v>171</v>
      </c>
      <c r="C2307" t="s">
        <v>464</v>
      </c>
      <c r="D2307">
        <v>16</v>
      </c>
      <c r="E2307">
        <v>829586.7919921875</v>
      </c>
      <c r="F2307">
        <v>829949.951171875</v>
      </c>
      <c r="G2307">
        <v>829768.37158203125</v>
      </c>
      <c r="H2307">
        <v>-2826774.126961438</v>
      </c>
      <c r="I2307">
        <v>-4.2953902148291028E-8</v>
      </c>
      <c r="J2307">
        <v>1.7789635096518238E-5</v>
      </c>
      <c r="K2307">
        <v>-1.5131419778953432</v>
      </c>
      <c r="L2307">
        <v>-440.67026700137149</v>
      </c>
      <c r="M2307">
        <v>0</v>
      </c>
    </row>
    <row r="2308" spans="1:15" x14ac:dyDescent="0.15">
      <c r="A2308">
        <v>103</v>
      </c>
      <c r="B2308" t="s">
        <v>171</v>
      </c>
      <c r="C2308" t="s">
        <v>464</v>
      </c>
      <c r="D2308">
        <v>17</v>
      </c>
      <c r="E2308">
        <v>829768.37158203125</v>
      </c>
      <c r="F2308">
        <v>829949.951171875</v>
      </c>
      <c r="G2308">
        <v>829859.16137695313</v>
      </c>
      <c r="H2308">
        <v>-790909.96797351667</v>
      </c>
      <c r="I2308">
        <v>-1.1976146958088841E-8</v>
      </c>
      <c r="J2308">
        <v>1.782061285170844E-5</v>
      </c>
      <c r="K2308">
        <v>-0.42336565269295584</v>
      </c>
      <c r="L2308">
        <v>-195.30652968404789</v>
      </c>
      <c r="M2308">
        <v>0</v>
      </c>
    </row>
    <row r="2309" spans="1:15" x14ac:dyDescent="0.15">
      <c r="A2309">
        <v>103</v>
      </c>
      <c r="B2309" t="s">
        <v>171</v>
      </c>
      <c r="C2309" t="s">
        <v>464</v>
      </c>
      <c r="D2309">
        <v>18</v>
      </c>
      <c r="E2309">
        <v>829859.16137695313</v>
      </c>
      <c r="F2309">
        <v>829949.951171875</v>
      </c>
      <c r="G2309">
        <v>829904.55627441406</v>
      </c>
      <c r="H2309">
        <v>233546.98141742457</v>
      </c>
      <c r="I2309">
        <v>3.5302486635703544E-9</v>
      </c>
      <c r="J2309">
        <v>1.7836119247330099E-5</v>
      </c>
      <c r="K2309">
        <v>0.12501520302696248</v>
      </c>
      <c r="L2309">
        <v>-71.858573416459166</v>
      </c>
      <c r="M2309">
        <v>0</v>
      </c>
    </row>
    <row r="2310" spans="1:15" x14ac:dyDescent="0.15">
      <c r="A2310">
        <v>103</v>
      </c>
      <c r="B2310" t="s">
        <v>171</v>
      </c>
      <c r="C2310" t="s">
        <v>464</v>
      </c>
      <c r="D2310">
        <v>19</v>
      </c>
      <c r="E2310">
        <v>829904.55627441406</v>
      </c>
      <c r="F2310">
        <v>829949.951171875</v>
      </c>
      <c r="G2310">
        <v>829927.25372314453</v>
      </c>
      <c r="H2310">
        <v>747437.77397805557</v>
      </c>
      <c r="I2310">
        <v>1.1288259096304339E-8</v>
      </c>
      <c r="J2310">
        <v>1.7843877257762833E-5</v>
      </c>
      <c r="K2310">
        <v>0.40009545187346196</v>
      </c>
      <c r="L2310">
        <v>-9.9393626820943783</v>
      </c>
      <c r="M2310">
        <v>0</v>
      </c>
    </row>
    <row r="2311" spans="1:15" x14ac:dyDescent="0.15">
      <c r="A2311">
        <v>103</v>
      </c>
      <c r="B2311" t="s">
        <v>171</v>
      </c>
      <c r="C2311" t="s">
        <v>464</v>
      </c>
      <c r="D2311">
        <v>20</v>
      </c>
      <c r="E2311">
        <v>829927.25372314453</v>
      </c>
      <c r="F2311">
        <v>829949.951171875</v>
      </c>
      <c r="G2311">
        <v>829938.60244750977</v>
      </c>
      <c r="H2311">
        <v>1004768.5461113442</v>
      </c>
      <c r="I2311">
        <v>1.5168007146950865E-8</v>
      </c>
      <c r="J2311">
        <v>1.784775700581348E-5</v>
      </c>
      <c r="K2311">
        <v>0.53784186387195132</v>
      </c>
      <c r="L2311">
        <v>21.065406904589882</v>
      </c>
      <c r="M2311">
        <v>0</v>
      </c>
    </row>
    <row r="2312" spans="1:15" x14ac:dyDescent="0.15">
      <c r="A2312">
        <v>103</v>
      </c>
      <c r="B2312" t="s">
        <v>171</v>
      </c>
      <c r="C2312" t="s">
        <v>464</v>
      </c>
      <c r="D2312">
        <v>21</v>
      </c>
      <c r="E2312">
        <v>829927.25372314453</v>
      </c>
      <c r="F2312">
        <v>829938.60244750977</v>
      </c>
      <c r="G2312">
        <v>829932.92808532715</v>
      </c>
      <c r="H2312">
        <v>876077.15631335683</v>
      </c>
      <c r="I2312">
        <v>1.3228163422066274E-8</v>
      </c>
      <c r="J2312">
        <v>1.7845817162088595E-5</v>
      </c>
      <c r="K2312">
        <v>0.46895473835324386</v>
      </c>
      <c r="L2312">
        <v>5.5599948702463697</v>
      </c>
      <c r="M2312">
        <v>0</v>
      </c>
    </row>
    <row r="2313" spans="1:15" x14ac:dyDescent="0.15">
      <c r="A2313">
        <v>103</v>
      </c>
      <c r="B2313" t="s">
        <v>171</v>
      </c>
      <c r="C2313" t="s">
        <v>464</v>
      </c>
      <c r="D2313">
        <v>22</v>
      </c>
      <c r="E2313">
        <v>829927.25372314453</v>
      </c>
      <c r="F2313">
        <v>829932.92808532715</v>
      </c>
      <c r="G2313">
        <v>829930.09090423584</v>
      </c>
      <c r="H2313">
        <v>811732.62622874149</v>
      </c>
      <c r="I2313">
        <v>1.2257942304128852E-8</v>
      </c>
      <c r="J2313">
        <v>1.7844846940970658E-5</v>
      </c>
      <c r="K2313">
        <v>0.43451179910657745</v>
      </c>
      <c r="L2313">
        <v>-2.1926503057224522</v>
      </c>
      <c r="M2313">
        <v>0</v>
      </c>
    </row>
    <row r="2314" spans="1:15" x14ac:dyDescent="0.15">
      <c r="A2314">
        <v>103</v>
      </c>
      <c r="B2314" t="s">
        <v>171</v>
      </c>
      <c r="C2314" t="s">
        <v>464</v>
      </c>
      <c r="D2314">
        <v>23</v>
      </c>
      <c r="E2314">
        <v>829930.09090423584</v>
      </c>
      <c r="F2314">
        <v>829932.92808532715</v>
      </c>
      <c r="G2314">
        <v>829931.50949478149</v>
      </c>
      <c r="H2314">
        <v>843910.90595692478</v>
      </c>
      <c r="I2314">
        <v>1.2743169971931451E-8</v>
      </c>
      <c r="J2314">
        <v>1.784533216863846E-5</v>
      </c>
      <c r="K2314">
        <v>0.45173648832697555</v>
      </c>
      <c r="L2314">
        <v>1.68440362875886</v>
      </c>
      <c r="M2314">
        <v>0</v>
      </c>
    </row>
    <row r="2315" spans="1:15" x14ac:dyDescent="0.15">
      <c r="A2315">
        <v>103</v>
      </c>
      <c r="B2315" t="s">
        <v>171</v>
      </c>
      <c r="C2315" t="s">
        <v>464</v>
      </c>
      <c r="D2315">
        <v>24</v>
      </c>
      <c r="E2315">
        <v>829930.09090423584</v>
      </c>
      <c r="F2315">
        <v>829931.50949478149</v>
      </c>
      <c r="G2315">
        <v>829930.80019950867</v>
      </c>
      <c r="H2315">
        <v>827829.38198155502</v>
      </c>
      <c r="I2315">
        <v>1.2500677588383926E-8</v>
      </c>
      <c r="J2315">
        <v>1.7845089676254913E-5</v>
      </c>
      <c r="K2315">
        <v>0.44312822042061151</v>
      </c>
      <c r="L2315">
        <v>-0.25320402826940269</v>
      </c>
      <c r="M2315">
        <v>0</v>
      </c>
    </row>
    <row r="2316" spans="1:15" x14ac:dyDescent="0.15">
      <c r="A2316">
        <v>103</v>
      </c>
      <c r="B2316" t="s">
        <v>171</v>
      </c>
      <c r="C2316" t="s">
        <v>465</v>
      </c>
      <c r="D2316">
        <v>24</v>
      </c>
      <c r="E2316">
        <v>829930.09090423584</v>
      </c>
      <c r="F2316">
        <v>829931.50949478149</v>
      </c>
      <c r="G2316">
        <v>829930.80019950867</v>
      </c>
      <c r="H2316">
        <v>827829.38198155502</v>
      </c>
      <c r="I2316">
        <v>1.2500677588383926E-8</v>
      </c>
      <c r="J2316">
        <v>1.7845089676254913E-5</v>
      </c>
      <c r="K2316">
        <v>0.44312822042061151</v>
      </c>
      <c r="L2316">
        <v>-0.25320402826940269</v>
      </c>
      <c r="M2316">
        <v>0</v>
      </c>
      <c r="N2316" t="s">
        <v>466</v>
      </c>
      <c r="O2316" t="s">
        <v>467</v>
      </c>
    </row>
    <row r="2317" spans="1:15" x14ac:dyDescent="0.15">
      <c r="A2317">
        <v>104</v>
      </c>
      <c r="B2317" t="s">
        <v>172</v>
      </c>
      <c r="C2317" t="s">
        <v>461</v>
      </c>
      <c r="D2317">
        <v>0</v>
      </c>
      <c r="E2317">
        <v>100000</v>
      </c>
      <c r="F2317">
        <v>12000000</v>
      </c>
      <c r="G2317">
        <v>100000</v>
      </c>
      <c r="H2317">
        <v>-79.593932688368156</v>
      </c>
      <c r="I2317">
        <v>-3.1488913000011305E-4</v>
      </c>
      <c r="J2317">
        <v>-2.8872113860029154E-4</v>
      </c>
      <c r="K2317">
        <v>-2.4736421323068104E-5</v>
      </c>
      <c r="L2317">
        <v>-100.07959393268837</v>
      </c>
      <c r="M2317">
        <v>0</v>
      </c>
      <c r="O2317" t="s">
        <v>462</v>
      </c>
    </row>
    <row r="2318" spans="1:15" x14ac:dyDescent="0.15">
      <c r="A2318">
        <v>104</v>
      </c>
      <c r="B2318" t="s">
        <v>172</v>
      </c>
      <c r="C2318" t="s">
        <v>461</v>
      </c>
      <c r="D2318">
        <v>0</v>
      </c>
      <c r="E2318">
        <v>100000</v>
      </c>
      <c r="F2318">
        <v>12000000</v>
      </c>
      <c r="G2318">
        <v>12000000</v>
      </c>
      <c r="H2318">
        <v>229003599039124.91</v>
      </c>
      <c r="I2318">
        <v>0.27891658174746853</v>
      </c>
      <c r="J2318">
        <v>0.27894274973886835</v>
      </c>
      <c r="K2318">
        <v>71170368.381088808</v>
      </c>
      <c r="L2318">
        <v>1908363225.326041</v>
      </c>
      <c r="M2318">
        <v>0</v>
      </c>
      <c r="O2318" t="s">
        <v>463</v>
      </c>
    </row>
    <row r="2319" spans="1:15" x14ac:dyDescent="0.15">
      <c r="A2319">
        <v>104</v>
      </c>
      <c r="B2319" t="s">
        <v>172</v>
      </c>
      <c r="C2319" t="s">
        <v>464</v>
      </c>
      <c r="D2319">
        <v>1</v>
      </c>
      <c r="E2319">
        <v>100000</v>
      </c>
      <c r="F2319">
        <v>12000000</v>
      </c>
      <c r="G2319">
        <v>6050000</v>
      </c>
      <c r="H2319">
        <v>709189610038.01501</v>
      </c>
      <c r="I2319">
        <v>2.4815208970234395E-3</v>
      </c>
      <c r="J2319">
        <v>2.5076888884232608E-3</v>
      </c>
      <c r="K2319">
        <v>220403.89762530747</v>
      </c>
      <c r="L2319">
        <v>11722042.314677933</v>
      </c>
      <c r="M2319">
        <v>0</v>
      </c>
    </row>
    <row r="2320" spans="1:15" x14ac:dyDescent="0.15">
      <c r="A2320">
        <v>104</v>
      </c>
      <c r="B2320" t="s">
        <v>172</v>
      </c>
      <c r="C2320" t="s">
        <v>464</v>
      </c>
      <c r="D2320">
        <v>2</v>
      </c>
      <c r="E2320">
        <v>100000</v>
      </c>
      <c r="F2320">
        <v>6050000</v>
      </c>
      <c r="G2320">
        <v>3075000</v>
      </c>
      <c r="H2320">
        <v>-97725332.439185753</v>
      </c>
      <c r="I2320">
        <v>-2.8645220626507373E-6</v>
      </c>
      <c r="J2320">
        <v>2.3303469337170758E-5</v>
      </c>
      <c r="K2320">
        <v>-30.371347607829264</v>
      </c>
      <c r="L2320">
        <v>-3278.0595915182357</v>
      </c>
      <c r="M2320">
        <v>0</v>
      </c>
    </row>
    <row r="2321" spans="1:13" x14ac:dyDescent="0.15">
      <c r="A2321">
        <v>104</v>
      </c>
      <c r="B2321" t="s">
        <v>172</v>
      </c>
      <c r="C2321" t="s">
        <v>464</v>
      </c>
      <c r="D2321">
        <v>3</v>
      </c>
      <c r="E2321">
        <v>3075000</v>
      </c>
      <c r="F2321">
        <v>6050000</v>
      </c>
      <c r="G2321">
        <v>4562500</v>
      </c>
      <c r="H2321">
        <v>76546102580.146988</v>
      </c>
      <c r="I2321">
        <v>4.3809483086301428E-4</v>
      </c>
      <c r="J2321">
        <v>4.6426282226283579E-4</v>
      </c>
      <c r="K2321">
        <v>23789.208299014212</v>
      </c>
      <c r="L2321">
        <v>1677622.7962771943</v>
      </c>
      <c r="M2321">
        <v>0</v>
      </c>
    </row>
    <row r="2322" spans="1:13" x14ac:dyDescent="0.15">
      <c r="A2322">
        <v>104</v>
      </c>
      <c r="B2322" t="s">
        <v>172</v>
      </c>
      <c r="C2322" t="s">
        <v>464</v>
      </c>
      <c r="D2322">
        <v>4</v>
      </c>
      <c r="E2322">
        <v>3075000</v>
      </c>
      <c r="F2322">
        <v>4562500</v>
      </c>
      <c r="G2322">
        <v>3818750</v>
      </c>
      <c r="H2322">
        <v>12408014905.998531</v>
      </c>
      <c r="I2322">
        <v>1.0954589043800018E-4</v>
      </c>
      <c r="J2322">
        <v>1.3571388183782168E-4</v>
      </c>
      <c r="K2322">
        <v>3856.1970005854937</v>
      </c>
      <c r="L2322">
        <v>324823.46726019069</v>
      </c>
      <c r="M2322">
        <v>0</v>
      </c>
    </row>
    <row r="2323" spans="1:13" x14ac:dyDescent="0.15">
      <c r="A2323">
        <v>104</v>
      </c>
      <c r="B2323" t="s">
        <v>172</v>
      </c>
      <c r="C2323" t="s">
        <v>464</v>
      </c>
      <c r="D2323">
        <v>5</v>
      </c>
      <c r="E2323">
        <v>3075000</v>
      </c>
      <c r="F2323">
        <v>3818750</v>
      </c>
      <c r="G2323">
        <v>3446875</v>
      </c>
      <c r="H2323">
        <v>2819247502.5048847</v>
      </c>
      <c r="I2323">
        <v>3.5290969822610548E-5</v>
      </c>
      <c r="J2323">
        <v>6.1458961222432047E-5</v>
      </c>
      <c r="K2323">
        <v>876.17349313561238</v>
      </c>
      <c r="L2323">
        <v>81691.405331057395</v>
      </c>
      <c r="M2323">
        <v>0</v>
      </c>
    </row>
    <row r="2324" spans="1:13" x14ac:dyDescent="0.15">
      <c r="A2324">
        <v>104</v>
      </c>
      <c r="B2324" t="s">
        <v>172</v>
      </c>
      <c r="C2324" t="s">
        <v>464</v>
      </c>
      <c r="D2324">
        <v>6</v>
      </c>
      <c r="E2324">
        <v>3075000</v>
      </c>
      <c r="F2324">
        <v>3446875</v>
      </c>
      <c r="G2324">
        <v>3260937.5</v>
      </c>
      <c r="H2324">
        <v>781411632.67427945</v>
      </c>
      <c r="I2324">
        <v>1.2676634269638542E-5</v>
      </c>
      <c r="J2324">
        <v>3.8844625669460038E-5</v>
      </c>
      <c r="K2324">
        <v>242.84925646603077</v>
      </c>
      <c r="L2324">
        <v>23862.790843868657</v>
      </c>
      <c r="M2324">
        <v>0</v>
      </c>
    </row>
    <row r="2325" spans="1:13" x14ac:dyDescent="0.15">
      <c r="A2325">
        <v>104</v>
      </c>
      <c r="B2325" t="s">
        <v>172</v>
      </c>
      <c r="C2325" t="s">
        <v>464</v>
      </c>
      <c r="D2325">
        <v>7</v>
      </c>
      <c r="E2325">
        <v>3075000</v>
      </c>
      <c r="F2325">
        <v>3260937.5</v>
      </c>
      <c r="G2325">
        <v>3167968.75</v>
      </c>
      <c r="H2325">
        <v>213493699.47588161</v>
      </c>
      <c r="I2325">
        <v>4.1333381668816491E-6</v>
      </c>
      <c r="J2325">
        <v>3.0301329566703145E-5</v>
      </c>
      <c r="K2325">
        <v>66.350159135027468</v>
      </c>
      <c r="L2325">
        <v>6639.1352732214173</v>
      </c>
      <c r="M2325">
        <v>0</v>
      </c>
    </row>
    <row r="2326" spans="1:13" x14ac:dyDescent="0.15">
      <c r="A2326">
        <v>104</v>
      </c>
      <c r="B2326" t="s">
        <v>172</v>
      </c>
      <c r="C2326" t="s">
        <v>464</v>
      </c>
      <c r="D2326">
        <v>8</v>
      </c>
      <c r="E2326">
        <v>3075000</v>
      </c>
      <c r="F2326">
        <v>3167968.75</v>
      </c>
      <c r="G2326">
        <v>3121484.375</v>
      </c>
      <c r="H2326">
        <v>20384086.932175111</v>
      </c>
      <c r="I2326">
        <v>4.5423608530689206E-7</v>
      </c>
      <c r="J2326">
        <v>2.6622227485128388E-5</v>
      </c>
      <c r="K2326">
        <v>6.3350226029730825</v>
      </c>
      <c r="L2326">
        <v>553.0254354444786</v>
      </c>
      <c r="M2326">
        <v>0</v>
      </c>
    </row>
    <row r="2327" spans="1:13" x14ac:dyDescent="0.15">
      <c r="A2327">
        <v>104</v>
      </c>
      <c r="B2327" t="s">
        <v>172</v>
      </c>
      <c r="C2327" t="s">
        <v>464</v>
      </c>
      <c r="D2327">
        <v>9</v>
      </c>
      <c r="E2327">
        <v>3075000</v>
      </c>
      <c r="F2327">
        <v>3121484.375</v>
      </c>
      <c r="G2327">
        <v>3098242.1875</v>
      </c>
      <c r="H2327">
        <v>-49275544.537599131</v>
      </c>
      <c r="I2327">
        <v>-1.2484711537560233E-6</v>
      </c>
      <c r="J2327">
        <v>2.4919520246065472E-5</v>
      </c>
      <c r="K2327">
        <v>-15.313989263201581</v>
      </c>
      <c r="L2327">
        <v>-1690.435529423864</v>
      </c>
      <c r="M2327">
        <v>0</v>
      </c>
    </row>
    <row r="2328" spans="1:13" x14ac:dyDescent="0.15">
      <c r="A2328">
        <v>104</v>
      </c>
      <c r="B2328" t="s">
        <v>172</v>
      </c>
      <c r="C2328" t="s">
        <v>464</v>
      </c>
      <c r="D2328">
        <v>10</v>
      </c>
      <c r="E2328">
        <v>3098242.1875</v>
      </c>
      <c r="F2328">
        <v>3121484.375</v>
      </c>
      <c r="G2328">
        <v>3109863.28125</v>
      </c>
      <c r="H2328">
        <v>-17211318.463647</v>
      </c>
      <c r="I2328">
        <v>-4.0818280739542861E-7</v>
      </c>
      <c r="J2328">
        <v>2.5759808592426067E-5</v>
      </c>
      <c r="K2328">
        <v>-5.3489808916615065</v>
      </c>
      <c r="L2328">
        <v>-653.44293002903214</v>
      </c>
      <c r="M2328">
        <v>0</v>
      </c>
    </row>
    <row r="2329" spans="1:13" x14ac:dyDescent="0.15">
      <c r="A2329">
        <v>104</v>
      </c>
      <c r="B2329" t="s">
        <v>172</v>
      </c>
      <c r="C2329" t="s">
        <v>464</v>
      </c>
      <c r="D2329">
        <v>11</v>
      </c>
      <c r="E2329">
        <v>3109863.28125</v>
      </c>
      <c r="F2329">
        <v>3121484.375</v>
      </c>
      <c r="G2329">
        <v>3115673.828125</v>
      </c>
      <c r="H2329">
        <v>880552.14336480154</v>
      </c>
      <c r="I2329">
        <v>2.0233712214267713E-8</v>
      </c>
      <c r="J2329">
        <v>2.6188225112035763E-5</v>
      </c>
      <c r="K2329">
        <v>0.27366041706324151</v>
      </c>
      <c r="L2329">
        <v>-71.737986967181527</v>
      </c>
      <c r="M2329">
        <v>0</v>
      </c>
    </row>
    <row r="2330" spans="1:13" x14ac:dyDescent="0.15">
      <c r="A2330">
        <v>104</v>
      </c>
      <c r="B2330" t="s">
        <v>172</v>
      </c>
      <c r="C2330" t="s">
        <v>464</v>
      </c>
      <c r="D2330">
        <v>12</v>
      </c>
      <c r="E2330">
        <v>3115673.828125</v>
      </c>
      <c r="F2330">
        <v>3121484.375</v>
      </c>
      <c r="G2330">
        <v>3118579.1015625</v>
      </c>
      <c r="H2330">
        <v>10454097.201134605</v>
      </c>
      <c r="I2330">
        <v>2.3653455013278465E-7</v>
      </c>
      <c r="J2330">
        <v>2.640452594995428E-5</v>
      </c>
      <c r="K2330">
        <v>3.2489530820401837</v>
      </c>
      <c r="L2330">
        <v>235.21988253871112</v>
      </c>
      <c r="M2330">
        <v>0</v>
      </c>
    </row>
    <row r="2331" spans="1:13" x14ac:dyDescent="0.15">
      <c r="A2331">
        <v>104</v>
      </c>
      <c r="B2331" t="s">
        <v>172</v>
      </c>
      <c r="C2331" t="s">
        <v>464</v>
      </c>
      <c r="D2331">
        <v>13</v>
      </c>
      <c r="E2331">
        <v>3115673.828125</v>
      </c>
      <c r="F2331">
        <v>3118579.1015625</v>
      </c>
      <c r="G2331">
        <v>3117126.46484375</v>
      </c>
      <c r="H2331">
        <v>5622947.6996619422</v>
      </c>
      <c r="I2331">
        <v>1.2820835801451638E-7</v>
      </c>
      <c r="J2331">
        <v>2.6296199757836012E-5</v>
      </c>
      <c r="K2331">
        <v>1.7475151519525463</v>
      </c>
      <c r="L2331">
        <v>80.388821662511532</v>
      </c>
      <c r="M2331">
        <v>0</v>
      </c>
    </row>
    <row r="2332" spans="1:13" x14ac:dyDescent="0.15">
      <c r="A2332">
        <v>104</v>
      </c>
      <c r="B2332" t="s">
        <v>172</v>
      </c>
      <c r="C2332" t="s">
        <v>464</v>
      </c>
      <c r="D2332">
        <v>14</v>
      </c>
      <c r="E2332">
        <v>3115673.828125</v>
      </c>
      <c r="F2332">
        <v>3117126.46484375</v>
      </c>
      <c r="G2332">
        <v>3116400.146484375</v>
      </c>
      <c r="H2332">
        <v>3240759.9786236766</v>
      </c>
      <c r="I2332">
        <v>7.4178865855984344E-8</v>
      </c>
      <c r="J2332">
        <v>2.624217026567748E-5</v>
      </c>
      <c r="K2332">
        <v>1.0071722998289254</v>
      </c>
      <c r="L2332">
        <v>3.9904962871854717</v>
      </c>
      <c r="M2332">
        <v>0</v>
      </c>
    </row>
    <row r="2333" spans="1:13" x14ac:dyDescent="0.15">
      <c r="A2333">
        <v>104</v>
      </c>
      <c r="B2333" t="s">
        <v>172</v>
      </c>
      <c r="C2333" t="s">
        <v>464</v>
      </c>
      <c r="D2333">
        <v>15</v>
      </c>
      <c r="E2333">
        <v>3115673.828125</v>
      </c>
      <c r="F2333">
        <v>3116400.146484375</v>
      </c>
      <c r="G2333">
        <v>3116036.9873046875</v>
      </c>
      <c r="H2333">
        <v>2057939.0447514199</v>
      </c>
      <c r="I2333">
        <v>4.7196372829917926E-8</v>
      </c>
      <c r="J2333">
        <v>2.6215187772651414E-5</v>
      </c>
      <c r="K2333">
        <v>0.63957195666501887</v>
      </c>
      <c r="L2333">
        <v>-33.956527052283228</v>
      </c>
      <c r="M2333">
        <v>0</v>
      </c>
    </row>
    <row r="2334" spans="1:13" x14ac:dyDescent="0.15">
      <c r="A2334">
        <v>104</v>
      </c>
      <c r="B2334" t="s">
        <v>172</v>
      </c>
      <c r="C2334" t="s">
        <v>464</v>
      </c>
      <c r="D2334">
        <v>16</v>
      </c>
      <c r="E2334">
        <v>3116036.9873046875</v>
      </c>
      <c r="F2334">
        <v>3116400.146484375</v>
      </c>
      <c r="G2334">
        <v>3116218.5668945313</v>
      </c>
      <c r="H2334">
        <v>2648582.3263436593</v>
      </c>
      <c r="I2334">
        <v>6.068314226571016E-8</v>
      </c>
      <c r="J2334">
        <v>2.6228674542087206E-5</v>
      </c>
      <c r="K2334">
        <v>0.82313370027566413</v>
      </c>
      <c r="L2334">
        <v>-15.006528923190873</v>
      </c>
      <c r="M2334">
        <v>0</v>
      </c>
    </row>
    <row r="2335" spans="1:13" x14ac:dyDescent="0.15">
      <c r="A2335">
        <v>104</v>
      </c>
      <c r="B2335" t="s">
        <v>172</v>
      </c>
      <c r="C2335" t="s">
        <v>464</v>
      </c>
      <c r="D2335">
        <v>17</v>
      </c>
      <c r="E2335">
        <v>3116218.5668945313</v>
      </c>
      <c r="F2335">
        <v>3116400.146484375</v>
      </c>
      <c r="G2335">
        <v>3116309.3566894531</v>
      </c>
      <c r="H2335">
        <v>2944463.3215818764</v>
      </c>
      <c r="I2335">
        <v>6.7429521790545404E-8</v>
      </c>
      <c r="J2335">
        <v>2.6235420921612041E-5</v>
      </c>
      <c r="K2335">
        <v>0.91508840979299955</v>
      </c>
      <c r="L2335">
        <v>-5.5144087264216237</v>
      </c>
      <c r="M2335">
        <v>0</v>
      </c>
    </row>
    <row r="2336" spans="1:13" x14ac:dyDescent="0.15">
      <c r="A2336">
        <v>104</v>
      </c>
      <c r="B2336" t="s">
        <v>172</v>
      </c>
      <c r="C2336" t="s">
        <v>464</v>
      </c>
      <c r="D2336">
        <v>18</v>
      </c>
      <c r="E2336">
        <v>3116309.3566894531</v>
      </c>
      <c r="F2336">
        <v>3116400.146484375</v>
      </c>
      <c r="G2336">
        <v>3116354.7515869141</v>
      </c>
      <c r="H2336">
        <v>3092603.5666244063</v>
      </c>
      <c r="I2336">
        <v>7.0804823101915478E-8</v>
      </c>
      <c r="J2336">
        <v>2.6238796222923411E-5</v>
      </c>
      <c r="K2336">
        <v>0.96112784260532114</v>
      </c>
      <c r="L2336">
        <v>-0.76214638113370103</v>
      </c>
      <c r="M2336">
        <v>0</v>
      </c>
    </row>
    <row r="2337" spans="1:15" x14ac:dyDescent="0.15">
      <c r="A2337">
        <v>104</v>
      </c>
      <c r="B2337" t="s">
        <v>172</v>
      </c>
      <c r="C2337" t="s">
        <v>465</v>
      </c>
      <c r="D2337">
        <v>18</v>
      </c>
      <c r="E2337">
        <v>3116309.3566894531</v>
      </c>
      <c r="F2337">
        <v>3116400.146484375</v>
      </c>
      <c r="G2337">
        <v>3116354.7515869141</v>
      </c>
      <c r="H2337">
        <v>3092603.5666244063</v>
      </c>
      <c r="I2337">
        <v>7.0804823101915478E-8</v>
      </c>
      <c r="J2337">
        <v>2.6238796222923411E-5</v>
      </c>
      <c r="K2337">
        <v>0.96112784260532114</v>
      </c>
      <c r="L2337">
        <v>-0.76214638113370103</v>
      </c>
      <c r="M2337">
        <v>0</v>
      </c>
      <c r="N2337" t="s">
        <v>466</v>
      </c>
      <c r="O2337" t="s">
        <v>467</v>
      </c>
    </row>
    <row r="2338" spans="1:15" x14ac:dyDescent="0.15">
      <c r="A2338">
        <v>105</v>
      </c>
      <c r="B2338" t="s">
        <v>173</v>
      </c>
      <c r="C2338" t="s">
        <v>461</v>
      </c>
      <c r="D2338">
        <v>0</v>
      </c>
      <c r="E2338">
        <v>100000</v>
      </c>
      <c r="F2338">
        <v>12000000</v>
      </c>
      <c r="G2338">
        <v>100000</v>
      </c>
      <c r="H2338">
        <v>69.210705755414239</v>
      </c>
      <c r="I2338">
        <v>-3.2746090844022236E-4</v>
      </c>
      <c r="J2338">
        <v>-3.0219199495984552E-4</v>
      </c>
      <c r="K2338">
        <v>2.0128149878769698E-5</v>
      </c>
      <c r="L2338">
        <v>-99.93078929424459</v>
      </c>
      <c r="M2338">
        <v>0</v>
      </c>
      <c r="O2338" t="s">
        <v>462</v>
      </c>
    </row>
    <row r="2339" spans="1:15" x14ac:dyDescent="0.15">
      <c r="A2339">
        <v>105</v>
      </c>
      <c r="B2339" t="s">
        <v>173</v>
      </c>
      <c r="C2339" t="s">
        <v>461</v>
      </c>
      <c r="D2339">
        <v>0</v>
      </c>
      <c r="E2339">
        <v>100000</v>
      </c>
      <c r="F2339">
        <v>12000000</v>
      </c>
      <c r="G2339">
        <v>12000000</v>
      </c>
      <c r="H2339">
        <v>164876472125514.22</v>
      </c>
      <c r="I2339">
        <v>0.20210538456836108</v>
      </c>
      <c r="J2339">
        <v>0.20213065348184145</v>
      </c>
      <c r="K2339">
        <v>47950072.264153033</v>
      </c>
      <c r="L2339">
        <v>1373970501.0459518</v>
      </c>
      <c r="M2339">
        <v>0</v>
      </c>
      <c r="O2339" t="s">
        <v>463</v>
      </c>
    </row>
    <row r="2340" spans="1:15" x14ac:dyDescent="0.15">
      <c r="A2340">
        <v>105</v>
      </c>
      <c r="B2340" t="s">
        <v>173</v>
      </c>
      <c r="C2340" t="s">
        <v>464</v>
      </c>
      <c r="D2340">
        <v>1</v>
      </c>
      <c r="E2340">
        <v>100000</v>
      </c>
      <c r="F2340">
        <v>12000000</v>
      </c>
      <c r="G2340">
        <v>6050000</v>
      </c>
      <c r="H2340">
        <v>432509887897.24872</v>
      </c>
      <c r="I2340">
        <v>1.6084648642018667E-3</v>
      </c>
      <c r="J2340">
        <v>1.6337337776822435E-3</v>
      </c>
      <c r="K2340">
        <v>125784.35305096823</v>
      </c>
      <c r="L2340">
        <v>7148823.7668966735</v>
      </c>
      <c r="M2340">
        <v>0</v>
      </c>
    </row>
    <row r="2341" spans="1:15" x14ac:dyDescent="0.15">
      <c r="A2341">
        <v>105</v>
      </c>
      <c r="B2341" t="s">
        <v>173</v>
      </c>
      <c r="C2341" t="s">
        <v>464</v>
      </c>
      <c r="D2341">
        <v>2</v>
      </c>
      <c r="E2341">
        <v>100000</v>
      </c>
      <c r="F2341">
        <v>6050000</v>
      </c>
      <c r="G2341">
        <v>3075000</v>
      </c>
      <c r="H2341">
        <v>-18441717.837699983</v>
      </c>
      <c r="I2341">
        <v>-1.2062834863392444E-5</v>
      </c>
      <c r="J2341">
        <v>1.32060786169844E-5</v>
      </c>
      <c r="K2341">
        <v>-5.363298302014031</v>
      </c>
      <c r="L2341">
        <v>-699.73066138861736</v>
      </c>
      <c r="M2341">
        <v>0</v>
      </c>
    </row>
    <row r="2342" spans="1:15" x14ac:dyDescent="0.15">
      <c r="A2342">
        <v>105</v>
      </c>
      <c r="B2342" t="s">
        <v>173</v>
      </c>
      <c r="C2342" t="s">
        <v>464</v>
      </c>
      <c r="D2342">
        <v>3</v>
      </c>
      <c r="E2342">
        <v>3075000</v>
      </c>
      <c r="F2342">
        <v>6050000</v>
      </c>
      <c r="G2342">
        <v>4562500</v>
      </c>
      <c r="H2342">
        <v>41628050868.080315</v>
      </c>
      <c r="I2342">
        <v>2.633841879351726E-4</v>
      </c>
      <c r="J2342">
        <v>2.8865310141554945E-4</v>
      </c>
      <c r="K2342">
        <v>12106.445641442147</v>
      </c>
      <c r="L2342">
        <v>912295.63546477398</v>
      </c>
      <c r="M2342">
        <v>0</v>
      </c>
    </row>
    <row r="2343" spans="1:15" x14ac:dyDescent="0.15">
      <c r="A2343">
        <v>105</v>
      </c>
      <c r="B2343" t="s">
        <v>173</v>
      </c>
      <c r="C2343" t="s">
        <v>464</v>
      </c>
      <c r="D2343">
        <v>4</v>
      </c>
      <c r="E2343">
        <v>3075000</v>
      </c>
      <c r="F2343">
        <v>4562500</v>
      </c>
      <c r="G2343">
        <v>3818750</v>
      </c>
      <c r="H2343">
        <v>5240088908.441968</v>
      </c>
      <c r="I2343">
        <v>5.4553610714238936E-5</v>
      </c>
      <c r="J2343">
        <v>7.9822524194615783E-5</v>
      </c>
      <c r="K2343">
        <v>1523.9447969210694</v>
      </c>
      <c r="L2343">
        <v>137120.00414905316</v>
      </c>
      <c r="M2343">
        <v>0</v>
      </c>
    </row>
    <row r="2344" spans="1:15" x14ac:dyDescent="0.15">
      <c r="A2344">
        <v>105</v>
      </c>
      <c r="B2344" t="s">
        <v>173</v>
      </c>
      <c r="C2344" t="s">
        <v>464</v>
      </c>
      <c r="D2344">
        <v>5</v>
      </c>
      <c r="E2344">
        <v>3075000</v>
      </c>
      <c r="F2344">
        <v>3818750</v>
      </c>
      <c r="G2344">
        <v>3446875</v>
      </c>
      <c r="H2344">
        <v>577672647.7238636</v>
      </c>
      <c r="I2344">
        <v>9.4598299831504674E-6</v>
      </c>
      <c r="J2344">
        <v>3.4728743463527311E-5</v>
      </c>
      <c r="K2344">
        <v>168.00120020943521</v>
      </c>
      <c r="L2344">
        <v>16659.315255814719</v>
      </c>
      <c r="M2344">
        <v>0</v>
      </c>
    </row>
    <row r="2345" spans="1:15" x14ac:dyDescent="0.15">
      <c r="A2345">
        <v>105</v>
      </c>
      <c r="B2345" t="s">
        <v>173</v>
      </c>
      <c r="C2345" t="s">
        <v>464</v>
      </c>
      <c r="D2345">
        <v>6</v>
      </c>
      <c r="E2345">
        <v>3075000</v>
      </c>
      <c r="F2345">
        <v>3446875</v>
      </c>
      <c r="G2345">
        <v>3260937.5</v>
      </c>
      <c r="H2345">
        <v>-119863947.77827507</v>
      </c>
      <c r="I2345">
        <v>-3.8431706854759192E-6</v>
      </c>
      <c r="J2345">
        <v>2.1425742794900924E-5</v>
      </c>
      <c r="K2345">
        <v>-34.859339745331354</v>
      </c>
      <c r="L2345">
        <v>-3775.7511537180662</v>
      </c>
      <c r="M2345">
        <v>0</v>
      </c>
    </row>
    <row r="2346" spans="1:15" x14ac:dyDescent="0.15">
      <c r="A2346">
        <v>105</v>
      </c>
      <c r="B2346" t="s">
        <v>173</v>
      </c>
      <c r="C2346" t="s">
        <v>464</v>
      </c>
      <c r="D2346">
        <v>7</v>
      </c>
      <c r="E2346">
        <v>3260937.5</v>
      </c>
      <c r="F2346">
        <v>3446875</v>
      </c>
      <c r="G2346">
        <v>3353906.25</v>
      </c>
      <c r="H2346">
        <v>111489390.87280907</v>
      </c>
      <c r="I2346">
        <v>2.1830669220688616E-6</v>
      </c>
      <c r="J2346">
        <v>2.7451980402445705E-5</v>
      </c>
      <c r="K2346">
        <v>32.423815721675247</v>
      </c>
      <c r="L2346">
        <v>3224.1653928999676</v>
      </c>
      <c r="M2346">
        <v>0</v>
      </c>
    </row>
    <row r="2347" spans="1:15" x14ac:dyDescent="0.15">
      <c r="A2347">
        <v>105</v>
      </c>
      <c r="B2347" t="s">
        <v>173</v>
      </c>
      <c r="C2347" t="s">
        <v>464</v>
      </c>
      <c r="D2347">
        <v>8</v>
      </c>
      <c r="E2347">
        <v>3260937.5</v>
      </c>
      <c r="F2347">
        <v>3353906.25</v>
      </c>
      <c r="G2347">
        <v>3307421.875</v>
      </c>
      <c r="H2347">
        <v>-40529832.838969216</v>
      </c>
      <c r="I2347">
        <v>-9.7603876290860913E-7</v>
      </c>
      <c r="J2347">
        <v>2.4292874717468234E-5</v>
      </c>
      <c r="K2347">
        <v>-11.787057233994995</v>
      </c>
      <c r="L2347">
        <v>-1325.420716520151</v>
      </c>
      <c r="M2347">
        <v>0</v>
      </c>
    </row>
    <row r="2348" spans="1:15" x14ac:dyDescent="0.15">
      <c r="A2348">
        <v>105</v>
      </c>
      <c r="B2348" t="s">
        <v>173</v>
      </c>
      <c r="C2348" t="s">
        <v>464</v>
      </c>
      <c r="D2348">
        <v>9</v>
      </c>
      <c r="E2348">
        <v>3307421.875</v>
      </c>
      <c r="F2348">
        <v>3353906.25</v>
      </c>
      <c r="G2348">
        <v>3330664.0625</v>
      </c>
      <c r="H2348">
        <v>26456619.210783318</v>
      </c>
      <c r="I2348">
        <v>5.6564964796175035E-7</v>
      </c>
      <c r="J2348">
        <v>2.5834563128338594E-5</v>
      </c>
      <c r="K2348">
        <v>7.694225784116151</v>
      </c>
      <c r="L2348">
        <v>694.33466462915965</v>
      </c>
      <c r="M2348">
        <v>0</v>
      </c>
    </row>
    <row r="2349" spans="1:15" x14ac:dyDescent="0.15">
      <c r="A2349">
        <v>105</v>
      </c>
      <c r="B2349" t="s">
        <v>173</v>
      </c>
      <c r="C2349" t="s">
        <v>464</v>
      </c>
      <c r="D2349">
        <v>10</v>
      </c>
      <c r="E2349">
        <v>3307421.875</v>
      </c>
      <c r="F2349">
        <v>3330664.0625</v>
      </c>
      <c r="G2349">
        <v>3319042.96875</v>
      </c>
      <c r="H2349">
        <v>-9468722.994537713</v>
      </c>
      <c r="I2349">
        <v>-2.1450401357947331E-7</v>
      </c>
      <c r="J2349">
        <v>2.505440946679737E-5</v>
      </c>
      <c r="K2349">
        <v>-2.753734028780638</v>
      </c>
      <c r="L2349">
        <v>-385.28473670540552</v>
      </c>
      <c r="M2349">
        <v>0</v>
      </c>
    </row>
    <row r="2350" spans="1:15" x14ac:dyDescent="0.15">
      <c r="A2350">
        <v>105</v>
      </c>
      <c r="B2350" t="s">
        <v>173</v>
      </c>
      <c r="C2350" t="s">
        <v>464</v>
      </c>
      <c r="D2350">
        <v>11</v>
      </c>
      <c r="E2350">
        <v>3319042.96875</v>
      </c>
      <c r="F2350">
        <v>3330664.0625</v>
      </c>
      <c r="G2350">
        <v>3324853.515625</v>
      </c>
      <c r="H2350">
        <v>7874121.4439444747</v>
      </c>
      <c r="I2350">
        <v>1.7322598206806323E-7</v>
      </c>
      <c r="J2350">
        <v>2.5442139462444907E-5</v>
      </c>
      <c r="K2350">
        <v>2.2899852682827229</v>
      </c>
      <c r="L2350">
        <v>136.82611600602536</v>
      </c>
      <c r="M2350">
        <v>0</v>
      </c>
    </row>
    <row r="2351" spans="1:15" x14ac:dyDescent="0.15">
      <c r="A2351">
        <v>105</v>
      </c>
      <c r="B2351" t="s">
        <v>173</v>
      </c>
      <c r="C2351" t="s">
        <v>464</v>
      </c>
      <c r="D2351">
        <v>12</v>
      </c>
      <c r="E2351">
        <v>3319042.96875</v>
      </c>
      <c r="F2351">
        <v>3324853.515625</v>
      </c>
      <c r="G2351">
        <v>3321948.2421875</v>
      </c>
      <c r="H2351">
        <v>-950763.46729445714</v>
      </c>
      <c r="I2351">
        <v>-2.1223006000539268E-8</v>
      </c>
      <c r="J2351">
        <v>2.5247690474376304E-5</v>
      </c>
      <c r="K2351">
        <v>-0.27650504875056159</v>
      </c>
      <c r="L2351">
        <v>-128.62065866108679</v>
      </c>
      <c r="M2351">
        <v>0</v>
      </c>
    </row>
    <row r="2352" spans="1:15" x14ac:dyDescent="0.15">
      <c r="A2352">
        <v>105</v>
      </c>
      <c r="B2352" t="s">
        <v>173</v>
      </c>
      <c r="C2352" t="s">
        <v>464</v>
      </c>
      <c r="D2352">
        <v>13</v>
      </c>
      <c r="E2352">
        <v>3321948.2421875</v>
      </c>
      <c r="F2352">
        <v>3324853.515625</v>
      </c>
      <c r="G2352">
        <v>3323400.87890625</v>
      </c>
      <c r="H2352">
        <v>3423201.7743118498</v>
      </c>
      <c r="I2352">
        <v>7.5856795812793824E-8</v>
      </c>
      <c r="J2352">
        <v>2.5344770276189637E-5</v>
      </c>
      <c r="K2352">
        <v>0.99555000381178937</v>
      </c>
      <c r="L2352">
        <v>3.0029749356762787</v>
      </c>
      <c r="M2352">
        <v>0</v>
      </c>
    </row>
    <row r="2353" spans="1:15" x14ac:dyDescent="0.15">
      <c r="A2353">
        <v>105</v>
      </c>
      <c r="B2353" t="s">
        <v>173</v>
      </c>
      <c r="C2353" t="s">
        <v>464</v>
      </c>
      <c r="D2353">
        <v>14</v>
      </c>
      <c r="E2353">
        <v>3321948.2421875</v>
      </c>
      <c r="F2353">
        <v>3323400.87890625</v>
      </c>
      <c r="G2353">
        <v>3322674.560546875</v>
      </c>
      <c r="H2353">
        <v>1226633.4089535074</v>
      </c>
      <c r="I2353">
        <v>2.7281000816357058E-8</v>
      </c>
      <c r="J2353">
        <v>2.5296194481193201E-5</v>
      </c>
      <c r="K2353">
        <v>0.35673471079712199</v>
      </c>
      <c r="L2353">
        <v>-63.082950598941075</v>
      </c>
      <c r="M2353">
        <v>0</v>
      </c>
    </row>
    <row r="2354" spans="1:15" x14ac:dyDescent="0.15">
      <c r="A2354">
        <v>105</v>
      </c>
      <c r="B2354" t="s">
        <v>173</v>
      </c>
      <c r="C2354" t="s">
        <v>464</v>
      </c>
      <c r="D2354">
        <v>15</v>
      </c>
      <c r="E2354">
        <v>3322674.560546875</v>
      </c>
      <c r="F2354">
        <v>3323400.87890625</v>
      </c>
      <c r="G2354">
        <v>3323037.7197265625</v>
      </c>
      <c r="H2354">
        <v>2322510.8651476377</v>
      </c>
      <c r="I2354">
        <v>5.155975453990301E-8</v>
      </c>
      <c r="J2354">
        <v>2.5320473234916746E-5</v>
      </c>
      <c r="K2354">
        <v>0.67544242293910906</v>
      </c>
      <c r="L2354">
        <v>-30.108802215499786</v>
      </c>
      <c r="M2354">
        <v>0</v>
      </c>
    </row>
    <row r="2355" spans="1:15" x14ac:dyDescent="0.15">
      <c r="A2355">
        <v>105</v>
      </c>
      <c r="B2355" t="s">
        <v>173</v>
      </c>
      <c r="C2355" t="s">
        <v>464</v>
      </c>
      <c r="D2355">
        <v>16</v>
      </c>
      <c r="E2355">
        <v>3323037.7197265625</v>
      </c>
      <c r="F2355">
        <v>3323400.87890625</v>
      </c>
      <c r="G2355">
        <v>3323219.2993164063</v>
      </c>
      <c r="H2355">
        <v>2872254.2767010834</v>
      </c>
      <c r="I2355">
        <v>6.3705988632984371E-8</v>
      </c>
      <c r="J2355">
        <v>2.5332619469009828E-5</v>
      </c>
      <c r="K2355">
        <v>0.8353211246780855</v>
      </c>
      <c r="L2355">
        <v>-13.570125291102135</v>
      </c>
      <c r="M2355">
        <v>0</v>
      </c>
    </row>
    <row r="2356" spans="1:15" x14ac:dyDescent="0.15">
      <c r="A2356">
        <v>105</v>
      </c>
      <c r="B2356" t="s">
        <v>173</v>
      </c>
      <c r="C2356" t="s">
        <v>464</v>
      </c>
      <c r="D2356">
        <v>17</v>
      </c>
      <c r="E2356">
        <v>3323219.2993164063</v>
      </c>
      <c r="F2356">
        <v>3323400.87890625</v>
      </c>
      <c r="G2356">
        <v>3323310.0891113281</v>
      </c>
      <c r="H2356">
        <v>3147577.4695371524</v>
      </c>
      <c r="I2356">
        <v>6.9780820511491053E-8</v>
      </c>
      <c r="J2356">
        <v>2.5338694300888335E-5</v>
      </c>
      <c r="K2356">
        <v>0.91539177892180823</v>
      </c>
      <c r="L2356">
        <v>-5.2878790983109125</v>
      </c>
      <c r="M2356">
        <v>0</v>
      </c>
    </row>
    <row r="2357" spans="1:15" x14ac:dyDescent="0.15">
      <c r="A2357">
        <v>105</v>
      </c>
      <c r="B2357" t="s">
        <v>173</v>
      </c>
      <c r="C2357" t="s">
        <v>464</v>
      </c>
      <c r="D2357">
        <v>18</v>
      </c>
      <c r="E2357">
        <v>3323310.0891113281</v>
      </c>
      <c r="F2357">
        <v>3323400.87890625</v>
      </c>
      <c r="G2357">
        <v>3323355.4840087891</v>
      </c>
      <c r="H2357">
        <v>3285351.9772935435</v>
      </c>
      <c r="I2357">
        <v>7.2818665225144548E-8</v>
      </c>
      <c r="J2357">
        <v>2.5341732145601988E-5</v>
      </c>
      <c r="K2357">
        <v>0.95545994339616658</v>
      </c>
      <c r="L2357">
        <v>-1.1435281870419685</v>
      </c>
      <c r="M2357">
        <v>0</v>
      </c>
    </row>
    <row r="2358" spans="1:15" x14ac:dyDescent="0.15">
      <c r="A2358">
        <v>105</v>
      </c>
      <c r="B2358" t="s">
        <v>173</v>
      </c>
      <c r="C2358" t="s">
        <v>464</v>
      </c>
      <c r="D2358">
        <v>19</v>
      </c>
      <c r="E2358">
        <v>3323355.4840087891</v>
      </c>
      <c r="F2358">
        <v>3323400.87890625</v>
      </c>
      <c r="G2358">
        <v>3323378.1814575195</v>
      </c>
      <c r="H2358">
        <v>3354197.43279695</v>
      </c>
      <c r="I2358">
        <v>7.433615133710199E-8</v>
      </c>
      <c r="J2358">
        <v>2.5343249631713945E-5</v>
      </c>
      <c r="K2358">
        <v>0.97548186965338202</v>
      </c>
      <c r="L2358">
        <v>0.92734710456317038</v>
      </c>
      <c r="M2358">
        <v>0</v>
      </c>
    </row>
    <row r="2359" spans="1:15" x14ac:dyDescent="0.15">
      <c r="A2359">
        <v>105</v>
      </c>
      <c r="B2359" t="s">
        <v>173</v>
      </c>
      <c r="C2359" t="s">
        <v>465</v>
      </c>
      <c r="D2359">
        <v>19</v>
      </c>
      <c r="E2359">
        <v>3323355.4840087891</v>
      </c>
      <c r="F2359">
        <v>3323400.87890625</v>
      </c>
      <c r="G2359">
        <v>3323378.1814575195</v>
      </c>
      <c r="H2359">
        <v>3354197.43279695</v>
      </c>
      <c r="I2359">
        <v>7.433615133710199E-8</v>
      </c>
      <c r="J2359">
        <v>2.5343249631713945E-5</v>
      </c>
      <c r="K2359">
        <v>0.97548186965338202</v>
      </c>
      <c r="L2359">
        <v>0.92734710456317038</v>
      </c>
      <c r="M2359">
        <v>0</v>
      </c>
      <c r="N2359" t="s">
        <v>466</v>
      </c>
      <c r="O2359" t="s">
        <v>467</v>
      </c>
    </row>
    <row r="2360" spans="1:15" x14ac:dyDescent="0.15">
      <c r="A2360">
        <v>106</v>
      </c>
      <c r="B2360" t="s">
        <v>174</v>
      </c>
      <c r="C2360" t="s">
        <v>461</v>
      </c>
      <c r="D2360">
        <v>0</v>
      </c>
      <c r="E2360">
        <v>100000</v>
      </c>
      <c r="F2360">
        <v>12000000</v>
      </c>
      <c r="G2360">
        <v>100000</v>
      </c>
      <c r="H2360">
        <v>51.76677222608803</v>
      </c>
      <c r="I2360">
        <v>-3.7325883275449233E-4</v>
      </c>
      <c r="J2360">
        <v>-3.482068873081923E-4</v>
      </c>
      <c r="K2360">
        <v>1.3023797026546913E-5</v>
      </c>
      <c r="L2360">
        <v>-99.948233227773912</v>
      </c>
      <c r="M2360">
        <v>0</v>
      </c>
      <c r="O2360" t="s">
        <v>462</v>
      </c>
    </row>
    <row r="2361" spans="1:15" x14ac:dyDescent="0.15">
      <c r="A2361">
        <v>106</v>
      </c>
      <c r="B2361" t="s">
        <v>174</v>
      </c>
      <c r="C2361" t="s">
        <v>461</v>
      </c>
      <c r="D2361">
        <v>0</v>
      </c>
      <c r="E2361">
        <v>100000</v>
      </c>
      <c r="F2361">
        <v>12000000</v>
      </c>
      <c r="G2361">
        <v>12000000</v>
      </c>
      <c r="H2361">
        <v>37517507323980.961</v>
      </c>
      <c r="I2361">
        <v>5.8260537421011456E-2</v>
      </c>
      <c r="J2361">
        <v>5.8285589366457759E-2</v>
      </c>
      <c r="K2361">
        <v>9438880.9523510039</v>
      </c>
      <c r="L2361">
        <v>312645794.36650801</v>
      </c>
      <c r="M2361">
        <v>0</v>
      </c>
      <c r="O2361" t="s">
        <v>463</v>
      </c>
    </row>
    <row r="2362" spans="1:15" x14ac:dyDescent="0.15">
      <c r="A2362">
        <v>106</v>
      </c>
      <c r="B2362" t="s">
        <v>174</v>
      </c>
      <c r="C2362" t="s">
        <v>464</v>
      </c>
      <c r="D2362">
        <v>1</v>
      </c>
      <c r="E2362">
        <v>100000</v>
      </c>
      <c r="F2362">
        <v>12000000</v>
      </c>
      <c r="G2362">
        <v>6050000</v>
      </c>
      <c r="H2362">
        <v>122778188687.58722</v>
      </c>
      <c r="I2362">
        <v>5.972664211240466E-4</v>
      </c>
      <c r="J2362">
        <v>6.2231836657034663E-4</v>
      </c>
      <c r="K2362">
        <v>30889.277812619228</v>
      </c>
      <c r="L2362">
        <v>2029291.5485551606</v>
      </c>
      <c r="M2362">
        <v>0</v>
      </c>
    </row>
    <row r="2363" spans="1:15" x14ac:dyDescent="0.15">
      <c r="A2363">
        <v>106</v>
      </c>
      <c r="B2363" t="s">
        <v>174</v>
      </c>
      <c r="C2363" t="s">
        <v>464</v>
      </c>
      <c r="D2363">
        <v>2</v>
      </c>
      <c r="E2363">
        <v>100000</v>
      </c>
      <c r="F2363">
        <v>6050000</v>
      </c>
      <c r="G2363">
        <v>3075000</v>
      </c>
      <c r="H2363">
        <v>-381038.89775331365</v>
      </c>
      <c r="I2363">
        <v>-1.8866929411436371E-5</v>
      </c>
      <c r="J2363">
        <v>6.1850160348636479E-6</v>
      </c>
      <c r="K2363">
        <v>-9.5864065889304476E-2</v>
      </c>
      <c r="L2363">
        <v>-112.39150887002646</v>
      </c>
      <c r="M2363">
        <v>0</v>
      </c>
    </row>
    <row r="2364" spans="1:15" x14ac:dyDescent="0.15">
      <c r="A2364">
        <v>106</v>
      </c>
      <c r="B2364" t="s">
        <v>174</v>
      </c>
      <c r="C2364" t="s">
        <v>464</v>
      </c>
      <c r="D2364">
        <v>3</v>
      </c>
      <c r="E2364">
        <v>3075000</v>
      </c>
      <c r="F2364">
        <v>6050000</v>
      </c>
      <c r="G2364">
        <v>4562500</v>
      </c>
      <c r="H2364">
        <v>7201561788.0349874</v>
      </c>
      <c r="I2364">
        <v>6.8801353280809291E-5</v>
      </c>
      <c r="J2364">
        <v>9.3853298727109317E-5</v>
      </c>
      <c r="K2364">
        <v>1811.8123840496535</v>
      </c>
      <c r="L2364">
        <v>157742.45014871206</v>
      </c>
      <c r="M2364">
        <v>0</v>
      </c>
    </row>
    <row r="2365" spans="1:15" x14ac:dyDescent="0.15">
      <c r="A2365">
        <v>106</v>
      </c>
      <c r="B2365" t="s">
        <v>174</v>
      </c>
      <c r="C2365" t="s">
        <v>464</v>
      </c>
      <c r="D2365">
        <v>4</v>
      </c>
      <c r="E2365">
        <v>3075000</v>
      </c>
      <c r="F2365">
        <v>4562500</v>
      </c>
      <c r="G2365">
        <v>3818750</v>
      </c>
      <c r="H2365">
        <v>-98715258.514231399</v>
      </c>
      <c r="I2365">
        <v>-2.8047923328558289E-6</v>
      </c>
      <c r="J2365">
        <v>2.2247153113444191E-5</v>
      </c>
      <c r="K2365">
        <v>-24.835380593123993</v>
      </c>
      <c r="L2365">
        <v>-2685.0149529094965</v>
      </c>
      <c r="M2365">
        <v>0</v>
      </c>
    </row>
    <row r="2366" spans="1:15" x14ac:dyDescent="0.15">
      <c r="A2366">
        <v>106</v>
      </c>
      <c r="B2366" t="s">
        <v>174</v>
      </c>
      <c r="C2366" t="s">
        <v>464</v>
      </c>
      <c r="D2366">
        <v>5</v>
      </c>
      <c r="E2366">
        <v>3818750</v>
      </c>
      <c r="F2366">
        <v>4562500</v>
      </c>
      <c r="G2366">
        <v>4190625</v>
      </c>
      <c r="H2366">
        <v>1786845500.7037635</v>
      </c>
      <c r="I2366">
        <v>2.3472521242861097E-5</v>
      </c>
      <c r="J2366">
        <v>4.8524466689161117E-5</v>
      </c>
      <c r="K2366">
        <v>449.54537666222603</v>
      </c>
      <c r="L2366">
        <v>42539.117093602108</v>
      </c>
      <c r="M2366">
        <v>0</v>
      </c>
    </row>
    <row r="2367" spans="1:15" x14ac:dyDescent="0.15">
      <c r="A2367">
        <v>106</v>
      </c>
      <c r="B2367" t="s">
        <v>174</v>
      </c>
      <c r="C2367" t="s">
        <v>464</v>
      </c>
      <c r="D2367">
        <v>6</v>
      </c>
      <c r="E2367">
        <v>3818750</v>
      </c>
      <c r="F2367">
        <v>4190625</v>
      </c>
      <c r="G2367">
        <v>4004687.5</v>
      </c>
      <c r="H2367">
        <v>506066449.52135044</v>
      </c>
      <c r="I2367">
        <v>8.3729219505733059E-6</v>
      </c>
      <c r="J2367">
        <v>3.3424867396873326E-5</v>
      </c>
      <c r="K2367">
        <v>127.31925204310515</v>
      </c>
      <c r="L2367">
        <v>12536.852426596344</v>
      </c>
      <c r="M2367">
        <v>0</v>
      </c>
    </row>
    <row r="2368" spans="1:15" x14ac:dyDescent="0.15">
      <c r="A2368">
        <v>106</v>
      </c>
      <c r="B2368" t="s">
        <v>174</v>
      </c>
      <c r="C2368" t="s">
        <v>464</v>
      </c>
      <c r="D2368">
        <v>7</v>
      </c>
      <c r="E2368">
        <v>3818750</v>
      </c>
      <c r="F2368">
        <v>4004687.5</v>
      </c>
      <c r="G2368">
        <v>3911718.75</v>
      </c>
      <c r="H2368">
        <v>121543633.70882183</v>
      </c>
      <c r="I2368">
        <v>2.3429894772265425E-6</v>
      </c>
      <c r="J2368">
        <v>2.7394934923526562E-5</v>
      </c>
      <c r="K2368">
        <v>30.578681019152349</v>
      </c>
      <c r="L2368">
        <v>3007.1669891610136</v>
      </c>
      <c r="M2368">
        <v>0</v>
      </c>
    </row>
    <row r="2369" spans="1:15" x14ac:dyDescent="0.15">
      <c r="A2369">
        <v>106</v>
      </c>
      <c r="B2369" t="s">
        <v>174</v>
      </c>
      <c r="C2369" t="s">
        <v>464</v>
      </c>
      <c r="D2369">
        <v>8</v>
      </c>
      <c r="E2369">
        <v>3818750</v>
      </c>
      <c r="F2369">
        <v>3911718.75</v>
      </c>
      <c r="G2369">
        <v>3865234.375</v>
      </c>
      <c r="H2369">
        <v>-14771090.762974935</v>
      </c>
      <c r="I2369">
        <v>-3.3520978017060354E-7</v>
      </c>
      <c r="J2369">
        <v>2.4716735666129416E-5</v>
      </c>
      <c r="K2369">
        <v>-3.7162001740711039</v>
      </c>
      <c r="L2369">
        <v>-482.15252504513222</v>
      </c>
      <c r="M2369">
        <v>0</v>
      </c>
    </row>
    <row r="2370" spans="1:15" x14ac:dyDescent="0.15">
      <c r="A2370">
        <v>106</v>
      </c>
      <c r="B2370" t="s">
        <v>174</v>
      </c>
      <c r="C2370" t="s">
        <v>464</v>
      </c>
      <c r="D2370">
        <v>9</v>
      </c>
      <c r="E2370">
        <v>3865234.375</v>
      </c>
      <c r="F2370">
        <v>3911718.75</v>
      </c>
      <c r="G2370">
        <v>3888476.5625</v>
      </c>
      <c r="H2370">
        <v>47449567.766376287</v>
      </c>
      <c r="I2370">
        <v>9.772456768201598E-7</v>
      </c>
      <c r="J2370">
        <v>2.6029191123120179E-5</v>
      </c>
      <c r="K2370">
        <v>11.937648669453608</v>
      </c>
      <c r="L2370">
        <v>1120.2611229285578</v>
      </c>
      <c r="M2370">
        <v>0</v>
      </c>
    </row>
    <row r="2371" spans="1:15" x14ac:dyDescent="0.15">
      <c r="A2371">
        <v>106</v>
      </c>
      <c r="B2371" t="s">
        <v>174</v>
      </c>
      <c r="C2371" t="s">
        <v>464</v>
      </c>
      <c r="D2371">
        <v>10</v>
      </c>
      <c r="E2371">
        <v>3865234.375</v>
      </c>
      <c r="F2371">
        <v>3888476.5625</v>
      </c>
      <c r="G2371">
        <v>3876855.46875</v>
      </c>
      <c r="H2371">
        <v>14559205.5314977</v>
      </c>
      <c r="I2371">
        <v>3.1441482921495517E-7</v>
      </c>
      <c r="J2371">
        <v>2.5366360275514975E-5</v>
      </c>
      <c r="K2371">
        <v>3.6628928085735946</v>
      </c>
      <c r="L2371">
        <v>275.54161223843533</v>
      </c>
      <c r="M2371">
        <v>0</v>
      </c>
    </row>
    <row r="2372" spans="1:15" x14ac:dyDescent="0.15">
      <c r="A2372">
        <v>106</v>
      </c>
      <c r="B2372" t="s">
        <v>174</v>
      </c>
      <c r="C2372" t="s">
        <v>464</v>
      </c>
      <c r="D2372">
        <v>11</v>
      </c>
      <c r="E2372">
        <v>3865234.375</v>
      </c>
      <c r="F2372">
        <v>3876855.46875</v>
      </c>
      <c r="G2372">
        <v>3871044.921875</v>
      </c>
      <c r="H2372">
        <v>-544163.5838109107</v>
      </c>
      <c r="I2372">
        <v>-1.2043172875325078E-8</v>
      </c>
      <c r="J2372">
        <v>2.5039902273424695E-5</v>
      </c>
      <c r="K2372">
        <v>-0.13690395904614847</v>
      </c>
      <c r="L2372">
        <v>-114.05727897229714</v>
      </c>
      <c r="M2372">
        <v>0</v>
      </c>
    </row>
    <row r="2373" spans="1:15" x14ac:dyDescent="0.15">
      <c r="A2373">
        <v>106</v>
      </c>
      <c r="B2373" t="s">
        <v>174</v>
      </c>
      <c r="C2373" t="s">
        <v>464</v>
      </c>
      <c r="D2373">
        <v>12</v>
      </c>
      <c r="E2373">
        <v>3871044.921875</v>
      </c>
      <c r="F2373">
        <v>3876855.46875</v>
      </c>
      <c r="G2373">
        <v>3873950.1953125</v>
      </c>
      <c r="H2373">
        <v>6897011.8493478745</v>
      </c>
      <c r="I2373">
        <v>1.5077151229215638E-7</v>
      </c>
      <c r="J2373">
        <v>2.5202716958592176E-5</v>
      </c>
      <c r="K2373">
        <v>1.7351918721779593</v>
      </c>
      <c r="L2373">
        <v>78.035635504382455</v>
      </c>
      <c r="M2373">
        <v>0</v>
      </c>
    </row>
    <row r="2374" spans="1:15" x14ac:dyDescent="0.15">
      <c r="A2374">
        <v>106</v>
      </c>
      <c r="B2374" t="s">
        <v>174</v>
      </c>
      <c r="C2374" t="s">
        <v>464</v>
      </c>
      <c r="D2374">
        <v>13</v>
      </c>
      <c r="E2374">
        <v>3871044.921875</v>
      </c>
      <c r="F2374">
        <v>3873950.1953125</v>
      </c>
      <c r="G2374">
        <v>3872497.55859375</v>
      </c>
      <c r="H2374">
        <v>3148963.9221063419</v>
      </c>
      <c r="I2374">
        <v>6.9261983266466579E-8</v>
      </c>
      <c r="J2374">
        <v>2.5121207429566486E-5</v>
      </c>
      <c r="K2374">
        <v>0.79223535101468467</v>
      </c>
      <c r="L2374">
        <v>-18.683901682049104</v>
      </c>
      <c r="M2374">
        <v>0</v>
      </c>
    </row>
    <row r="2375" spans="1:15" x14ac:dyDescent="0.15">
      <c r="A2375">
        <v>106</v>
      </c>
      <c r="B2375" t="s">
        <v>174</v>
      </c>
      <c r="C2375" t="s">
        <v>464</v>
      </c>
      <c r="D2375">
        <v>14</v>
      </c>
      <c r="E2375">
        <v>3872497.55859375</v>
      </c>
      <c r="F2375">
        <v>3873950.1953125</v>
      </c>
      <c r="G2375">
        <v>3873223.876953125</v>
      </c>
      <c r="H2375">
        <v>5016130.2788209636</v>
      </c>
      <c r="I2375">
        <v>1.0999163829226465E-7</v>
      </c>
      <c r="J2375">
        <v>2.5161937084592284E-5</v>
      </c>
      <c r="K2375">
        <v>1.2619883334576076</v>
      </c>
      <c r="L2375">
        <v>29.50788382433775</v>
      </c>
      <c r="M2375">
        <v>0</v>
      </c>
    </row>
    <row r="2376" spans="1:15" x14ac:dyDescent="0.15">
      <c r="A2376">
        <v>106</v>
      </c>
      <c r="B2376" t="s">
        <v>174</v>
      </c>
      <c r="C2376" t="s">
        <v>464</v>
      </c>
      <c r="D2376">
        <v>15</v>
      </c>
      <c r="E2376">
        <v>3872497.55859375</v>
      </c>
      <c r="F2376">
        <v>3873223.876953125</v>
      </c>
      <c r="G2376">
        <v>3872860.7177734375</v>
      </c>
      <c r="H2376">
        <v>4080826.7387784766</v>
      </c>
      <c r="I2376">
        <v>8.9620369920028175E-8</v>
      </c>
      <c r="J2376">
        <v>2.5141565816220048E-5</v>
      </c>
      <c r="K2376">
        <v>1.0266790232590981</v>
      </c>
      <c r="L2376">
        <v>5.3698295952301045</v>
      </c>
      <c r="M2376">
        <v>0</v>
      </c>
    </row>
    <row r="2377" spans="1:15" x14ac:dyDescent="0.15">
      <c r="A2377">
        <v>106</v>
      </c>
      <c r="B2377" t="s">
        <v>174</v>
      </c>
      <c r="C2377" t="s">
        <v>464</v>
      </c>
      <c r="D2377">
        <v>16</v>
      </c>
      <c r="E2377">
        <v>3872497.55859375</v>
      </c>
      <c r="F2377">
        <v>3872860.7177734375</v>
      </c>
      <c r="G2377">
        <v>3872679.1381835938</v>
      </c>
      <c r="H2377">
        <v>3614395.1258375547</v>
      </c>
      <c r="I2377">
        <v>7.9438030214070348E-8</v>
      </c>
      <c r="J2377">
        <v>2.513138347651409E-5</v>
      </c>
      <c r="K2377">
        <v>0.90933134264311222</v>
      </c>
      <c r="L2377">
        <v>-6.6693883776589411</v>
      </c>
      <c r="M2377">
        <v>0</v>
      </c>
    </row>
    <row r="2378" spans="1:15" x14ac:dyDescent="0.15">
      <c r="A2378">
        <v>106</v>
      </c>
      <c r="B2378" t="s">
        <v>174</v>
      </c>
      <c r="C2378" t="s">
        <v>464</v>
      </c>
      <c r="D2378">
        <v>17</v>
      </c>
      <c r="E2378">
        <v>3872679.1381835938</v>
      </c>
      <c r="F2378">
        <v>3872860.7177734375</v>
      </c>
      <c r="G2378">
        <v>3872769.9279785156</v>
      </c>
      <c r="H2378">
        <v>3847468.2010866338</v>
      </c>
      <c r="I2378">
        <v>8.4528028938449213E-8</v>
      </c>
      <c r="J2378">
        <v>2.5136473475238469E-5</v>
      </c>
      <c r="K2378">
        <v>0.96796927376888864</v>
      </c>
      <c r="L2378">
        <v>-0.65332378019906345</v>
      </c>
      <c r="M2378">
        <v>0</v>
      </c>
    </row>
    <row r="2379" spans="1:15" x14ac:dyDescent="0.15">
      <c r="A2379">
        <v>106</v>
      </c>
      <c r="B2379" t="s">
        <v>174</v>
      </c>
      <c r="C2379" t="s">
        <v>465</v>
      </c>
      <c r="D2379">
        <v>17</v>
      </c>
      <c r="E2379">
        <v>3872679.1381835938</v>
      </c>
      <c r="F2379">
        <v>3872860.7177734375</v>
      </c>
      <c r="G2379">
        <v>3872769.9279785156</v>
      </c>
      <c r="H2379">
        <v>3847468.2010866338</v>
      </c>
      <c r="I2379">
        <v>8.4528028938449213E-8</v>
      </c>
      <c r="J2379">
        <v>2.5136473475238469E-5</v>
      </c>
      <c r="K2379">
        <v>0.96796927376888864</v>
      </c>
      <c r="L2379">
        <v>-0.65332378019906345</v>
      </c>
      <c r="M2379">
        <v>0</v>
      </c>
      <c r="N2379" t="s">
        <v>466</v>
      </c>
      <c r="O2379" t="s">
        <v>467</v>
      </c>
    </row>
    <row r="2380" spans="1:15" x14ac:dyDescent="0.15">
      <c r="A2380">
        <v>107</v>
      </c>
      <c r="B2380" t="s">
        <v>175</v>
      </c>
      <c r="C2380" t="s">
        <v>461</v>
      </c>
      <c r="D2380">
        <v>0</v>
      </c>
      <c r="E2380">
        <v>100000</v>
      </c>
      <c r="F2380">
        <v>12000000</v>
      </c>
      <c r="G2380">
        <v>100000</v>
      </c>
      <c r="H2380">
        <v>-47.85388508609897</v>
      </c>
      <c r="I2380">
        <v>-3.7753009534075965E-4</v>
      </c>
      <c r="J2380">
        <v>-3.5331658233287973E-4</v>
      </c>
      <c r="K2380">
        <v>-1.1759383929596023E-5</v>
      </c>
      <c r="L2380">
        <v>-100.0478538850861</v>
      </c>
      <c r="M2380">
        <v>0</v>
      </c>
      <c r="O2380" t="s">
        <v>462</v>
      </c>
    </row>
    <row r="2381" spans="1:15" x14ac:dyDescent="0.15">
      <c r="A2381">
        <v>107</v>
      </c>
      <c r="B2381" t="s">
        <v>175</v>
      </c>
      <c r="C2381" t="s">
        <v>461</v>
      </c>
      <c r="D2381">
        <v>0</v>
      </c>
      <c r="E2381">
        <v>100000</v>
      </c>
      <c r="F2381">
        <v>12000000</v>
      </c>
      <c r="G2381">
        <v>12000000</v>
      </c>
      <c r="H2381">
        <v>22022661462194.641</v>
      </c>
      <c r="I2381">
        <v>3.5916139284432672E-2</v>
      </c>
      <c r="J2381">
        <v>3.5940352797440553E-2</v>
      </c>
      <c r="K2381">
        <v>5411743.0762313195</v>
      </c>
      <c r="L2381">
        <v>183522078.85162202</v>
      </c>
      <c r="M2381">
        <v>0</v>
      </c>
      <c r="O2381" t="s">
        <v>463</v>
      </c>
    </row>
    <row r="2382" spans="1:15" x14ac:dyDescent="0.15">
      <c r="A2382">
        <v>107</v>
      </c>
      <c r="B2382" t="s">
        <v>175</v>
      </c>
      <c r="C2382" t="s">
        <v>464</v>
      </c>
      <c r="D2382">
        <v>1</v>
      </c>
      <c r="E2382">
        <v>100000</v>
      </c>
      <c r="F2382">
        <v>12000000</v>
      </c>
      <c r="G2382">
        <v>6050000</v>
      </c>
      <c r="H2382">
        <v>94637410619.717545</v>
      </c>
      <c r="I2382">
        <v>4.6863902615468006E-4</v>
      </c>
      <c r="J2382">
        <v>4.9285253916255998E-4</v>
      </c>
      <c r="K2382">
        <v>23255.742842567346</v>
      </c>
      <c r="L2382">
        <v>1564154.7209870669</v>
      </c>
      <c r="M2382">
        <v>0</v>
      </c>
    </row>
    <row r="2383" spans="1:15" x14ac:dyDescent="0.15">
      <c r="A2383">
        <v>107</v>
      </c>
      <c r="B2383" t="s">
        <v>175</v>
      </c>
      <c r="C2383" t="s">
        <v>464</v>
      </c>
      <c r="D2383">
        <v>2</v>
      </c>
      <c r="E2383">
        <v>100000</v>
      </c>
      <c r="F2383">
        <v>6050000</v>
      </c>
      <c r="G2383">
        <v>3075000</v>
      </c>
      <c r="H2383">
        <v>-285527.8270032453</v>
      </c>
      <c r="I2383">
        <v>-1.9109054091024028E-5</v>
      </c>
      <c r="J2383">
        <v>5.1044589168559112E-6</v>
      </c>
      <c r="K2383">
        <v>-7.0164237120421205E-2</v>
      </c>
      <c r="L2383">
        <v>-109.28545778872342</v>
      </c>
      <c r="M2383">
        <v>0</v>
      </c>
    </row>
    <row r="2384" spans="1:15" x14ac:dyDescent="0.15">
      <c r="A2384">
        <v>107</v>
      </c>
      <c r="B2384" t="s">
        <v>175</v>
      </c>
      <c r="C2384" t="s">
        <v>464</v>
      </c>
      <c r="D2384">
        <v>3</v>
      </c>
      <c r="E2384">
        <v>3075000</v>
      </c>
      <c r="F2384">
        <v>6050000</v>
      </c>
      <c r="G2384">
        <v>4562500</v>
      </c>
      <c r="H2384">
        <v>4624796485.3117085</v>
      </c>
      <c r="I2384">
        <v>4.714302523166028E-5</v>
      </c>
      <c r="J2384">
        <v>7.1356538239540217E-5</v>
      </c>
      <c r="K2384">
        <v>1136.4752803074884</v>
      </c>
      <c r="L2384">
        <v>101265.40241779087</v>
      </c>
      <c r="M2384">
        <v>0</v>
      </c>
    </row>
    <row r="2385" spans="1:15" x14ac:dyDescent="0.15">
      <c r="A2385">
        <v>107</v>
      </c>
      <c r="B2385" t="s">
        <v>175</v>
      </c>
      <c r="C2385" t="s">
        <v>464</v>
      </c>
      <c r="D2385">
        <v>4</v>
      </c>
      <c r="E2385">
        <v>3075000</v>
      </c>
      <c r="F2385">
        <v>4562500</v>
      </c>
      <c r="G2385">
        <v>3818750</v>
      </c>
      <c r="H2385">
        <v>-111680574.83587539</v>
      </c>
      <c r="I2385">
        <v>-7.9227582555236329E-6</v>
      </c>
      <c r="J2385">
        <v>1.6290754752356305E-5</v>
      </c>
      <c r="K2385">
        <v>-27.443848176802195</v>
      </c>
      <c r="L2385">
        <v>-3024.5322379279974</v>
      </c>
      <c r="M2385">
        <v>0</v>
      </c>
    </row>
    <row r="2386" spans="1:15" x14ac:dyDescent="0.15">
      <c r="A2386">
        <v>107</v>
      </c>
      <c r="B2386" t="s">
        <v>175</v>
      </c>
      <c r="C2386" t="s">
        <v>464</v>
      </c>
      <c r="D2386">
        <v>5</v>
      </c>
      <c r="E2386">
        <v>3818750</v>
      </c>
      <c r="F2386">
        <v>4562500</v>
      </c>
      <c r="G2386">
        <v>4190625</v>
      </c>
      <c r="H2386">
        <v>821091048.50113797</v>
      </c>
      <c r="I2386">
        <v>1.2064077544238017E-5</v>
      </c>
      <c r="J2386">
        <v>3.6277590552117955E-5</v>
      </c>
      <c r="K2386">
        <v>201.77097142911506</v>
      </c>
      <c r="L2386">
        <v>19493.52241016884</v>
      </c>
      <c r="M2386">
        <v>0</v>
      </c>
    </row>
    <row r="2387" spans="1:15" x14ac:dyDescent="0.15">
      <c r="A2387">
        <v>107</v>
      </c>
      <c r="B2387" t="s">
        <v>175</v>
      </c>
      <c r="C2387" t="s">
        <v>464</v>
      </c>
      <c r="D2387">
        <v>6</v>
      </c>
      <c r="E2387">
        <v>3818750</v>
      </c>
      <c r="F2387">
        <v>4190625</v>
      </c>
      <c r="G2387">
        <v>4004687.5</v>
      </c>
      <c r="H2387">
        <v>25823263.096736304</v>
      </c>
      <c r="I2387">
        <v>5.3124918004903663E-7</v>
      </c>
      <c r="J2387">
        <v>2.4744762187928974E-5</v>
      </c>
      <c r="K2387">
        <v>6.3456846716444026</v>
      </c>
      <c r="L2387">
        <v>544.82592204101582</v>
      </c>
      <c r="M2387">
        <v>0</v>
      </c>
    </row>
    <row r="2388" spans="1:15" x14ac:dyDescent="0.15">
      <c r="A2388">
        <v>107</v>
      </c>
      <c r="B2388" t="s">
        <v>175</v>
      </c>
      <c r="C2388" t="s">
        <v>464</v>
      </c>
      <c r="D2388">
        <v>7</v>
      </c>
      <c r="E2388">
        <v>3818750</v>
      </c>
      <c r="F2388">
        <v>4004687.5</v>
      </c>
      <c r="G2388">
        <v>3911718.75</v>
      </c>
      <c r="H2388">
        <v>-124645208.11493793</v>
      </c>
      <c r="I2388">
        <v>-4.0403120526302452E-6</v>
      </c>
      <c r="J2388">
        <v>2.0173200955249692E-5</v>
      </c>
      <c r="K2388">
        <v>-30.629714903414133</v>
      </c>
      <c r="L2388">
        <v>-3286.4562889378981</v>
      </c>
      <c r="M2388">
        <v>0</v>
      </c>
    </row>
    <row r="2389" spans="1:15" x14ac:dyDescent="0.15">
      <c r="A2389">
        <v>107</v>
      </c>
      <c r="B2389" t="s">
        <v>175</v>
      </c>
      <c r="C2389" t="s">
        <v>464</v>
      </c>
      <c r="D2389">
        <v>8</v>
      </c>
      <c r="E2389">
        <v>3911718.75</v>
      </c>
      <c r="F2389">
        <v>4004687.5</v>
      </c>
      <c r="G2389">
        <v>3958203.125</v>
      </c>
      <c r="H2389">
        <v>-73168076.108903334</v>
      </c>
      <c r="I2389">
        <v>-1.8455004107132737E-6</v>
      </c>
      <c r="J2389">
        <v>2.2368012597166664E-5</v>
      </c>
      <c r="K2389">
        <v>-17.9799716743257</v>
      </c>
      <c r="L2389">
        <v>-1948.5174660889425</v>
      </c>
      <c r="M2389">
        <v>0</v>
      </c>
    </row>
    <row r="2390" spans="1:15" x14ac:dyDescent="0.15">
      <c r="A2390">
        <v>107</v>
      </c>
      <c r="B2390" t="s">
        <v>175</v>
      </c>
      <c r="C2390" t="s">
        <v>464</v>
      </c>
      <c r="D2390">
        <v>9</v>
      </c>
      <c r="E2390">
        <v>3958203.125</v>
      </c>
      <c r="F2390">
        <v>4004687.5</v>
      </c>
      <c r="G2390">
        <v>3981445.3125</v>
      </c>
      <c r="H2390">
        <v>-30018749.082545176</v>
      </c>
      <c r="I2390">
        <v>-6.8055569759234582E-7</v>
      </c>
      <c r="J2390">
        <v>2.3532957310287592E-5</v>
      </c>
      <c r="K2390">
        <v>-7.376663251327118</v>
      </c>
      <c r="L2390">
        <v>-853.96612853878491</v>
      </c>
      <c r="M2390">
        <v>0</v>
      </c>
    </row>
    <row r="2391" spans="1:15" x14ac:dyDescent="0.15">
      <c r="A2391">
        <v>107</v>
      </c>
      <c r="B2391" t="s">
        <v>175</v>
      </c>
      <c r="C2391" t="s">
        <v>464</v>
      </c>
      <c r="D2391">
        <v>10</v>
      </c>
      <c r="E2391">
        <v>3981445.3125</v>
      </c>
      <c r="F2391">
        <v>4004687.5</v>
      </c>
      <c r="G2391">
        <v>3993066.40625</v>
      </c>
      <c r="H2391">
        <v>-3735716.6402883586</v>
      </c>
      <c r="I2391">
        <v>-8.0590207514926859E-8</v>
      </c>
      <c r="J2391">
        <v>2.4132922800365011E-5</v>
      </c>
      <c r="K2391">
        <v>-0.91799706849909402</v>
      </c>
      <c r="L2391">
        <v>-193.55508424405778</v>
      </c>
      <c r="M2391">
        <v>0</v>
      </c>
    </row>
    <row r="2392" spans="1:15" x14ac:dyDescent="0.15">
      <c r="A2392">
        <v>107</v>
      </c>
      <c r="B2392" t="s">
        <v>175</v>
      </c>
      <c r="C2392" t="s">
        <v>464</v>
      </c>
      <c r="D2392">
        <v>11</v>
      </c>
      <c r="E2392">
        <v>3993066.40625</v>
      </c>
      <c r="F2392">
        <v>4004687.5</v>
      </c>
      <c r="G2392">
        <v>3998876.953125</v>
      </c>
      <c r="H2392">
        <v>10627726.548125297</v>
      </c>
      <c r="I2392">
        <v>2.2383378349910964E-7</v>
      </c>
      <c r="J2392">
        <v>2.4437346791379047E-5</v>
      </c>
      <c r="K2392">
        <v>2.6116064882362005</v>
      </c>
      <c r="L2392">
        <v>165.76778112214865</v>
      </c>
      <c r="M2392">
        <v>0</v>
      </c>
    </row>
    <row r="2393" spans="1:15" x14ac:dyDescent="0.15">
      <c r="A2393">
        <v>107</v>
      </c>
      <c r="B2393" t="s">
        <v>175</v>
      </c>
      <c r="C2393" t="s">
        <v>464</v>
      </c>
      <c r="D2393">
        <v>12</v>
      </c>
      <c r="E2393">
        <v>3993066.40625</v>
      </c>
      <c r="F2393">
        <v>3998876.953125</v>
      </c>
      <c r="G2393">
        <v>3995971.6796875</v>
      </c>
      <c r="H2393">
        <v>3342790.5705570681</v>
      </c>
      <c r="I2393">
        <v>7.1248748608516586E-8</v>
      </c>
      <c r="J2393">
        <v>2.4284761756488454E-5</v>
      </c>
      <c r="K2393">
        <v>0.82144130293054907</v>
      </c>
      <c r="L2393">
        <v>-16.345989448591716</v>
      </c>
      <c r="M2393">
        <v>0</v>
      </c>
    </row>
    <row r="2394" spans="1:15" x14ac:dyDescent="0.15">
      <c r="A2394">
        <v>107</v>
      </c>
      <c r="B2394" t="s">
        <v>175</v>
      </c>
      <c r="C2394" t="s">
        <v>464</v>
      </c>
      <c r="D2394">
        <v>13</v>
      </c>
      <c r="E2394">
        <v>3995971.6796875</v>
      </c>
      <c r="F2394">
        <v>3998876.953125</v>
      </c>
      <c r="G2394">
        <v>3997424.31640625</v>
      </c>
      <c r="H2394">
        <v>6959432.8957380801</v>
      </c>
      <c r="I2394">
        <v>1.4744952064661449E-7</v>
      </c>
      <c r="J2394">
        <v>2.4360962528526552E-5</v>
      </c>
      <c r="K2394">
        <v>1.7101776210228232</v>
      </c>
      <c r="L2394">
        <v>74.097927687464619</v>
      </c>
      <c r="M2394">
        <v>0</v>
      </c>
    </row>
    <row r="2395" spans="1:15" x14ac:dyDescent="0.15">
      <c r="A2395">
        <v>107</v>
      </c>
      <c r="B2395" t="s">
        <v>175</v>
      </c>
      <c r="C2395" t="s">
        <v>464</v>
      </c>
      <c r="D2395">
        <v>14</v>
      </c>
      <c r="E2395">
        <v>3995971.6796875</v>
      </c>
      <c r="F2395">
        <v>3997424.31640625</v>
      </c>
      <c r="G2395">
        <v>3996697.998046875</v>
      </c>
      <c r="H2395">
        <v>5144614.8717117291</v>
      </c>
      <c r="I2395">
        <v>1.0932510283082387E-7</v>
      </c>
      <c r="J2395">
        <v>2.4322838110710761E-5</v>
      </c>
      <c r="K2395">
        <v>1.2642129544449772</v>
      </c>
      <c r="L2395">
        <v>28.721631562500431</v>
      </c>
      <c r="M2395">
        <v>0</v>
      </c>
    </row>
    <row r="2396" spans="1:15" x14ac:dyDescent="0.15">
      <c r="A2396">
        <v>107</v>
      </c>
      <c r="B2396" t="s">
        <v>175</v>
      </c>
      <c r="C2396" t="s">
        <v>464</v>
      </c>
      <c r="D2396">
        <v>15</v>
      </c>
      <c r="E2396">
        <v>3995971.6796875</v>
      </c>
      <c r="F2396">
        <v>3996697.998046875</v>
      </c>
      <c r="G2396">
        <v>3996334.8388671875</v>
      </c>
      <c r="H2396">
        <v>4242159.0965579981</v>
      </c>
      <c r="I2396">
        <v>9.0282588558145322E-8</v>
      </c>
      <c r="J2396">
        <v>2.4303795596438083E-5</v>
      </c>
      <c r="K2396">
        <v>1.0424478057967503</v>
      </c>
      <c r="L2396">
        <v>6.1512427662466003</v>
      </c>
      <c r="M2396">
        <v>0</v>
      </c>
    </row>
    <row r="2397" spans="1:15" x14ac:dyDescent="0.15">
      <c r="A2397">
        <v>107</v>
      </c>
      <c r="B2397" t="s">
        <v>175</v>
      </c>
      <c r="C2397" t="s">
        <v>464</v>
      </c>
      <c r="D2397">
        <v>16</v>
      </c>
      <c r="E2397">
        <v>3995971.6796875</v>
      </c>
      <c r="F2397">
        <v>3996334.8388671875</v>
      </c>
      <c r="G2397">
        <v>3996153.2592773438</v>
      </c>
      <c r="H2397">
        <v>3792036.5091922982</v>
      </c>
      <c r="I2397">
        <v>8.0763472702650025E-8</v>
      </c>
      <c r="J2397">
        <v>2.4294276480582587E-5</v>
      </c>
      <c r="K2397">
        <v>0.93183684263894395</v>
      </c>
      <c r="L2397">
        <v>-5.1078308773862604</v>
      </c>
      <c r="M2397">
        <v>0</v>
      </c>
    </row>
    <row r="2398" spans="1:15" x14ac:dyDescent="0.15">
      <c r="A2398">
        <v>107</v>
      </c>
      <c r="B2398" t="s">
        <v>175</v>
      </c>
      <c r="C2398" t="s">
        <v>464</v>
      </c>
      <c r="D2398">
        <v>17</v>
      </c>
      <c r="E2398">
        <v>3996153.2592773438</v>
      </c>
      <c r="F2398">
        <v>3996334.8388671875</v>
      </c>
      <c r="G2398">
        <v>3996244.0490722656</v>
      </c>
      <c r="H2398">
        <v>4016961.8888511336</v>
      </c>
      <c r="I2398">
        <v>8.5521925674686395E-8</v>
      </c>
      <c r="J2398">
        <v>2.4299034933554624E-5</v>
      </c>
      <c r="K2398">
        <v>0.98710892535823669</v>
      </c>
      <c r="L2398">
        <v>0.51843279650745289</v>
      </c>
      <c r="M2398">
        <v>0</v>
      </c>
    </row>
    <row r="2399" spans="1:15" x14ac:dyDescent="0.15">
      <c r="A2399">
        <v>107</v>
      </c>
      <c r="B2399" t="s">
        <v>175</v>
      </c>
      <c r="C2399" t="s">
        <v>465</v>
      </c>
      <c r="D2399">
        <v>17</v>
      </c>
      <c r="E2399">
        <v>3996153.2592773438</v>
      </c>
      <c r="F2399">
        <v>3996334.8388671875</v>
      </c>
      <c r="G2399">
        <v>3996244.0490722656</v>
      </c>
      <c r="H2399">
        <v>4016961.8888511336</v>
      </c>
      <c r="I2399">
        <v>8.5521925674686395E-8</v>
      </c>
      <c r="J2399">
        <v>2.4299034933554624E-5</v>
      </c>
      <c r="K2399">
        <v>0.98710892535823669</v>
      </c>
      <c r="L2399">
        <v>0.51843279650745289</v>
      </c>
      <c r="M2399">
        <v>0</v>
      </c>
      <c r="N2399" t="s">
        <v>466</v>
      </c>
      <c r="O2399" t="s">
        <v>467</v>
      </c>
    </row>
    <row r="2400" spans="1:15" x14ac:dyDescent="0.15">
      <c r="A2400">
        <v>108</v>
      </c>
      <c r="B2400" t="s">
        <v>176</v>
      </c>
      <c r="C2400" t="s">
        <v>461</v>
      </c>
      <c r="D2400">
        <v>0</v>
      </c>
      <c r="E2400">
        <v>100000</v>
      </c>
      <c r="F2400">
        <v>12000000</v>
      </c>
      <c r="G2400">
        <v>100000</v>
      </c>
      <c r="H2400">
        <v>-28.582615042953552</v>
      </c>
      <c r="I2400">
        <v>-4.6532503116059607E-4</v>
      </c>
      <c r="J2400">
        <v>-4.422867502156477E-4</v>
      </c>
      <c r="K2400">
        <v>-5.5929897491234598E-6</v>
      </c>
      <c r="L2400">
        <v>-100.02858261504295</v>
      </c>
      <c r="M2400">
        <v>0</v>
      </c>
      <c r="O2400" t="s">
        <v>462</v>
      </c>
    </row>
    <row r="2401" spans="1:15" x14ac:dyDescent="0.15">
      <c r="A2401">
        <v>108</v>
      </c>
      <c r="B2401" t="s">
        <v>176</v>
      </c>
      <c r="C2401" t="s">
        <v>461</v>
      </c>
      <c r="D2401">
        <v>0</v>
      </c>
      <c r="E2401">
        <v>100000</v>
      </c>
      <c r="F2401">
        <v>12000000</v>
      </c>
      <c r="G2401">
        <v>12000000</v>
      </c>
      <c r="H2401">
        <v>1815261087135.1479</v>
      </c>
      <c r="I2401">
        <v>4.4538382464964126E-3</v>
      </c>
      <c r="J2401">
        <v>4.4768765274413608E-3</v>
      </c>
      <c r="K2401">
        <v>355206.70999039803</v>
      </c>
      <c r="L2401">
        <v>15127075.726126233</v>
      </c>
      <c r="M2401">
        <v>0</v>
      </c>
      <c r="O2401" t="s">
        <v>463</v>
      </c>
    </row>
    <row r="2402" spans="1:15" x14ac:dyDescent="0.15">
      <c r="A2402">
        <v>108</v>
      </c>
      <c r="B2402" t="s">
        <v>176</v>
      </c>
      <c r="C2402" t="s">
        <v>464</v>
      </c>
      <c r="D2402">
        <v>1</v>
      </c>
      <c r="E2402">
        <v>100000</v>
      </c>
      <c r="F2402">
        <v>12000000</v>
      </c>
      <c r="G2402">
        <v>6050000</v>
      </c>
      <c r="H2402">
        <v>6197857809.7434483</v>
      </c>
      <c r="I2402">
        <v>5.5561619108281533E-5</v>
      </c>
      <c r="J2402">
        <v>7.8599900053229928E-5</v>
      </c>
      <c r="K2402">
        <v>1212.7845945630404</v>
      </c>
      <c r="L2402">
        <v>102343.93073956112</v>
      </c>
      <c r="M2402">
        <v>0</v>
      </c>
    </row>
    <row r="2403" spans="1:15" x14ac:dyDescent="0.15">
      <c r="A2403">
        <v>108</v>
      </c>
      <c r="B2403" t="s">
        <v>176</v>
      </c>
      <c r="C2403" t="s">
        <v>464</v>
      </c>
      <c r="D2403">
        <v>2</v>
      </c>
      <c r="E2403">
        <v>100000</v>
      </c>
      <c r="F2403">
        <v>6050000</v>
      </c>
      <c r="G2403">
        <v>3075000</v>
      </c>
      <c r="H2403">
        <v>-91790.105830524262</v>
      </c>
      <c r="I2403">
        <v>-2.2436228571570024E-5</v>
      </c>
      <c r="J2403">
        <v>6.0205237337837338E-7</v>
      </c>
      <c r="K2403">
        <v>-1.7961306906648596E-2</v>
      </c>
      <c r="L2403">
        <v>-102.98504409204956</v>
      </c>
      <c r="M2403">
        <v>0</v>
      </c>
    </row>
    <row r="2404" spans="1:15" x14ac:dyDescent="0.15">
      <c r="A2404">
        <v>108</v>
      </c>
      <c r="B2404" t="s">
        <v>176</v>
      </c>
      <c r="C2404" t="s">
        <v>464</v>
      </c>
      <c r="D2404">
        <v>3</v>
      </c>
      <c r="E2404">
        <v>3075000</v>
      </c>
      <c r="F2404">
        <v>6050000</v>
      </c>
      <c r="G2404">
        <v>4562500</v>
      </c>
      <c r="H2404">
        <v>-3869992.907629414</v>
      </c>
      <c r="I2404">
        <v>-1.3042703166504241E-5</v>
      </c>
      <c r="J2404">
        <v>9.9955777784441546E-6</v>
      </c>
      <c r="K2404">
        <v>-0.75727258086862448</v>
      </c>
      <c r="L2404">
        <v>-184.82176235900084</v>
      </c>
      <c r="M2404">
        <v>0</v>
      </c>
    </row>
    <row r="2405" spans="1:15" x14ac:dyDescent="0.15">
      <c r="A2405">
        <v>108</v>
      </c>
      <c r="B2405" t="s">
        <v>176</v>
      </c>
      <c r="C2405" t="s">
        <v>464</v>
      </c>
      <c r="D2405">
        <v>4</v>
      </c>
      <c r="E2405">
        <v>4562500</v>
      </c>
      <c r="F2405">
        <v>6050000</v>
      </c>
      <c r="G2405">
        <v>5306250</v>
      </c>
      <c r="H2405">
        <v>337436029.74581647</v>
      </c>
      <c r="I2405">
        <v>5.3557524240200067E-6</v>
      </c>
      <c r="J2405">
        <v>2.8394033368968402E-5</v>
      </c>
      <c r="K2405">
        <v>66.028816905559481</v>
      </c>
      <c r="L2405">
        <v>6259.2184639965417</v>
      </c>
      <c r="M2405">
        <v>0</v>
      </c>
    </row>
    <row r="2406" spans="1:15" x14ac:dyDescent="0.15">
      <c r="A2406">
        <v>108</v>
      </c>
      <c r="B2406" t="s">
        <v>176</v>
      </c>
      <c r="C2406" t="s">
        <v>464</v>
      </c>
      <c r="D2406">
        <v>5</v>
      </c>
      <c r="E2406">
        <v>4562500</v>
      </c>
      <c r="F2406">
        <v>5306250</v>
      </c>
      <c r="G2406">
        <v>4934375</v>
      </c>
      <c r="H2406">
        <v>-104995797.81919877</v>
      </c>
      <c r="I2406">
        <v>-7.7355362694115336E-6</v>
      </c>
      <c r="J2406">
        <v>1.5302744675536862E-5</v>
      </c>
      <c r="K2406">
        <v>-20.545370674492919</v>
      </c>
      <c r="L2406">
        <v>-2227.8439076721729</v>
      </c>
      <c r="M2406">
        <v>0</v>
      </c>
    </row>
    <row r="2407" spans="1:15" x14ac:dyDescent="0.15">
      <c r="A2407">
        <v>108</v>
      </c>
      <c r="B2407" t="s">
        <v>176</v>
      </c>
      <c r="C2407" t="s">
        <v>464</v>
      </c>
      <c r="D2407">
        <v>6</v>
      </c>
      <c r="E2407">
        <v>4934375</v>
      </c>
      <c r="F2407">
        <v>5306250</v>
      </c>
      <c r="G2407">
        <v>5120312.5</v>
      </c>
      <c r="H2407">
        <v>-79683224.884989232</v>
      </c>
      <c r="I2407">
        <v>-1.9678081975314954E-6</v>
      </c>
      <c r="J2407">
        <v>2.10704727474169E-5</v>
      </c>
      <c r="K2407">
        <v>-15.592256316964049</v>
      </c>
      <c r="L2407">
        <v>-1656.2180020260332</v>
      </c>
      <c r="M2407">
        <v>0</v>
      </c>
    </row>
    <row r="2408" spans="1:15" x14ac:dyDescent="0.15">
      <c r="A2408">
        <v>108</v>
      </c>
      <c r="B2408" t="s">
        <v>176</v>
      </c>
      <c r="C2408" t="s">
        <v>464</v>
      </c>
      <c r="D2408">
        <v>7</v>
      </c>
      <c r="E2408">
        <v>5120312.5</v>
      </c>
      <c r="F2408">
        <v>5306250</v>
      </c>
      <c r="G2408">
        <v>5213281.25</v>
      </c>
      <c r="H2408">
        <v>81314502.812294483</v>
      </c>
      <c r="I2408">
        <v>1.4837648908841605E-6</v>
      </c>
      <c r="J2408">
        <v>2.4522045835832556E-5</v>
      </c>
      <c r="K2408">
        <v>15.911461565038049</v>
      </c>
      <c r="L2408">
        <v>1459.7566851451661</v>
      </c>
      <c r="M2408">
        <v>0</v>
      </c>
    </row>
    <row r="2409" spans="1:15" x14ac:dyDescent="0.15">
      <c r="A2409">
        <v>108</v>
      </c>
      <c r="B2409" t="s">
        <v>176</v>
      </c>
      <c r="C2409" t="s">
        <v>464</v>
      </c>
      <c r="D2409">
        <v>8</v>
      </c>
      <c r="E2409">
        <v>5120312.5</v>
      </c>
      <c r="F2409">
        <v>5213281.25</v>
      </c>
      <c r="G2409">
        <v>5166796.875</v>
      </c>
      <c r="H2409">
        <v>-13930517.641243098</v>
      </c>
      <c r="I2409">
        <v>-2.9263941530958281E-7</v>
      </c>
      <c r="J2409">
        <v>2.2745641529638812E-5</v>
      </c>
      <c r="K2409">
        <v>-2.7258962222445091</v>
      </c>
      <c r="L2409">
        <v>-369.61612732730271</v>
      </c>
      <c r="M2409">
        <v>0</v>
      </c>
    </row>
    <row r="2410" spans="1:15" x14ac:dyDescent="0.15">
      <c r="A2410">
        <v>108</v>
      </c>
      <c r="B2410" t="s">
        <v>176</v>
      </c>
      <c r="C2410" t="s">
        <v>464</v>
      </c>
      <c r="D2410">
        <v>9</v>
      </c>
      <c r="E2410">
        <v>5166796.875</v>
      </c>
      <c r="F2410">
        <v>5213281.25</v>
      </c>
      <c r="G2410">
        <v>5190039.0625</v>
      </c>
      <c r="H2410">
        <v>29829887.457306582</v>
      </c>
      <c r="I2410">
        <v>5.826991026277292E-7</v>
      </c>
      <c r="J2410">
        <v>2.3620980047576125E-5</v>
      </c>
      <c r="K2410">
        <v>5.8370535556491241</v>
      </c>
      <c r="L2410">
        <v>474.75265789112899</v>
      </c>
      <c r="M2410">
        <v>0</v>
      </c>
    </row>
    <row r="2411" spans="1:15" x14ac:dyDescent="0.15">
      <c r="A2411">
        <v>108</v>
      </c>
      <c r="B2411" t="s">
        <v>176</v>
      </c>
      <c r="C2411" t="s">
        <v>464</v>
      </c>
      <c r="D2411">
        <v>10</v>
      </c>
      <c r="E2411">
        <v>5166796.875</v>
      </c>
      <c r="F2411">
        <v>5190039.0625</v>
      </c>
      <c r="G2411">
        <v>5178417.96875</v>
      </c>
      <c r="H2411">
        <v>7005806.762808443</v>
      </c>
      <c r="I2411">
        <v>1.41832032967837E-7</v>
      </c>
      <c r="J2411">
        <v>2.3180112977916232E-5</v>
      </c>
      <c r="K2411">
        <v>1.3708824524922987</v>
      </c>
      <c r="L2411">
        <v>35.288553474943818</v>
      </c>
      <c r="M2411">
        <v>0</v>
      </c>
    </row>
    <row r="2412" spans="1:15" x14ac:dyDescent="0.15">
      <c r="A2412">
        <v>108</v>
      </c>
      <c r="B2412" t="s">
        <v>176</v>
      </c>
      <c r="C2412" t="s">
        <v>464</v>
      </c>
      <c r="D2412">
        <v>11</v>
      </c>
      <c r="E2412">
        <v>5166796.875</v>
      </c>
      <c r="F2412">
        <v>5178417.96875</v>
      </c>
      <c r="G2412">
        <v>5172607.421875</v>
      </c>
      <c r="H2412">
        <v>-3695616.7010115697</v>
      </c>
      <c r="I2412">
        <v>-7.6200865203275488E-8</v>
      </c>
      <c r="J2412">
        <v>2.296208007974512E-5</v>
      </c>
      <c r="K2412">
        <v>-0.72315098861266769</v>
      </c>
      <c r="L2412">
        <v>-171.44591498250526</v>
      </c>
      <c r="M2412">
        <v>0</v>
      </c>
    </row>
    <row r="2413" spans="1:15" x14ac:dyDescent="0.15">
      <c r="A2413">
        <v>108</v>
      </c>
      <c r="B2413" t="s">
        <v>176</v>
      </c>
      <c r="C2413" t="s">
        <v>464</v>
      </c>
      <c r="D2413">
        <v>12</v>
      </c>
      <c r="E2413">
        <v>5172607.421875</v>
      </c>
      <c r="F2413">
        <v>5178417.96875</v>
      </c>
      <c r="G2413">
        <v>5175512.6953125</v>
      </c>
      <c r="H2413">
        <v>1596483.6400762619</v>
      </c>
      <c r="I2413">
        <v>3.2616872973664074E-8</v>
      </c>
      <c r="J2413">
        <v>2.3070897817922059E-5</v>
      </c>
      <c r="K2413">
        <v>0.31239677056040149</v>
      </c>
      <c r="L2413">
        <v>-69.153130635304805</v>
      </c>
      <c r="M2413">
        <v>0</v>
      </c>
    </row>
    <row r="2414" spans="1:15" x14ac:dyDescent="0.15">
      <c r="A2414">
        <v>108</v>
      </c>
      <c r="B2414" t="s">
        <v>176</v>
      </c>
      <c r="C2414" t="s">
        <v>464</v>
      </c>
      <c r="D2414">
        <v>13</v>
      </c>
      <c r="E2414">
        <v>5175512.6953125</v>
      </c>
      <c r="F2414">
        <v>5178417.96875</v>
      </c>
      <c r="G2414">
        <v>5176965.33203125</v>
      </c>
      <c r="H2414">
        <v>4286440.3760836227</v>
      </c>
      <c r="I2414">
        <v>8.7174538747002118E-8</v>
      </c>
      <c r="J2414">
        <v>2.3125455483695397E-5</v>
      </c>
      <c r="K2414">
        <v>0.83876220029681658</v>
      </c>
      <c r="L2414">
        <v>-17.201678953453957</v>
      </c>
      <c r="M2414">
        <v>0</v>
      </c>
    </row>
    <row r="2415" spans="1:15" x14ac:dyDescent="0.15">
      <c r="A2415">
        <v>108</v>
      </c>
      <c r="B2415" t="s">
        <v>176</v>
      </c>
      <c r="C2415" t="s">
        <v>464</v>
      </c>
      <c r="D2415">
        <v>14</v>
      </c>
      <c r="E2415">
        <v>5176965.33203125</v>
      </c>
      <c r="F2415">
        <v>5178417.96875</v>
      </c>
      <c r="G2415">
        <v>5177691.650390625</v>
      </c>
      <c r="H2415">
        <v>5642441.916346957</v>
      </c>
      <c r="I2415">
        <v>1.1449079963156015E-7</v>
      </c>
      <c r="J2415">
        <v>2.3152771744579955E-5</v>
      </c>
      <c r="K2415">
        <v>1.1041019077760366</v>
      </c>
      <c r="L2415">
        <v>8.9760128129930141</v>
      </c>
      <c r="M2415">
        <v>0</v>
      </c>
    </row>
    <row r="2416" spans="1:15" x14ac:dyDescent="0.15">
      <c r="A2416">
        <v>108</v>
      </c>
      <c r="B2416" t="s">
        <v>176</v>
      </c>
      <c r="C2416" t="s">
        <v>464</v>
      </c>
      <c r="D2416">
        <v>15</v>
      </c>
      <c r="E2416">
        <v>5176965.33203125</v>
      </c>
      <c r="F2416">
        <v>5177691.650390625</v>
      </c>
      <c r="G2416">
        <v>5177328.4912109375</v>
      </c>
      <c r="H2416">
        <v>4963521.4140024893</v>
      </c>
      <c r="I2416">
        <v>1.0082954859193033E-7</v>
      </c>
      <c r="J2416">
        <v>2.3139110493540326E-5</v>
      </c>
      <c r="K2416">
        <v>0.97125208265065943</v>
      </c>
      <c r="L2416">
        <v>-4.1296795745413553</v>
      </c>
      <c r="M2416">
        <v>0</v>
      </c>
    </row>
    <row r="2417" spans="1:15" x14ac:dyDescent="0.15">
      <c r="A2417">
        <v>108</v>
      </c>
      <c r="B2417" t="s">
        <v>176</v>
      </c>
      <c r="C2417" t="s">
        <v>464</v>
      </c>
      <c r="D2417">
        <v>16</v>
      </c>
      <c r="E2417">
        <v>5177328.4912109375</v>
      </c>
      <c r="F2417">
        <v>5177691.650390625</v>
      </c>
      <c r="G2417">
        <v>5177510.0708007813</v>
      </c>
      <c r="H2417">
        <v>5302681.3565772511</v>
      </c>
      <c r="I2417">
        <v>1.0765797945701914E-7</v>
      </c>
      <c r="J2417">
        <v>2.3145938924405414E-5</v>
      </c>
      <c r="K2417">
        <v>1.0376182314191778</v>
      </c>
      <c r="L2417">
        <v>2.4175961816547504</v>
      </c>
      <c r="M2417">
        <v>0</v>
      </c>
    </row>
    <row r="2418" spans="1:15" x14ac:dyDescent="0.15">
      <c r="A2418">
        <v>108</v>
      </c>
      <c r="B2418" t="s">
        <v>176</v>
      </c>
      <c r="C2418" t="s">
        <v>464</v>
      </c>
      <c r="D2418">
        <v>17</v>
      </c>
      <c r="E2418">
        <v>5177328.4912109375</v>
      </c>
      <c r="F2418">
        <v>5177510.0708007813</v>
      </c>
      <c r="G2418">
        <v>5177419.2810058594</v>
      </c>
      <c r="H2418">
        <v>5133008.7978594135</v>
      </c>
      <c r="I2418">
        <v>1.0424286202269926E-7</v>
      </c>
      <c r="J2418">
        <v>2.3142523806971095E-5</v>
      </c>
      <c r="K2418">
        <v>1.0044170397091012</v>
      </c>
      <c r="L2418">
        <v>-0.85777258390820998</v>
      </c>
      <c r="M2418">
        <v>0</v>
      </c>
    </row>
    <row r="2419" spans="1:15" x14ac:dyDescent="0.15">
      <c r="A2419">
        <v>108</v>
      </c>
      <c r="B2419" t="s">
        <v>176</v>
      </c>
      <c r="C2419" t="s">
        <v>465</v>
      </c>
      <c r="D2419">
        <v>17</v>
      </c>
      <c r="E2419">
        <v>5177328.4912109375</v>
      </c>
      <c r="F2419">
        <v>5177510.0708007813</v>
      </c>
      <c r="G2419">
        <v>5177419.2810058594</v>
      </c>
      <c r="H2419">
        <v>5133008.7978594135</v>
      </c>
      <c r="I2419">
        <v>1.0424286202269926E-7</v>
      </c>
      <c r="J2419">
        <v>2.3142523806971095E-5</v>
      </c>
      <c r="K2419">
        <v>1.0044170397091012</v>
      </c>
      <c r="L2419">
        <v>-0.85777258390820998</v>
      </c>
      <c r="M2419">
        <v>0</v>
      </c>
      <c r="N2419" t="s">
        <v>466</v>
      </c>
      <c r="O2419" t="s">
        <v>467</v>
      </c>
    </row>
    <row r="2420" spans="1:15" x14ac:dyDescent="0.15">
      <c r="A2420">
        <v>109</v>
      </c>
      <c r="B2420" t="s">
        <v>177</v>
      </c>
      <c r="C2420" t="s">
        <v>461</v>
      </c>
      <c r="D2420">
        <v>0</v>
      </c>
      <c r="E2420">
        <v>100000</v>
      </c>
      <c r="F2420">
        <v>12000000</v>
      </c>
      <c r="G2420">
        <v>100000</v>
      </c>
      <c r="H2420">
        <v>-28.798794859737924</v>
      </c>
      <c r="I2420">
        <v>-4.6363934693879525E-4</v>
      </c>
      <c r="J2420">
        <v>-4.4060106599384683E-4</v>
      </c>
      <c r="K2420">
        <v>-5.635291389383645E-6</v>
      </c>
      <c r="L2420">
        <v>-100.02879879485974</v>
      </c>
      <c r="M2420">
        <v>0</v>
      </c>
      <c r="O2420" t="s">
        <v>462</v>
      </c>
    </row>
    <row r="2421" spans="1:15" x14ac:dyDescent="0.15">
      <c r="A2421">
        <v>109</v>
      </c>
      <c r="B2421" t="s">
        <v>177</v>
      </c>
      <c r="C2421" t="s">
        <v>461</v>
      </c>
      <c r="D2421">
        <v>0</v>
      </c>
      <c r="E2421">
        <v>100000</v>
      </c>
      <c r="F2421">
        <v>12000000</v>
      </c>
      <c r="G2421">
        <v>12000000</v>
      </c>
      <c r="H2421">
        <v>1871807267639.9453</v>
      </c>
      <c r="I2421">
        <v>4.5642889342400227E-3</v>
      </c>
      <c r="J2421">
        <v>4.587327215184971E-3</v>
      </c>
      <c r="K2421">
        <v>366271.55508732644</v>
      </c>
      <c r="L2421">
        <v>15598293.896999544</v>
      </c>
      <c r="M2421">
        <v>0</v>
      </c>
      <c r="O2421" t="s">
        <v>463</v>
      </c>
    </row>
    <row r="2422" spans="1:15" x14ac:dyDescent="0.15">
      <c r="A2422">
        <v>109</v>
      </c>
      <c r="B2422" t="s">
        <v>177</v>
      </c>
      <c r="C2422" t="s">
        <v>464</v>
      </c>
      <c r="D2422">
        <v>1</v>
      </c>
      <c r="E2422">
        <v>100000</v>
      </c>
      <c r="F2422">
        <v>12000000</v>
      </c>
      <c r="G2422">
        <v>6050000</v>
      </c>
      <c r="H2422">
        <v>6546843280.0756807</v>
      </c>
      <c r="I2422">
        <v>5.7924213314952626E-5</v>
      </c>
      <c r="J2422">
        <v>8.0962494259901021E-5</v>
      </c>
      <c r="K2422">
        <v>1281.0733832280371</v>
      </c>
      <c r="L2422">
        <v>108112.28562108563</v>
      </c>
      <c r="M2422">
        <v>0</v>
      </c>
    </row>
    <row r="2423" spans="1:15" x14ac:dyDescent="0.15">
      <c r="A2423">
        <v>109</v>
      </c>
      <c r="B2423" t="s">
        <v>177</v>
      </c>
      <c r="C2423" t="s">
        <v>464</v>
      </c>
      <c r="D2423">
        <v>2</v>
      </c>
      <c r="E2423">
        <v>100000</v>
      </c>
      <c r="F2423">
        <v>6050000</v>
      </c>
      <c r="G2423">
        <v>3075000</v>
      </c>
      <c r="H2423">
        <v>-92945.585376509713</v>
      </c>
      <c r="I2423">
        <v>-2.2378702266417647E-5</v>
      </c>
      <c r="J2423">
        <v>6.5957867853074899E-7</v>
      </c>
      <c r="K2423">
        <v>-1.8187408865699809E-2</v>
      </c>
      <c r="L2423">
        <v>-103.02262066265072</v>
      </c>
      <c r="M2423">
        <v>0</v>
      </c>
    </row>
    <row r="2424" spans="1:15" x14ac:dyDescent="0.15">
      <c r="A2424">
        <v>109</v>
      </c>
      <c r="B2424" t="s">
        <v>177</v>
      </c>
      <c r="C2424" t="s">
        <v>464</v>
      </c>
      <c r="D2424">
        <v>3</v>
      </c>
      <c r="E2424">
        <v>3075000</v>
      </c>
      <c r="F2424">
        <v>6050000</v>
      </c>
      <c r="G2424">
        <v>4562500</v>
      </c>
      <c r="H2424">
        <v>-4418979.7676805239</v>
      </c>
      <c r="I2424">
        <v>-1.2855920709861667E-5</v>
      </c>
      <c r="J2424">
        <v>1.0182360235086729E-5</v>
      </c>
      <c r="K2424">
        <v>-0.86469724708811002</v>
      </c>
      <c r="L2424">
        <v>-196.85435107244984</v>
      </c>
      <c r="M2424">
        <v>0</v>
      </c>
    </row>
    <row r="2425" spans="1:15" x14ac:dyDescent="0.15">
      <c r="A2425">
        <v>109</v>
      </c>
      <c r="B2425" t="s">
        <v>177</v>
      </c>
      <c r="C2425" t="s">
        <v>464</v>
      </c>
      <c r="D2425">
        <v>4</v>
      </c>
      <c r="E2425">
        <v>4562500</v>
      </c>
      <c r="F2425">
        <v>6050000</v>
      </c>
      <c r="G2425">
        <v>5306250</v>
      </c>
      <c r="H2425">
        <v>406964952.94558859</v>
      </c>
      <c r="I2425">
        <v>6.3027045094925242E-6</v>
      </c>
      <c r="J2425">
        <v>2.934098545444092E-5</v>
      </c>
      <c r="K2425">
        <v>79.634099492178052</v>
      </c>
      <c r="L2425">
        <v>7569.5397492690427</v>
      </c>
      <c r="M2425">
        <v>0</v>
      </c>
    </row>
    <row r="2426" spans="1:15" x14ac:dyDescent="0.15">
      <c r="A2426">
        <v>109</v>
      </c>
      <c r="B2426" t="s">
        <v>177</v>
      </c>
      <c r="C2426" t="s">
        <v>464</v>
      </c>
      <c r="D2426">
        <v>5</v>
      </c>
      <c r="E2426">
        <v>4562500</v>
      </c>
      <c r="F2426">
        <v>5306250</v>
      </c>
      <c r="G2426">
        <v>4934375</v>
      </c>
      <c r="H2426">
        <v>-116668275.12151852</v>
      </c>
      <c r="I2426">
        <v>-7.1930073369539411E-6</v>
      </c>
      <c r="J2426">
        <v>1.5845273607994454E-5</v>
      </c>
      <c r="K2426">
        <v>-22.829418015880076</v>
      </c>
      <c r="L2426">
        <v>-2464.398229188469</v>
      </c>
      <c r="M2426">
        <v>0</v>
      </c>
    </row>
    <row r="2427" spans="1:15" x14ac:dyDescent="0.15">
      <c r="A2427">
        <v>109</v>
      </c>
      <c r="B2427" t="s">
        <v>177</v>
      </c>
      <c r="C2427" t="s">
        <v>464</v>
      </c>
      <c r="D2427">
        <v>6</v>
      </c>
      <c r="E2427">
        <v>4934375</v>
      </c>
      <c r="F2427">
        <v>5306250</v>
      </c>
      <c r="G2427">
        <v>5120312.5</v>
      </c>
      <c r="H2427">
        <v>-54239444.618383996</v>
      </c>
      <c r="I2427">
        <v>-1.2438611179724382E-6</v>
      </c>
      <c r="J2427">
        <v>2.1794419826975957E-5</v>
      </c>
      <c r="K2427">
        <v>-10.613467567361671</v>
      </c>
      <c r="L2427">
        <v>-1159.2994981924246</v>
      </c>
      <c r="M2427">
        <v>0</v>
      </c>
    </row>
    <row r="2428" spans="1:15" x14ac:dyDescent="0.15">
      <c r="A2428">
        <v>109</v>
      </c>
      <c r="B2428" t="s">
        <v>177</v>
      </c>
      <c r="C2428" t="s">
        <v>464</v>
      </c>
      <c r="D2428">
        <v>7</v>
      </c>
      <c r="E2428">
        <v>5120312.5</v>
      </c>
      <c r="F2428">
        <v>5306250</v>
      </c>
      <c r="G2428">
        <v>5213281.25</v>
      </c>
      <c r="H2428">
        <v>133107261.99795282</v>
      </c>
      <c r="I2428">
        <v>2.3136515377040676E-6</v>
      </c>
      <c r="J2428">
        <v>2.5351932482652463E-5</v>
      </c>
      <c r="K2428">
        <v>26.046166551579184</v>
      </c>
      <c r="L2428">
        <v>2453.2338581954086</v>
      </c>
      <c r="M2428">
        <v>0</v>
      </c>
    </row>
    <row r="2429" spans="1:15" x14ac:dyDescent="0.15">
      <c r="A2429">
        <v>109</v>
      </c>
      <c r="B2429" t="s">
        <v>177</v>
      </c>
      <c r="C2429" t="s">
        <v>464</v>
      </c>
      <c r="D2429">
        <v>8</v>
      </c>
      <c r="E2429">
        <v>5120312.5</v>
      </c>
      <c r="F2429">
        <v>5213281.25</v>
      </c>
      <c r="G2429">
        <v>5166796.875</v>
      </c>
      <c r="H2429">
        <v>24531193.386208709</v>
      </c>
      <c r="I2429">
        <v>4.8301176381308034E-7</v>
      </c>
      <c r="J2429">
        <v>2.3521292708761476E-5</v>
      </c>
      <c r="K2429">
        <v>4.8002155483899642</v>
      </c>
      <c r="L2429">
        <v>374.78532598997731</v>
      </c>
      <c r="M2429">
        <v>0</v>
      </c>
    </row>
    <row r="2430" spans="1:15" x14ac:dyDescent="0.15">
      <c r="A2430">
        <v>109</v>
      </c>
      <c r="B2430" t="s">
        <v>177</v>
      </c>
      <c r="C2430" t="s">
        <v>464</v>
      </c>
      <c r="D2430">
        <v>9</v>
      </c>
      <c r="E2430">
        <v>5120312.5</v>
      </c>
      <c r="F2430">
        <v>5166796.875</v>
      </c>
      <c r="G2430">
        <v>5143554.6875</v>
      </c>
      <c r="H2430">
        <v>-18546175.113134407</v>
      </c>
      <c r="I2430">
        <v>-3.9304483885314144E-7</v>
      </c>
      <c r="J2430">
        <v>2.2645236106095254E-5</v>
      </c>
      <c r="K2430">
        <v>-3.6290789746609091</v>
      </c>
      <c r="L2430">
        <v>-460.57116604992655</v>
      </c>
      <c r="M2430">
        <v>0</v>
      </c>
    </row>
    <row r="2431" spans="1:15" x14ac:dyDescent="0.15">
      <c r="A2431">
        <v>109</v>
      </c>
      <c r="B2431" t="s">
        <v>177</v>
      </c>
      <c r="C2431" t="s">
        <v>464</v>
      </c>
      <c r="D2431">
        <v>10</v>
      </c>
      <c r="E2431">
        <v>5143554.6875</v>
      </c>
      <c r="F2431">
        <v>5166796.875</v>
      </c>
      <c r="G2431">
        <v>5155175.78125</v>
      </c>
      <c r="H2431">
        <v>2045812.0264319752</v>
      </c>
      <c r="I2431">
        <v>4.176475268284345E-8</v>
      </c>
      <c r="J2431">
        <v>2.3080045697631239E-5</v>
      </c>
      <c r="K2431">
        <v>0.40032046316519126</v>
      </c>
      <c r="L2431">
        <v>-60.3153779183856</v>
      </c>
      <c r="M2431">
        <v>0</v>
      </c>
    </row>
    <row r="2432" spans="1:15" x14ac:dyDescent="0.15">
      <c r="A2432">
        <v>109</v>
      </c>
      <c r="B2432" t="s">
        <v>177</v>
      </c>
      <c r="C2432" t="s">
        <v>464</v>
      </c>
      <c r="D2432">
        <v>11</v>
      </c>
      <c r="E2432">
        <v>5155175.78125</v>
      </c>
      <c r="F2432">
        <v>5166796.875</v>
      </c>
      <c r="G2432">
        <v>5160986.328125</v>
      </c>
      <c r="H2432">
        <v>13049076.675175568</v>
      </c>
      <c r="I2432">
        <v>2.6158104382518216E-7</v>
      </c>
      <c r="J2432">
        <v>2.3299861988773577E-5</v>
      </c>
      <c r="K2432">
        <v>2.553417592130903</v>
      </c>
      <c r="L2432">
        <v>152.84075263025028</v>
      </c>
      <c r="M2432">
        <v>0</v>
      </c>
    </row>
    <row r="2433" spans="1:15" x14ac:dyDescent="0.15">
      <c r="A2433">
        <v>109</v>
      </c>
      <c r="B2433" t="s">
        <v>177</v>
      </c>
      <c r="C2433" t="s">
        <v>464</v>
      </c>
      <c r="D2433">
        <v>12</v>
      </c>
      <c r="E2433">
        <v>5155175.78125</v>
      </c>
      <c r="F2433">
        <v>5160986.328125</v>
      </c>
      <c r="G2433">
        <v>5158081.0546875</v>
      </c>
      <c r="H2433">
        <v>7487887.3864204586</v>
      </c>
      <c r="I2433">
        <v>1.5147052385153245E-7</v>
      </c>
      <c r="J2433">
        <v>2.3189751468799928E-5</v>
      </c>
      <c r="K2433">
        <v>1.4652150382987803</v>
      </c>
      <c r="L2433">
        <v>45.16808299504531</v>
      </c>
      <c r="M2433">
        <v>0</v>
      </c>
    </row>
    <row r="2434" spans="1:15" x14ac:dyDescent="0.15">
      <c r="A2434">
        <v>109</v>
      </c>
      <c r="B2434" t="s">
        <v>177</v>
      </c>
      <c r="C2434" t="s">
        <v>464</v>
      </c>
      <c r="D2434">
        <v>13</v>
      </c>
      <c r="E2434">
        <v>5155175.78125</v>
      </c>
      <c r="F2434">
        <v>5158081.0546875</v>
      </c>
      <c r="G2434">
        <v>5156628.41796875</v>
      </c>
      <c r="H2434">
        <v>4752013.7172822133</v>
      </c>
      <c r="I2434">
        <v>9.656728503828067E-8</v>
      </c>
      <c r="J2434">
        <v>2.3134848229986676E-5</v>
      </c>
      <c r="K2434">
        <v>0.92986467363159375</v>
      </c>
      <c r="L2434">
        <v>-7.8464971273985782</v>
      </c>
      <c r="M2434">
        <v>0</v>
      </c>
    </row>
    <row r="2435" spans="1:15" x14ac:dyDescent="0.15">
      <c r="A2435">
        <v>109</v>
      </c>
      <c r="B2435" t="s">
        <v>177</v>
      </c>
      <c r="C2435" t="s">
        <v>464</v>
      </c>
      <c r="D2435">
        <v>14</v>
      </c>
      <c r="E2435">
        <v>5156628.41796875</v>
      </c>
      <c r="F2435">
        <v>5158081.0546875</v>
      </c>
      <c r="G2435">
        <v>5157354.736328125</v>
      </c>
      <c r="H2435">
        <v>6116236.0361646684</v>
      </c>
      <c r="I2435">
        <v>1.2400630836240941E-7</v>
      </c>
      <c r="J2435">
        <v>2.3162287253310805E-5</v>
      </c>
      <c r="K2435">
        <v>1.1968130068603284</v>
      </c>
      <c r="L2435">
        <v>18.592502336173151</v>
      </c>
      <c r="M2435">
        <v>0</v>
      </c>
    </row>
    <row r="2436" spans="1:15" x14ac:dyDescent="0.15">
      <c r="A2436">
        <v>109</v>
      </c>
      <c r="B2436" t="s">
        <v>177</v>
      </c>
      <c r="C2436" t="s">
        <v>464</v>
      </c>
      <c r="D2436">
        <v>15</v>
      </c>
      <c r="E2436">
        <v>5156628.41796875</v>
      </c>
      <c r="F2436">
        <v>5157354.736328125</v>
      </c>
      <c r="G2436">
        <v>5156991.5771484375</v>
      </c>
      <c r="H2436">
        <v>5433196.937814502</v>
      </c>
      <c r="I2436">
        <v>1.1028364865182531E-7</v>
      </c>
      <c r="J2436">
        <v>2.3148564593600221E-5</v>
      </c>
      <c r="K2436">
        <v>1.0631572629900763</v>
      </c>
      <c r="L2436">
        <v>5.3559397283094361</v>
      </c>
      <c r="M2436">
        <v>0</v>
      </c>
    </row>
    <row r="2437" spans="1:15" x14ac:dyDescent="0.15">
      <c r="A2437">
        <v>109</v>
      </c>
      <c r="B2437" t="s">
        <v>177</v>
      </c>
      <c r="C2437" t="s">
        <v>464</v>
      </c>
      <c r="D2437">
        <v>16</v>
      </c>
      <c r="E2437">
        <v>5156628.41796875</v>
      </c>
      <c r="F2437">
        <v>5156991.5771484375</v>
      </c>
      <c r="G2437">
        <v>5156809.9975585938</v>
      </c>
      <c r="H2437">
        <v>5092443.6495124726</v>
      </c>
      <c r="I2437">
        <v>1.0342609391952566E-7</v>
      </c>
      <c r="J2437">
        <v>2.3141707038867921E-5</v>
      </c>
      <c r="K2437">
        <v>0.9964793314715884</v>
      </c>
      <c r="L2437">
        <v>-1.2481814935317448</v>
      </c>
      <c r="M2437">
        <v>0</v>
      </c>
    </row>
    <row r="2438" spans="1:15" x14ac:dyDescent="0.15">
      <c r="A2438">
        <v>109</v>
      </c>
      <c r="B2438" t="s">
        <v>177</v>
      </c>
      <c r="C2438" t="s">
        <v>464</v>
      </c>
      <c r="D2438">
        <v>17</v>
      </c>
      <c r="E2438">
        <v>5156809.9975585938</v>
      </c>
      <c r="F2438">
        <v>5156991.5771484375</v>
      </c>
      <c r="G2438">
        <v>5156900.7873535156</v>
      </c>
      <c r="H2438">
        <v>5262797.4703905517</v>
      </c>
      <c r="I2438">
        <v>1.068553817748196E-7</v>
      </c>
      <c r="J2438">
        <v>2.3145136326723215E-5</v>
      </c>
      <c r="K2438">
        <v>1.0298138312177898</v>
      </c>
      <c r="L2438">
        <v>2.0534946744899765</v>
      </c>
      <c r="M2438">
        <v>0</v>
      </c>
    </row>
    <row r="2439" spans="1:15" x14ac:dyDescent="0.15">
      <c r="A2439">
        <v>109</v>
      </c>
      <c r="B2439" t="s">
        <v>177</v>
      </c>
      <c r="C2439" t="s">
        <v>464</v>
      </c>
      <c r="D2439">
        <v>18</v>
      </c>
      <c r="E2439">
        <v>5156809.9975585938</v>
      </c>
      <c r="F2439">
        <v>5156900.7873535156</v>
      </c>
      <c r="G2439">
        <v>5156855.3924560547</v>
      </c>
      <c r="H2439">
        <v>5177535.8185400069</v>
      </c>
      <c r="I2439">
        <v>1.0513927457728346E-7</v>
      </c>
      <c r="J2439">
        <v>2.3143420219525679E-5</v>
      </c>
      <c r="K2439">
        <v>1.0131299993123886</v>
      </c>
      <c r="L2439">
        <v>0.40102784565581401</v>
      </c>
      <c r="M2439">
        <v>0</v>
      </c>
    </row>
    <row r="2440" spans="1:15" x14ac:dyDescent="0.15">
      <c r="A2440">
        <v>109</v>
      </c>
      <c r="B2440" t="s">
        <v>177</v>
      </c>
      <c r="C2440" t="s">
        <v>465</v>
      </c>
      <c r="D2440">
        <v>18</v>
      </c>
      <c r="E2440">
        <v>5156809.9975585938</v>
      </c>
      <c r="F2440">
        <v>5156900.7873535156</v>
      </c>
      <c r="G2440">
        <v>5156855.3924560547</v>
      </c>
      <c r="H2440">
        <v>5177535.8185400069</v>
      </c>
      <c r="I2440">
        <v>1.0513927457728346E-7</v>
      </c>
      <c r="J2440">
        <v>2.3143420219525679E-5</v>
      </c>
      <c r="K2440">
        <v>1.0131299993123886</v>
      </c>
      <c r="L2440">
        <v>0.40102784565581401</v>
      </c>
      <c r="M2440">
        <v>0</v>
      </c>
      <c r="N2440" t="s">
        <v>466</v>
      </c>
      <c r="O2440" t="s">
        <v>467</v>
      </c>
    </row>
    <row r="2441" spans="1:15" x14ac:dyDescent="0.15">
      <c r="A2441">
        <v>110</v>
      </c>
      <c r="B2441" t="s">
        <v>178</v>
      </c>
      <c r="C2441" t="s">
        <v>461</v>
      </c>
      <c r="D2441">
        <v>0</v>
      </c>
      <c r="E2441">
        <v>100000</v>
      </c>
      <c r="F2441">
        <v>12000000</v>
      </c>
      <c r="G2441">
        <v>100000</v>
      </c>
      <c r="H2441">
        <v>-35.889618516180114</v>
      </c>
      <c r="I2441">
        <v>-4.0696669192814925E-4</v>
      </c>
      <c r="J2441">
        <v>-3.8466153379792346E-4</v>
      </c>
      <c r="K2441">
        <v>-7.7924327695625492E-6</v>
      </c>
      <c r="L2441">
        <v>-100.03588961851618</v>
      </c>
      <c r="M2441">
        <v>0</v>
      </c>
      <c r="O2441" t="s">
        <v>462</v>
      </c>
    </row>
    <row r="2442" spans="1:15" x14ac:dyDescent="0.15">
      <c r="A2442">
        <v>110</v>
      </c>
      <c r="B2442" t="s">
        <v>178</v>
      </c>
      <c r="C2442" t="s">
        <v>461</v>
      </c>
      <c r="D2442">
        <v>0</v>
      </c>
      <c r="E2442">
        <v>100000</v>
      </c>
      <c r="F2442">
        <v>12000000</v>
      </c>
      <c r="G2442">
        <v>12000000</v>
      </c>
      <c r="H2442">
        <v>5321948728818.4063</v>
      </c>
      <c r="I2442">
        <v>1.0140822593858593E-2</v>
      </c>
      <c r="J2442">
        <v>1.0163127751988819E-2</v>
      </c>
      <c r="K2442">
        <v>1155513.1925874322</v>
      </c>
      <c r="L2442">
        <v>44349472.740153387</v>
      </c>
      <c r="M2442">
        <v>0</v>
      </c>
      <c r="O2442" t="s">
        <v>463</v>
      </c>
    </row>
    <row r="2443" spans="1:15" x14ac:dyDescent="0.15">
      <c r="A2443">
        <v>110</v>
      </c>
      <c r="B2443" t="s">
        <v>178</v>
      </c>
      <c r="C2443" t="s">
        <v>464</v>
      </c>
      <c r="D2443">
        <v>1</v>
      </c>
      <c r="E2443">
        <v>100000</v>
      </c>
      <c r="F2443">
        <v>12000000</v>
      </c>
      <c r="G2443">
        <v>6050000</v>
      </c>
      <c r="H2443">
        <v>29098239249.927574</v>
      </c>
      <c r="I2443">
        <v>1.7238097681111276E-4</v>
      </c>
      <c r="J2443">
        <v>1.9468613494133858E-4</v>
      </c>
      <c r="K2443">
        <v>6317.873592484214</v>
      </c>
      <c r="L2443">
        <v>480862.63223020785</v>
      </c>
      <c r="M2443">
        <v>0</v>
      </c>
    </row>
    <row r="2444" spans="1:15" x14ac:dyDescent="0.15">
      <c r="A2444">
        <v>110</v>
      </c>
      <c r="B2444" t="s">
        <v>178</v>
      </c>
      <c r="C2444" t="s">
        <v>464</v>
      </c>
      <c r="D2444">
        <v>2</v>
      </c>
      <c r="E2444">
        <v>100000</v>
      </c>
      <c r="F2444">
        <v>6050000</v>
      </c>
      <c r="G2444">
        <v>3075000</v>
      </c>
      <c r="H2444">
        <v>-142990.66264935085</v>
      </c>
      <c r="I2444">
        <v>-1.9968492722072869E-5</v>
      </c>
      <c r="J2444">
        <v>2.3366654081529482E-6</v>
      </c>
      <c r="K2444">
        <v>-3.1046446617088733E-2</v>
      </c>
      <c r="L2444">
        <v>-104.65010285038539</v>
      </c>
      <c r="M2444">
        <v>0</v>
      </c>
    </row>
    <row r="2445" spans="1:15" x14ac:dyDescent="0.15">
      <c r="A2445">
        <v>110</v>
      </c>
      <c r="B2445" t="s">
        <v>178</v>
      </c>
      <c r="C2445" t="s">
        <v>464</v>
      </c>
      <c r="D2445">
        <v>3</v>
      </c>
      <c r="E2445">
        <v>3075000</v>
      </c>
      <c r="F2445">
        <v>6050000</v>
      </c>
      <c r="G2445">
        <v>4562500</v>
      </c>
      <c r="H2445">
        <v>53154022.360472687</v>
      </c>
      <c r="I2445">
        <v>9.7520877550060384E-7</v>
      </c>
      <c r="J2445">
        <v>2.328036690572642E-5</v>
      </c>
      <c r="K2445">
        <v>11.540918037038329</v>
      </c>
      <c r="L2445">
        <v>1065.0196681747439</v>
      </c>
      <c r="M2445">
        <v>0</v>
      </c>
    </row>
    <row r="2446" spans="1:15" x14ac:dyDescent="0.15">
      <c r="A2446">
        <v>110</v>
      </c>
      <c r="B2446" t="s">
        <v>178</v>
      </c>
      <c r="C2446" t="s">
        <v>464</v>
      </c>
      <c r="D2446">
        <v>4</v>
      </c>
      <c r="E2446">
        <v>3075000</v>
      </c>
      <c r="F2446">
        <v>4562500</v>
      </c>
      <c r="G2446">
        <v>3818750</v>
      </c>
      <c r="H2446">
        <v>-1102394.4316227809</v>
      </c>
      <c r="I2446">
        <v>-1.4609798434699893E-5</v>
      </c>
      <c r="J2446">
        <v>7.6953596955259228E-6</v>
      </c>
      <c r="K2446">
        <v>-0.23935429935227254</v>
      </c>
      <c r="L2446">
        <v>-128.86793928963093</v>
      </c>
      <c r="M2446">
        <v>0</v>
      </c>
    </row>
    <row r="2447" spans="1:15" x14ac:dyDescent="0.15">
      <c r="A2447">
        <v>110</v>
      </c>
      <c r="B2447" t="s">
        <v>178</v>
      </c>
      <c r="C2447" t="s">
        <v>464</v>
      </c>
      <c r="D2447">
        <v>5</v>
      </c>
      <c r="E2447">
        <v>3818750</v>
      </c>
      <c r="F2447">
        <v>4562500</v>
      </c>
      <c r="G2447">
        <v>4190625</v>
      </c>
      <c r="H2447">
        <v>-22793408.865602925</v>
      </c>
      <c r="I2447">
        <v>-1.030946349644618E-5</v>
      </c>
      <c r="J2447">
        <v>1.1995694633779636E-5</v>
      </c>
      <c r="K2447">
        <v>-4.9489549768907999</v>
      </c>
      <c r="L2447">
        <v>-643.91430551774317</v>
      </c>
      <c r="M2447">
        <v>0</v>
      </c>
    </row>
    <row r="2448" spans="1:15" x14ac:dyDescent="0.15">
      <c r="A2448">
        <v>110</v>
      </c>
      <c r="B2448" t="s">
        <v>178</v>
      </c>
      <c r="C2448" t="s">
        <v>464</v>
      </c>
      <c r="D2448">
        <v>6</v>
      </c>
      <c r="E2448">
        <v>4190625</v>
      </c>
      <c r="F2448">
        <v>4562500</v>
      </c>
      <c r="G2448">
        <v>4376562.5</v>
      </c>
      <c r="H2448">
        <v>-128590229.46334669</v>
      </c>
      <c r="I2448">
        <v>-6.0713180992031841E-6</v>
      </c>
      <c r="J2448">
        <v>1.6233840031022632E-5</v>
      </c>
      <c r="K2448">
        <v>-27.919792946921543</v>
      </c>
      <c r="L2448">
        <v>-3038.1559034823949</v>
      </c>
      <c r="M2448">
        <v>0</v>
      </c>
    </row>
    <row r="2449" spans="1:15" x14ac:dyDescent="0.15">
      <c r="A2449">
        <v>110</v>
      </c>
      <c r="B2449" t="s">
        <v>178</v>
      </c>
      <c r="C2449" t="s">
        <v>464</v>
      </c>
      <c r="D2449">
        <v>7</v>
      </c>
      <c r="E2449">
        <v>4376562.5</v>
      </c>
      <c r="F2449">
        <v>4562500</v>
      </c>
      <c r="G2449">
        <v>4469531.25</v>
      </c>
      <c r="H2449">
        <v>-104692739.55076005</v>
      </c>
      <c r="I2449">
        <v>-2.7947849857025088E-6</v>
      </c>
      <c r="J2449">
        <v>1.9510373144523308E-5</v>
      </c>
      <c r="K2449">
        <v>-22.731117469048261</v>
      </c>
      <c r="L2449">
        <v>-2442.3650869598473</v>
      </c>
      <c r="M2449">
        <v>0</v>
      </c>
    </row>
    <row r="2450" spans="1:15" x14ac:dyDescent="0.15">
      <c r="A2450">
        <v>110</v>
      </c>
      <c r="B2450" t="s">
        <v>178</v>
      </c>
      <c r="C2450" t="s">
        <v>464</v>
      </c>
      <c r="D2450">
        <v>8</v>
      </c>
      <c r="E2450">
        <v>4469531.25</v>
      </c>
      <c r="F2450">
        <v>4562500</v>
      </c>
      <c r="G2450">
        <v>4516015.625</v>
      </c>
      <c r="H2450">
        <v>-44738023.346894093</v>
      </c>
      <c r="I2450">
        <v>-9.7445566879056662E-7</v>
      </c>
      <c r="J2450">
        <v>2.133070246143525E-5</v>
      </c>
      <c r="K2450">
        <v>-9.7136178534922148</v>
      </c>
      <c r="L2450">
        <v>-1090.6525367014001</v>
      </c>
      <c r="M2450">
        <v>0</v>
      </c>
    </row>
    <row r="2451" spans="1:15" x14ac:dyDescent="0.15">
      <c r="A2451">
        <v>110</v>
      </c>
      <c r="B2451" t="s">
        <v>178</v>
      </c>
      <c r="C2451" t="s">
        <v>464</v>
      </c>
      <c r="D2451">
        <v>9</v>
      </c>
      <c r="E2451">
        <v>4516015.625</v>
      </c>
      <c r="F2451">
        <v>4562500</v>
      </c>
      <c r="G2451">
        <v>4539257.8125</v>
      </c>
      <c r="H2451">
        <v>-806873.90244387637</v>
      </c>
      <c r="I2451">
        <v>-1.6075708968646673E-8</v>
      </c>
      <c r="J2451">
        <v>2.228908242125717E-5</v>
      </c>
      <c r="K2451">
        <v>-0.1751902332278589</v>
      </c>
      <c r="L2451">
        <v>-117.77545880346219</v>
      </c>
      <c r="M2451">
        <v>0</v>
      </c>
    </row>
    <row r="2452" spans="1:15" x14ac:dyDescent="0.15">
      <c r="A2452">
        <v>110</v>
      </c>
      <c r="B2452" t="s">
        <v>178</v>
      </c>
      <c r="C2452" t="s">
        <v>464</v>
      </c>
      <c r="D2452">
        <v>10</v>
      </c>
      <c r="E2452">
        <v>4539257.8125</v>
      </c>
      <c r="F2452">
        <v>4562500</v>
      </c>
      <c r="G2452">
        <v>4550878.90625</v>
      </c>
      <c r="H2452">
        <v>24886338.560620874</v>
      </c>
      <c r="I2452">
        <v>4.7542934255911593E-7</v>
      </c>
      <c r="J2452">
        <v>2.2780587472784932E-5</v>
      </c>
      <c r="K2452">
        <v>5.4033764673977505</v>
      </c>
      <c r="L2452">
        <v>446.84686350240929</v>
      </c>
      <c r="M2452">
        <v>0</v>
      </c>
    </row>
    <row r="2453" spans="1:15" x14ac:dyDescent="0.15">
      <c r="A2453">
        <v>110</v>
      </c>
      <c r="B2453" t="s">
        <v>178</v>
      </c>
      <c r="C2453" t="s">
        <v>464</v>
      </c>
      <c r="D2453">
        <v>11</v>
      </c>
      <c r="E2453">
        <v>4539257.8125</v>
      </c>
      <c r="F2453">
        <v>4550878.90625</v>
      </c>
      <c r="G2453">
        <v>4545068.359375</v>
      </c>
      <c r="H2453">
        <v>11723433.763486756</v>
      </c>
      <c r="I2453">
        <v>2.2867095186722135E-7</v>
      </c>
      <c r="J2453">
        <v>2.2533829082093038E-5</v>
      </c>
      <c r="K2453">
        <v>2.5454176780732585</v>
      </c>
      <c r="L2453">
        <v>157.93745740490613</v>
      </c>
      <c r="M2453">
        <v>0</v>
      </c>
    </row>
    <row r="2454" spans="1:15" x14ac:dyDescent="0.15">
      <c r="A2454">
        <v>110</v>
      </c>
      <c r="B2454" t="s">
        <v>178</v>
      </c>
      <c r="C2454" t="s">
        <v>464</v>
      </c>
      <c r="D2454">
        <v>12</v>
      </c>
      <c r="E2454">
        <v>4539257.8125</v>
      </c>
      <c r="F2454">
        <v>4545068.359375</v>
      </c>
      <c r="G2454">
        <v>4542163.0859375</v>
      </c>
      <c r="H2454">
        <v>5379261.6477244105</v>
      </c>
      <c r="I2454">
        <v>1.0603781154988316E-7</v>
      </c>
      <c r="J2454">
        <v>2.2411195941775699E-5</v>
      </c>
      <c r="K2454">
        <v>1.1679570993734874</v>
      </c>
      <c r="L2454">
        <v>18.42951355882753</v>
      </c>
      <c r="M2454">
        <v>0</v>
      </c>
    </row>
    <row r="2455" spans="1:15" x14ac:dyDescent="0.15">
      <c r="A2455">
        <v>110</v>
      </c>
      <c r="B2455" t="s">
        <v>178</v>
      </c>
      <c r="C2455" t="s">
        <v>464</v>
      </c>
      <c r="D2455">
        <v>13</v>
      </c>
      <c r="E2455">
        <v>4539257.8125</v>
      </c>
      <c r="F2455">
        <v>4542163.0859375</v>
      </c>
      <c r="G2455">
        <v>4540710.44921875</v>
      </c>
      <c r="H2455">
        <v>2266508.0667947507</v>
      </c>
      <c r="I2455">
        <v>4.4916192564467479E-8</v>
      </c>
      <c r="J2455">
        <v>2.2350074322790284E-5</v>
      </c>
      <c r="K2455">
        <v>0.49210920768653188</v>
      </c>
      <c r="L2455">
        <v>-50.084725900443317</v>
      </c>
      <c r="M2455">
        <v>0</v>
      </c>
    </row>
    <row r="2456" spans="1:15" x14ac:dyDescent="0.15">
      <c r="A2456">
        <v>110</v>
      </c>
      <c r="B2456" t="s">
        <v>178</v>
      </c>
      <c r="C2456" t="s">
        <v>464</v>
      </c>
      <c r="D2456">
        <v>14</v>
      </c>
      <c r="E2456">
        <v>4540710.44921875</v>
      </c>
      <c r="F2456">
        <v>4542163.0859375</v>
      </c>
      <c r="G2456">
        <v>4541436.767578125</v>
      </c>
      <c r="H2456">
        <v>3817954.8162212637</v>
      </c>
      <c r="I2456">
        <v>7.5460775661402362E-8</v>
      </c>
      <c r="J2456">
        <v>2.2380618905887219E-5</v>
      </c>
      <c r="K2456">
        <v>0.82896273219563543</v>
      </c>
      <c r="L2456">
        <v>-15.930684239003124</v>
      </c>
      <c r="M2456">
        <v>0</v>
      </c>
    </row>
    <row r="2457" spans="1:15" x14ac:dyDescent="0.15">
      <c r="A2457">
        <v>110</v>
      </c>
      <c r="B2457" t="s">
        <v>178</v>
      </c>
      <c r="C2457" t="s">
        <v>464</v>
      </c>
      <c r="D2457">
        <v>15</v>
      </c>
      <c r="E2457">
        <v>4541436.767578125</v>
      </c>
      <c r="F2457">
        <v>4542163.0859375</v>
      </c>
      <c r="G2457">
        <v>4541799.9267578125</v>
      </c>
      <c r="H2457">
        <v>4597374.647515052</v>
      </c>
      <c r="I2457">
        <v>9.0745235542476866E-8</v>
      </c>
      <c r="J2457">
        <v>2.2395903365768293E-5</v>
      </c>
      <c r="K2457">
        <v>0.99819207721869496</v>
      </c>
      <c r="L2457">
        <v>1.2236276730250379</v>
      </c>
      <c r="M2457">
        <v>0</v>
      </c>
    </row>
    <row r="2458" spans="1:15" x14ac:dyDescent="0.15">
      <c r="A2458">
        <v>110</v>
      </c>
      <c r="B2458" t="s">
        <v>178</v>
      </c>
      <c r="C2458" t="s">
        <v>464</v>
      </c>
      <c r="D2458">
        <v>16</v>
      </c>
      <c r="E2458">
        <v>4541436.767578125</v>
      </c>
      <c r="F2458">
        <v>4541799.9267578125</v>
      </c>
      <c r="G2458">
        <v>4541618.3471679688</v>
      </c>
      <c r="H2458">
        <v>4207425.8042018041</v>
      </c>
      <c r="I2458">
        <v>8.3103350915146015E-8</v>
      </c>
      <c r="J2458">
        <v>2.2388261481140962E-5</v>
      </c>
      <c r="K2458">
        <v>0.91352552820766963</v>
      </c>
      <c r="L2458">
        <v>-7.358446206175782</v>
      </c>
      <c r="M2458">
        <v>0</v>
      </c>
    </row>
    <row r="2459" spans="1:15" x14ac:dyDescent="0.15">
      <c r="A2459">
        <v>110</v>
      </c>
      <c r="B2459" t="s">
        <v>178</v>
      </c>
      <c r="C2459" t="s">
        <v>464</v>
      </c>
      <c r="D2459">
        <v>17</v>
      </c>
      <c r="E2459">
        <v>4541618.3471679688</v>
      </c>
      <c r="F2459">
        <v>4541799.9267578125</v>
      </c>
      <c r="G2459">
        <v>4541709.1369628906</v>
      </c>
      <c r="H2459">
        <v>4402288.4765222864</v>
      </c>
      <c r="I2459">
        <v>8.6923359799348905E-8</v>
      </c>
      <c r="J2459">
        <v>2.2392081490025165E-5</v>
      </c>
      <c r="K2459">
        <v>0.95583453945196839</v>
      </c>
      <c r="L2459">
        <v>-3.0697840006072448</v>
      </c>
      <c r="M2459">
        <v>0</v>
      </c>
    </row>
    <row r="2460" spans="1:15" x14ac:dyDescent="0.15">
      <c r="A2460">
        <v>110</v>
      </c>
      <c r="B2460" t="s">
        <v>178</v>
      </c>
      <c r="C2460" t="s">
        <v>464</v>
      </c>
      <c r="D2460">
        <v>18</v>
      </c>
      <c r="E2460">
        <v>4541709.1369628906</v>
      </c>
      <c r="F2460">
        <v>4541799.9267578125</v>
      </c>
      <c r="G2460">
        <v>4541754.5318603516</v>
      </c>
      <c r="H2460">
        <v>4499881.7127125263</v>
      </c>
      <c r="I2460">
        <v>8.8835594318841888E-8</v>
      </c>
      <c r="J2460">
        <v>2.2393993724544658E-5</v>
      </c>
      <c r="K2460">
        <v>0.97702419716409017</v>
      </c>
      <c r="L2460">
        <v>-0.9219524933390375</v>
      </c>
      <c r="M2460">
        <v>0</v>
      </c>
    </row>
    <row r="2461" spans="1:15" x14ac:dyDescent="0.15">
      <c r="A2461">
        <v>110</v>
      </c>
      <c r="B2461" t="s">
        <v>178</v>
      </c>
      <c r="C2461" t="s">
        <v>465</v>
      </c>
      <c r="D2461">
        <v>18</v>
      </c>
      <c r="E2461">
        <v>4541709.1369628906</v>
      </c>
      <c r="F2461">
        <v>4541799.9267578125</v>
      </c>
      <c r="G2461">
        <v>4541754.5318603516</v>
      </c>
      <c r="H2461">
        <v>4499881.7127125263</v>
      </c>
      <c r="I2461">
        <v>8.8835594318841888E-8</v>
      </c>
      <c r="J2461">
        <v>2.2393993724544658E-5</v>
      </c>
      <c r="K2461">
        <v>0.97702419716409017</v>
      </c>
      <c r="L2461">
        <v>-0.9219524933390375</v>
      </c>
      <c r="M2461">
        <v>0</v>
      </c>
      <c r="N2461" t="s">
        <v>466</v>
      </c>
      <c r="O2461" t="s">
        <v>467</v>
      </c>
    </row>
    <row r="2462" spans="1:15" x14ac:dyDescent="0.15">
      <c r="A2462">
        <v>111</v>
      </c>
      <c r="B2462" t="s">
        <v>179</v>
      </c>
      <c r="C2462" t="s">
        <v>461</v>
      </c>
      <c r="D2462">
        <v>0</v>
      </c>
      <c r="E2462">
        <v>100000</v>
      </c>
      <c r="F2462">
        <v>12000000</v>
      </c>
      <c r="G2462">
        <v>100000</v>
      </c>
      <c r="H2462">
        <v>-43.715197188087046</v>
      </c>
      <c r="I2462">
        <v>-3.6804885547754861E-4</v>
      </c>
      <c r="J2462">
        <v>-3.4592109338393368E-4</v>
      </c>
      <c r="K2462">
        <v>-1.0998133178297727E-5</v>
      </c>
      <c r="L2462">
        <v>-100.04371519718809</v>
      </c>
      <c r="M2462">
        <v>0</v>
      </c>
      <c r="O2462" t="s">
        <v>462</v>
      </c>
    </row>
    <row r="2463" spans="1:15" x14ac:dyDescent="0.15">
      <c r="A2463">
        <v>111</v>
      </c>
      <c r="B2463" t="s">
        <v>179</v>
      </c>
      <c r="C2463" t="s">
        <v>461</v>
      </c>
      <c r="D2463">
        <v>0</v>
      </c>
      <c r="E2463">
        <v>100000</v>
      </c>
      <c r="F2463">
        <v>12000000</v>
      </c>
      <c r="G2463">
        <v>12000000</v>
      </c>
      <c r="H2463">
        <v>15502491226325.5</v>
      </c>
      <c r="I2463">
        <v>2.39478973674217E-2</v>
      </c>
      <c r="J2463">
        <v>2.3970025129515314E-2</v>
      </c>
      <c r="K2463">
        <v>3900210.3174541537</v>
      </c>
      <c r="L2463">
        <v>129187326.88604583</v>
      </c>
      <c r="M2463">
        <v>0</v>
      </c>
      <c r="O2463" t="s">
        <v>463</v>
      </c>
    </row>
    <row r="2464" spans="1:15" x14ac:dyDescent="0.15">
      <c r="A2464">
        <v>111</v>
      </c>
      <c r="B2464" t="s">
        <v>179</v>
      </c>
      <c r="C2464" t="s">
        <v>464</v>
      </c>
      <c r="D2464">
        <v>1</v>
      </c>
      <c r="E2464">
        <v>100000</v>
      </c>
      <c r="F2464">
        <v>12000000</v>
      </c>
      <c r="G2464">
        <v>6050000</v>
      </c>
      <c r="H2464">
        <v>82128925694.661011</v>
      </c>
      <c r="I2464">
        <v>3.7620918413866267E-4</v>
      </c>
      <c r="J2464">
        <v>3.9833694623227759E-4</v>
      </c>
      <c r="K2464">
        <v>20662.490865454711</v>
      </c>
      <c r="L2464">
        <v>1357402.9040439837</v>
      </c>
      <c r="M2464">
        <v>0</v>
      </c>
    </row>
    <row r="2465" spans="1:13" x14ac:dyDescent="0.15">
      <c r="A2465">
        <v>111</v>
      </c>
      <c r="B2465" t="s">
        <v>179</v>
      </c>
      <c r="C2465" t="s">
        <v>464</v>
      </c>
      <c r="D2465">
        <v>2</v>
      </c>
      <c r="E2465">
        <v>100000</v>
      </c>
      <c r="F2465">
        <v>6050000</v>
      </c>
      <c r="G2465">
        <v>3075000</v>
      </c>
      <c r="H2465">
        <v>-257616.85447332941</v>
      </c>
      <c r="I2465">
        <v>-1.7866800157641996E-5</v>
      </c>
      <c r="J2465">
        <v>4.2609619359729529E-6</v>
      </c>
      <c r="K2465">
        <v>-6.4812803251953155E-2</v>
      </c>
      <c r="L2465">
        <v>-108.37778388531153</v>
      </c>
      <c r="M2465">
        <v>0</v>
      </c>
    </row>
    <row r="2466" spans="1:13" x14ac:dyDescent="0.15">
      <c r="A2466">
        <v>111</v>
      </c>
      <c r="B2466" t="s">
        <v>179</v>
      </c>
      <c r="C2466" t="s">
        <v>464</v>
      </c>
      <c r="D2466">
        <v>3</v>
      </c>
      <c r="E2466">
        <v>3075000</v>
      </c>
      <c r="F2466">
        <v>6050000</v>
      </c>
      <c r="G2466">
        <v>4562500</v>
      </c>
      <c r="H2466">
        <v>3438251685.8452744</v>
      </c>
      <c r="I2466">
        <v>3.3766676430834592E-5</v>
      </c>
      <c r="J2466">
        <v>5.5894438524449545E-5</v>
      </c>
      <c r="K2466">
        <v>865.01611278875589</v>
      </c>
      <c r="L2466">
        <v>75258.941059622448</v>
      </c>
      <c r="M2466">
        <v>0</v>
      </c>
    </row>
    <row r="2467" spans="1:13" x14ac:dyDescent="0.15">
      <c r="A2467">
        <v>111</v>
      </c>
      <c r="B2467" t="s">
        <v>179</v>
      </c>
      <c r="C2467" t="s">
        <v>464</v>
      </c>
      <c r="D2467">
        <v>4</v>
      </c>
      <c r="E2467">
        <v>3075000</v>
      </c>
      <c r="F2467">
        <v>4562500</v>
      </c>
      <c r="G2467">
        <v>3818750</v>
      </c>
      <c r="H2467">
        <v>-40891214.383513801</v>
      </c>
      <c r="I2467">
        <v>-9.4110700437546253E-6</v>
      </c>
      <c r="J2467">
        <v>1.2716692049860325E-5</v>
      </c>
      <c r="K2467">
        <v>-10.287658538453643</v>
      </c>
      <c r="L2467">
        <v>-1170.8010313195102</v>
      </c>
      <c r="M2467">
        <v>0</v>
      </c>
    </row>
    <row r="2468" spans="1:13" x14ac:dyDescent="0.15">
      <c r="A2468">
        <v>111</v>
      </c>
      <c r="B2468" t="s">
        <v>179</v>
      </c>
      <c r="C2468" t="s">
        <v>464</v>
      </c>
      <c r="D2468">
        <v>5</v>
      </c>
      <c r="E2468">
        <v>3818750</v>
      </c>
      <c r="F2468">
        <v>4562500</v>
      </c>
      <c r="G2468">
        <v>4190625</v>
      </c>
      <c r="H2468">
        <v>399603252.06285721</v>
      </c>
      <c r="I2468">
        <v>5.920496676986849E-6</v>
      </c>
      <c r="J2468">
        <v>2.8048258770601799E-5</v>
      </c>
      <c r="K2468">
        <v>100.53459820297559</v>
      </c>
      <c r="L2468">
        <v>9435.6480730883159</v>
      </c>
      <c r="M2468">
        <v>0</v>
      </c>
    </row>
    <row r="2469" spans="1:13" x14ac:dyDescent="0.15">
      <c r="A2469">
        <v>111</v>
      </c>
      <c r="B2469" t="s">
        <v>179</v>
      </c>
      <c r="C2469" t="s">
        <v>464</v>
      </c>
      <c r="D2469">
        <v>6</v>
      </c>
      <c r="E2469">
        <v>3818750</v>
      </c>
      <c r="F2469">
        <v>4190625</v>
      </c>
      <c r="G2469">
        <v>4004687.5</v>
      </c>
      <c r="H2469">
        <v>-112843398.10529563</v>
      </c>
      <c r="I2469">
        <v>-3.1419302457851528E-6</v>
      </c>
      <c r="J2469">
        <v>1.8985831847829797E-5</v>
      </c>
      <c r="K2469">
        <v>-28.389823230442101</v>
      </c>
      <c r="L2469">
        <v>-2917.7828633394147</v>
      </c>
      <c r="M2469">
        <v>0</v>
      </c>
    </row>
    <row r="2470" spans="1:13" x14ac:dyDescent="0.15">
      <c r="A2470">
        <v>111</v>
      </c>
      <c r="B2470" t="s">
        <v>179</v>
      </c>
      <c r="C2470" t="s">
        <v>464</v>
      </c>
      <c r="D2470">
        <v>7</v>
      </c>
      <c r="E2470">
        <v>4004687.5</v>
      </c>
      <c r="F2470">
        <v>4190625</v>
      </c>
      <c r="G2470">
        <v>4097656.25</v>
      </c>
      <c r="H2470">
        <v>57818105.489740893</v>
      </c>
      <c r="I2470">
        <v>1.0464457492454165E-6</v>
      </c>
      <c r="J2470">
        <v>2.3174207842860366E-5</v>
      </c>
      <c r="K2470">
        <v>14.546227975527144</v>
      </c>
      <c r="L2470">
        <v>1311.0042903120752</v>
      </c>
      <c r="M2470">
        <v>0</v>
      </c>
    </row>
    <row r="2471" spans="1:13" x14ac:dyDescent="0.15">
      <c r="A2471">
        <v>111</v>
      </c>
      <c r="B2471" t="s">
        <v>179</v>
      </c>
      <c r="C2471" t="s">
        <v>464</v>
      </c>
      <c r="D2471">
        <v>8</v>
      </c>
      <c r="E2471">
        <v>4004687.5</v>
      </c>
      <c r="F2471">
        <v>4097656.25</v>
      </c>
      <c r="G2471">
        <v>4051171.875</v>
      </c>
      <c r="H2471">
        <v>-51364380.505147748</v>
      </c>
      <c r="I2471">
        <v>-1.1292193935840077E-6</v>
      </c>
      <c r="J2471">
        <v>2.0998542700030942E-5</v>
      </c>
      <c r="K2471">
        <v>-12.922560888512251</v>
      </c>
      <c r="L2471">
        <v>-1367.8894426109173</v>
      </c>
      <c r="M2471">
        <v>0</v>
      </c>
    </row>
    <row r="2472" spans="1:13" x14ac:dyDescent="0.15">
      <c r="A2472">
        <v>111</v>
      </c>
      <c r="B2472" t="s">
        <v>179</v>
      </c>
      <c r="C2472" t="s">
        <v>464</v>
      </c>
      <c r="D2472">
        <v>9</v>
      </c>
      <c r="E2472">
        <v>4051171.875</v>
      </c>
      <c r="F2472">
        <v>4097656.25</v>
      </c>
      <c r="G2472">
        <v>4074414.0625</v>
      </c>
      <c r="H2472">
        <v>-3135745.2633573478</v>
      </c>
      <c r="I2472">
        <v>-6.2281894410443355E-8</v>
      </c>
      <c r="J2472">
        <v>2.2065480199204507E-5</v>
      </c>
      <c r="K2472">
        <v>-0.78890972105734058</v>
      </c>
      <c r="L2472">
        <v>-176.96187022860659</v>
      </c>
      <c r="M2472">
        <v>0</v>
      </c>
    </row>
    <row r="2473" spans="1:13" x14ac:dyDescent="0.15">
      <c r="A2473">
        <v>111</v>
      </c>
      <c r="B2473" t="s">
        <v>179</v>
      </c>
      <c r="C2473" t="s">
        <v>464</v>
      </c>
      <c r="D2473">
        <v>10</v>
      </c>
      <c r="E2473">
        <v>4074414.0625</v>
      </c>
      <c r="F2473">
        <v>4097656.25</v>
      </c>
      <c r="G2473">
        <v>4086035.15625</v>
      </c>
      <c r="H2473">
        <v>25701142.173348609</v>
      </c>
      <c r="I2473">
        <v>4.8681303908769302E-7</v>
      </c>
      <c r="J2473">
        <v>2.2614575132702643E-5</v>
      </c>
      <c r="K2473">
        <v>6.4660484828805034</v>
      </c>
      <c r="L2473">
        <v>528.99953599361811</v>
      </c>
      <c r="M2473">
        <v>0</v>
      </c>
    </row>
    <row r="2474" spans="1:13" x14ac:dyDescent="0.15">
      <c r="A2474">
        <v>111</v>
      </c>
      <c r="B2474" t="s">
        <v>179</v>
      </c>
      <c r="C2474" t="s">
        <v>464</v>
      </c>
      <c r="D2474">
        <v>11</v>
      </c>
      <c r="E2474">
        <v>4074414.0625</v>
      </c>
      <c r="F2474">
        <v>4086035.15625</v>
      </c>
      <c r="G2474">
        <v>4080224.609375</v>
      </c>
      <c r="H2474">
        <v>10878648.357976388</v>
      </c>
      <c r="I2474">
        <v>2.1094986087033735E-7</v>
      </c>
      <c r="J2474">
        <v>2.2338711954485287E-5</v>
      </c>
      <c r="K2474">
        <v>2.7369160186128352</v>
      </c>
      <c r="L2474">
        <v>166.61886046618292</v>
      </c>
      <c r="M2474">
        <v>0</v>
      </c>
    </row>
    <row r="2475" spans="1:13" x14ac:dyDescent="0.15">
      <c r="A2475">
        <v>111</v>
      </c>
      <c r="B2475" t="s">
        <v>179</v>
      </c>
      <c r="C2475" t="s">
        <v>464</v>
      </c>
      <c r="D2475">
        <v>12</v>
      </c>
      <c r="E2475">
        <v>4074414.0625</v>
      </c>
      <c r="F2475">
        <v>4080224.609375</v>
      </c>
      <c r="G2475">
        <v>4077319.3359375</v>
      </c>
      <c r="H2475">
        <v>3771190.383793043</v>
      </c>
      <c r="I2475">
        <v>7.4005293374790993E-8</v>
      </c>
      <c r="J2475">
        <v>2.2201767386989741E-5</v>
      </c>
      <c r="K2475">
        <v>0.94877884007290636</v>
      </c>
      <c r="L2475">
        <v>-7.5080936007694046</v>
      </c>
      <c r="M2475">
        <v>0</v>
      </c>
    </row>
    <row r="2476" spans="1:13" x14ac:dyDescent="0.15">
      <c r="A2476">
        <v>111</v>
      </c>
      <c r="B2476" t="s">
        <v>179</v>
      </c>
      <c r="C2476" t="s">
        <v>464</v>
      </c>
      <c r="D2476">
        <v>13</v>
      </c>
      <c r="E2476">
        <v>4077319.3359375</v>
      </c>
      <c r="F2476">
        <v>4080224.609375</v>
      </c>
      <c r="G2476">
        <v>4078771.97265625</v>
      </c>
      <c r="H2476">
        <v>7299798.1683562743</v>
      </c>
      <c r="I2476">
        <v>1.4239611039948549E-7</v>
      </c>
      <c r="J2476">
        <v>2.2270158204014435E-5</v>
      </c>
      <c r="K2476">
        <v>1.8365272855764352</v>
      </c>
      <c r="L2476">
        <v>78.970489581018938</v>
      </c>
      <c r="M2476">
        <v>0</v>
      </c>
    </row>
    <row r="2477" spans="1:13" x14ac:dyDescent="0.15">
      <c r="A2477">
        <v>111</v>
      </c>
      <c r="B2477" t="s">
        <v>179</v>
      </c>
      <c r="C2477" t="s">
        <v>464</v>
      </c>
      <c r="D2477">
        <v>14</v>
      </c>
      <c r="E2477">
        <v>4077319.3359375</v>
      </c>
      <c r="F2477">
        <v>4078771.97265625</v>
      </c>
      <c r="G2477">
        <v>4078045.654296875</v>
      </c>
      <c r="H2477">
        <v>5529182.794664165</v>
      </c>
      <c r="I2477">
        <v>1.0817951010929825E-7</v>
      </c>
      <c r="J2477">
        <v>2.2235941603724248E-5</v>
      </c>
      <c r="K2477">
        <v>1.3910651822346256</v>
      </c>
      <c r="L2477">
        <v>35.584131797011253</v>
      </c>
      <c r="M2477">
        <v>0</v>
      </c>
    </row>
    <row r="2478" spans="1:13" x14ac:dyDescent="0.15">
      <c r="A2478">
        <v>111</v>
      </c>
      <c r="B2478" t="s">
        <v>179</v>
      </c>
      <c r="C2478" t="s">
        <v>464</v>
      </c>
      <c r="D2478">
        <v>15</v>
      </c>
      <c r="E2478">
        <v>4077319.3359375</v>
      </c>
      <c r="F2478">
        <v>4078045.654296875</v>
      </c>
      <c r="G2478">
        <v>4077682.4951171875</v>
      </c>
      <c r="H2478">
        <v>4648688.1805760786</v>
      </c>
      <c r="I2478">
        <v>9.1088618942326556E-8</v>
      </c>
      <c r="J2478">
        <v>2.2218850712557276E-5</v>
      </c>
      <c r="K2478">
        <v>1.1695450324604049</v>
      </c>
      <c r="L2478">
        <v>14.003191424115062</v>
      </c>
      <c r="M2478">
        <v>0</v>
      </c>
    </row>
    <row r="2479" spans="1:13" x14ac:dyDescent="0.15">
      <c r="A2479">
        <v>111</v>
      </c>
      <c r="B2479" t="s">
        <v>179</v>
      </c>
      <c r="C2479" t="s">
        <v>464</v>
      </c>
      <c r="D2479">
        <v>16</v>
      </c>
      <c r="E2479">
        <v>4077319.3359375</v>
      </c>
      <c r="F2479">
        <v>4077682.4951171875</v>
      </c>
      <c r="G2479">
        <v>4077500.9155273438</v>
      </c>
      <c r="H2479">
        <v>4209513.000295829</v>
      </c>
      <c r="I2479">
        <v>8.2545002334390009E-8</v>
      </c>
      <c r="J2479">
        <v>2.221030709594934E-5</v>
      </c>
      <c r="K2479">
        <v>1.0590546896960042</v>
      </c>
      <c r="L2479">
        <v>3.2375733936876907</v>
      </c>
      <c r="M2479">
        <v>0</v>
      </c>
    </row>
    <row r="2480" spans="1:13" x14ac:dyDescent="0.15">
      <c r="A2480">
        <v>111</v>
      </c>
      <c r="B2480" t="s">
        <v>179</v>
      </c>
      <c r="C2480" t="s">
        <v>464</v>
      </c>
      <c r="D2480">
        <v>17</v>
      </c>
      <c r="E2480">
        <v>4077319.3359375</v>
      </c>
      <c r="F2480">
        <v>4077500.9155273438</v>
      </c>
      <c r="G2480">
        <v>4077410.1257324219</v>
      </c>
      <c r="H2480">
        <v>3990322.7557161539</v>
      </c>
      <c r="I2480">
        <v>7.8276171107563672E-8</v>
      </c>
      <c r="J2480">
        <v>2.2206038264722514E-5</v>
      </c>
      <c r="K2480">
        <v>1.0039094849083232</v>
      </c>
      <c r="L2480">
        <v>-2.1358501433707153</v>
      </c>
      <c r="M2480">
        <v>0</v>
      </c>
    </row>
    <row r="2481" spans="1:15" x14ac:dyDescent="0.15">
      <c r="A2481">
        <v>111</v>
      </c>
      <c r="B2481" t="s">
        <v>179</v>
      </c>
      <c r="C2481" t="s">
        <v>464</v>
      </c>
      <c r="D2481">
        <v>18</v>
      </c>
      <c r="E2481">
        <v>4077410.1257324219</v>
      </c>
      <c r="F2481">
        <v>4077500.9155273438</v>
      </c>
      <c r="G2481">
        <v>4077455.5206298828</v>
      </c>
      <c r="H2481">
        <v>4099927.9153703908</v>
      </c>
      <c r="I2481">
        <v>8.0411178584062888E-8</v>
      </c>
      <c r="J2481">
        <v>2.2208173272199013E-5</v>
      </c>
      <c r="K2481">
        <v>1.031484612562886</v>
      </c>
      <c r="L2481">
        <v>0.55113770406099771</v>
      </c>
      <c r="M2481">
        <v>0</v>
      </c>
    </row>
    <row r="2482" spans="1:15" x14ac:dyDescent="0.15">
      <c r="A2482">
        <v>111</v>
      </c>
      <c r="B2482" t="s">
        <v>179</v>
      </c>
      <c r="C2482" t="s">
        <v>465</v>
      </c>
      <c r="D2482">
        <v>18</v>
      </c>
      <c r="E2482">
        <v>4077410.1257324219</v>
      </c>
      <c r="F2482">
        <v>4077500.9155273438</v>
      </c>
      <c r="G2482">
        <v>4077455.5206298828</v>
      </c>
      <c r="H2482">
        <v>4099927.9153703908</v>
      </c>
      <c r="I2482">
        <v>8.0411178584062888E-8</v>
      </c>
      <c r="J2482">
        <v>2.2208173272199013E-5</v>
      </c>
      <c r="K2482">
        <v>1.031484612562886</v>
      </c>
      <c r="L2482">
        <v>0.55113770406099771</v>
      </c>
      <c r="M2482">
        <v>0</v>
      </c>
      <c r="N2482" t="s">
        <v>466</v>
      </c>
      <c r="O2482" t="s">
        <v>467</v>
      </c>
    </row>
    <row r="2483" spans="1:15" x14ac:dyDescent="0.15">
      <c r="A2483">
        <v>112</v>
      </c>
      <c r="B2483" t="s">
        <v>180</v>
      </c>
      <c r="C2483" t="s">
        <v>461</v>
      </c>
      <c r="D2483">
        <v>0</v>
      </c>
      <c r="E2483">
        <v>100000</v>
      </c>
      <c r="F2483">
        <v>12000000</v>
      </c>
      <c r="G2483">
        <v>100000</v>
      </c>
      <c r="H2483">
        <v>-35.03595552157293</v>
      </c>
      <c r="I2483">
        <v>-4.0674069872705625E-4</v>
      </c>
      <c r="J2483">
        <v>-3.847880624751699E-4</v>
      </c>
      <c r="K2483">
        <v>-7.7127375246098485E-6</v>
      </c>
      <c r="L2483">
        <v>-100.03503595552158</v>
      </c>
      <c r="M2483">
        <v>0</v>
      </c>
      <c r="O2483" t="s">
        <v>462</v>
      </c>
    </row>
    <row r="2484" spans="1:15" x14ac:dyDescent="0.15">
      <c r="A2484">
        <v>112</v>
      </c>
      <c r="B2484" t="s">
        <v>180</v>
      </c>
      <c r="C2484" t="s">
        <v>461</v>
      </c>
      <c r="D2484">
        <v>0</v>
      </c>
      <c r="E2484">
        <v>100000</v>
      </c>
      <c r="F2484">
        <v>12000000</v>
      </c>
      <c r="G2484">
        <v>12000000</v>
      </c>
      <c r="H2484">
        <v>4962198180357.8643</v>
      </c>
      <c r="I2484">
        <v>9.3884264449876596E-3</v>
      </c>
      <c r="J2484">
        <v>9.4103790812395463E-3</v>
      </c>
      <c r="K2484">
        <v>1092367.2992629313</v>
      </c>
      <c r="L2484">
        <v>41351551.502982199</v>
      </c>
      <c r="M2484">
        <v>0</v>
      </c>
      <c r="O2484" t="s">
        <v>463</v>
      </c>
    </row>
    <row r="2485" spans="1:15" x14ac:dyDescent="0.15">
      <c r="A2485">
        <v>112</v>
      </c>
      <c r="B2485" t="s">
        <v>180</v>
      </c>
      <c r="C2485" t="s">
        <v>464</v>
      </c>
      <c r="D2485">
        <v>1</v>
      </c>
      <c r="E2485">
        <v>100000</v>
      </c>
      <c r="F2485">
        <v>12000000</v>
      </c>
      <c r="G2485">
        <v>6050000</v>
      </c>
      <c r="H2485">
        <v>27008522469.348743</v>
      </c>
      <c r="I2485">
        <v>1.5980219368328549E-4</v>
      </c>
      <c r="J2485">
        <v>1.8175482993517184E-4</v>
      </c>
      <c r="K2485">
        <v>5945.5962205840333</v>
      </c>
      <c r="L2485">
        <v>446321.85899749992</v>
      </c>
      <c r="M2485">
        <v>0</v>
      </c>
    </row>
    <row r="2486" spans="1:15" x14ac:dyDescent="0.15">
      <c r="A2486">
        <v>112</v>
      </c>
      <c r="B2486" t="s">
        <v>180</v>
      </c>
      <c r="C2486" t="s">
        <v>464</v>
      </c>
      <c r="D2486">
        <v>2</v>
      </c>
      <c r="E2486">
        <v>100000</v>
      </c>
      <c r="F2486">
        <v>6050000</v>
      </c>
      <c r="G2486">
        <v>3075000</v>
      </c>
      <c r="H2486">
        <v>-140277.06589923071</v>
      </c>
      <c r="I2486">
        <v>-1.9750482298495062E-5</v>
      </c>
      <c r="J2486">
        <v>2.2021539533912797E-6</v>
      </c>
      <c r="K2486">
        <v>-3.0880282095831154E-2</v>
      </c>
      <c r="L2486">
        <v>-104.561855801601</v>
      </c>
      <c r="M2486">
        <v>0</v>
      </c>
    </row>
    <row r="2487" spans="1:15" x14ac:dyDescent="0.15">
      <c r="A2487">
        <v>112</v>
      </c>
      <c r="B2487" t="s">
        <v>180</v>
      </c>
      <c r="C2487" t="s">
        <v>464</v>
      </c>
      <c r="D2487">
        <v>3</v>
      </c>
      <c r="E2487">
        <v>3075000</v>
      </c>
      <c r="F2487">
        <v>6050000</v>
      </c>
      <c r="G2487">
        <v>4562500</v>
      </c>
      <c r="H2487">
        <v>-25266355.270568047</v>
      </c>
      <c r="I2487">
        <v>-5.1982698478227234E-7</v>
      </c>
      <c r="J2487">
        <v>2.1432809267104068E-5</v>
      </c>
      <c r="K2487">
        <v>-5.5620793982753982</v>
      </c>
      <c r="L2487">
        <v>-653.78312921792974</v>
      </c>
      <c r="M2487">
        <v>0</v>
      </c>
    </row>
    <row r="2488" spans="1:15" x14ac:dyDescent="0.15">
      <c r="A2488">
        <v>112</v>
      </c>
      <c r="B2488" t="s">
        <v>180</v>
      </c>
      <c r="C2488" t="s">
        <v>464</v>
      </c>
      <c r="D2488">
        <v>4</v>
      </c>
      <c r="E2488">
        <v>4562500</v>
      </c>
      <c r="F2488">
        <v>6050000</v>
      </c>
      <c r="G2488">
        <v>5306250</v>
      </c>
      <c r="H2488">
        <v>5792026601.9829197</v>
      </c>
      <c r="I2488">
        <v>4.9835211972479323E-5</v>
      </c>
      <c r="J2488">
        <v>7.178784822436566E-5</v>
      </c>
      <c r="K2488">
        <v>1275.0438871046547</v>
      </c>
      <c r="L2488">
        <v>109054.80050851204</v>
      </c>
      <c r="M2488">
        <v>0</v>
      </c>
    </row>
    <row r="2489" spans="1:15" x14ac:dyDescent="0.15">
      <c r="A2489">
        <v>112</v>
      </c>
      <c r="B2489" t="s">
        <v>180</v>
      </c>
      <c r="C2489" t="s">
        <v>464</v>
      </c>
      <c r="D2489">
        <v>5</v>
      </c>
      <c r="E2489">
        <v>4562500</v>
      </c>
      <c r="F2489">
        <v>5306250</v>
      </c>
      <c r="G2489">
        <v>4934375</v>
      </c>
      <c r="H2489">
        <v>1662802168.6443186</v>
      </c>
      <c r="I2489">
        <v>1.9000421140571327E-5</v>
      </c>
      <c r="J2489">
        <v>4.0953057392457668E-5</v>
      </c>
      <c r="K2489">
        <v>366.04558063812453</v>
      </c>
      <c r="L2489">
        <v>33598.334006724632</v>
      </c>
      <c r="M2489">
        <v>0</v>
      </c>
    </row>
    <row r="2490" spans="1:15" x14ac:dyDescent="0.15">
      <c r="A2490">
        <v>112</v>
      </c>
      <c r="B2490" t="s">
        <v>180</v>
      </c>
      <c r="C2490" t="s">
        <v>464</v>
      </c>
      <c r="D2490">
        <v>6</v>
      </c>
      <c r="E2490">
        <v>4562500</v>
      </c>
      <c r="F2490">
        <v>4934375</v>
      </c>
      <c r="G2490">
        <v>4748437.5</v>
      </c>
      <c r="H2490">
        <v>577708997.73042846</v>
      </c>
      <c r="I2490">
        <v>8.0335842345415224E-6</v>
      </c>
      <c r="J2490">
        <v>2.9986220486427863E-5</v>
      </c>
      <c r="K2490">
        <v>127.17557716833701</v>
      </c>
      <c r="L2490">
        <v>12066.296760364403</v>
      </c>
      <c r="M2490">
        <v>0</v>
      </c>
    </row>
    <row r="2491" spans="1:15" x14ac:dyDescent="0.15">
      <c r="A2491">
        <v>112</v>
      </c>
      <c r="B2491" t="s">
        <v>180</v>
      </c>
      <c r="C2491" t="s">
        <v>464</v>
      </c>
      <c r="D2491">
        <v>7</v>
      </c>
      <c r="E2491">
        <v>4562500</v>
      </c>
      <c r="F2491">
        <v>4748437.5</v>
      </c>
      <c r="G2491">
        <v>4655468.75</v>
      </c>
      <c r="H2491">
        <v>221110117.04868922</v>
      </c>
      <c r="I2491">
        <v>3.4799149786113759E-6</v>
      </c>
      <c r="J2491">
        <v>2.5432551230497716E-5</v>
      </c>
      <c r="K2491">
        <v>48.674690655496619</v>
      </c>
      <c r="L2491">
        <v>4649.4705457681184</v>
      </c>
      <c r="M2491">
        <v>0</v>
      </c>
    </row>
    <row r="2492" spans="1:15" x14ac:dyDescent="0.15">
      <c r="A2492">
        <v>112</v>
      </c>
      <c r="B2492" t="s">
        <v>180</v>
      </c>
      <c r="C2492" t="s">
        <v>464</v>
      </c>
      <c r="D2492">
        <v>8</v>
      </c>
      <c r="E2492">
        <v>4562500</v>
      </c>
      <c r="F2492">
        <v>4655468.75</v>
      </c>
      <c r="G2492">
        <v>4608984.375</v>
      </c>
      <c r="H2492">
        <v>81037569.786170587</v>
      </c>
      <c r="I2492">
        <v>1.4139039931320885E-6</v>
      </c>
      <c r="J2492">
        <v>2.3366540245018429E-5</v>
      </c>
      <c r="K2492">
        <v>17.839430838646269</v>
      </c>
      <c r="L2492">
        <v>1658.2522133451707</v>
      </c>
      <c r="M2492">
        <v>0</v>
      </c>
    </row>
    <row r="2493" spans="1:15" x14ac:dyDescent="0.15">
      <c r="A2493">
        <v>112</v>
      </c>
      <c r="B2493" t="s">
        <v>180</v>
      </c>
      <c r="C2493" t="s">
        <v>464</v>
      </c>
      <c r="D2493">
        <v>9</v>
      </c>
      <c r="E2493">
        <v>4562500</v>
      </c>
      <c r="F2493">
        <v>4608984.375</v>
      </c>
      <c r="G2493">
        <v>4585742.1875</v>
      </c>
      <c r="H2493">
        <v>22814891.843626346</v>
      </c>
      <c r="I2493">
        <v>4.3092301645512862E-7</v>
      </c>
      <c r="J2493">
        <v>2.2383559268341469E-5</v>
      </c>
      <c r="K2493">
        <v>5.0224196778050985</v>
      </c>
      <c r="L2493">
        <v>397.51797878686017</v>
      </c>
      <c r="M2493">
        <v>0</v>
      </c>
    </row>
    <row r="2494" spans="1:15" x14ac:dyDescent="0.15">
      <c r="A2494">
        <v>112</v>
      </c>
      <c r="B2494" t="s">
        <v>180</v>
      </c>
      <c r="C2494" t="s">
        <v>464</v>
      </c>
      <c r="D2494">
        <v>10</v>
      </c>
      <c r="E2494">
        <v>4562500</v>
      </c>
      <c r="F2494">
        <v>4585742.1875</v>
      </c>
      <c r="G2494">
        <v>4574121.09375</v>
      </c>
      <c r="H2494">
        <v>-2460510.628013324</v>
      </c>
      <c r="I2494">
        <v>-4.8463345824480651E-8</v>
      </c>
      <c r="J2494">
        <v>2.190417290606186E-5</v>
      </c>
      <c r="K2494">
        <v>-0.54165135124385866</v>
      </c>
      <c r="L2494">
        <v>-153.79198708524186</v>
      </c>
      <c r="M2494">
        <v>0</v>
      </c>
    </row>
    <row r="2495" spans="1:15" x14ac:dyDescent="0.15">
      <c r="A2495">
        <v>112</v>
      </c>
      <c r="B2495" t="s">
        <v>180</v>
      </c>
      <c r="C2495" t="s">
        <v>464</v>
      </c>
      <c r="D2495">
        <v>11</v>
      </c>
      <c r="E2495">
        <v>4574121.09375</v>
      </c>
      <c r="F2495">
        <v>4585742.1875</v>
      </c>
      <c r="G2495">
        <v>4579931.640625</v>
      </c>
      <c r="H2495">
        <v>9864177.0560364854</v>
      </c>
      <c r="I2495">
        <v>1.902211718726931E-7</v>
      </c>
      <c r="J2495">
        <v>2.2142857423759033E-5</v>
      </c>
      <c r="K2495">
        <v>2.1714780543845298</v>
      </c>
      <c r="L2495">
        <v>115.3782595473493</v>
      </c>
      <c r="M2495">
        <v>0</v>
      </c>
    </row>
    <row r="2496" spans="1:15" x14ac:dyDescent="0.15">
      <c r="A2496">
        <v>112</v>
      </c>
      <c r="B2496" t="s">
        <v>180</v>
      </c>
      <c r="C2496" t="s">
        <v>464</v>
      </c>
      <c r="D2496">
        <v>12</v>
      </c>
      <c r="E2496">
        <v>4574121.09375</v>
      </c>
      <c r="F2496">
        <v>4579931.640625</v>
      </c>
      <c r="G2496">
        <v>4577026.3671875</v>
      </c>
      <c r="H2496">
        <v>3624058.3553752378</v>
      </c>
      <c r="I2496">
        <v>7.062625961852916E-8</v>
      </c>
      <c r="J2496">
        <v>2.202326251150487E-5</v>
      </c>
      <c r="K2496">
        <v>0.79779216672620035</v>
      </c>
      <c r="L2496">
        <v>-20.820679964704766</v>
      </c>
      <c r="M2496">
        <v>0</v>
      </c>
    </row>
    <row r="2497" spans="1:15" x14ac:dyDescent="0.15">
      <c r="A2497">
        <v>112</v>
      </c>
      <c r="B2497" t="s">
        <v>180</v>
      </c>
      <c r="C2497" t="s">
        <v>464</v>
      </c>
      <c r="D2497">
        <v>13</v>
      </c>
      <c r="E2497">
        <v>4577026.3671875</v>
      </c>
      <c r="F2497">
        <v>4579931.640625</v>
      </c>
      <c r="G2497">
        <v>4578479.00390625</v>
      </c>
      <c r="H2497">
        <v>6724582.4970920235</v>
      </c>
      <c r="I2497">
        <v>1.30360012326642E-7</v>
      </c>
      <c r="J2497">
        <v>2.2082996264212982E-5</v>
      </c>
      <c r="K2497">
        <v>1.4803346730681026</v>
      </c>
      <c r="L2497">
        <v>46.873721411734522</v>
      </c>
      <c r="M2497">
        <v>0</v>
      </c>
    </row>
    <row r="2498" spans="1:15" x14ac:dyDescent="0.15">
      <c r="A2498">
        <v>112</v>
      </c>
      <c r="B2498" t="s">
        <v>180</v>
      </c>
      <c r="C2498" t="s">
        <v>464</v>
      </c>
      <c r="D2498">
        <v>14</v>
      </c>
      <c r="E2498">
        <v>4577026.3671875</v>
      </c>
      <c r="F2498">
        <v>4578479.00390625</v>
      </c>
      <c r="G2498">
        <v>4577752.685546875</v>
      </c>
      <c r="H2498">
        <v>5169460.2541076839</v>
      </c>
      <c r="I2498">
        <v>1.0047751096314261E-7</v>
      </c>
      <c r="J2498">
        <v>2.2053113762849483E-5</v>
      </c>
      <c r="K2498">
        <v>1.1379935123871716</v>
      </c>
      <c r="L2498">
        <v>12.925721619452698</v>
      </c>
      <c r="M2498">
        <v>0</v>
      </c>
    </row>
    <row r="2499" spans="1:15" x14ac:dyDescent="0.15">
      <c r="A2499">
        <v>112</v>
      </c>
      <c r="B2499" t="s">
        <v>180</v>
      </c>
      <c r="C2499" t="s">
        <v>464</v>
      </c>
      <c r="D2499">
        <v>15</v>
      </c>
      <c r="E2499">
        <v>4577026.3671875</v>
      </c>
      <c r="F2499">
        <v>4577752.685546875</v>
      </c>
      <c r="G2499">
        <v>4577389.5263671875</v>
      </c>
      <c r="H2499">
        <v>4395613.197076383</v>
      </c>
      <c r="I2499">
        <v>8.5549291829753942E-8</v>
      </c>
      <c r="J2499">
        <v>2.2038185543716094E-5</v>
      </c>
      <c r="K2499">
        <v>0.96764053795782567</v>
      </c>
      <c r="L2499">
        <v>-3.97117894913064</v>
      </c>
      <c r="M2499">
        <v>0</v>
      </c>
    </row>
    <row r="2500" spans="1:15" x14ac:dyDescent="0.15">
      <c r="A2500">
        <v>112</v>
      </c>
      <c r="B2500" t="s">
        <v>180</v>
      </c>
      <c r="C2500" t="s">
        <v>464</v>
      </c>
      <c r="D2500">
        <v>16</v>
      </c>
      <c r="E2500">
        <v>4577389.5263671875</v>
      </c>
      <c r="F2500">
        <v>4577752.685546875</v>
      </c>
      <c r="G2500">
        <v>4577571.1059570313</v>
      </c>
      <c r="H2500">
        <v>4782198.167144076</v>
      </c>
      <c r="I2500">
        <v>9.3011750352261791E-8</v>
      </c>
      <c r="J2500">
        <v>2.2045648002238602E-5</v>
      </c>
      <c r="K2500">
        <v>1.0527424956668248</v>
      </c>
      <c r="L2500">
        <v>4.4702104336676038</v>
      </c>
      <c r="M2500">
        <v>0</v>
      </c>
    </row>
    <row r="2501" spans="1:15" x14ac:dyDescent="0.15">
      <c r="A2501">
        <v>112</v>
      </c>
      <c r="B2501" t="s">
        <v>180</v>
      </c>
      <c r="C2501" t="s">
        <v>464</v>
      </c>
      <c r="D2501">
        <v>17</v>
      </c>
      <c r="E2501">
        <v>4577389.5263671875</v>
      </c>
      <c r="F2501">
        <v>4577571.1059570313</v>
      </c>
      <c r="G2501">
        <v>4577480.3161621094</v>
      </c>
      <c r="H2501">
        <v>4588864.3676993232</v>
      </c>
      <c r="I2501">
        <v>8.9280944035517414E-8</v>
      </c>
      <c r="J2501">
        <v>2.2041917195921858E-5</v>
      </c>
      <c r="K2501">
        <v>1.0101824219495603</v>
      </c>
      <c r="L2501">
        <v>0.24869689765828557</v>
      </c>
      <c r="M2501">
        <v>0</v>
      </c>
    </row>
    <row r="2502" spans="1:15" x14ac:dyDescent="0.15">
      <c r="A2502">
        <v>112</v>
      </c>
      <c r="B2502" t="s">
        <v>180</v>
      </c>
      <c r="C2502" t="s">
        <v>465</v>
      </c>
      <c r="D2502">
        <v>17</v>
      </c>
      <c r="E2502">
        <v>4577389.5263671875</v>
      </c>
      <c r="F2502">
        <v>4577571.1059570313</v>
      </c>
      <c r="G2502">
        <v>4577480.3161621094</v>
      </c>
      <c r="H2502">
        <v>4588864.3676993232</v>
      </c>
      <c r="I2502">
        <v>8.9280944035517414E-8</v>
      </c>
      <c r="J2502">
        <v>2.2041917195921858E-5</v>
      </c>
      <c r="K2502">
        <v>1.0101824219495603</v>
      </c>
      <c r="L2502">
        <v>0.24869689765828557</v>
      </c>
      <c r="M2502">
        <v>0</v>
      </c>
      <c r="N2502" t="s">
        <v>466</v>
      </c>
      <c r="O2502" t="s">
        <v>467</v>
      </c>
    </row>
    <row r="2503" spans="1:15" x14ac:dyDescent="0.15">
      <c r="A2503">
        <v>113</v>
      </c>
      <c r="B2503" t="s">
        <v>181</v>
      </c>
      <c r="C2503" t="s">
        <v>461</v>
      </c>
      <c r="D2503">
        <v>0</v>
      </c>
      <c r="E2503">
        <v>100000</v>
      </c>
      <c r="F2503">
        <v>12000000</v>
      </c>
      <c r="G2503">
        <v>100000</v>
      </c>
      <c r="H2503">
        <v>-43.192967893774309</v>
      </c>
      <c r="I2503">
        <v>-3.6793707372799402E-4</v>
      </c>
      <c r="J2503">
        <v>-3.4598443747610767E-4</v>
      </c>
      <c r="K2503">
        <v>-1.0866747580201303E-5</v>
      </c>
      <c r="L2503">
        <v>-100.04319296789377</v>
      </c>
      <c r="M2503">
        <v>0</v>
      </c>
      <c r="O2503" t="s">
        <v>462</v>
      </c>
    </row>
    <row r="2504" spans="1:15" x14ac:dyDescent="0.15">
      <c r="A2504">
        <v>113</v>
      </c>
      <c r="B2504" t="s">
        <v>181</v>
      </c>
      <c r="C2504" t="s">
        <v>461</v>
      </c>
      <c r="D2504">
        <v>0</v>
      </c>
      <c r="E2504">
        <v>100000</v>
      </c>
      <c r="F2504">
        <v>12000000</v>
      </c>
      <c r="G2504">
        <v>12000000</v>
      </c>
      <c r="H2504">
        <v>14733822911181.857</v>
      </c>
      <c r="I2504">
        <v>2.273603832847141E-2</v>
      </c>
      <c r="J2504">
        <v>2.2757990964723297E-2</v>
      </c>
      <c r="K2504">
        <v>3706824.1029641661</v>
      </c>
      <c r="L2504">
        <v>122781757.59318215</v>
      </c>
      <c r="M2504">
        <v>0</v>
      </c>
      <c r="O2504" t="s">
        <v>463</v>
      </c>
    </row>
    <row r="2505" spans="1:15" x14ac:dyDescent="0.15">
      <c r="A2505">
        <v>113</v>
      </c>
      <c r="B2505" t="s">
        <v>181</v>
      </c>
      <c r="C2505" t="s">
        <v>464</v>
      </c>
      <c r="D2505">
        <v>1</v>
      </c>
      <c r="E2505">
        <v>100000</v>
      </c>
      <c r="F2505">
        <v>12000000</v>
      </c>
      <c r="G2505">
        <v>6050000</v>
      </c>
      <c r="H2505">
        <v>79537771772.730072</v>
      </c>
      <c r="I2505">
        <v>3.6351905161469231E-4</v>
      </c>
      <c r="J2505">
        <v>3.8547168786657866E-4</v>
      </c>
      <c r="K2505">
        <v>20010.592721286415</v>
      </c>
      <c r="L2505">
        <v>1314573.9135988441</v>
      </c>
      <c r="M2505">
        <v>0</v>
      </c>
    </row>
    <row r="2506" spans="1:15" x14ac:dyDescent="0.15">
      <c r="A2506">
        <v>113</v>
      </c>
      <c r="B2506" t="s">
        <v>181</v>
      </c>
      <c r="C2506" t="s">
        <v>464</v>
      </c>
      <c r="D2506">
        <v>2</v>
      </c>
      <c r="E2506">
        <v>100000</v>
      </c>
      <c r="F2506">
        <v>6050000</v>
      </c>
      <c r="G2506">
        <v>3075000</v>
      </c>
      <c r="H2506">
        <v>-251335.81611381887</v>
      </c>
      <c r="I2506">
        <v>-1.7808136181971732E-5</v>
      </c>
      <c r="J2506">
        <v>4.1445000699146076E-6</v>
      </c>
      <c r="K2506">
        <v>-6.3232581708431934E-2</v>
      </c>
      <c r="L2506">
        <v>-108.17352247524614</v>
      </c>
      <c r="M2506">
        <v>0</v>
      </c>
    </row>
    <row r="2507" spans="1:15" x14ac:dyDescent="0.15">
      <c r="A2507">
        <v>113</v>
      </c>
      <c r="B2507" t="s">
        <v>181</v>
      </c>
      <c r="C2507" t="s">
        <v>464</v>
      </c>
      <c r="D2507">
        <v>3</v>
      </c>
      <c r="E2507">
        <v>3075000</v>
      </c>
      <c r="F2507">
        <v>6050000</v>
      </c>
      <c r="G2507">
        <v>4562500</v>
      </c>
      <c r="H2507">
        <v>3222254661.7524409</v>
      </c>
      <c r="I2507">
        <v>3.1822450944043955E-5</v>
      </c>
      <c r="J2507">
        <v>5.3775087195930292E-5</v>
      </c>
      <c r="K2507">
        <v>810.67427768578307</v>
      </c>
      <c r="L2507">
        <v>70524.759709642545</v>
      </c>
      <c r="M2507">
        <v>0</v>
      </c>
    </row>
    <row r="2508" spans="1:15" x14ac:dyDescent="0.15">
      <c r="A2508">
        <v>113</v>
      </c>
      <c r="B2508" t="s">
        <v>181</v>
      </c>
      <c r="C2508" t="s">
        <v>464</v>
      </c>
      <c r="D2508">
        <v>4</v>
      </c>
      <c r="E2508">
        <v>3075000</v>
      </c>
      <c r="F2508">
        <v>4562500</v>
      </c>
      <c r="G2508">
        <v>3818750</v>
      </c>
      <c r="H2508">
        <v>-35432364.685612589</v>
      </c>
      <c r="I2508">
        <v>-9.5357055897592624E-6</v>
      </c>
      <c r="J2508">
        <v>1.2416930662127078E-5</v>
      </c>
      <c r="K2508">
        <v>-8.9142881812409183</v>
      </c>
      <c r="L2508">
        <v>-1027.8524303924737</v>
      </c>
      <c r="M2508">
        <v>0</v>
      </c>
    </row>
    <row r="2509" spans="1:15" x14ac:dyDescent="0.15">
      <c r="A2509">
        <v>113</v>
      </c>
      <c r="B2509" t="s">
        <v>181</v>
      </c>
      <c r="C2509" t="s">
        <v>464</v>
      </c>
      <c r="D2509">
        <v>5</v>
      </c>
      <c r="E2509">
        <v>3818750</v>
      </c>
      <c r="F2509">
        <v>4562500</v>
      </c>
      <c r="G2509">
        <v>4190625</v>
      </c>
      <c r="H2509">
        <v>330167462.90299392</v>
      </c>
      <c r="I2509">
        <v>4.9685269802915953E-6</v>
      </c>
      <c r="J2509">
        <v>2.6921163232177936E-5</v>
      </c>
      <c r="K2509">
        <v>83.065523244107823</v>
      </c>
      <c r="L2509">
        <v>7778.7164898551864</v>
      </c>
      <c r="M2509">
        <v>0</v>
      </c>
    </row>
    <row r="2510" spans="1:15" x14ac:dyDescent="0.15">
      <c r="A2510">
        <v>113</v>
      </c>
      <c r="B2510" t="s">
        <v>181</v>
      </c>
      <c r="C2510" t="s">
        <v>464</v>
      </c>
      <c r="D2510">
        <v>6</v>
      </c>
      <c r="E2510">
        <v>3818750</v>
      </c>
      <c r="F2510">
        <v>4190625</v>
      </c>
      <c r="G2510">
        <v>4004687.5</v>
      </c>
      <c r="H2510">
        <v>-123734499.18411161</v>
      </c>
      <c r="I2510">
        <v>-3.7544303093490307E-6</v>
      </c>
      <c r="J2510">
        <v>1.819820594253731E-5</v>
      </c>
      <c r="K2510">
        <v>-31.129872179729748</v>
      </c>
      <c r="L2510">
        <v>-3189.7416885615071</v>
      </c>
      <c r="M2510">
        <v>0</v>
      </c>
    </row>
    <row r="2511" spans="1:15" x14ac:dyDescent="0.15">
      <c r="A2511">
        <v>113</v>
      </c>
      <c r="B2511" t="s">
        <v>181</v>
      </c>
      <c r="C2511" t="s">
        <v>464</v>
      </c>
      <c r="D2511">
        <v>7</v>
      </c>
      <c r="E2511">
        <v>4004687.5</v>
      </c>
      <c r="F2511">
        <v>4190625</v>
      </c>
      <c r="G2511">
        <v>4097656.25</v>
      </c>
      <c r="H2511">
        <v>14393838.850701928</v>
      </c>
      <c r="I2511">
        <v>2.7551875620501502E-7</v>
      </c>
      <c r="J2511">
        <v>2.2228155008091355E-5</v>
      </c>
      <c r="K2511">
        <v>3.6212888608475944</v>
      </c>
      <c r="L2511">
        <v>251.270042495681</v>
      </c>
      <c r="M2511">
        <v>0</v>
      </c>
    </row>
    <row r="2512" spans="1:15" x14ac:dyDescent="0.15">
      <c r="A2512">
        <v>113</v>
      </c>
      <c r="B2512" t="s">
        <v>181</v>
      </c>
      <c r="C2512" t="s">
        <v>464</v>
      </c>
      <c r="D2512">
        <v>8</v>
      </c>
      <c r="E2512">
        <v>4004687.5</v>
      </c>
      <c r="F2512">
        <v>4097656.25</v>
      </c>
      <c r="G2512">
        <v>4051171.875</v>
      </c>
      <c r="H2512">
        <v>-77261011.179627076</v>
      </c>
      <c r="I2512">
        <v>-1.8182088153587372E-6</v>
      </c>
      <c r="J2512">
        <v>2.0134427436527603E-5</v>
      </c>
      <c r="K2512">
        <v>-19.437791548497227</v>
      </c>
      <c r="L2512">
        <v>-2007.1274575243015</v>
      </c>
      <c r="M2512">
        <v>0</v>
      </c>
    </row>
    <row r="2513" spans="1:15" x14ac:dyDescent="0.15">
      <c r="A2513">
        <v>113</v>
      </c>
      <c r="B2513" t="s">
        <v>181</v>
      </c>
      <c r="C2513" t="s">
        <v>464</v>
      </c>
      <c r="D2513">
        <v>9</v>
      </c>
      <c r="E2513">
        <v>4051171.875</v>
      </c>
      <c r="F2513">
        <v>4097656.25</v>
      </c>
      <c r="G2513">
        <v>4074414.0625</v>
      </c>
      <c r="H2513">
        <v>-37476099.269902833</v>
      </c>
      <c r="I2513">
        <v>-7.9156617280574758E-7</v>
      </c>
      <c r="J2513">
        <v>2.1161070079080593E-5</v>
      </c>
      <c r="K2513">
        <v>-9.4284632641624775</v>
      </c>
      <c r="L2513">
        <v>-1019.7911330324649</v>
      </c>
      <c r="M2513">
        <v>0</v>
      </c>
    </row>
    <row r="2514" spans="1:15" x14ac:dyDescent="0.15">
      <c r="A2514">
        <v>113</v>
      </c>
      <c r="B2514" t="s">
        <v>181</v>
      </c>
      <c r="C2514" t="s">
        <v>464</v>
      </c>
      <c r="D2514">
        <v>10</v>
      </c>
      <c r="E2514">
        <v>4074414.0625</v>
      </c>
      <c r="F2514">
        <v>4097656.25</v>
      </c>
      <c r="G2514">
        <v>4086035.15625</v>
      </c>
      <c r="H2514">
        <v>-13101483.816641664</v>
      </c>
      <c r="I2514">
        <v>-2.631461295539062E-7</v>
      </c>
      <c r="J2514">
        <v>2.1689490122332434E-5</v>
      </c>
      <c r="K2514">
        <v>-3.296150380582163</v>
      </c>
      <c r="L2514">
        <v>-420.64050639901205</v>
      </c>
      <c r="M2514">
        <v>0</v>
      </c>
    </row>
    <row r="2515" spans="1:15" x14ac:dyDescent="0.15">
      <c r="A2515">
        <v>113</v>
      </c>
      <c r="B2515" t="s">
        <v>181</v>
      </c>
      <c r="C2515" t="s">
        <v>464</v>
      </c>
      <c r="D2515">
        <v>11</v>
      </c>
      <c r="E2515">
        <v>4086035.15625</v>
      </c>
      <c r="F2515">
        <v>4097656.25</v>
      </c>
      <c r="G2515">
        <v>4091845.703125</v>
      </c>
      <c r="H2515">
        <v>249830.03434195981</v>
      </c>
      <c r="I2515">
        <v>4.8972927764459541E-9</v>
      </c>
      <c r="J2515">
        <v>2.1957533544662786E-5</v>
      </c>
      <c r="K2515">
        <v>6.2853748041203902E-2</v>
      </c>
      <c r="L2515">
        <v>-93.894441470479663</v>
      </c>
      <c r="M2515">
        <v>0</v>
      </c>
    </row>
    <row r="2516" spans="1:15" x14ac:dyDescent="0.15">
      <c r="A2516">
        <v>113</v>
      </c>
      <c r="B2516" t="s">
        <v>181</v>
      </c>
      <c r="C2516" t="s">
        <v>464</v>
      </c>
      <c r="D2516">
        <v>12</v>
      </c>
      <c r="E2516">
        <v>4091845.703125</v>
      </c>
      <c r="F2516">
        <v>4097656.25</v>
      </c>
      <c r="G2516">
        <v>4094750.9765625</v>
      </c>
      <c r="H2516">
        <v>7222027.5346765118</v>
      </c>
      <c r="I2516">
        <v>1.3988597003848988E-7</v>
      </c>
      <c r="J2516">
        <v>2.209252222192483E-5</v>
      </c>
      <c r="K2516">
        <v>1.8169612801232167</v>
      </c>
      <c r="L2516">
        <v>76.372814269143348</v>
      </c>
      <c r="M2516">
        <v>0</v>
      </c>
    </row>
    <row r="2517" spans="1:15" x14ac:dyDescent="0.15">
      <c r="A2517">
        <v>113</v>
      </c>
      <c r="B2517" t="s">
        <v>181</v>
      </c>
      <c r="C2517" t="s">
        <v>464</v>
      </c>
      <c r="D2517">
        <v>13</v>
      </c>
      <c r="E2517">
        <v>4091845.703125</v>
      </c>
      <c r="F2517">
        <v>4094750.9765625</v>
      </c>
      <c r="G2517">
        <v>4093298.33984375</v>
      </c>
      <c r="H2517">
        <v>3711029.2067974573</v>
      </c>
      <c r="I2517">
        <v>7.2310366239190929E-8</v>
      </c>
      <c r="J2517">
        <v>2.2024946618125531E-5</v>
      </c>
      <c r="K2517">
        <v>0.93364312802490257</v>
      </c>
      <c r="L2517">
        <v>-9.3389023058818807</v>
      </c>
      <c r="M2517">
        <v>0</v>
      </c>
    </row>
    <row r="2518" spans="1:15" x14ac:dyDescent="0.15">
      <c r="A2518">
        <v>113</v>
      </c>
      <c r="B2518" t="s">
        <v>181</v>
      </c>
      <c r="C2518" t="s">
        <v>464</v>
      </c>
      <c r="D2518">
        <v>14</v>
      </c>
      <c r="E2518">
        <v>4093298.33984375</v>
      </c>
      <c r="F2518">
        <v>4094750.9765625</v>
      </c>
      <c r="G2518">
        <v>4094024.658203125</v>
      </c>
      <c r="H2518">
        <v>5460269.0748262685</v>
      </c>
      <c r="I2518">
        <v>1.0607741221085312E-7</v>
      </c>
      <c r="J2518">
        <v>2.2058713664097193E-5</v>
      </c>
      <c r="K2518">
        <v>1.373727452627046</v>
      </c>
      <c r="L2518">
        <v>33.371670438907195</v>
      </c>
      <c r="M2518">
        <v>0</v>
      </c>
    </row>
    <row r="2519" spans="1:15" x14ac:dyDescent="0.15">
      <c r="A2519">
        <v>113</v>
      </c>
      <c r="B2519" t="s">
        <v>181</v>
      </c>
      <c r="C2519" t="s">
        <v>464</v>
      </c>
      <c r="D2519">
        <v>15</v>
      </c>
      <c r="E2519">
        <v>4093298.33984375</v>
      </c>
      <c r="F2519">
        <v>4094024.658203125</v>
      </c>
      <c r="G2519">
        <v>4093661.4990234375</v>
      </c>
      <c r="H2519">
        <v>4584162.2736245329</v>
      </c>
      <c r="I2519">
        <v>8.9190176259368976E-8</v>
      </c>
      <c r="J2519">
        <v>2.2041826428145709E-5</v>
      </c>
      <c r="K2519">
        <v>1.1533112153040925</v>
      </c>
      <c r="L2519">
        <v>11.981957343520138</v>
      </c>
      <c r="M2519">
        <v>0</v>
      </c>
    </row>
    <row r="2520" spans="1:15" x14ac:dyDescent="0.15">
      <c r="A2520">
        <v>113</v>
      </c>
      <c r="B2520" t="s">
        <v>181</v>
      </c>
      <c r="C2520" t="s">
        <v>464</v>
      </c>
      <c r="D2520">
        <v>16</v>
      </c>
      <c r="E2520">
        <v>4093298.33984375</v>
      </c>
      <c r="F2520">
        <v>4093661.4990234375</v>
      </c>
      <c r="G2520">
        <v>4093479.9194335938</v>
      </c>
      <c r="H2520">
        <v>4147172.4283947381</v>
      </c>
      <c r="I2520">
        <v>8.0748343576779095E-8</v>
      </c>
      <c r="J2520">
        <v>2.2033384595463119E-5</v>
      </c>
      <c r="K2520">
        <v>1.0433706723226071</v>
      </c>
      <c r="L2520">
        <v>1.3116592732320937</v>
      </c>
      <c r="M2520">
        <v>0</v>
      </c>
    </row>
    <row r="2521" spans="1:15" x14ac:dyDescent="0.15">
      <c r="A2521">
        <v>113</v>
      </c>
      <c r="B2521" t="s">
        <v>181</v>
      </c>
      <c r="C2521" t="s">
        <v>464</v>
      </c>
      <c r="D2521">
        <v>17</v>
      </c>
      <c r="E2521">
        <v>4093298.33984375</v>
      </c>
      <c r="F2521">
        <v>4093479.9194335938</v>
      </c>
      <c r="G2521">
        <v>4093389.1296386719</v>
      </c>
      <c r="H2521">
        <v>3929072.4947037911</v>
      </c>
      <c r="I2521">
        <v>7.6530371662157187E-8</v>
      </c>
      <c r="J2521">
        <v>2.2029166623548498E-5</v>
      </c>
      <c r="K2521">
        <v>0.98849977452954829</v>
      </c>
      <c r="L2521">
        <v>-4.0141953215521724</v>
      </c>
      <c r="M2521">
        <v>0</v>
      </c>
    </row>
    <row r="2522" spans="1:15" x14ac:dyDescent="0.15">
      <c r="A2522">
        <v>113</v>
      </c>
      <c r="B2522" t="s">
        <v>181</v>
      </c>
      <c r="C2522" t="s">
        <v>464</v>
      </c>
      <c r="D2522">
        <v>18</v>
      </c>
      <c r="E2522">
        <v>4093389.1296386719</v>
      </c>
      <c r="F2522">
        <v>4093479.9194335938</v>
      </c>
      <c r="G2522">
        <v>4093434.5245361328</v>
      </c>
      <c r="H2522">
        <v>4038063.7404158195</v>
      </c>
      <c r="I2522">
        <v>7.8638612785209987E-8</v>
      </c>
      <c r="J2522">
        <v>2.203127486467155E-5</v>
      </c>
      <c r="K2522">
        <v>1.0159204500088783</v>
      </c>
      <c r="L2522">
        <v>-1.3526730130510141</v>
      </c>
      <c r="M2522">
        <v>0</v>
      </c>
    </row>
    <row r="2523" spans="1:15" x14ac:dyDescent="0.15">
      <c r="A2523">
        <v>113</v>
      </c>
      <c r="B2523" t="s">
        <v>181</v>
      </c>
      <c r="C2523" t="s">
        <v>464</v>
      </c>
      <c r="D2523">
        <v>19</v>
      </c>
      <c r="E2523">
        <v>4093434.5245361328</v>
      </c>
      <c r="F2523">
        <v>4093479.9194335938</v>
      </c>
      <c r="G2523">
        <v>4093457.2219848633</v>
      </c>
      <c r="H2523">
        <v>4092612.0099863471</v>
      </c>
      <c r="I2523">
        <v>7.9693458475138941E-8</v>
      </c>
      <c r="J2523">
        <v>2.2032329710361479E-5</v>
      </c>
      <c r="K2523">
        <v>1.029644032926762</v>
      </c>
      <c r="L2523">
        <v>-2.0647876664664298E-2</v>
      </c>
      <c r="M2523">
        <v>0</v>
      </c>
    </row>
    <row r="2524" spans="1:15" x14ac:dyDescent="0.15">
      <c r="A2524">
        <v>113</v>
      </c>
      <c r="B2524" t="s">
        <v>181</v>
      </c>
      <c r="C2524" t="s">
        <v>465</v>
      </c>
      <c r="D2524">
        <v>19</v>
      </c>
      <c r="E2524">
        <v>4093434.5245361328</v>
      </c>
      <c r="F2524">
        <v>4093479.9194335938</v>
      </c>
      <c r="G2524">
        <v>4093457.2219848633</v>
      </c>
      <c r="H2524">
        <v>4092612.0099863471</v>
      </c>
      <c r="I2524">
        <v>7.9693458475138941E-8</v>
      </c>
      <c r="J2524">
        <v>2.2032329710361479E-5</v>
      </c>
      <c r="K2524">
        <v>1.029644032926762</v>
      </c>
      <c r="L2524">
        <v>-2.0647876664664298E-2</v>
      </c>
      <c r="M2524">
        <v>0</v>
      </c>
      <c r="N2524" t="s">
        <v>466</v>
      </c>
      <c r="O2524" t="s">
        <v>467</v>
      </c>
    </row>
    <row r="2525" spans="1:15" x14ac:dyDescent="0.15">
      <c r="A2525">
        <v>114</v>
      </c>
      <c r="B2525" t="s">
        <v>182</v>
      </c>
      <c r="C2525" t="s">
        <v>461</v>
      </c>
      <c r="D2525">
        <v>0</v>
      </c>
      <c r="E2525">
        <v>100000</v>
      </c>
      <c r="F2525">
        <v>12000000</v>
      </c>
      <c r="G2525">
        <v>100000</v>
      </c>
      <c r="H2525">
        <v>-15.542481040011461</v>
      </c>
      <c r="I2525">
        <v>-4.7208852358866695E-4</v>
      </c>
      <c r="J2525">
        <v>-4.561872411265677E-4</v>
      </c>
      <c r="K2525">
        <v>-2.3687219745994454E-6</v>
      </c>
      <c r="L2525">
        <v>-100.01554248104001</v>
      </c>
      <c r="M2525">
        <v>0</v>
      </c>
      <c r="O2525" t="s">
        <v>462</v>
      </c>
    </row>
    <row r="2526" spans="1:15" x14ac:dyDescent="0.15">
      <c r="A2526">
        <v>114</v>
      </c>
      <c r="B2526" t="s">
        <v>182</v>
      </c>
      <c r="C2526" t="s">
        <v>461</v>
      </c>
      <c r="D2526">
        <v>0</v>
      </c>
      <c r="E2526">
        <v>100000</v>
      </c>
      <c r="F2526">
        <v>12000000</v>
      </c>
      <c r="G2526">
        <v>12000000</v>
      </c>
      <c r="H2526">
        <v>475939028432.84375</v>
      </c>
      <c r="I2526">
        <v>9.6876878175688791E-4</v>
      </c>
      <c r="J2526">
        <v>9.8467006421898711E-4</v>
      </c>
      <c r="K2526">
        <v>72534.573618984839</v>
      </c>
      <c r="L2526">
        <v>3966058.5702736978</v>
      </c>
      <c r="M2526">
        <v>0</v>
      </c>
      <c r="O2526" t="s">
        <v>463</v>
      </c>
    </row>
    <row r="2527" spans="1:15" x14ac:dyDescent="0.15">
      <c r="A2527">
        <v>114</v>
      </c>
      <c r="B2527" t="s">
        <v>182</v>
      </c>
      <c r="C2527" t="s">
        <v>464</v>
      </c>
      <c r="D2527">
        <v>1</v>
      </c>
      <c r="E2527">
        <v>100000</v>
      </c>
      <c r="F2527">
        <v>12000000</v>
      </c>
      <c r="G2527">
        <v>6050000</v>
      </c>
      <c r="H2527">
        <v>-95030671.318134561</v>
      </c>
      <c r="I2527">
        <v>-5.1531549992374538E-6</v>
      </c>
      <c r="J2527">
        <v>1.0748127462861784E-5</v>
      </c>
      <c r="K2527">
        <v>-14.482966962141882</v>
      </c>
      <c r="L2527">
        <v>-1670.7548978204059</v>
      </c>
      <c r="M2527">
        <v>0</v>
      </c>
    </row>
    <row r="2528" spans="1:15" x14ac:dyDescent="0.15">
      <c r="A2528">
        <v>114</v>
      </c>
      <c r="B2528" t="s">
        <v>182</v>
      </c>
      <c r="C2528" t="s">
        <v>464</v>
      </c>
      <c r="D2528">
        <v>2</v>
      </c>
      <c r="E2528">
        <v>6050000</v>
      </c>
      <c r="F2528">
        <v>12000000</v>
      </c>
      <c r="G2528">
        <v>9025000</v>
      </c>
      <c r="H2528">
        <v>54629752187.796982</v>
      </c>
      <c r="I2528">
        <v>1.8399396621061978E-4</v>
      </c>
      <c r="J2528">
        <v>1.9989524867271901E-4</v>
      </c>
      <c r="K2528">
        <v>8325.742469367131</v>
      </c>
      <c r="L2528">
        <v>605215.81371520204</v>
      </c>
      <c r="M2528">
        <v>0</v>
      </c>
    </row>
    <row r="2529" spans="1:15" x14ac:dyDescent="0.15">
      <c r="A2529">
        <v>114</v>
      </c>
      <c r="B2529" t="s">
        <v>182</v>
      </c>
      <c r="C2529" t="s">
        <v>464</v>
      </c>
      <c r="D2529">
        <v>3</v>
      </c>
      <c r="E2529">
        <v>6050000</v>
      </c>
      <c r="F2529">
        <v>9025000</v>
      </c>
      <c r="G2529">
        <v>7537500</v>
      </c>
      <c r="H2529">
        <v>8213423550.9695101</v>
      </c>
      <c r="I2529">
        <v>4.4256679301547539E-5</v>
      </c>
      <c r="J2529">
        <v>6.0157961763646778E-5</v>
      </c>
      <c r="K2529">
        <v>1251.751042950588</v>
      </c>
      <c r="L2529">
        <v>108867.47662977791</v>
      </c>
      <c r="M2529">
        <v>0</v>
      </c>
    </row>
    <row r="2530" spans="1:15" x14ac:dyDescent="0.15">
      <c r="A2530">
        <v>114</v>
      </c>
      <c r="B2530" t="s">
        <v>182</v>
      </c>
      <c r="C2530" t="s">
        <v>464</v>
      </c>
      <c r="D2530">
        <v>4</v>
      </c>
      <c r="E2530">
        <v>6050000</v>
      </c>
      <c r="F2530">
        <v>7537500</v>
      </c>
      <c r="G2530">
        <v>6793750</v>
      </c>
      <c r="H2530">
        <v>1430678620.4692471</v>
      </c>
      <c r="I2530">
        <v>1.1575823186705463E-5</v>
      </c>
      <c r="J2530">
        <v>2.7477105648804702E-5</v>
      </c>
      <c r="K2530">
        <v>218.03982762925904</v>
      </c>
      <c r="L2530">
        <v>20958.746943429582</v>
      </c>
      <c r="M2530">
        <v>0</v>
      </c>
    </row>
    <row r="2531" spans="1:15" x14ac:dyDescent="0.15">
      <c r="A2531">
        <v>114</v>
      </c>
      <c r="B2531" t="s">
        <v>182</v>
      </c>
      <c r="C2531" t="s">
        <v>464</v>
      </c>
      <c r="D2531">
        <v>5</v>
      </c>
      <c r="E2531">
        <v>6050000</v>
      </c>
      <c r="F2531">
        <v>6793750</v>
      </c>
      <c r="G2531">
        <v>6421875</v>
      </c>
      <c r="H2531">
        <v>121753086.48181444</v>
      </c>
      <c r="I2531">
        <v>1.5023980561098669E-6</v>
      </c>
      <c r="J2531">
        <v>1.7403680518209105E-5</v>
      </c>
      <c r="K2531">
        <v>18.555545326537384</v>
      </c>
      <c r="L2531">
        <v>1795.9118089625606</v>
      </c>
      <c r="M2531">
        <v>0</v>
      </c>
    </row>
    <row r="2532" spans="1:15" x14ac:dyDescent="0.15">
      <c r="A2532">
        <v>114</v>
      </c>
      <c r="B2532" t="s">
        <v>182</v>
      </c>
      <c r="C2532" t="s">
        <v>464</v>
      </c>
      <c r="D2532">
        <v>6</v>
      </c>
      <c r="E2532">
        <v>6050000</v>
      </c>
      <c r="F2532">
        <v>6421875</v>
      </c>
      <c r="G2532">
        <v>6235937.5</v>
      </c>
      <c r="H2532">
        <v>-107452781.44576275</v>
      </c>
      <c r="I2532">
        <v>-2.319953468893109E-6</v>
      </c>
      <c r="J2532">
        <v>1.3581328993206129E-5</v>
      </c>
      <c r="K2532">
        <v>-16.376134800304836</v>
      </c>
      <c r="L2532">
        <v>-1823.1215265669798</v>
      </c>
      <c r="M2532">
        <v>0</v>
      </c>
    </row>
    <row r="2533" spans="1:15" x14ac:dyDescent="0.15">
      <c r="A2533">
        <v>114</v>
      </c>
      <c r="B2533" t="s">
        <v>182</v>
      </c>
      <c r="C2533" t="s">
        <v>464</v>
      </c>
      <c r="D2533">
        <v>7</v>
      </c>
      <c r="E2533">
        <v>6235937.5</v>
      </c>
      <c r="F2533">
        <v>6421875</v>
      </c>
      <c r="G2533">
        <v>6328906.25</v>
      </c>
      <c r="H2533">
        <v>-31682607.244572174</v>
      </c>
      <c r="I2533">
        <v>-5.0000520003053606E-7</v>
      </c>
      <c r="J2533">
        <v>1.5401277262068702E-5</v>
      </c>
      <c r="K2533">
        <v>-4.8285269127641381</v>
      </c>
      <c r="L2533">
        <v>-600.60162045491154</v>
      </c>
      <c r="M2533">
        <v>0</v>
      </c>
    </row>
    <row r="2534" spans="1:15" x14ac:dyDescent="0.15">
      <c r="A2534">
        <v>114</v>
      </c>
      <c r="B2534" t="s">
        <v>182</v>
      </c>
      <c r="C2534" t="s">
        <v>464</v>
      </c>
      <c r="D2534">
        <v>8</v>
      </c>
      <c r="E2534">
        <v>6328906.25</v>
      </c>
      <c r="F2534">
        <v>6421875</v>
      </c>
      <c r="G2534">
        <v>6375390.625</v>
      </c>
      <c r="H2534">
        <v>34456308.703549892</v>
      </c>
      <c r="I2534">
        <v>4.7767311427799217E-7</v>
      </c>
      <c r="J2534">
        <v>1.637895557637723E-5</v>
      </c>
      <c r="K2534">
        <v>5.2512475569100374</v>
      </c>
      <c r="L2534">
        <v>440.45800061937211</v>
      </c>
      <c r="M2534">
        <v>0</v>
      </c>
    </row>
    <row r="2535" spans="1:15" x14ac:dyDescent="0.15">
      <c r="A2535">
        <v>114</v>
      </c>
      <c r="B2535" t="s">
        <v>182</v>
      </c>
      <c r="C2535" t="s">
        <v>464</v>
      </c>
      <c r="D2535">
        <v>9</v>
      </c>
      <c r="E2535">
        <v>6328906.25</v>
      </c>
      <c r="F2535">
        <v>6375390.625</v>
      </c>
      <c r="G2535">
        <v>6352148.4375</v>
      </c>
      <c r="H2535">
        <v>-1144713.5536888242</v>
      </c>
      <c r="I2535">
        <v>-1.6900745908963181E-8</v>
      </c>
      <c r="J2535">
        <v>1.5884381716190275E-5</v>
      </c>
      <c r="K2535">
        <v>-0.17445787080352396</v>
      </c>
      <c r="L2535">
        <v>-118.02088797124121</v>
      </c>
      <c r="M2535">
        <v>0</v>
      </c>
    </row>
    <row r="2536" spans="1:15" x14ac:dyDescent="0.15">
      <c r="A2536">
        <v>114</v>
      </c>
      <c r="B2536" t="s">
        <v>182</v>
      </c>
      <c r="C2536" t="s">
        <v>464</v>
      </c>
      <c r="D2536">
        <v>10</v>
      </c>
      <c r="E2536">
        <v>6352148.4375</v>
      </c>
      <c r="F2536">
        <v>6375390.625</v>
      </c>
      <c r="G2536">
        <v>6363769.53125</v>
      </c>
      <c r="H2536">
        <v>16008216.053244418</v>
      </c>
      <c r="I2536">
        <v>2.2892365437807155E-7</v>
      </c>
      <c r="J2536">
        <v>1.613020611647731E-5</v>
      </c>
      <c r="K2536">
        <v>2.4397014248780255</v>
      </c>
      <c r="L2536">
        <v>151.55241676547661</v>
      </c>
      <c r="M2536">
        <v>0</v>
      </c>
    </row>
    <row r="2537" spans="1:15" x14ac:dyDescent="0.15">
      <c r="A2537">
        <v>114</v>
      </c>
      <c r="B2537" t="s">
        <v>182</v>
      </c>
      <c r="C2537" t="s">
        <v>464</v>
      </c>
      <c r="D2537">
        <v>11</v>
      </c>
      <c r="E2537">
        <v>6352148.4375</v>
      </c>
      <c r="F2537">
        <v>6363769.53125</v>
      </c>
      <c r="G2537">
        <v>6357958.984375</v>
      </c>
      <c r="H2537">
        <v>7271559.4002134595</v>
      </c>
      <c r="I2537">
        <v>1.0564713365439571E-7</v>
      </c>
      <c r="J2537">
        <v>1.6006929595753634E-5</v>
      </c>
      <c r="K2537">
        <v>1.1082080458422154</v>
      </c>
      <c r="L2537">
        <v>14.369397759307317</v>
      </c>
      <c r="M2537">
        <v>0</v>
      </c>
    </row>
    <row r="2538" spans="1:15" x14ac:dyDescent="0.15">
      <c r="A2538">
        <v>114</v>
      </c>
      <c r="B2538" t="s">
        <v>182</v>
      </c>
      <c r="C2538" t="s">
        <v>464</v>
      </c>
      <c r="D2538">
        <v>12</v>
      </c>
      <c r="E2538">
        <v>6352148.4375</v>
      </c>
      <c r="F2538">
        <v>6357958.984375</v>
      </c>
      <c r="G2538">
        <v>6355053.7109375</v>
      </c>
      <c r="H2538">
        <v>3023588.4523820719</v>
      </c>
      <c r="I2538">
        <v>4.4282287767371571E-8</v>
      </c>
      <c r="J2538">
        <v>1.594556474986661E-5</v>
      </c>
      <c r="K2538">
        <v>0.46080419148429996</v>
      </c>
      <c r="L2538">
        <v>-52.422299009396873</v>
      </c>
      <c r="M2538">
        <v>0</v>
      </c>
    </row>
    <row r="2539" spans="1:15" x14ac:dyDescent="0.15">
      <c r="A2539">
        <v>114</v>
      </c>
      <c r="B2539" t="s">
        <v>182</v>
      </c>
      <c r="C2539" t="s">
        <v>464</v>
      </c>
      <c r="D2539">
        <v>13</v>
      </c>
      <c r="E2539">
        <v>6355053.7109375</v>
      </c>
      <c r="F2539">
        <v>6357958.984375</v>
      </c>
      <c r="G2539">
        <v>6356506.34765625</v>
      </c>
      <c r="H2539">
        <v>5137522.1629913384</v>
      </c>
      <c r="I2539">
        <v>7.4941002924706917E-8</v>
      </c>
      <c r="J2539">
        <v>1.5976223465023945E-5</v>
      </c>
      <c r="K2539">
        <v>0.78297419898028608</v>
      </c>
      <c r="L2539">
        <v>-19.176952212348084</v>
      </c>
      <c r="M2539">
        <v>0</v>
      </c>
    </row>
    <row r="2540" spans="1:15" x14ac:dyDescent="0.15">
      <c r="A2540">
        <v>114</v>
      </c>
      <c r="B2540" t="s">
        <v>182</v>
      </c>
      <c r="C2540" t="s">
        <v>464</v>
      </c>
      <c r="D2540">
        <v>14</v>
      </c>
      <c r="E2540">
        <v>6356506.34765625</v>
      </c>
      <c r="F2540">
        <v>6357958.984375</v>
      </c>
      <c r="G2540">
        <v>6357232.666015625</v>
      </c>
      <c r="H2540">
        <v>6202006.961654502</v>
      </c>
      <c r="I2540">
        <v>9.0287888866385862E-8</v>
      </c>
      <c r="J2540">
        <v>1.5991570350965624E-5</v>
      </c>
      <c r="K2540">
        <v>0.94520496044812463</v>
      </c>
      <c r="L2540">
        <v>-2.4417181581370411</v>
      </c>
      <c r="M2540">
        <v>0</v>
      </c>
    </row>
    <row r="2541" spans="1:15" x14ac:dyDescent="0.15">
      <c r="A2541">
        <v>114</v>
      </c>
      <c r="B2541" t="s">
        <v>182</v>
      </c>
      <c r="C2541" t="s">
        <v>464</v>
      </c>
      <c r="D2541">
        <v>15</v>
      </c>
      <c r="E2541">
        <v>6357232.666015625</v>
      </c>
      <c r="F2541">
        <v>6357958.984375</v>
      </c>
      <c r="G2541">
        <v>6357595.8251953125</v>
      </c>
      <c r="H2541">
        <v>6736128.598049568</v>
      </c>
      <c r="I2541">
        <v>9.7965669367223123E-8</v>
      </c>
      <c r="J2541">
        <v>1.5999248131466461E-5</v>
      </c>
      <c r="K2541">
        <v>1.0266067426977541</v>
      </c>
      <c r="L2541">
        <v>5.9540238678608759</v>
      </c>
      <c r="M2541">
        <v>0</v>
      </c>
    </row>
    <row r="2542" spans="1:15" x14ac:dyDescent="0.15">
      <c r="A2542">
        <v>114</v>
      </c>
      <c r="B2542" t="s">
        <v>182</v>
      </c>
      <c r="C2542" t="s">
        <v>464</v>
      </c>
      <c r="D2542">
        <v>16</v>
      </c>
      <c r="E2542">
        <v>6357232.666015625</v>
      </c>
      <c r="F2542">
        <v>6357595.8251953125</v>
      </c>
      <c r="G2542">
        <v>6357414.2456054688</v>
      </c>
      <c r="H2542">
        <v>6468975.0088182259</v>
      </c>
      <c r="I2542">
        <v>9.4127336421998307E-8</v>
      </c>
      <c r="J2542">
        <v>1.5995409798521237E-5</v>
      </c>
      <c r="K2542">
        <v>0.98589171298169231</v>
      </c>
      <c r="L2542">
        <v>1.7548134965386755</v>
      </c>
      <c r="M2542">
        <v>0</v>
      </c>
    </row>
    <row r="2543" spans="1:15" x14ac:dyDescent="0.15">
      <c r="A2543">
        <v>114</v>
      </c>
      <c r="B2543" t="s">
        <v>182</v>
      </c>
      <c r="C2543" t="s">
        <v>464</v>
      </c>
      <c r="D2543">
        <v>17</v>
      </c>
      <c r="E2543">
        <v>6357232.666015625</v>
      </c>
      <c r="F2543">
        <v>6357414.2456054688</v>
      </c>
      <c r="G2543">
        <v>6357323.4558105469</v>
      </c>
      <c r="H2543">
        <v>6335484.8721179161</v>
      </c>
      <c r="I2543">
        <v>9.2207997853385526E-8</v>
      </c>
      <c r="J2543">
        <v>1.5993490459952624E-5</v>
      </c>
      <c r="K2543">
        <v>0.96554740505683123</v>
      </c>
      <c r="L2543">
        <v>-0.34351852386353643</v>
      </c>
      <c r="M2543">
        <v>0</v>
      </c>
    </row>
    <row r="2544" spans="1:15" x14ac:dyDescent="0.15">
      <c r="A2544">
        <v>114</v>
      </c>
      <c r="B2544" t="s">
        <v>182</v>
      </c>
      <c r="C2544" t="s">
        <v>465</v>
      </c>
      <c r="D2544">
        <v>17</v>
      </c>
      <c r="E2544">
        <v>6357232.666015625</v>
      </c>
      <c r="F2544">
        <v>6357414.2456054688</v>
      </c>
      <c r="G2544">
        <v>6357323.4558105469</v>
      </c>
      <c r="H2544">
        <v>6335484.8721179161</v>
      </c>
      <c r="I2544">
        <v>9.2207997853385526E-8</v>
      </c>
      <c r="J2544">
        <v>1.5993490459952624E-5</v>
      </c>
      <c r="K2544">
        <v>0.96554740505683123</v>
      </c>
      <c r="L2544">
        <v>-0.34351852386353643</v>
      </c>
      <c r="M2544">
        <v>0</v>
      </c>
      <c r="N2544" t="s">
        <v>466</v>
      </c>
      <c r="O2544" t="s">
        <v>467</v>
      </c>
    </row>
    <row r="2545" spans="1:15" x14ac:dyDescent="0.15">
      <c r="A2545">
        <v>115</v>
      </c>
      <c r="B2545" t="s">
        <v>183</v>
      </c>
      <c r="C2545" t="s">
        <v>461</v>
      </c>
      <c r="D2545">
        <v>0</v>
      </c>
      <c r="E2545">
        <v>100000</v>
      </c>
      <c r="F2545">
        <v>12000000</v>
      </c>
      <c r="G2545">
        <v>100000</v>
      </c>
      <c r="H2545">
        <v>-25.563497822254636</v>
      </c>
      <c r="I2545">
        <v>-3.7070554224126419E-4</v>
      </c>
      <c r="J2545">
        <v>-3.5480425977916494E-4</v>
      </c>
      <c r="K2545">
        <v>-4.9112654840041425E-6</v>
      </c>
      <c r="L2545">
        <v>-100.02556349782226</v>
      </c>
      <c r="M2545">
        <v>0</v>
      </c>
      <c r="O2545" t="s">
        <v>462</v>
      </c>
    </row>
    <row r="2546" spans="1:15" x14ac:dyDescent="0.15">
      <c r="A2546">
        <v>115</v>
      </c>
      <c r="B2546" t="s">
        <v>183</v>
      </c>
      <c r="C2546" t="s">
        <v>461</v>
      </c>
      <c r="D2546">
        <v>0</v>
      </c>
      <c r="E2546">
        <v>100000</v>
      </c>
      <c r="F2546">
        <v>12000000</v>
      </c>
      <c r="G2546">
        <v>12000000</v>
      </c>
      <c r="H2546">
        <v>3143526053441.6226</v>
      </c>
      <c r="I2546">
        <v>4.2988261151357546E-3</v>
      </c>
      <c r="J2546">
        <v>4.3147273975978539E-3</v>
      </c>
      <c r="K2546">
        <v>603934.99792877515</v>
      </c>
      <c r="L2546">
        <v>26195950.445346855</v>
      </c>
      <c r="M2546">
        <v>0</v>
      </c>
      <c r="O2546" t="s">
        <v>463</v>
      </c>
    </row>
    <row r="2547" spans="1:15" x14ac:dyDescent="0.15">
      <c r="A2547">
        <v>115</v>
      </c>
      <c r="B2547" t="s">
        <v>183</v>
      </c>
      <c r="C2547" t="s">
        <v>464</v>
      </c>
      <c r="D2547">
        <v>1</v>
      </c>
      <c r="E2547">
        <v>100000</v>
      </c>
      <c r="F2547">
        <v>12000000</v>
      </c>
      <c r="G2547">
        <v>6050000</v>
      </c>
      <c r="H2547">
        <v>14997767523.077171</v>
      </c>
      <c r="I2547">
        <v>6.9554725957836114E-5</v>
      </c>
      <c r="J2547">
        <v>8.5456008419935352E-5</v>
      </c>
      <c r="K2547">
        <v>2881.3747823305803</v>
      </c>
      <c r="L2547">
        <v>247796.98385251523</v>
      </c>
      <c r="M2547">
        <v>0</v>
      </c>
    </row>
    <row r="2548" spans="1:15" x14ac:dyDescent="0.15">
      <c r="A2548">
        <v>115</v>
      </c>
      <c r="B2548" t="s">
        <v>183</v>
      </c>
      <c r="C2548" t="s">
        <v>464</v>
      </c>
      <c r="D2548">
        <v>2</v>
      </c>
      <c r="E2548">
        <v>100000</v>
      </c>
      <c r="F2548">
        <v>6050000</v>
      </c>
      <c r="G2548">
        <v>3075000</v>
      </c>
      <c r="H2548">
        <v>-128544.43861984953</v>
      </c>
      <c r="I2548">
        <v>-1.4968934142583456E-5</v>
      </c>
      <c r="J2548">
        <v>9.3234831951578229E-7</v>
      </c>
      <c r="K2548">
        <v>-2.469598913826088E-2</v>
      </c>
      <c r="L2548">
        <v>-104.18030694698697</v>
      </c>
      <c r="M2548">
        <v>0</v>
      </c>
    </row>
    <row r="2549" spans="1:15" x14ac:dyDescent="0.15">
      <c r="A2549">
        <v>115</v>
      </c>
      <c r="B2549" t="s">
        <v>183</v>
      </c>
      <c r="C2549" t="s">
        <v>464</v>
      </c>
      <c r="D2549">
        <v>3</v>
      </c>
      <c r="E2549">
        <v>3075000</v>
      </c>
      <c r="F2549">
        <v>6050000</v>
      </c>
      <c r="G2549">
        <v>4562500</v>
      </c>
      <c r="H2549">
        <v>-59521030.415621735</v>
      </c>
      <c r="I2549">
        <v>-6.0732879807780717E-6</v>
      </c>
      <c r="J2549">
        <v>9.8279944813211665E-6</v>
      </c>
      <c r="K2549">
        <v>-11.435194991121977</v>
      </c>
      <c r="L2549">
        <v>-1404.5705296574627</v>
      </c>
      <c r="M2549">
        <v>0</v>
      </c>
    </row>
    <row r="2550" spans="1:15" x14ac:dyDescent="0.15">
      <c r="A2550">
        <v>115</v>
      </c>
      <c r="B2550" t="s">
        <v>183</v>
      </c>
      <c r="C2550" t="s">
        <v>464</v>
      </c>
      <c r="D2550">
        <v>4</v>
      </c>
      <c r="E2550">
        <v>4562500</v>
      </c>
      <c r="F2550">
        <v>6050000</v>
      </c>
      <c r="G2550">
        <v>5306250</v>
      </c>
      <c r="H2550">
        <v>2143094299.0432901</v>
      </c>
      <c r="I2550">
        <v>1.5897886966747899E-5</v>
      </c>
      <c r="J2550">
        <v>3.1799169428847137E-5</v>
      </c>
      <c r="K2550">
        <v>411.73180341128517</v>
      </c>
      <c r="L2550">
        <v>40288.113998460118</v>
      </c>
      <c r="M2550">
        <v>0</v>
      </c>
    </row>
    <row r="2551" spans="1:15" x14ac:dyDescent="0.15">
      <c r="A2551">
        <v>115</v>
      </c>
      <c r="B2551" t="s">
        <v>183</v>
      </c>
      <c r="C2551" t="s">
        <v>464</v>
      </c>
      <c r="D2551">
        <v>5</v>
      </c>
      <c r="E2551">
        <v>4562500</v>
      </c>
      <c r="F2551">
        <v>5306250</v>
      </c>
      <c r="G2551">
        <v>4934375</v>
      </c>
      <c r="H2551">
        <v>126649120.52133283</v>
      </c>
      <c r="I2551">
        <v>1.5543062362902247E-6</v>
      </c>
      <c r="J2551">
        <v>1.7455588698389463E-5</v>
      </c>
      <c r="K2551">
        <v>24.331860159387343</v>
      </c>
      <c r="L2551">
        <v>2466.6699535672265</v>
      </c>
      <c r="M2551">
        <v>0</v>
      </c>
    </row>
    <row r="2552" spans="1:15" x14ac:dyDescent="0.15">
      <c r="A2552">
        <v>115</v>
      </c>
      <c r="B2552" t="s">
        <v>183</v>
      </c>
      <c r="C2552" t="s">
        <v>464</v>
      </c>
      <c r="D2552">
        <v>6</v>
      </c>
      <c r="E2552">
        <v>4562500</v>
      </c>
      <c r="F2552">
        <v>4934375</v>
      </c>
      <c r="G2552">
        <v>4748437.5</v>
      </c>
      <c r="H2552">
        <v>-121678613.42484756</v>
      </c>
      <c r="I2552">
        <v>-3.39738120772644E-6</v>
      </c>
      <c r="J2552">
        <v>1.2503901254372798E-5</v>
      </c>
      <c r="K2552">
        <v>-23.37692511447678</v>
      </c>
      <c r="L2552">
        <v>-2662.4979464265361</v>
      </c>
      <c r="M2552">
        <v>0</v>
      </c>
    </row>
    <row r="2553" spans="1:15" x14ac:dyDescent="0.15">
      <c r="A2553">
        <v>115</v>
      </c>
      <c r="B2553" t="s">
        <v>183</v>
      </c>
      <c r="C2553" t="s">
        <v>464</v>
      </c>
      <c r="D2553">
        <v>7</v>
      </c>
      <c r="E2553">
        <v>4748437.5</v>
      </c>
      <c r="F2553">
        <v>4934375</v>
      </c>
      <c r="G2553">
        <v>4841406.25</v>
      </c>
      <c r="H2553">
        <v>-62761290.703377254</v>
      </c>
      <c r="I2553">
        <v>-1.081774267838712E-6</v>
      </c>
      <c r="J2553">
        <v>1.4819508194260526E-5</v>
      </c>
      <c r="K2553">
        <v>-12.057714593920192</v>
      </c>
      <c r="L2553">
        <v>-1396.3442326984491</v>
      </c>
      <c r="M2553">
        <v>0</v>
      </c>
    </row>
    <row r="2554" spans="1:15" x14ac:dyDescent="0.15">
      <c r="A2554">
        <v>115</v>
      </c>
      <c r="B2554" t="s">
        <v>183</v>
      </c>
      <c r="C2554" t="s">
        <v>464</v>
      </c>
      <c r="D2554">
        <v>8</v>
      </c>
      <c r="E2554">
        <v>4841406.25</v>
      </c>
      <c r="F2554">
        <v>4934375</v>
      </c>
      <c r="G2554">
        <v>4887890.625</v>
      </c>
      <c r="H2554">
        <v>13527671.474137465</v>
      </c>
      <c r="I2554">
        <v>1.9430755301033694E-7</v>
      </c>
      <c r="J2554">
        <v>1.6095590015109575E-5</v>
      </c>
      <c r="K2554">
        <v>2.5989395681228062</v>
      </c>
      <c r="L2554">
        <v>176.75888255248069</v>
      </c>
      <c r="M2554">
        <v>0</v>
      </c>
    </row>
    <row r="2555" spans="1:15" x14ac:dyDescent="0.15">
      <c r="A2555">
        <v>115</v>
      </c>
      <c r="B2555" t="s">
        <v>183</v>
      </c>
      <c r="C2555" t="s">
        <v>464</v>
      </c>
      <c r="D2555">
        <v>9</v>
      </c>
      <c r="E2555">
        <v>4841406.25</v>
      </c>
      <c r="F2555">
        <v>4887890.625</v>
      </c>
      <c r="G2555">
        <v>4864648.4375</v>
      </c>
      <c r="H2555">
        <v>-28957329.240689952</v>
      </c>
      <c r="I2555">
        <v>-4.5399524359583264E-7</v>
      </c>
      <c r="J2555">
        <v>1.5447287218503406E-5</v>
      </c>
      <c r="K2555">
        <v>-5.5632892101696454</v>
      </c>
      <c r="L2555">
        <v>-695.26047180444277</v>
      </c>
      <c r="M2555">
        <v>0</v>
      </c>
    </row>
    <row r="2556" spans="1:15" x14ac:dyDescent="0.15">
      <c r="A2556">
        <v>115</v>
      </c>
      <c r="B2556" t="s">
        <v>183</v>
      </c>
      <c r="C2556" t="s">
        <v>464</v>
      </c>
      <c r="D2556">
        <v>10</v>
      </c>
      <c r="E2556">
        <v>4864648.4375</v>
      </c>
      <c r="F2556">
        <v>4887890.625</v>
      </c>
      <c r="G2556">
        <v>4876269.53125</v>
      </c>
      <c r="H2556">
        <v>-8832722.7725120783</v>
      </c>
      <c r="I2556">
        <v>-1.3243812588693065E-7</v>
      </c>
      <c r="J2556">
        <v>1.5768844336212308E-5</v>
      </c>
      <c r="K2556">
        <v>-1.696944869752959</v>
      </c>
      <c r="L2556">
        <v>-281.13688580803012</v>
      </c>
      <c r="M2556">
        <v>0</v>
      </c>
    </row>
    <row r="2557" spans="1:15" x14ac:dyDescent="0.15">
      <c r="A2557">
        <v>115</v>
      </c>
      <c r="B2557" t="s">
        <v>183</v>
      </c>
      <c r="C2557" t="s">
        <v>464</v>
      </c>
      <c r="D2557">
        <v>11</v>
      </c>
      <c r="E2557">
        <v>4876269.53125</v>
      </c>
      <c r="F2557">
        <v>4887890.625</v>
      </c>
      <c r="G2557">
        <v>4882080.078125</v>
      </c>
      <c r="H2557">
        <v>2063902.3901911452</v>
      </c>
      <c r="I2557">
        <v>3.0282705824202652E-8</v>
      </c>
      <c r="J2557">
        <v>1.5931565167923441E-5</v>
      </c>
      <c r="K2557">
        <v>0.39651743442069459</v>
      </c>
      <c r="L2557">
        <v>-57.724937789553778</v>
      </c>
      <c r="M2557">
        <v>0</v>
      </c>
    </row>
    <row r="2558" spans="1:15" x14ac:dyDescent="0.15">
      <c r="A2558">
        <v>115</v>
      </c>
      <c r="B2558" t="s">
        <v>183</v>
      </c>
      <c r="C2558" t="s">
        <v>464</v>
      </c>
      <c r="D2558">
        <v>12</v>
      </c>
      <c r="E2558">
        <v>4882080.078125</v>
      </c>
      <c r="F2558">
        <v>4887890.625</v>
      </c>
      <c r="G2558">
        <v>4884985.3515625</v>
      </c>
      <c r="H2558">
        <v>7724381.1986440523</v>
      </c>
      <c r="I2558">
        <v>1.1213170546665023E-7</v>
      </c>
      <c r="J2558">
        <v>1.6013414167565888E-5</v>
      </c>
      <c r="K2558">
        <v>1.4840100141994252</v>
      </c>
      <c r="L2558">
        <v>58.1249613404337</v>
      </c>
      <c r="M2558">
        <v>0</v>
      </c>
    </row>
    <row r="2559" spans="1:15" x14ac:dyDescent="0.15">
      <c r="A2559">
        <v>115</v>
      </c>
      <c r="B2559" t="s">
        <v>183</v>
      </c>
      <c r="C2559" t="s">
        <v>464</v>
      </c>
      <c r="D2559">
        <v>13</v>
      </c>
      <c r="E2559">
        <v>4882080.078125</v>
      </c>
      <c r="F2559">
        <v>4884985.3515625</v>
      </c>
      <c r="G2559">
        <v>4883532.71484375</v>
      </c>
      <c r="H2559">
        <v>4876352.6626540739</v>
      </c>
      <c r="I2559">
        <v>7.1166376185743583E-8</v>
      </c>
      <c r="J2559">
        <v>1.5972448838284982E-5</v>
      </c>
      <c r="K2559">
        <v>0.93684607194385894</v>
      </c>
      <c r="L2559">
        <v>-0.14702578254164145</v>
      </c>
      <c r="M2559">
        <v>0</v>
      </c>
    </row>
    <row r="2560" spans="1:15" x14ac:dyDescent="0.15">
      <c r="A2560">
        <v>115</v>
      </c>
      <c r="B2560" t="s">
        <v>183</v>
      </c>
      <c r="C2560" t="s">
        <v>465</v>
      </c>
      <c r="D2560">
        <v>13</v>
      </c>
      <c r="E2560">
        <v>4882080.078125</v>
      </c>
      <c r="F2560">
        <v>4884985.3515625</v>
      </c>
      <c r="G2560">
        <v>4883532.71484375</v>
      </c>
      <c r="H2560">
        <v>4876352.6626540739</v>
      </c>
      <c r="I2560">
        <v>7.1166376185743583E-8</v>
      </c>
      <c r="J2560">
        <v>1.5972448838284982E-5</v>
      </c>
      <c r="K2560">
        <v>0.93684607194385894</v>
      </c>
      <c r="L2560">
        <v>-0.14702578254164145</v>
      </c>
      <c r="M2560">
        <v>0</v>
      </c>
      <c r="N2560" t="s">
        <v>466</v>
      </c>
      <c r="O2560" t="s">
        <v>467</v>
      </c>
    </row>
    <row r="2561" spans="1:15" x14ac:dyDescent="0.15">
      <c r="A2561">
        <v>116</v>
      </c>
      <c r="B2561" t="s">
        <v>184</v>
      </c>
      <c r="C2561" t="s">
        <v>461</v>
      </c>
      <c r="D2561">
        <v>0</v>
      </c>
      <c r="E2561">
        <v>100000</v>
      </c>
      <c r="F2561">
        <v>12000000</v>
      </c>
      <c r="G2561">
        <v>100000</v>
      </c>
      <c r="H2561">
        <v>-24.890320428496537</v>
      </c>
      <c r="I2561">
        <v>-3.7552679212692292E-4</v>
      </c>
      <c r="J2561">
        <v>-3.5962550966482366E-4</v>
      </c>
      <c r="K2561">
        <v>-4.6141473030223428E-6</v>
      </c>
      <c r="L2561">
        <v>-100.0248903204285</v>
      </c>
      <c r="M2561">
        <v>0</v>
      </c>
      <c r="O2561" t="s">
        <v>462</v>
      </c>
    </row>
    <row r="2562" spans="1:15" x14ac:dyDescent="0.15">
      <c r="A2562">
        <v>116</v>
      </c>
      <c r="B2562" t="s">
        <v>184</v>
      </c>
      <c r="C2562" t="s">
        <v>461</v>
      </c>
      <c r="D2562">
        <v>0</v>
      </c>
      <c r="E2562">
        <v>100000</v>
      </c>
      <c r="F2562">
        <v>12000000</v>
      </c>
      <c r="G2562">
        <v>12000000</v>
      </c>
      <c r="H2562">
        <v>2832979719072.9224</v>
      </c>
      <c r="I2562">
        <v>3.9561016959727136E-3</v>
      </c>
      <c r="J2562">
        <v>3.9720029784348129E-3</v>
      </c>
      <c r="K2562">
        <v>525175.47003178135</v>
      </c>
      <c r="L2562">
        <v>23608064.325607687</v>
      </c>
      <c r="M2562">
        <v>0</v>
      </c>
      <c r="O2562" t="s">
        <v>463</v>
      </c>
    </row>
    <row r="2563" spans="1:15" x14ac:dyDescent="0.15">
      <c r="A2563">
        <v>116</v>
      </c>
      <c r="B2563" t="s">
        <v>184</v>
      </c>
      <c r="C2563" t="s">
        <v>464</v>
      </c>
      <c r="D2563">
        <v>1</v>
      </c>
      <c r="E2563">
        <v>100000</v>
      </c>
      <c r="F2563">
        <v>12000000</v>
      </c>
      <c r="G2563">
        <v>6050000</v>
      </c>
      <c r="H2563">
        <v>12623740950.294098</v>
      </c>
      <c r="I2563">
        <v>6.1119213543476056E-5</v>
      </c>
      <c r="J2563">
        <v>7.7020496005575294E-5</v>
      </c>
      <c r="K2563">
        <v>2340.1788027270723</v>
      </c>
      <c r="L2563">
        <v>208556.87521147268</v>
      </c>
      <c r="M2563">
        <v>0</v>
      </c>
    </row>
    <row r="2564" spans="1:15" x14ac:dyDescent="0.15">
      <c r="A2564">
        <v>116</v>
      </c>
      <c r="B2564" t="s">
        <v>184</v>
      </c>
      <c r="C2564" t="s">
        <v>464</v>
      </c>
      <c r="D2564">
        <v>2</v>
      </c>
      <c r="E2564">
        <v>100000</v>
      </c>
      <c r="F2564">
        <v>6050000</v>
      </c>
      <c r="G2564">
        <v>3075000</v>
      </c>
      <c r="H2564">
        <v>-121690.06672145554</v>
      </c>
      <c r="I2564">
        <v>-1.5135529621780941E-5</v>
      </c>
      <c r="J2564">
        <v>7.6575284031829843E-7</v>
      </c>
      <c r="K2564">
        <v>-2.255880533078896E-2</v>
      </c>
      <c r="L2564">
        <v>-103.95740054378717</v>
      </c>
      <c r="M2564">
        <v>0</v>
      </c>
    </row>
    <row r="2565" spans="1:15" x14ac:dyDescent="0.15">
      <c r="A2565">
        <v>116</v>
      </c>
      <c r="B2565" t="s">
        <v>184</v>
      </c>
      <c r="C2565" t="s">
        <v>464</v>
      </c>
      <c r="D2565">
        <v>3</v>
      </c>
      <c r="E2565">
        <v>3075000</v>
      </c>
      <c r="F2565">
        <v>6050000</v>
      </c>
      <c r="G2565">
        <v>4562500</v>
      </c>
      <c r="H2565">
        <v>-36136442.788219206</v>
      </c>
      <c r="I2565">
        <v>-6.6904856777937065E-6</v>
      </c>
      <c r="J2565">
        <v>9.2107967843055317E-6</v>
      </c>
      <c r="K2565">
        <v>-6.6989442948748108</v>
      </c>
      <c r="L2565">
        <v>-892.03162275548948</v>
      </c>
      <c r="M2565">
        <v>0</v>
      </c>
    </row>
    <row r="2566" spans="1:15" x14ac:dyDescent="0.15">
      <c r="A2566">
        <v>116</v>
      </c>
      <c r="B2566" t="s">
        <v>184</v>
      </c>
      <c r="C2566" t="s">
        <v>464</v>
      </c>
      <c r="D2566">
        <v>4</v>
      </c>
      <c r="E2566">
        <v>4562500</v>
      </c>
      <c r="F2566">
        <v>6050000</v>
      </c>
      <c r="G2566">
        <v>5306250</v>
      </c>
      <c r="H2566">
        <v>1567454487.4222631</v>
      </c>
      <c r="I2566">
        <v>1.2442993649422898E-5</v>
      </c>
      <c r="J2566">
        <v>2.8344276111522137E-5</v>
      </c>
      <c r="K2566">
        <v>290.57343462197326</v>
      </c>
      <c r="L2566">
        <v>29439.778325979045</v>
      </c>
      <c r="M2566">
        <v>0</v>
      </c>
    </row>
    <row r="2567" spans="1:15" x14ac:dyDescent="0.15">
      <c r="A2567">
        <v>116</v>
      </c>
      <c r="B2567" t="s">
        <v>184</v>
      </c>
      <c r="C2567" t="s">
        <v>464</v>
      </c>
      <c r="D2567">
        <v>5</v>
      </c>
      <c r="E2567">
        <v>4562500</v>
      </c>
      <c r="F2567">
        <v>5306250</v>
      </c>
      <c r="G2567">
        <v>4934375</v>
      </c>
      <c r="H2567">
        <v>-28756801.605280027</v>
      </c>
      <c r="I2567">
        <v>-4.5063547172281387E-7</v>
      </c>
      <c r="J2567">
        <v>1.5450646990376424E-5</v>
      </c>
      <c r="K2567">
        <v>-5.3309124304658955</v>
      </c>
      <c r="L2567">
        <v>-682.78508636412971</v>
      </c>
      <c r="M2567">
        <v>0</v>
      </c>
    </row>
    <row r="2568" spans="1:15" x14ac:dyDescent="0.15">
      <c r="A2568">
        <v>116</v>
      </c>
      <c r="B2568" t="s">
        <v>184</v>
      </c>
      <c r="C2568" t="s">
        <v>464</v>
      </c>
      <c r="D2568">
        <v>6</v>
      </c>
      <c r="E2568">
        <v>4934375</v>
      </c>
      <c r="F2568">
        <v>5306250</v>
      </c>
      <c r="G2568">
        <v>5120312.5</v>
      </c>
      <c r="H2568">
        <v>543373933.47720337</v>
      </c>
      <c r="I2568">
        <v>5.2476709923280478E-6</v>
      </c>
      <c r="J2568">
        <v>2.1148953454427286E-5</v>
      </c>
      <c r="K2568">
        <v>100.73021666752098</v>
      </c>
      <c r="L2568">
        <v>10512.12442555417</v>
      </c>
      <c r="M2568">
        <v>0</v>
      </c>
    </row>
    <row r="2569" spans="1:15" x14ac:dyDescent="0.15">
      <c r="A2569">
        <v>116</v>
      </c>
      <c r="B2569" t="s">
        <v>184</v>
      </c>
      <c r="C2569" t="s">
        <v>464</v>
      </c>
      <c r="D2569">
        <v>7</v>
      </c>
      <c r="E2569">
        <v>4934375</v>
      </c>
      <c r="F2569">
        <v>5120312.5</v>
      </c>
      <c r="G2569">
        <v>5027343.75</v>
      </c>
      <c r="H2569">
        <v>193990809.63958788</v>
      </c>
      <c r="I2569">
        <v>2.2257658879938572E-6</v>
      </c>
      <c r="J2569">
        <v>1.8127048350093095E-5</v>
      </c>
      <c r="K2569">
        <v>35.961858091824183</v>
      </c>
      <c r="L2569">
        <v>3758.7138514168219</v>
      </c>
      <c r="M2569">
        <v>0</v>
      </c>
    </row>
    <row r="2570" spans="1:15" x14ac:dyDescent="0.15">
      <c r="A2570">
        <v>116</v>
      </c>
      <c r="B2570" t="s">
        <v>184</v>
      </c>
      <c r="C2570" t="s">
        <v>464</v>
      </c>
      <c r="D2570">
        <v>8</v>
      </c>
      <c r="E2570">
        <v>4934375</v>
      </c>
      <c r="F2570">
        <v>5027343.75</v>
      </c>
      <c r="G2570">
        <v>4980859.375</v>
      </c>
      <c r="H2570">
        <v>63765826.71100881</v>
      </c>
      <c r="I2570">
        <v>8.4605757829445607E-7</v>
      </c>
      <c r="J2570">
        <v>1.6747340040393694E-5</v>
      </c>
      <c r="K2570">
        <v>11.820856954767761</v>
      </c>
      <c r="L2570">
        <v>1180.2173663256415</v>
      </c>
      <c r="M2570">
        <v>0</v>
      </c>
    </row>
    <row r="2571" spans="1:15" x14ac:dyDescent="0.15">
      <c r="A2571">
        <v>116</v>
      </c>
      <c r="B2571" t="s">
        <v>184</v>
      </c>
      <c r="C2571" t="s">
        <v>464</v>
      </c>
      <c r="D2571">
        <v>9</v>
      </c>
      <c r="E2571">
        <v>4934375</v>
      </c>
      <c r="F2571">
        <v>4980859.375</v>
      </c>
      <c r="G2571">
        <v>4957617.1875</v>
      </c>
      <c r="H2571">
        <v>13045978.5447671</v>
      </c>
      <c r="I2571">
        <v>1.8755086883836164E-7</v>
      </c>
      <c r="J2571">
        <v>1.60888333309376E-5</v>
      </c>
      <c r="K2571">
        <v>2.4184528636564648</v>
      </c>
      <c r="L2571">
        <v>163.15017984165604</v>
      </c>
      <c r="M2571">
        <v>0</v>
      </c>
    </row>
    <row r="2572" spans="1:15" x14ac:dyDescent="0.15">
      <c r="A2572">
        <v>116</v>
      </c>
      <c r="B2572" t="s">
        <v>184</v>
      </c>
      <c r="C2572" t="s">
        <v>464</v>
      </c>
      <c r="D2572">
        <v>10</v>
      </c>
      <c r="E2572">
        <v>4934375</v>
      </c>
      <c r="F2572">
        <v>4957617.1875</v>
      </c>
      <c r="G2572">
        <v>4945996.09375</v>
      </c>
      <c r="H2572">
        <v>-8938577.0314240903</v>
      </c>
      <c r="I2572">
        <v>-1.3405456155358086E-7</v>
      </c>
      <c r="J2572">
        <v>1.5767227900545657E-5</v>
      </c>
      <c r="K2572">
        <v>-1.657026120691617</v>
      </c>
      <c r="L2572">
        <v>-280.72349557087819</v>
      </c>
      <c r="M2572">
        <v>0</v>
      </c>
    </row>
    <row r="2573" spans="1:15" x14ac:dyDescent="0.15">
      <c r="A2573">
        <v>116</v>
      </c>
      <c r="B2573" t="s">
        <v>184</v>
      </c>
      <c r="C2573" t="s">
        <v>464</v>
      </c>
      <c r="D2573">
        <v>11</v>
      </c>
      <c r="E2573">
        <v>4945996.09375</v>
      </c>
      <c r="F2573">
        <v>4957617.1875</v>
      </c>
      <c r="G2573">
        <v>4951806.640625</v>
      </c>
      <c r="H2573">
        <v>1778956.5660775974</v>
      </c>
      <c r="I2573">
        <v>2.6116126740733595E-8</v>
      </c>
      <c r="J2573">
        <v>1.5927398588839972E-5</v>
      </c>
      <c r="K2573">
        <v>0.32978151748352758</v>
      </c>
      <c r="L2573">
        <v>-64.074595492422873</v>
      </c>
      <c r="M2573">
        <v>0</v>
      </c>
    </row>
    <row r="2574" spans="1:15" x14ac:dyDescent="0.15">
      <c r="A2574">
        <v>116</v>
      </c>
      <c r="B2574" t="s">
        <v>184</v>
      </c>
      <c r="C2574" t="s">
        <v>464</v>
      </c>
      <c r="D2574">
        <v>12</v>
      </c>
      <c r="E2574">
        <v>4951806.640625</v>
      </c>
      <c r="F2574">
        <v>4957617.1875</v>
      </c>
      <c r="G2574">
        <v>4954711.9140625</v>
      </c>
      <c r="H2574">
        <v>7343298.5776166841</v>
      </c>
      <c r="I2574">
        <v>1.0667518114945625E-7</v>
      </c>
      <c r="J2574">
        <v>1.6007957643248694E-5</v>
      </c>
      <c r="K2574">
        <v>1.3612947018715613</v>
      </c>
      <c r="L2574">
        <v>48.208386380142102</v>
      </c>
      <c r="M2574">
        <v>0</v>
      </c>
    </row>
    <row r="2575" spans="1:15" x14ac:dyDescent="0.15">
      <c r="A2575">
        <v>116</v>
      </c>
      <c r="B2575" t="s">
        <v>184</v>
      </c>
      <c r="C2575" t="s">
        <v>464</v>
      </c>
      <c r="D2575">
        <v>13</v>
      </c>
      <c r="E2575">
        <v>4951806.640625</v>
      </c>
      <c r="F2575">
        <v>4954711.9140625</v>
      </c>
      <c r="G2575">
        <v>4953259.27734375</v>
      </c>
      <c r="H2575">
        <v>4543896.035502729</v>
      </c>
      <c r="I2575">
        <v>6.6356118735068923E-8</v>
      </c>
      <c r="J2575">
        <v>1.5967638580834307E-5</v>
      </c>
      <c r="K2575">
        <v>0.84234374152230485</v>
      </c>
      <c r="L2575">
        <v>-8.2645227903463869</v>
      </c>
      <c r="M2575">
        <v>0</v>
      </c>
    </row>
    <row r="2576" spans="1:15" x14ac:dyDescent="0.15">
      <c r="A2576">
        <v>116</v>
      </c>
      <c r="B2576" t="s">
        <v>184</v>
      </c>
      <c r="C2576" t="s">
        <v>464</v>
      </c>
      <c r="D2576">
        <v>14</v>
      </c>
      <c r="E2576">
        <v>4953259.27734375</v>
      </c>
      <c r="F2576">
        <v>4954711.9140625</v>
      </c>
      <c r="G2576">
        <v>4953985.595703125</v>
      </c>
      <c r="H2576">
        <v>5939281.0845472543</v>
      </c>
      <c r="I2576">
        <v>8.6505749799264031E-8</v>
      </c>
      <c r="J2576">
        <v>1.5987788211898502E-5</v>
      </c>
      <c r="K2576">
        <v>1.1010190839801361</v>
      </c>
      <c r="L2576">
        <v>19.888945371555629</v>
      </c>
      <c r="M2576">
        <v>0</v>
      </c>
    </row>
    <row r="2577" spans="1:15" x14ac:dyDescent="0.15">
      <c r="A2577">
        <v>116</v>
      </c>
      <c r="B2577" t="s">
        <v>184</v>
      </c>
      <c r="C2577" t="s">
        <v>464</v>
      </c>
      <c r="D2577">
        <v>15</v>
      </c>
      <c r="E2577">
        <v>4953259.27734375</v>
      </c>
      <c r="F2577">
        <v>4953985.595703125</v>
      </c>
      <c r="G2577">
        <v>4953622.4365234375</v>
      </c>
      <c r="H2577">
        <v>5240575.8879572321</v>
      </c>
      <c r="I2577">
        <v>7.6429404787823821E-8</v>
      </c>
      <c r="J2577">
        <v>1.5977711866887062E-5</v>
      </c>
      <c r="K2577">
        <v>0.97149368442913153</v>
      </c>
      <c r="L2577">
        <v>5.7928002206640699</v>
      </c>
      <c r="M2577">
        <v>0</v>
      </c>
    </row>
    <row r="2578" spans="1:15" x14ac:dyDescent="0.15">
      <c r="A2578">
        <v>116</v>
      </c>
      <c r="B2578" t="s">
        <v>184</v>
      </c>
      <c r="C2578" t="s">
        <v>464</v>
      </c>
      <c r="D2578">
        <v>16</v>
      </c>
      <c r="E2578">
        <v>4953259.27734375</v>
      </c>
      <c r="F2578">
        <v>4953622.4365234375</v>
      </c>
      <c r="G2578">
        <v>4953440.8569335938</v>
      </c>
      <c r="H2578">
        <v>4891999.104021444</v>
      </c>
      <c r="I2578">
        <v>7.139261451305078E-8</v>
      </c>
      <c r="J2578">
        <v>1.5972675076612289E-5</v>
      </c>
      <c r="K2578">
        <v>0.90687480448686675</v>
      </c>
      <c r="L2578">
        <v>-1.2403853136985876</v>
      </c>
      <c r="M2578">
        <v>0</v>
      </c>
    </row>
    <row r="2579" spans="1:15" x14ac:dyDescent="0.15">
      <c r="A2579">
        <v>116</v>
      </c>
      <c r="B2579" t="s">
        <v>184</v>
      </c>
      <c r="C2579" t="s">
        <v>464</v>
      </c>
      <c r="D2579">
        <v>17</v>
      </c>
      <c r="E2579">
        <v>4953440.8569335938</v>
      </c>
      <c r="F2579">
        <v>4953622.4365234375</v>
      </c>
      <c r="G2579">
        <v>4953531.6467285156</v>
      </c>
      <c r="H2579">
        <v>5066220.1440493027</v>
      </c>
      <c r="I2579">
        <v>7.3910855228580665E-8</v>
      </c>
      <c r="J2579">
        <v>1.5975193317327819E-5</v>
      </c>
      <c r="K2579">
        <v>0.9391717588102807</v>
      </c>
      <c r="L2579">
        <v>2.274912231462384</v>
      </c>
      <c r="M2579">
        <v>0</v>
      </c>
    </row>
    <row r="2580" spans="1:15" x14ac:dyDescent="0.15">
      <c r="A2580">
        <v>116</v>
      </c>
      <c r="B2580" t="s">
        <v>184</v>
      </c>
      <c r="C2580" t="s">
        <v>464</v>
      </c>
      <c r="D2580">
        <v>18</v>
      </c>
      <c r="E2580">
        <v>4953440.8569335938</v>
      </c>
      <c r="F2580">
        <v>4953531.6467285156</v>
      </c>
      <c r="G2580">
        <v>4953486.2518310547</v>
      </c>
      <c r="H2580">
        <v>4979092.7879312588</v>
      </c>
      <c r="I2580">
        <v>7.265169626710958E-8</v>
      </c>
      <c r="J2580">
        <v>1.5973934158366348E-5</v>
      </c>
      <c r="K2580">
        <v>0.92302016058532277</v>
      </c>
      <c r="L2580">
        <v>0.51693968244564426</v>
      </c>
      <c r="M2580">
        <v>0</v>
      </c>
    </row>
    <row r="2581" spans="1:15" x14ac:dyDescent="0.15">
      <c r="A2581">
        <v>116</v>
      </c>
      <c r="B2581" t="s">
        <v>184</v>
      </c>
      <c r="C2581" t="s">
        <v>465</v>
      </c>
      <c r="D2581">
        <v>18</v>
      </c>
      <c r="E2581">
        <v>4953440.8569335938</v>
      </c>
      <c r="F2581">
        <v>4953531.6467285156</v>
      </c>
      <c r="G2581">
        <v>4953486.2518310547</v>
      </c>
      <c r="H2581">
        <v>4979092.7879312588</v>
      </c>
      <c r="I2581">
        <v>7.265169626710958E-8</v>
      </c>
      <c r="J2581">
        <v>1.5973934158366348E-5</v>
      </c>
      <c r="K2581">
        <v>0.92302016058532277</v>
      </c>
      <c r="L2581">
        <v>0.51693968244564426</v>
      </c>
      <c r="M2581">
        <v>0</v>
      </c>
      <c r="N2581" t="s">
        <v>466</v>
      </c>
      <c r="O2581" t="s">
        <v>467</v>
      </c>
    </row>
    <row r="2582" spans="1:15" x14ac:dyDescent="0.15">
      <c r="A2582">
        <v>117</v>
      </c>
      <c r="B2582" t="s">
        <v>185</v>
      </c>
      <c r="C2582" t="s">
        <v>461</v>
      </c>
      <c r="D2582">
        <v>0</v>
      </c>
      <c r="E2582">
        <v>100000</v>
      </c>
      <c r="F2582">
        <v>12000000</v>
      </c>
      <c r="G2582">
        <v>100000</v>
      </c>
      <c r="H2582">
        <v>-54.335290065051396</v>
      </c>
      <c r="I2582">
        <v>-2.5796371025744346E-4</v>
      </c>
      <c r="J2582">
        <v>-2.4206242779534423E-4</v>
      </c>
      <c r="K2582">
        <v>-1.3670000248328349E-5</v>
      </c>
      <c r="L2582">
        <v>-100.05433529006505</v>
      </c>
      <c r="M2582">
        <v>0</v>
      </c>
      <c r="O2582" t="s">
        <v>462</v>
      </c>
    </row>
    <row r="2583" spans="1:15" x14ac:dyDescent="0.15">
      <c r="A2583">
        <v>117</v>
      </c>
      <c r="B2583" t="s">
        <v>185</v>
      </c>
      <c r="C2583" t="s">
        <v>461</v>
      </c>
      <c r="D2583">
        <v>0</v>
      </c>
      <c r="E2583">
        <v>100000</v>
      </c>
      <c r="F2583">
        <v>12000000</v>
      </c>
      <c r="G2583">
        <v>12000000</v>
      </c>
      <c r="H2583">
        <v>161867613959987.63</v>
      </c>
      <c r="I2583">
        <v>0.1078246507031959</v>
      </c>
      <c r="J2583">
        <v>0.10784055198565799</v>
      </c>
      <c r="K2583">
        <v>40723631.37070252</v>
      </c>
      <c r="L2583">
        <v>1348896682.9998968</v>
      </c>
      <c r="M2583">
        <v>0</v>
      </c>
      <c r="O2583" t="s">
        <v>463</v>
      </c>
    </row>
    <row r="2584" spans="1:15" x14ac:dyDescent="0.15">
      <c r="A2584">
        <v>117</v>
      </c>
      <c r="B2584" t="s">
        <v>185</v>
      </c>
      <c r="C2584" t="s">
        <v>464</v>
      </c>
      <c r="D2584">
        <v>1</v>
      </c>
      <c r="E2584">
        <v>100000</v>
      </c>
      <c r="F2584">
        <v>12000000</v>
      </c>
      <c r="G2584">
        <v>6050000</v>
      </c>
      <c r="H2584">
        <v>608322103647.22449</v>
      </c>
      <c r="I2584">
        <v>1.1732682544799723E-3</v>
      </c>
      <c r="J2584">
        <v>1.1891695369420717E-3</v>
      </c>
      <c r="K2584">
        <v>153045.34673442194</v>
      </c>
      <c r="L2584">
        <v>10054810.804086355</v>
      </c>
      <c r="M2584">
        <v>0</v>
      </c>
    </row>
    <row r="2585" spans="1:15" x14ac:dyDescent="0.15">
      <c r="A2585">
        <v>117</v>
      </c>
      <c r="B2585" t="s">
        <v>185</v>
      </c>
      <c r="C2585" t="s">
        <v>464</v>
      </c>
      <c r="D2585">
        <v>2</v>
      </c>
      <c r="E2585">
        <v>100000</v>
      </c>
      <c r="F2585">
        <v>6050000</v>
      </c>
      <c r="G2585">
        <v>3075000</v>
      </c>
      <c r="H2585">
        <v>-70395792.665257797</v>
      </c>
      <c r="I2585">
        <v>-5.8190959755203165E-6</v>
      </c>
      <c r="J2585">
        <v>1.0082186486578922E-5</v>
      </c>
      <c r="K2585">
        <v>-17.710598435441238</v>
      </c>
      <c r="L2585">
        <v>-2389.2940704148878</v>
      </c>
      <c r="M2585">
        <v>0</v>
      </c>
    </row>
    <row r="2586" spans="1:15" x14ac:dyDescent="0.15">
      <c r="A2586">
        <v>117</v>
      </c>
      <c r="B2586" t="s">
        <v>185</v>
      </c>
      <c r="C2586" t="s">
        <v>464</v>
      </c>
      <c r="D2586">
        <v>3</v>
      </c>
      <c r="E2586">
        <v>3075000</v>
      </c>
      <c r="F2586">
        <v>6050000</v>
      </c>
      <c r="G2586">
        <v>4562500</v>
      </c>
      <c r="H2586">
        <v>60342590514.65596</v>
      </c>
      <c r="I2586">
        <v>1.9838226644914973E-4</v>
      </c>
      <c r="J2586">
        <v>2.1428354891124898E-4</v>
      </c>
      <c r="K2586">
        <v>15181.353156163417</v>
      </c>
      <c r="L2586">
        <v>1322477.3263486237</v>
      </c>
      <c r="M2586">
        <v>0</v>
      </c>
    </row>
    <row r="2587" spans="1:15" x14ac:dyDescent="0.15">
      <c r="A2587">
        <v>117</v>
      </c>
      <c r="B2587" t="s">
        <v>185</v>
      </c>
      <c r="C2587" t="s">
        <v>464</v>
      </c>
      <c r="D2587">
        <v>4</v>
      </c>
      <c r="E2587">
        <v>3075000</v>
      </c>
      <c r="F2587">
        <v>4562500</v>
      </c>
      <c r="G2587">
        <v>3818750</v>
      </c>
      <c r="H2587">
        <v>7975393890.437665</v>
      </c>
      <c r="I2587">
        <v>4.3288295585165776E-5</v>
      </c>
      <c r="J2587">
        <v>5.9189578047265014E-5</v>
      </c>
      <c r="K2587">
        <v>2006.4977353074548</v>
      </c>
      <c r="L2587">
        <v>208748.28518331036</v>
      </c>
      <c r="M2587">
        <v>0</v>
      </c>
    </row>
    <row r="2588" spans="1:15" x14ac:dyDescent="0.15">
      <c r="A2588">
        <v>117</v>
      </c>
      <c r="B2588" t="s">
        <v>185</v>
      </c>
      <c r="C2588" t="s">
        <v>464</v>
      </c>
      <c r="D2588">
        <v>5</v>
      </c>
      <c r="E2588">
        <v>3075000</v>
      </c>
      <c r="F2588">
        <v>3818750</v>
      </c>
      <c r="G2588">
        <v>3446875</v>
      </c>
      <c r="H2588">
        <v>1155193214.7103901</v>
      </c>
      <c r="I2588">
        <v>9.7597966621599258E-6</v>
      </c>
      <c r="J2588">
        <v>2.5661079124259164E-5</v>
      </c>
      <c r="K2588">
        <v>290.63048182962376</v>
      </c>
      <c r="L2588">
        <v>33414.218377817298</v>
      </c>
      <c r="M2588">
        <v>0</v>
      </c>
    </row>
    <row r="2589" spans="1:15" x14ac:dyDescent="0.15">
      <c r="A2589">
        <v>117</v>
      </c>
      <c r="B2589" t="s">
        <v>185</v>
      </c>
      <c r="C2589" t="s">
        <v>464</v>
      </c>
      <c r="D2589">
        <v>6</v>
      </c>
      <c r="E2589">
        <v>3075000</v>
      </c>
      <c r="F2589">
        <v>3446875</v>
      </c>
      <c r="G2589">
        <v>3260937.5</v>
      </c>
      <c r="H2589">
        <v>-7461151.5473060152</v>
      </c>
      <c r="I2589">
        <v>-1.1155839496577042E-7</v>
      </c>
      <c r="J2589">
        <v>1.5789724067133468E-5</v>
      </c>
      <c r="K2589">
        <v>-1.8771215425992811</v>
      </c>
      <c r="L2589">
        <v>-328.80388070320316</v>
      </c>
      <c r="M2589">
        <v>0</v>
      </c>
    </row>
    <row r="2590" spans="1:15" x14ac:dyDescent="0.15">
      <c r="A2590">
        <v>117</v>
      </c>
      <c r="B2590" t="s">
        <v>185</v>
      </c>
      <c r="C2590" t="s">
        <v>464</v>
      </c>
      <c r="D2590">
        <v>7</v>
      </c>
      <c r="E2590">
        <v>3260937.5</v>
      </c>
      <c r="F2590">
        <v>3446875</v>
      </c>
      <c r="G2590">
        <v>3353906.25</v>
      </c>
      <c r="H2590">
        <v>436816448.42501885</v>
      </c>
      <c r="I2590">
        <v>4.3580934385760781E-6</v>
      </c>
      <c r="J2590">
        <v>2.0259375900675316E-5</v>
      </c>
      <c r="K2590">
        <v>109.89691876669779</v>
      </c>
      <c r="L2590">
        <v>12924.110272164549</v>
      </c>
      <c r="M2590">
        <v>0</v>
      </c>
    </row>
    <row r="2591" spans="1:15" x14ac:dyDescent="0.15">
      <c r="A2591">
        <v>117</v>
      </c>
      <c r="B2591" t="s">
        <v>185</v>
      </c>
      <c r="C2591" t="s">
        <v>464</v>
      </c>
      <c r="D2591">
        <v>8</v>
      </c>
      <c r="E2591">
        <v>3260937.5</v>
      </c>
      <c r="F2591">
        <v>3353906.25</v>
      </c>
      <c r="G2591">
        <v>3307421.875</v>
      </c>
      <c r="H2591">
        <v>171960151.86554992</v>
      </c>
      <c r="I2591">
        <v>2.0140474298239417E-6</v>
      </c>
      <c r="J2591">
        <v>1.791532989192318E-5</v>
      </c>
      <c r="K2591">
        <v>43.262772976648222</v>
      </c>
      <c r="L2591">
        <v>5099.2203705658176</v>
      </c>
      <c r="M2591">
        <v>0</v>
      </c>
    </row>
    <row r="2592" spans="1:15" x14ac:dyDescent="0.15">
      <c r="A2592">
        <v>117</v>
      </c>
      <c r="B2592" t="s">
        <v>185</v>
      </c>
      <c r="C2592" t="s">
        <v>464</v>
      </c>
      <c r="D2592">
        <v>9</v>
      </c>
      <c r="E2592">
        <v>3260937.5</v>
      </c>
      <c r="F2592">
        <v>3307421.875</v>
      </c>
      <c r="G2592">
        <v>3284179.6875</v>
      </c>
      <c r="H2592">
        <v>70340745.110861912</v>
      </c>
      <c r="I2592">
        <v>9.2486352251892187E-7</v>
      </c>
      <c r="J2592">
        <v>1.682614598461816E-5</v>
      </c>
      <c r="K2592">
        <v>17.696749239433252</v>
      </c>
      <c r="L2592">
        <v>2041.805619789551</v>
      </c>
      <c r="M2592">
        <v>0</v>
      </c>
    </row>
    <row r="2593" spans="1:15" x14ac:dyDescent="0.15">
      <c r="A2593">
        <v>117</v>
      </c>
      <c r="B2593" t="s">
        <v>185</v>
      </c>
      <c r="C2593" t="s">
        <v>464</v>
      </c>
      <c r="D2593">
        <v>10</v>
      </c>
      <c r="E2593">
        <v>3260937.5</v>
      </c>
      <c r="F2593">
        <v>3284179.6875</v>
      </c>
      <c r="G2593">
        <v>3272558.59375</v>
      </c>
      <c r="H2593">
        <v>28591602.154147834</v>
      </c>
      <c r="I2593">
        <v>4.0017151746705133E-7</v>
      </c>
      <c r="J2593">
        <v>1.630145397956629E-5</v>
      </c>
      <c r="K2593">
        <v>7.1932478519830374</v>
      </c>
      <c r="L2593">
        <v>773.67731807010773</v>
      </c>
      <c r="M2593">
        <v>0</v>
      </c>
    </row>
    <row r="2594" spans="1:15" x14ac:dyDescent="0.15">
      <c r="A2594">
        <v>117</v>
      </c>
      <c r="B2594" t="s">
        <v>185</v>
      </c>
      <c r="C2594" t="s">
        <v>464</v>
      </c>
      <c r="D2594">
        <v>11</v>
      </c>
      <c r="E2594">
        <v>3260937.5</v>
      </c>
      <c r="F2594">
        <v>3272558.59375</v>
      </c>
      <c r="G2594">
        <v>3266748.046875</v>
      </c>
      <c r="H2594">
        <v>9869137.5257832445</v>
      </c>
      <c r="I2594">
        <v>1.4270078697301006E-7</v>
      </c>
      <c r="J2594">
        <v>1.6043983249072248E-5</v>
      </c>
      <c r="K2594">
        <v>2.4829371899317194</v>
      </c>
      <c r="L2594">
        <v>202.10892864003236</v>
      </c>
      <c r="M2594">
        <v>0</v>
      </c>
    </row>
    <row r="2595" spans="1:15" x14ac:dyDescent="0.15">
      <c r="A2595">
        <v>117</v>
      </c>
      <c r="B2595" t="s">
        <v>185</v>
      </c>
      <c r="C2595" t="s">
        <v>464</v>
      </c>
      <c r="D2595">
        <v>12</v>
      </c>
      <c r="E2595">
        <v>3260937.5</v>
      </c>
      <c r="F2595">
        <v>3266748.046875</v>
      </c>
      <c r="G2595">
        <v>3263842.7734375</v>
      </c>
      <c r="H2595">
        <v>1031912.3801311477</v>
      </c>
      <c r="I2595">
        <v>1.5170921281304885E-8</v>
      </c>
      <c r="J2595">
        <v>1.5916453383380543E-5</v>
      </c>
      <c r="K2595">
        <v>0.25961474532955625</v>
      </c>
      <c r="L2595">
        <v>-68.383514410397567</v>
      </c>
      <c r="M2595">
        <v>0</v>
      </c>
    </row>
    <row r="2596" spans="1:15" x14ac:dyDescent="0.15">
      <c r="A2596">
        <v>117</v>
      </c>
      <c r="B2596" t="s">
        <v>185</v>
      </c>
      <c r="C2596" t="s">
        <v>464</v>
      </c>
      <c r="D2596">
        <v>13</v>
      </c>
      <c r="E2596">
        <v>3263842.7734375</v>
      </c>
      <c r="F2596">
        <v>3266748.046875</v>
      </c>
      <c r="G2596">
        <v>3265295.41015625</v>
      </c>
      <c r="H2596">
        <v>5407295.1687846109</v>
      </c>
      <c r="I2596">
        <v>7.8836116856636742E-8</v>
      </c>
      <c r="J2596">
        <v>1.5980118578955875E-5</v>
      </c>
      <c r="K2596">
        <v>1.3603999575887862</v>
      </c>
      <c r="L2596">
        <v>65.598957814535453</v>
      </c>
      <c r="M2596">
        <v>0</v>
      </c>
    </row>
    <row r="2597" spans="1:15" x14ac:dyDescent="0.15">
      <c r="A2597">
        <v>117</v>
      </c>
      <c r="B2597" t="s">
        <v>185</v>
      </c>
      <c r="C2597" t="s">
        <v>464</v>
      </c>
      <c r="D2597">
        <v>14</v>
      </c>
      <c r="E2597">
        <v>3263842.7734375</v>
      </c>
      <c r="F2597">
        <v>3265295.41015625</v>
      </c>
      <c r="G2597">
        <v>3264569.091796875</v>
      </c>
      <c r="H2597">
        <v>3208851.6025103321</v>
      </c>
      <c r="I2597">
        <v>4.6978967659852403E-8</v>
      </c>
      <c r="J2597">
        <v>1.5948261429759091E-5</v>
      </c>
      <c r="K2597">
        <v>0.80730225513931964</v>
      </c>
      <c r="L2597">
        <v>-1.7067333458050662</v>
      </c>
      <c r="M2597">
        <v>0</v>
      </c>
    </row>
    <row r="2598" spans="1:15" x14ac:dyDescent="0.15">
      <c r="A2598">
        <v>117</v>
      </c>
      <c r="B2598" t="s">
        <v>185</v>
      </c>
      <c r="C2598" t="s">
        <v>464</v>
      </c>
      <c r="D2598">
        <v>15</v>
      </c>
      <c r="E2598">
        <v>3264569.091796875</v>
      </c>
      <c r="F2598">
        <v>3265295.41015625</v>
      </c>
      <c r="G2598">
        <v>3264932.2509765625</v>
      </c>
      <c r="H2598">
        <v>4305309.6279858612</v>
      </c>
      <c r="I2598">
        <v>6.2900359347248773E-8</v>
      </c>
      <c r="J2598">
        <v>1.5964182821446487E-5</v>
      </c>
      <c r="K2598">
        <v>1.0831557835292009</v>
      </c>
      <c r="L2598">
        <v>31.865205677640478</v>
      </c>
      <c r="M2598">
        <v>0</v>
      </c>
    </row>
    <row r="2599" spans="1:15" x14ac:dyDescent="0.15">
      <c r="A2599">
        <v>117</v>
      </c>
      <c r="B2599" t="s">
        <v>185</v>
      </c>
      <c r="C2599" t="s">
        <v>464</v>
      </c>
      <c r="D2599">
        <v>16</v>
      </c>
      <c r="E2599">
        <v>3264569.091796875</v>
      </c>
      <c r="F2599">
        <v>3264932.2509765625</v>
      </c>
      <c r="G2599">
        <v>3264750.6713867188</v>
      </c>
      <c r="H2599">
        <v>3756374.3145919857</v>
      </c>
      <c r="I2599">
        <v>5.4937637175675631E-8</v>
      </c>
      <c r="J2599">
        <v>1.5956220099274914E-5</v>
      </c>
      <c r="K2599">
        <v>0.94505132395188773</v>
      </c>
      <c r="L2599">
        <v>15.058535633793051</v>
      </c>
      <c r="M2599">
        <v>0</v>
      </c>
    </row>
    <row r="2600" spans="1:15" x14ac:dyDescent="0.15">
      <c r="A2600">
        <v>117</v>
      </c>
      <c r="B2600" t="s">
        <v>185</v>
      </c>
      <c r="C2600" t="s">
        <v>464</v>
      </c>
      <c r="D2600">
        <v>17</v>
      </c>
      <c r="E2600">
        <v>3264569.091796875</v>
      </c>
      <c r="F2600">
        <v>3264750.6713867188</v>
      </c>
      <c r="G2600">
        <v>3264659.8815917969</v>
      </c>
      <c r="H2600">
        <v>3482412.5667909887</v>
      </c>
      <c r="I2600">
        <v>5.0957448943249784E-8</v>
      </c>
      <c r="J2600">
        <v>1.5952239911042488E-5</v>
      </c>
      <c r="K2600">
        <v>0.87612637377699343</v>
      </c>
      <c r="L2600">
        <v>6.6699960515647652</v>
      </c>
      <c r="M2600">
        <v>0</v>
      </c>
    </row>
    <row r="2601" spans="1:15" x14ac:dyDescent="0.15">
      <c r="A2601">
        <v>117</v>
      </c>
      <c r="B2601" t="s">
        <v>185</v>
      </c>
      <c r="C2601" t="s">
        <v>464</v>
      </c>
      <c r="D2601">
        <v>18</v>
      </c>
      <c r="E2601">
        <v>3264569.091796875</v>
      </c>
      <c r="F2601">
        <v>3264659.8815917969</v>
      </c>
      <c r="G2601">
        <v>3264614.4866943359</v>
      </c>
      <c r="H2601">
        <v>3345558.1172653385</v>
      </c>
      <c r="I2601">
        <v>4.8967647993698325E-8</v>
      </c>
      <c r="J2601">
        <v>1.5950250110092937E-5</v>
      </c>
      <c r="K2601">
        <v>0.84169570529688198</v>
      </c>
      <c r="L2601">
        <v>2.4794238615587356</v>
      </c>
      <c r="M2601">
        <v>0</v>
      </c>
    </row>
    <row r="2602" spans="1:15" x14ac:dyDescent="0.15">
      <c r="A2602">
        <v>117</v>
      </c>
      <c r="B2602" t="s">
        <v>185</v>
      </c>
      <c r="C2602" t="s">
        <v>464</v>
      </c>
      <c r="D2602">
        <v>19</v>
      </c>
      <c r="E2602">
        <v>3264569.091796875</v>
      </c>
      <c r="F2602">
        <v>3264614.4866943359</v>
      </c>
      <c r="G2602">
        <v>3264591.7892456055</v>
      </c>
      <c r="H2602">
        <v>3277226.0963608986</v>
      </c>
      <c r="I2602">
        <v>4.7973746061893182E-8</v>
      </c>
      <c r="J2602">
        <v>1.5949256208161131E-5</v>
      </c>
      <c r="K2602">
        <v>0.82450432301817977</v>
      </c>
      <c r="L2602">
        <v>0.38701031954174869</v>
      </c>
      <c r="M2602">
        <v>0</v>
      </c>
    </row>
    <row r="2603" spans="1:15" x14ac:dyDescent="0.15">
      <c r="A2603">
        <v>117</v>
      </c>
      <c r="B2603" t="s">
        <v>185</v>
      </c>
      <c r="C2603" t="s">
        <v>465</v>
      </c>
      <c r="D2603">
        <v>19</v>
      </c>
      <c r="E2603">
        <v>3264569.091796875</v>
      </c>
      <c r="F2603">
        <v>3264614.4866943359</v>
      </c>
      <c r="G2603">
        <v>3264591.7892456055</v>
      </c>
      <c r="H2603">
        <v>3277226.0963608986</v>
      </c>
      <c r="I2603">
        <v>4.7973746061893182E-8</v>
      </c>
      <c r="J2603">
        <v>1.5949256208161131E-5</v>
      </c>
      <c r="K2603">
        <v>0.82450432301817977</v>
      </c>
      <c r="L2603">
        <v>0.38701031954174869</v>
      </c>
      <c r="M2603">
        <v>0</v>
      </c>
      <c r="N2603" t="s">
        <v>466</v>
      </c>
      <c r="O2603" t="s">
        <v>467</v>
      </c>
    </row>
    <row r="2604" spans="1:15" x14ac:dyDescent="0.15">
      <c r="A2604">
        <v>118</v>
      </c>
      <c r="B2604" t="s">
        <v>186</v>
      </c>
      <c r="C2604" t="s">
        <v>461</v>
      </c>
      <c r="D2604">
        <v>0</v>
      </c>
      <c r="E2604">
        <v>100000</v>
      </c>
      <c r="F2604">
        <v>12000000</v>
      </c>
      <c r="G2604">
        <v>100000</v>
      </c>
      <c r="H2604">
        <v>-24.852492348356726</v>
      </c>
      <c r="I2604">
        <v>-3.7395981623707249E-4</v>
      </c>
      <c r="J2604">
        <v>-3.5816139212699598E-4</v>
      </c>
      <c r="K2604">
        <v>-4.5803490971400193E-6</v>
      </c>
      <c r="L2604">
        <v>-100.02485249234836</v>
      </c>
      <c r="M2604">
        <v>0</v>
      </c>
      <c r="O2604" t="s">
        <v>462</v>
      </c>
    </row>
    <row r="2605" spans="1:15" x14ac:dyDescent="0.15">
      <c r="A2605">
        <v>118</v>
      </c>
      <c r="B2605" t="s">
        <v>186</v>
      </c>
      <c r="C2605" t="s">
        <v>461</v>
      </c>
      <c r="D2605">
        <v>0</v>
      </c>
      <c r="E2605">
        <v>100000</v>
      </c>
      <c r="F2605">
        <v>12000000</v>
      </c>
      <c r="G2605">
        <v>12000000</v>
      </c>
      <c r="H2605">
        <v>2866723606104.8809</v>
      </c>
      <c r="I2605">
        <v>3.9606386101843933E-3</v>
      </c>
      <c r="J2605">
        <v>3.9764370342944694E-3</v>
      </c>
      <c r="K2605">
        <v>528341.16984812915</v>
      </c>
      <c r="L2605">
        <v>23889263.384207342</v>
      </c>
      <c r="M2605">
        <v>0</v>
      </c>
      <c r="O2605" t="s">
        <v>463</v>
      </c>
    </row>
    <row r="2606" spans="1:15" x14ac:dyDescent="0.15">
      <c r="A2606">
        <v>118</v>
      </c>
      <c r="B2606" t="s">
        <v>186</v>
      </c>
      <c r="C2606" t="s">
        <v>464</v>
      </c>
      <c r="D2606">
        <v>1</v>
      </c>
      <c r="E2606">
        <v>100000</v>
      </c>
      <c r="F2606">
        <v>12000000</v>
      </c>
      <c r="G2606">
        <v>6050000</v>
      </c>
      <c r="H2606">
        <v>12860736126.306965</v>
      </c>
      <c r="I2606">
        <v>6.1499046054844592E-5</v>
      </c>
      <c r="J2606">
        <v>7.7297470164921077E-5</v>
      </c>
      <c r="K2606">
        <v>2370.2516544012178</v>
      </c>
      <c r="L2606">
        <v>212474.150848049</v>
      </c>
      <c r="M2606">
        <v>0</v>
      </c>
    </row>
    <row r="2607" spans="1:15" x14ac:dyDescent="0.15">
      <c r="A2607">
        <v>118</v>
      </c>
      <c r="B2607" t="s">
        <v>186</v>
      </c>
      <c r="C2607" t="s">
        <v>464</v>
      </c>
      <c r="D2607">
        <v>2</v>
      </c>
      <c r="E2607">
        <v>100000</v>
      </c>
      <c r="F2607">
        <v>6050000</v>
      </c>
      <c r="G2607">
        <v>3075000</v>
      </c>
      <c r="H2607">
        <v>-122575.60365992525</v>
      </c>
      <c r="I2607">
        <v>-1.5024461781144284E-5</v>
      </c>
      <c r="J2607">
        <v>7.7396232893220111E-7</v>
      </c>
      <c r="K2607">
        <v>-2.2590855182066053E-2</v>
      </c>
      <c r="L2607">
        <v>-103.9861984930057</v>
      </c>
      <c r="M2607">
        <v>0</v>
      </c>
    </row>
    <row r="2608" spans="1:15" x14ac:dyDescent="0.15">
      <c r="A2608">
        <v>118</v>
      </c>
      <c r="B2608" t="s">
        <v>186</v>
      </c>
      <c r="C2608" t="s">
        <v>464</v>
      </c>
      <c r="D2608">
        <v>3</v>
      </c>
      <c r="E2608">
        <v>3075000</v>
      </c>
      <c r="F2608">
        <v>6050000</v>
      </c>
      <c r="G2608">
        <v>4562500</v>
      </c>
      <c r="H2608">
        <v>-38204178.508481465</v>
      </c>
      <c r="I2608">
        <v>-6.5785164472186444E-6</v>
      </c>
      <c r="J2608">
        <v>9.2199076628578407E-6</v>
      </c>
      <c r="K2608">
        <v>-7.0410835293897458</v>
      </c>
      <c r="L2608">
        <v>-937.35185772014165</v>
      </c>
      <c r="M2608">
        <v>0</v>
      </c>
    </row>
    <row r="2609" spans="1:15" x14ac:dyDescent="0.15">
      <c r="A2609">
        <v>118</v>
      </c>
      <c r="B2609" t="s">
        <v>186</v>
      </c>
      <c r="C2609" t="s">
        <v>464</v>
      </c>
      <c r="D2609">
        <v>4</v>
      </c>
      <c r="E2609">
        <v>4562500</v>
      </c>
      <c r="F2609">
        <v>6050000</v>
      </c>
      <c r="G2609">
        <v>5306250</v>
      </c>
      <c r="H2609">
        <v>1618978196.0475364</v>
      </c>
      <c r="I2609">
        <v>1.2668178356271261E-5</v>
      </c>
      <c r="J2609">
        <v>2.8466602466347747E-5</v>
      </c>
      <c r="K2609">
        <v>298.37994574600606</v>
      </c>
      <c r="L2609">
        <v>30410.778724099626</v>
      </c>
      <c r="M2609">
        <v>0</v>
      </c>
    </row>
    <row r="2610" spans="1:15" x14ac:dyDescent="0.15">
      <c r="A2610">
        <v>118</v>
      </c>
      <c r="B2610" t="s">
        <v>186</v>
      </c>
      <c r="C2610" t="s">
        <v>464</v>
      </c>
      <c r="D2610">
        <v>5</v>
      </c>
      <c r="E2610">
        <v>4562500</v>
      </c>
      <c r="F2610">
        <v>5306250</v>
      </c>
      <c r="G2610">
        <v>4934375</v>
      </c>
      <c r="H2610">
        <v>-18049331.242066078</v>
      </c>
      <c r="I2610">
        <v>-2.7446201337262232E-7</v>
      </c>
      <c r="J2610">
        <v>1.5523962096703863E-5</v>
      </c>
      <c r="K2610">
        <v>-3.3265169907212502</v>
      </c>
      <c r="L2610">
        <v>-465.78758691964185</v>
      </c>
      <c r="M2610">
        <v>0</v>
      </c>
    </row>
    <row r="2611" spans="1:15" x14ac:dyDescent="0.15">
      <c r="A2611">
        <v>118</v>
      </c>
      <c r="B2611" t="s">
        <v>186</v>
      </c>
      <c r="C2611" t="s">
        <v>464</v>
      </c>
      <c r="D2611">
        <v>6</v>
      </c>
      <c r="E2611">
        <v>4934375</v>
      </c>
      <c r="F2611">
        <v>5306250</v>
      </c>
      <c r="G2611">
        <v>5120312.5</v>
      </c>
      <c r="H2611">
        <v>572955496.3239814</v>
      </c>
      <c r="I2611">
        <v>5.4462686946929517E-6</v>
      </c>
      <c r="J2611">
        <v>2.1244692804769437E-5</v>
      </c>
      <c r="K2611">
        <v>105.59649927676102</v>
      </c>
      <c r="L2611">
        <v>11089.854063086606</v>
      </c>
      <c r="M2611">
        <v>0</v>
      </c>
    </row>
    <row r="2612" spans="1:15" x14ac:dyDescent="0.15">
      <c r="A2612">
        <v>118</v>
      </c>
      <c r="B2612" t="s">
        <v>186</v>
      </c>
      <c r="C2612" t="s">
        <v>464</v>
      </c>
      <c r="D2612">
        <v>7</v>
      </c>
      <c r="E2612">
        <v>4934375</v>
      </c>
      <c r="F2612">
        <v>5120312.5</v>
      </c>
      <c r="G2612">
        <v>5027343.75</v>
      </c>
      <c r="H2612">
        <v>215663669.31544393</v>
      </c>
      <c r="I2612">
        <v>2.412801511808726E-6</v>
      </c>
      <c r="J2612">
        <v>1.8211225621885211E-5</v>
      </c>
      <c r="K2612">
        <v>39.747115870260501</v>
      </c>
      <c r="L2612">
        <v>4189.8134689008275</v>
      </c>
      <c r="M2612">
        <v>0</v>
      </c>
    </row>
    <row r="2613" spans="1:15" x14ac:dyDescent="0.15">
      <c r="A2613">
        <v>118</v>
      </c>
      <c r="B2613" t="s">
        <v>186</v>
      </c>
      <c r="C2613" t="s">
        <v>464</v>
      </c>
      <c r="D2613">
        <v>8</v>
      </c>
      <c r="E2613">
        <v>4934375</v>
      </c>
      <c r="F2613">
        <v>5027343.75</v>
      </c>
      <c r="G2613">
        <v>4980859.375</v>
      </c>
      <c r="H2613">
        <v>79592778.984940886</v>
      </c>
      <c r="I2613">
        <v>1.0275850779664715E-6</v>
      </c>
      <c r="J2613">
        <v>1.6826009188042957E-5</v>
      </c>
      <c r="K2613">
        <v>14.669060481036398</v>
      </c>
      <c r="L2613">
        <v>1497.9728193980759</v>
      </c>
      <c r="M2613">
        <v>0</v>
      </c>
    </row>
    <row r="2614" spans="1:15" x14ac:dyDescent="0.15">
      <c r="A2614">
        <v>118</v>
      </c>
      <c r="B2614" t="s">
        <v>186</v>
      </c>
      <c r="C2614" t="s">
        <v>464</v>
      </c>
      <c r="D2614">
        <v>9</v>
      </c>
      <c r="E2614">
        <v>4934375</v>
      </c>
      <c r="F2614">
        <v>4980859.375</v>
      </c>
      <c r="G2614">
        <v>4957617.1875</v>
      </c>
      <c r="H2614">
        <v>26223938.59820364</v>
      </c>
      <c r="I2614">
        <v>3.6636828379871039E-7</v>
      </c>
      <c r="J2614">
        <v>1.6164792393875196E-5</v>
      </c>
      <c r="K2614">
        <v>4.8331085590165959</v>
      </c>
      <c r="L2614">
        <v>428.96255613127937</v>
      </c>
      <c r="M2614">
        <v>0</v>
      </c>
    </row>
    <row r="2615" spans="1:15" x14ac:dyDescent="0.15">
      <c r="A2615">
        <v>118</v>
      </c>
      <c r="B2615" t="s">
        <v>186</v>
      </c>
      <c r="C2615" t="s">
        <v>464</v>
      </c>
      <c r="D2615">
        <v>10</v>
      </c>
      <c r="E2615">
        <v>4934375</v>
      </c>
      <c r="F2615">
        <v>4957617.1875</v>
      </c>
      <c r="G2615">
        <v>4945996.09375</v>
      </c>
      <c r="H2615">
        <v>2982139.3941785032</v>
      </c>
      <c r="I2615">
        <v>4.3432026944166665E-8</v>
      </c>
      <c r="J2615">
        <v>1.5841856137020652E-5</v>
      </c>
      <c r="K2615">
        <v>0.54961246100431271</v>
      </c>
      <c r="L2615">
        <v>-39.705989700499785</v>
      </c>
      <c r="M2615">
        <v>0</v>
      </c>
    </row>
    <row r="2616" spans="1:15" x14ac:dyDescent="0.15">
      <c r="A2616">
        <v>118</v>
      </c>
      <c r="B2616" t="s">
        <v>186</v>
      </c>
      <c r="C2616" t="s">
        <v>464</v>
      </c>
      <c r="D2616">
        <v>11</v>
      </c>
      <c r="E2616">
        <v>4945996.09375</v>
      </c>
      <c r="F2616">
        <v>4957617.1875</v>
      </c>
      <c r="G2616">
        <v>4951806.640625</v>
      </c>
      <c r="H2616">
        <v>14322791.084512221</v>
      </c>
      <c r="I2616">
        <v>2.0426649587116408E-7</v>
      </c>
      <c r="J2616">
        <v>1.6002690605947649E-5</v>
      </c>
      <c r="K2616">
        <v>2.6397104279486254</v>
      </c>
      <c r="L2616">
        <v>189.24374726199824</v>
      </c>
      <c r="M2616">
        <v>0</v>
      </c>
    </row>
    <row r="2617" spans="1:15" x14ac:dyDescent="0.15">
      <c r="A2617">
        <v>118</v>
      </c>
      <c r="B2617" t="s">
        <v>186</v>
      </c>
      <c r="C2617" t="s">
        <v>464</v>
      </c>
      <c r="D2617">
        <v>12</v>
      </c>
      <c r="E2617">
        <v>4945996.09375</v>
      </c>
      <c r="F2617">
        <v>4951806.640625</v>
      </c>
      <c r="G2617">
        <v>4948901.3671875</v>
      </c>
      <c r="H2617">
        <v>8582897.5207236744</v>
      </c>
      <c r="I2617">
        <v>1.2369125306925226E-7</v>
      </c>
      <c r="J2617">
        <v>1.5922115363145737E-5</v>
      </c>
      <c r="K2617">
        <v>1.5818400166408819</v>
      </c>
      <c r="L2617">
        <v>73.430361284436017</v>
      </c>
      <c r="M2617">
        <v>0</v>
      </c>
    </row>
    <row r="2618" spans="1:15" x14ac:dyDescent="0.15">
      <c r="A2618">
        <v>118</v>
      </c>
      <c r="B2618" t="s">
        <v>186</v>
      </c>
      <c r="C2618" t="s">
        <v>464</v>
      </c>
      <c r="D2618">
        <v>13</v>
      </c>
      <c r="E2618">
        <v>4945996.09375</v>
      </c>
      <c r="F2618">
        <v>4948901.3671875</v>
      </c>
      <c r="G2618">
        <v>4947448.73046875</v>
      </c>
      <c r="H2618">
        <v>5765188.8387262365</v>
      </c>
      <c r="I2618">
        <v>8.3522197223107709E-8</v>
      </c>
      <c r="J2618">
        <v>1.5881946307299593E-5</v>
      </c>
      <c r="K2618">
        <v>1.0625323658553492</v>
      </c>
      <c r="L2618">
        <v>16.528521118803166</v>
      </c>
      <c r="M2618">
        <v>0</v>
      </c>
    </row>
    <row r="2619" spans="1:15" x14ac:dyDescent="0.15">
      <c r="A2619">
        <v>118</v>
      </c>
      <c r="B2619" t="s">
        <v>186</v>
      </c>
      <c r="C2619" t="s">
        <v>464</v>
      </c>
      <c r="D2619">
        <v>14</v>
      </c>
      <c r="E2619">
        <v>4945996.09375</v>
      </c>
      <c r="F2619">
        <v>4947448.73046875</v>
      </c>
      <c r="G2619">
        <v>4946722.412109375</v>
      </c>
      <c r="H2619">
        <v>4369339.4334310507</v>
      </c>
      <c r="I2619">
        <v>6.3467257925601633E-8</v>
      </c>
      <c r="J2619">
        <v>1.5861891368002087E-5</v>
      </c>
      <c r="K2619">
        <v>0.80527536830073643</v>
      </c>
      <c r="L2619">
        <v>-11.672031106190925</v>
      </c>
      <c r="M2619">
        <v>0</v>
      </c>
    </row>
    <row r="2620" spans="1:15" x14ac:dyDescent="0.15">
      <c r="A2620">
        <v>118</v>
      </c>
      <c r="B2620" t="s">
        <v>186</v>
      </c>
      <c r="C2620" t="s">
        <v>464</v>
      </c>
      <c r="D2620">
        <v>15</v>
      </c>
      <c r="E2620">
        <v>4946722.412109375</v>
      </c>
      <c r="F2620">
        <v>4947448.73046875</v>
      </c>
      <c r="G2620">
        <v>4947085.5712890625</v>
      </c>
      <c r="H2620">
        <v>5066182.0003066491</v>
      </c>
      <c r="I2620">
        <v>7.34922632176771E-8</v>
      </c>
      <c r="J2620">
        <v>1.5871916373294162E-5</v>
      </c>
      <c r="K2620">
        <v>0.93370442794184827</v>
      </c>
      <c r="L2620">
        <v>2.4074058817331849</v>
      </c>
      <c r="M2620">
        <v>0</v>
      </c>
    </row>
    <row r="2621" spans="1:15" x14ac:dyDescent="0.15">
      <c r="A2621">
        <v>118</v>
      </c>
      <c r="B2621" t="s">
        <v>186</v>
      </c>
      <c r="C2621" t="s">
        <v>464</v>
      </c>
      <c r="D2621">
        <v>16</v>
      </c>
      <c r="E2621">
        <v>4946722.412109375</v>
      </c>
      <c r="F2621">
        <v>4947085.5712890625</v>
      </c>
      <c r="G2621">
        <v>4946903.9916992188</v>
      </c>
      <c r="H2621">
        <v>4717555.2423960632</v>
      </c>
      <c r="I2621">
        <v>6.8480078815893694E-8</v>
      </c>
      <c r="J2621">
        <v>1.5866904188892379E-5</v>
      </c>
      <c r="K2621">
        <v>0.86945202888859241</v>
      </c>
      <c r="L2621">
        <v>-4.6362078117545247</v>
      </c>
      <c r="M2621">
        <v>0</v>
      </c>
    </row>
    <row r="2622" spans="1:15" x14ac:dyDescent="0.15">
      <c r="A2622">
        <v>118</v>
      </c>
      <c r="B2622" t="s">
        <v>186</v>
      </c>
      <c r="C2622" t="s">
        <v>464</v>
      </c>
      <c r="D2622">
        <v>17</v>
      </c>
      <c r="E2622">
        <v>4946903.9916992188</v>
      </c>
      <c r="F2622">
        <v>4947085.5712890625</v>
      </c>
      <c r="G2622">
        <v>4946994.7814941406</v>
      </c>
      <c r="H2622">
        <v>4891833.5268385336</v>
      </c>
      <c r="I2622">
        <v>7.0986484296245889E-8</v>
      </c>
      <c r="J2622">
        <v>1.5869410594372731E-5</v>
      </c>
      <c r="K2622">
        <v>0.90157176044742593</v>
      </c>
      <c r="L2622">
        <v>-1.1150457417492301</v>
      </c>
      <c r="M2622">
        <v>0</v>
      </c>
    </row>
    <row r="2623" spans="1:15" x14ac:dyDescent="0.15">
      <c r="A2623">
        <v>118</v>
      </c>
      <c r="B2623" t="s">
        <v>186</v>
      </c>
      <c r="C2623" t="s">
        <v>464</v>
      </c>
      <c r="D2623">
        <v>18</v>
      </c>
      <c r="E2623">
        <v>4946994.7814941406</v>
      </c>
      <c r="F2623">
        <v>4947085.5712890625</v>
      </c>
      <c r="G2623">
        <v>4947040.1763916016</v>
      </c>
      <c r="H2623">
        <v>4978958.3603882045</v>
      </c>
      <c r="I2623">
        <v>7.2238868050040046E-8</v>
      </c>
      <c r="J2623">
        <v>1.5870662978126525E-5</v>
      </c>
      <c r="K2623">
        <v>0.91762898911866198</v>
      </c>
      <c r="L2623">
        <v>0.64519759004432009</v>
      </c>
      <c r="M2623">
        <v>0</v>
      </c>
    </row>
    <row r="2624" spans="1:15" x14ac:dyDescent="0.15">
      <c r="A2624">
        <v>118</v>
      </c>
      <c r="B2624" t="s">
        <v>186</v>
      </c>
      <c r="C2624" t="s">
        <v>465</v>
      </c>
      <c r="D2624">
        <v>18</v>
      </c>
      <c r="E2624">
        <v>4946994.7814941406</v>
      </c>
      <c r="F2624">
        <v>4947085.5712890625</v>
      </c>
      <c r="G2624">
        <v>4947040.1763916016</v>
      </c>
      <c r="H2624">
        <v>4978958.3603882045</v>
      </c>
      <c r="I2624">
        <v>7.2238868050040046E-8</v>
      </c>
      <c r="J2624">
        <v>1.5870662978126525E-5</v>
      </c>
      <c r="K2624">
        <v>0.91762898911866198</v>
      </c>
      <c r="L2624">
        <v>0.64519759004432009</v>
      </c>
      <c r="M2624">
        <v>0</v>
      </c>
      <c r="N2624" t="s">
        <v>466</v>
      </c>
      <c r="O2624" t="s">
        <v>467</v>
      </c>
    </row>
    <row r="2625" spans="1:15" x14ac:dyDescent="0.15">
      <c r="A2625">
        <v>119</v>
      </c>
      <c r="B2625" t="s">
        <v>187</v>
      </c>
      <c r="C2625" t="s">
        <v>461</v>
      </c>
      <c r="D2625">
        <v>0</v>
      </c>
      <c r="E2625">
        <v>100000</v>
      </c>
      <c r="F2625">
        <v>12000000</v>
      </c>
      <c r="G2625">
        <v>100000</v>
      </c>
      <c r="H2625">
        <v>-15.821265489202801</v>
      </c>
      <c r="I2625">
        <v>-4.5896984246635882E-4</v>
      </c>
      <c r="J2625">
        <v>-4.4347364798038333E-4</v>
      </c>
      <c r="K2625">
        <v>-2.3882456823991166E-6</v>
      </c>
      <c r="L2625">
        <v>-100.01582126548921</v>
      </c>
      <c r="M2625">
        <v>0</v>
      </c>
      <c r="O2625" t="s">
        <v>462</v>
      </c>
    </row>
    <row r="2626" spans="1:15" x14ac:dyDescent="0.15">
      <c r="A2626">
        <v>119</v>
      </c>
      <c r="B2626" t="s">
        <v>187</v>
      </c>
      <c r="C2626" t="s">
        <v>461</v>
      </c>
      <c r="D2626">
        <v>0</v>
      </c>
      <c r="E2626">
        <v>100000</v>
      </c>
      <c r="F2626">
        <v>12000000</v>
      </c>
      <c r="G2626">
        <v>12000000</v>
      </c>
      <c r="H2626">
        <v>547779676418.815</v>
      </c>
      <c r="I2626">
        <v>1.0465040373164908E-3</v>
      </c>
      <c r="J2626">
        <v>1.0620002318024663E-3</v>
      </c>
      <c r="K2626">
        <v>82688.230470945666</v>
      </c>
      <c r="L2626">
        <v>4564730.6368234586</v>
      </c>
      <c r="M2626">
        <v>0</v>
      </c>
      <c r="O2626" t="s">
        <v>463</v>
      </c>
    </row>
    <row r="2627" spans="1:15" x14ac:dyDescent="0.15">
      <c r="A2627">
        <v>119</v>
      </c>
      <c r="B2627" t="s">
        <v>187</v>
      </c>
      <c r="C2627" t="s">
        <v>464</v>
      </c>
      <c r="D2627">
        <v>1</v>
      </c>
      <c r="E2627">
        <v>100000</v>
      </c>
      <c r="F2627">
        <v>12000000</v>
      </c>
      <c r="G2627">
        <v>6050000</v>
      </c>
      <c r="H2627">
        <v>-120346587.03629564</v>
      </c>
      <c r="I2627">
        <v>-3.6395063769686464E-6</v>
      </c>
      <c r="J2627">
        <v>1.185668810900685E-5</v>
      </c>
      <c r="K2627">
        <v>-18.166512475064021</v>
      </c>
      <c r="L2627">
        <v>-2089.1997857238948</v>
      </c>
      <c r="M2627">
        <v>0</v>
      </c>
    </row>
    <row r="2628" spans="1:15" x14ac:dyDescent="0.15">
      <c r="A2628">
        <v>119</v>
      </c>
      <c r="B2628" t="s">
        <v>187</v>
      </c>
      <c r="C2628" t="s">
        <v>464</v>
      </c>
      <c r="D2628">
        <v>2</v>
      </c>
      <c r="E2628">
        <v>6050000</v>
      </c>
      <c r="F2628">
        <v>12000000</v>
      </c>
      <c r="G2628">
        <v>9025000</v>
      </c>
      <c r="H2628">
        <v>64927053523.788811</v>
      </c>
      <c r="I2628">
        <v>2.0318420680961048E-4</v>
      </c>
      <c r="J2628">
        <v>2.1868040129558597E-4</v>
      </c>
      <c r="K2628">
        <v>9800.8440193931783</v>
      </c>
      <c r="L2628">
        <v>719313.33544364339</v>
      </c>
      <c r="M2628">
        <v>0</v>
      </c>
    </row>
    <row r="2629" spans="1:15" x14ac:dyDescent="0.15">
      <c r="A2629">
        <v>119</v>
      </c>
      <c r="B2629" t="s">
        <v>187</v>
      </c>
      <c r="C2629" t="s">
        <v>464</v>
      </c>
      <c r="D2629">
        <v>3</v>
      </c>
      <c r="E2629">
        <v>6050000</v>
      </c>
      <c r="F2629">
        <v>9025000</v>
      </c>
      <c r="G2629">
        <v>7537500</v>
      </c>
      <c r="H2629">
        <v>10403664406.94874</v>
      </c>
      <c r="I2629">
        <v>5.1258401733272688E-5</v>
      </c>
      <c r="J2629">
        <v>6.6754596219248185E-5</v>
      </c>
      <c r="K2629">
        <v>1570.4500134948848</v>
      </c>
      <c r="L2629">
        <v>137925.39843381412</v>
      </c>
      <c r="M2629">
        <v>0</v>
      </c>
    </row>
    <row r="2630" spans="1:15" x14ac:dyDescent="0.15">
      <c r="A2630">
        <v>119</v>
      </c>
      <c r="B2630" t="s">
        <v>187</v>
      </c>
      <c r="C2630" t="s">
        <v>464</v>
      </c>
      <c r="D2630">
        <v>4</v>
      </c>
      <c r="E2630">
        <v>6050000</v>
      </c>
      <c r="F2630">
        <v>7537500</v>
      </c>
      <c r="G2630">
        <v>6793750</v>
      </c>
      <c r="H2630">
        <v>2120944001.5535321</v>
      </c>
      <c r="I2630">
        <v>1.5301098127709647E-5</v>
      </c>
      <c r="J2630">
        <v>3.0797292613685144E-5</v>
      </c>
      <c r="K2630">
        <v>320.15993649669548</v>
      </c>
      <c r="L2630">
        <v>31119.046940990353</v>
      </c>
      <c r="M2630">
        <v>0</v>
      </c>
    </row>
    <row r="2631" spans="1:15" x14ac:dyDescent="0.15">
      <c r="A2631">
        <v>119</v>
      </c>
      <c r="B2631" t="s">
        <v>187</v>
      </c>
      <c r="C2631" t="s">
        <v>464</v>
      </c>
      <c r="D2631">
        <v>5</v>
      </c>
      <c r="E2631">
        <v>6050000</v>
      </c>
      <c r="F2631">
        <v>6793750</v>
      </c>
      <c r="G2631">
        <v>6421875</v>
      </c>
      <c r="H2631">
        <v>424608699.9414686</v>
      </c>
      <c r="I2631">
        <v>4.1281000759223501E-6</v>
      </c>
      <c r="J2631">
        <v>1.9624294561897847E-5</v>
      </c>
      <c r="K2631">
        <v>64.095371829539488</v>
      </c>
      <c r="L2631">
        <v>6511.9116292588787</v>
      </c>
      <c r="M2631">
        <v>0</v>
      </c>
    </row>
    <row r="2632" spans="1:15" x14ac:dyDescent="0.15">
      <c r="A2632">
        <v>119</v>
      </c>
      <c r="B2632" t="s">
        <v>187</v>
      </c>
      <c r="C2632" t="s">
        <v>464</v>
      </c>
      <c r="D2632">
        <v>6</v>
      </c>
      <c r="E2632">
        <v>6050000</v>
      </c>
      <c r="F2632">
        <v>6421875</v>
      </c>
      <c r="G2632">
        <v>6235937.5</v>
      </c>
      <c r="H2632">
        <v>-8948761.0177318957</v>
      </c>
      <c r="I2632">
        <v>-1.3125318007618035E-7</v>
      </c>
      <c r="J2632">
        <v>1.5364941305899316E-5</v>
      </c>
      <c r="K2632">
        <v>-1.3508299875256442</v>
      </c>
      <c r="L2632">
        <v>-243.50305816458064</v>
      </c>
      <c r="M2632">
        <v>0</v>
      </c>
    </row>
    <row r="2633" spans="1:15" x14ac:dyDescent="0.15">
      <c r="A2633">
        <v>119</v>
      </c>
      <c r="B2633" t="s">
        <v>187</v>
      </c>
      <c r="C2633" t="s">
        <v>464</v>
      </c>
      <c r="D2633">
        <v>7</v>
      </c>
      <c r="E2633">
        <v>6235937.5</v>
      </c>
      <c r="F2633">
        <v>6421875</v>
      </c>
      <c r="G2633">
        <v>6328906.25</v>
      </c>
      <c r="H2633">
        <v>164879712.91465503</v>
      </c>
      <c r="I2633">
        <v>1.8983700611686706E-6</v>
      </c>
      <c r="J2633">
        <v>1.7394564547144167E-5</v>
      </c>
      <c r="K2633">
        <v>24.88886004424619</v>
      </c>
      <c r="L2633">
        <v>2505.1849466826125</v>
      </c>
      <c r="M2633">
        <v>0</v>
      </c>
    </row>
    <row r="2634" spans="1:15" x14ac:dyDescent="0.15">
      <c r="A2634">
        <v>119</v>
      </c>
      <c r="B2634" t="s">
        <v>187</v>
      </c>
      <c r="C2634" t="s">
        <v>464</v>
      </c>
      <c r="D2634">
        <v>8</v>
      </c>
      <c r="E2634">
        <v>6235937.5</v>
      </c>
      <c r="F2634">
        <v>6328906.25</v>
      </c>
      <c r="G2634">
        <v>6282421.875</v>
      </c>
      <c r="H2634">
        <v>66550493.286797754</v>
      </c>
      <c r="I2634">
        <v>8.5933773828704069E-7</v>
      </c>
      <c r="J2634">
        <v>1.6355532224262537E-5</v>
      </c>
      <c r="K2634">
        <v>10.045904884295998</v>
      </c>
      <c r="L2634">
        <v>959.31270791644749</v>
      </c>
      <c r="M2634">
        <v>0</v>
      </c>
    </row>
    <row r="2635" spans="1:15" x14ac:dyDescent="0.15">
      <c r="A2635">
        <v>119</v>
      </c>
      <c r="B2635" t="s">
        <v>187</v>
      </c>
      <c r="C2635" t="s">
        <v>464</v>
      </c>
      <c r="D2635">
        <v>9</v>
      </c>
      <c r="E2635">
        <v>6235937.5</v>
      </c>
      <c r="F2635">
        <v>6282421.875</v>
      </c>
      <c r="G2635">
        <v>6259179.6875</v>
      </c>
      <c r="H2635">
        <v>26069083.144119658</v>
      </c>
      <c r="I2635">
        <v>3.5812645607413005E-7</v>
      </c>
      <c r="J2635">
        <v>1.5854320942049627E-5</v>
      </c>
      <c r="K2635">
        <v>3.9351703759434526</v>
      </c>
      <c r="L2635">
        <v>316.49360532309623</v>
      </c>
      <c r="M2635">
        <v>0</v>
      </c>
    </row>
    <row r="2636" spans="1:15" x14ac:dyDescent="0.15">
      <c r="A2636">
        <v>119</v>
      </c>
      <c r="B2636" t="s">
        <v>187</v>
      </c>
      <c r="C2636" t="s">
        <v>464</v>
      </c>
      <c r="D2636">
        <v>10</v>
      </c>
      <c r="E2636">
        <v>6235937.5</v>
      </c>
      <c r="F2636">
        <v>6259179.6875</v>
      </c>
      <c r="G2636">
        <v>6247558.59375</v>
      </c>
      <c r="H2636">
        <v>7892410.8477637153</v>
      </c>
      <c r="I2636">
        <v>1.1197857390809983E-7</v>
      </c>
      <c r="J2636">
        <v>1.5608173059883597E-5</v>
      </c>
      <c r="K2636">
        <v>1.1913722163220841</v>
      </c>
      <c r="L2636">
        <v>26.327920408128872</v>
      </c>
      <c r="M2636">
        <v>0</v>
      </c>
    </row>
    <row r="2637" spans="1:15" x14ac:dyDescent="0.15">
      <c r="A2637">
        <v>119</v>
      </c>
      <c r="B2637" t="s">
        <v>187</v>
      </c>
      <c r="C2637" t="s">
        <v>464</v>
      </c>
      <c r="D2637">
        <v>11</v>
      </c>
      <c r="E2637">
        <v>6235937.5</v>
      </c>
      <c r="F2637">
        <v>6247558.59375</v>
      </c>
      <c r="G2637">
        <v>6241748.046875</v>
      </c>
      <c r="H2637">
        <v>-693730.03288250952</v>
      </c>
      <c r="I2637">
        <v>-1.0006325101847961E-8</v>
      </c>
      <c r="J2637">
        <v>1.5486188160873649E-5</v>
      </c>
      <c r="K2637">
        <v>-0.10471967346183082</v>
      </c>
      <c r="L2637">
        <v>-111.11435494788728</v>
      </c>
      <c r="M2637">
        <v>0</v>
      </c>
    </row>
    <row r="2638" spans="1:15" x14ac:dyDescent="0.15">
      <c r="A2638">
        <v>119</v>
      </c>
      <c r="B2638" t="s">
        <v>187</v>
      </c>
      <c r="C2638" t="s">
        <v>464</v>
      </c>
      <c r="D2638">
        <v>12</v>
      </c>
      <c r="E2638">
        <v>6241748.046875</v>
      </c>
      <c r="F2638">
        <v>6247558.59375</v>
      </c>
      <c r="G2638">
        <v>6244653.3203125</v>
      </c>
      <c r="H2638">
        <v>3557786.6403556163</v>
      </c>
      <c r="I2638">
        <v>5.0894601059593865E-8</v>
      </c>
      <c r="J2638">
        <v>1.5547089087035091E-5</v>
      </c>
      <c r="K2638">
        <v>0.53705366290232814</v>
      </c>
      <c r="L2638">
        <v>-43.02667485506506</v>
      </c>
      <c r="M2638">
        <v>0</v>
      </c>
    </row>
    <row r="2639" spans="1:15" x14ac:dyDescent="0.15">
      <c r="A2639">
        <v>119</v>
      </c>
      <c r="B2639" t="s">
        <v>187</v>
      </c>
      <c r="C2639" t="s">
        <v>464</v>
      </c>
      <c r="D2639">
        <v>13</v>
      </c>
      <c r="E2639">
        <v>6244653.3203125</v>
      </c>
      <c r="F2639">
        <v>6247558.59375</v>
      </c>
      <c r="G2639">
        <v>6246105.95703125</v>
      </c>
      <c r="H2639">
        <v>5714633.065019425</v>
      </c>
      <c r="I2639">
        <v>8.141299414686799E-8</v>
      </c>
      <c r="J2639">
        <v>1.5577607480122365E-5</v>
      </c>
      <c r="K2639">
        <v>0.86263312838924888</v>
      </c>
      <c r="L2639">
        <v>-8.5088676956167415</v>
      </c>
      <c r="M2639">
        <v>0</v>
      </c>
    </row>
    <row r="2640" spans="1:15" x14ac:dyDescent="0.15">
      <c r="A2640">
        <v>119</v>
      </c>
      <c r="B2640" t="s">
        <v>187</v>
      </c>
      <c r="C2640" t="s">
        <v>464</v>
      </c>
      <c r="D2640">
        <v>14</v>
      </c>
      <c r="E2640">
        <v>6246105.95703125</v>
      </c>
      <c r="F2640">
        <v>6247558.59375</v>
      </c>
      <c r="G2640">
        <v>6246832.275390625</v>
      </c>
      <c r="H2640">
        <v>6800975.7239605328</v>
      </c>
      <c r="I2640">
        <v>9.669091968558005E-8</v>
      </c>
      <c r="J2640">
        <v>1.5592885405661077E-5</v>
      </c>
      <c r="K2640">
        <v>1.0266183144410637</v>
      </c>
      <c r="L2640">
        <v>8.870791212899281</v>
      </c>
      <c r="M2640">
        <v>0</v>
      </c>
    </row>
    <row r="2641" spans="1:15" x14ac:dyDescent="0.15">
      <c r="A2641">
        <v>119</v>
      </c>
      <c r="B2641" t="s">
        <v>187</v>
      </c>
      <c r="C2641" t="s">
        <v>464</v>
      </c>
      <c r="D2641">
        <v>15</v>
      </c>
      <c r="E2641">
        <v>6246105.95703125</v>
      </c>
      <c r="F2641">
        <v>6246832.275390625</v>
      </c>
      <c r="G2641">
        <v>6246469.1162109375</v>
      </c>
      <c r="H2641">
        <v>6257119.0139494678</v>
      </c>
      <c r="I2641">
        <v>8.9050049657806726E-8</v>
      </c>
      <c r="J2641">
        <v>1.5585244535633303E-5</v>
      </c>
      <c r="K2641">
        <v>0.9445222621111079</v>
      </c>
      <c r="L2641">
        <v>0.17049468332263926</v>
      </c>
      <c r="M2641">
        <v>0</v>
      </c>
    </row>
    <row r="2642" spans="1:15" x14ac:dyDescent="0.15">
      <c r="A2642">
        <v>119</v>
      </c>
      <c r="B2642" t="s">
        <v>187</v>
      </c>
      <c r="C2642" t="s">
        <v>465</v>
      </c>
      <c r="D2642">
        <v>15</v>
      </c>
      <c r="E2642">
        <v>6246105.95703125</v>
      </c>
      <c r="F2642">
        <v>6246832.275390625</v>
      </c>
      <c r="G2642">
        <v>6246469.1162109375</v>
      </c>
      <c r="H2642">
        <v>6257119.0139494678</v>
      </c>
      <c r="I2642">
        <v>8.9050049657806726E-8</v>
      </c>
      <c r="J2642">
        <v>1.5585244535633303E-5</v>
      </c>
      <c r="K2642">
        <v>0.9445222621111079</v>
      </c>
      <c r="L2642">
        <v>0.17049468332263926</v>
      </c>
      <c r="M2642">
        <v>0</v>
      </c>
      <c r="N2642" t="s">
        <v>466</v>
      </c>
      <c r="O2642" t="s">
        <v>467</v>
      </c>
    </row>
    <row r="2643" spans="1:15" x14ac:dyDescent="0.15">
      <c r="A2643">
        <v>120</v>
      </c>
      <c r="B2643" t="s">
        <v>188</v>
      </c>
      <c r="C2643" t="s">
        <v>461</v>
      </c>
      <c r="D2643">
        <v>0</v>
      </c>
      <c r="E2643">
        <v>100000</v>
      </c>
      <c r="F2643">
        <v>12000000</v>
      </c>
      <c r="G2643">
        <v>100000</v>
      </c>
      <c r="H2643">
        <v>-46.230730654031738</v>
      </c>
      <c r="I2643">
        <v>-2.6932148688344479E-4</v>
      </c>
      <c r="J2643">
        <v>-2.541183165927659E-4</v>
      </c>
      <c r="K2643">
        <v>-1.14492717987004E-5</v>
      </c>
      <c r="L2643">
        <v>-100.04623073065403</v>
      </c>
      <c r="M2643">
        <v>0</v>
      </c>
      <c r="O2643" t="s">
        <v>462</v>
      </c>
    </row>
    <row r="2644" spans="1:15" x14ac:dyDescent="0.15">
      <c r="A2644">
        <v>120</v>
      </c>
      <c r="B2644" t="s">
        <v>188</v>
      </c>
      <c r="C2644" t="s">
        <v>461</v>
      </c>
      <c r="D2644">
        <v>0</v>
      </c>
      <c r="E2644">
        <v>100000</v>
      </c>
      <c r="F2644">
        <v>12000000</v>
      </c>
      <c r="G2644">
        <v>12000000</v>
      </c>
      <c r="H2644">
        <v>59832704963788.109</v>
      </c>
      <c r="I2644">
        <v>4.449514687821126E-2</v>
      </c>
      <c r="J2644">
        <v>4.4510350048501936E-2</v>
      </c>
      <c r="K2644">
        <v>14817868.80480806</v>
      </c>
      <c r="L2644">
        <v>498605774.69823426</v>
      </c>
      <c r="M2644">
        <v>0</v>
      </c>
      <c r="O2644" t="s">
        <v>463</v>
      </c>
    </row>
    <row r="2645" spans="1:15" x14ac:dyDescent="0.15">
      <c r="A2645">
        <v>120</v>
      </c>
      <c r="B2645" t="s">
        <v>188</v>
      </c>
      <c r="C2645" t="s">
        <v>464</v>
      </c>
      <c r="D2645">
        <v>1</v>
      </c>
      <c r="E2645">
        <v>100000</v>
      </c>
      <c r="F2645">
        <v>12000000</v>
      </c>
      <c r="G2645">
        <v>6050000</v>
      </c>
      <c r="H2645">
        <v>353131472149.78381</v>
      </c>
      <c r="I2645">
        <v>7.2622760445397144E-4</v>
      </c>
      <c r="J2645">
        <v>7.4143077474465033E-4</v>
      </c>
      <c r="K2645">
        <v>87454.77625207034</v>
      </c>
      <c r="L2645">
        <v>5836783.8371865097</v>
      </c>
      <c r="M2645">
        <v>0</v>
      </c>
    </row>
    <row r="2646" spans="1:15" x14ac:dyDescent="0.15">
      <c r="A2646">
        <v>120</v>
      </c>
      <c r="B2646" t="s">
        <v>188</v>
      </c>
      <c r="C2646" t="s">
        <v>464</v>
      </c>
      <c r="D2646">
        <v>2</v>
      </c>
      <c r="E2646">
        <v>100000</v>
      </c>
      <c r="F2646">
        <v>6050000</v>
      </c>
      <c r="G2646">
        <v>3075000</v>
      </c>
      <c r="H2646">
        <v>-5271367.1702747503</v>
      </c>
      <c r="I2646">
        <v>-8.3071562555976759E-6</v>
      </c>
      <c r="J2646">
        <v>6.8960140350812397E-6</v>
      </c>
      <c r="K2646">
        <v>-1.3054804591966462</v>
      </c>
      <c r="L2646">
        <v>-271.42657464308132</v>
      </c>
      <c r="M2646">
        <v>0</v>
      </c>
    </row>
    <row r="2647" spans="1:15" x14ac:dyDescent="0.15">
      <c r="A2647">
        <v>120</v>
      </c>
      <c r="B2647" t="s">
        <v>188</v>
      </c>
      <c r="C2647" t="s">
        <v>464</v>
      </c>
      <c r="D2647">
        <v>3</v>
      </c>
      <c r="E2647">
        <v>3075000</v>
      </c>
      <c r="F2647">
        <v>6050000</v>
      </c>
      <c r="G2647">
        <v>4562500</v>
      </c>
      <c r="H2647">
        <v>29089507101.777489</v>
      </c>
      <c r="I2647">
        <v>1.0834006347319711E-4</v>
      </c>
      <c r="J2647">
        <v>1.2354323376387603E-4</v>
      </c>
      <c r="K2647">
        <v>7204.1620062396896</v>
      </c>
      <c r="L2647">
        <v>637478.23784717778</v>
      </c>
      <c r="M2647">
        <v>0</v>
      </c>
    </row>
    <row r="2648" spans="1:15" x14ac:dyDescent="0.15">
      <c r="A2648">
        <v>120</v>
      </c>
      <c r="B2648" t="s">
        <v>188</v>
      </c>
      <c r="C2648" t="s">
        <v>464</v>
      </c>
      <c r="D2648">
        <v>4</v>
      </c>
      <c r="E2648">
        <v>3075000</v>
      </c>
      <c r="F2648">
        <v>4562500</v>
      </c>
      <c r="G2648">
        <v>3818750</v>
      </c>
      <c r="H2648">
        <v>2404579070.0559206</v>
      </c>
      <c r="I2648">
        <v>1.6493154128547659E-5</v>
      </c>
      <c r="J2648">
        <v>3.1696324419226573E-5</v>
      </c>
      <c r="K2648">
        <v>595.50603992315575</v>
      </c>
      <c r="L2648">
        <v>62867.700688862074</v>
      </c>
      <c r="M2648">
        <v>0</v>
      </c>
    </row>
    <row r="2649" spans="1:15" x14ac:dyDescent="0.15">
      <c r="A2649">
        <v>120</v>
      </c>
      <c r="B2649" t="s">
        <v>188</v>
      </c>
      <c r="C2649" t="s">
        <v>464</v>
      </c>
      <c r="D2649">
        <v>5</v>
      </c>
      <c r="E2649">
        <v>3075000</v>
      </c>
      <c r="F2649">
        <v>3818750</v>
      </c>
      <c r="G2649">
        <v>3446875</v>
      </c>
      <c r="H2649">
        <v>-104604656.18462645</v>
      </c>
      <c r="I2649">
        <v>-2.1473177725323715E-6</v>
      </c>
      <c r="J2649">
        <v>1.3055852518146544E-5</v>
      </c>
      <c r="K2649">
        <v>-25.90586657671501</v>
      </c>
      <c r="L2649">
        <v>-3134.7679038150918</v>
      </c>
      <c r="M2649">
        <v>0</v>
      </c>
    </row>
    <row r="2650" spans="1:15" x14ac:dyDescent="0.15">
      <c r="A2650">
        <v>120</v>
      </c>
      <c r="B2650" t="s">
        <v>188</v>
      </c>
      <c r="C2650" t="s">
        <v>464</v>
      </c>
      <c r="D2650">
        <v>6</v>
      </c>
      <c r="E2650">
        <v>3446875</v>
      </c>
      <c r="F2650">
        <v>3818750</v>
      </c>
      <c r="G2650">
        <v>3632812.5</v>
      </c>
      <c r="H2650">
        <v>622705485.8891201</v>
      </c>
      <c r="I2650">
        <v>5.5857836071805708E-6</v>
      </c>
      <c r="J2650">
        <v>2.0788953897859486E-5</v>
      </c>
      <c r="K2650">
        <v>154.21612978259458</v>
      </c>
      <c r="L2650">
        <v>17041.140256732768</v>
      </c>
      <c r="M2650">
        <v>0</v>
      </c>
    </row>
    <row r="2651" spans="1:15" x14ac:dyDescent="0.15">
      <c r="A2651">
        <v>120</v>
      </c>
      <c r="B2651" t="s">
        <v>188</v>
      </c>
      <c r="C2651" t="s">
        <v>464</v>
      </c>
      <c r="D2651">
        <v>7</v>
      </c>
      <c r="E2651">
        <v>3446875</v>
      </c>
      <c r="F2651">
        <v>3632812.5</v>
      </c>
      <c r="G2651">
        <v>3539843.75</v>
      </c>
      <c r="H2651">
        <v>114613262.74468406</v>
      </c>
      <c r="I2651">
        <v>1.3683112441554956E-6</v>
      </c>
      <c r="J2651">
        <v>1.6571481534834411E-5</v>
      </c>
      <c r="K2651">
        <v>28.38454807733633</v>
      </c>
      <c r="L2651">
        <v>3137.8057010195453</v>
      </c>
      <c r="M2651">
        <v>0</v>
      </c>
    </row>
    <row r="2652" spans="1:15" x14ac:dyDescent="0.15">
      <c r="A2652">
        <v>120</v>
      </c>
      <c r="B2652" t="s">
        <v>188</v>
      </c>
      <c r="C2652" t="s">
        <v>464</v>
      </c>
      <c r="D2652">
        <v>8</v>
      </c>
      <c r="E2652">
        <v>3446875</v>
      </c>
      <c r="F2652">
        <v>3539843.75</v>
      </c>
      <c r="G2652">
        <v>3493359.375</v>
      </c>
      <c r="H2652">
        <v>-31096960.386417083</v>
      </c>
      <c r="I2652">
        <v>-4.7186802075392891E-7</v>
      </c>
      <c r="J2652">
        <v>1.4731302269924987E-5</v>
      </c>
      <c r="K2652">
        <v>-7.7013178580697792</v>
      </c>
      <c r="L2652">
        <v>-990.17352777846065</v>
      </c>
      <c r="M2652">
        <v>0</v>
      </c>
    </row>
    <row r="2653" spans="1:15" x14ac:dyDescent="0.15">
      <c r="A2653">
        <v>120</v>
      </c>
      <c r="B2653" t="s">
        <v>188</v>
      </c>
      <c r="C2653" t="s">
        <v>464</v>
      </c>
      <c r="D2653">
        <v>9</v>
      </c>
      <c r="E2653">
        <v>3493359.375</v>
      </c>
      <c r="F2653">
        <v>3539843.75</v>
      </c>
      <c r="G2653">
        <v>3516601.5625</v>
      </c>
      <c r="H2653">
        <v>31918133.724383026</v>
      </c>
      <c r="I2653">
        <v>4.2695429869542879E-7</v>
      </c>
      <c r="J2653">
        <v>1.5630124589374344E-5</v>
      </c>
      <c r="K2653">
        <v>7.9046855446109445</v>
      </c>
      <c r="L2653">
        <v>807.64145886609879</v>
      </c>
      <c r="M2653">
        <v>0</v>
      </c>
    </row>
    <row r="2654" spans="1:15" x14ac:dyDescent="0.15">
      <c r="A2654">
        <v>120</v>
      </c>
      <c r="B2654" t="s">
        <v>188</v>
      </c>
      <c r="C2654" t="s">
        <v>464</v>
      </c>
      <c r="D2654">
        <v>10</v>
      </c>
      <c r="E2654">
        <v>3493359.375</v>
      </c>
      <c r="F2654">
        <v>3516601.5625</v>
      </c>
      <c r="G2654">
        <v>3504980.46875</v>
      </c>
      <c r="H2654">
        <v>-1946838.1464077197</v>
      </c>
      <c r="I2654">
        <v>-2.7689282303019732E-8</v>
      </c>
      <c r="J2654">
        <v>1.5175481008375896E-5</v>
      </c>
      <c r="K2654">
        <v>-0.48214420951091297</v>
      </c>
      <c r="L2654">
        <v>-155.54490713330654</v>
      </c>
      <c r="M2654">
        <v>0</v>
      </c>
    </row>
    <row r="2655" spans="1:15" x14ac:dyDescent="0.15">
      <c r="A2655">
        <v>120</v>
      </c>
      <c r="B2655" t="s">
        <v>188</v>
      </c>
      <c r="C2655" t="s">
        <v>464</v>
      </c>
      <c r="D2655">
        <v>11</v>
      </c>
      <c r="E2655">
        <v>3504980.46875</v>
      </c>
      <c r="F2655">
        <v>3516601.5625</v>
      </c>
      <c r="G2655">
        <v>3510791.015625</v>
      </c>
      <c r="H2655">
        <v>14383586.466021845</v>
      </c>
      <c r="I2655">
        <v>1.9831445361075913E-7</v>
      </c>
      <c r="J2655">
        <v>1.5401484744289675E-5</v>
      </c>
      <c r="K2655">
        <v>3.5621671680248674</v>
      </c>
      <c r="L2655">
        <v>309.69645877543758</v>
      </c>
      <c r="M2655">
        <v>0</v>
      </c>
    </row>
    <row r="2656" spans="1:15" x14ac:dyDescent="0.15">
      <c r="A2656">
        <v>120</v>
      </c>
      <c r="B2656" t="s">
        <v>188</v>
      </c>
      <c r="C2656" t="s">
        <v>464</v>
      </c>
      <c r="D2656">
        <v>12</v>
      </c>
      <c r="E2656">
        <v>3504980.46875</v>
      </c>
      <c r="F2656">
        <v>3510791.015625</v>
      </c>
      <c r="G2656">
        <v>3507885.7421875</v>
      </c>
      <c r="H2656">
        <v>6069479.9279831396</v>
      </c>
      <c r="I2656">
        <v>8.4984729664966616E-8</v>
      </c>
      <c r="J2656">
        <v>1.5288155020343882E-5</v>
      </c>
      <c r="K2656">
        <v>1.5031370776350739</v>
      </c>
      <c r="L2656">
        <v>73.02387745953898</v>
      </c>
      <c r="M2656">
        <v>0</v>
      </c>
    </row>
    <row r="2657" spans="1:15" x14ac:dyDescent="0.15">
      <c r="A2657">
        <v>120</v>
      </c>
      <c r="B2657" t="s">
        <v>188</v>
      </c>
      <c r="C2657" t="s">
        <v>464</v>
      </c>
      <c r="D2657">
        <v>13</v>
      </c>
      <c r="E2657">
        <v>3504980.46875</v>
      </c>
      <c r="F2657">
        <v>3507885.7421875</v>
      </c>
      <c r="G2657">
        <v>3506433.10546875</v>
      </c>
      <c r="H2657">
        <v>2024319.7653779569</v>
      </c>
      <c r="I2657">
        <v>2.8566254878666889E-8</v>
      </c>
      <c r="J2657">
        <v>1.5231736545557582E-5</v>
      </c>
      <c r="K2657">
        <v>0.50133292018979603</v>
      </c>
      <c r="L2657">
        <v>-42.268404829376031</v>
      </c>
      <c r="M2657">
        <v>0</v>
      </c>
    </row>
    <row r="2658" spans="1:15" x14ac:dyDescent="0.15">
      <c r="A2658">
        <v>120</v>
      </c>
      <c r="B2658" t="s">
        <v>188</v>
      </c>
      <c r="C2658" t="s">
        <v>464</v>
      </c>
      <c r="D2658">
        <v>14</v>
      </c>
      <c r="E2658">
        <v>3506433.10546875</v>
      </c>
      <c r="F2658">
        <v>3507885.7421875</v>
      </c>
      <c r="G2658">
        <v>3507159.423828125</v>
      </c>
      <c r="H2658">
        <v>4037616.9725933387</v>
      </c>
      <c r="I2658">
        <v>5.6754994572014094E-8</v>
      </c>
      <c r="J2658">
        <v>1.525992528525093E-5</v>
      </c>
      <c r="K2658">
        <v>0.99993604869049413</v>
      </c>
      <c r="L2658">
        <v>15.124991044353784</v>
      </c>
      <c r="M2658">
        <v>0</v>
      </c>
    </row>
    <row r="2659" spans="1:15" x14ac:dyDescent="0.15">
      <c r="A2659">
        <v>120</v>
      </c>
      <c r="B2659" t="s">
        <v>188</v>
      </c>
      <c r="C2659" t="s">
        <v>464</v>
      </c>
      <c r="D2659">
        <v>15</v>
      </c>
      <c r="E2659">
        <v>3506433.10546875</v>
      </c>
      <c r="F2659">
        <v>3507159.423828125</v>
      </c>
      <c r="G2659">
        <v>3506796.2646484375</v>
      </c>
      <c r="H2659">
        <v>3028650.7645559395</v>
      </c>
      <c r="I2659">
        <v>4.2655502891969079E-8</v>
      </c>
      <c r="J2659">
        <v>1.5245825793570885E-5</v>
      </c>
      <c r="K2659">
        <v>0.75006051810515073</v>
      </c>
      <c r="L2659">
        <v>-13.6348240390416</v>
      </c>
      <c r="M2659">
        <v>0</v>
      </c>
    </row>
    <row r="2660" spans="1:15" x14ac:dyDescent="0.15">
      <c r="A2660">
        <v>120</v>
      </c>
      <c r="B2660" t="s">
        <v>188</v>
      </c>
      <c r="C2660" t="s">
        <v>464</v>
      </c>
      <c r="D2660">
        <v>16</v>
      </c>
      <c r="E2660">
        <v>3506796.2646484375</v>
      </c>
      <c r="F2660">
        <v>3507159.423828125</v>
      </c>
      <c r="G2660">
        <v>3506977.8442382813</v>
      </c>
      <c r="H2660">
        <v>3532490.8577674595</v>
      </c>
      <c r="I2660">
        <v>4.9703084493720568E-8</v>
      </c>
      <c r="J2660">
        <v>1.5252873375172636E-5</v>
      </c>
      <c r="K2660">
        <v>0.87483903855360845</v>
      </c>
      <c r="L2660">
        <v>0.72749286315265194</v>
      </c>
      <c r="M2660">
        <v>0</v>
      </c>
    </row>
    <row r="2661" spans="1:15" x14ac:dyDescent="0.15">
      <c r="A2661">
        <v>120</v>
      </c>
      <c r="B2661" t="s">
        <v>188</v>
      </c>
      <c r="C2661" t="s">
        <v>465</v>
      </c>
      <c r="D2661">
        <v>16</v>
      </c>
      <c r="E2661">
        <v>3506796.2646484375</v>
      </c>
      <c r="F2661">
        <v>3507159.423828125</v>
      </c>
      <c r="G2661">
        <v>3506977.8442382813</v>
      </c>
      <c r="H2661">
        <v>3532490.8577674595</v>
      </c>
      <c r="I2661">
        <v>4.9703084493720568E-8</v>
      </c>
      <c r="J2661">
        <v>1.5252873375172636E-5</v>
      </c>
      <c r="K2661">
        <v>0.87483903855360845</v>
      </c>
      <c r="L2661">
        <v>0.72749286315265194</v>
      </c>
      <c r="M2661">
        <v>0</v>
      </c>
      <c r="N2661" t="s">
        <v>466</v>
      </c>
      <c r="O2661" t="s">
        <v>467</v>
      </c>
    </row>
    <row r="2662" spans="1:15" x14ac:dyDescent="0.15">
      <c r="A2662">
        <v>121</v>
      </c>
      <c r="B2662" t="s">
        <v>189</v>
      </c>
      <c r="C2662" t="s">
        <v>461</v>
      </c>
      <c r="D2662">
        <v>0</v>
      </c>
      <c r="E2662">
        <v>100000</v>
      </c>
      <c r="F2662">
        <v>12000000</v>
      </c>
      <c r="G2662">
        <v>100000</v>
      </c>
      <c r="H2662">
        <v>-45.8589137801006</v>
      </c>
      <c r="I2662">
        <v>-2.2797541752460611E-4</v>
      </c>
      <c r="J2662">
        <v>-2.1582759701542687E-4</v>
      </c>
      <c r="K2662">
        <v>-1.1312998090399288E-5</v>
      </c>
      <c r="L2662">
        <v>-100.04585891378009</v>
      </c>
      <c r="M2662">
        <v>0</v>
      </c>
      <c r="O2662" t="s">
        <v>462</v>
      </c>
    </row>
    <row r="2663" spans="1:15" x14ac:dyDescent="0.15">
      <c r="A2663">
        <v>121</v>
      </c>
      <c r="B2663" t="s">
        <v>189</v>
      </c>
      <c r="C2663" t="s">
        <v>461</v>
      </c>
      <c r="D2663">
        <v>0</v>
      </c>
      <c r="E2663">
        <v>100000</v>
      </c>
      <c r="F2663">
        <v>12000000</v>
      </c>
      <c r="G2663">
        <v>12000000</v>
      </c>
      <c r="H2663">
        <v>97033634055191.953</v>
      </c>
      <c r="I2663">
        <v>4.9407984428431778E-2</v>
      </c>
      <c r="J2663">
        <v>4.9420132248940957E-2</v>
      </c>
      <c r="K2663">
        <v>23937359.74721732</v>
      </c>
      <c r="L2663">
        <v>808613517.12659955</v>
      </c>
      <c r="M2663">
        <v>0</v>
      </c>
      <c r="O2663" t="s">
        <v>463</v>
      </c>
    </row>
    <row r="2664" spans="1:15" x14ac:dyDescent="0.15">
      <c r="A2664">
        <v>121</v>
      </c>
      <c r="B2664" t="s">
        <v>189</v>
      </c>
      <c r="C2664" t="s">
        <v>464</v>
      </c>
      <c r="D2664">
        <v>1</v>
      </c>
      <c r="E2664">
        <v>100000</v>
      </c>
      <c r="F2664">
        <v>12000000</v>
      </c>
      <c r="G2664">
        <v>6050000</v>
      </c>
      <c r="H2664">
        <v>684520948535.22986</v>
      </c>
      <c r="I2664">
        <v>9.1664089014826492E-4</v>
      </c>
      <c r="J2664">
        <v>9.2878871065744419E-4</v>
      </c>
      <c r="K2664">
        <v>168865.4079499302</v>
      </c>
      <c r="L2664">
        <v>11314295.843557518</v>
      </c>
      <c r="M2664">
        <v>0</v>
      </c>
    </row>
    <row r="2665" spans="1:15" x14ac:dyDescent="0.15">
      <c r="A2665">
        <v>121</v>
      </c>
      <c r="B2665" t="s">
        <v>189</v>
      </c>
      <c r="C2665" t="s">
        <v>464</v>
      </c>
      <c r="D2665">
        <v>2</v>
      </c>
      <c r="E2665">
        <v>100000</v>
      </c>
      <c r="F2665">
        <v>6050000</v>
      </c>
      <c r="G2665">
        <v>3075000</v>
      </c>
      <c r="H2665">
        <v>-79078068.958502278</v>
      </c>
      <c r="I2665">
        <v>-4.0298625335971816E-6</v>
      </c>
      <c r="J2665">
        <v>8.1179579755820469E-6</v>
      </c>
      <c r="K2665">
        <v>-19.507876863585775</v>
      </c>
      <c r="L2665">
        <v>-2671.6445189756837</v>
      </c>
      <c r="M2665">
        <v>0</v>
      </c>
    </row>
    <row r="2666" spans="1:15" x14ac:dyDescent="0.15">
      <c r="A2666">
        <v>121</v>
      </c>
      <c r="B2666" t="s">
        <v>189</v>
      </c>
      <c r="C2666" t="s">
        <v>464</v>
      </c>
      <c r="D2666">
        <v>3</v>
      </c>
      <c r="E2666">
        <v>3075000</v>
      </c>
      <c r="F2666">
        <v>6050000</v>
      </c>
      <c r="G2666">
        <v>4562500</v>
      </c>
      <c r="H2666">
        <v>66667909490.742676</v>
      </c>
      <c r="I2666">
        <v>1.5393048687730362E-4</v>
      </c>
      <c r="J2666">
        <v>1.6607830738648286E-4</v>
      </c>
      <c r="K2666">
        <v>16446.397670390481</v>
      </c>
      <c r="L2666">
        <v>1461114.4545916202</v>
      </c>
      <c r="M2666">
        <v>0</v>
      </c>
    </row>
    <row r="2667" spans="1:15" x14ac:dyDescent="0.15">
      <c r="A2667">
        <v>121</v>
      </c>
      <c r="B2667" t="s">
        <v>189</v>
      </c>
      <c r="C2667" t="s">
        <v>464</v>
      </c>
      <c r="D2667">
        <v>4</v>
      </c>
      <c r="E2667">
        <v>3075000</v>
      </c>
      <c r="F2667">
        <v>4562500</v>
      </c>
      <c r="G2667">
        <v>3818750</v>
      </c>
      <c r="H2667">
        <v>8507106859.6075087</v>
      </c>
      <c r="I2667">
        <v>3.3003105373597776E-5</v>
      </c>
      <c r="J2667">
        <v>4.5150925882777002E-5</v>
      </c>
      <c r="K2667">
        <v>2098.6298131493008</v>
      </c>
      <c r="L2667">
        <v>222672.02905682509</v>
      </c>
      <c r="M2667">
        <v>0</v>
      </c>
    </row>
    <row r="2668" spans="1:15" x14ac:dyDescent="0.15">
      <c r="A2668">
        <v>121</v>
      </c>
      <c r="B2668" t="s">
        <v>189</v>
      </c>
      <c r="C2668" t="s">
        <v>464</v>
      </c>
      <c r="D2668">
        <v>5</v>
      </c>
      <c r="E2668">
        <v>3075000</v>
      </c>
      <c r="F2668">
        <v>3818750</v>
      </c>
      <c r="G2668">
        <v>3446875</v>
      </c>
      <c r="H2668">
        <v>1165268445.5212615</v>
      </c>
      <c r="I2668">
        <v>7.1868478032204025E-6</v>
      </c>
      <c r="J2668">
        <v>1.9334668312399631E-5</v>
      </c>
      <c r="K2668">
        <v>287.46166475283786</v>
      </c>
      <c r="L2668">
        <v>33706.518818386554</v>
      </c>
      <c r="M2668">
        <v>0</v>
      </c>
    </row>
    <row r="2669" spans="1:15" x14ac:dyDescent="0.15">
      <c r="A2669">
        <v>121</v>
      </c>
      <c r="B2669" t="s">
        <v>189</v>
      </c>
      <c r="C2669" t="s">
        <v>464</v>
      </c>
      <c r="D2669">
        <v>6</v>
      </c>
      <c r="E2669">
        <v>3075000</v>
      </c>
      <c r="F2669">
        <v>3446875</v>
      </c>
      <c r="G2669">
        <v>3260937.5</v>
      </c>
      <c r="H2669">
        <v>-27327250.510074895</v>
      </c>
      <c r="I2669">
        <v>-3.4113756448943798E-7</v>
      </c>
      <c r="J2669">
        <v>1.1806682944689791E-5</v>
      </c>
      <c r="K2669">
        <v>-6.7413967613530774</v>
      </c>
      <c r="L2669">
        <v>-938.0182235959719</v>
      </c>
      <c r="M2669">
        <v>0</v>
      </c>
    </row>
    <row r="2670" spans="1:15" x14ac:dyDescent="0.15">
      <c r="A2670">
        <v>121</v>
      </c>
      <c r="B2670" t="s">
        <v>189</v>
      </c>
      <c r="C2670" t="s">
        <v>464</v>
      </c>
      <c r="D2670">
        <v>7</v>
      </c>
      <c r="E2670">
        <v>3260937.5</v>
      </c>
      <c r="F2670">
        <v>3446875</v>
      </c>
      <c r="G2670">
        <v>3353906.25</v>
      </c>
      <c r="H2670">
        <v>401019041.29200548</v>
      </c>
      <c r="I2670">
        <v>3.0610369463700441E-6</v>
      </c>
      <c r="J2670">
        <v>1.5208857455549273E-5</v>
      </c>
      <c r="K2670">
        <v>98.927935147012079</v>
      </c>
      <c r="L2670">
        <v>11856.775514879269</v>
      </c>
      <c r="M2670">
        <v>0</v>
      </c>
    </row>
    <row r="2671" spans="1:15" x14ac:dyDescent="0.15">
      <c r="A2671">
        <v>121</v>
      </c>
      <c r="B2671" t="s">
        <v>189</v>
      </c>
      <c r="C2671" t="s">
        <v>464</v>
      </c>
      <c r="D2671">
        <v>8</v>
      </c>
      <c r="E2671">
        <v>3260937.5</v>
      </c>
      <c r="F2671">
        <v>3353906.25</v>
      </c>
      <c r="G2671">
        <v>3307421.875</v>
      </c>
      <c r="H2671">
        <v>133967829.59063022</v>
      </c>
      <c r="I2671">
        <v>1.2753274973064536E-6</v>
      </c>
      <c r="J2671">
        <v>1.3423148006485682E-5</v>
      </c>
      <c r="K2671">
        <v>33.048706901369876</v>
      </c>
      <c r="L2671">
        <v>3950.5213623717182</v>
      </c>
      <c r="M2671">
        <v>0</v>
      </c>
    </row>
    <row r="2672" spans="1:15" x14ac:dyDescent="0.15">
      <c r="A2672">
        <v>121</v>
      </c>
      <c r="B2672" t="s">
        <v>189</v>
      </c>
      <c r="C2672" t="s">
        <v>464</v>
      </c>
      <c r="D2672">
        <v>9</v>
      </c>
      <c r="E2672">
        <v>3260937.5</v>
      </c>
      <c r="F2672">
        <v>3307421.875</v>
      </c>
      <c r="G2672">
        <v>3284179.6875</v>
      </c>
      <c r="H2672">
        <v>41286989.469529182</v>
      </c>
      <c r="I2672">
        <v>4.4665738703244645E-7</v>
      </c>
      <c r="J2672">
        <v>1.2594477896211675E-5</v>
      </c>
      <c r="K2672">
        <v>10.185143836306855</v>
      </c>
      <c r="L2672">
        <v>1157.1477019565234</v>
      </c>
      <c r="M2672">
        <v>0</v>
      </c>
    </row>
    <row r="2673" spans="1:15" x14ac:dyDescent="0.15">
      <c r="A2673">
        <v>121</v>
      </c>
      <c r="B2673" t="s">
        <v>189</v>
      </c>
      <c r="C2673" t="s">
        <v>464</v>
      </c>
      <c r="D2673">
        <v>10</v>
      </c>
      <c r="E2673">
        <v>3260937.5</v>
      </c>
      <c r="F2673">
        <v>3284179.6875</v>
      </c>
      <c r="G2673">
        <v>3272558.59375</v>
      </c>
      <c r="H2673">
        <v>4116825.6785500003</v>
      </c>
      <c r="I2673">
        <v>4.7740318600093533E-8</v>
      </c>
      <c r="J2673">
        <v>1.2195560827779322E-5</v>
      </c>
      <c r="K2673">
        <v>1.0155853508277477</v>
      </c>
      <c r="L2673">
        <v>25.798379482414738</v>
      </c>
      <c r="M2673">
        <v>0</v>
      </c>
    </row>
    <row r="2674" spans="1:15" x14ac:dyDescent="0.15">
      <c r="A2674">
        <v>121</v>
      </c>
      <c r="B2674" t="s">
        <v>189</v>
      </c>
      <c r="C2674" t="s">
        <v>464</v>
      </c>
      <c r="D2674">
        <v>11</v>
      </c>
      <c r="E2674">
        <v>3260937.5</v>
      </c>
      <c r="F2674">
        <v>3272558.59375</v>
      </c>
      <c r="G2674">
        <v>3266748.046875</v>
      </c>
      <c r="H2674">
        <v>-12302884.282171719</v>
      </c>
      <c r="I2674">
        <v>-1.4794155939310585E-7</v>
      </c>
      <c r="J2674">
        <v>1.1999878949786123E-5</v>
      </c>
      <c r="K2674">
        <v>-3.0350153311090207</v>
      </c>
      <c r="L2674">
        <v>-476.60952438437261</v>
      </c>
      <c r="M2674">
        <v>0</v>
      </c>
    </row>
    <row r="2675" spans="1:15" x14ac:dyDescent="0.15">
      <c r="A2675">
        <v>121</v>
      </c>
      <c r="B2675" t="s">
        <v>189</v>
      </c>
      <c r="C2675" t="s">
        <v>464</v>
      </c>
      <c r="D2675">
        <v>12</v>
      </c>
      <c r="E2675">
        <v>3266748.046875</v>
      </c>
      <c r="F2675">
        <v>3272558.59375</v>
      </c>
      <c r="G2675">
        <v>3269653.3203125</v>
      </c>
      <c r="H2675">
        <v>-4269736.8741921075</v>
      </c>
      <c r="I2675">
        <v>-5.0413258170203646E-8</v>
      </c>
      <c r="J2675">
        <v>1.2097407251009025E-5</v>
      </c>
      <c r="K2675">
        <v>-1.0533072225797662</v>
      </c>
      <c r="L2675">
        <v>-230.58683768296339</v>
      </c>
      <c r="M2675">
        <v>0</v>
      </c>
    </row>
    <row r="2676" spans="1:15" x14ac:dyDescent="0.15">
      <c r="A2676">
        <v>121</v>
      </c>
      <c r="B2676" t="s">
        <v>189</v>
      </c>
      <c r="C2676" t="s">
        <v>464</v>
      </c>
      <c r="D2676">
        <v>13</v>
      </c>
      <c r="E2676">
        <v>3269653.3203125</v>
      </c>
      <c r="F2676">
        <v>3272558.59375</v>
      </c>
      <c r="G2676">
        <v>3271105.95703125</v>
      </c>
      <c r="H2676">
        <v>-120848.70002118277</v>
      </c>
      <c r="I2676">
        <v>-1.4140362296469243E-9</v>
      </c>
      <c r="J2676">
        <v>1.2146406472949582E-5</v>
      </c>
      <c r="K2676">
        <v>-2.9812330905232307E-2</v>
      </c>
      <c r="L2676">
        <v>-103.69442939509246</v>
      </c>
      <c r="M2676">
        <v>0</v>
      </c>
    </row>
    <row r="2677" spans="1:15" x14ac:dyDescent="0.15">
      <c r="A2677">
        <v>121</v>
      </c>
      <c r="B2677" t="s">
        <v>189</v>
      </c>
      <c r="C2677" t="s">
        <v>464</v>
      </c>
      <c r="D2677">
        <v>14</v>
      </c>
      <c r="E2677">
        <v>3271105.95703125</v>
      </c>
      <c r="F2677">
        <v>3272558.59375</v>
      </c>
      <c r="G2677">
        <v>3271832.275390625</v>
      </c>
      <c r="H2677">
        <v>1986811.2181501056</v>
      </c>
      <c r="I2677">
        <v>2.3143215153804663E-8</v>
      </c>
      <c r="J2677">
        <v>1.2170963724333033E-5</v>
      </c>
      <c r="K2677">
        <v>0.49012917368028242</v>
      </c>
      <c r="L2677">
        <v>-39.27527296878629</v>
      </c>
      <c r="M2677">
        <v>0</v>
      </c>
    </row>
    <row r="2678" spans="1:15" x14ac:dyDescent="0.15">
      <c r="A2678">
        <v>121</v>
      </c>
      <c r="B2678" t="s">
        <v>189</v>
      </c>
      <c r="C2678" t="s">
        <v>464</v>
      </c>
      <c r="D2678">
        <v>15</v>
      </c>
      <c r="E2678">
        <v>3271832.275390625</v>
      </c>
      <c r="F2678">
        <v>3272558.59375</v>
      </c>
      <c r="G2678">
        <v>3272195.4345703125</v>
      </c>
      <c r="H2678">
        <v>3049027.026618612</v>
      </c>
      <c r="I2678">
        <v>3.5436868049409999E-8</v>
      </c>
      <c r="J2678">
        <v>1.2183257377228639E-5</v>
      </c>
      <c r="K2678">
        <v>0.7521686426135954</v>
      </c>
      <c r="L2678">
        <v>-6.8201430022777902</v>
      </c>
      <c r="M2678">
        <v>0</v>
      </c>
    </row>
    <row r="2679" spans="1:15" x14ac:dyDescent="0.15">
      <c r="A2679">
        <v>121</v>
      </c>
      <c r="B2679" t="s">
        <v>189</v>
      </c>
      <c r="C2679" t="s">
        <v>464</v>
      </c>
      <c r="D2679">
        <v>16</v>
      </c>
      <c r="E2679">
        <v>3272195.4345703125</v>
      </c>
      <c r="F2679">
        <v>3272558.59375</v>
      </c>
      <c r="G2679">
        <v>3272377.0141601563</v>
      </c>
      <c r="H2679">
        <v>3582227.9467656366</v>
      </c>
      <c r="I2679">
        <v>4.1587368275504744E-8</v>
      </c>
      <c r="J2679">
        <v>1.2189407877454733E-5</v>
      </c>
      <c r="K2679">
        <v>0.8837047060351394</v>
      </c>
      <c r="L2679">
        <v>9.4686807560589852</v>
      </c>
      <c r="M2679">
        <v>0</v>
      </c>
    </row>
    <row r="2680" spans="1:15" x14ac:dyDescent="0.15">
      <c r="A2680">
        <v>121</v>
      </c>
      <c r="B2680" t="s">
        <v>189</v>
      </c>
      <c r="C2680" t="s">
        <v>464</v>
      </c>
      <c r="D2680">
        <v>17</v>
      </c>
      <c r="E2680">
        <v>3272195.4345703125</v>
      </c>
      <c r="F2680">
        <v>3272377.0141601563</v>
      </c>
      <c r="G2680">
        <v>3272286.2243652344</v>
      </c>
      <c r="H2680">
        <v>3315452.9540415648</v>
      </c>
      <c r="I2680">
        <v>3.8511811942957202E-8</v>
      </c>
      <c r="J2680">
        <v>1.2186332321122186E-5</v>
      </c>
      <c r="K2680">
        <v>0.81789361862636378</v>
      </c>
      <c r="L2680">
        <v>1.3191611832398324</v>
      </c>
      <c r="M2680">
        <v>0</v>
      </c>
    </row>
    <row r="2681" spans="1:15" x14ac:dyDescent="0.15">
      <c r="A2681">
        <v>121</v>
      </c>
      <c r="B2681" t="s">
        <v>189</v>
      </c>
      <c r="C2681" t="s">
        <v>464</v>
      </c>
      <c r="D2681">
        <v>18</v>
      </c>
      <c r="E2681">
        <v>3272195.4345703125</v>
      </c>
      <c r="F2681">
        <v>3272286.2243652344</v>
      </c>
      <c r="G2681">
        <v>3272240.8294677734</v>
      </c>
      <c r="H2681">
        <v>3182255.7960217977</v>
      </c>
      <c r="I2681">
        <v>3.6974949358424002E-8</v>
      </c>
      <c r="J2681">
        <v>1.2184795458537653E-5</v>
      </c>
      <c r="K2681">
        <v>0.78503502974766026</v>
      </c>
      <c r="L2681">
        <v>-2.7499514288687523</v>
      </c>
      <c r="M2681">
        <v>0</v>
      </c>
    </row>
    <row r="2682" spans="1:15" x14ac:dyDescent="0.15">
      <c r="A2682">
        <v>121</v>
      </c>
      <c r="B2682" t="s">
        <v>189</v>
      </c>
      <c r="C2682" t="s">
        <v>464</v>
      </c>
      <c r="D2682">
        <v>19</v>
      </c>
      <c r="E2682">
        <v>3272240.8294677734</v>
      </c>
      <c r="F2682">
        <v>3272286.2243652344</v>
      </c>
      <c r="G2682">
        <v>3272263.5269165039</v>
      </c>
      <c r="H2682">
        <v>3248813.7526967544</v>
      </c>
      <c r="I2682">
        <v>3.7743018556849262E-8</v>
      </c>
      <c r="J2682">
        <v>1.2185563527736078E-5</v>
      </c>
      <c r="K2682">
        <v>0.80145430300771281</v>
      </c>
      <c r="L2682">
        <v>-0.71662242441233082</v>
      </c>
      <c r="M2682">
        <v>0</v>
      </c>
    </row>
    <row r="2683" spans="1:15" x14ac:dyDescent="0.15">
      <c r="A2683">
        <v>121</v>
      </c>
      <c r="B2683" t="s">
        <v>189</v>
      </c>
      <c r="C2683" t="s">
        <v>465</v>
      </c>
      <c r="D2683">
        <v>19</v>
      </c>
      <c r="E2683">
        <v>3272240.8294677734</v>
      </c>
      <c r="F2683">
        <v>3272286.2243652344</v>
      </c>
      <c r="G2683">
        <v>3272263.5269165039</v>
      </c>
      <c r="H2683">
        <v>3248813.7526967544</v>
      </c>
      <c r="I2683">
        <v>3.7743018556849262E-8</v>
      </c>
      <c r="J2683">
        <v>1.2185563527736078E-5</v>
      </c>
      <c r="K2683">
        <v>0.80145430300771281</v>
      </c>
      <c r="L2683">
        <v>-0.71662242441233082</v>
      </c>
      <c r="M2683">
        <v>0</v>
      </c>
      <c r="N2683" t="s">
        <v>466</v>
      </c>
      <c r="O2683" t="s">
        <v>467</v>
      </c>
    </row>
    <row r="2684" spans="1:15" x14ac:dyDescent="0.15">
      <c r="A2684">
        <v>122</v>
      </c>
      <c r="B2684" t="s">
        <v>190</v>
      </c>
      <c r="C2684" t="s">
        <v>461</v>
      </c>
      <c r="D2684">
        <v>0</v>
      </c>
      <c r="E2684">
        <v>100000</v>
      </c>
      <c r="F2684">
        <v>12000000</v>
      </c>
      <c r="G2684">
        <v>100000</v>
      </c>
      <c r="H2684">
        <v>-33.744164215561952</v>
      </c>
      <c r="I2684">
        <v>-2.4660546103635411E-4</v>
      </c>
      <c r="J2684">
        <v>-2.3551709798634216E-4</v>
      </c>
      <c r="K2684">
        <v>-7.252099153353556E-6</v>
      </c>
      <c r="L2684">
        <v>-100.03374416421556</v>
      </c>
      <c r="M2684">
        <v>0</v>
      </c>
      <c r="O2684" t="s">
        <v>462</v>
      </c>
    </row>
    <row r="2685" spans="1:15" x14ac:dyDescent="0.15">
      <c r="A2685">
        <v>122</v>
      </c>
      <c r="B2685" t="s">
        <v>190</v>
      </c>
      <c r="C2685" t="s">
        <v>461</v>
      </c>
      <c r="D2685">
        <v>0</v>
      </c>
      <c r="E2685">
        <v>100000</v>
      </c>
      <c r="F2685">
        <v>12000000</v>
      </c>
      <c r="G2685">
        <v>12000000</v>
      </c>
      <c r="H2685">
        <v>25888114275178.293</v>
      </c>
      <c r="I2685">
        <v>1.4805294424620733E-2</v>
      </c>
      <c r="J2685">
        <v>1.4816382787670744E-2</v>
      </c>
      <c r="K2685">
        <v>5563722.6756488523</v>
      </c>
      <c r="L2685">
        <v>215734185.62648576</v>
      </c>
      <c r="M2685">
        <v>0</v>
      </c>
      <c r="O2685" t="s">
        <v>463</v>
      </c>
    </row>
    <row r="2686" spans="1:15" x14ac:dyDescent="0.15">
      <c r="A2686">
        <v>122</v>
      </c>
      <c r="B2686" t="s">
        <v>190</v>
      </c>
      <c r="C2686" t="s">
        <v>464</v>
      </c>
      <c r="D2686">
        <v>1</v>
      </c>
      <c r="E2686">
        <v>100000</v>
      </c>
      <c r="F2686">
        <v>12000000</v>
      </c>
      <c r="G2686">
        <v>6050000</v>
      </c>
      <c r="H2686">
        <v>245808547543.31262</v>
      </c>
      <c r="I2686">
        <v>3.7066229231707361E-4</v>
      </c>
      <c r="J2686">
        <v>3.8175065536708556E-4</v>
      </c>
      <c r="K2686">
        <v>52827.740765433511</v>
      </c>
      <c r="L2686">
        <v>4062851.1990630184</v>
      </c>
      <c r="M2686">
        <v>0</v>
      </c>
    </row>
    <row r="2687" spans="1:15" x14ac:dyDescent="0.15">
      <c r="A2687">
        <v>122</v>
      </c>
      <c r="B2687" t="s">
        <v>190</v>
      </c>
      <c r="C2687" t="s">
        <v>464</v>
      </c>
      <c r="D2687">
        <v>2</v>
      </c>
      <c r="E2687">
        <v>100000</v>
      </c>
      <c r="F2687">
        <v>6050000</v>
      </c>
      <c r="G2687">
        <v>3075000</v>
      </c>
      <c r="H2687">
        <v>-1390045.1679018813</v>
      </c>
      <c r="I2687">
        <v>-7.2105719187720164E-6</v>
      </c>
      <c r="J2687">
        <v>3.8777911312399505E-6</v>
      </c>
      <c r="K2687">
        <v>-0.29874040799669449</v>
      </c>
      <c r="L2687">
        <v>-145.20472090737826</v>
      </c>
      <c r="M2687">
        <v>0</v>
      </c>
    </row>
    <row r="2688" spans="1:15" x14ac:dyDescent="0.15">
      <c r="A2688">
        <v>122</v>
      </c>
      <c r="B2688" t="s">
        <v>190</v>
      </c>
      <c r="C2688" t="s">
        <v>464</v>
      </c>
      <c r="D2688">
        <v>3</v>
      </c>
      <c r="E2688">
        <v>3075000</v>
      </c>
      <c r="F2688">
        <v>6050000</v>
      </c>
      <c r="G2688">
        <v>4562500</v>
      </c>
      <c r="H2688">
        <v>15616188673.946011</v>
      </c>
      <c r="I2688">
        <v>4.656002577344226E-5</v>
      </c>
      <c r="J2688">
        <v>5.7648388823454229E-5</v>
      </c>
      <c r="K2688">
        <v>3356.1402776929694</v>
      </c>
      <c r="L2688">
        <v>342172.62847004953</v>
      </c>
      <c r="M2688">
        <v>0</v>
      </c>
    </row>
    <row r="2689" spans="1:13" x14ac:dyDescent="0.15">
      <c r="A2689">
        <v>122</v>
      </c>
      <c r="B2689" t="s">
        <v>190</v>
      </c>
      <c r="C2689" t="s">
        <v>464</v>
      </c>
      <c r="D2689">
        <v>4</v>
      </c>
      <c r="E2689">
        <v>3075000</v>
      </c>
      <c r="F2689">
        <v>4562500</v>
      </c>
      <c r="G2689">
        <v>3818750</v>
      </c>
      <c r="H2689">
        <v>325348696.78663498</v>
      </c>
      <c r="I2689">
        <v>2.3971181468538192E-6</v>
      </c>
      <c r="J2689">
        <v>1.3485481196865786E-5</v>
      </c>
      <c r="K2689">
        <v>69.922046177777759</v>
      </c>
      <c r="L2689">
        <v>8419.7694739544349</v>
      </c>
      <c r="M2689">
        <v>0</v>
      </c>
    </row>
    <row r="2690" spans="1:13" x14ac:dyDescent="0.15">
      <c r="A2690">
        <v>122</v>
      </c>
      <c r="B2690" t="s">
        <v>190</v>
      </c>
      <c r="C2690" t="s">
        <v>464</v>
      </c>
      <c r="D2690">
        <v>5</v>
      </c>
      <c r="E2690">
        <v>3075000</v>
      </c>
      <c r="F2690">
        <v>3818750</v>
      </c>
      <c r="G2690">
        <v>3446875</v>
      </c>
      <c r="H2690">
        <v>-51300222.090009987</v>
      </c>
      <c r="I2690">
        <v>-4.1428315877756542E-6</v>
      </c>
      <c r="J2690">
        <v>6.9455314622363127E-6</v>
      </c>
      <c r="K2690">
        <v>-11.025144816425415</v>
      </c>
      <c r="L2690">
        <v>-1588.3110669812509</v>
      </c>
      <c r="M2690">
        <v>0</v>
      </c>
    </row>
    <row r="2691" spans="1:13" x14ac:dyDescent="0.15">
      <c r="A2691">
        <v>122</v>
      </c>
      <c r="B2691" t="s">
        <v>190</v>
      </c>
      <c r="C2691" t="s">
        <v>464</v>
      </c>
      <c r="D2691">
        <v>6</v>
      </c>
      <c r="E2691">
        <v>3446875</v>
      </c>
      <c r="F2691">
        <v>3818750</v>
      </c>
      <c r="G2691">
        <v>3632812.5</v>
      </c>
      <c r="H2691">
        <v>-108316180.77627145</v>
      </c>
      <c r="I2691">
        <v>-2.1844597540537022E-6</v>
      </c>
      <c r="J2691">
        <v>8.9039032959582647E-6</v>
      </c>
      <c r="K2691">
        <v>-23.278682437771778</v>
      </c>
      <c r="L2691">
        <v>-3081.6066966371495</v>
      </c>
      <c r="M2691">
        <v>0</v>
      </c>
    </row>
    <row r="2692" spans="1:13" x14ac:dyDescent="0.15">
      <c r="A2692">
        <v>122</v>
      </c>
      <c r="B2692" t="s">
        <v>190</v>
      </c>
      <c r="C2692" t="s">
        <v>464</v>
      </c>
      <c r="D2692">
        <v>7</v>
      </c>
      <c r="E2692">
        <v>3632812.5</v>
      </c>
      <c r="F2692">
        <v>3818750</v>
      </c>
      <c r="G2692">
        <v>3725781.25</v>
      </c>
      <c r="H2692">
        <v>-23652943.342204638</v>
      </c>
      <c r="I2692">
        <v>-2.7157609177869333E-7</v>
      </c>
      <c r="J2692">
        <v>1.0816786958233274E-5</v>
      </c>
      <c r="K2692">
        <v>-5.0833527625856858</v>
      </c>
      <c r="L2692">
        <v>-734.84519769389681</v>
      </c>
      <c r="M2692">
        <v>0</v>
      </c>
    </row>
    <row r="2693" spans="1:13" x14ac:dyDescent="0.15">
      <c r="A2693">
        <v>122</v>
      </c>
      <c r="B2693" t="s">
        <v>190</v>
      </c>
      <c r="C2693" t="s">
        <v>464</v>
      </c>
      <c r="D2693">
        <v>8</v>
      </c>
      <c r="E2693">
        <v>3725781.25</v>
      </c>
      <c r="F2693">
        <v>3818750</v>
      </c>
      <c r="G2693">
        <v>3772265.625</v>
      </c>
      <c r="H2693">
        <v>111525881.65519327</v>
      </c>
      <c r="I2693">
        <v>1.0052236677291434E-6</v>
      </c>
      <c r="J2693">
        <v>1.209358671774111E-5</v>
      </c>
      <c r="K2693">
        <v>23.968492648445547</v>
      </c>
      <c r="L2693">
        <v>2856.4694733073911</v>
      </c>
      <c r="M2693">
        <v>0</v>
      </c>
    </row>
    <row r="2694" spans="1:13" x14ac:dyDescent="0.15">
      <c r="A2694">
        <v>122</v>
      </c>
      <c r="B2694" t="s">
        <v>190</v>
      </c>
      <c r="C2694" t="s">
        <v>464</v>
      </c>
      <c r="D2694">
        <v>9</v>
      </c>
      <c r="E2694">
        <v>3725781.25</v>
      </c>
      <c r="F2694">
        <v>3772265.625</v>
      </c>
      <c r="G2694">
        <v>3749023.4375</v>
      </c>
      <c r="H2694">
        <v>34904901.460093506</v>
      </c>
      <c r="I2694">
        <v>3.5294601776915589E-7</v>
      </c>
      <c r="J2694">
        <v>1.1441309067781123E-5</v>
      </c>
      <c r="K2694">
        <v>7.5015580385865519</v>
      </c>
      <c r="L2694">
        <v>831.03983055836807</v>
      </c>
      <c r="M2694">
        <v>0</v>
      </c>
    </row>
    <row r="2695" spans="1:13" x14ac:dyDescent="0.15">
      <c r="A2695">
        <v>122</v>
      </c>
      <c r="B2695" t="s">
        <v>190</v>
      </c>
      <c r="C2695" t="s">
        <v>464</v>
      </c>
      <c r="D2695">
        <v>10</v>
      </c>
      <c r="E2695">
        <v>3725781.25</v>
      </c>
      <c r="F2695">
        <v>3749023.4375</v>
      </c>
      <c r="G2695">
        <v>3737402.34375</v>
      </c>
      <c r="H2695">
        <v>3461533.233340669</v>
      </c>
      <c r="I2695">
        <v>3.7235976996022121E-8</v>
      </c>
      <c r="J2695">
        <v>1.1125599027007989E-5</v>
      </c>
      <c r="K2695">
        <v>0.7439325529134907</v>
      </c>
      <c r="L2695">
        <v>-7.3813061863853831</v>
      </c>
      <c r="M2695">
        <v>0</v>
      </c>
    </row>
    <row r="2696" spans="1:13" x14ac:dyDescent="0.15">
      <c r="A2696">
        <v>122</v>
      </c>
      <c r="B2696" t="s">
        <v>190</v>
      </c>
      <c r="C2696" t="s">
        <v>464</v>
      </c>
      <c r="D2696">
        <v>11</v>
      </c>
      <c r="E2696">
        <v>3737402.34375</v>
      </c>
      <c r="F2696">
        <v>3749023.4375</v>
      </c>
      <c r="G2696">
        <v>3743212.890625</v>
      </c>
      <c r="H2696">
        <v>18629967.99862973</v>
      </c>
      <c r="I2696">
        <v>1.9422233773290437E-7</v>
      </c>
      <c r="J2696">
        <v>1.1282585387744871E-5</v>
      </c>
      <c r="K2696">
        <v>4.0038441695218774</v>
      </c>
      <c r="L2696">
        <v>397.69993166269273</v>
      </c>
      <c r="M2696">
        <v>0</v>
      </c>
    </row>
    <row r="2697" spans="1:13" x14ac:dyDescent="0.15">
      <c r="A2697">
        <v>122</v>
      </c>
      <c r="B2697" t="s">
        <v>190</v>
      </c>
      <c r="C2697" t="s">
        <v>464</v>
      </c>
      <c r="D2697">
        <v>12</v>
      </c>
      <c r="E2697">
        <v>3737402.34375</v>
      </c>
      <c r="F2697">
        <v>3743212.890625</v>
      </c>
      <c r="G2697">
        <v>3740307.6171875</v>
      </c>
      <c r="H2697">
        <v>10908953.547574673</v>
      </c>
      <c r="I2697">
        <v>1.1551275333885552E-7</v>
      </c>
      <c r="J2697">
        <v>1.1203875803350822E-5</v>
      </c>
      <c r="K2697">
        <v>2.3444887323614534</v>
      </c>
      <c r="L2697">
        <v>191.6592607903622</v>
      </c>
      <c r="M2697">
        <v>0</v>
      </c>
    </row>
    <row r="2698" spans="1:13" x14ac:dyDescent="0.15">
      <c r="A2698">
        <v>122</v>
      </c>
      <c r="B2698" t="s">
        <v>190</v>
      </c>
      <c r="C2698" t="s">
        <v>464</v>
      </c>
      <c r="D2698">
        <v>13</v>
      </c>
      <c r="E2698">
        <v>3737402.34375</v>
      </c>
      <c r="F2698">
        <v>3740307.6171875</v>
      </c>
      <c r="G2698">
        <v>3738854.98046875</v>
      </c>
      <c r="H2698">
        <v>7151234.0319184642</v>
      </c>
      <c r="I2698">
        <v>7.6320366045738074E-8</v>
      </c>
      <c r="J2698">
        <v>1.1164683416057705E-5</v>
      </c>
      <c r="K2698">
        <v>1.53690154946531</v>
      </c>
      <c r="L2698">
        <v>91.268023747256848</v>
      </c>
      <c r="M2698">
        <v>0</v>
      </c>
    </row>
    <row r="2699" spans="1:13" x14ac:dyDescent="0.15">
      <c r="A2699">
        <v>122</v>
      </c>
      <c r="B2699" t="s">
        <v>190</v>
      </c>
      <c r="C2699" t="s">
        <v>464</v>
      </c>
      <c r="D2699">
        <v>14</v>
      </c>
      <c r="E2699">
        <v>3737402.34375</v>
      </c>
      <c r="F2699">
        <v>3738854.98046875</v>
      </c>
      <c r="G2699">
        <v>3738128.662109375</v>
      </c>
      <c r="H2699">
        <v>5297905.0437798891</v>
      </c>
      <c r="I2699">
        <v>5.6764684734552303E-8</v>
      </c>
      <c r="J2699">
        <v>1.1145127734746519E-5</v>
      </c>
      <c r="K2699">
        <v>1.1385948822767082</v>
      </c>
      <c r="L2699">
        <v>41.726128837693715</v>
      </c>
      <c r="M2699">
        <v>0</v>
      </c>
    </row>
    <row r="2700" spans="1:13" x14ac:dyDescent="0.15">
      <c r="A2700">
        <v>122</v>
      </c>
      <c r="B2700" t="s">
        <v>190</v>
      </c>
      <c r="C2700" t="s">
        <v>464</v>
      </c>
      <c r="D2700">
        <v>15</v>
      </c>
      <c r="E2700">
        <v>3737402.34375</v>
      </c>
      <c r="F2700">
        <v>3738128.662109375</v>
      </c>
      <c r="G2700">
        <v>3737765.5029296875</v>
      </c>
      <c r="H2700">
        <v>4377543.7060328908</v>
      </c>
      <c r="I2700">
        <v>4.6996335985695288E-8</v>
      </c>
      <c r="J2700">
        <v>1.1135359385997662E-5</v>
      </c>
      <c r="K2700">
        <v>0.94079618631208206</v>
      </c>
      <c r="L2700">
        <v>17.116595532858884</v>
      </c>
      <c r="M2700">
        <v>0</v>
      </c>
    </row>
    <row r="2701" spans="1:13" x14ac:dyDescent="0.15">
      <c r="A2701">
        <v>122</v>
      </c>
      <c r="B2701" t="s">
        <v>190</v>
      </c>
      <c r="C2701" t="s">
        <v>464</v>
      </c>
      <c r="D2701">
        <v>16</v>
      </c>
      <c r="E2701">
        <v>3737402.34375</v>
      </c>
      <c r="F2701">
        <v>3737765.5029296875</v>
      </c>
      <c r="G2701">
        <v>3737583.9233398438</v>
      </c>
      <c r="H2701">
        <v>3918980.4397502774</v>
      </c>
      <c r="I2701">
        <v>4.2115002096294925E-8</v>
      </c>
      <c r="J2701">
        <v>1.1130478052108262E-5</v>
      </c>
      <c r="K2701">
        <v>0.84224444107035157</v>
      </c>
      <c r="L2701">
        <v>4.8533095210967394</v>
      </c>
      <c r="M2701">
        <v>0</v>
      </c>
    </row>
    <row r="2702" spans="1:13" x14ac:dyDescent="0.15">
      <c r="A2702">
        <v>122</v>
      </c>
      <c r="B2702" t="s">
        <v>190</v>
      </c>
      <c r="C2702" t="s">
        <v>464</v>
      </c>
      <c r="D2702">
        <v>17</v>
      </c>
      <c r="E2702">
        <v>3737402.34375</v>
      </c>
      <c r="F2702">
        <v>3737583.9233398438</v>
      </c>
      <c r="G2702">
        <v>3737493.1335449219</v>
      </c>
      <c r="H2702">
        <v>3690095.4520716956</v>
      </c>
      <c r="I2702">
        <v>3.967496691344864E-8</v>
      </c>
      <c r="J2702">
        <v>1.1128038016925416E-5</v>
      </c>
      <c r="K2702">
        <v>0.79305381318116885</v>
      </c>
      <c r="L2702">
        <v>-1.2681677204386121</v>
      </c>
      <c r="M2702">
        <v>0</v>
      </c>
    </row>
    <row r="2703" spans="1:13" x14ac:dyDescent="0.15">
      <c r="A2703">
        <v>122</v>
      </c>
      <c r="B2703" t="s">
        <v>190</v>
      </c>
      <c r="C2703" t="s">
        <v>464</v>
      </c>
      <c r="D2703">
        <v>18</v>
      </c>
      <c r="E2703">
        <v>3737493.1335449219</v>
      </c>
      <c r="F2703">
        <v>3737583.9233398438</v>
      </c>
      <c r="G2703">
        <v>3737538.5284423828</v>
      </c>
      <c r="H2703">
        <v>3804563.4731292794</v>
      </c>
      <c r="I2703">
        <v>4.0895556264847167E-8</v>
      </c>
      <c r="J2703">
        <v>1.1129258606276814E-5</v>
      </c>
      <c r="K2703">
        <v>0.81765461328677425</v>
      </c>
      <c r="L2703">
        <v>1.7932910704957801</v>
      </c>
      <c r="M2703">
        <v>0</v>
      </c>
    </row>
    <row r="2704" spans="1:13" x14ac:dyDescent="0.15">
      <c r="A2704">
        <v>122</v>
      </c>
      <c r="B2704" t="s">
        <v>190</v>
      </c>
      <c r="C2704" t="s">
        <v>464</v>
      </c>
      <c r="D2704">
        <v>19</v>
      </c>
      <c r="E2704">
        <v>3737493.1335449219</v>
      </c>
      <c r="F2704">
        <v>3737538.5284423828</v>
      </c>
      <c r="G2704">
        <v>3737515.8309936523</v>
      </c>
      <c r="H2704">
        <v>3747291.9166054497</v>
      </c>
      <c r="I2704">
        <v>4.0284936228259126E-8</v>
      </c>
      <c r="J2704">
        <v>1.1128647986240226E-5</v>
      </c>
      <c r="K2704">
        <v>0.80534614406749028</v>
      </c>
      <c r="L2704">
        <v>0.2615664000866143</v>
      </c>
      <c r="M2704">
        <v>0</v>
      </c>
    </row>
    <row r="2705" spans="1:15" x14ac:dyDescent="0.15">
      <c r="A2705">
        <v>122</v>
      </c>
      <c r="B2705" t="s">
        <v>190</v>
      </c>
      <c r="C2705" t="s">
        <v>465</v>
      </c>
      <c r="D2705">
        <v>19</v>
      </c>
      <c r="E2705">
        <v>3737493.1335449219</v>
      </c>
      <c r="F2705">
        <v>3737538.5284423828</v>
      </c>
      <c r="G2705">
        <v>3737515.8309936523</v>
      </c>
      <c r="H2705">
        <v>3747291.9166054497</v>
      </c>
      <c r="I2705">
        <v>4.0284936228259126E-8</v>
      </c>
      <c r="J2705">
        <v>1.1128647986240226E-5</v>
      </c>
      <c r="K2705">
        <v>0.80534614406749028</v>
      </c>
      <c r="L2705">
        <v>0.2615664000866143</v>
      </c>
      <c r="M2705">
        <v>0</v>
      </c>
      <c r="N2705" t="s">
        <v>466</v>
      </c>
      <c r="O2705" t="s">
        <v>467</v>
      </c>
    </row>
    <row r="2706" spans="1:15" x14ac:dyDescent="0.15">
      <c r="A2706">
        <v>123</v>
      </c>
      <c r="B2706" t="s">
        <v>191</v>
      </c>
      <c r="C2706" t="s">
        <v>461</v>
      </c>
      <c r="D2706">
        <v>0</v>
      </c>
      <c r="E2706">
        <v>100000</v>
      </c>
      <c r="F2706">
        <v>12000000</v>
      </c>
      <c r="G2706">
        <v>100000</v>
      </c>
      <c r="H2706">
        <v>-30.980837013882383</v>
      </c>
      <c r="I2706">
        <v>-2.5701006958450326E-4</v>
      </c>
      <c r="J2706">
        <v>-2.4592170653449131E-4</v>
      </c>
      <c r="K2706">
        <v>-5.9883389843870524E-6</v>
      </c>
      <c r="L2706">
        <v>-100.03098083701389</v>
      </c>
      <c r="M2706">
        <v>0</v>
      </c>
      <c r="O2706" t="s">
        <v>462</v>
      </c>
    </row>
    <row r="2707" spans="1:15" x14ac:dyDescent="0.15">
      <c r="A2707">
        <v>123</v>
      </c>
      <c r="B2707" t="s">
        <v>191</v>
      </c>
      <c r="C2707" t="s">
        <v>461</v>
      </c>
      <c r="D2707">
        <v>0</v>
      </c>
      <c r="E2707">
        <v>100000</v>
      </c>
      <c r="F2707">
        <v>12000000</v>
      </c>
      <c r="G2707">
        <v>12000000</v>
      </c>
      <c r="H2707">
        <v>18045208418702.457</v>
      </c>
      <c r="I2707">
        <v>1.1037358121536897E-2</v>
      </c>
      <c r="J2707">
        <v>1.1048446484586909E-2</v>
      </c>
      <c r="K2707">
        <v>3487989.2046391051</v>
      </c>
      <c r="L2707">
        <v>150376636.82252046</v>
      </c>
      <c r="M2707">
        <v>0</v>
      </c>
      <c r="O2707" t="s">
        <v>463</v>
      </c>
    </row>
    <row r="2708" spans="1:15" x14ac:dyDescent="0.15">
      <c r="A2708">
        <v>123</v>
      </c>
      <c r="B2708" t="s">
        <v>191</v>
      </c>
      <c r="C2708" t="s">
        <v>464</v>
      </c>
      <c r="D2708">
        <v>1</v>
      </c>
      <c r="E2708">
        <v>100000</v>
      </c>
      <c r="F2708">
        <v>12000000</v>
      </c>
      <c r="G2708">
        <v>6050000</v>
      </c>
      <c r="H2708">
        <v>165763274895.24002</v>
      </c>
      <c r="I2708">
        <v>2.743357919160275E-4</v>
      </c>
      <c r="J2708">
        <v>2.8542415496603945E-4</v>
      </c>
      <c r="K2708">
        <v>32040.666970683607</v>
      </c>
      <c r="L2708">
        <v>2739788.8412436368</v>
      </c>
      <c r="M2708">
        <v>0</v>
      </c>
    </row>
    <row r="2709" spans="1:15" x14ac:dyDescent="0.15">
      <c r="A2709">
        <v>123</v>
      </c>
      <c r="B2709" t="s">
        <v>191</v>
      </c>
      <c r="C2709" t="s">
        <v>464</v>
      </c>
      <c r="D2709">
        <v>2</v>
      </c>
      <c r="E2709">
        <v>100000</v>
      </c>
      <c r="F2709">
        <v>6050000</v>
      </c>
      <c r="G2709">
        <v>3075000</v>
      </c>
      <c r="H2709">
        <v>-652977.23996025324</v>
      </c>
      <c r="I2709">
        <v>-8.0513726918437082E-6</v>
      </c>
      <c r="J2709">
        <v>3.0369903581682591E-6</v>
      </c>
      <c r="K2709">
        <v>-0.126215087740182</v>
      </c>
      <c r="L2709">
        <v>-121.23503219382937</v>
      </c>
      <c r="M2709">
        <v>0</v>
      </c>
    </row>
    <row r="2710" spans="1:15" x14ac:dyDescent="0.15">
      <c r="A2710">
        <v>123</v>
      </c>
      <c r="B2710" t="s">
        <v>191</v>
      </c>
      <c r="C2710" t="s">
        <v>464</v>
      </c>
      <c r="D2710">
        <v>3</v>
      </c>
      <c r="E2710">
        <v>3075000</v>
      </c>
      <c r="F2710">
        <v>6050000</v>
      </c>
      <c r="G2710">
        <v>4562500</v>
      </c>
      <c r="H2710">
        <v>8395242858.9267263</v>
      </c>
      <c r="I2710">
        <v>2.9326651366269926E-5</v>
      </c>
      <c r="J2710">
        <v>4.0415014416281894E-5</v>
      </c>
      <c r="K2710">
        <v>1622.7308536880576</v>
      </c>
      <c r="L2710">
        <v>183905.3229353803</v>
      </c>
      <c r="M2710">
        <v>0</v>
      </c>
    </row>
    <row r="2711" spans="1:15" x14ac:dyDescent="0.15">
      <c r="A2711">
        <v>123</v>
      </c>
      <c r="B2711" t="s">
        <v>191</v>
      </c>
      <c r="C2711" t="s">
        <v>464</v>
      </c>
      <c r="D2711">
        <v>4</v>
      </c>
      <c r="E2711">
        <v>3075000</v>
      </c>
      <c r="F2711">
        <v>4562500</v>
      </c>
      <c r="G2711">
        <v>3818750</v>
      </c>
      <c r="H2711">
        <v>-106480189.30711271</v>
      </c>
      <c r="I2711">
        <v>-1.9965949123665593E-6</v>
      </c>
      <c r="J2711">
        <v>9.0917681376454076E-6</v>
      </c>
      <c r="K2711">
        <v>-20.581737943586639</v>
      </c>
      <c r="L2711">
        <v>-2888.3519294824932</v>
      </c>
      <c r="M2711">
        <v>0</v>
      </c>
    </row>
    <row r="2712" spans="1:15" x14ac:dyDescent="0.15">
      <c r="A2712">
        <v>123</v>
      </c>
      <c r="B2712" t="s">
        <v>191</v>
      </c>
      <c r="C2712" t="s">
        <v>464</v>
      </c>
      <c r="D2712">
        <v>5</v>
      </c>
      <c r="E2712">
        <v>3818750</v>
      </c>
      <c r="F2712">
        <v>4562500</v>
      </c>
      <c r="G2712">
        <v>4190625</v>
      </c>
      <c r="H2712">
        <v>1819662667.1008537</v>
      </c>
      <c r="I2712">
        <v>9.1895309082983942E-6</v>
      </c>
      <c r="J2712">
        <v>2.0277893958310361E-5</v>
      </c>
      <c r="K2712">
        <v>351.72570976539367</v>
      </c>
      <c r="L2712">
        <v>43322.22620971463</v>
      </c>
      <c r="M2712">
        <v>0</v>
      </c>
    </row>
    <row r="2713" spans="1:15" x14ac:dyDescent="0.15">
      <c r="A2713">
        <v>123</v>
      </c>
      <c r="B2713" t="s">
        <v>191</v>
      </c>
      <c r="C2713" t="s">
        <v>464</v>
      </c>
      <c r="D2713">
        <v>6</v>
      </c>
      <c r="E2713">
        <v>3818750</v>
      </c>
      <c r="F2713">
        <v>4190625</v>
      </c>
      <c r="G2713">
        <v>4004687.5</v>
      </c>
      <c r="H2713">
        <v>367848717.36917913</v>
      </c>
      <c r="I2713">
        <v>2.631659269696517E-6</v>
      </c>
      <c r="J2713">
        <v>1.3720022319708484E-5</v>
      </c>
      <c r="K2713">
        <v>71.102107847879111</v>
      </c>
      <c r="L2713">
        <v>9085.4537306388866</v>
      </c>
      <c r="M2713">
        <v>0</v>
      </c>
    </row>
    <row r="2714" spans="1:15" x14ac:dyDescent="0.15">
      <c r="A2714">
        <v>123</v>
      </c>
      <c r="B2714" t="s">
        <v>191</v>
      </c>
      <c r="C2714" t="s">
        <v>464</v>
      </c>
      <c r="D2714">
        <v>7</v>
      </c>
      <c r="E2714">
        <v>3818750</v>
      </c>
      <c r="F2714">
        <v>4004687.5</v>
      </c>
      <c r="G2714">
        <v>3911718.75</v>
      </c>
      <c r="H2714">
        <v>4361136.0509803714</v>
      </c>
      <c r="I2714">
        <v>4.6821844126013261E-8</v>
      </c>
      <c r="J2714">
        <v>1.113518489413798E-5</v>
      </c>
      <c r="K2714">
        <v>0.8429714477565311</v>
      </c>
      <c r="L2714">
        <v>11.488998307467055</v>
      </c>
      <c r="M2714">
        <v>0</v>
      </c>
    </row>
    <row r="2715" spans="1:15" x14ac:dyDescent="0.15">
      <c r="A2715">
        <v>123</v>
      </c>
      <c r="B2715" t="s">
        <v>191</v>
      </c>
      <c r="C2715" t="s">
        <v>464</v>
      </c>
      <c r="D2715">
        <v>8</v>
      </c>
      <c r="E2715">
        <v>3818750</v>
      </c>
      <c r="F2715">
        <v>3911718.75</v>
      </c>
      <c r="G2715">
        <v>3865234.375</v>
      </c>
      <c r="H2715">
        <v>-77826104.079268247</v>
      </c>
      <c r="I2715">
        <v>-1.0930212907413473E-6</v>
      </c>
      <c r="J2715">
        <v>9.9953417592706196E-6</v>
      </c>
      <c r="K2715">
        <v>-15.043140792226227</v>
      </c>
      <c r="L2715">
        <v>-2113.4899084681829</v>
      </c>
      <c r="M2715">
        <v>0</v>
      </c>
    </row>
    <row r="2716" spans="1:15" x14ac:dyDescent="0.15">
      <c r="A2716">
        <v>123</v>
      </c>
      <c r="B2716" t="s">
        <v>191</v>
      </c>
      <c r="C2716" t="s">
        <v>464</v>
      </c>
      <c r="D2716">
        <v>9</v>
      </c>
      <c r="E2716">
        <v>3865234.375</v>
      </c>
      <c r="F2716">
        <v>3911718.75</v>
      </c>
      <c r="G2716">
        <v>3888476.5625</v>
      </c>
      <c r="H2716">
        <v>-43907994.483629994</v>
      </c>
      <c r="I2716">
        <v>-5.3521212608758715E-7</v>
      </c>
      <c r="J2716">
        <v>1.055315092392438E-5</v>
      </c>
      <c r="K2716">
        <v>-8.4870513658088917</v>
      </c>
      <c r="L2716">
        <v>-1229.1824388778221</v>
      </c>
      <c r="M2716">
        <v>0</v>
      </c>
    </row>
    <row r="2717" spans="1:15" x14ac:dyDescent="0.15">
      <c r="A2717">
        <v>123</v>
      </c>
      <c r="B2717" t="s">
        <v>191</v>
      </c>
      <c r="C2717" t="s">
        <v>464</v>
      </c>
      <c r="D2717">
        <v>10</v>
      </c>
      <c r="E2717">
        <v>3888476.5625</v>
      </c>
      <c r="F2717">
        <v>3911718.75</v>
      </c>
      <c r="G2717">
        <v>3900097.65625</v>
      </c>
      <c r="H2717">
        <v>-21650589.363075517</v>
      </c>
      <c r="I2717">
        <v>-2.4726824110389922E-7</v>
      </c>
      <c r="J2717">
        <v>1.0841094808908068E-5</v>
      </c>
      <c r="K2717">
        <v>-4.1848794549922799</v>
      </c>
      <c r="L2717">
        <v>-655.12941652576126</v>
      </c>
      <c r="M2717">
        <v>0</v>
      </c>
    </row>
    <row r="2718" spans="1:15" x14ac:dyDescent="0.15">
      <c r="A2718">
        <v>123</v>
      </c>
      <c r="B2718" t="s">
        <v>191</v>
      </c>
      <c r="C2718" t="s">
        <v>464</v>
      </c>
      <c r="D2718">
        <v>11</v>
      </c>
      <c r="E2718">
        <v>3900097.65625</v>
      </c>
      <c r="F2718">
        <v>3911718.75</v>
      </c>
      <c r="G2718">
        <v>3905908.203125</v>
      </c>
      <c r="H2718">
        <v>-9124428.525117306</v>
      </c>
      <c r="I2718">
        <v>-1.009971387062086E-7</v>
      </c>
      <c r="J2718">
        <v>1.0987365911305758E-5</v>
      </c>
      <c r="K2718">
        <v>-1.7636763985017316</v>
      </c>
      <c r="L2718">
        <v>-333.60581075144381</v>
      </c>
      <c r="M2718">
        <v>0</v>
      </c>
    </row>
    <row r="2719" spans="1:15" x14ac:dyDescent="0.15">
      <c r="A2719">
        <v>123</v>
      </c>
      <c r="B2719" t="s">
        <v>191</v>
      </c>
      <c r="C2719" t="s">
        <v>464</v>
      </c>
      <c r="D2719">
        <v>12</v>
      </c>
      <c r="E2719">
        <v>3905908.203125</v>
      </c>
      <c r="F2719">
        <v>3911718.75</v>
      </c>
      <c r="G2719">
        <v>3908813.4765625</v>
      </c>
      <c r="H2719">
        <v>-2502874.7249868214</v>
      </c>
      <c r="I2719">
        <v>-2.7281842431515563E-8</v>
      </c>
      <c r="J2719">
        <v>1.1061081207580451E-5</v>
      </c>
      <c r="K2719">
        <v>-0.48378493718421867</v>
      </c>
      <c r="L2719">
        <v>-164.03157224037989</v>
      </c>
      <c r="M2719">
        <v>0</v>
      </c>
    </row>
    <row r="2720" spans="1:15" x14ac:dyDescent="0.15">
      <c r="A2720">
        <v>123</v>
      </c>
      <c r="B2720" t="s">
        <v>191</v>
      </c>
      <c r="C2720" t="s">
        <v>464</v>
      </c>
      <c r="D2720">
        <v>13</v>
      </c>
      <c r="E2720">
        <v>3908813.4765625</v>
      </c>
      <c r="F2720">
        <v>3911718.75</v>
      </c>
      <c r="G2720">
        <v>3910266.11328125</v>
      </c>
      <c r="H2720">
        <v>898718.3755475115</v>
      </c>
      <c r="I2720">
        <v>9.7219871803726139E-9</v>
      </c>
      <c r="J2720">
        <v>1.109808503719234E-5</v>
      </c>
      <c r="K2720">
        <v>0.17371481221971477</v>
      </c>
      <c r="L2720">
        <v>-77.01643955906205</v>
      </c>
      <c r="M2720">
        <v>0</v>
      </c>
    </row>
    <row r="2721" spans="1:15" x14ac:dyDescent="0.15">
      <c r="A2721">
        <v>123</v>
      </c>
      <c r="B2721" t="s">
        <v>191</v>
      </c>
      <c r="C2721" t="s">
        <v>464</v>
      </c>
      <c r="D2721">
        <v>14</v>
      </c>
      <c r="E2721">
        <v>3910266.11328125</v>
      </c>
      <c r="F2721">
        <v>3911718.75</v>
      </c>
      <c r="G2721">
        <v>3910992.431640625</v>
      </c>
      <c r="H2721">
        <v>2622260.4184416202</v>
      </c>
      <c r="I2721">
        <v>2.8259433331598917E-8</v>
      </c>
      <c r="J2721">
        <v>1.1116622483343566E-5</v>
      </c>
      <c r="K2721">
        <v>0.50686120210156416</v>
      </c>
      <c r="L2721">
        <v>-32.951534315764292</v>
      </c>
      <c r="M2721">
        <v>0</v>
      </c>
    </row>
    <row r="2722" spans="1:15" x14ac:dyDescent="0.15">
      <c r="A2722">
        <v>123</v>
      </c>
      <c r="B2722" t="s">
        <v>191</v>
      </c>
      <c r="C2722" t="s">
        <v>464</v>
      </c>
      <c r="D2722">
        <v>15</v>
      </c>
      <c r="E2722">
        <v>3910992.431640625</v>
      </c>
      <c r="F2722">
        <v>3911718.75</v>
      </c>
      <c r="G2722">
        <v>3911355.5908203125</v>
      </c>
      <c r="H2722">
        <v>3489786.2088371865</v>
      </c>
      <c r="I2722">
        <v>3.7537594723511679E-8</v>
      </c>
      <c r="J2722">
        <v>1.1125900644735479E-5</v>
      </c>
      <c r="K2722">
        <v>0.67454674617705468</v>
      </c>
      <c r="L2722">
        <v>-10.778088879786868</v>
      </c>
      <c r="M2722">
        <v>0</v>
      </c>
    </row>
    <row r="2723" spans="1:15" x14ac:dyDescent="0.15">
      <c r="A2723">
        <v>123</v>
      </c>
      <c r="B2723" t="s">
        <v>191</v>
      </c>
      <c r="C2723" t="s">
        <v>464</v>
      </c>
      <c r="D2723">
        <v>16</v>
      </c>
      <c r="E2723">
        <v>3911355.5908203125</v>
      </c>
      <c r="F2723">
        <v>3911718.75</v>
      </c>
      <c r="G2723">
        <v>3911537.1704101563</v>
      </c>
      <c r="H2723">
        <v>3924982.8048429522</v>
      </c>
      <c r="I2723">
        <v>4.2178958250041059E-8</v>
      </c>
      <c r="J2723">
        <v>1.1130542008262008E-5</v>
      </c>
      <c r="K2723">
        <v>0.75866664069656309</v>
      </c>
      <c r="L2723">
        <v>0.34374297998518161</v>
      </c>
      <c r="M2723">
        <v>0</v>
      </c>
    </row>
    <row r="2724" spans="1:15" x14ac:dyDescent="0.15">
      <c r="A2724">
        <v>123</v>
      </c>
      <c r="B2724" t="s">
        <v>191</v>
      </c>
      <c r="C2724" t="s">
        <v>465</v>
      </c>
      <c r="D2724">
        <v>16</v>
      </c>
      <c r="E2724">
        <v>3911355.5908203125</v>
      </c>
      <c r="F2724">
        <v>3911718.75</v>
      </c>
      <c r="G2724">
        <v>3911537.1704101563</v>
      </c>
      <c r="H2724">
        <v>3924982.8048429522</v>
      </c>
      <c r="I2724">
        <v>4.2178958250041059E-8</v>
      </c>
      <c r="J2724">
        <v>1.1130542008262008E-5</v>
      </c>
      <c r="K2724">
        <v>0.75866664069656309</v>
      </c>
      <c r="L2724">
        <v>0.34374297998518161</v>
      </c>
      <c r="M2724">
        <v>0</v>
      </c>
      <c r="N2724" t="s">
        <v>466</v>
      </c>
      <c r="O2724" t="s">
        <v>467</v>
      </c>
    </row>
    <row r="2725" spans="1:15" x14ac:dyDescent="0.15">
      <c r="A2725">
        <v>124</v>
      </c>
      <c r="B2725" t="s">
        <v>192</v>
      </c>
      <c r="C2725" t="s">
        <v>461</v>
      </c>
      <c r="D2725">
        <v>0</v>
      </c>
      <c r="E2725">
        <v>100000</v>
      </c>
      <c r="F2725">
        <v>12000000</v>
      </c>
      <c r="G2725">
        <v>100000</v>
      </c>
      <c r="H2725">
        <v>-30.656189857058802</v>
      </c>
      <c r="I2725">
        <v>-2.5528892218472431E-4</v>
      </c>
      <c r="J2725">
        <v>-2.4437211667262113E-4</v>
      </c>
      <c r="K2725">
        <v>-6.5221230223706206E-6</v>
      </c>
      <c r="L2725">
        <v>-100.03065618985705</v>
      </c>
      <c r="M2725">
        <v>0</v>
      </c>
      <c r="O2725" t="s">
        <v>462</v>
      </c>
    </row>
    <row r="2726" spans="1:15" x14ac:dyDescent="0.15">
      <c r="A2726">
        <v>124</v>
      </c>
      <c r="B2726" t="s">
        <v>192</v>
      </c>
      <c r="C2726" t="s">
        <v>461</v>
      </c>
      <c r="D2726">
        <v>0</v>
      </c>
      <c r="E2726">
        <v>100000</v>
      </c>
      <c r="F2726">
        <v>12000000</v>
      </c>
      <c r="G2726">
        <v>12000000</v>
      </c>
      <c r="H2726">
        <v>18002234697662.66</v>
      </c>
      <c r="I2726">
        <v>1.0795099894023935E-2</v>
      </c>
      <c r="J2726">
        <v>1.0806016699536038E-2</v>
      </c>
      <c r="K2726">
        <v>3829986.3721880536</v>
      </c>
      <c r="L2726">
        <v>150018522.48052216</v>
      </c>
      <c r="M2726">
        <v>0</v>
      </c>
      <c r="O2726" t="s">
        <v>463</v>
      </c>
    </row>
    <row r="2727" spans="1:15" x14ac:dyDescent="0.15">
      <c r="A2727">
        <v>124</v>
      </c>
      <c r="B2727" t="s">
        <v>192</v>
      </c>
      <c r="C2727" t="s">
        <v>464</v>
      </c>
      <c r="D2727">
        <v>1</v>
      </c>
      <c r="E2727">
        <v>100000</v>
      </c>
      <c r="F2727">
        <v>12000000</v>
      </c>
      <c r="G2727">
        <v>6050000</v>
      </c>
      <c r="H2727">
        <v>166540439569.45334</v>
      </c>
      <c r="I2727">
        <v>2.7005966564186445E-4</v>
      </c>
      <c r="J2727">
        <v>2.8097647115396762E-4</v>
      </c>
      <c r="K2727">
        <v>35431.5797278229</v>
      </c>
      <c r="L2727">
        <v>2752634.5383380717</v>
      </c>
      <c r="M2727">
        <v>0</v>
      </c>
    </row>
    <row r="2728" spans="1:15" x14ac:dyDescent="0.15">
      <c r="A2728">
        <v>124</v>
      </c>
      <c r="B2728" t="s">
        <v>192</v>
      </c>
      <c r="C2728" t="s">
        <v>464</v>
      </c>
      <c r="D2728">
        <v>2</v>
      </c>
      <c r="E2728">
        <v>100000</v>
      </c>
      <c r="F2728">
        <v>6050000</v>
      </c>
      <c r="G2728">
        <v>3075000</v>
      </c>
      <c r="H2728">
        <v>-657364.1706302251</v>
      </c>
      <c r="I2728">
        <v>-7.9249256058328169E-6</v>
      </c>
      <c r="J2728">
        <v>2.9918799062703698E-6</v>
      </c>
      <c r="K2728">
        <v>-0.13985462679282548</v>
      </c>
      <c r="L2728">
        <v>-121.37769660586098</v>
      </c>
      <c r="M2728">
        <v>0</v>
      </c>
    </row>
    <row r="2729" spans="1:15" x14ac:dyDescent="0.15">
      <c r="A2729">
        <v>124</v>
      </c>
      <c r="B2729" t="s">
        <v>192</v>
      </c>
      <c r="C2729" t="s">
        <v>464</v>
      </c>
      <c r="D2729">
        <v>3</v>
      </c>
      <c r="E2729">
        <v>3075000</v>
      </c>
      <c r="F2729">
        <v>6050000</v>
      </c>
      <c r="G2729">
        <v>4562500</v>
      </c>
      <c r="H2729">
        <v>8396041378.8154926</v>
      </c>
      <c r="I2729">
        <v>2.8791687708320184E-5</v>
      </c>
      <c r="J2729">
        <v>3.9708493220423372E-5</v>
      </c>
      <c r="K2729">
        <v>1786.2629057583299</v>
      </c>
      <c r="L2729">
        <v>183922.82474116149</v>
      </c>
      <c r="M2729">
        <v>0</v>
      </c>
    </row>
    <row r="2730" spans="1:15" x14ac:dyDescent="0.15">
      <c r="A2730">
        <v>124</v>
      </c>
      <c r="B2730" t="s">
        <v>192</v>
      </c>
      <c r="C2730" t="s">
        <v>464</v>
      </c>
      <c r="D2730">
        <v>4</v>
      </c>
      <c r="E2730">
        <v>3075000</v>
      </c>
      <c r="F2730">
        <v>4562500</v>
      </c>
      <c r="G2730">
        <v>3818750</v>
      </c>
      <c r="H2730">
        <v>-105726489.07209624</v>
      </c>
      <c r="I2730">
        <v>-1.9479688510217912E-6</v>
      </c>
      <c r="J2730">
        <v>8.9688366610813951E-6</v>
      </c>
      <c r="K2730">
        <v>-22.493374801851264</v>
      </c>
      <c r="L2730">
        <v>-2868.6150984509654</v>
      </c>
      <c r="M2730">
        <v>0</v>
      </c>
    </row>
    <row r="2731" spans="1:15" x14ac:dyDescent="0.15">
      <c r="A2731">
        <v>124</v>
      </c>
      <c r="B2731" t="s">
        <v>192</v>
      </c>
      <c r="C2731" t="s">
        <v>464</v>
      </c>
      <c r="D2731">
        <v>5</v>
      </c>
      <c r="E2731">
        <v>3818750</v>
      </c>
      <c r="F2731">
        <v>4562500</v>
      </c>
      <c r="G2731">
        <v>4190625</v>
      </c>
      <c r="H2731">
        <v>1810887981.2098107</v>
      </c>
      <c r="I2731">
        <v>8.9902670325883753E-6</v>
      </c>
      <c r="J2731">
        <v>1.9907072544691562E-5</v>
      </c>
      <c r="K2731">
        <v>385.26751850942219</v>
      </c>
      <c r="L2731">
        <v>43112.837732076019</v>
      </c>
      <c r="M2731">
        <v>0</v>
      </c>
    </row>
    <row r="2732" spans="1:15" x14ac:dyDescent="0.15">
      <c r="A2732">
        <v>124</v>
      </c>
      <c r="B2732" t="s">
        <v>192</v>
      </c>
      <c r="C2732" t="s">
        <v>464</v>
      </c>
      <c r="D2732">
        <v>6</v>
      </c>
      <c r="E2732">
        <v>3818750</v>
      </c>
      <c r="F2732">
        <v>4190625</v>
      </c>
      <c r="G2732">
        <v>4004687.5</v>
      </c>
      <c r="H2732">
        <v>358934574.88787717</v>
      </c>
      <c r="I2732">
        <v>2.5458224229289839E-6</v>
      </c>
      <c r="J2732">
        <v>1.346262793503217E-5</v>
      </c>
      <c r="K2732">
        <v>76.363548937964325</v>
      </c>
      <c r="L2732">
        <v>8862.8610194397734</v>
      </c>
      <c r="M2732">
        <v>0</v>
      </c>
    </row>
    <row r="2733" spans="1:15" x14ac:dyDescent="0.15">
      <c r="A2733">
        <v>124</v>
      </c>
      <c r="B2733" t="s">
        <v>192</v>
      </c>
      <c r="C2733" t="s">
        <v>464</v>
      </c>
      <c r="D2733">
        <v>7</v>
      </c>
      <c r="E2733">
        <v>3818750</v>
      </c>
      <c r="F2733">
        <v>4004687.5</v>
      </c>
      <c r="G2733">
        <v>3911718.75</v>
      </c>
      <c r="H2733">
        <v>649717.30474092579</v>
      </c>
      <c r="I2733">
        <v>6.9418928029997432E-9</v>
      </c>
      <c r="J2733">
        <v>1.0923747404906186E-5</v>
      </c>
      <c r="K2733">
        <v>0.13822775142774824</v>
      </c>
      <c r="L2733">
        <v>-83.390490312195226</v>
      </c>
      <c r="M2733">
        <v>0</v>
      </c>
    </row>
    <row r="2734" spans="1:15" x14ac:dyDescent="0.15">
      <c r="A2734">
        <v>124</v>
      </c>
      <c r="B2734" t="s">
        <v>192</v>
      </c>
      <c r="C2734" t="s">
        <v>464</v>
      </c>
      <c r="D2734">
        <v>8</v>
      </c>
      <c r="E2734">
        <v>3911718.75</v>
      </c>
      <c r="F2734">
        <v>4004687.5</v>
      </c>
      <c r="G2734">
        <v>3958203.125</v>
      </c>
      <c r="H2734">
        <v>143120852.80094525</v>
      </c>
      <c r="I2734">
        <v>1.2245853712380972E-6</v>
      </c>
      <c r="J2734">
        <v>1.2141390883341284E-5</v>
      </c>
      <c r="K2734">
        <v>30.449048410346663</v>
      </c>
      <c r="L2734">
        <v>3515.8036432489871</v>
      </c>
      <c r="M2734">
        <v>0</v>
      </c>
    </row>
    <row r="2735" spans="1:15" x14ac:dyDescent="0.15">
      <c r="A2735">
        <v>124</v>
      </c>
      <c r="B2735" t="s">
        <v>192</v>
      </c>
      <c r="C2735" t="s">
        <v>464</v>
      </c>
      <c r="D2735">
        <v>9</v>
      </c>
      <c r="E2735">
        <v>3911718.75</v>
      </c>
      <c r="F2735">
        <v>3958203.125</v>
      </c>
      <c r="G2735">
        <v>3934960.9375</v>
      </c>
      <c r="H2735">
        <v>63414253.507552169</v>
      </c>
      <c r="I2735">
        <v>6.0324767496432788E-7</v>
      </c>
      <c r="J2735">
        <v>1.1520053187067514E-5</v>
      </c>
      <c r="K2735">
        <v>13.491420971638446</v>
      </c>
      <c r="L2735">
        <v>1511.5599243493677</v>
      </c>
      <c r="M2735">
        <v>0</v>
      </c>
    </row>
    <row r="2736" spans="1:15" x14ac:dyDescent="0.15">
      <c r="A2736">
        <v>124</v>
      </c>
      <c r="B2736" t="s">
        <v>192</v>
      </c>
      <c r="C2736" t="s">
        <v>464</v>
      </c>
      <c r="D2736">
        <v>10</v>
      </c>
      <c r="E2736">
        <v>3911718.75</v>
      </c>
      <c r="F2736">
        <v>3934960.9375</v>
      </c>
      <c r="G2736">
        <v>3923339.84375</v>
      </c>
      <c r="H2736">
        <v>29995181.097150534</v>
      </c>
      <c r="I2736">
        <v>3.0198187828499476E-7</v>
      </c>
      <c r="J2736">
        <v>1.1218787390388181E-5</v>
      </c>
      <c r="K2736">
        <v>6.3814930069940141</v>
      </c>
      <c r="L2736">
        <v>664.53180942083748</v>
      </c>
      <c r="M2736">
        <v>0</v>
      </c>
    </row>
    <row r="2737" spans="1:15" x14ac:dyDescent="0.15">
      <c r="A2737">
        <v>124</v>
      </c>
      <c r="B2737" t="s">
        <v>192</v>
      </c>
      <c r="C2737" t="s">
        <v>464</v>
      </c>
      <c r="D2737">
        <v>11</v>
      </c>
      <c r="E2737">
        <v>3911718.75</v>
      </c>
      <c r="F2737">
        <v>3923339.84375</v>
      </c>
      <c r="G2737">
        <v>3917529.296875</v>
      </c>
      <c r="H2737">
        <v>14823822.191112166</v>
      </c>
      <c r="I2737">
        <v>1.5368944514620513E-7</v>
      </c>
      <c r="J2737">
        <v>1.1070494957249391E-5</v>
      </c>
      <c r="K2737">
        <v>3.1537771798447833</v>
      </c>
      <c r="L2737">
        <v>278.39722610210163</v>
      </c>
      <c r="M2737">
        <v>0</v>
      </c>
    </row>
    <row r="2738" spans="1:15" x14ac:dyDescent="0.15">
      <c r="A2738">
        <v>124</v>
      </c>
      <c r="B2738" t="s">
        <v>192</v>
      </c>
      <c r="C2738" t="s">
        <v>464</v>
      </c>
      <c r="D2738">
        <v>12</v>
      </c>
      <c r="E2738">
        <v>3911718.75</v>
      </c>
      <c r="F2738">
        <v>3917529.296875</v>
      </c>
      <c r="G2738">
        <v>3914624.0234375</v>
      </c>
      <c r="H2738">
        <v>7613391.9063726719</v>
      </c>
      <c r="I2738">
        <v>8.0122876782588837E-8</v>
      </c>
      <c r="J2738">
        <v>1.0996928388885775E-5</v>
      </c>
      <c r="K2738">
        <v>1.619753754866893</v>
      </c>
      <c r="L2738">
        <v>94.485903647196722</v>
      </c>
      <c r="M2738">
        <v>0</v>
      </c>
    </row>
    <row r="2739" spans="1:15" x14ac:dyDescent="0.15">
      <c r="A2739">
        <v>124</v>
      </c>
      <c r="B2739" t="s">
        <v>192</v>
      </c>
      <c r="C2739" t="s">
        <v>464</v>
      </c>
      <c r="D2739">
        <v>13</v>
      </c>
      <c r="E2739">
        <v>3911718.75</v>
      </c>
      <c r="F2739">
        <v>3914624.0234375</v>
      </c>
      <c r="G2739">
        <v>3913171.38671875</v>
      </c>
      <c r="H2739">
        <v>4100882.1701360256</v>
      </c>
      <c r="I2739">
        <v>4.348435107993214E-8</v>
      </c>
      <c r="J2739">
        <v>1.0960289863183118E-5</v>
      </c>
      <c r="K2739">
        <v>0.8724651738713971</v>
      </c>
      <c r="L2739">
        <v>4.7968965543999289</v>
      </c>
      <c r="M2739">
        <v>0</v>
      </c>
    </row>
    <row r="2740" spans="1:15" x14ac:dyDescent="0.15">
      <c r="A2740">
        <v>124</v>
      </c>
      <c r="B2740" t="s">
        <v>192</v>
      </c>
      <c r="C2740" t="s">
        <v>464</v>
      </c>
      <c r="D2740">
        <v>14</v>
      </c>
      <c r="E2740">
        <v>3911718.75</v>
      </c>
      <c r="F2740">
        <v>3913171.38671875</v>
      </c>
      <c r="G2740">
        <v>3912445.068359375</v>
      </c>
      <c r="H2740">
        <v>2367652.2174597625</v>
      </c>
      <c r="I2740">
        <v>2.5201124986486375E-8</v>
      </c>
      <c r="J2740">
        <v>1.0942006637089673E-5</v>
      </c>
      <c r="K2740">
        <v>0.5037194481265751</v>
      </c>
      <c r="L2740">
        <v>-39.484077703547115</v>
      </c>
      <c r="M2740">
        <v>0</v>
      </c>
    </row>
    <row r="2741" spans="1:15" x14ac:dyDescent="0.15">
      <c r="A2741">
        <v>124</v>
      </c>
      <c r="B2741" t="s">
        <v>192</v>
      </c>
      <c r="C2741" t="s">
        <v>464</v>
      </c>
      <c r="D2741">
        <v>15</v>
      </c>
      <c r="E2741">
        <v>3912445.068359375</v>
      </c>
      <c r="F2741">
        <v>3913171.38671875</v>
      </c>
      <c r="G2741">
        <v>3912808.2275390625</v>
      </c>
      <c r="H2741">
        <v>3232411.0153229437</v>
      </c>
      <c r="I2741">
        <v>3.4340352078756787E-8</v>
      </c>
      <c r="J2741">
        <v>1.0951145864181943E-5</v>
      </c>
      <c r="K2741">
        <v>0.68769740790040956</v>
      </c>
      <c r="L2741">
        <v>-17.388974175308629</v>
      </c>
      <c r="M2741">
        <v>0</v>
      </c>
    </row>
    <row r="2742" spans="1:15" x14ac:dyDescent="0.15">
      <c r="A2742">
        <v>124</v>
      </c>
      <c r="B2742" t="s">
        <v>192</v>
      </c>
      <c r="C2742" t="s">
        <v>464</v>
      </c>
      <c r="D2742">
        <v>16</v>
      </c>
      <c r="E2742">
        <v>3912808.2275390625</v>
      </c>
      <c r="F2742">
        <v>3913171.38671875</v>
      </c>
      <c r="G2742">
        <v>3912989.8071289063</v>
      </c>
      <c r="H2742">
        <v>3666196.9327067132</v>
      </c>
      <c r="I2742">
        <v>3.8911908886049993E-8</v>
      </c>
      <c r="J2742">
        <v>1.0955717420989236E-5</v>
      </c>
      <c r="K2742">
        <v>0.77998562544279271</v>
      </c>
      <c r="L2742">
        <v>-6.3070155197586208</v>
      </c>
      <c r="M2742">
        <v>0</v>
      </c>
    </row>
    <row r="2743" spans="1:15" x14ac:dyDescent="0.15">
      <c r="A2743">
        <v>124</v>
      </c>
      <c r="B2743" t="s">
        <v>192</v>
      </c>
      <c r="C2743" t="s">
        <v>464</v>
      </c>
      <c r="D2743">
        <v>17</v>
      </c>
      <c r="E2743">
        <v>3912989.8071289063</v>
      </c>
      <c r="F2743">
        <v>3913171.38671875</v>
      </c>
      <c r="G2743">
        <v>3913080.5969238281</v>
      </c>
      <c r="H2743">
        <v>3883449.0507672927</v>
      </c>
      <c r="I2743">
        <v>4.1198250010319326E-8</v>
      </c>
      <c r="J2743">
        <v>1.0958003762113506E-5</v>
      </c>
      <c r="K2743">
        <v>0.82620614558794137</v>
      </c>
      <c r="L2743">
        <v>-0.75724344087953366</v>
      </c>
      <c r="M2743">
        <v>0</v>
      </c>
    </row>
    <row r="2744" spans="1:15" x14ac:dyDescent="0.15">
      <c r="A2744">
        <v>124</v>
      </c>
      <c r="B2744" t="s">
        <v>192</v>
      </c>
      <c r="C2744" t="s">
        <v>465</v>
      </c>
      <c r="D2744">
        <v>17</v>
      </c>
      <c r="E2744">
        <v>3912989.8071289063</v>
      </c>
      <c r="F2744">
        <v>3913171.38671875</v>
      </c>
      <c r="G2744">
        <v>3913080.5969238281</v>
      </c>
      <c r="H2744">
        <v>3883449.0507672927</v>
      </c>
      <c r="I2744">
        <v>4.1198250010319326E-8</v>
      </c>
      <c r="J2744">
        <v>1.0958003762113506E-5</v>
      </c>
      <c r="K2744">
        <v>0.82620614558794137</v>
      </c>
      <c r="L2744">
        <v>-0.75724344087953366</v>
      </c>
      <c r="M2744">
        <v>0</v>
      </c>
      <c r="N2744" t="s">
        <v>466</v>
      </c>
      <c r="O2744" t="s">
        <v>467</v>
      </c>
    </row>
    <row r="2745" spans="1:15" x14ac:dyDescent="0.15">
      <c r="A2745">
        <v>125</v>
      </c>
      <c r="B2745" t="s">
        <v>193</v>
      </c>
      <c r="C2745" t="s">
        <v>461</v>
      </c>
      <c r="D2745">
        <v>0</v>
      </c>
      <c r="E2745">
        <v>100000</v>
      </c>
      <c r="F2745">
        <v>12000000</v>
      </c>
      <c r="G2745">
        <v>100000</v>
      </c>
      <c r="H2745">
        <v>-8.5398416299594384</v>
      </c>
      <c r="I2745">
        <v>-9.1250416243908938E-4</v>
      </c>
      <c r="J2745">
        <v>-8.8667931086292375E-4</v>
      </c>
      <c r="K2745">
        <v>-4.0586449473804458E-6</v>
      </c>
      <c r="L2745">
        <v>-100.00853984162995</v>
      </c>
      <c r="M2745">
        <v>0</v>
      </c>
      <c r="O2745" t="s">
        <v>462</v>
      </c>
    </row>
    <row r="2746" spans="1:15" x14ac:dyDescent="0.15">
      <c r="A2746">
        <v>125</v>
      </c>
      <c r="B2746" t="s">
        <v>193</v>
      </c>
      <c r="C2746" t="s">
        <v>461</v>
      </c>
      <c r="D2746">
        <v>0</v>
      </c>
      <c r="E2746">
        <v>100000</v>
      </c>
      <c r="F2746">
        <v>12000000</v>
      </c>
      <c r="G2746">
        <v>12000000</v>
      </c>
      <c r="H2746">
        <v>1.4567377494191293E+18</v>
      </c>
      <c r="I2746">
        <v>536.87089617514846</v>
      </c>
      <c r="J2746">
        <v>536.87092200000006</v>
      </c>
      <c r="K2746">
        <v>692329151116.3999</v>
      </c>
      <c r="L2746">
        <v>12139481245059.412</v>
      </c>
      <c r="M2746">
        <v>5</v>
      </c>
      <c r="O2746" t="s">
        <v>463</v>
      </c>
    </row>
    <row r="2747" spans="1:15" x14ac:dyDescent="0.15">
      <c r="A2747">
        <v>125</v>
      </c>
      <c r="B2747" t="s">
        <v>193</v>
      </c>
      <c r="C2747" t="s">
        <v>464</v>
      </c>
      <c r="D2747">
        <v>1</v>
      </c>
      <c r="E2747">
        <v>100000</v>
      </c>
      <c r="F2747">
        <v>12000000</v>
      </c>
      <c r="G2747">
        <v>6050000</v>
      </c>
      <c r="H2747">
        <v>1.4567377494191293E+18</v>
      </c>
      <c r="I2747">
        <v>536.87089617514846</v>
      </c>
      <c r="J2747">
        <v>536.87092200000006</v>
      </c>
      <c r="K2747">
        <v>692329151116.3999</v>
      </c>
      <c r="L2747">
        <v>24078309907654.203</v>
      </c>
      <c r="M2747">
        <v>5</v>
      </c>
    </row>
    <row r="2748" spans="1:15" x14ac:dyDescent="0.15">
      <c r="A2748">
        <v>125</v>
      </c>
      <c r="B2748" t="s">
        <v>193</v>
      </c>
      <c r="C2748" t="s">
        <v>464</v>
      </c>
      <c r="D2748">
        <v>2</v>
      </c>
      <c r="E2748">
        <v>100000</v>
      </c>
      <c r="F2748">
        <v>6050000</v>
      </c>
      <c r="G2748">
        <v>3075000</v>
      </c>
      <c r="H2748">
        <v>4023163935.7008877</v>
      </c>
      <c r="I2748">
        <v>4.5719616349573911E-5</v>
      </c>
      <c r="J2748">
        <v>7.1544467925739488E-5</v>
      </c>
      <c r="K2748">
        <v>1912.0488046091778</v>
      </c>
      <c r="L2748">
        <v>130734.59953498821</v>
      </c>
      <c r="M2748">
        <v>0</v>
      </c>
    </row>
    <row r="2749" spans="1:15" x14ac:dyDescent="0.15">
      <c r="A2749">
        <v>125</v>
      </c>
      <c r="B2749" t="s">
        <v>193</v>
      </c>
      <c r="C2749" t="s">
        <v>464</v>
      </c>
      <c r="D2749">
        <v>3</v>
      </c>
      <c r="E2749">
        <v>100000</v>
      </c>
      <c r="F2749">
        <v>3075000</v>
      </c>
      <c r="G2749">
        <v>1587500</v>
      </c>
      <c r="H2749">
        <v>-8643.716844098104</v>
      </c>
      <c r="I2749">
        <v>-4.5866818831344496E-5</v>
      </c>
      <c r="J2749">
        <v>-2.0041967255178923E-5</v>
      </c>
      <c r="K2749">
        <v>-4.1080126793935226E-3</v>
      </c>
      <c r="L2749">
        <v>-100.54448610041563</v>
      </c>
      <c r="M2749">
        <v>0</v>
      </c>
    </row>
    <row r="2750" spans="1:15" x14ac:dyDescent="0.15">
      <c r="A2750">
        <v>125</v>
      </c>
      <c r="B2750" t="s">
        <v>193</v>
      </c>
      <c r="C2750" t="s">
        <v>464</v>
      </c>
      <c r="D2750">
        <v>4</v>
      </c>
      <c r="E2750">
        <v>1587500</v>
      </c>
      <c r="F2750">
        <v>3075000</v>
      </c>
      <c r="G2750">
        <v>2331250</v>
      </c>
      <c r="H2750">
        <v>-60049.175865664583</v>
      </c>
      <c r="I2750">
        <v>-2.7221532921752479E-5</v>
      </c>
      <c r="J2750">
        <v>-1.396681345586901E-6</v>
      </c>
      <c r="K2750">
        <v>-2.853897001632066E-2</v>
      </c>
      <c r="L2750">
        <v>-102.57583596206604</v>
      </c>
      <c r="M2750">
        <v>0</v>
      </c>
    </row>
    <row r="2751" spans="1:15" x14ac:dyDescent="0.15">
      <c r="A2751">
        <v>125</v>
      </c>
      <c r="B2751" t="s">
        <v>193</v>
      </c>
      <c r="C2751" t="s">
        <v>464</v>
      </c>
      <c r="D2751">
        <v>5</v>
      </c>
      <c r="E2751">
        <v>2331250</v>
      </c>
      <c r="F2751">
        <v>3075000</v>
      </c>
      <c r="G2751">
        <v>2703125</v>
      </c>
      <c r="H2751">
        <v>-245903.39109601261</v>
      </c>
      <c r="I2751">
        <v>-2.0788065180297484E-5</v>
      </c>
      <c r="J2751">
        <v>5.0367863958680941E-6</v>
      </c>
      <c r="K2751">
        <v>-0.11686804030583522</v>
      </c>
      <c r="L2751">
        <v>-109.09700406366751</v>
      </c>
      <c r="M2751">
        <v>0</v>
      </c>
    </row>
    <row r="2752" spans="1:15" x14ac:dyDescent="0.15">
      <c r="A2752">
        <v>125</v>
      </c>
      <c r="B2752" t="s">
        <v>193</v>
      </c>
      <c r="C2752" t="s">
        <v>464</v>
      </c>
      <c r="D2752">
        <v>6</v>
      </c>
      <c r="E2752">
        <v>2703125</v>
      </c>
      <c r="F2752">
        <v>3075000</v>
      </c>
      <c r="G2752">
        <v>2889062.5</v>
      </c>
      <c r="H2752">
        <v>-16548064.965530608</v>
      </c>
      <c r="I2752">
        <v>-1.2496006350790077E-5</v>
      </c>
      <c r="J2752">
        <v>1.3328845225375499E-5</v>
      </c>
      <c r="K2752">
        <v>-7.86463299572842</v>
      </c>
      <c r="L2752">
        <v>-672.78321135422334</v>
      </c>
      <c r="M2752">
        <v>0</v>
      </c>
    </row>
    <row r="2753" spans="1:15" x14ac:dyDescent="0.15">
      <c r="A2753">
        <v>125</v>
      </c>
      <c r="B2753" t="s">
        <v>193</v>
      </c>
      <c r="C2753" t="s">
        <v>464</v>
      </c>
      <c r="D2753">
        <v>7</v>
      </c>
      <c r="E2753">
        <v>2889062.5</v>
      </c>
      <c r="F2753">
        <v>3075000</v>
      </c>
      <c r="G2753">
        <v>2982031.25</v>
      </c>
      <c r="H2753">
        <v>266366586.29422212</v>
      </c>
      <c r="I2753">
        <v>4.963013339080945E-6</v>
      </c>
      <c r="J2753">
        <v>3.0787864915246522E-5</v>
      </c>
      <c r="K2753">
        <v>126.59337801082347</v>
      </c>
      <c r="L2753">
        <v>8832.3874890386251</v>
      </c>
      <c r="M2753">
        <v>0</v>
      </c>
    </row>
    <row r="2754" spans="1:15" x14ac:dyDescent="0.15">
      <c r="A2754">
        <v>125</v>
      </c>
      <c r="B2754" t="s">
        <v>193</v>
      </c>
      <c r="C2754" t="s">
        <v>464</v>
      </c>
      <c r="D2754">
        <v>8</v>
      </c>
      <c r="E2754">
        <v>2889062.5</v>
      </c>
      <c r="F2754">
        <v>2982031.25</v>
      </c>
      <c r="G2754">
        <v>2935546.875</v>
      </c>
      <c r="H2754">
        <v>-138031749.78988796</v>
      </c>
      <c r="I2754">
        <v>-5.998702962163979E-6</v>
      </c>
      <c r="J2754">
        <v>1.9826148614001598E-5</v>
      </c>
      <c r="K2754">
        <v>-65.600966404042268</v>
      </c>
      <c r="L2754">
        <v>-4802.0795670274547</v>
      </c>
      <c r="M2754">
        <v>0</v>
      </c>
    </row>
    <row r="2755" spans="1:15" x14ac:dyDescent="0.15">
      <c r="A2755">
        <v>125</v>
      </c>
      <c r="B2755" t="s">
        <v>193</v>
      </c>
      <c r="C2755" t="s">
        <v>464</v>
      </c>
      <c r="D2755">
        <v>9</v>
      </c>
      <c r="E2755">
        <v>2935546.875</v>
      </c>
      <c r="F2755">
        <v>2982031.25</v>
      </c>
      <c r="G2755">
        <v>2958789.0625</v>
      </c>
      <c r="H2755">
        <v>-43633500.4876673</v>
      </c>
      <c r="I2755">
        <v>-1.0787074958371897E-6</v>
      </c>
      <c r="J2755">
        <v>2.4746144080328387E-5</v>
      </c>
      <c r="K2755">
        <v>-20.737256493084899</v>
      </c>
      <c r="L2755">
        <v>-1574.708050015556</v>
      </c>
      <c r="M2755">
        <v>0</v>
      </c>
    </row>
    <row r="2756" spans="1:15" x14ac:dyDescent="0.15">
      <c r="A2756">
        <v>125</v>
      </c>
      <c r="B2756" t="s">
        <v>193</v>
      </c>
      <c r="C2756" t="s">
        <v>464</v>
      </c>
      <c r="D2756">
        <v>10</v>
      </c>
      <c r="E2756">
        <v>2958789.0625</v>
      </c>
      <c r="F2756">
        <v>2982031.25</v>
      </c>
      <c r="G2756">
        <v>2970410.15625</v>
      </c>
      <c r="H2756">
        <v>87831254.274169162</v>
      </c>
      <c r="I2756">
        <v>1.7883741066420141E-6</v>
      </c>
      <c r="J2756">
        <v>2.7613225682807591E-5</v>
      </c>
      <c r="K2756">
        <v>41.742679996705867</v>
      </c>
      <c r="L2756">
        <v>2856.8729452855055</v>
      </c>
      <c r="M2756">
        <v>0</v>
      </c>
    </row>
    <row r="2757" spans="1:15" x14ac:dyDescent="0.15">
      <c r="A2757">
        <v>125</v>
      </c>
      <c r="B2757" t="s">
        <v>193</v>
      </c>
      <c r="C2757" t="s">
        <v>464</v>
      </c>
      <c r="D2757">
        <v>11</v>
      </c>
      <c r="E2757">
        <v>2958789.0625</v>
      </c>
      <c r="F2757">
        <v>2970410.15625</v>
      </c>
      <c r="G2757">
        <v>2964599.609375</v>
      </c>
      <c r="H2757">
        <v>14319641.475739529</v>
      </c>
      <c r="I2757">
        <v>3.181473299471781E-7</v>
      </c>
      <c r="J2757">
        <v>2.6142998906112755E-5</v>
      </c>
      <c r="K2757">
        <v>6.8055524964209146</v>
      </c>
      <c r="L2757">
        <v>383.02109433112997</v>
      </c>
      <c r="M2757">
        <v>0</v>
      </c>
    </row>
    <row r="2758" spans="1:15" x14ac:dyDescent="0.15">
      <c r="A2758">
        <v>125</v>
      </c>
      <c r="B2758" t="s">
        <v>193</v>
      </c>
      <c r="C2758" t="s">
        <v>464</v>
      </c>
      <c r="D2758">
        <v>12</v>
      </c>
      <c r="E2758">
        <v>2958789.0625</v>
      </c>
      <c r="F2758">
        <v>2964599.609375</v>
      </c>
      <c r="G2758">
        <v>2961694.3359375</v>
      </c>
      <c r="H2758">
        <v>-16628355.253152067</v>
      </c>
      <c r="I2758">
        <v>-3.8923674763678329E-7</v>
      </c>
      <c r="J2758">
        <v>2.5435614828528793E-5</v>
      </c>
      <c r="K2758">
        <v>-7.9027917560777157</v>
      </c>
      <c r="L2758">
        <v>-661.44738001426799</v>
      </c>
      <c r="M2758">
        <v>0</v>
      </c>
    </row>
    <row r="2759" spans="1:15" x14ac:dyDescent="0.15">
      <c r="A2759">
        <v>125</v>
      </c>
      <c r="B2759" t="s">
        <v>193</v>
      </c>
      <c r="C2759" t="s">
        <v>464</v>
      </c>
      <c r="D2759">
        <v>13</v>
      </c>
      <c r="E2759">
        <v>2961694.3359375</v>
      </c>
      <c r="F2759">
        <v>2964599.609375</v>
      </c>
      <c r="G2759">
        <v>2963146.97265625</v>
      </c>
      <c r="H2759">
        <v>-1658486.3710837439</v>
      </c>
      <c r="I2759">
        <v>-3.7810901111015875E-8</v>
      </c>
      <c r="J2759">
        <v>2.5787040675054561E-5</v>
      </c>
      <c r="K2759">
        <v>-0.78821219666228626</v>
      </c>
      <c r="L2759">
        <v>-155.97043907670329</v>
      </c>
      <c r="M2759">
        <v>0</v>
      </c>
    </row>
    <row r="2760" spans="1:15" x14ac:dyDescent="0.15">
      <c r="A2760">
        <v>125</v>
      </c>
      <c r="B2760" t="s">
        <v>193</v>
      </c>
      <c r="C2760" t="s">
        <v>464</v>
      </c>
      <c r="D2760">
        <v>14</v>
      </c>
      <c r="E2760">
        <v>2963146.97265625</v>
      </c>
      <c r="F2760">
        <v>2964599.609375</v>
      </c>
      <c r="G2760">
        <v>2963873.291015625</v>
      </c>
      <c r="H2760">
        <v>6203166.5471564354</v>
      </c>
      <c r="I2760">
        <v>1.3959936770625717E-7</v>
      </c>
      <c r="J2760">
        <v>2.5964450943871834E-5</v>
      </c>
      <c r="K2760">
        <v>2.9481167983317103</v>
      </c>
      <c r="L2760">
        <v>109.2925688139255</v>
      </c>
      <c r="M2760">
        <v>0</v>
      </c>
    </row>
    <row r="2761" spans="1:15" x14ac:dyDescent="0.15">
      <c r="A2761">
        <v>125</v>
      </c>
      <c r="B2761" t="s">
        <v>193</v>
      </c>
      <c r="C2761" t="s">
        <v>464</v>
      </c>
      <c r="D2761">
        <v>15</v>
      </c>
      <c r="E2761">
        <v>2963146.97265625</v>
      </c>
      <c r="F2761">
        <v>2963873.291015625</v>
      </c>
      <c r="G2761">
        <v>2963510.1318359375</v>
      </c>
      <c r="H2761">
        <v>2240691.0691135731</v>
      </c>
      <c r="I2761">
        <v>5.0753008093228053E-8</v>
      </c>
      <c r="J2761">
        <v>2.5875604584258805E-5</v>
      </c>
      <c r="K2761">
        <v>1.064910788789591</v>
      </c>
      <c r="L2761">
        <v>-24.390639159872471</v>
      </c>
      <c r="M2761">
        <v>0</v>
      </c>
    </row>
    <row r="2762" spans="1:15" x14ac:dyDescent="0.15">
      <c r="A2762">
        <v>125</v>
      </c>
      <c r="B2762" t="s">
        <v>193</v>
      </c>
      <c r="C2762" t="s">
        <v>464</v>
      </c>
      <c r="D2762">
        <v>16</v>
      </c>
      <c r="E2762">
        <v>2963510.1318359375</v>
      </c>
      <c r="F2762">
        <v>2963873.291015625</v>
      </c>
      <c r="G2762">
        <v>2963691.7114257813</v>
      </c>
      <c r="H2762">
        <v>4213985.6317300545</v>
      </c>
      <c r="I2762">
        <v>9.5140632578409319E-8</v>
      </c>
      <c r="J2762">
        <v>2.5919992208743986E-5</v>
      </c>
      <c r="K2762">
        <v>2.0027387197151354</v>
      </c>
      <c r="L2762">
        <v>42.187043796899452</v>
      </c>
      <c r="M2762">
        <v>0</v>
      </c>
    </row>
    <row r="2763" spans="1:15" x14ac:dyDescent="0.15">
      <c r="A2763">
        <v>125</v>
      </c>
      <c r="B2763" t="s">
        <v>193</v>
      </c>
      <c r="C2763" t="s">
        <v>464</v>
      </c>
      <c r="D2763">
        <v>17</v>
      </c>
      <c r="E2763">
        <v>2963510.1318359375</v>
      </c>
      <c r="F2763">
        <v>2963691.7114257813</v>
      </c>
      <c r="G2763">
        <v>2963600.9216308594</v>
      </c>
      <c r="H2763">
        <v>3225285.0547640547</v>
      </c>
      <c r="I2763">
        <v>7.2936356830446275E-8</v>
      </c>
      <c r="J2763">
        <v>2.5897787932996023E-5</v>
      </c>
      <c r="K2763">
        <v>1.5328489050026997</v>
      </c>
      <c r="L2763">
        <v>8.8299383099527269</v>
      </c>
      <c r="M2763">
        <v>0</v>
      </c>
    </row>
    <row r="2764" spans="1:15" x14ac:dyDescent="0.15">
      <c r="A2764">
        <v>125</v>
      </c>
      <c r="B2764" t="s">
        <v>193</v>
      </c>
      <c r="C2764" t="s">
        <v>464</v>
      </c>
      <c r="D2764">
        <v>18</v>
      </c>
      <c r="E2764">
        <v>2963510.1318359375</v>
      </c>
      <c r="F2764">
        <v>2963600.9216308594</v>
      </c>
      <c r="G2764">
        <v>2963555.5267333984</v>
      </c>
      <c r="H2764">
        <v>2732527.8077418227</v>
      </c>
      <c r="I2764">
        <v>6.1843253316825128E-8</v>
      </c>
      <c r="J2764">
        <v>2.5886694829482402E-5</v>
      </c>
      <c r="K2764">
        <v>1.2986611064964901</v>
      </c>
      <c r="L2764">
        <v>-7.7956264665041664</v>
      </c>
      <c r="M2764">
        <v>0</v>
      </c>
    </row>
    <row r="2765" spans="1:15" x14ac:dyDescent="0.15">
      <c r="A2765">
        <v>125</v>
      </c>
      <c r="B2765" t="s">
        <v>193</v>
      </c>
      <c r="C2765" t="s">
        <v>464</v>
      </c>
      <c r="D2765">
        <v>19</v>
      </c>
      <c r="E2765">
        <v>2963555.5267333984</v>
      </c>
      <c r="F2765">
        <v>2963600.9216308594</v>
      </c>
      <c r="G2765">
        <v>2963578.2241821289</v>
      </c>
      <c r="H2765">
        <v>2978747.4641549313</v>
      </c>
      <c r="I2765">
        <v>6.7388459818610907E-8</v>
      </c>
      <c r="J2765">
        <v>2.5892240035984188E-5</v>
      </c>
      <c r="K2765">
        <v>1.4156794550500522</v>
      </c>
      <c r="L2765">
        <v>0.51185556193606674</v>
      </c>
      <c r="M2765">
        <v>0</v>
      </c>
    </row>
    <row r="2766" spans="1:15" x14ac:dyDescent="0.15">
      <c r="A2766">
        <v>125</v>
      </c>
      <c r="B2766" t="s">
        <v>193</v>
      </c>
      <c r="C2766" t="s">
        <v>465</v>
      </c>
      <c r="D2766">
        <v>19</v>
      </c>
      <c r="E2766">
        <v>2963555.5267333984</v>
      </c>
      <c r="F2766">
        <v>2963600.9216308594</v>
      </c>
      <c r="G2766">
        <v>2963578.2241821289</v>
      </c>
      <c r="H2766">
        <v>2978747.4641549313</v>
      </c>
      <c r="I2766">
        <v>6.7388459818610907E-8</v>
      </c>
      <c r="J2766">
        <v>2.5892240035984188E-5</v>
      </c>
      <c r="K2766">
        <v>1.4156794550500522</v>
      </c>
      <c r="L2766">
        <v>0.51185556193606674</v>
      </c>
      <c r="M2766">
        <v>0</v>
      </c>
      <c r="N2766" t="s">
        <v>466</v>
      </c>
      <c r="O2766" t="s">
        <v>467</v>
      </c>
    </row>
    <row r="2767" spans="1:15" x14ac:dyDescent="0.15">
      <c r="A2767">
        <v>126</v>
      </c>
      <c r="B2767" t="s">
        <v>194</v>
      </c>
      <c r="C2767" t="s">
        <v>461</v>
      </c>
      <c r="D2767">
        <v>0</v>
      </c>
      <c r="E2767">
        <v>100000</v>
      </c>
      <c r="F2767">
        <v>12000000</v>
      </c>
      <c r="G2767">
        <v>100000</v>
      </c>
      <c r="H2767">
        <v>-7.4812991360023586</v>
      </c>
      <c r="I2767">
        <v>-9.1573541171569234E-4</v>
      </c>
      <c r="J2767">
        <v>-8.9192422013437134E-4</v>
      </c>
      <c r="K2767">
        <v>-3.4606156386494457E-6</v>
      </c>
      <c r="L2767">
        <v>-100.007481299136</v>
      </c>
      <c r="M2767">
        <v>0</v>
      </c>
      <c r="O2767" t="s">
        <v>462</v>
      </c>
    </row>
    <row r="2768" spans="1:15" x14ac:dyDescent="0.15">
      <c r="A2768">
        <v>126</v>
      </c>
      <c r="B2768" t="s">
        <v>194</v>
      </c>
      <c r="C2768" t="s">
        <v>461</v>
      </c>
      <c r="D2768">
        <v>0</v>
      </c>
      <c r="E2768">
        <v>100000</v>
      </c>
      <c r="F2768">
        <v>12000000</v>
      </c>
      <c r="G2768">
        <v>12000000</v>
      </c>
      <c r="H2768">
        <v>1.6530220541932879E+18</v>
      </c>
      <c r="I2768">
        <v>536.8708981888085</v>
      </c>
      <c r="J2768">
        <v>536.87092200000006</v>
      </c>
      <c r="K2768">
        <v>764636444524.05444</v>
      </c>
      <c r="L2768">
        <v>13775183784844.066</v>
      </c>
      <c r="M2768">
        <v>5</v>
      </c>
      <c r="O2768" t="s">
        <v>463</v>
      </c>
    </row>
    <row r="2769" spans="1:13" x14ac:dyDescent="0.15">
      <c r="A2769">
        <v>126</v>
      </c>
      <c r="B2769" t="s">
        <v>194</v>
      </c>
      <c r="C2769" t="s">
        <v>464</v>
      </c>
      <c r="D2769">
        <v>1</v>
      </c>
      <c r="E2769">
        <v>100000</v>
      </c>
      <c r="F2769">
        <v>12000000</v>
      </c>
      <c r="G2769">
        <v>6050000</v>
      </c>
      <c r="H2769">
        <v>4.6921854473245862E+17</v>
      </c>
      <c r="I2769">
        <v>176.46105066550905</v>
      </c>
      <c r="J2769">
        <v>176.46107447670062</v>
      </c>
      <c r="K2769">
        <v>217045863870.26257</v>
      </c>
      <c r="L2769">
        <v>7755678425229.8945</v>
      </c>
      <c r="M2769">
        <v>0</v>
      </c>
    </row>
    <row r="2770" spans="1:13" x14ac:dyDescent="0.15">
      <c r="A2770">
        <v>126</v>
      </c>
      <c r="B2770" t="s">
        <v>194</v>
      </c>
      <c r="C2770" t="s">
        <v>464</v>
      </c>
      <c r="D2770">
        <v>2</v>
      </c>
      <c r="E2770">
        <v>100000</v>
      </c>
      <c r="F2770">
        <v>6050000</v>
      </c>
      <c r="G2770">
        <v>3075000</v>
      </c>
      <c r="H2770">
        <v>-86435895.042006686</v>
      </c>
      <c r="I2770">
        <v>-8.7495237826445683E-6</v>
      </c>
      <c r="J2770">
        <v>1.5061667798676473E-5</v>
      </c>
      <c r="K2770">
        <v>-39.982549111499146</v>
      </c>
      <c r="L2770">
        <v>-2910.9234160002175</v>
      </c>
      <c r="M2770">
        <v>0</v>
      </c>
    </row>
    <row r="2771" spans="1:13" x14ac:dyDescent="0.15">
      <c r="A2771">
        <v>126</v>
      </c>
      <c r="B2771" t="s">
        <v>194</v>
      </c>
      <c r="C2771" t="s">
        <v>464</v>
      </c>
      <c r="D2771">
        <v>3</v>
      </c>
      <c r="E2771">
        <v>3075000</v>
      </c>
      <c r="F2771">
        <v>6050000</v>
      </c>
      <c r="G2771">
        <v>4562500</v>
      </c>
      <c r="H2771">
        <v>205025299928120.59</v>
      </c>
      <c r="I2771">
        <v>0.22426508360382813</v>
      </c>
      <c r="J2771">
        <v>0.22428889479540945</v>
      </c>
      <c r="K2771">
        <v>94838309.009145811</v>
      </c>
      <c r="L2771">
        <v>4493705103.9040127</v>
      </c>
      <c r="M2771">
        <v>0</v>
      </c>
    </row>
    <row r="2772" spans="1:13" x14ac:dyDescent="0.15">
      <c r="A2772">
        <v>126</v>
      </c>
      <c r="B2772" t="s">
        <v>194</v>
      </c>
      <c r="C2772" t="s">
        <v>464</v>
      </c>
      <c r="D2772">
        <v>4</v>
      </c>
      <c r="E2772">
        <v>3075000</v>
      </c>
      <c r="F2772">
        <v>4562500</v>
      </c>
      <c r="G2772">
        <v>3818750</v>
      </c>
      <c r="H2772">
        <v>1484871817324.2175</v>
      </c>
      <c r="I2772">
        <v>3.9574277841092978E-3</v>
      </c>
      <c r="J2772">
        <v>3.9812389756906192E-3</v>
      </c>
      <c r="K2772">
        <v>686855.38955307857</v>
      </c>
      <c r="L2772">
        <v>38883613.71061781</v>
      </c>
      <c r="M2772">
        <v>0</v>
      </c>
    </row>
    <row r="2773" spans="1:13" x14ac:dyDescent="0.15">
      <c r="A2773">
        <v>126</v>
      </c>
      <c r="B2773" t="s">
        <v>194</v>
      </c>
      <c r="C2773" t="s">
        <v>464</v>
      </c>
      <c r="D2773">
        <v>5</v>
      </c>
      <c r="E2773">
        <v>3075000</v>
      </c>
      <c r="F2773">
        <v>3818750</v>
      </c>
      <c r="G2773">
        <v>3446875</v>
      </c>
      <c r="H2773">
        <v>53466432018.786491</v>
      </c>
      <c r="I2773">
        <v>2.9647112823185041E-4</v>
      </c>
      <c r="J2773">
        <v>3.2028231981317146E-4</v>
      </c>
      <c r="K2773">
        <v>24731.90383426765</v>
      </c>
      <c r="L2773">
        <v>1551056.6859484748</v>
      </c>
      <c r="M2773">
        <v>0</v>
      </c>
    </row>
    <row r="2774" spans="1:13" x14ac:dyDescent="0.15">
      <c r="A2774">
        <v>126</v>
      </c>
      <c r="B2774" t="s">
        <v>194</v>
      </c>
      <c r="C2774" t="s">
        <v>464</v>
      </c>
      <c r="D2774">
        <v>6</v>
      </c>
      <c r="E2774">
        <v>3075000</v>
      </c>
      <c r="F2774">
        <v>3446875</v>
      </c>
      <c r="G2774">
        <v>3260937.5</v>
      </c>
      <c r="H2774">
        <v>5318122808.3420715</v>
      </c>
      <c r="I2774">
        <v>5.1420970937108063E-5</v>
      </c>
      <c r="J2774">
        <v>7.5232162518429108E-5</v>
      </c>
      <c r="K2774">
        <v>2459.9977389276096</v>
      </c>
      <c r="L2774">
        <v>162985.70183703525</v>
      </c>
      <c r="M2774">
        <v>0</v>
      </c>
    </row>
    <row r="2775" spans="1:13" x14ac:dyDescent="0.15">
      <c r="A2775">
        <v>126</v>
      </c>
      <c r="B2775" t="s">
        <v>194</v>
      </c>
      <c r="C2775" t="s">
        <v>464</v>
      </c>
      <c r="D2775">
        <v>7</v>
      </c>
      <c r="E2775">
        <v>3075000</v>
      </c>
      <c r="F2775">
        <v>3260937.5</v>
      </c>
      <c r="G2775">
        <v>3167968.75</v>
      </c>
      <c r="H2775">
        <v>718508003.56161845</v>
      </c>
      <c r="I2775">
        <v>1.0595494968491303E-5</v>
      </c>
      <c r="J2775">
        <v>3.4406686549812344E-5</v>
      </c>
      <c r="K2775">
        <v>332.35939218823728</v>
      </c>
      <c r="L2775">
        <v>22580.400605644183</v>
      </c>
      <c r="M2775">
        <v>0</v>
      </c>
    </row>
    <row r="2776" spans="1:13" x14ac:dyDescent="0.15">
      <c r="A2776">
        <v>126</v>
      </c>
      <c r="B2776" t="s">
        <v>194</v>
      </c>
      <c r="C2776" t="s">
        <v>464</v>
      </c>
      <c r="D2776">
        <v>8</v>
      </c>
      <c r="E2776">
        <v>3075000</v>
      </c>
      <c r="F2776">
        <v>3167968.75</v>
      </c>
      <c r="G2776">
        <v>3121484.375</v>
      </c>
      <c r="H2776">
        <v>-40122979.515209869</v>
      </c>
      <c r="I2776">
        <v>-9.1579472317572991E-7</v>
      </c>
      <c r="J2776">
        <v>2.2895396858145311E-5</v>
      </c>
      <c r="K2776">
        <v>-18.559638888298938</v>
      </c>
      <c r="L2776">
        <v>-1385.3813985600959</v>
      </c>
      <c r="M2776">
        <v>0</v>
      </c>
    </row>
    <row r="2777" spans="1:13" x14ac:dyDescent="0.15">
      <c r="A2777">
        <v>126</v>
      </c>
      <c r="B2777" t="s">
        <v>194</v>
      </c>
      <c r="C2777" t="s">
        <v>464</v>
      </c>
      <c r="D2777">
        <v>9</v>
      </c>
      <c r="E2777">
        <v>3121484.375</v>
      </c>
      <c r="F2777">
        <v>3167968.75</v>
      </c>
      <c r="G2777">
        <v>3144726.5625</v>
      </c>
      <c r="H2777">
        <v>251723570.09663522</v>
      </c>
      <c r="I2777">
        <v>4.2950857032956417E-6</v>
      </c>
      <c r="J2777">
        <v>2.8106277284616683E-5</v>
      </c>
      <c r="K2777">
        <v>116.43947227039622</v>
      </c>
      <c r="L2777">
        <v>7904.6250474801091</v>
      </c>
      <c r="M2777">
        <v>0</v>
      </c>
    </row>
    <row r="2778" spans="1:13" x14ac:dyDescent="0.15">
      <c r="A2778">
        <v>126</v>
      </c>
      <c r="B2778" t="s">
        <v>194</v>
      </c>
      <c r="C2778" t="s">
        <v>464</v>
      </c>
      <c r="D2778">
        <v>10</v>
      </c>
      <c r="E2778">
        <v>3121484.375</v>
      </c>
      <c r="F2778">
        <v>3144726.5625</v>
      </c>
      <c r="G2778">
        <v>3133105.46875</v>
      </c>
      <c r="H2778">
        <v>83362748.880111754</v>
      </c>
      <c r="I2778">
        <v>1.5651928461433844E-6</v>
      </c>
      <c r="J2778">
        <v>2.5376384427464426E-5</v>
      </c>
      <c r="K2778">
        <v>38.561007548412825</v>
      </c>
      <c r="L2778">
        <v>2560.7067560151618</v>
      </c>
      <c r="M2778">
        <v>0</v>
      </c>
    </row>
    <row r="2779" spans="1:13" x14ac:dyDescent="0.15">
      <c r="A2779">
        <v>126</v>
      </c>
      <c r="B2779" t="s">
        <v>194</v>
      </c>
      <c r="C2779" t="s">
        <v>464</v>
      </c>
      <c r="D2779">
        <v>11</v>
      </c>
      <c r="E2779">
        <v>3121484.375</v>
      </c>
      <c r="F2779">
        <v>3133105.46875</v>
      </c>
      <c r="G2779">
        <v>3127294.921875</v>
      </c>
      <c r="H2779">
        <v>14303723.44132367</v>
      </c>
      <c r="I2779">
        <v>2.9493011847026815E-7</v>
      </c>
      <c r="J2779">
        <v>2.410612169979131E-5</v>
      </c>
      <c r="K2779">
        <v>6.6164563309269813</v>
      </c>
      <c r="L2779">
        <v>357.38325929131537</v>
      </c>
      <c r="M2779">
        <v>0</v>
      </c>
    </row>
    <row r="2780" spans="1:13" x14ac:dyDescent="0.15">
      <c r="A2780">
        <v>126</v>
      </c>
      <c r="B2780" t="s">
        <v>194</v>
      </c>
      <c r="C2780" t="s">
        <v>464</v>
      </c>
      <c r="D2780">
        <v>12</v>
      </c>
      <c r="E2780">
        <v>3121484.375</v>
      </c>
      <c r="F2780">
        <v>3127294.921875</v>
      </c>
      <c r="G2780">
        <v>3124389.6484375</v>
      </c>
      <c r="H2780">
        <v>-14660991.332273647</v>
      </c>
      <c r="I2780">
        <v>-3.1770940041420562E-7</v>
      </c>
      <c r="J2780">
        <v>2.3493482180906836E-5</v>
      </c>
      <c r="K2780">
        <v>-6.7817173140975395</v>
      </c>
      <c r="L2780">
        <v>-569.24337172879746</v>
      </c>
      <c r="M2780">
        <v>0</v>
      </c>
    </row>
    <row r="2781" spans="1:13" x14ac:dyDescent="0.15">
      <c r="A2781">
        <v>126</v>
      </c>
      <c r="B2781" t="s">
        <v>194</v>
      </c>
      <c r="C2781" t="s">
        <v>464</v>
      </c>
      <c r="D2781">
        <v>13</v>
      </c>
      <c r="E2781">
        <v>3124389.6484375</v>
      </c>
      <c r="F2781">
        <v>3127294.921875</v>
      </c>
      <c r="G2781">
        <v>3125842.28515625</v>
      </c>
      <c r="H2781">
        <v>-626082.77534015488</v>
      </c>
      <c r="I2781">
        <v>-1.3230846980848501E-8</v>
      </c>
      <c r="J2781">
        <v>2.3797960734340193E-5</v>
      </c>
      <c r="K2781">
        <v>-0.28960636435517934</v>
      </c>
      <c r="L2781">
        <v>-120.02925030201449</v>
      </c>
      <c r="M2781">
        <v>0</v>
      </c>
    </row>
    <row r="2782" spans="1:13" x14ac:dyDescent="0.15">
      <c r="A2782">
        <v>126</v>
      </c>
      <c r="B2782" t="s">
        <v>194</v>
      </c>
      <c r="C2782" t="s">
        <v>464</v>
      </c>
      <c r="D2782">
        <v>14</v>
      </c>
      <c r="E2782">
        <v>3125842.28515625</v>
      </c>
      <c r="F2782">
        <v>3127294.921875</v>
      </c>
      <c r="G2782">
        <v>3126568.603515625</v>
      </c>
      <c r="H2782">
        <v>6725732.4277400505</v>
      </c>
      <c r="I2782">
        <v>1.4038640072791742E-7</v>
      </c>
      <c r="J2782">
        <v>2.3951577982048959E-5</v>
      </c>
      <c r="K2782">
        <v>3.1111140455273976</v>
      </c>
      <c r="L2782">
        <v>115.11545981039397</v>
      </c>
      <c r="M2782">
        <v>0</v>
      </c>
    </row>
    <row r="2783" spans="1:13" x14ac:dyDescent="0.15">
      <c r="A2783">
        <v>126</v>
      </c>
      <c r="B2783" t="s">
        <v>194</v>
      </c>
      <c r="C2783" t="s">
        <v>464</v>
      </c>
      <c r="D2783">
        <v>15</v>
      </c>
      <c r="E2783">
        <v>3125842.28515625</v>
      </c>
      <c r="F2783">
        <v>3126568.603515625</v>
      </c>
      <c r="G2783">
        <v>3126205.4443359375</v>
      </c>
      <c r="H2783">
        <v>3021782.7306786496</v>
      </c>
      <c r="I2783">
        <v>6.346392098380155E-8</v>
      </c>
      <c r="J2783">
        <v>2.3874655502304843E-5</v>
      </c>
      <c r="K2783">
        <v>1.3977824418307105</v>
      </c>
      <c r="L2783">
        <v>-3.3402383661790709</v>
      </c>
      <c r="M2783">
        <v>0</v>
      </c>
    </row>
    <row r="2784" spans="1:13" x14ac:dyDescent="0.15">
      <c r="A2784">
        <v>126</v>
      </c>
      <c r="B2784" t="s">
        <v>194</v>
      </c>
      <c r="C2784" t="s">
        <v>464</v>
      </c>
      <c r="D2784">
        <v>16</v>
      </c>
      <c r="E2784">
        <v>3126205.4443359375</v>
      </c>
      <c r="F2784">
        <v>3126568.603515625</v>
      </c>
      <c r="G2784">
        <v>3126387.0239257813</v>
      </c>
      <c r="H2784">
        <v>4866746.0513459388</v>
      </c>
      <c r="I2784">
        <v>1.0189702163915912E-7</v>
      </c>
      <c r="J2784">
        <v>2.3913088602960201E-5</v>
      </c>
      <c r="K2784">
        <v>2.2512049295789427</v>
      </c>
      <c r="L2784">
        <v>55.666781307030938</v>
      </c>
      <c r="M2784">
        <v>0</v>
      </c>
    </row>
    <row r="2785" spans="1:15" x14ac:dyDescent="0.15">
      <c r="A2785">
        <v>126</v>
      </c>
      <c r="B2785" t="s">
        <v>194</v>
      </c>
      <c r="C2785" t="s">
        <v>464</v>
      </c>
      <c r="D2785">
        <v>17</v>
      </c>
      <c r="E2785">
        <v>3126205.4443359375</v>
      </c>
      <c r="F2785">
        <v>3126387.0239257813</v>
      </c>
      <c r="G2785">
        <v>3126296.2341308594</v>
      </c>
      <c r="H2785">
        <v>3942505.0683949557</v>
      </c>
      <c r="I2785">
        <v>8.2673259778358641E-8</v>
      </c>
      <c r="J2785">
        <v>2.38938648410994E-5</v>
      </c>
      <c r="K2785">
        <v>1.8236798779353054</v>
      </c>
      <c r="L2785">
        <v>26.107853291484716</v>
      </c>
      <c r="M2785">
        <v>0</v>
      </c>
    </row>
    <row r="2786" spans="1:15" x14ac:dyDescent="0.15">
      <c r="A2786">
        <v>126</v>
      </c>
      <c r="B2786" t="s">
        <v>194</v>
      </c>
      <c r="C2786" t="s">
        <v>464</v>
      </c>
      <c r="D2786">
        <v>18</v>
      </c>
      <c r="E2786">
        <v>3126205.4443359375</v>
      </c>
      <c r="F2786">
        <v>3126296.2341308594</v>
      </c>
      <c r="G2786">
        <v>3126250.8392333984</v>
      </c>
      <c r="H2786">
        <v>3481704.3641516264</v>
      </c>
      <c r="I2786">
        <v>7.3066788124178842E-8</v>
      </c>
      <c r="J2786">
        <v>2.388425836944522E-5</v>
      </c>
      <c r="K2786">
        <v>1.6105278445229307</v>
      </c>
      <c r="L2786">
        <v>11.369961759223077</v>
      </c>
      <c r="M2786">
        <v>0</v>
      </c>
    </row>
    <row r="2787" spans="1:15" x14ac:dyDescent="0.15">
      <c r="A2787">
        <v>126</v>
      </c>
      <c r="B2787" t="s">
        <v>194</v>
      </c>
      <c r="C2787" t="s">
        <v>464</v>
      </c>
      <c r="D2787">
        <v>19</v>
      </c>
      <c r="E2787">
        <v>3126205.4443359375</v>
      </c>
      <c r="F2787">
        <v>3126250.8392333984</v>
      </c>
      <c r="G2787">
        <v>3126228.141784668</v>
      </c>
      <c r="H2787">
        <v>3251564.3086333354</v>
      </c>
      <c r="I2787">
        <v>6.8263455211144922E-8</v>
      </c>
      <c r="J2787">
        <v>2.3879455036532186E-5</v>
      </c>
      <c r="K2787">
        <v>1.504072232906815</v>
      </c>
      <c r="L2787">
        <v>4.0091817092119468</v>
      </c>
      <c r="M2787">
        <v>0</v>
      </c>
    </row>
    <row r="2788" spans="1:15" x14ac:dyDescent="0.15">
      <c r="A2788">
        <v>126</v>
      </c>
      <c r="B2788" t="s">
        <v>194</v>
      </c>
      <c r="C2788" t="s">
        <v>464</v>
      </c>
      <c r="D2788">
        <v>20</v>
      </c>
      <c r="E2788">
        <v>3126205.4443359375</v>
      </c>
      <c r="F2788">
        <v>3126228.141784668</v>
      </c>
      <c r="G2788">
        <v>3126216.7930603027</v>
      </c>
      <c r="H2788">
        <v>3136611.40138542</v>
      </c>
      <c r="I2788">
        <v>6.586285122724253E-8</v>
      </c>
      <c r="J2788">
        <v>2.3877054432548284E-5</v>
      </c>
      <c r="K2788">
        <v>1.4508986033942644</v>
      </c>
      <c r="L2788">
        <v>0.33249800040072786</v>
      </c>
      <c r="M2788">
        <v>0</v>
      </c>
    </row>
    <row r="2789" spans="1:15" x14ac:dyDescent="0.15">
      <c r="A2789">
        <v>126</v>
      </c>
      <c r="B2789" t="s">
        <v>194</v>
      </c>
      <c r="C2789" t="s">
        <v>465</v>
      </c>
      <c r="D2789">
        <v>20</v>
      </c>
      <c r="E2789">
        <v>3126205.4443359375</v>
      </c>
      <c r="F2789">
        <v>3126228.141784668</v>
      </c>
      <c r="G2789">
        <v>3126216.7930603027</v>
      </c>
      <c r="H2789">
        <v>3136611.40138542</v>
      </c>
      <c r="I2789">
        <v>6.586285122724253E-8</v>
      </c>
      <c r="J2789">
        <v>2.3877054432548284E-5</v>
      </c>
      <c r="K2789">
        <v>1.4508986033942644</v>
      </c>
      <c r="L2789">
        <v>0.33249800040072786</v>
      </c>
      <c r="M2789">
        <v>0</v>
      </c>
      <c r="N2789" t="s">
        <v>466</v>
      </c>
      <c r="O2789" t="s">
        <v>467</v>
      </c>
    </row>
    <row r="2790" spans="1:15" x14ac:dyDescent="0.15">
      <c r="A2790">
        <v>127</v>
      </c>
      <c r="B2790" t="s">
        <v>195</v>
      </c>
      <c r="C2790" t="s">
        <v>461</v>
      </c>
      <c r="D2790">
        <v>0</v>
      </c>
      <c r="E2790">
        <v>100000</v>
      </c>
      <c r="F2790">
        <v>12000000</v>
      </c>
      <c r="G2790">
        <v>100000</v>
      </c>
      <c r="H2790">
        <v>-5.9090038911874485</v>
      </c>
      <c r="I2790">
        <v>-9.0703760745427641E-4</v>
      </c>
      <c r="J2790">
        <v>-8.8687238481453389E-4</v>
      </c>
      <c r="K2790">
        <v>-2.4014677071641267E-6</v>
      </c>
      <c r="L2790">
        <v>-100.00590900389119</v>
      </c>
      <c r="M2790">
        <v>0</v>
      </c>
      <c r="O2790" t="s">
        <v>462</v>
      </c>
    </row>
    <row r="2791" spans="1:15" x14ac:dyDescent="0.15">
      <c r="A2791">
        <v>127</v>
      </c>
      <c r="B2791" t="s">
        <v>195</v>
      </c>
      <c r="C2791" t="s">
        <v>461</v>
      </c>
      <c r="D2791">
        <v>0</v>
      </c>
      <c r="E2791">
        <v>100000</v>
      </c>
      <c r="F2791">
        <v>12000000</v>
      </c>
      <c r="G2791">
        <v>12000000</v>
      </c>
      <c r="H2791">
        <v>2.1413584690524741E+18</v>
      </c>
      <c r="I2791">
        <v>536.87090183477744</v>
      </c>
      <c r="J2791">
        <v>536.87092200000006</v>
      </c>
      <c r="K2791">
        <v>870265667037.58484</v>
      </c>
      <c r="L2791">
        <v>17844653908670.617</v>
      </c>
      <c r="M2791">
        <v>5</v>
      </c>
      <c r="O2791" t="s">
        <v>463</v>
      </c>
    </row>
    <row r="2792" spans="1:15" x14ac:dyDescent="0.15">
      <c r="A2792">
        <v>127</v>
      </c>
      <c r="B2792" t="s">
        <v>195</v>
      </c>
      <c r="C2792" t="s">
        <v>464</v>
      </c>
      <c r="D2792">
        <v>1</v>
      </c>
      <c r="E2792">
        <v>100000</v>
      </c>
      <c r="F2792">
        <v>12000000</v>
      </c>
      <c r="G2792">
        <v>6050000</v>
      </c>
      <c r="H2792">
        <v>2.2679638762581672E+16</v>
      </c>
      <c r="I2792">
        <v>9.9576788499204785</v>
      </c>
      <c r="J2792">
        <v>9.9576990151431186</v>
      </c>
      <c r="K2792">
        <v>9217191442.3198528</v>
      </c>
      <c r="L2792">
        <v>374870062091.43262</v>
      </c>
      <c r="M2792">
        <v>0</v>
      </c>
    </row>
    <row r="2793" spans="1:15" x14ac:dyDescent="0.15">
      <c r="A2793">
        <v>127</v>
      </c>
      <c r="B2793" t="s">
        <v>195</v>
      </c>
      <c r="C2793" t="s">
        <v>464</v>
      </c>
      <c r="D2793">
        <v>2</v>
      </c>
      <c r="E2793">
        <v>100000</v>
      </c>
      <c r="F2793">
        <v>6050000</v>
      </c>
      <c r="G2793">
        <v>3075000</v>
      </c>
      <c r="H2793">
        <v>-227072.51141935194</v>
      </c>
      <c r="I2793">
        <v>-1.6744067490637357E-5</v>
      </c>
      <c r="J2793">
        <v>3.4211551491051953E-6</v>
      </c>
      <c r="K2793">
        <v>-9.228413340046869E-2</v>
      </c>
      <c r="L2793">
        <v>-107.38447191607649</v>
      </c>
      <c r="M2793">
        <v>0</v>
      </c>
    </row>
    <row r="2794" spans="1:15" x14ac:dyDescent="0.15">
      <c r="A2794">
        <v>127</v>
      </c>
      <c r="B2794" t="s">
        <v>195</v>
      </c>
      <c r="C2794" t="s">
        <v>464</v>
      </c>
      <c r="D2794">
        <v>3</v>
      </c>
      <c r="E2794">
        <v>3075000</v>
      </c>
      <c r="F2794">
        <v>6050000</v>
      </c>
      <c r="G2794">
        <v>4562500</v>
      </c>
      <c r="H2794">
        <v>15838749918633.623</v>
      </c>
      <c r="I2794">
        <v>2.1597905363472707E-2</v>
      </c>
      <c r="J2794">
        <v>2.161807058611245E-2</v>
      </c>
      <c r="K2794">
        <v>6436998.0375496894</v>
      </c>
      <c r="L2794">
        <v>347150583.14813423</v>
      </c>
      <c r="M2794">
        <v>0</v>
      </c>
    </row>
    <row r="2795" spans="1:15" x14ac:dyDescent="0.15">
      <c r="A2795">
        <v>127</v>
      </c>
      <c r="B2795" t="s">
        <v>195</v>
      </c>
      <c r="C2795" t="s">
        <v>464</v>
      </c>
      <c r="D2795">
        <v>4</v>
      </c>
      <c r="E2795">
        <v>3075000</v>
      </c>
      <c r="F2795">
        <v>4562500</v>
      </c>
      <c r="G2795">
        <v>3818750</v>
      </c>
      <c r="H2795">
        <v>76506592572.524918</v>
      </c>
      <c r="I2795">
        <v>3.1791018439173747E-4</v>
      </c>
      <c r="J2795">
        <v>3.3807540703148005E-4</v>
      </c>
      <c r="K2795">
        <v>31092.907507150107</v>
      </c>
      <c r="L2795">
        <v>2003345.959345988</v>
      </c>
      <c r="M2795">
        <v>0</v>
      </c>
    </row>
    <row r="2796" spans="1:15" x14ac:dyDescent="0.15">
      <c r="A2796">
        <v>127</v>
      </c>
      <c r="B2796" t="s">
        <v>195</v>
      </c>
      <c r="C2796" t="s">
        <v>464</v>
      </c>
      <c r="D2796">
        <v>5</v>
      </c>
      <c r="E2796">
        <v>3075000</v>
      </c>
      <c r="F2796">
        <v>3818750</v>
      </c>
      <c r="G2796">
        <v>3446875</v>
      </c>
      <c r="H2796">
        <v>254639579.960127</v>
      </c>
      <c r="I2796">
        <v>3.5790241760527147E-6</v>
      </c>
      <c r="J2796">
        <v>2.3744246815795268E-5</v>
      </c>
      <c r="K2796">
        <v>103.4876164410845</v>
      </c>
      <c r="L2796">
        <v>7287.5490106292509</v>
      </c>
      <c r="M2796">
        <v>0</v>
      </c>
    </row>
    <row r="2797" spans="1:15" x14ac:dyDescent="0.15">
      <c r="A2797">
        <v>127</v>
      </c>
      <c r="B2797" t="s">
        <v>195</v>
      </c>
      <c r="C2797" t="s">
        <v>464</v>
      </c>
      <c r="D2797">
        <v>6</v>
      </c>
      <c r="E2797">
        <v>3075000</v>
      </c>
      <c r="F2797">
        <v>3446875</v>
      </c>
      <c r="G2797">
        <v>3260937.5</v>
      </c>
      <c r="H2797">
        <v>-2216873.5574710188</v>
      </c>
      <c r="I2797">
        <v>-1.2174574125926643E-5</v>
      </c>
      <c r="J2797">
        <v>7.9906485138159107E-6</v>
      </c>
      <c r="K2797">
        <v>-0.90095561911414979</v>
      </c>
      <c r="L2797">
        <v>-167.98270612273367</v>
      </c>
      <c r="M2797">
        <v>0</v>
      </c>
    </row>
    <row r="2798" spans="1:15" x14ac:dyDescent="0.15">
      <c r="A2798">
        <v>127</v>
      </c>
      <c r="B2798" t="s">
        <v>195</v>
      </c>
      <c r="C2798" t="s">
        <v>464</v>
      </c>
      <c r="D2798">
        <v>7</v>
      </c>
      <c r="E2798">
        <v>3260937.5</v>
      </c>
      <c r="F2798">
        <v>3446875</v>
      </c>
      <c r="G2798">
        <v>3353906.25</v>
      </c>
      <c r="H2798">
        <v>-46100541.107075587</v>
      </c>
      <c r="I2798">
        <v>-8.3354138430413608E-6</v>
      </c>
      <c r="J2798">
        <v>1.1829808796701192E-5</v>
      </c>
      <c r="K2798">
        <v>-18.735638491716539</v>
      </c>
      <c r="L2798">
        <v>-1474.5327886572734</v>
      </c>
      <c r="M2798">
        <v>0</v>
      </c>
    </row>
    <row r="2799" spans="1:15" x14ac:dyDescent="0.15">
      <c r="A2799">
        <v>127</v>
      </c>
      <c r="B2799" t="s">
        <v>195</v>
      </c>
      <c r="C2799" t="s">
        <v>464</v>
      </c>
      <c r="D2799">
        <v>8</v>
      </c>
      <c r="E2799">
        <v>3353906.25</v>
      </c>
      <c r="F2799">
        <v>3446875</v>
      </c>
      <c r="G2799">
        <v>3400390.625</v>
      </c>
      <c r="H2799">
        <v>-125532407.70913257</v>
      </c>
      <c r="I2799">
        <v>-3.7558181299295565E-6</v>
      </c>
      <c r="J2799">
        <v>1.6409404509812997E-5</v>
      </c>
      <c r="K2799">
        <v>-51.017401387336434</v>
      </c>
      <c r="L2799">
        <v>-3791.705499544852</v>
      </c>
      <c r="M2799">
        <v>0</v>
      </c>
    </row>
    <row r="2800" spans="1:15" x14ac:dyDescent="0.15">
      <c r="A2800">
        <v>127</v>
      </c>
      <c r="B2800" t="s">
        <v>195</v>
      </c>
      <c r="C2800" t="s">
        <v>464</v>
      </c>
      <c r="D2800">
        <v>9</v>
      </c>
      <c r="E2800">
        <v>3400390.625</v>
      </c>
      <c r="F2800">
        <v>3446875</v>
      </c>
      <c r="G2800">
        <v>3423632.8125</v>
      </c>
      <c r="H2800">
        <v>-21292747.589845486</v>
      </c>
      <c r="I2800">
        <v>-4.0307012555038883E-7</v>
      </c>
      <c r="J2800">
        <v>1.9762152514192164E-5</v>
      </c>
      <c r="K2800">
        <v>-8.6535474803241463</v>
      </c>
      <c r="L2800">
        <v>-721.93432403450788</v>
      </c>
      <c r="M2800">
        <v>0</v>
      </c>
    </row>
    <row r="2801" spans="1:15" x14ac:dyDescent="0.15">
      <c r="A2801">
        <v>127</v>
      </c>
      <c r="B2801" t="s">
        <v>195</v>
      </c>
      <c r="C2801" t="s">
        <v>464</v>
      </c>
      <c r="D2801">
        <v>10</v>
      </c>
      <c r="E2801">
        <v>3423632.8125</v>
      </c>
      <c r="F2801">
        <v>3446875</v>
      </c>
      <c r="G2801">
        <v>3435253.90625</v>
      </c>
      <c r="H2801">
        <v>94771750.342743203</v>
      </c>
      <c r="I2801">
        <v>1.5029505386993229E-6</v>
      </c>
      <c r="J2801">
        <v>2.1668173178441876E-5</v>
      </c>
      <c r="K2801">
        <v>38.516017621674429</v>
      </c>
      <c r="L2801">
        <v>2658.7989979523281</v>
      </c>
      <c r="M2801">
        <v>0</v>
      </c>
    </row>
    <row r="2802" spans="1:15" x14ac:dyDescent="0.15">
      <c r="A2802">
        <v>127</v>
      </c>
      <c r="B2802" t="s">
        <v>195</v>
      </c>
      <c r="C2802" t="s">
        <v>464</v>
      </c>
      <c r="D2802">
        <v>11</v>
      </c>
      <c r="E2802">
        <v>3423632.8125</v>
      </c>
      <c r="F2802">
        <v>3435253.90625</v>
      </c>
      <c r="G2802">
        <v>3429443.359375</v>
      </c>
      <c r="H2802">
        <v>30661535.15233979</v>
      </c>
      <c r="I2802">
        <v>5.2955159165351835E-7</v>
      </c>
      <c r="J2802">
        <v>2.0694774231396072E-5</v>
      </c>
      <c r="K2802">
        <v>12.461099683863093</v>
      </c>
      <c r="L2802">
        <v>794.06740217828565</v>
      </c>
      <c r="M2802">
        <v>0</v>
      </c>
    </row>
    <row r="2803" spans="1:15" x14ac:dyDescent="0.15">
      <c r="A2803">
        <v>127</v>
      </c>
      <c r="B2803" t="s">
        <v>195</v>
      </c>
      <c r="C2803" t="s">
        <v>464</v>
      </c>
      <c r="D2803">
        <v>12</v>
      </c>
      <c r="E2803">
        <v>3423632.8125</v>
      </c>
      <c r="F2803">
        <v>3429443.359375</v>
      </c>
      <c r="G2803">
        <v>3426538.0859375</v>
      </c>
      <c r="H2803">
        <v>3223300.2268650346</v>
      </c>
      <c r="I2803">
        <v>5.8231453391332811E-8</v>
      </c>
      <c r="J2803">
        <v>2.0223454093133886E-5</v>
      </c>
      <c r="K2803">
        <v>1.3099756825097733</v>
      </c>
      <c r="L2803">
        <v>-5.9312884892934035</v>
      </c>
      <c r="M2803">
        <v>0</v>
      </c>
    </row>
    <row r="2804" spans="1:15" x14ac:dyDescent="0.15">
      <c r="A2804">
        <v>127</v>
      </c>
      <c r="B2804" t="s">
        <v>195</v>
      </c>
      <c r="C2804" t="s">
        <v>464</v>
      </c>
      <c r="D2804">
        <v>13</v>
      </c>
      <c r="E2804">
        <v>3426538.0859375</v>
      </c>
      <c r="F2804">
        <v>3429443.359375</v>
      </c>
      <c r="G2804">
        <v>3427990.72265625</v>
      </c>
      <c r="H2804">
        <v>16569845.71375796</v>
      </c>
      <c r="I2804">
        <v>2.9262673915695105E-7</v>
      </c>
      <c r="J2804">
        <v>2.0457849378899504E-5</v>
      </c>
      <c r="K2804">
        <v>6.7341213725762561</v>
      </c>
      <c r="L2804">
        <v>383.36903610166337</v>
      </c>
      <c r="M2804">
        <v>0</v>
      </c>
    </row>
    <row r="2805" spans="1:15" x14ac:dyDescent="0.15">
      <c r="A2805">
        <v>127</v>
      </c>
      <c r="B2805" t="s">
        <v>195</v>
      </c>
      <c r="C2805" t="s">
        <v>464</v>
      </c>
      <c r="D2805">
        <v>14</v>
      </c>
      <c r="E2805">
        <v>3426538.0859375</v>
      </c>
      <c r="F2805">
        <v>3427990.72265625</v>
      </c>
      <c r="G2805">
        <v>3427264.404296875</v>
      </c>
      <c r="H2805">
        <v>9804349.3553797007</v>
      </c>
      <c r="I2805">
        <v>1.7511446787992524E-7</v>
      </c>
      <c r="J2805">
        <v>2.0340337107622479E-5</v>
      </c>
      <c r="K2805">
        <v>3.9845680930780878</v>
      </c>
      <c r="L2805">
        <v>186.06924353684713</v>
      </c>
      <c r="M2805">
        <v>0</v>
      </c>
    </row>
    <row r="2806" spans="1:15" x14ac:dyDescent="0.15">
      <c r="A2806">
        <v>127</v>
      </c>
      <c r="B2806" t="s">
        <v>195</v>
      </c>
      <c r="C2806" t="s">
        <v>464</v>
      </c>
      <c r="D2806">
        <v>15</v>
      </c>
      <c r="E2806">
        <v>3426538.0859375</v>
      </c>
      <c r="F2806">
        <v>3427264.404296875</v>
      </c>
      <c r="G2806">
        <v>3426901.2451171875</v>
      </c>
      <c r="H2806">
        <v>6490814.800602505</v>
      </c>
      <c r="I2806">
        <v>1.1659328411045189E-7</v>
      </c>
      <c r="J2806">
        <v>2.0281815923853005E-5</v>
      </c>
      <c r="K2806">
        <v>2.6379204386845445</v>
      </c>
      <c r="L2806">
        <v>89.407699152431888</v>
      </c>
      <c r="M2806">
        <v>0</v>
      </c>
    </row>
    <row r="2807" spans="1:15" x14ac:dyDescent="0.15">
      <c r="A2807">
        <v>127</v>
      </c>
      <c r="B2807" t="s">
        <v>195</v>
      </c>
      <c r="C2807" t="s">
        <v>464</v>
      </c>
      <c r="D2807">
        <v>16</v>
      </c>
      <c r="E2807">
        <v>3426538.0859375</v>
      </c>
      <c r="F2807">
        <v>3426901.2451171875</v>
      </c>
      <c r="G2807">
        <v>3426719.6655273438</v>
      </c>
      <c r="H2807">
        <v>4851370.5553320805</v>
      </c>
      <c r="I2807">
        <v>8.7393384919888723E-8</v>
      </c>
      <c r="J2807">
        <v>2.0252616024662442E-5</v>
      </c>
      <c r="K2807">
        <v>1.9716368340004038</v>
      </c>
      <c r="L2807">
        <v>41.574772052020037</v>
      </c>
      <c r="M2807">
        <v>0</v>
      </c>
    </row>
    <row r="2808" spans="1:15" x14ac:dyDescent="0.15">
      <c r="A2808">
        <v>127</v>
      </c>
      <c r="B2808" t="s">
        <v>195</v>
      </c>
      <c r="C2808" t="s">
        <v>464</v>
      </c>
      <c r="D2808">
        <v>17</v>
      </c>
      <c r="E2808">
        <v>3426538.0859375</v>
      </c>
      <c r="F2808">
        <v>3426719.6655273438</v>
      </c>
      <c r="G2808">
        <v>3426628.8757324219</v>
      </c>
      <c r="H2808">
        <v>4035839.2433833564</v>
      </c>
      <c r="I2808">
        <v>7.2806312874384055E-8</v>
      </c>
      <c r="J2808">
        <v>2.0238028952616937E-5</v>
      </c>
      <c r="K2808">
        <v>1.6401982115370008</v>
      </c>
      <c r="L2808">
        <v>17.77870874682101</v>
      </c>
      <c r="M2808">
        <v>0</v>
      </c>
    </row>
    <row r="2809" spans="1:15" x14ac:dyDescent="0.15">
      <c r="A2809">
        <v>127</v>
      </c>
      <c r="B2809" t="s">
        <v>195</v>
      </c>
      <c r="C2809" t="s">
        <v>464</v>
      </c>
      <c r="D2809">
        <v>18</v>
      </c>
      <c r="E2809">
        <v>3426538.0859375</v>
      </c>
      <c r="F2809">
        <v>3426628.8757324219</v>
      </c>
      <c r="G2809">
        <v>3426583.4808349609</v>
      </c>
      <c r="H2809">
        <v>3629246.6492756773</v>
      </c>
      <c r="I2809">
        <v>6.5518265596969472E-8</v>
      </c>
      <c r="J2809">
        <v>2.0230740905339523E-5</v>
      </c>
      <c r="K2809">
        <v>1.474955642281311</v>
      </c>
      <c r="L2809">
        <v>5.9144383778834158</v>
      </c>
      <c r="M2809">
        <v>0</v>
      </c>
    </row>
    <row r="2810" spans="1:15" x14ac:dyDescent="0.15">
      <c r="A2810">
        <v>127</v>
      </c>
      <c r="B2810" t="s">
        <v>195</v>
      </c>
      <c r="C2810" t="s">
        <v>464</v>
      </c>
      <c r="D2810">
        <v>19</v>
      </c>
      <c r="E2810">
        <v>3426538.0859375</v>
      </c>
      <c r="F2810">
        <v>3426583.4808349609</v>
      </c>
      <c r="G2810">
        <v>3426560.7833862305</v>
      </c>
      <c r="H2810">
        <v>3426184.2395784725</v>
      </c>
      <c r="I2810">
        <v>6.1874553715587525E-8</v>
      </c>
      <c r="J2810">
        <v>2.0227097193458141E-5</v>
      </c>
      <c r="K2810">
        <v>1.392429411395927</v>
      </c>
      <c r="L2810">
        <v>-1.0988972079050833E-2</v>
      </c>
      <c r="M2810">
        <v>0</v>
      </c>
    </row>
    <row r="2811" spans="1:15" x14ac:dyDescent="0.15">
      <c r="A2811">
        <v>127</v>
      </c>
      <c r="B2811" t="s">
        <v>195</v>
      </c>
      <c r="C2811" t="s">
        <v>465</v>
      </c>
      <c r="D2811">
        <v>19</v>
      </c>
      <c r="E2811">
        <v>3426538.0859375</v>
      </c>
      <c r="F2811">
        <v>3426583.4808349609</v>
      </c>
      <c r="G2811">
        <v>3426560.7833862305</v>
      </c>
      <c r="H2811">
        <v>3426184.2395784725</v>
      </c>
      <c r="I2811">
        <v>6.1874553715587525E-8</v>
      </c>
      <c r="J2811">
        <v>2.0227097193458141E-5</v>
      </c>
      <c r="K2811">
        <v>1.392429411395927</v>
      </c>
      <c r="L2811">
        <v>-1.0988972079050833E-2</v>
      </c>
      <c r="M2811">
        <v>0</v>
      </c>
      <c r="N2811" t="s">
        <v>466</v>
      </c>
      <c r="O2811" t="s">
        <v>467</v>
      </c>
    </row>
    <row r="2812" spans="1:15" x14ac:dyDescent="0.15">
      <c r="A2812">
        <v>128</v>
      </c>
      <c r="B2812" t="s">
        <v>196</v>
      </c>
      <c r="C2812" t="s">
        <v>461</v>
      </c>
      <c r="D2812">
        <v>0</v>
      </c>
      <c r="E2812">
        <v>100000</v>
      </c>
      <c r="F2812">
        <v>12000000</v>
      </c>
      <c r="G2812">
        <v>100000</v>
      </c>
      <c r="H2812">
        <v>5.3552907081575141</v>
      </c>
      <c r="I2812">
        <v>-9.1554834077285847E-4</v>
      </c>
      <c r="J2812">
        <v>-8.9640149055080431E-4</v>
      </c>
      <c r="K2812">
        <v>2.1220232693303702E-6</v>
      </c>
      <c r="L2812">
        <v>-99.994644709291848</v>
      </c>
      <c r="M2812">
        <v>0</v>
      </c>
      <c r="O2812" t="s">
        <v>462</v>
      </c>
    </row>
    <row r="2813" spans="1:15" x14ac:dyDescent="0.15">
      <c r="A2813">
        <v>128</v>
      </c>
      <c r="B2813" t="s">
        <v>196</v>
      </c>
      <c r="C2813" t="s">
        <v>461</v>
      </c>
      <c r="D2813">
        <v>0</v>
      </c>
      <c r="E2813">
        <v>100000</v>
      </c>
      <c r="F2813">
        <v>12000000</v>
      </c>
      <c r="G2813">
        <v>12000000</v>
      </c>
      <c r="H2813">
        <v>2.3213787429591306E+18</v>
      </c>
      <c r="I2813">
        <v>536.8709028531498</v>
      </c>
      <c r="J2813">
        <v>536.87092200000006</v>
      </c>
      <c r="K2813">
        <v>919841700093.80408</v>
      </c>
      <c r="L2813">
        <v>19344822857892.754</v>
      </c>
      <c r="M2813">
        <v>5</v>
      </c>
      <c r="O2813" t="s">
        <v>463</v>
      </c>
    </row>
    <row r="2814" spans="1:15" x14ac:dyDescent="0.15">
      <c r="A2814">
        <v>128</v>
      </c>
      <c r="B2814" t="s">
        <v>196</v>
      </c>
      <c r="C2814" t="s">
        <v>464</v>
      </c>
      <c r="D2814">
        <v>1</v>
      </c>
      <c r="E2814">
        <v>100000</v>
      </c>
      <c r="F2814">
        <v>12000000</v>
      </c>
      <c r="G2814">
        <v>6050000</v>
      </c>
      <c r="H2814">
        <v>7152674619688185</v>
      </c>
      <c r="I2814">
        <v>3.4284967922352227</v>
      </c>
      <c r="J2814">
        <v>3.4285159390854449</v>
      </c>
      <c r="K2814">
        <v>2834233061.8591423</v>
      </c>
      <c r="L2814">
        <v>118226026671.70554</v>
      </c>
      <c r="M2814">
        <v>0</v>
      </c>
    </row>
    <row r="2815" spans="1:15" x14ac:dyDescent="0.15">
      <c r="A2815">
        <v>128</v>
      </c>
      <c r="B2815" t="s">
        <v>196</v>
      </c>
      <c r="C2815" t="s">
        <v>464</v>
      </c>
      <c r="D2815">
        <v>2</v>
      </c>
      <c r="E2815">
        <v>100000</v>
      </c>
      <c r="F2815">
        <v>6050000</v>
      </c>
      <c r="G2815">
        <v>3075000</v>
      </c>
      <c r="H2815">
        <v>-144032.6363475484</v>
      </c>
      <c r="I2815">
        <v>-1.7340742413451631E-5</v>
      </c>
      <c r="J2815">
        <v>1.8061078086024811E-6</v>
      </c>
      <c r="K2815">
        <v>-5.7072645077311315E-2</v>
      </c>
      <c r="L2815">
        <v>-104.68398817390401</v>
      </c>
      <c r="M2815">
        <v>0</v>
      </c>
    </row>
    <row r="2816" spans="1:15" x14ac:dyDescent="0.15">
      <c r="A2816">
        <v>128</v>
      </c>
      <c r="B2816" t="s">
        <v>196</v>
      </c>
      <c r="C2816" t="s">
        <v>464</v>
      </c>
      <c r="D2816">
        <v>3</v>
      </c>
      <c r="E2816">
        <v>3075000</v>
      </c>
      <c r="F2816">
        <v>6050000</v>
      </c>
      <c r="G2816">
        <v>4562500</v>
      </c>
      <c r="H2816">
        <v>5004115770359.2354</v>
      </c>
      <c r="I2816">
        <v>7.9258055218930611E-3</v>
      </c>
      <c r="J2816">
        <v>7.9449523721151147E-3</v>
      </c>
      <c r="K2816">
        <v>1982870.9001642191</v>
      </c>
      <c r="L2816">
        <v>109679149.76129831</v>
      </c>
      <c r="M2816">
        <v>0</v>
      </c>
    </row>
    <row r="2817" spans="1:13" x14ac:dyDescent="0.15">
      <c r="A2817">
        <v>128</v>
      </c>
      <c r="B2817" t="s">
        <v>196</v>
      </c>
      <c r="C2817" t="s">
        <v>464</v>
      </c>
      <c r="D2817">
        <v>4</v>
      </c>
      <c r="E2817">
        <v>3075000</v>
      </c>
      <c r="F2817">
        <v>4562500</v>
      </c>
      <c r="G2817">
        <v>3818750</v>
      </c>
      <c r="H2817">
        <v>16813826924.6852</v>
      </c>
      <c r="I2817">
        <v>9.4725607478403937E-5</v>
      </c>
      <c r="J2817">
        <v>1.1387245770045804E-4</v>
      </c>
      <c r="K2817">
        <v>6662.4454068061141</v>
      </c>
      <c r="L2817">
        <v>440196.61341237841</v>
      </c>
      <c r="M2817">
        <v>0</v>
      </c>
    </row>
    <row r="2818" spans="1:13" x14ac:dyDescent="0.15">
      <c r="A2818">
        <v>128</v>
      </c>
      <c r="B2818" t="s">
        <v>196</v>
      </c>
      <c r="C2818" t="s">
        <v>464</v>
      </c>
      <c r="D2818">
        <v>5</v>
      </c>
      <c r="E2818">
        <v>3075000</v>
      </c>
      <c r="F2818">
        <v>3818750</v>
      </c>
      <c r="G2818">
        <v>3446875</v>
      </c>
      <c r="H2818">
        <v>-10791835.781169634</v>
      </c>
      <c r="I2818">
        <v>-9.6437560260900822E-6</v>
      </c>
      <c r="J2818">
        <v>9.503094195964031E-6</v>
      </c>
      <c r="K2818">
        <v>-4.2762434187840714</v>
      </c>
      <c r="L2818">
        <v>-413.09043064136745</v>
      </c>
      <c r="M2818">
        <v>0</v>
      </c>
    </row>
    <row r="2819" spans="1:13" x14ac:dyDescent="0.15">
      <c r="A2819">
        <v>128</v>
      </c>
      <c r="B2819" t="s">
        <v>196</v>
      </c>
      <c r="C2819" t="s">
        <v>464</v>
      </c>
      <c r="D2819">
        <v>6</v>
      </c>
      <c r="E2819">
        <v>3446875</v>
      </c>
      <c r="F2819">
        <v>3818750</v>
      </c>
      <c r="G2819">
        <v>3632812.5</v>
      </c>
      <c r="H2819">
        <v>1127729165.7436144</v>
      </c>
      <c r="I2819">
        <v>1.1883830904697614E-5</v>
      </c>
      <c r="J2819">
        <v>3.1030681126751727E-5</v>
      </c>
      <c r="K2819">
        <v>446.86043421792311</v>
      </c>
      <c r="L2819">
        <v>30942.867358103795</v>
      </c>
      <c r="M2819">
        <v>0</v>
      </c>
    </row>
    <row r="2820" spans="1:13" x14ac:dyDescent="0.15">
      <c r="A2820">
        <v>128</v>
      </c>
      <c r="B2820" t="s">
        <v>196</v>
      </c>
      <c r="C2820" t="s">
        <v>464</v>
      </c>
      <c r="D2820">
        <v>7</v>
      </c>
      <c r="E2820">
        <v>3446875</v>
      </c>
      <c r="F2820">
        <v>3632812.5</v>
      </c>
      <c r="G2820">
        <v>3539843.75</v>
      </c>
      <c r="H2820">
        <v>-125399332.582545</v>
      </c>
      <c r="I2820">
        <v>-3.6972967036481536E-6</v>
      </c>
      <c r="J2820">
        <v>1.544955351840596E-5</v>
      </c>
      <c r="K2820">
        <v>-49.689235598978392</v>
      </c>
      <c r="L2820">
        <v>-3642.5103885600884</v>
      </c>
      <c r="M2820">
        <v>0</v>
      </c>
    </row>
    <row r="2821" spans="1:13" x14ac:dyDescent="0.15">
      <c r="A2821">
        <v>128</v>
      </c>
      <c r="B2821" t="s">
        <v>196</v>
      </c>
      <c r="C2821" t="s">
        <v>464</v>
      </c>
      <c r="D2821">
        <v>8</v>
      </c>
      <c r="E2821">
        <v>3539843.75</v>
      </c>
      <c r="F2821">
        <v>3632812.5</v>
      </c>
      <c r="G2821">
        <v>3586328.125</v>
      </c>
      <c r="H2821">
        <v>210497881.86718681</v>
      </c>
      <c r="I2821">
        <v>2.8411728022892578E-6</v>
      </c>
      <c r="J2821">
        <v>2.1988023024343371E-5</v>
      </c>
      <c r="K2821">
        <v>83.409366140761094</v>
      </c>
      <c r="L2821">
        <v>5769.4540636096099</v>
      </c>
      <c r="M2821">
        <v>0</v>
      </c>
    </row>
    <row r="2822" spans="1:13" x14ac:dyDescent="0.15">
      <c r="A2822">
        <v>128</v>
      </c>
      <c r="B2822" t="s">
        <v>196</v>
      </c>
      <c r="C2822" t="s">
        <v>464</v>
      </c>
      <c r="D2822">
        <v>9</v>
      </c>
      <c r="E2822">
        <v>3539843.75</v>
      </c>
      <c r="F2822">
        <v>3586328.125</v>
      </c>
      <c r="G2822">
        <v>3563085.9375</v>
      </c>
      <c r="H2822">
        <v>-37138564.043711059</v>
      </c>
      <c r="I2822">
        <v>-6.9589831414275724E-7</v>
      </c>
      <c r="J2822">
        <v>1.8450951907911356E-5</v>
      </c>
      <c r="K2822">
        <v>-14.716081980428145</v>
      </c>
      <c r="L2822">
        <v>-1142.3145749262765</v>
      </c>
      <c r="M2822">
        <v>0</v>
      </c>
    </row>
    <row r="2823" spans="1:13" x14ac:dyDescent="0.15">
      <c r="A2823">
        <v>128</v>
      </c>
      <c r="B2823" t="s">
        <v>196</v>
      </c>
      <c r="C2823" t="s">
        <v>464</v>
      </c>
      <c r="D2823">
        <v>10</v>
      </c>
      <c r="E2823">
        <v>3563085.9375</v>
      </c>
      <c r="F2823">
        <v>3586328.125</v>
      </c>
      <c r="G2823">
        <v>3574707.03125</v>
      </c>
      <c r="H2823">
        <v>63668033.214366384</v>
      </c>
      <c r="I2823">
        <v>1.0005297703888434E-6</v>
      </c>
      <c r="J2823">
        <v>2.0147379992442957E-5</v>
      </c>
      <c r="K2823">
        <v>25.228331262686428</v>
      </c>
      <c r="L2823">
        <v>1681.0699634342625</v>
      </c>
      <c r="M2823">
        <v>0</v>
      </c>
    </row>
    <row r="2824" spans="1:13" x14ac:dyDescent="0.15">
      <c r="A2824">
        <v>128</v>
      </c>
      <c r="B2824" t="s">
        <v>196</v>
      </c>
      <c r="C2824" t="s">
        <v>464</v>
      </c>
      <c r="D2824">
        <v>11</v>
      </c>
      <c r="E2824">
        <v>3563085.9375</v>
      </c>
      <c r="F2824">
        <v>3574707.03125</v>
      </c>
      <c r="G2824">
        <v>3568896.484375</v>
      </c>
      <c r="H2824">
        <v>7891273.6458919449</v>
      </c>
      <c r="I2824">
        <v>1.3498681135595299E-7</v>
      </c>
      <c r="J2824">
        <v>1.9281837033410066E-5</v>
      </c>
      <c r="K2824">
        <v>3.1269014538703703</v>
      </c>
      <c r="L2824">
        <v>121.11242734107761</v>
      </c>
      <c r="M2824">
        <v>0</v>
      </c>
    </row>
    <row r="2825" spans="1:13" x14ac:dyDescent="0.15">
      <c r="A2825">
        <v>128</v>
      </c>
      <c r="B2825" t="s">
        <v>196</v>
      </c>
      <c r="C2825" t="s">
        <v>464</v>
      </c>
      <c r="D2825">
        <v>12</v>
      </c>
      <c r="E2825">
        <v>3563085.9375</v>
      </c>
      <c r="F2825">
        <v>3568896.484375</v>
      </c>
      <c r="G2825">
        <v>3565991.2109375</v>
      </c>
      <c r="H2825">
        <v>-15916582.511199098</v>
      </c>
      <c r="I2825">
        <v>-2.8471740909418662E-7</v>
      </c>
      <c r="J2825">
        <v>1.8862132812959927E-5</v>
      </c>
      <c r="K2825">
        <v>-6.3069140962847383</v>
      </c>
      <c r="L2825">
        <v>-546.34385139201243</v>
      </c>
      <c r="M2825">
        <v>0</v>
      </c>
    </row>
    <row r="2826" spans="1:13" x14ac:dyDescent="0.15">
      <c r="A2826">
        <v>128</v>
      </c>
      <c r="B2826" t="s">
        <v>196</v>
      </c>
      <c r="C2826" t="s">
        <v>464</v>
      </c>
      <c r="D2826">
        <v>13</v>
      </c>
      <c r="E2826">
        <v>3565991.2109375</v>
      </c>
      <c r="F2826">
        <v>3568896.484375</v>
      </c>
      <c r="G2826">
        <v>3567443.84765625</v>
      </c>
      <c r="H2826">
        <v>-4342154.3886584751</v>
      </c>
      <c r="I2826">
        <v>-7.5940047401522087E-8</v>
      </c>
      <c r="J2826">
        <v>1.9070910174652591E-5</v>
      </c>
      <c r="K2826">
        <v>-1.7205700220387099</v>
      </c>
      <c r="L2826">
        <v>-221.71612431997204</v>
      </c>
      <c r="M2826">
        <v>0</v>
      </c>
    </row>
    <row r="2827" spans="1:13" x14ac:dyDescent="0.15">
      <c r="A2827">
        <v>128</v>
      </c>
      <c r="B2827" t="s">
        <v>196</v>
      </c>
      <c r="C2827" t="s">
        <v>464</v>
      </c>
      <c r="D2827">
        <v>14</v>
      </c>
      <c r="E2827">
        <v>3567443.84765625</v>
      </c>
      <c r="F2827">
        <v>3568896.484375</v>
      </c>
      <c r="G2827">
        <v>3568170.166015625</v>
      </c>
      <c r="H2827">
        <v>1691315.1624190942</v>
      </c>
      <c r="I2827">
        <v>2.9252149292591267E-8</v>
      </c>
      <c r="J2827">
        <v>1.9176102371346704E-5</v>
      </c>
      <c r="K2827">
        <v>0.67018026210184767</v>
      </c>
      <c r="L2827">
        <v>-52.599929831606353</v>
      </c>
      <c r="M2827">
        <v>0</v>
      </c>
    </row>
    <row r="2828" spans="1:13" x14ac:dyDescent="0.15">
      <c r="A2828">
        <v>128</v>
      </c>
      <c r="B2828" t="s">
        <v>196</v>
      </c>
      <c r="C2828" t="s">
        <v>464</v>
      </c>
      <c r="D2828">
        <v>15</v>
      </c>
      <c r="E2828">
        <v>3568170.166015625</v>
      </c>
      <c r="F2828">
        <v>3568896.484375</v>
      </c>
      <c r="G2828">
        <v>3568533.3251953125</v>
      </c>
      <c r="H2828">
        <v>4770432.9997562729</v>
      </c>
      <c r="I2828">
        <v>8.2052369887188173E-8</v>
      </c>
      <c r="J2828">
        <v>1.9228902591941301E-5</v>
      </c>
      <c r="K2828">
        <v>1.8902745680723456</v>
      </c>
      <c r="L2828">
        <v>33.680494618757081</v>
      </c>
      <c r="M2828">
        <v>0</v>
      </c>
    </row>
    <row r="2829" spans="1:13" x14ac:dyDescent="0.15">
      <c r="A2829">
        <v>128</v>
      </c>
      <c r="B2829" t="s">
        <v>196</v>
      </c>
      <c r="C2829" t="s">
        <v>464</v>
      </c>
      <c r="D2829">
        <v>16</v>
      </c>
      <c r="E2829">
        <v>3568170.166015625</v>
      </c>
      <c r="F2829">
        <v>3568533.3251953125</v>
      </c>
      <c r="G2829">
        <v>3568351.7456054688</v>
      </c>
      <c r="H2829">
        <v>3225629.3451102865</v>
      </c>
      <c r="I2829">
        <v>5.5634785668916552E-8</v>
      </c>
      <c r="J2829">
        <v>1.920248500772303E-5</v>
      </c>
      <c r="K2829">
        <v>1.2781491989094804</v>
      </c>
      <c r="L2829">
        <v>-9.6045015998564338</v>
      </c>
      <c r="M2829">
        <v>0</v>
      </c>
    </row>
    <row r="2830" spans="1:13" x14ac:dyDescent="0.15">
      <c r="A2830">
        <v>128</v>
      </c>
      <c r="B2830" t="s">
        <v>196</v>
      </c>
      <c r="C2830" t="s">
        <v>464</v>
      </c>
      <c r="D2830">
        <v>17</v>
      </c>
      <c r="E2830">
        <v>3568351.7456054688</v>
      </c>
      <c r="F2830">
        <v>3568533.3251953125</v>
      </c>
      <c r="G2830">
        <v>3568442.5354003906</v>
      </c>
      <c r="H2830">
        <v>3996693.2081682677</v>
      </c>
      <c r="I2830">
        <v>6.8838776758380077E-8</v>
      </c>
      <c r="J2830">
        <v>1.9215688998812493E-5</v>
      </c>
      <c r="K2830">
        <v>1.5836817178176354</v>
      </c>
      <c r="L2830">
        <v>12.00105279878988</v>
      </c>
      <c r="M2830">
        <v>0</v>
      </c>
    </row>
    <row r="2831" spans="1:13" x14ac:dyDescent="0.15">
      <c r="A2831">
        <v>128</v>
      </c>
      <c r="B2831" t="s">
        <v>196</v>
      </c>
      <c r="C2831" t="s">
        <v>464</v>
      </c>
      <c r="D2831">
        <v>18</v>
      </c>
      <c r="E2831">
        <v>3568351.7456054688</v>
      </c>
      <c r="F2831">
        <v>3568442.5354003906</v>
      </c>
      <c r="G2831">
        <v>3568397.1405029297</v>
      </c>
      <c r="H2831">
        <v>3610835.3865761701</v>
      </c>
      <c r="I2831">
        <v>6.2235724618796962E-8</v>
      </c>
      <c r="J2831">
        <v>1.920908594667291E-5</v>
      </c>
      <c r="K2831">
        <v>1.4307863250755923</v>
      </c>
      <c r="L2831">
        <v>1.1892803519974564</v>
      </c>
      <c r="M2831">
        <v>0</v>
      </c>
    </row>
    <row r="2832" spans="1:13" x14ac:dyDescent="0.15">
      <c r="A2832">
        <v>128</v>
      </c>
      <c r="B2832" t="s">
        <v>196</v>
      </c>
      <c r="C2832" t="s">
        <v>464</v>
      </c>
      <c r="D2832">
        <v>19</v>
      </c>
      <c r="E2832">
        <v>3568351.7456054688</v>
      </c>
      <c r="F2832">
        <v>3568397.1405029297</v>
      </c>
      <c r="G2832">
        <v>3568374.4430541992</v>
      </c>
      <c r="H2832">
        <v>3418150.9177435474</v>
      </c>
      <c r="I2832">
        <v>5.8934991033701706E-8</v>
      </c>
      <c r="J2832">
        <v>1.9205785213087815E-5</v>
      </c>
      <c r="K2832">
        <v>1.3544354883453742</v>
      </c>
      <c r="L2832">
        <v>-4.2098587944732166</v>
      </c>
      <c r="M2832">
        <v>0</v>
      </c>
    </row>
    <row r="2833" spans="1:15" x14ac:dyDescent="0.15">
      <c r="A2833">
        <v>128</v>
      </c>
      <c r="B2833" t="s">
        <v>196</v>
      </c>
      <c r="C2833" t="s">
        <v>464</v>
      </c>
      <c r="D2833">
        <v>20</v>
      </c>
      <c r="E2833">
        <v>3568374.4430541992</v>
      </c>
      <c r="F2833">
        <v>3568397.1405029297</v>
      </c>
      <c r="G2833">
        <v>3568385.7917785645</v>
      </c>
      <c r="H2833">
        <v>3514472.7871092791</v>
      </c>
      <c r="I2833">
        <v>6.0585291794339034E-8</v>
      </c>
      <c r="J2833">
        <v>1.9207435513848452E-5</v>
      </c>
      <c r="K2833">
        <v>1.3926028370997812</v>
      </c>
      <c r="L2833">
        <v>-1.5108513433020345</v>
      </c>
      <c r="M2833">
        <v>0</v>
      </c>
    </row>
    <row r="2834" spans="1:15" x14ac:dyDescent="0.15">
      <c r="A2834">
        <v>128</v>
      </c>
      <c r="B2834" t="s">
        <v>196</v>
      </c>
      <c r="C2834" t="s">
        <v>464</v>
      </c>
      <c r="D2834">
        <v>21</v>
      </c>
      <c r="E2834">
        <v>3568385.7917785645</v>
      </c>
      <c r="F2834">
        <v>3568397.1405029297</v>
      </c>
      <c r="G2834">
        <v>3568391.4661407471</v>
      </c>
      <c r="H2834">
        <v>3562648.995208228</v>
      </c>
      <c r="I2834">
        <v>6.1410491698149966E-8</v>
      </c>
      <c r="J2834">
        <v>1.9208260713752263E-5</v>
      </c>
      <c r="K2834">
        <v>1.4116925635376658</v>
      </c>
      <c r="L2834">
        <v>-0.16092603591863217</v>
      </c>
      <c r="M2834">
        <v>0</v>
      </c>
    </row>
    <row r="2835" spans="1:15" x14ac:dyDescent="0.15">
      <c r="A2835">
        <v>128</v>
      </c>
      <c r="B2835" t="s">
        <v>196</v>
      </c>
      <c r="C2835" t="s">
        <v>465</v>
      </c>
      <c r="D2835">
        <v>21</v>
      </c>
      <c r="E2835">
        <v>3568385.7917785645</v>
      </c>
      <c r="F2835">
        <v>3568397.1405029297</v>
      </c>
      <c r="G2835">
        <v>3568391.4661407471</v>
      </c>
      <c r="H2835">
        <v>3562648.995208228</v>
      </c>
      <c r="I2835">
        <v>6.1410491698149966E-8</v>
      </c>
      <c r="J2835">
        <v>1.9208260713752263E-5</v>
      </c>
      <c r="K2835">
        <v>1.4116925635376658</v>
      </c>
      <c r="L2835">
        <v>-0.16092603591863217</v>
      </c>
      <c r="M2835">
        <v>0</v>
      </c>
      <c r="N2835" t="s">
        <v>466</v>
      </c>
      <c r="O2835" t="s">
        <v>467</v>
      </c>
    </row>
    <row r="2836" spans="1:15" x14ac:dyDescent="0.15">
      <c r="A2836">
        <v>129</v>
      </c>
      <c r="B2836" t="s">
        <v>197</v>
      </c>
      <c r="C2836" t="s">
        <v>461</v>
      </c>
      <c r="D2836">
        <v>0</v>
      </c>
      <c r="E2836">
        <v>100000</v>
      </c>
      <c r="F2836">
        <v>12000000</v>
      </c>
      <c r="G2836">
        <v>100000</v>
      </c>
      <c r="H2836">
        <v>3.7504079566001738</v>
      </c>
      <c r="I2836">
        <v>-9.1724260724492922E-4</v>
      </c>
      <c r="J2836">
        <v>-9.0203943695425033E-4</v>
      </c>
      <c r="K2836">
        <v>1.2475061303350931E-6</v>
      </c>
      <c r="L2836">
        <v>-99.996249592043398</v>
      </c>
      <c r="M2836">
        <v>0</v>
      </c>
      <c r="O2836" t="s">
        <v>462</v>
      </c>
    </row>
    <row r="2837" spans="1:15" x14ac:dyDescent="0.15">
      <c r="A2837">
        <v>129</v>
      </c>
      <c r="B2837" t="s">
        <v>197</v>
      </c>
      <c r="C2837" t="s">
        <v>461</v>
      </c>
      <c r="D2837">
        <v>0</v>
      </c>
      <c r="E2837">
        <v>100000</v>
      </c>
      <c r="F2837">
        <v>12000000</v>
      </c>
      <c r="G2837">
        <v>12000000</v>
      </c>
      <c r="H2837">
        <v>3.3250589254562995E+18</v>
      </c>
      <c r="I2837">
        <v>536.87090679682979</v>
      </c>
      <c r="J2837">
        <v>536.87092200000006</v>
      </c>
      <c r="K2837">
        <v>1106021382535.79</v>
      </c>
      <c r="L2837">
        <v>27708824378702.496</v>
      </c>
      <c r="M2837">
        <v>5</v>
      </c>
      <c r="O2837" t="s">
        <v>463</v>
      </c>
    </row>
    <row r="2838" spans="1:15" x14ac:dyDescent="0.15">
      <c r="A2838">
        <v>129</v>
      </c>
      <c r="B2838" t="s">
        <v>197</v>
      </c>
      <c r="C2838" t="s">
        <v>464</v>
      </c>
      <c r="D2838">
        <v>1</v>
      </c>
      <c r="E2838">
        <v>100000</v>
      </c>
      <c r="F2838">
        <v>12000000</v>
      </c>
      <c r="G2838">
        <v>6050000</v>
      </c>
      <c r="H2838">
        <v>175208336501866.34</v>
      </c>
      <c r="I2838">
        <v>0.10854743180495563</v>
      </c>
      <c r="J2838">
        <v>0.10856263497524631</v>
      </c>
      <c r="K2838">
        <v>58279919.518417865</v>
      </c>
      <c r="L2838">
        <v>2896005462.0143199</v>
      </c>
      <c r="M2838">
        <v>0</v>
      </c>
    </row>
    <row r="2839" spans="1:15" x14ac:dyDescent="0.15">
      <c r="A2839">
        <v>129</v>
      </c>
      <c r="B2839" t="s">
        <v>197</v>
      </c>
      <c r="C2839" t="s">
        <v>464</v>
      </c>
      <c r="D2839">
        <v>2</v>
      </c>
      <c r="E2839">
        <v>100000</v>
      </c>
      <c r="F2839">
        <v>6050000</v>
      </c>
      <c r="G2839">
        <v>3075000</v>
      </c>
      <c r="H2839">
        <v>-51860.413633409516</v>
      </c>
      <c r="I2839">
        <v>-1.7578690031027353E-5</v>
      </c>
      <c r="J2839">
        <v>-2.3755197403484393E-6</v>
      </c>
      <c r="K2839">
        <v>-1.7250439066378399E-2</v>
      </c>
      <c r="L2839">
        <v>-101.68651751653364</v>
      </c>
      <c r="M2839">
        <v>0</v>
      </c>
    </row>
    <row r="2840" spans="1:15" x14ac:dyDescent="0.15">
      <c r="A2840">
        <v>129</v>
      </c>
      <c r="B2840" t="s">
        <v>197</v>
      </c>
      <c r="C2840" t="s">
        <v>464</v>
      </c>
      <c r="D2840">
        <v>3</v>
      </c>
      <c r="E2840">
        <v>3075000</v>
      </c>
      <c r="F2840">
        <v>6050000</v>
      </c>
      <c r="G2840">
        <v>4562500</v>
      </c>
      <c r="H2840">
        <v>68027456699.298668</v>
      </c>
      <c r="I2840">
        <v>2.0563392922305415E-4</v>
      </c>
      <c r="J2840">
        <v>2.2083709951373307E-4</v>
      </c>
      <c r="K2840">
        <v>22628.116793035992</v>
      </c>
      <c r="L2840">
        <v>1490912.7495736694</v>
      </c>
      <c r="M2840">
        <v>0</v>
      </c>
    </row>
    <row r="2841" spans="1:15" x14ac:dyDescent="0.15">
      <c r="A2841">
        <v>129</v>
      </c>
      <c r="B2841" t="s">
        <v>197</v>
      </c>
      <c r="C2841" t="s">
        <v>464</v>
      </c>
      <c r="D2841">
        <v>4</v>
      </c>
      <c r="E2841">
        <v>3075000</v>
      </c>
      <c r="F2841">
        <v>4562500</v>
      </c>
      <c r="G2841">
        <v>3818750</v>
      </c>
      <c r="H2841">
        <v>-916006.14724765264</v>
      </c>
      <c r="I2841">
        <v>-1.0354159195990315E-5</v>
      </c>
      <c r="J2841">
        <v>4.8490110946886008E-6</v>
      </c>
      <c r="K2841">
        <v>-0.30469306201877305</v>
      </c>
      <c r="L2841">
        <v>-123.98706768569957</v>
      </c>
      <c r="M2841">
        <v>0</v>
      </c>
    </row>
    <row r="2842" spans="1:15" x14ac:dyDescent="0.15">
      <c r="A2842">
        <v>129</v>
      </c>
      <c r="B2842" t="s">
        <v>197</v>
      </c>
      <c r="C2842" t="s">
        <v>464</v>
      </c>
      <c r="D2842">
        <v>5</v>
      </c>
      <c r="E2842">
        <v>3818750</v>
      </c>
      <c r="F2842">
        <v>4562500</v>
      </c>
      <c r="G2842">
        <v>4190625</v>
      </c>
      <c r="H2842">
        <v>1468386735.5671751</v>
      </c>
      <c r="I2842">
        <v>1.1214510934156444E-5</v>
      </c>
      <c r="J2842">
        <v>2.6417681224835359E-5</v>
      </c>
      <c r="K2842">
        <v>488.43258534022851</v>
      </c>
      <c r="L2842">
        <v>34939.802787583598</v>
      </c>
      <c r="M2842">
        <v>0</v>
      </c>
    </row>
    <row r="2843" spans="1:15" x14ac:dyDescent="0.15">
      <c r="A2843">
        <v>129</v>
      </c>
      <c r="B2843" t="s">
        <v>197</v>
      </c>
      <c r="C2843" t="s">
        <v>464</v>
      </c>
      <c r="D2843">
        <v>6</v>
      </c>
      <c r="E2843">
        <v>3818750</v>
      </c>
      <c r="F2843">
        <v>4190625</v>
      </c>
      <c r="G2843">
        <v>4004687.5</v>
      </c>
      <c r="H2843">
        <v>-53107257.307726122</v>
      </c>
      <c r="I2843">
        <v>-5.9136937807393476E-6</v>
      </c>
      <c r="J2843">
        <v>9.2894765099395679E-6</v>
      </c>
      <c r="K2843">
        <v>-17.665179314713818</v>
      </c>
      <c r="L2843">
        <v>-1426.1273771730284</v>
      </c>
      <c r="M2843">
        <v>0</v>
      </c>
    </row>
    <row r="2844" spans="1:15" x14ac:dyDescent="0.15">
      <c r="A2844">
        <v>129</v>
      </c>
      <c r="B2844" t="s">
        <v>197</v>
      </c>
      <c r="C2844" t="s">
        <v>464</v>
      </c>
      <c r="D2844">
        <v>7</v>
      </c>
      <c r="E2844">
        <v>4004687.5</v>
      </c>
      <c r="F2844">
        <v>4190625</v>
      </c>
      <c r="G2844">
        <v>4097656.25</v>
      </c>
      <c r="H2844">
        <v>-33195220.267621532</v>
      </c>
      <c r="I2844">
        <v>-5.0635742672691465E-7</v>
      </c>
      <c r="J2844">
        <v>1.4696812863952001E-5</v>
      </c>
      <c r="K2844">
        <v>-11.041796322131788</v>
      </c>
      <c r="L2844">
        <v>-910.10261091621658</v>
      </c>
      <c r="M2844">
        <v>0</v>
      </c>
    </row>
    <row r="2845" spans="1:15" x14ac:dyDescent="0.15">
      <c r="A2845">
        <v>129</v>
      </c>
      <c r="B2845" t="s">
        <v>197</v>
      </c>
      <c r="C2845" t="s">
        <v>464</v>
      </c>
      <c r="D2845">
        <v>8</v>
      </c>
      <c r="E2845">
        <v>4097656.25</v>
      </c>
      <c r="F2845">
        <v>4190625</v>
      </c>
      <c r="G2845">
        <v>4144140.625</v>
      </c>
      <c r="H2845">
        <v>489741957.81890047</v>
      </c>
      <c r="I2845">
        <v>4.5618002549683581E-6</v>
      </c>
      <c r="J2845">
        <v>1.9764970545647274E-5</v>
      </c>
      <c r="K2845">
        <v>162.90390318370427</v>
      </c>
      <c r="L2845">
        <v>11717.696408864032</v>
      </c>
      <c r="M2845">
        <v>0</v>
      </c>
    </row>
    <row r="2846" spans="1:15" x14ac:dyDescent="0.15">
      <c r="A2846">
        <v>129</v>
      </c>
      <c r="B2846" t="s">
        <v>197</v>
      </c>
      <c r="C2846" t="s">
        <v>464</v>
      </c>
      <c r="D2846">
        <v>9</v>
      </c>
      <c r="E2846">
        <v>4097656.25</v>
      </c>
      <c r="F2846">
        <v>4144140.625</v>
      </c>
      <c r="G2846">
        <v>4120898.4375</v>
      </c>
      <c r="H2846">
        <v>163685392.25833082</v>
      </c>
      <c r="I2846">
        <v>1.8537157933598422E-6</v>
      </c>
      <c r="J2846">
        <v>1.7056886084038758E-5</v>
      </c>
      <c r="K2846">
        <v>54.447018204836176</v>
      </c>
      <c r="L2846">
        <v>3872.0802330094025</v>
      </c>
      <c r="M2846">
        <v>0</v>
      </c>
    </row>
    <row r="2847" spans="1:15" x14ac:dyDescent="0.15">
      <c r="A2847">
        <v>129</v>
      </c>
      <c r="B2847" t="s">
        <v>197</v>
      </c>
      <c r="C2847" t="s">
        <v>464</v>
      </c>
      <c r="D2847">
        <v>10</v>
      </c>
      <c r="E2847">
        <v>4097656.25</v>
      </c>
      <c r="F2847">
        <v>4120898.4375</v>
      </c>
      <c r="G2847">
        <v>4109277.34375</v>
      </c>
      <c r="H2847">
        <v>48576749.270332791</v>
      </c>
      <c r="I2847">
        <v>6.3291195635511271E-7</v>
      </c>
      <c r="J2847">
        <v>1.5836082247034028E-5</v>
      </c>
      <c r="K2847">
        <v>16.158186844672212</v>
      </c>
      <c r="L2847">
        <v>1082.1238920321484</v>
      </c>
      <c r="M2847">
        <v>0</v>
      </c>
    </row>
    <row r="2848" spans="1:15" x14ac:dyDescent="0.15">
      <c r="A2848">
        <v>129</v>
      </c>
      <c r="B2848" t="s">
        <v>197</v>
      </c>
      <c r="C2848" t="s">
        <v>464</v>
      </c>
      <c r="D2848">
        <v>11</v>
      </c>
      <c r="E2848">
        <v>4097656.25</v>
      </c>
      <c r="F2848">
        <v>4109277.34375</v>
      </c>
      <c r="G2848">
        <v>4103466.796875</v>
      </c>
      <c r="H2848">
        <v>3798998.0770010329</v>
      </c>
      <c r="I2848">
        <v>5.3425408827113314E-8</v>
      </c>
      <c r="J2848">
        <v>1.5256595699506029E-5</v>
      </c>
      <c r="K2848">
        <v>1.2636687648471909</v>
      </c>
      <c r="L2848">
        <v>-7.4197924570959275</v>
      </c>
      <c r="M2848">
        <v>0</v>
      </c>
    </row>
    <row r="2849" spans="1:15" x14ac:dyDescent="0.15">
      <c r="A2849">
        <v>129</v>
      </c>
      <c r="B2849" t="s">
        <v>197</v>
      </c>
      <c r="C2849" t="s">
        <v>464</v>
      </c>
      <c r="D2849">
        <v>12</v>
      </c>
      <c r="E2849">
        <v>4103466.796875</v>
      </c>
      <c r="F2849">
        <v>4109277.34375</v>
      </c>
      <c r="G2849">
        <v>4106372.0703125</v>
      </c>
      <c r="H2849">
        <v>25181591.043947861</v>
      </c>
      <c r="I2849">
        <v>3.4066644716276407E-7</v>
      </c>
      <c r="J2849">
        <v>1.554383673784168E-5</v>
      </c>
      <c r="K2849">
        <v>8.3762058854508936</v>
      </c>
      <c r="L2849">
        <v>513.23208449621836</v>
      </c>
      <c r="M2849">
        <v>0</v>
      </c>
    </row>
    <row r="2850" spans="1:15" x14ac:dyDescent="0.15">
      <c r="A2850">
        <v>129</v>
      </c>
      <c r="B2850" t="s">
        <v>197</v>
      </c>
      <c r="C2850" t="s">
        <v>464</v>
      </c>
      <c r="D2850">
        <v>13</v>
      </c>
      <c r="E2850">
        <v>4103466.796875</v>
      </c>
      <c r="F2850">
        <v>4106372.0703125</v>
      </c>
      <c r="G2850">
        <v>4104919.43359375</v>
      </c>
      <c r="H2850">
        <v>14243341.583249446</v>
      </c>
      <c r="I2850">
        <v>1.9643073049018286E-7</v>
      </c>
      <c r="J2850">
        <v>1.5399601021169098E-5</v>
      </c>
      <c r="K2850">
        <v>4.7377928340542734</v>
      </c>
      <c r="L2850">
        <v>246.98224444273129</v>
      </c>
      <c r="M2850">
        <v>0</v>
      </c>
    </row>
    <row r="2851" spans="1:15" x14ac:dyDescent="0.15">
      <c r="A2851">
        <v>129</v>
      </c>
      <c r="B2851" t="s">
        <v>197</v>
      </c>
      <c r="C2851" t="s">
        <v>464</v>
      </c>
      <c r="D2851">
        <v>14</v>
      </c>
      <c r="E2851">
        <v>4103466.796875</v>
      </c>
      <c r="F2851">
        <v>4104919.43359375</v>
      </c>
      <c r="G2851">
        <v>4104193.115234375</v>
      </c>
      <c r="H2851">
        <v>8959942.612646969</v>
      </c>
      <c r="I2851">
        <v>1.2477480456888822E-7</v>
      </c>
      <c r="J2851">
        <v>1.5327945095247804E-5</v>
      </c>
      <c r="K2851">
        <v>2.9803646606116008</v>
      </c>
      <c r="L2851">
        <v>118.31191566957493</v>
      </c>
      <c r="M2851">
        <v>0</v>
      </c>
    </row>
    <row r="2852" spans="1:15" x14ac:dyDescent="0.15">
      <c r="A2852">
        <v>129</v>
      </c>
      <c r="B2852" t="s">
        <v>197</v>
      </c>
      <c r="C2852" t="s">
        <v>464</v>
      </c>
      <c r="D2852">
        <v>15</v>
      </c>
      <c r="E2852">
        <v>4103466.796875</v>
      </c>
      <c r="F2852">
        <v>4104193.115234375</v>
      </c>
      <c r="G2852">
        <v>4103829.9560546875</v>
      </c>
      <c r="H2852">
        <v>6364261.4392647278</v>
      </c>
      <c r="I2852">
        <v>8.9062330212043753E-8</v>
      </c>
      <c r="J2852">
        <v>1.5292232620890959E-5</v>
      </c>
      <c r="K2852">
        <v>2.1169577423079273</v>
      </c>
      <c r="L2852">
        <v>55.081022055386491</v>
      </c>
      <c r="M2852">
        <v>0</v>
      </c>
    </row>
    <row r="2853" spans="1:15" x14ac:dyDescent="0.15">
      <c r="A2853">
        <v>129</v>
      </c>
      <c r="B2853" t="s">
        <v>197</v>
      </c>
      <c r="C2853" t="s">
        <v>464</v>
      </c>
      <c r="D2853">
        <v>16</v>
      </c>
      <c r="E2853">
        <v>4103466.796875</v>
      </c>
      <c r="F2853">
        <v>4103829.9560546875</v>
      </c>
      <c r="G2853">
        <v>4103648.3764648438</v>
      </c>
      <c r="H2853">
        <v>5077851.4732095338</v>
      </c>
      <c r="I2853">
        <v>7.1234657643317383E-8</v>
      </c>
      <c r="J2853">
        <v>1.5274404948322233E-5</v>
      </c>
      <c r="K2853">
        <v>1.6890564746728183</v>
      </c>
      <c r="L2853">
        <v>23.739926216191396</v>
      </c>
      <c r="M2853">
        <v>0</v>
      </c>
    </row>
    <row r="2854" spans="1:15" x14ac:dyDescent="0.15">
      <c r="A2854">
        <v>129</v>
      </c>
      <c r="B2854" t="s">
        <v>197</v>
      </c>
      <c r="C2854" t="s">
        <v>464</v>
      </c>
      <c r="D2854">
        <v>17</v>
      </c>
      <c r="E2854">
        <v>4103466.796875</v>
      </c>
      <c r="F2854">
        <v>4103648.3764648438</v>
      </c>
      <c r="G2854">
        <v>4103557.5866699219</v>
      </c>
      <c r="H2854">
        <v>4437441.0501455385</v>
      </c>
      <c r="I2854">
        <v>6.2327172854890992E-8</v>
      </c>
      <c r="J2854">
        <v>1.5265497463533807E-5</v>
      </c>
      <c r="K2854">
        <v>1.4760354012461665</v>
      </c>
      <c r="L2854">
        <v>8.1364390878834101</v>
      </c>
      <c r="M2854">
        <v>0</v>
      </c>
    </row>
    <row r="2855" spans="1:15" x14ac:dyDescent="0.15">
      <c r="A2855">
        <v>129</v>
      </c>
      <c r="B2855" t="s">
        <v>197</v>
      </c>
      <c r="C2855" t="s">
        <v>464</v>
      </c>
      <c r="D2855">
        <v>18</v>
      </c>
      <c r="E2855">
        <v>4103466.796875</v>
      </c>
      <c r="F2855">
        <v>4103557.5866699219</v>
      </c>
      <c r="G2855">
        <v>4103512.1917724609</v>
      </c>
      <c r="H2855">
        <v>4118045.8590495614</v>
      </c>
      <c r="I2855">
        <v>5.7876580766233701E-8</v>
      </c>
      <c r="J2855">
        <v>1.5261046871445149E-5</v>
      </c>
      <c r="K2855">
        <v>1.3697943033435849</v>
      </c>
      <c r="L2855">
        <v>0.35417629089150726</v>
      </c>
      <c r="M2855">
        <v>0</v>
      </c>
    </row>
    <row r="2856" spans="1:15" x14ac:dyDescent="0.15">
      <c r="A2856">
        <v>129</v>
      </c>
      <c r="B2856" t="s">
        <v>197</v>
      </c>
      <c r="C2856" t="s">
        <v>465</v>
      </c>
      <c r="D2856">
        <v>18</v>
      </c>
      <c r="E2856">
        <v>4103466.796875</v>
      </c>
      <c r="F2856">
        <v>4103557.5866699219</v>
      </c>
      <c r="G2856">
        <v>4103512.1917724609</v>
      </c>
      <c r="H2856">
        <v>4118045.8590495614</v>
      </c>
      <c r="I2856">
        <v>5.7876580766233701E-8</v>
      </c>
      <c r="J2856">
        <v>1.5261046871445149E-5</v>
      </c>
      <c r="K2856">
        <v>1.3697943033435849</v>
      </c>
      <c r="L2856">
        <v>0.35417629089150726</v>
      </c>
      <c r="M2856">
        <v>0</v>
      </c>
      <c r="N2856" t="s">
        <v>466</v>
      </c>
      <c r="O2856" t="s">
        <v>467</v>
      </c>
    </row>
    <row r="2857" spans="1:15" x14ac:dyDescent="0.15">
      <c r="A2857">
        <v>130</v>
      </c>
      <c r="B2857" t="s">
        <v>198</v>
      </c>
      <c r="C2857" t="s">
        <v>461</v>
      </c>
      <c r="D2857">
        <v>0</v>
      </c>
      <c r="E2857">
        <v>100000</v>
      </c>
      <c r="F2857">
        <v>12000000</v>
      </c>
      <c r="G2857">
        <v>100000</v>
      </c>
      <c r="H2857">
        <v>-3.2559329248953239</v>
      </c>
      <c r="I2857">
        <v>-9.2592945343129591E-4</v>
      </c>
      <c r="J2857">
        <v>-9.118986465176547E-4</v>
      </c>
      <c r="K2857">
        <v>-1.0531893322452279E-6</v>
      </c>
      <c r="L2857">
        <v>-100.0032559329249</v>
      </c>
      <c r="M2857">
        <v>0</v>
      </c>
      <c r="O2857" t="s">
        <v>462</v>
      </c>
    </row>
    <row r="2858" spans="1:15" x14ac:dyDescent="0.15">
      <c r="A2858">
        <v>130</v>
      </c>
      <c r="B2858" t="s">
        <v>198</v>
      </c>
      <c r="C2858" t="s">
        <v>461</v>
      </c>
      <c r="D2858">
        <v>0</v>
      </c>
      <c r="E2858">
        <v>100000</v>
      </c>
      <c r="F2858">
        <v>12000000</v>
      </c>
      <c r="G2858">
        <v>12000000</v>
      </c>
      <c r="H2858">
        <v>3.7679789734540867E+18</v>
      </c>
      <c r="I2858">
        <v>536.87090796919313</v>
      </c>
      <c r="J2858">
        <v>536.87092200000006</v>
      </c>
      <c r="K2858">
        <v>1218819720954.0947</v>
      </c>
      <c r="L2858">
        <v>31399824778684.055</v>
      </c>
      <c r="M2858">
        <v>5</v>
      </c>
      <c r="O2858" t="s">
        <v>463</v>
      </c>
    </row>
    <row r="2859" spans="1:15" x14ac:dyDescent="0.15">
      <c r="A2859">
        <v>130</v>
      </c>
      <c r="B2859" t="s">
        <v>198</v>
      </c>
      <c r="C2859" t="s">
        <v>464</v>
      </c>
      <c r="D2859">
        <v>1</v>
      </c>
      <c r="E2859">
        <v>100000</v>
      </c>
      <c r="F2859">
        <v>12000000</v>
      </c>
      <c r="G2859">
        <v>6050000</v>
      </c>
      <c r="H2859">
        <v>40045121125455.383</v>
      </c>
      <c r="I2859">
        <v>2.8772546285214664E-2</v>
      </c>
      <c r="J2859">
        <v>2.8786577092128306E-2</v>
      </c>
      <c r="K2859">
        <v>12953305.657902496</v>
      </c>
      <c r="L2859">
        <v>661902728.51992369</v>
      </c>
      <c r="M2859">
        <v>0</v>
      </c>
    </row>
    <row r="2860" spans="1:15" x14ac:dyDescent="0.15">
      <c r="A2860">
        <v>130</v>
      </c>
      <c r="B2860" t="s">
        <v>198</v>
      </c>
      <c r="C2860" t="s">
        <v>464</v>
      </c>
      <c r="D2860">
        <v>2</v>
      </c>
      <c r="E2860">
        <v>100000</v>
      </c>
      <c r="F2860">
        <v>6050000</v>
      </c>
      <c r="G2860">
        <v>3075000</v>
      </c>
      <c r="H2860">
        <v>-35913.216999509139</v>
      </c>
      <c r="I2860">
        <v>-1.7976914667582935E-5</v>
      </c>
      <c r="J2860">
        <v>-3.946107753941748E-6</v>
      </c>
      <c r="K2860">
        <v>-1.1616767882804893E-2</v>
      </c>
      <c r="L2860">
        <v>-101.16790949591899</v>
      </c>
      <c r="M2860">
        <v>0</v>
      </c>
    </row>
    <row r="2861" spans="1:15" x14ac:dyDescent="0.15">
      <c r="A2861">
        <v>130</v>
      </c>
      <c r="B2861" t="s">
        <v>198</v>
      </c>
      <c r="C2861" t="s">
        <v>464</v>
      </c>
      <c r="D2861">
        <v>3</v>
      </c>
      <c r="E2861">
        <v>3075000</v>
      </c>
      <c r="F2861">
        <v>6050000</v>
      </c>
      <c r="G2861">
        <v>4562500</v>
      </c>
      <c r="H2861">
        <v>7502510302.3339586</v>
      </c>
      <c r="I2861">
        <v>3.5637183569945836E-5</v>
      </c>
      <c r="J2861">
        <v>4.9667990483587026E-5</v>
      </c>
      <c r="K2861">
        <v>2426.8202072166687</v>
      </c>
      <c r="L2861">
        <v>164338.58196896347</v>
      </c>
      <c r="M2861">
        <v>0</v>
      </c>
    </row>
    <row r="2862" spans="1:15" x14ac:dyDescent="0.15">
      <c r="A2862">
        <v>130</v>
      </c>
      <c r="B2862" t="s">
        <v>198</v>
      </c>
      <c r="C2862" t="s">
        <v>464</v>
      </c>
      <c r="D2862">
        <v>4</v>
      </c>
      <c r="E2862">
        <v>3075000</v>
      </c>
      <c r="F2862">
        <v>4562500</v>
      </c>
      <c r="G2862">
        <v>3818750</v>
      </c>
      <c r="H2862">
        <v>-227836.58161057477</v>
      </c>
      <c r="I2862">
        <v>-1.1965183395533211E-5</v>
      </c>
      <c r="J2862">
        <v>2.0656235181079748E-6</v>
      </c>
      <c r="K2862">
        <v>-7.3697788861909974E-2</v>
      </c>
      <c r="L2862">
        <v>-105.96626072957315</v>
      </c>
      <c r="M2862">
        <v>0</v>
      </c>
    </row>
    <row r="2863" spans="1:15" x14ac:dyDescent="0.15">
      <c r="A2863">
        <v>130</v>
      </c>
      <c r="B2863" t="s">
        <v>198</v>
      </c>
      <c r="C2863" t="s">
        <v>464</v>
      </c>
      <c r="D2863">
        <v>5</v>
      </c>
      <c r="E2863">
        <v>3818750</v>
      </c>
      <c r="F2863">
        <v>4562500</v>
      </c>
      <c r="G2863">
        <v>4190625</v>
      </c>
      <c r="H2863">
        <v>-18578524.290880971</v>
      </c>
      <c r="I2863">
        <v>-6.4948835856689556E-6</v>
      </c>
      <c r="J2863">
        <v>7.5359233279722309E-6</v>
      </c>
      <c r="K2863">
        <v>-6.0095536497097006</v>
      </c>
      <c r="L2863">
        <v>-543.33540440580987</v>
      </c>
      <c r="M2863">
        <v>0</v>
      </c>
    </row>
    <row r="2864" spans="1:15" x14ac:dyDescent="0.15">
      <c r="A2864">
        <v>130</v>
      </c>
      <c r="B2864" t="s">
        <v>198</v>
      </c>
      <c r="C2864" t="s">
        <v>464</v>
      </c>
      <c r="D2864">
        <v>6</v>
      </c>
      <c r="E2864">
        <v>4190625</v>
      </c>
      <c r="F2864">
        <v>4562500</v>
      </c>
      <c r="G2864">
        <v>4376562.5</v>
      </c>
      <c r="H2864">
        <v>349987579.70701003</v>
      </c>
      <c r="I2864">
        <v>3.1645367070620589E-6</v>
      </c>
      <c r="J2864">
        <v>1.7195343620703245E-5</v>
      </c>
      <c r="K2864">
        <v>113.20969868493212</v>
      </c>
      <c r="L2864">
        <v>7896.860086129469</v>
      </c>
      <c r="M2864">
        <v>0</v>
      </c>
    </row>
    <row r="2865" spans="1:15" x14ac:dyDescent="0.15">
      <c r="A2865">
        <v>130</v>
      </c>
      <c r="B2865" t="s">
        <v>198</v>
      </c>
      <c r="C2865" t="s">
        <v>464</v>
      </c>
      <c r="D2865">
        <v>7</v>
      </c>
      <c r="E2865">
        <v>4190625</v>
      </c>
      <c r="F2865">
        <v>4376562.5</v>
      </c>
      <c r="G2865">
        <v>4283593.75</v>
      </c>
      <c r="H2865">
        <v>-107264331.53947932</v>
      </c>
      <c r="I2865">
        <v>-3.9417612508884469E-6</v>
      </c>
      <c r="J2865">
        <v>1.008904566275274E-5</v>
      </c>
      <c r="K2865">
        <v>-34.69655312737342</v>
      </c>
      <c r="L2865">
        <v>-2604.0733972375256</v>
      </c>
      <c r="M2865">
        <v>0</v>
      </c>
    </row>
    <row r="2866" spans="1:15" x14ac:dyDescent="0.15">
      <c r="A2866">
        <v>130</v>
      </c>
      <c r="B2866" t="s">
        <v>198</v>
      </c>
      <c r="C2866" t="s">
        <v>464</v>
      </c>
      <c r="D2866">
        <v>8</v>
      </c>
      <c r="E2866">
        <v>4283593.75</v>
      </c>
      <c r="F2866">
        <v>4376562.5</v>
      </c>
      <c r="G2866">
        <v>4330078.125</v>
      </c>
      <c r="H2866">
        <v>-64595600.072365098</v>
      </c>
      <c r="I2866">
        <v>-1.0151666191952303E-6</v>
      </c>
      <c r="J2866">
        <v>1.3015640294445956E-5</v>
      </c>
      <c r="K2866">
        <v>-20.894594107273001</v>
      </c>
      <c r="L2866">
        <v>-1591.7883282386526</v>
      </c>
      <c r="M2866">
        <v>0</v>
      </c>
    </row>
    <row r="2867" spans="1:15" x14ac:dyDescent="0.15">
      <c r="A2867">
        <v>130</v>
      </c>
      <c r="B2867" t="s">
        <v>198</v>
      </c>
      <c r="C2867" t="s">
        <v>464</v>
      </c>
      <c r="D2867">
        <v>9</v>
      </c>
      <c r="E2867">
        <v>4330078.125</v>
      </c>
      <c r="F2867">
        <v>4376562.5</v>
      </c>
      <c r="G2867">
        <v>4353320.3125</v>
      </c>
      <c r="H2867">
        <v>81211744.077655703</v>
      </c>
      <c r="I2867">
        <v>9.3990667313630799E-7</v>
      </c>
      <c r="J2867">
        <v>1.4970713586777495E-5</v>
      </c>
      <c r="K2867">
        <v>26.269381000336892</v>
      </c>
      <c r="L2867">
        <v>1765.512717832102</v>
      </c>
      <c r="M2867">
        <v>0</v>
      </c>
    </row>
    <row r="2868" spans="1:15" x14ac:dyDescent="0.15">
      <c r="A2868">
        <v>130</v>
      </c>
      <c r="B2868" t="s">
        <v>198</v>
      </c>
      <c r="C2868" t="s">
        <v>464</v>
      </c>
      <c r="D2868">
        <v>10</v>
      </c>
      <c r="E2868">
        <v>4330078.125</v>
      </c>
      <c r="F2868">
        <v>4353320.3125</v>
      </c>
      <c r="G2868">
        <v>4341699.21875</v>
      </c>
      <c r="H2868">
        <v>-5190288.3491545003</v>
      </c>
      <c r="I2868">
        <v>-6.936101450054645E-8</v>
      </c>
      <c r="J2868">
        <v>1.396144589914064E-5</v>
      </c>
      <c r="K2868">
        <v>-1.6788909497519682</v>
      </c>
      <c r="L2868">
        <v>-219.54509254671063</v>
      </c>
      <c r="M2868">
        <v>0</v>
      </c>
    </row>
    <row r="2869" spans="1:15" x14ac:dyDescent="0.15">
      <c r="A2869">
        <v>130</v>
      </c>
      <c r="B2869" t="s">
        <v>198</v>
      </c>
      <c r="C2869" t="s">
        <v>464</v>
      </c>
      <c r="D2869">
        <v>11</v>
      </c>
      <c r="E2869">
        <v>4341699.21875</v>
      </c>
      <c r="F2869">
        <v>4353320.3125</v>
      </c>
      <c r="G2869">
        <v>4347509.765625</v>
      </c>
      <c r="H2869">
        <v>34413359.388596818</v>
      </c>
      <c r="I2869">
        <v>4.2711362727336304E-7</v>
      </c>
      <c r="J2869">
        <v>1.445792054091455E-5</v>
      </c>
      <c r="K2869">
        <v>11.131612300015835</v>
      </c>
      <c r="L2869">
        <v>691.56485537300546</v>
      </c>
      <c r="M2869">
        <v>0</v>
      </c>
    </row>
    <row r="2870" spans="1:15" x14ac:dyDescent="0.15">
      <c r="A2870">
        <v>130</v>
      </c>
      <c r="B2870" t="s">
        <v>198</v>
      </c>
      <c r="C2870" t="s">
        <v>464</v>
      </c>
      <c r="D2870">
        <v>12</v>
      </c>
      <c r="E2870">
        <v>4341699.21875</v>
      </c>
      <c r="F2870">
        <v>4347509.765625</v>
      </c>
      <c r="G2870">
        <v>4344604.4921875</v>
      </c>
      <c r="H2870">
        <v>13740440.739616901</v>
      </c>
      <c r="I2870">
        <v>1.7686357358243664E-7</v>
      </c>
      <c r="J2870">
        <v>1.4207670487223623E-5</v>
      </c>
      <c r="K2870">
        <v>4.4445895972434659</v>
      </c>
      <c r="L2870">
        <v>216.2644784887799</v>
      </c>
      <c r="M2870">
        <v>0</v>
      </c>
    </row>
    <row r="2871" spans="1:15" x14ac:dyDescent="0.15">
      <c r="A2871">
        <v>130</v>
      </c>
      <c r="B2871" t="s">
        <v>198</v>
      </c>
      <c r="C2871" t="s">
        <v>464</v>
      </c>
      <c r="D2871">
        <v>13</v>
      </c>
      <c r="E2871">
        <v>4341699.21875</v>
      </c>
      <c r="F2871">
        <v>4344604.4921875</v>
      </c>
      <c r="G2871">
        <v>4343151.85546875</v>
      </c>
      <c r="H2871">
        <v>4060770.3830862385</v>
      </c>
      <c r="I2871">
        <v>5.3251208301608122E-8</v>
      </c>
      <c r="J2871">
        <v>1.4084058121942795E-5</v>
      </c>
      <c r="K2871">
        <v>1.3135283025835947</v>
      </c>
      <c r="L2871">
        <v>-6.5017637370184573</v>
      </c>
      <c r="M2871">
        <v>0</v>
      </c>
    </row>
    <row r="2872" spans="1:15" x14ac:dyDescent="0.15">
      <c r="A2872">
        <v>130</v>
      </c>
      <c r="B2872" t="s">
        <v>198</v>
      </c>
      <c r="C2872" t="s">
        <v>464</v>
      </c>
      <c r="D2872">
        <v>14</v>
      </c>
      <c r="E2872">
        <v>4343151.85546875</v>
      </c>
      <c r="F2872">
        <v>4344604.4921875</v>
      </c>
      <c r="G2872">
        <v>4343878.173828125</v>
      </c>
      <c r="H2872">
        <v>8846630.826862324</v>
      </c>
      <c r="I2872">
        <v>1.1493241327141572E-7</v>
      </c>
      <c r="J2872">
        <v>1.4145739326912602E-5</v>
      </c>
      <c r="K2872">
        <v>2.8615998634132551</v>
      </c>
      <c r="L2872">
        <v>103.65743404507275</v>
      </c>
      <c r="M2872">
        <v>0</v>
      </c>
    </row>
    <row r="2873" spans="1:15" x14ac:dyDescent="0.15">
      <c r="A2873">
        <v>130</v>
      </c>
      <c r="B2873" t="s">
        <v>198</v>
      </c>
      <c r="C2873" t="s">
        <v>464</v>
      </c>
      <c r="D2873">
        <v>15</v>
      </c>
      <c r="E2873">
        <v>4343151.85546875</v>
      </c>
      <c r="F2873">
        <v>4343878.173828125</v>
      </c>
      <c r="G2873">
        <v>4343515.0146484375</v>
      </c>
      <c r="H2873">
        <v>6440285.8378372304</v>
      </c>
      <c r="I2873">
        <v>8.4060938008851641E-8</v>
      </c>
      <c r="J2873">
        <v>1.4114867851650038E-5</v>
      </c>
      <c r="K2873">
        <v>2.0832248383121263</v>
      </c>
      <c r="L2873">
        <v>48.273594453281859</v>
      </c>
      <c r="M2873">
        <v>0</v>
      </c>
    </row>
    <row r="2874" spans="1:15" x14ac:dyDescent="0.15">
      <c r="A2874">
        <v>130</v>
      </c>
      <c r="B2874" t="s">
        <v>198</v>
      </c>
      <c r="C2874" t="s">
        <v>464</v>
      </c>
      <c r="D2874">
        <v>16</v>
      </c>
      <c r="E2874">
        <v>4343151.85546875</v>
      </c>
      <c r="F2874">
        <v>4343515.0146484375</v>
      </c>
      <c r="G2874">
        <v>4343333.4350585938</v>
      </c>
      <c r="H2874">
        <v>5247141.4962867452</v>
      </c>
      <c r="I2874">
        <v>6.8647848832656679E-8</v>
      </c>
      <c r="J2874">
        <v>1.4099454762473843E-5</v>
      </c>
      <c r="K2874">
        <v>1.6972811099442804</v>
      </c>
      <c r="L2874">
        <v>20.809087645281338</v>
      </c>
      <c r="M2874">
        <v>0</v>
      </c>
    </row>
    <row r="2875" spans="1:15" x14ac:dyDescent="0.15">
      <c r="A2875">
        <v>130</v>
      </c>
      <c r="B2875" t="s">
        <v>198</v>
      </c>
      <c r="C2875" t="s">
        <v>464</v>
      </c>
      <c r="D2875">
        <v>17</v>
      </c>
      <c r="E2875">
        <v>4343151.85546875</v>
      </c>
      <c r="F2875">
        <v>4343333.4350585938</v>
      </c>
      <c r="G2875">
        <v>4343242.6452636719</v>
      </c>
      <c r="H2875">
        <v>4653118.1000700202</v>
      </c>
      <c r="I2875">
        <v>6.0947575983234169E-8</v>
      </c>
      <c r="J2875">
        <v>1.4091754489624421E-5</v>
      </c>
      <c r="K2875">
        <v>1.5051336921593614</v>
      </c>
      <c r="L2875">
        <v>7.1346567556907985</v>
      </c>
      <c r="M2875">
        <v>0</v>
      </c>
    </row>
    <row r="2876" spans="1:15" x14ac:dyDescent="0.15">
      <c r="A2876">
        <v>130</v>
      </c>
      <c r="B2876" t="s">
        <v>198</v>
      </c>
      <c r="C2876" t="s">
        <v>464</v>
      </c>
      <c r="D2876">
        <v>18</v>
      </c>
      <c r="E2876">
        <v>4343151.85546875</v>
      </c>
      <c r="F2876">
        <v>4343242.6452636719</v>
      </c>
      <c r="G2876">
        <v>4343197.2503662109</v>
      </c>
      <c r="H2876">
        <v>4356734.8880100576</v>
      </c>
      <c r="I2876">
        <v>5.7098904104996612E-8</v>
      </c>
      <c r="J2876">
        <v>1.4087905817746183E-5</v>
      </c>
      <c r="K2876">
        <v>1.4092632782416168</v>
      </c>
      <c r="L2876">
        <v>0.3116975090805561</v>
      </c>
      <c r="M2876">
        <v>0</v>
      </c>
    </row>
    <row r="2877" spans="1:15" x14ac:dyDescent="0.15">
      <c r="A2877">
        <v>130</v>
      </c>
      <c r="B2877" t="s">
        <v>198</v>
      </c>
      <c r="C2877" t="s">
        <v>465</v>
      </c>
      <c r="D2877">
        <v>18</v>
      </c>
      <c r="E2877">
        <v>4343151.85546875</v>
      </c>
      <c r="F2877">
        <v>4343242.6452636719</v>
      </c>
      <c r="G2877">
        <v>4343197.2503662109</v>
      </c>
      <c r="H2877">
        <v>4356734.8880100576</v>
      </c>
      <c r="I2877">
        <v>5.7098904104996612E-8</v>
      </c>
      <c r="J2877">
        <v>1.4087905817746183E-5</v>
      </c>
      <c r="K2877">
        <v>1.4092632782416168</v>
      </c>
      <c r="L2877">
        <v>0.3116975090805561</v>
      </c>
      <c r="M2877">
        <v>0</v>
      </c>
      <c r="N2877" t="s">
        <v>466</v>
      </c>
      <c r="O2877" t="s">
        <v>467</v>
      </c>
    </row>
    <row r="2878" spans="1:15" x14ac:dyDescent="0.15">
      <c r="A2878">
        <v>131</v>
      </c>
      <c r="B2878" t="s">
        <v>199</v>
      </c>
      <c r="C2878" t="s">
        <v>461</v>
      </c>
      <c r="D2878">
        <v>0</v>
      </c>
      <c r="E2878">
        <v>100000</v>
      </c>
      <c r="F2878">
        <v>12000000</v>
      </c>
      <c r="G2878">
        <v>100000</v>
      </c>
      <c r="H2878">
        <v>2.4176800395336056</v>
      </c>
      <c r="I2878">
        <v>-9.0944504209399023E-4</v>
      </c>
      <c r="J2878">
        <v>-8.9818075217873124E-4</v>
      </c>
      <c r="K2878">
        <v>6.6876153362700149E-7</v>
      </c>
      <c r="L2878">
        <v>-99.997582319960472</v>
      </c>
      <c r="M2878">
        <v>0</v>
      </c>
      <c r="O2878" t="s">
        <v>462</v>
      </c>
    </row>
    <row r="2879" spans="1:15" x14ac:dyDescent="0.15">
      <c r="A2879">
        <v>131</v>
      </c>
      <c r="B2879" t="s">
        <v>199</v>
      </c>
      <c r="C2879" t="s">
        <v>461</v>
      </c>
      <c r="D2879">
        <v>0</v>
      </c>
      <c r="E2879">
        <v>100000</v>
      </c>
      <c r="F2879">
        <v>12000000</v>
      </c>
      <c r="G2879">
        <v>12000000</v>
      </c>
      <c r="H2879">
        <v>5.3059308896654664E+18</v>
      </c>
      <c r="I2879">
        <v>536.87091073571014</v>
      </c>
      <c r="J2879">
        <v>536.87092200000006</v>
      </c>
      <c r="K2879">
        <v>1467689032902.8318</v>
      </c>
      <c r="L2879">
        <v>44216090747112.219</v>
      </c>
      <c r="M2879">
        <v>5</v>
      </c>
      <c r="O2879" t="s">
        <v>463</v>
      </c>
    </row>
    <row r="2880" spans="1:15" x14ac:dyDescent="0.15">
      <c r="A2880">
        <v>131</v>
      </c>
      <c r="B2880" t="s">
        <v>199</v>
      </c>
      <c r="C2880" t="s">
        <v>464</v>
      </c>
      <c r="D2880">
        <v>1</v>
      </c>
      <c r="E2880">
        <v>100000</v>
      </c>
      <c r="F2880">
        <v>12000000</v>
      </c>
      <c r="G2880">
        <v>6050000</v>
      </c>
      <c r="H2880">
        <v>2036879773948.6106</v>
      </c>
      <c r="I2880">
        <v>1.9603211028806464E-3</v>
      </c>
      <c r="J2880">
        <v>1.9715853927959053E-3</v>
      </c>
      <c r="K2880">
        <v>563427.26049989322</v>
      </c>
      <c r="L2880">
        <v>33667334.280142322</v>
      </c>
      <c r="M2880">
        <v>0</v>
      </c>
    </row>
    <row r="2881" spans="1:13" x14ac:dyDescent="0.15">
      <c r="A2881">
        <v>131</v>
      </c>
      <c r="B2881" t="s">
        <v>199</v>
      </c>
      <c r="C2881" t="s">
        <v>464</v>
      </c>
      <c r="D2881">
        <v>2</v>
      </c>
      <c r="E2881">
        <v>100000</v>
      </c>
      <c r="F2881">
        <v>6050000</v>
      </c>
      <c r="G2881">
        <v>3075000</v>
      </c>
      <c r="H2881">
        <v>-18680.488519489209</v>
      </c>
      <c r="I2881">
        <v>-1.7886171464863861E-5</v>
      </c>
      <c r="J2881">
        <v>-6.6218815496048704E-6</v>
      </c>
      <c r="K2881">
        <v>-5.1672644630036246E-3</v>
      </c>
      <c r="L2881">
        <v>-100.60749556160941</v>
      </c>
      <c r="M2881">
        <v>0</v>
      </c>
    </row>
    <row r="2882" spans="1:13" x14ac:dyDescent="0.15">
      <c r="A2882">
        <v>131</v>
      </c>
      <c r="B2882" t="s">
        <v>199</v>
      </c>
      <c r="C2882" t="s">
        <v>464</v>
      </c>
      <c r="D2882">
        <v>3</v>
      </c>
      <c r="E2882">
        <v>3075000</v>
      </c>
      <c r="F2882">
        <v>6050000</v>
      </c>
      <c r="G2882">
        <v>4562500</v>
      </c>
      <c r="H2882">
        <v>-2707955.932599585</v>
      </c>
      <c r="I2882">
        <v>-6.6958041159052954E-6</v>
      </c>
      <c r="J2882">
        <v>4.5684857993536941E-6</v>
      </c>
      <c r="K2882">
        <v>-0.74905559580538661</v>
      </c>
      <c r="L2882">
        <v>-159.35245879670325</v>
      </c>
      <c r="M2882">
        <v>0</v>
      </c>
    </row>
    <row r="2883" spans="1:13" x14ac:dyDescent="0.15">
      <c r="A2883">
        <v>131</v>
      </c>
      <c r="B2883" t="s">
        <v>199</v>
      </c>
      <c r="C2883" t="s">
        <v>464</v>
      </c>
      <c r="D2883">
        <v>4</v>
      </c>
      <c r="E2883">
        <v>4562500</v>
      </c>
      <c r="F2883">
        <v>6050000</v>
      </c>
      <c r="G2883">
        <v>5306250</v>
      </c>
      <c r="H2883">
        <v>37430747389.752335</v>
      </c>
      <c r="I2883">
        <v>9.1045410356340765E-5</v>
      </c>
      <c r="J2883">
        <v>1.0230970027159975E-4</v>
      </c>
      <c r="K2883">
        <v>10353.828306414203</v>
      </c>
      <c r="L2883">
        <v>705308.66694468469</v>
      </c>
      <c r="M2883">
        <v>0</v>
      </c>
    </row>
    <row r="2884" spans="1:13" x14ac:dyDescent="0.15">
      <c r="A2884">
        <v>131</v>
      </c>
      <c r="B2884" t="s">
        <v>199</v>
      </c>
      <c r="C2884" t="s">
        <v>464</v>
      </c>
      <c r="D2884">
        <v>5</v>
      </c>
      <c r="E2884">
        <v>4562500</v>
      </c>
      <c r="F2884">
        <v>5306250</v>
      </c>
      <c r="G2884">
        <v>4934375</v>
      </c>
      <c r="H2884">
        <v>1039905104.8707372</v>
      </c>
      <c r="I2884">
        <v>6.0091128140801275E-6</v>
      </c>
      <c r="J2884">
        <v>1.7273402729339117E-5</v>
      </c>
      <c r="K2884">
        <v>287.65118683531875</v>
      </c>
      <c r="L2884">
        <v>20974.707635125771</v>
      </c>
      <c r="M2884">
        <v>0</v>
      </c>
    </row>
    <row r="2885" spans="1:13" x14ac:dyDescent="0.15">
      <c r="A2885">
        <v>131</v>
      </c>
      <c r="B2885" t="s">
        <v>199</v>
      </c>
      <c r="C2885" t="s">
        <v>464</v>
      </c>
      <c r="D2885">
        <v>6</v>
      </c>
      <c r="E2885">
        <v>4562500</v>
      </c>
      <c r="F2885">
        <v>4934375</v>
      </c>
      <c r="G2885">
        <v>4748437.5</v>
      </c>
      <c r="H2885">
        <v>-85350520.022382841</v>
      </c>
      <c r="I2885">
        <v>-3.5164396406261248E-6</v>
      </c>
      <c r="J2885">
        <v>7.7478502746328647E-6</v>
      </c>
      <c r="K2885">
        <v>-23.609056505691292</v>
      </c>
      <c r="L2885">
        <v>-1897.4443176809812</v>
      </c>
      <c r="M2885">
        <v>0</v>
      </c>
    </row>
    <row r="2886" spans="1:13" x14ac:dyDescent="0.15">
      <c r="A2886">
        <v>131</v>
      </c>
      <c r="B2886" t="s">
        <v>199</v>
      </c>
      <c r="C2886" t="s">
        <v>464</v>
      </c>
      <c r="D2886">
        <v>7</v>
      </c>
      <c r="E2886">
        <v>4748437.5</v>
      </c>
      <c r="F2886">
        <v>4934375</v>
      </c>
      <c r="G2886">
        <v>4841406.25</v>
      </c>
      <c r="H2886">
        <v>-49556697.666677773</v>
      </c>
      <c r="I2886">
        <v>-6.2317702366411999E-7</v>
      </c>
      <c r="J2886">
        <v>1.0641112891594869E-5</v>
      </c>
      <c r="K2886">
        <v>-13.708022811591901</v>
      </c>
      <c r="L2886">
        <v>-1123.6013072994601</v>
      </c>
      <c r="M2886">
        <v>0</v>
      </c>
    </row>
    <row r="2887" spans="1:13" x14ac:dyDescent="0.15">
      <c r="A2887">
        <v>131</v>
      </c>
      <c r="B2887" t="s">
        <v>199</v>
      </c>
      <c r="C2887" t="s">
        <v>464</v>
      </c>
      <c r="D2887">
        <v>8</v>
      </c>
      <c r="E2887">
        <v>4841406.25</v>
      </c>
      <c r="F2887">
        <v>4934375</v>
      </c>
      <c r="G2887">
        <v>4887890.625</v>
      </c>
      <c r="H2887">
        <v>306358850.12634689</v>
      </c>
      <c r="I2887">
        <v>2.3227212236531948E-6</v>
      </c>
      <c r="J2887">
        <v>1.3587011138912184E-5</v>
      </c>
      <c r="K2887">
        <v>84.742815881552318</v>
      </c>
      <c r="L2887">
        <v>6167.7108313230083</v>
      </c>
      <c r="M2887">
        <v>0</v>
      </c>
    </row>
    <row r="2888" spans="1:13" x14ac:dyDescent="0.15">
      <c r="A2888">
        <v>131</v>
      </c>
      <c r="B2888" t="s">
        <v>199</v>
      </c>
      <c r="C2888" t="s">
        <v>464</v>
      </c>
      <c r="D2888">
        <v>9</v>
      </c>
      <c r="E2888">
        <v>4841406.25</v>
      </c>
      <c r="F2888">
        <v>4887890.625</v>
      </c>
      <c r="G2888">
        <v>4864648.4375</v>
      </c>
      <c r="H2888">
        <v>80415284.421400279</v>
      </c>
      <c r="I2888">
        <v>7.6648577148125145E-7</v>
      </c>
      <c r="J2888">
        <v>1.2030775686740241E-5</v>
      </c>
      <c r="K2888">
        <v>22.243906578755396</v>
      </c>
      <c r="L2888">
        <v>1553.0543872709256</v>
      </c>
      <c r="M2888">
        <v>0</v>
      </c>
    </row>
    <row r="2889" spans="1:13" x14ac:dyDescent="0.15">
      <c r="A2889">
        <v>131</v>
      </c>
      <c r="B2889" t="s">
        <v>199</v>
      </c>
      <c r="C2889" t="s">
        <v>464</v>
      </c>
      <c r="D2889">
        <v>10</v>
      </c>
      <c r="E2889">
        <v>4841406.25</v>
      </c>
      <c r="F2889">
        <v>4864648.4375</v>
      </c>
      <c r="G2889">
        <v>4853027.34375</v>
      </c>
      <c r="H2889">
        <v>4775025.4769885391</v>
      </c>
      <c r="I2889">
        <v>5.1897339395544974E-8</v>
      </c>
      <c r="J2889">
        <v>1.1316187254654534E-5</v>
      </c>
      <c r="K2889">
        <v>1.3208337368392591</v>
      </c>
      <c r="L2889">
        <v>-1.6072826554731052</v>
      </c>
      <c r="M2889">
        <v>0</v>
      </c>
    </row>
    <row r="2890" spans="1:13" x14ac:dyDescent="0.15">
      <c r="A2890">
        <v>131</v>
      </c>
      <c r="B2890" t="s">
        <v>199</v>
      </c>
      <c r="C2890" t="s">
        <v>464</v>
      </c>
      <c r="D2890">
        <v>11</v>
      </c>
      <c r="E2890">
        <v>4853027.34375</v>
      </c>
      <c r="F2890">
        <v>4864648.4375</v>
      </c>
      <c r="G2890">
        <v>4858837.890625</v>
      </c>
      <c r="H2890">
        <v>39769939.902295694</v>
      </c>
      <c r="I2890">
        <v>4.0412142643428616E-7</v>
      </c>
      <c r="J2890">
        <v>1.1668411341693276E-5</v>
      </c>
      <c r="K2890">
        <v>11.00087917607315</v>
      </c>
      <c r="L2890">
        <v>718.50723974616949</v>
      </c>
      <c r="M2890">
        <v>0</v>
      </c>
    </row>
    <row r="2891" spans="1:13" x14ac:dyDescent="0.15">
      <c r="A2891">
        <v>131</v>
      </c>
      <c r="B2891" t="s">
        <v>199</v>
      </c>
      <c r="C2891" t="s">
        <v>464</v>
      </c>
      <c r="D2891">
        <v>12</v>
      </c>
      <c r="E2891">
        <v>4853027.34375</v>
      </c>
      <c r="F2891">
        <v>4858837.890625</v>
      </c>
      <c r="G2891">
        <v>4855932.6171875</v>
      </c>
      <c r="H2891">
        <v>21586798.016833249</v>
      </c>
      <c r="I2891">
        <v>2.2675898522932641E-7</v>
      </c>
      <c r="J2891">
        <v>1.1491048900488316E-5</v>
      </c>
      <c r="K2891">
        <v>5.9711872174031129</v>
      </c>
      <c r="L2891">
        <v>344.54484274405092</v>
      </c>
      <c r="M2891">
        <v>0</v>
      </c>
    </row>
    <row r="2892" spans="1:13" x14ac:dyDescent="0.15">
      <c r="A2892">
        <v>131</v>
      </c>
      <c r="B2892" t="s">
        <v>199</v>
      </c>
      <c r="C2892" t="s">
        <v>464</v>
      </c>
      <c r="D2892">
        <v>13</v>
      </c>
      <c r="E2892">
        <v>4853027.34375</v>
      </c>
      <c r="F2892">
        <v>4855932.6171875</v>
      </c>
      <c r="G2892">
        <v>4854479.98046875</v>
      </c>
      <c r="H2892">
        <v>13011978.064212667</v>
      </c>
      <c r="I2892">
        <v>1.3901710824569596E-7</v>
      </c>
      <c r="J2892">
        <v>1.1403307023504685E-5</v>
      </c>
      <c r="K2892">
        <v>3.5992812379848451</v>
      </c>
      <c r="L2892">
        <v>168.04061643192165</v>
      </c>
      <c r="M2892">
        <v>0</v>
      </c>
    </row>
    <row r="2893" spans="1:13" x14ac:dyDescent="0.15">
      <c r="A2893">
        <v>131</v>
      </c>
      <c r="B2893" t="s">
        <v>199</v>
      </c>
      <c r="C2893" t="s">
        <v>464</v>
      </c>
      <c r="D2893">
        <v>14</v>
      </c>
      <c r="E2893">
        <v>4853027.34375</v>
      </c>
      <c r="F2893">
        <v>4854479.98046875</v>
      </c>
      <c r="G2893">
        <v>4853753.662109375</v>
      </c>
      <c r="H2893">
        <v>8851652.9273441788</v>
      </c>
      <c r="I2893">
        <v>9.5380444607896667E-8</v>
      </c>
      <c r="J2893">
        <v>1.1359670359866886E-5</v>
      </c>
      <c r="K2893">
        <v>2.4484815567102869</v>
      </c>
      <c r="L2893">
        <v>82.367164539977324</v>
      </c>
      <c r="M2893">
        <v>0</v>
      </c>
    </row>
    <row r="2894" spans="1:13" x14ac:dyDescent="0.15">
      <c r="A2894">
        <v>131</v>
      </c>
      <c r="B2894" t="s">
        <v>199</v>
      </c>
      <c r="C2894" t="s">
        <v>464</v>
      </c>
      <c r="D2894">
        <v>15</v>
      </c>
      <c r="E2894">
        <v>4853027.34375</v>
      </c>
      <c r="F2894">
        <v>4853753.662109375</v>
      </c>
      <c r="G2894">
        <v>4853390.5029296875</v>
      </c>
      <c r="H2894">
        <v>6802930.9366047345</v>
      </c>
      <c r="I2894">
        <v>7.3619889499076962E-8</v>
      </c>
      <c r="J2894">
        <v>1.1337909804758066E-5</v>
      </c>
      <c r="K2894">
        <v>1.881778586053102</v>
      </c>
      <c r="L2894">
        <v>40.168629177854775</v>
      </c>
      <c r="M2894">
        <v>0</v>
      </c>
    </row>
    <row r="2895" spans="1:13" x14ac:dyDescent="0.15">
      <c r="A2895">
        <v>131</v>
      </c>
      <c r="B2895" t="s">
        <v>199</v>
      </c>
      <c r="C2895" t="s">
        <v>464</v>
      </c>
      <c r="D2895">
        <v>16</v>
      </c>
      <c r="E2895">
        <v>4853027.34375</v>
      </c>
      <c r="F2895">
        <v>4853390.5029296875</v>
      </c>
      <c r="G2895">
        <v>4853208.9233398438</v>
      </c>
      <c r="H2895">
        <v>5786403.5500790756</v>
      </c>
      <c r="I2895">
        <v>6.2754109906978242E-8</v>
      </c>
      <c r="J2895">
        <v>1.1327044025165968E-5</v>
      </c>
      <c r="K2895">
        <v>1.6005939781353851</v>
      </c>
      <c r="L2895">
        <v>19.228404164744536</v>
      </c>
      <c r="M2895">
        <v>0</v>
      </c>
    </row>
    <row r="2896" spans="1:13" x14ac:dyDescent="0.15">
      <c r="A2896">
        <v>131</v>
      </c>
      <c r="B2896" t="s">
        <v>199</v>
      </c>
      <c r="C2896" t="s">
        <v>464</v>
      </c>
      <c r="D2896">
        <v>17</v>
      </c>
      <c r="E2896">
        <v>4853027.34375</v>
      </c>
      <c r="F2896">
        <v>4853208.9233398438</v>
      </c>
      <c r="G2896">
        <v>4853118.1335449219</v>
      </c>
      <c r="H2896">
        <v>5280033.7847404545</v>
      </c>
      <c r="I2896">
        <v>5.7324195078234567E-8</v>
      </c>
      <c r="J2896">
        <v>1.1321614110337224E-5</v>
      </c>
      <c r="K2896">
        <v>1.4605255591085529</v>
      </c>
      <c r="L2896">
        <v>8.7967290193221714</v>
      </c>
      <c r="M2896">
        <v>0</v>
      </c>
    </row>
    <row r="2897" spans="1:15" x14ac:dyDescent="0.15">
      <c r="A2897">
        <v>131</v>
      </c>
      <c r="B2897" t="s">
        <v>199</v>
      </c>
      <c r="C2897" t="s">
        <v>464</v>
      </c>
      <c r="D2897">
        <v>18</v>
      </c>
      <c r="E2897">
        <v>4853027.34375</v>
      </c>
      <c r="F2897">
        <v>4853118.1335449219</v>
      </c>
      <c r="G2897">
        <v>4853072.7386474609</v>
      </c>
      <c r="H2897">
        <v>5027427.1732697645</v>
      </c>
      <c r="I2897">
        <v>5.4611111598431786E-8</v>
      </c>
      <c r="J2897">
        <v>1.1318901026857421E-5</v>
      </c>
      <c r="K2897">
        <v>1.3906513068795243</v>
      </c>
      <c r="L2897">
        <v>3.5926606505159393</v>
      </c>
      <c r="M2897">
        <v>0</v>
      </c>
    </row>
    <row r="2898" spans="1:15" x14ac:dyDescent="0.15">
      <c r="A2898">
        <v>131</v>
      </c>
      <c r="B2898" t="s">
        <v>199</v>
      </c>
      <c r="C2898" t="s">
        <v>464</v>
      </c>
      <c r="D2898">
        <v>19</v>
      </c>
      <c r="E2898">
        <v>4853027.34375</v>
      </c>
      <c r="F2898">
        <v>4853072.7386474609</v>
      </c>
      <c r="G2898">
        <v>4853050.0411987305</v>
      </c>
      <c r="H2898">
        <v>4901155.641805144</v>
      </c>
      <c r="I2898">
        <v>5.3253827178442197E-8</v>
      </c>
      <c r="J2898">
        <v>1.1317543742437432E-5</v>
      </c>
      <c r="K2898">
        <v>1.3557229699387934</v>
      </c>
      <c r="L2898">
        <v>0.99124468526047194</v>
      </c>
      <c r="M2898">
        <v>0</v>
      </c>
    </row>
    <row r="2899" spans="1:15" x14ac:dyDescent="0.15">
      <c r="A2899">
        <v>131</v>
      </c>
      <c r="B2899" t="s">
        <v>199</v>
      </c>
      <c r="C2899" t="s">
        <v>465</v>
      </c>
      <c r="D2899">
        <v>19</v>
      </c>
      <c r="E2899">
        <v>4853027.34375</v>
      </c>
      <c r="F2899">
        <v>4853072.7386474609</v>
      </c>
      <c r="G2899">
        <v>4853050.0411987305</v>
      </c>
      <c r="H2899">
        <v>4901155.641805144</v>
      </c>
      <c r="I2899">
        <v>5.3253827178442197E-8</v>
      </c>
      <c r="J2899">
        <v>1.1317543742437432E-5</v>
      </c>
      <c r="K2899">
        <v>1.3557229699387934</v>
      </c>
      <c r="L2899">
        <v>0.99124468526047194</v>
      </c>
      <c r="M2899">
        <v>0</v>
      </c>
      <c r="N2899" t="s">
        <v>466</v>
      </c>
      <c r="O2899" t="s">
        <v>467</v>
      </c>
    </row>
    <row r="2900" spans="1:15" x14ac:dyDescent="0.15">
      <c r="A2900">
        <v>132</v>
      </c>
      <c r="B2900" t="s">
        <v>200</v>
      </c>
      <c r="C2900" t="s">
        <v>461</v>
      </c>
      <c r="D2900">
        <v>0</v>
      </c>
      <c r="E2900">
        <v>100000</v>
      </c>
      <c r="F2900">
        <v>12000000</v>
      </c>
      <c r="G2900">
        <v>100000</v>
      </c>
      <c r="H2900">
        <v>2.3356812301567986</v>
      </c>
      <c r="I2900">
        <v>-9.1783850482860853E-4</v>
      </c>
      <c r="J2900">
        <v>-9.0669199250525685E-4</v>
      </c>
      <c r="K2900">
        <v>6.3608868188261157E-7</v>
      </c>
      <c r="L2900">
        <v>-99.99766431876985</v>
      </c>
      <c r="M2900">
        <v>0</v>
      </c>
      <c r="O2900" t="s">
        <v>462</v>
      </c>
    </row>
    <row r="2901" spans="1:15" x14ac:dyDescent="0.15">
      <c r="A2901">
        <v>132</v>
      </c>
      <c r="B2901" t="s">
        <v>200</v>
      </c>
      <c r="C2901" t="s">
        <v>461</v>
      </c>
      <c r="D2901">
        <v>0</v>
      </c>
      <c r="E2901">
        <v>100000</v>
      </c>
      <c r="F2901">
        <v>12000000</v>
      </c>
      <c r="G2901">
        <v>12000000</v>
      </c>
      <c r="H2901">
        <v>5.3935774068573061E+18</v>
      </c>
      <c r="I2901">
        <v>536.87091085348777</v>
      </c>
      <c r="J2901">
        <v>536.87092200000006</v>
      </c>
      <c r="K2901">
        <v>1468862060054.9084</v>
      </c>
      <c r="L2901">
        <v>44946478390377.555</v>
      </c>
      <c r="M2901">
        <v>5</v>
      </c>
      <c r="O2901" t="s">
        <v>463</v>
      </c>
    </row>
    <row r="2902" spans="1:15" x14ac:dyDescent="0.15">
      <c r="A2902">
        <v>132</v>
      </c>
      <c r="B2902" t="s">
        <v>200</v>
      </c>
      <c r="C2902" t="s">
        <v>464</v>
      </c>
      <c r="D2902">
        <v>1</v>
      </c>
      <c r="E2902">
        <v>100000</v>
      </c>
      <c r="F2902">
        <v>12000000</v>
      </c>
      <c r="G2902">
        <v>6050000</v>
      </c>
      <c r="H2902">
        <v>1328997670759.7056</v>
      </c>
      <c r="I2902">
        <v>1.3817346447792885E-3</v>
      </c>
      <c r="J2902">
        <v>1.3928811571026403E-3</v>
      </c>
      <c r="K2902">
        <v>361933.11214897741</v>
      </c>
      <c r="L2902">
        <v>21966803.648920752</v>
      </c>
      <c r="M2902">
        <v>0</v>
      </c>
    </row>
    <row r="2903" spans="1:15" x14ac:dyDescent="0.15">
      <c r="A2903">
        <v>132</v>
      </c>
      <c r="B2903" t="s">
        <v>200</v>
      </c>
      <c r="C2903" t="s">
        <v>464</v>
      </c>
      <c r="D2903">
        <v>2</v>
      </c>
      <c r="E2903">
        <v>100000</v>
      </c>
      <c r="F2903">
        <v>6050000</v>
      </c>
      <c r="G2903">
        <v>3075000</v>
      </c>
      <c r="H2903">
        <v>-17189.524482157198</v>
      </c>
      <c r="I2903">
        <v>-1.8180193006785828E-5</v>
      </c>
      <c r="J2903">
        <v>-7.0336806834341209E-6</v>
      </c>
      <c r="K2903">
        <v>-4.6813160241520758E-3</v>
      </c>
      <c r="L2903">
        <v>-100.55900892624902</v>
      </c>
      <c r="M2903">
        <v>0</v>
      </c>
    </row>
    <row r="2904" spans="1:15" x14ac:dyDescent="0.15">
      <c r="A2904">
        <v>132</v>
      </c>
      <c r="B2904" t="s">
        <v>200</v>
      </c>
      <c r="C2904" t="s">
        <v>464</v>
      </c>
      <c r="D2904">
        <v>3</v>
      </c>
      <c r="E2904">
        <v>3075000</v>
      </c>
      <c r="F2904">
        <v>6050000</v>
      </c>
      <c r="G2904">
        <v>4562500</v>
      </c>
      <c r="H2904">
        <v>-1141877.5003637674</v>
      </c>
      <c r="I2904">
        <v>-7.449792848542576E-6</v>
      </c>
      <c r="J2904">
        <v>3.6967194748091319E-6</v>
      </c>
      <c r="K2904">
        <v>-0.31097366571252527</v>
      </c>
      <c r="L2904">
        <v>-125.02745206276751</v>
      </c>
      <c r="M2904">
        <v>0</v>
      </c>
    </row>
    <row r="2905" spans="1:15" x14ac:dyDescent="0.15">
      <c r="A2905">
        <v>132</v>
      </c>
      <c r="B2905" t="s">
        <v>200</v>
      </c>
      <c r="C2905" t="s">
        <v>464</v>
      </c>
      <c r="D2905">
        <v>4</v>
      </c>
      <c r="E2905">
        <v>4562500</v>
      </c>
      <c r="F2905">
        <v>6050000</v>
      </c>
      <c r="G2905">
        <v>5306250</v>
      </c>
      <c r="H2905">
        <v>21315244482.653282</v>
      </c>
      <c r="I2905">
        <v>5.9062106217665581E-5</v>
      </c>
      <c r="J2905">
        <v>7.0208618541017291E-5</v>
      </c>
      <c r="K2905">
        <v>5804.8956304137173</v>
      </c>
      <c r="L2905">
        <v>401600.7205211455</v>
      </c>
      <c r="M2905">
        <v>0</v>
      </c>
    </row>
    <row r="2906" spans="1:15" x14ac:dyDescent="0.15">
      <c r="A2906">
        <v>132</v>
      </c>
      <c r="B2906" t="s">
        <v>200</v>
      </c>
      <c r="C2906" t="s">
        <v>464</v>
      </c>
      <c r="D2906">
        <v>5</v>
      </c>
      <c r="E2906">
        <v>4562500</v>
      </c>
      <c r="F2906">
        <v>5306250</v>
      </c>
      <c r="G2906">
        <v>4934375</v>
      </c>
      <c r="H2906">
        <v>47167438.201115526</v>
      </c>
      <c r="I2906">
        <v>4.6901528078080982E-7</v>
      </c>
      <c r="J2906">
        <v>1.1615527604132517E-5</v>
      </c>
      <c r="K2906">
        <v>12.845363145343674</v>
      </c>
      <c r="L2906">
        <v>855.89488437979537</v>
      </c>
      <c r="M2906">
        <v>0</v>
      </c>
    </row>
    <row r="2907" spans="1:15" x14ac:dyDescent="0.15">
      <c r="A2907">
        <v>132</v>
      </c>
      <c r="B2907" t="s">
        <v>200</v>
      </c>
      <c r="C2907" t="s">
        <v>464</v>
      </c>
      <c r="D2907">
        <v>6</v>
      </c>
      <c r="E2907">
        <v>4562500</v>
      </c>
      <c r="F2907">
        <v>4934375</v>
      </c>
      <c r="G2907">
        <v>4748437.5</v>
      </c>
      <c r="H2907">
        <v>-24908689.120418508</v>
      </c>
      <c r="I2907">
        <v>-4.8406743008256297E-6</v>
      </c>
      <c r="J2907">
        <v>6.3058380225260777E-6</v>
      </c>
      <c r="K2907">
        <v>-6.783517812902538</v>
      </c>
      <c r="L2907">
        <v>-624.56600977518406</v>
      </c>
      <c r="M2907">
        <v>0</v>
      </c>
    </row>
    <row r="2908" spans="1:15" x14ac:dyDescent="0.15">
      <c r="A2908">
        <v>132</v>
      </c>
      <c r="B2908" t="s">
        <v>200</v>
      </c>
      <c r="C2908" t="s">
        <v>464</v>
      </c>
      <c r="D2908">
        <v>7</v>
      </c>
      <c r="E2908">
        <v>4748437.5</v>
      </c>
      <c r="F2908">
        <v>4934375</v>
      </c>
      <c r="G2908">
        <v>4841406.25</v>
      </c>
      <c r="H2908">
        <v>-100118354.36246064</v>
      </c>
      <c r="I2908">
        <v>-3.025819287593162E-6</v>
      </c>
      <c r="J2908">
        <v>8.1206930357585454E-6</v>
      </c>
      <c r="K2908">
        <v>-27.265772073870959</v>
      </c>
      <c r="L2908">
        <v>-2167.9601998378189</v>
      </c>
      <c r="M2908">
        <v>0</v>
      </c>
    </row>
    <row r="2909" spans="1:15" x14ac:dyDescent="0.15">
      <c r="A2909">
        <v>132</v>
      </c>
      <c r="B2909" t="s">
        <v>200</v>
      </c>
      <c r="C2909" t="s">
        <v>464</v>
      </c>
      <c r="D2909">
        <v>8</v>
      </c>
      <c r="E2909">
        <v>4841406.25</v>
      </c>
      <c r="F2909">
        <v>4934375</v>
      </c>
      <c r="G2909">
        <v>4887890.625</v>
      </c>
      <c r="H2909">
        <v>-105992264.36072871</v>
      </c>
      <c r="I2909">
        <v>-1.9615808222996244E-6</v>
      </c>
      <c r="J2909">
        <v>9.184931501052083E-6</v>
      </c>
      <c r="K2909">
        <v>-28.865445702298672</v>
      </c>
      <c r="L2909">
        <v>-2268.4663690838765</v>
      </c>
      <c r="M2909">
        <v>0</v>
      </c>
    </row>
    <row r="2910" spans="1:15" x14ac:dyDescent="0.15">
      <c r="A2910">
        <v>132</v>
      </c>
      <c r="B2910" t="s">
        <v>200</v>
      </c>
      <c r="C2910" t="s">
        <v>464</v>
      </c>
      <c r="D2910">
        <v>9</v>
      </c>
      <c r="E2910">
        <v>4887890.625</v>
      </c>
      <c r="F2910">
        <v>4934375</v>
      </c>
      <c r="G2910">
        <v>4911132.8125</v>
      </c>
      <c r="H2910">
        <v>-64589331.682248987</v>
      </c>
      <c r="I2910">
        <v>-8.5383271092037123E-7</v>
      </c>
      <c r="J2910">
        <v>1.0292679612431336E-5</v>
      </c>
      <c r="K2910">
        <v>-17.589961473759193</v>
      </c>
      <c r="L2910">
        <v>-1415.161575713322</v>
      </c>
      <c r="M2910">
        <v>0</v>
      </c>
    </row>
    <row r="2911" spans="1:15" x14ac:dyDescent="0.15">
      <c r="A2911">
        <v>132</v>
      </c>
      <c r="B2911" t="s">
        <v>200</v>
      </c>
      <c r="C2911" t="s">
        <v>464</v>
      </c>
      <c r="D2911">
        <v>10</v>
      </c>
      <c r="E2911">
        <v>4911132.8125</v>
      </c>
      <c r="F2911">
        <v>4934375</v>
      </c>
      <c r="G2911">
        <v>4922753.90625</v>
      </c>
      <c r="H2911">
        <v>-18540253.525475867</v>
      </c>
      <c r="I2911">
        <v>-2.1093609219497769E-7</v>
      </c>
      <c r="J2911">
        <v>1.093557623115673E-5</v>
      </c>
      <c r="K2911">
        <v>-5.0491673583375434</v>
      </c>
      <c r="L2911">
        <v>-476.6236110632484</v>
      </c>
      <c r="M2911">
        <v>0</v>
      </c>
    </row>
    <row r="2912" spans="1:15" x14ac:dyDescent="0.15">
      <c r="A2912">
        <v>132</v>
      </c>
      <c r="B2912" t="s">
        <v>200</v>
      </c>
      <c r="C2912" t="s">
        <v>464</v>
      </c>
      <c r="D2912">
        <v>11</v>
      </c>
      <c r="E2912">
        <v>4922753.90625</v>
      </c>
      <c r="F2912">
        <v>4934375</v>
      </c>
      <c r="G2912">
        <v>4928564.453125</v>
      </c>
      <c r="H2912">
        <v>11705452.661670072</v>
      </c>
      <c r="I2912">
        <v>1.2428822360623924E-7</v>
      </c>
      <c r="J2912">
        <v>1.1270800546957947E-5</v>
      </c>
      <c r="K2912">
        <v>3.187809131771453</v>
      </c>
      <c r="L2912">
        <v>137.50227420173283</v>
      </c>
      <c r="M2912">
        <v>0</v>
      </c>
    </row>
    <row r="2913" spans="1:15" x14ac:dyDescent="0.15">
      <c r="A2913">
        <v>132</v>
      </c>
      <c r="B2913" t="s">
        <v>200</v>
      </c>
      <c r="C2913" t="s">
        <v>464</v>
      </c>
      <c r="D2913">
        <v>12</v>
      </c>
      <c r="E2913">
        <v>4922753.90625</v>
      </c>
      <c r="F2913">
        <v>4928564.453125</v>
      </c>
      <c r="G2913">
        <v>4925659.1796875</v>
      </c>
      <c r="H2913">
        <v>-4050315.2688798467</v>
      </c>
      <c r="I2913">
        <v>-4.449696643314254E-8</v>
      </c>
      <c r="J2913">
        <v>1.1102015356918565E-5</v>
      </c>
      <c r="K2913">
        <v>-1.1030442285216469</v>
      </c>
      <c r="L2913">
        <v>-182.22889812560706</v>
      </c>
      <c r="M2913">
        <v>0</v>
      </c>
    </row>
    <row r="2914" spans="1:15" x14ac:dyDescent="0.15">
      <c r="A2914">
        <v>132</v>
      </c>
      <c r="B2914" t="s">
        <v>200</v>
      </c>
      <c r="C2914" t="s">
        <v>464</v>
      </c>
      <c r="D2914">
        <v>13</v>
      </c>
      <c r="E2914">
        <v>4925659.1796875</v>
      </c>
      <c r="F2914">
        <v>4928564.453125</v>
      </c>
      <c r="G2914">
        <v>4927111.81640625</v>
      </c>
      <c r="H2914">
        <v>3666942.9278391935</v>
      </c>
      <c r="I2914">
        <v>3.9600248680723597E-8</v>
      </c>
      <c r="J2914">
        <v>1.1186112572032431E-5</v>
      </c>
      <c r="K2914">
        <v>0.99863836870899203</v>
      </c>
      <c r="L2914">
        <v>-25.576218594653326</v>
      </c>
      <c r="M2914">
        <v>0</v>
      </c>
    </row>
    <row r="2915" spans="1:15" x14ac:dyDescent="0.15">
      <c r="A2915">
        <v>132</v>
      </c>
      <c r="B2915" t="s">
        <v>200</v>
      </c>
      <c r="C2915" t="s">
        <v>464</v>
      </c>
      <c r="D2915">
        <v>14</v>
      </c>
      <c r="E2915">
        <v>4927111.81640625</v>
      </c>
      <c r="F2915">
        <v>4928564.453125</v>
      </c>
      <c r="G2915">
        <v>4927838.134765625</v>
      </c>
      <c r="H2915">
        <v>7645718.9723126385</v>
      </c>
      <c r="I2915">
        <v>8.1869906788279256E-8</v>
      </c>
      <c r="J2915">
        <v>1.1228382230139987E-5</v>
      </c>
      <c r="K2915">
        <v>2.0821999339424995</v>
      </c>
      <c r="L2915">
        <v>55.15361428721684</v>
      </c>
      <c r="M2915">
        <v>0</v>
      </c>
    </row>
    <row r="2916" spans="1:15" x14ac:dyDescent="0.15">
      <c r="A2916">
        <v>132</v>
      </c>
      <c r="B2916" t="s">
        <v>200</v>
      </c>
      <c r="C2916" t="s">
        <v>464</v>
      </c>
      <c r="D2916">
        <v>15</v>
      </c>
      <c r="E2916">
        <v>4927111.81640625</v>
      </c>
      <c r="F2916">
        <v>4927838.134765625</v>
      </c>
      <c r="G2916">
        <v>4927474.9755859375</v>
      </c>
      <c r="H2916">
        <v>5646257.0577555196</v>
      </c>
      <c r="I2916">
        <v>6.0716612477026744E-8</v>
      </c>
      <c r="J2916">
        <v>1.1207228935828734E-5</v>
      </c>
      <c r="K2916">
        <v>1.5376756738319963</v>
      </c>
      <c r="L2916">
        <v>14.587229478199635</v>
      </c>
      <c r="M2916">
        <v>0</v>
      </c>
    </row>
    <row r="2917" spans="1:15" x14ac:dyDescent="0.15">
      <c r="A2917">
        <v>132</v>
      </c>
      <c r="B2917" t="s">
        <v>200</v>
      </c>
      <c r="C2917" t="s">
        <v>464</v>
      </c>
      <c r="D2917">
        <v>16</v>
      </c>
      <c r="E2917">
        <v>4927111.81640625</v>
      </c>
      <c r="F2917">
        <v>4927474.9755859375</v>
      </c>
      <c r="G2917">
        <v>4927293.3959960938</v>
      </c>
      <c r="H2917">
        <v>4654086.0456326874</v>
      </c>
      <c r="I2917">
        <v>5.0153816480541413E-8</v>
      </c>
      <c r="J2917">
        <v>1.1196666139832249E-5</v>
      </c>
      <c r="K2917">
        <v>1.2674723844640454</v>
      </c>
      <c r="L2917">
        <v>-5.5447753646132369</v>
      </c>
      <c r="M2917">
        <v>0</v>
      </c>
    </row>
    <row r="2918" spans="1:15" x14ac:dyDescent="0.15">
      <c r="A2918">
        <v>132</v>
      </c>
      <c r="B2918" t="s">
        <v>200</v>
      </c>
      <c r="C2918" t="s">
        <v>464</v>
      </c>
      <c r="D2918">
        <v>17</v>
      </c>
      <c r="E2918">
        <v>4927293.3959960938</v>
      </c>
      <c r="F2918">
        <v>4927474.9755859375</v>
      </c>
      <c r="G2918">
        <v>4927384.1857910156</v>
      </c>
      <c r="H2918">
        <v>5149602.4878079174</v>
      </c>
      <c r="I2918">
        <v>5.5434699324020714E-8</v>
      </c>
      <c r="J2918">
        <v>1.1201947022675728E-5</v>
      </c>
      <c r="K2918">
        <v>1.4024190529070006</v>
      </c>
      <c r="L2918">
        <v>4.5098635226720818</v>
      </c>
      <c r="M2918">
        <v>0</v>
      </c>
    </row>
    <row r="2919" spans="1:15" x14ac:dyDescent="0.15">
      <c r="A2919">
        <v>132</v>
      </c>
      <c r="B2919" t="s">
        <v>200</v>
      </c>
      <c r="C2919" t="s">
        <v>464</v>
      </c>
      <c r="D2919">
        <v>18</v>
      </c>
      <c r="E2919">
        <v>4927293.3959960938</v>
      </c>
      <c r="F2919">
        <v>4927384.1857910156</v>
      </c>
      <c r="G2919">
        <v>4927338.7908935547</v>
      </c>
      <c r="H2919">
        <v>4901657.0691518327</v>
      </c>
      <c r="I2919">
        <v>5.2793650046907193E-8</v>
      </c>
      <c r="J2919">
        <v>1.1199305973398615E-5</v>
      </c>
      <c r="K2919">
        <v>1.3348947381608511</v>
      </c>
      <c r="L2919">
        <v>-0.52120876667107929</v>
      </c>
      <c r="M2919">
        <v>0</v>
      </c>
    </row>
    <row r="2920" spans="1:15" x14ac:dyDescent="0.15">
      <c r="A2920">
        <v>132</v>
      </c>
      <c r="B2920" t="s">
        <v>200</v>
      </c>
      <c r="C2920" t="s">
        <v>465</v>
      </c>
      <c r="D2920">
        <v>18</v>
      </c>
      <c r="E2920">
        <v>4927293.3959960938</v>
      </c>
      <c r="F2920">
        <v>4927384.1857910156</v>
      </c>
      <c r="G2920">
        <v>4927338.7908935547</v>
      </c>
      <c r="H2920">
        <v>4901657.0691518327</v>
      </c>
      <c r="I2920">
        <v>5.2793650046907193E-8</v>
      </c>
      <c r="J2920">
        <v>1.1199305973398615E-5</v>
      </c>
      <c r="K2920">
        <v>1.3348947381608511</v>
      </c>
      <c r="L2920">
        <v>-0.52120876667107929</v>
      </c>
      <c r="M2920">
        <v>0</v>
      </c>
      <c r="N2920" t="s">
        <v>466</v>
      </c>
      <c r="O2920" t="s">
        <v>467</v>
      </c>
    </row>
    <row r="2921" spans="1:15" x14ac:dyDescent="0.15">
      <c r="A2921">
        <v>133</v>
      </c>
      <c r="B2921" t="s">
        <v>201</v>
      </c>
      <c r="C2921" t="s">
        <v>461</v>
      </c>
      <c r="D2921">
        <v>0</v>
      </c>
      <c r="E2921">
        <v>100000</v>
      </c>
      <c r="F2921">
        <v>12000000</v>
      </c>
      <c r="G2921">
        <v>100000</v>
      </c>
      <c r="H2921">
        <v>-2.2350107739877996</v>
      </c>
      <c r="I2921">
        <v>-9.1637602076142708E-4</v>
      </c>
      <c r="J2921">
        <v>-9.055712332329529E-4</v>
      </c>
      <c r="K2921">
        <v>-6.1182629674009388E-7</v>
      </c>
      <c r="L2921">
        <v>-100.00223501077399</v>
      </c>
      <c r="M2921">
        <v>0</v>
      </c>
      <c r="O2921" t="s">
        <v>462</v>
      </c>
    </row>
    <row r="2922" spans="1:15" x14ac:dyDescent="0.15">
      <c r="A2922">
        <v>133</v>
      </c>
      <c r="B2922" t="s">
        <v>201</v>
      </c>
      <c r="C2922" t="s">
        <v>461</v>
      </c>
      <c r="D2922">
        <v>0</v>
      </c>
      <c r="E2922">
        <v>100000</v>
      </c>
      <c r="F2922">
        <v>12000000</v>
      </c>
      <c r="G2922">
        <v>12000000</v>
      </c>
      <c r="H2922">
        <v>5.6618150449750374E+18</v>
      </c>
      <c r="I2922">
        <v>536.87091119521267</v>
      </c>
      <c r="J2922">
        <v>536.87092200000018</v>
      </c>
      <c r="K2922">
        <v>1549901849293.4275</v>
      </c>
      <c r="L2922">
        <v>47181792041358.648</v>
      </c>
      <c r="M2922">
        <v>5</v>
      </c>
      <c r="O2922" t="s">
        <v>463</v>
      </c>
    </row>
    <row r="2923" spans="1:15" x14ac:dyDescent="0.15">
      <c r="A2923">
        <v>133</v>
      </c>
      <c r="B2923" t="s">
        <v>201</v>
      </c>
      <c r="C2923" t="s">
        <v>464</v>
      </c>
      <c r="D2923">
        <v>1</v>
      </c>
      <c r="E2923">
        <v>100000</v>
      </c>
      <c r="F2923">
        <v>12000000</v>
      </c>
      <c r="G2923">
        <v>6050000</v>
      </c>
      <c r="H2923">
        <v>830545441086.1626</v>
      </c>
      <c r="I2923">
        <v>9.195204632688784E-4</v>
      </c>
      <c r="J2923">
        <v>9.3032525079735258E-4</v>
      </c>
      <c r="K2923">
        <v>227358.87782207559</v>
      </c>
      <c r="L2923">
        <v>13727923.819605993</v>
      </c>
      <c r="M2923">
        <v>0</v>
      </c>
    </row>
    <row r="2924" spans="1:15" x14ac:dyDescent="0.15">
      <c r="A2924">
        <v>133</v>
      </c>
      <c r="B2924" t="s">
        <v>201</v>
      </c>
      <c r="C2924" t="s">
        <v>464</v>
      </c>
      <c r="D2924">
        <v>2</v>
      </c>
      <c r="E2924">
        <v>100000</v>
      </c>
      <c r="F2924">
        <v>6050000</v>
      </c>
      <c r="G2924">
        <v>3075000</v>
      </c>
      <c r="H2924">
        <v>-15701.936058330139</v>
      </c>
      <c r="I2924">
        <v>-1.8207368318979154E-5</v>
      </c>
      <c r="J2924">
        <v>-7.402580790504963E-6</v>
      </c>
      <c r="K2924">
        <v>-4.2983494764443214E-3</v>
      </c>
      <c r="L2924">
        <v>-100.51063206693756</v>
      </c>
      <c r="M2924">
        <v>0</v>
      </c>
    </row>
    <row r="2925" spans="1:15" x14ac:dyDescent="0.15">
      <c r="A2925">
        <v>133</v>
      </c>
      <c r="B2925" t="s">
        <v>201</v>
      </c>
      <c r="C2925" t="s">
        <v>464</v>
      </c>
      <c r="D2925">
        <v>3</v>
      </c>
      <c r="E2925">
        <v>3075000</v>
      </c>
      <c r="F2925">
        <v>6050000</v>
      </c>
      <c r="G2925">
        <v>4562500</v>
      </c>
      <c r="H2925">
        <v>-622812.21131748101</v>
      </c>
      <c r="I2925">
        <v>-7.9140073077990624E-6</v>
      </c>
      <c r="J2925">
        <v>2.8907802206751295E-6</v>
      </c>
      <c r="K2925">
        <v>-0.17049264068422934</v>
      </c>
      <c r="L2925">
        <v>-113.65067860421877</v>
      </c>
      <c r="M2925">
        <v>0</v>
      </c>
    </row>
    <row r="2926" spans="1:15" x14ac:dyDescent="0.15">
      <c r="A2926">
        <v>133</v>
      </c>
      <c r="B2926" t="s">
        <v>201</v>
      </c>
      <c r="C2926" t="s">
        <v>464</v>
      </c>
      <c r="D2926">
        <v>4</v>
      </c>
      <c r="E2926">
        <v>4562500</v>
      </c>
      <c r="F2926">
        <v>6050000</v>
      </c>
      <c r="G2926">
        <v>5306250</v>
      </c>
      <c r="H2926">
        <v>10952188781.4821</v>
      </c>
      <c r="I2926">
        <v>3.4669702947877569E-5</v>
      </c>
      <c r="J2926">
        <v>4.5474490476351759E-5</v>
      </c>
      <c r="K2926">
        <v>2998.1229537505455</v>
      </c>
      <c r="L2926">
        <v>206301.67314925039</v>
      </c>
      <c r="M2926">
        <v>0</v>
      </c>
    </row>
    <row r="2927" spans="1:15" x14ac:dyDescent="0.15">
      <c r="A2927">
        <v>133</v>
      </c>
      <c r="B2927" t="s">
        <v>201</v>
      </c>
      <c r="C2927" t="s">
        <v>464</v>
      </c>
      <c r="D2927">
        <v>5</v>
      </c>
      <c r="E2927">
        <v>4562500</v>
      </c>
      <c r="F2927">
        <v>5306250</v>
      </c>
      <c r="G2927">
        <v>4934375</v>
      </c>
      <c r="H2927">
        <v>-105421863.98060949</v>
      </c>
      <c r="I2927">
        <v>-2.6067062798200206E-6</v>
      </c>
      <c r="J2927">
        <v>8.1980812486541704E-6</v>
      </c>
      <c r="K2927">
        <v>-28.85886250991571</v>
      </c>
      <c r="L2927">
        <v>-2236.4785607216618</v>
      </c>
      <c r="M2927">
        <v>0</v>
      </c>
    </row>
    <row r="2928" spans="1:15" x14ac:dyDescent="0.15">
      <c r="A2928">
        <v>133</v>
      </c>
      <c r="B2928" t="s">
        <v>201</v>
      </c>
      <c r="C2928" t="s">
        <v>464</v>
      </c>
      <c r="D2928">
        <v>6</v>
      </c>
      <c r="E2928">
        <v>4934375</v>
      </c>
      <c r="F2928">
        <v>5306250</v>
      </c>
      <c r="G2928">
        <v>5120312.5</v>
      </c>
      <c r="H2928">
        <v>1602702366.2587183</v>
      </c>
      <c r="I2928">
        <v>8.0738224818119194E-6</v>
      </c>
      <c r="J2928">
        <v>1.887861001028611E-5</v>
      </c>
      <c r="K2928">
        <v>438.73410586521402</v>
      </c>
      <c r="L2928">
        <v>31200.870137490987</v>
      </c>
      <c r="M2928">
        <v>0</v>
      </c>
    </row>
    <row r="2929" spans="1:15" x14ac:dyDescent="0.15">
      <c r="A2929">
        <v>133</v>
      </c>
      <c r="B2929" t="s">
        <v>201</v>
      </c>
      <c r="C2929" t="s">
        <v>464</v>
      </c>
      <c r="D2929">
        <v>7</v>
      </c>
      <c r="E2929">
        <v>4934375</v>
      </c>
      <c r="F2929">
        <v>5120312.5</v>
      </c>
      <c r="G2929">
        <v>5027343.75</v>
      </c>
      <c r="H2929">
        <v>125294347.10692817</v>
      </c>
      <c r="I2929">
        <v>1.0848162993139258E-6</v>
      </c>
      <c r="J2929">
        <v>1.1889603827788117E-5</v>
      </c>
      <c r="K2929">
        <v>34.298884499837413</v>
      </c>
      <c r="L2929">
        <v>2392.2574094307392</v>
      </c>
      <c r="M2929">
        <v>0</v>
      </c>
    </row>
    <row r="2930" spans="1:15" x14ac:dyDescent="0.15">
      <c r="A2930">
        <v>133</v>
      </c>
      <c r="B2930" t="s">
        <v>201</v>
      </c>
      <c r="C2930" t="s">
        <v>464</v>
      </c>
      <c r="D2930">
        <v>8</v>
      </c>
      <c r="E2930">
        <v>4934375</v>
      </c>
      <c r="F2930">
        <v>5027343.75</v>
      </c>
      <c r="G2930">
        <v>4980859.375</v>
      </c>
      <c r="H2930">
        <v>-92929874.36487405</v>
      </c>
      <c r="I2930">
        <v>-1.4266196049729228E-6</v>
      </c>
      <c r="J2930">
        <v>9.3781679235012682E-6</v>
      </c>
      <c r="K2930">
        <v>-25.43922452227671</v>
      </c>
      <c r="L2930">
        <v>-1965.7397723635602</v>
      </c>
      <c r="M2930">
        <v>0</v>
      </c>
    </row>
    <row r="2931" spans="1:15" x14ac:dyDescent="0.15">
      <c r="A2931">
        <v>133</v>
      </c>
      <c r="B2931" t="s">
        <v>201</v>
      </c>
      <c r="C2931" t="s">
        <v>464</v>
      </c>
      <c r="D2931">
        <v>9</v>
      </c>
      <c r="E2931">
        <v>4980859.375</v>
      </c>
      <c r="F2931">
        <v>5027343.75</v>
      </c>
      <c r="G2931">
        <v>5004101.5625</v>
      </c>
      <c r="H2931">
        <v>-21453244.770533152</v>
      </c>
      <c r="I2931">
        <v>-2.3982742039475691E-7</v>
      </c>
      <c r="J2931">
        <v>1.0564960108079434E-5</v>
      </c>
      <c r="K2931">
        <v>-5.8727499007061761</v>
      </c>
      <c r="L2931">
        <v>-528.71321660017077</v>
      </c>
      <c r="M2931">
        <v>0</v>
      </c>
    </row>
    <row r="2932" spans="1:15" x14ac:dyDescent="0.15">
      <c r="A2932">
        <v>133</v>
      </c>
      <c r="B2932" t="s">
        <v>201</v>
      </c>
      <c r="C2932" t="s">
        <v>464</v>
      </c>
      <c r="D2932">
        <v>10</v>
      </c>
      <c r="E2932">
        <v>5004101.5625</v>
      </c>
      <c r="F2932">
        <v>5027343.75</v>
      </c>
      <c r="G2932">
        <v>5015722.65625</v>
      </c>
      <c r="H2932">
        <v>41359110.504507847</v>
      </c>
      <c r="I2932">
        <v>4.043982824070004E-7</v>
      </c>
      <c r="J2932">
        <v>1.1209185810881191E-5</v>
      </c>
      <c r="K2932">
        <v>11.321910261438179</v>
      </c>
      <c r="L2932">
        <v>724.58926338303456</v>
      </c>
      <c r="M2932">
        <v>0</v>
      </c>
    </row>
    <row r="2933" spans="1:15" x14ac:dyDescent="0.15">
      <c r="A2933">
        <v>133</v>
      </c>
      <c r="B2933" t="s">
        <v>201</v>
      </c>
      <c r="C2933" t="s">
        <v>464</v>
      </c>
      <c r="D2933">
        <v>11</v>
      </c>
      <c r="E2933">
        <v>5004101.5625</v>
      </c>
      <c r="F2933">
        <v>5015722.65625</v>
      </c>
      <c r="G2933">
        <v>5009912.109375</v>
      </c>
      <c r="H2933">
        <v>7460683.0186631139</v>
      </c>
      <c r="I2933">
        <v>7.7868809675171196E-8</v>
      </c>
      <c r="J2933">
        <v>1.0882656338149362E-5</v>
      </c>
      <c r="K2933">
        <v>2.0423355965823524</v>
      </c>
      <c r="L2933">
        <v>48.918441197840778</v>
      </c>
      <c r="M2933">
        <v>0</v>
      </c>
    </row>
    <row r="2934" spans="1:15" x14ac:dyDescent="0.15">
      <c r="A2934">
        <v>133</v>
      </c>
      <c r="B2934" t="s">
        <v>201</v>
      </c>
      <c r="C2934" t="s">
        <v>464</v>
      </c>
      <c r="D2934">
        <v>12</v>
      </c>
      <c r="E2934">
        <v>5004101.5625</v>
      </c>
      <c r="F2934">
        <v>5009912.109375</v>
      </c>
      <c r="G2934">
        <v>5007006.8359375</v>
      </c>
      <c r="H2934">
        <v>-7601120.7929597013</v>
      </c>
      <c r="I2934">
        <v>-8.2068987902249196E-8</v>
      </c>
      <c r="J2934">
        <v>1.0722718540571942E-5</v>
      </c>
      <c r="K2934">
        <v>-2.0807799407306331</v>
      </c>
      <c r="L2934">
        <v>-251.80967476223717</v>
      </c>
      <c r="M2934">
        <v>0</v>
      </c>
    </row>
    <row r="2935" spans="1:15" x14ac:dyDescent="0.15">
      <c r="A2935">
        <v>133</v>
      </c>
      <c r="B2935" t="s">
        <v>201</v>
      </c>
      <c r="C2935" t="s">
        <v>464</v>
      </c>
      <c r="D2935">
        <v>13</v>
      </c>
      <c r="E2935">
        <v>5007006.8359375</v>
      </c>
      <c r="F2935">
        <v>5009912.109375</v>
      </c>
      <c r="G2935">
        <v>5008459.47265625</v>
      </c>
      <c r="H2935">
        <v>-223722.78468194327</v>
      </c>
      <c r="I2935">
        <v>-2.3746861926839471E-9</v>
      </c>
      <c r="J2935">
        <v>1.0802412842281507E-5</v>
      </c>
      <c r="K2935">
        <v>-6.1243321258854011E-2</v>
      </c>
      <c r="L2935">
        <v>-104.46689817304824</v>
      </c>
      <c r="M2935">
        <v>0</v>
      </c>
    </row>
    <row r="2936" spans="1:15" x14ac:dyDescent="0.15">
      <c r="A2936">
        <v>133</v>
      </c>
      <c r="B2936" t="s">
        <v>201</v>
      </c>
      <c r="C2936" t="s">
        <v>464</v>
      </c>
      <c r="D2936">
        <v>14</v>
      </c>
      <c r="E2936">
        <v>5008459.47265625</v>
      </c>
      <c r="F2936">
        <v>5009912.109375</v>
      </c>
      <c r="G2936">
        <v>5009185.791015625</v>
      </c>
      <c r="H2936">
        <v>3579886.9872536492</v>
      </c>
      <c r="I2936">
        <v>3.7678889009687142E-8</v>
      </c>
      <c r="J2936">
        <v>1.0842466417483878E-5</v>
      </c>
      <c r="K2936">
        <v>0.97998140485537011</v>
      </c>
      <c r="L2936">
        <v>-28.533555419835643</v>
      </c>
      <c r="M2936">
        <v>0</v>
      </c>
    </row>
    <row r="2937" spans="1:15" x14ac:dyDescent="0.15">
      <c r="A2937">
        <v>133</v>
      </c>
      <c r="B2937" t="s">
        <v>201</v>
      </c>
      <c r="C2937" t="s">
        <v>464</v>
      </c>
      <c r="D2937">
        <v>15</v>
      </c>
      <c r="E2937">
        <v>5009185.791015625</v>
      </c>
      <c r="F2937">
        <v>5009912.109375</v>
      </c>
      <c r="G2937">
        <v>5009548.9501953125</v>
      </c>
      <c r="H2937">
        <v>5510556.9541120753</v>
      </c>
      <c r="I2937">
        <v>5.7756316720659906E-8</v>
      </c>
      <c r="J2937">
        <v>1.0862543845194851E-5</v>
      </c>
      <c r="K2937">
        <v>1.5084954817440031</v>
      </c>
      <c r="L2937">
        <v>10.001060153274468</v>
      </c>
      <c r="M2937">
        <v>0</v>
      </c>
    </row>
    <row r="2938" spans="1:15" x14ac:dyDescent="0.15">
      <c r="A2938">
        <v>133</v>
      </c>
      <c r="B2938" t="s">
        <v>201</v>
      </c>
      <c r="C2938" t="s">
        <v>464</v>
      </c>
      <c r="D2938">
        <v>16</v>
      </c>
      <c r="E2938">
        <v>5009185.791015625</v>
      </c>
      <c r="F2938">
        <v>5009548.9501953125</v>
      </c>
      <c r="G2938">
        <v>5009367.3706054688</v>
      </c>
      <c r="H2938">
        <v>4542831.6080276798</v>
      </c>
      <c r="I2938">
        <v>4.7713609078758087E-8</v>
      </c>
      <c r="J2938">
        <v>1.0852501137552949E-5</v>
      </c>
      <c r="K2938">
        <v>1.2435840899747688</v>
      </c>
      <c r="L2938">
        <v>-9.3132670866860376</v>
      </c>
      <c r="M2938">
        <v>0</v>
      </c>
    </row>
    <row r="2939" spans="1:15" x14ac:dyDescent="0.15">
      <c r="A2939">
        <v>133</v>
      </c>
      <c r="B2939" t="s">
        <v>201</v>
      </c>
      <c r="C2939" t="s">
        <v>464</v>
      </c>
      <c r="D2939">
        <v>17</v>
      </c>
      <c r="E2939">
        <v>5009367.3706054688</v>
      </c>
      <c r="F2939">
        <v>5009548.9501953125</v>
      </c>
      <c r="G2939">
        <v>5009458.1604003906</v>
      </c>
      <c r="H2939">
        <v>5026059.0043873303</v>
      </c>
      <c r="I2939">
        <v>5.2733578214646598E-8</v>
      </c>
      <c r="J2939">
        <v>1.0857521106688838E-5</v>
      </c>
      <c r="K2939">
        <v>1.3758658811137747</v>
      </c>
      <c r="L2939">
        <v>0.33139001176152721</v>
      </c>
      <c r="M2939">
        <v>0</v>
      </c>
    </row>
    <row r="2940" spans="1:15" x14ac:dyDescent="0.15">
      <c r="A2940">
        <v>133</v>
      </c>
      <c r="B2940" t="s">
        <v>201</v>
      </c>
      <c r="C2940" t="s">
        <v>465</v>
      </c>
      <c r="D2940">
        <v>17</v>
      </c>
      <c r="E2940">
        <v>5009367.3706054688</v>
      </c>
      <c r="F2940">
        <v>5009548.9501953125</v>
      </c>
      <c r="G2940">
        <v>5009458.1604003906</v>
      </c>
      <c r="H2940">
        <v>5026059.0043873303</v>
      </c>
      <c r="I2940">
        <v>5.2733578214646598E-8</v>
      </c>
      <c r="J2940">
        <v>1.0857521106688838E-5</v>
      </c>
      <c r="K2940">
        <v>1.3758658811137747</v>
      </c>
      <c r="L2940">
        <v>0.33139001176152721</v>
      </c>
      <c r="M2940">
        <v>0</v>
      </c>
      <c r="N2940" t="s">
        <v>466</v>
      </c>
      <c r="O2940" t="s">
        <v>467</v>
      </c>
    </row>
    <row r="2941" spans="1:15" x14ac:dyDescent="0.15">
      <c r="A2941">
        <v>134</v>
      </c>
      <c r="B2941" t="s">
        <v>202</v>
      </c>
      <c r="C2941" t="s">
        <v>461</v>
      </c>
      <c r="D2941">
        <v>0</v>
      </c>
      <c r="E2941">
        <v>100000</v>
      </c>
      <c r="F2941">
        <v>12000000</v>
      </c>
      <c r="G2941">
        <v>100000</v>
      </c>
      <c r="H2941">
        <v>128.05567734256289</v>
      </c>
      <c r="I2941">
        <v>-2.2078146383051433E-4</v>
      </c>
      <c r="J2941">
        <v>-2.0260557976569253E-4</v>
      </c>
      <c r="K2941">
        <v>4.18489129201664E-5</v>
      </c>
      <c r="L2941">
        <v>-99.871944322657441</v>
      </c>
      <c r="M2941">
        <v>0</v>
      </c>
      <c r="O2941" t="s">
        <v>462</v>
      </c>
    </row>
    <row r="2942" spans="1:15" x14ac:dyDescent="0.15">
      <c r="A2942">
        <v>134</v>
      </c>
      <c r="B2942" t="s">
        <v>202</v>
      </c>
      <c r="C2942" t="s">
        <v>461</v>
      </c>
      <c r="D2942">
        <v>0</v>
      </c>
      <c r="E2942">
        <v>100000</v>
      </c>
      <c r="F2942">
        <v>12000000</v>
      </c>
      <c r="G2942">
        <v>12000000</v>
      </c>
      <c r="H2942">
        <v>22881640650143.59</v>
      </c>
      <c r="I2942">
        <v>3.054890311397682E-2</v>
      </c>
      <c r="J2942">
        <v>3.056707899804164E-2</v>
      </c>
      <c r="K2942">
        <v>7477776.9085301068</v>
      </c>
      <c r="L2942">
        <v>190680238.75119659</v>
      </c>
      <c r="M2942">
        <v>0</v>
      </c>
      <c r="O2942" t="s">
        <v>463</v>
      </c>
    </row>
    <row r="2943" spans="1:15" x14ac:dyDescent="0.15">
      <c r="A2943">
        <v>134</v>
      </c>
      <c r="B2943" t="s">
        <v>202</v>
      </c>
      <c r="C2943" t="s">
        <v>464</v>
      </c>
      <c r="D2943">
        <v>1</v>
      </c>
      <c r="E2943">
        <v>100000</v>
      </c>
      <c r="F2943">
        <v>12000000</v>
      </c>
      <c r="G2943">
        <v>6050000</v>
      </c>
      <c r="H2943">
        <v>302525591394.58038</v>
      </c>
      <c r="I2943">
        <v>9.7089685069043667E-4</v>
      </c>
      <c r="J2943">
        <v>9.890727347552585E-4</v>
      </c>
      <c r="K2943">
        <v>98866.113499409912</v>
      </c>
      <c r="L2943">
        <v>5000322.9982575271</v>
      </c>
      <c r="M2943">
        <v>0</v>
      </c>
    </row>
    <row r="2944" spans="1:15" x14ac:dyDescent="0.15">
      <c r="A2944">
        <v>134</v>
      </c>
      <c r="B2944" t="s">
        <v>202</v>
      </c>
      <c r="C2944" t="s">
        <v>464</v>
      </c>
      <c r="D2944">
        <v>2</v>
      </c>
      <c r="E2944">
        <v>100000</v>
      </c>
      <c r="F2944">
        <v>6050000</v>
      </c>
      <c r="G2944">
        <v>3075000</v>
      </c>
      <c r="H2944">
        <v>41284895.217773668</v>
      </c>
      <c r="I2944">
        <v>9.5869427993970166E-7</v>
      </c>
      <c r="J2944">
        <v>1.9134578344761506E-5</v>
      </c>
      <c r="K2944">
        <v>13.492006139368144</v>
      </c>
      <c r="L2944">
        <v>1242.5982184641844</v>
      </c>
      <c r="M2944">
        <v>0</v>
      </c>
    </row>
    <row r="2945" spans="1:15" x14ac:dyDescent="0.15">
      <c r="A2945">
        <v>134</v>
      </c>
      <c r="B2945" t="s">
        <v>202</v>
      </c>
      <c r="C2945" t="s">
        <v>464</v>
      </c>
      <c r="D2945">
        <v>3</v>
      </c>
      <c r="E2945">
        <v>100000</v>
      </c>
      <c r="F2945">
        <v>3075000</v>
      </c>
      <c r="G2945">
        <v>1587500</v>
      </c>
      <c r="H2945">
        <v>-118044.90311574443</v>
      </c>
      <c r="I2945">
        <v>-1.8208665632035665E-5</v>
      </c>
      <c r="J2945">
        <v>-3.2781567213860665E-8</v>
      </c>
      <c r="K2945">
        <v>-3.8577367077174511E-2</v>
      </c>
      <c r="L2945">
        <v>-107.43589940886579</v>
      </c>
      <c r="M2945">
        <v>0</v>
      </c>
    </row>
    <row r="2946" spans="1:15" x14ac:dyDescent="0.15">
      <c r="A2946">
        <v>134</v>
      </c>
      <c r="B2946" t="s">
        <v>202</v>
      </c>
      <c r="C2946" t="s">
        <v>464</v>
      </c>
      <c r="D2946">
        <v>4</v>
      </c>
      <c r="E2946">
        <v>1587500</v>
      </c>
      <c r="F2946">
        <v>3075000</v>
      </c>
      <c r="G2946">
        <v>2331250</v>
      </c>
      <c r="H2946">
        <v>-888884.99343325279</v>
      </c>
      <c r="I2946">
        <v>-1.2590750407819039E-5</v>
      </c>
      <c r="J2946">
        <v>5.5851336570027661E-6</v>
      </c>
      <c r="K2946">
        <v>-0.29048982019531899</v>
      </c>
      <c r="L2946">
        <v>-138.1291149998178</v>
      </c>
      <c r="M2946">
        <v>0</v>
      </c>
    </row>
    <row r="2947" spans="1:15" x14ac:dyDescent="0.15">
      <c r="A2947">
        <v>134</v>
      </c>
      <c r="B2947" t="s">
        <v>202</v>
      </c>
      <c r="C2947" t="s">
        <v>464</v>
      </c>
      <c r="D2947">
        <v>5</v>
      </c>
      <c r="E2947">
        <v>2331250</v>
      </c>
      <c r="F2947">
        <v>3075000</v>
      </c>
      <c r="G2947">
        <v>2703125</v>
      </c>
      <c r="H2947">
        <v>-20527810.187442034</v>
      </c>
      <c r="I2947">
        <v>-7.7993839928850874E-6</v>
      </c>
      <c r="J2947">
        <v>1.0376500071936717E-5</v>
      </c>
      <c r="K2947">
        <v>-6.7085392760671585</v>
      </c>
      <c r="L2947">
        <v>-859.4103190730001</v>
      </c>
      <c r="M2947">
        <v>0</v>
      </c>
    </row>
    <row r="2948" spans="1:15" x14ac:dyDescent="0.15">
      <c r="A2948">
        <v>134</v>
      </c>
      <c r="B2948" t="s">
        <v>202</v>
      </c>
      <c r="C2948" t="s">
        <v>464</v>
      </c>
      <c r="D2948">
        <v>6</v>
      </c>
      <c r="E2948">
        <v>2703125</v>
      </c>
      <c r="F2948">
        <v>3075000</v>
      </c>
      <c r="G2948">
        <v>2889062.5</v>
      </c>
      <c r="H2948">
        <v>-72325659.559514284</v>
      </c>
      <c r="I2948">
        <v>-4.7254801042638242E-6</v>
      </c>
      <c r="J2948">
        <v>1.345040396055798E-5</v>
      </c>
      <c r="K2948">
        <v>-23.636204904081115</v>
      </c>
      <c r="L2948">
        <v>-2603.4300766949236</v>
      </c>
      <c r="M2948">
        <v>0</v>
      </c>
    </row>
    <row r="2949" spans="1:15" x14ac:dyDescent="0.15">
      <c r="A2949">
        <v>134</v>
      </c>
      <c r="B2949" t="s">
        <v>202</v>
      </c>
      <c r="C2949" t="s">
        <v>464</v>
      </c>
      <c r="D2949">
        <v>7</v>
      </c>
      <c r="E2949">
        <v>2889062.5</v>
      </c>
      <c r="F2949">
        <v>3075000</v>
      </c>
      <c r="G2949">
        <v>2982031.25</v>
      </c>
      <c r="H2949">
        <v>-72079976.241423726</v>
      </c>
      <c r="I2949">
        <v>-3.0237149204483975E-6</v>
      </c>
      <c r="J2949">
        <v>1.5152169144373407E-5</v>
      </c>
      <c r="K2949">
        <v>-23.555914986460323</v>
      </c>
      <c r="L2949">
        <v>-2517.1435574802822</v>
      </c>
      <c r="M2949">
        <v>0</v>
      </c>
    </row>
    <row r="2950" spans="1:15" x14ac:dyDescent="0.15">
      <c r="A2950">
        <v>134</v>
      </c>
      <c r="B2950" t="s">
        <v>202</v>
      </c>
      <c r="C2950" t="s">
        <v>464</v>
      </c>
      <c r="D2950">
        <v>8</v>
      </c>
      <c r="E2950">
        <v>2982031.25</v>
      </c>
      <c r="F2950">
        <v>3075000</v>
      </c>
      <c r="G2950">
        <v>3028515.625</v>
      </c>
      <c r="H2950">
        <v>-37351297.715046994</v>
      </c>
      <c r="I2950">
        <v>-1.1253480884476874E-6</v>
      </c>
      <c r="J2950">
        <v>1.7050535976374117E-5</v>
      </c>
      <c r="K2950">
        <v>-12.206496720568813</v>
      </c>
      <c r="L2950">
        <v>-1333.3202908618639</v>
      </c>
      <c r="M2950">
        <v>0</v>
      </c>
    </row>
    <row r="2951" spans="1:15" x14ac:dyDescent="0.15">
      <c r="A2951">
        <v>134</v>
      </c>
      <c r="B2951" t="s">
        <v>202</v>
      </c>
      <c r="C2951" t="s">
        <v>464</v>
      </c>
      <c r="D2951">
        <v>9</v>
      </c>
      <c r="E2951">
        <v>3028515.625</v>
      </c>
      <c r="F2951">
        <v>3075000</v>
      </c>
      <c r="G2951">
        <v>3051757.8125</v>
      </c>
      <c r="H2951">
        <v>-4029080.7902321392</v>
      </c>
      <c r="I2951">
        <v>-1.0581427324625906E-7</v>
      </c>
      <c r="J2951">
        <v>1.8070069791575546E-5</v>
      </c>
      <c r="K2951">
        <v>-1.3167135939446308</v>
      </c>
      <c r="L2951">
        <v>-232.02491933432674</v>
      </c>
      <c r="M2951">
        <v>0</v>
      </c>
    </row>
    <row r="2952" spans="1:15" x14ac:dyDescent="0.15">
      <c r="A2952">
        <v>134</v>
      </c>
      <c r="B2952" t="s">
        <v>202</v>
      </c>
      <c r="C2952" t="s">
        <v>464</v>
      </c>
      <c r="D2952">
        <v>10</v>
      </c>
      <c r="E2952">
        <v>3051757.8125</v>
      </c>
      <c r="F2952">
        <v>3075000</v>
      </c>
      <c r="G2952">
        <v>3063378.90625</v>
      </c>
      <c r="H2952">
        <v>17063898.679764189</v>
      </c>
      <c r="I2952">
        <v>4.2072431960862438E-7</v>
      </c>
      <c r="J2952">
        <v>1.8596608384430429E-5</v>
      </c>
      <c r="K2952">
        <v>5.5765244052216731</v>
      </c>
      <c r="L2952">
        <v>457.0286667754321</v>
      </c>
      <c r="M2952">
        <v>0</v>
      </c>
    </row>
    <row r="2953" spans="1:15" x14ac:dyDescent="0.15">
      <c r="A2953">
        <v>134</v>
      </c>
      <c r="B2953" t="s">
        <v>202</v>
      </c>
      <c r="C2953" t="s">
        <v>464</v>
      </c>
      <c r="D2953">
        <v>11</v>
      </c>
      <c r="E2953">
        <v>3051757.8125</v>
      </c>
      <c r="F2953">
        <v>3063378.90625</v>
      </c>
      <c r="G2953">
        <v>3057568.359375</v>
      </c>
      <c r="H2953">
        <v>6134535.1193686137</v>
      </c>
      <c r="I2953">
        <v>1.5603711313202546E-7</v>
      </c>
      <c r="J2953">
        <v>1.833192117795383E-5</v>
      </c>
      <c r="K2953">
        <v>2.0047812900118132</v>
      </c>
      <c r="L2953">
        <v>100.63443881995754</v>
      </c>
      <c r="M2953">
        <v>0</v>
      </c>
    </row>
    <row r="2954" spans="1:15" x14ac:dyDescent="0.15">
      <c r="A2954">
        <v>134</v>
      </c>
      <c r="B2954" t="s">
        <v>202</v>
      </c>
      <c r="C2954" t="s">
        <v>464</v>
      </c>
      <c r="D2954">
        <v>12</v>
      </c>
      <c r="E2954">
        <v>3051757.8125</v>
      </c>
      <c r="F2954">
        <v>3057568.359375</v>
      </c>
      <c r="G2954">
        <v>3054663.0859375</v>
      </c>
      <c r="H2954">
        <v>958029.74504797428</v>
      </c>
      <c r="I2954">
        <v>2.4758504238098835E-8</v>
      </c>
      <c r="J2954">
        <v>1.8200642569059903E-5</v>
      </c>
      <c r="K2954">
        <v>0.31308649649472453</v>
      </c>
      <c r="L2954">
        <v>-68.637138758170195</v>
      </c>
      <c r="M2954">
        <v>0</v>
      </c>
    </row>
    <row r="2955" spans="1:15" x14ac:dyDescent="0.15">
      <c r="A2955">
        <v>134</v>
      </c>
      <c r="B2955" t="s">
        <v>202</v>
      </c>
      <c r="C2955" t="s">
        <v>464</v>
      </c>
      <c r="D2955">
        <v>13</v>
      </c>
      <c r="E2955">
        <v>3054663.0859375</v>
      </c>
      <c r="F2955">
        <v>3057568.359375</v>
      </c>
      <c r="G2955">
        <v>3056115.72265625</v>
      </c>
      <c r="H2955">
        <v>3522474.9756279225</v>
      </c>
      <c r="I2955">
        <v>9.0309241681955297E-8</v>
      </c>
      <c r="J2955">
        <v>1.826619330650376E-5</v>
      </c>
      <c r="K2955">
        <v>1.151153557402814</v>
      </c>
      <c r="L2955">
        <v>15.259868908574319</v>
      </c>
      <c r="M2955">
        <v>0</v>
      </c>
    </row>
    <row r="2956" spans="1:15" x14ac:dyDescent="0.15">
      <c r="A2956">
        <v>134</v>
      </c>
      <c r="B2956" t="s">
        <v>202</v>
      </c>
      <c r="C2956" t="s">
        <v>464</v>
      </c>
      <c r="D2956">
        <v>14</v>
      </c>
      <c r="E2956">
        <v>3054663.0859375</v>
      </c>
      <c r="F2956">
        <v>3056115.72265625</v>
      </c>
      <c r="G2956">
        <v>3055389.404296875</v>
      </c>
      <c r="H2956">
        <v>2234255.8534104731</v>
      </c>
      <c r="I2956">
        <v>5.7510206112126671E-8</v>
      </c>
      <c r="J2956">
        <v>1.8233394270933931E-5</v>
      </c>
      <c r="K2956">
        <v>0.73016035361416365</v>
      </c>
      <c r="L2956">
        <v>-26.87492303703155</v>
      </c>
      <c r="M2956">
        <v>0</v>
      </c>
    </row>
    <row r="2957" spans="1:15" x14ac:dyDescent="0.15">
      <c r="A2957">
        <v>134</v>
      </c>
      <c r="B2957" t="s">
        <v>202</v>
      </c>
      <c r="C2957" t="s">
        <v>464</v>
      </c>
      <c r="D2957">
        <v>15</v>
      </c>
      <c r="E2957">
        <v>3055389.404296875</v>
      </c>
      <c r="F2957">
        <v>3056115.72265625</v>
      </c>
      <c r="G2957">
        <v>3055752.5634765625</v>
      </c>
      <c r="H2957">
        <v>2876909.6161644626</v>
      </c>
      <c r="I2957">
        <v>7.3904962716699399E-8</v>
      </c>
      <c r="J2957">
        <v>1.8249789027538504E-5</v>
      </c>
      <c r="K2957">
        <v>0.9401811969959345</v>
      </c>
      <c r="L2957">
        <v>-5.8526645596143529</v>
      </c>
      <c r="M2957">
        <v>0</v>
      </c>
    </row>
    <row r="2958" spans="1:15" x14ac:dyDescent="0.15">
      <c r="A2958">
        <v>134</v>
      </c>
      <c r="B2958" t="s">
        <v>202</v>
      </c>
      <c r="C2958" t="s">
        <v>464</v>
      </c>
      <c r="D2958">
        <v>16</v>
      </c>
      <c r="E2958">
        <v>3055752.5634765625</v>
      </c>
      <c r="F2958">
        <v>3056115.72265625</v>
      </c>
      <c r="G2958">
        <v>3055934.1430664063</v>
      </c>
      <c r="H2958">
        <v>3199259.7056081062</v>
      </c>
      <c r="I2958">
        <v>8.2104172518244318E-8</v>
      </c>
      <c r="J2958">
        <v>1.8257988237340049E-5</v>
      </c>
      <c r="K2958">
        <v>1.0455260056204492</v>
      </c>
      <c r="L2958">
        <v>4.6900736675523795</v>
      </c>
      <c r="M2958">
        <v>0</v>
      </c>
    </row>
    <row r="2959" spans="1:15" x14ac:dyDescent="0.15">
      <c r="A2959">
        <v>134</v>
      </c>
      <c r="B2959" t="s">
        <v>202</v>
      </c>
      <c r="C2959" t="s">
        <v>464</v>
      </c>
      <c r="D2959">
        <v>17</v>
      </c>
      <c r="E2959">
        <v>3055752.5634765625</v>
      </c>
      <c r="F2959">
        <v>3055934.1430664063</v>
      </c>
      <c r="G2959">
        <v>3055843.3532714844</v>
      </c>
      <c r="H2959">
        <v>3037961.4075944172</v>
      </c>
      <c r="I2959">
        <v>7.8003449085128559E-8</v>
      </c>
      <c r="J2959">
        <v>1.8253887513906933E-5</v>
      </c>
      <c r="K2959">
        <v>0.99281332182675441</v>
      </c>
      <c r="L2959">
        <v>-0.58517219666784737</v>
      </c>
      <c r="M2959">
        <v>0</v>
      </c>
    </row>
    <row r="2960" spans="1:15" x14ac:dyDescent="0.15">
      <c r="A2960">
        <v>134</v>
      </c>
      <c r="B2960" t="s">
        <v>202</v>
      </c>
      <c r="C2960" t="s">
        <v>465</v>
      </c>
      <c r="D2960">
        <v>17</v>
      </c>
      <c r="E2960">
        <v>3055752.5634765625</v>
      </c>
      <c r="F2960">
        <v>3055934.1430664063</v>
      </c>
      <c r="G2960">
        <v>3055843.3532714844</v>
      </c>
      <c r="H2960">
        <v>3037961.4075944172</v>
      </c>
      <c r="I2960">
        <v>7.8003449085128559E-8</v>
      </c>
      <c r="J2960">
        <v>1.8253887513906933E-5</v>
      </c>
      <c r="K2960">
        <v>0.99281332182675441</v>
      </c>
      <c r="L2960">
        <v>-0.58517219666784737</v>
      </c>
      <c r="M2960">
        <v>0</v>
      </c>
      <c r="N2960" t="s">
        <v>466</v>
      </c>
      <c r="O2960" t="s">
        <v>467</v>
      </c>
    </row>
    <row r="2961" spans="1:15" x14ac:dyDescent="0.15">
      <c r="A2961">
        <v>135</v>
      </c>
      <c r="B2961" t="s">
        <v>203</v>
      </c>
      <c r="C2961" t="s">
        <v>461</v>
      </c>
      <c r="D2961">
        <v>0</v>
      </c>
      <c r="E2961">
        <v>100000</v>
      </c>
      <c r="F2961">
        <v>12000000</v>
      </c>
      <c r="G2961">
        <v>100000</v>
      </c>
      <c r="H2961">
        <v>113.81883017209175</v>
      </c>
      <c r="I2961">
        <v>-2.2978326284616498E-4</v>
      </c>
      <c r="J2961">
        <v>-2.1197190793707465E-4</v>
      </c>
      <c r="K2961">
        <v>3.5372929098238292E-5</v>
      </c>
      <c r="L2961">
        <v>-99.886181169827907</v>
      </c>
      <c r="M2961">
        <v>0</v>
      </c>
      <c r="O2961" t="s">
        <v>462</v>
      </c>
    </row>
    <row r="2962" spans="1:15" x14ac:dyDescent="0.15">
      <c r="A2962">
        <v>135</v>
      </c>
      <c r="B2962" t="s">
        <v>203</v>
      </c>
      <c r="C2962" t="s">
        <v>461</v>
      </c>
      <c r="D2962">
        <v>0</v>
      </c>
      <c r="E2962">
        <v>100000</v>
      </c>
      <c r="F2962">
        <v>12000000</v>
      </c>
      <c r="G2962">
        <v>12000000</v>
      </c>
      <c r="H2962">
        <v>18102738445038.629</v>
      </c>
      <c r="I2962">
        <v>2.4568424071534225E-2</v>
      </c>
      <c r="J2962">
        <v>2.4586235426443316E-2</v>
      </c>
      <c r="K2962">
        <v>5626018.8453185866</v>
      </c>
      <c r="L2962">
        <v>150856053.70865524</v>
      </c>
      <c r="M2962">
        <v>0</v>
      </c>
      <c r="O2962" t="s">
        <v>463</v>
      </c>
    </row>
    <row r="2963" spans="1:15" x14ac:dyDescent="0.15">
      <c r="A2963">
        <v>135</v>
      </c>
      <c r="B2963" t="s">
        <v>203</v>
      </c>
      <c r="C2963" t="s">
        <v>464</v>
      </c>
      <c r="D2963">
        <v>1</v>
      </c>
      <c r="E2963">
        <v>100000</v>
      </c>
      <c r="F2963">
        <v>12000000</v>
      </c>
      <c r="G2963">
        <v>6050000</v>
      </c>
      <c r="H2963">
        <v>204741728311.45862</v>
      </c>
      <c r="I2963">
        <v>7.0043101144621935E-4</v>
      </c>
      <c r="J2963">
        <v>7.1824236635530971E-4</v>
      </c>
      <c r="K2963">
        <v>63630.197464354191</v>
      </c>
      <c r="L2963">
        <v>3384060.798536506</v>
      </c>
      <c r="M2963">
        <v>0</v>
      </c>
    </row>
    <row r="2964" spans="1:15" x14ac:dyDescent="0.15">
      <c r="A2964">
        <v>135</v>
      </c>
      <c r="B2964" t="s">
        <v>203</v>
      </c>
      <c r="C2964" t="s">
        <v>464</v>
      </c>
      <c r="D2964">
        <v>2</v>
      </c>
      <c r="E2964">
        <v>100000</v>
      </c>
      <c r="F2964">
        <v>6050000</v>
      </c>
      <c r="G2964">
        <v>3075000</v>
      </c>
      <c r="H2964">
        <v>-74296269.283227548</v>
      </c>
      <c r="I2964">
        <v>-4.2381140062109768E-6</v>
      </c>
      <c r="J2964">
        <v>1.3573240902879349E-5</v>
      </c>
      <c r="K2964">
        <v>-23.089998918857532</v>
      </c>
      <c r="L2964">
        <v>-2516.1388384789448</v>
      </c>
      <c r="M2964">
        <v>0</v>
      </c>
    </row>
    <row r="2965" spans="1:15" x14ac:dyDescent="0.15">
      <c r="A2965">
        <v>135</v>
      </c>
      <c r="B2965" t="s">
        <v>203</v>
      </c>
      <c r="C2965" t="s">
        <v>464</v>
      </c>
      <c r="D2965">
        <v>3</v>
      </c>
      <c r="E2965">
        <v>3075000</v>
      </c>
      <c r="F2965">
        <v>6050000</v>
      </c>
      <c r="G2965">
        <v>4562500</v>
      </c>
      <c r="H2965">
        <v>26837365994.350506</v>
      </c>
      <c r="I2965">
        <v>1.4997450332580363E-4</v>
      </c>
      <c r="J2965">
        <v>1.6778585823489395E-4</v>
      </c>
      <c r="K2965">
        <v>8340.5904195842195</v>
      </c>
      <c r="L2965">
        <v>588116.24097206583</v>
      </c>
      <c r="M2965">
        <v>0</v>
      </c>
    </row>
    <row r="2966" spans="1:15" x14ac:dyDescent="0.15">
      <c r="A2966">
        <v>135</v>
      </c>
      <c r="B2966" t="s">
        <v>203</v>
      </c>
      <c r="C2966" t="s">
        <v>464</v>
      </c>
      <c r="D2966">
        <v>4</v>
      </c>
      <c r="E2966">
        <v>3075000</v>
      </c>
      <c r="F2966">
        <v>4562500</v>
      </c>
      <c r="G2966">
        <v>3818750</v>
      </c>
      <c r="H2966">
        <v>4492593436.4275246</v>
      </c>
      <c r="I2966">
        <v>3.9465933997213503E-5</v>
      </c>
      <c r="J2966">
        <v>5.7277288906303829E-5</v>
      </c>
      <c r="K2966">
        <v>1396.2205449984285</v>
      </c>
      <c r="L2966">
        <v>117545.6546364</v>
      </c>
      <c r="M2966">
        <v>0</v>
      </c>
    </row>
    <row r="2967" spans="1:15" x14ac:dyDescent="0.15">
      <c r="A2967">
        <v>135</v>
      </c>
      <c r="B2967" t="s">
        <v>203</v>
      </c>
      <c r="C2967" t="s">
        <v>464</v>
      </c>
      <c r="D2967">
        <v>5</v>
      </c>
      <c r="E2967">
        <v>3075000</v>
      </c>
      <c r="F2967">
        <v>3818750</v>
      </c>
      <c r="G2967">
        <v>3446875</v>
      </c>
      <c r="H2967">
        <v>829592374.14286292</v>
      </c>
      <c r="I2967">
        <v>1.0760697368119105E-5</v>
      </c>
      <c r="J2967">
        <v>2.8572052277209431E-5</v>
      </c>
      <c r="K2967">
        <v>257.82299982020066</v>
      </c>
      <c r="L2967">
        <v>23967.956457453864</v>
      </c>
      <c r="M2967">
        <v>0</v>
      </c>
    </row>
    <row r="2968" spans="1:15" x14ac:dyDescent="0.15">
      <c r="A2968">
        <v>135</v>
      </c>
      <c r="B2968" t="s">
        <v>203</v>
      </c>
      <c r="C2968" t="s">
        <v>464</v>
      </c>
      <c r="D2968">
        <v>6</v>
      </c>
      <c r="E2968">
        <v>3075000</v>
      </c>
      <c r="F2968">
        <v>3446875</v>
      </c>
      <c r="G2968">
        <v>3260937.5</v>
      </c>
      <c r="H2968">
        <v>57841035.302999943</v>
      </c>
      <c r="I2968">
        <v>1.2734960811579533E-6</v>
      </c>
      <c r="J2968">
        <v>1.9084850990248279E-5</v>
      </c>
      <c r="K2968">
        <v>17.975996042554595</v>
      </c>
      <c r="L2968">
        <v>1673.7547960670802</v>
      </c>
      <c r="M2968">
        <v>0</v>
      </c>
    </row>
    <row r="2969" spans="1:15" x14ac:dyDescent="0.15">
      <c r="A2969">
        <v>135</v>
      </c>
      <c r="B2969" t="s">
        <v>203</v>
      </c>
      <c r="C2969" t="s">
        <v>464</v>
      </c>
      <c r="D2969">
        <v>7</v>
      </c>
      <c r="E2969">
        <v>3075000</v>
      </c>
      <c r="F2969">
        <v>3260937.5</v>
      </c>
      <c r="G2969">
        <v>3167968.75</v>
      </c>
      <c r="H2969">
        <v>-66113352.608626984</v>
      </c>
      <c r="I2969">
        <v>-2.4747885812403333E-6</v>
      </c>
      <c r="J2969">
        <v>1.5336566327849993E-5</v>
      </c>
      <c r="K2969">
        <v>-20.546889567708959</v>
      </c>
      <c r="L2969">
        <v>-2186.9319689036383</v>
      </c>
      <c r="M2969">
        <v>0</v>
      </c>
    </row>
    <row r="2970" spans="1:15" x14ac:dyDescent="0.15">
      <c r="A2970">
        <v>135</v>
      </c>
      <c r="B2970" t="s">
        <v>203</v>
      </c>
      <c r="C2970" t="s">
        <v>464</v>
      </c>
      <c r="D2970">
        <v>8</v>
      </c>
      <c r="E2970">
        <v>3167968.75</v>
      </c>
      <c r="F2970">
        <v>3260937.5</v>
      </c>
      <c r="G2970">
        <v>3214453.125</v>
      </c>
      <c r="H2970">
        <v>-24286723.746526323</v>
      </c>
      <c r="I2970">
        <v>-6.7715004486659401E-7</v>
      </c>
      <c r="J2970">
        <v>1.7134204864223732E-5</v>
      </c>
      <c r="K2970">
        <v>-7.5478948062938747</v>
      </c>
      <c r="L2970">
        <v>-855.54760956504299</v>
      </c>
      <c r="M2970">
        <v>0</v>
      </c>
    </row>
    <row r="2971" spans="1:15" x14ac:dyDescent="0.15">
      <c r="A2971">
        <v>135</v>
      </c>
      <c r="B2971" t="s">
        <v>203</v>
      </c>
      <c r="C2971" t="s">
        <v>464</v>
      </c>
      <c r="D2971">
        <v>9</v>
      </c>
      <c r="E2971">
        <v>3214453.125</v>
      </c>
      <c r="F2971">
        <v>3260937.5</v>
      </c>
      <c r="G2971">
        <v>3237695.3125</v>
      </c>
      <c r="H2971">
        <v>11318439.255989231</v>
      </c>
      <c r="I2971">
        <v>2.7878195255878462E-7</v>
      </c>
      <c r="J2971">
        <v>1.8090136861649111E-5</v>
      </c>
      <c r="K2971">
        <v>3.5175756832105747</v>
      </c>
      <c r="L2971">
        <v>249.58321162251832</v>
      </c>
      <c r="M2971">
        <v>0</v>
      </c>
    </row>
    <row r="2972" spans="1:15" x14ac:dyDescent="0.15">
      <c r="A2972">
        <v>135</v>
      </c>
      <c r="B2972" t="s">
        <v>203</v>
      </c>
      <c r="C2972" t="s">
        <v>464</v>
      </c>
      <c r="D2972">
        <v>10</v>
      </c>
      <c r="E2972">
        <v>3214453.125</v>
      </c>
      <c r="F2972">
        <v>3237695.3125</v>
      </c>
      <c r="G2972">
        <v>3226074.21875</v>
      </c>
      <c r="H2972">
        <v>-7798834.5629215175</v>
      </c>
      <c r="I2972">
        <v>-2.0404525035719602E-7</v>
      </c>
      <c r="J2972">
        <v>1.760730965873313E-5</v>
      </c>
      <c r="K2972">
        <v>-2.4237432560676191</v>
      </c>
      <c r="L2972">
        <v>-341.74380482614299</v>
      </c>
      <c r="M2972">
        <v>0</v>
      </c>
    </row>
    <row r="2973" spans="1:15" x14ac:dyDescent="0.15">
      <c r="A2973">
        <v>135</v>
      </c>
      <c r="B2973" t="s">
        <v>203</v>
      </c>
      <c r="C2973" t="s">
        <v>464</v>
      </c>
      <c r="D2973">
        <v>11</v>
      </c>
      <c r="E2973">
        <v>3226074.21875</v>
      </c>
      <c r="F2973">
        <v>3237695.3125</v>
      </c>
      <c r="G2973">
        <v>3231884.765625</v>
      </c>
      <c r="H2973">
        <v>1424405.3737395415</v>
      </c>
      <c r="I2973">
        <v>3.6145532614097995E-8</v>
      </c>
      <c r="J2973">
        <v>1.7847500441704424E-5</v>
      </c>
      <c r="K2973">
        <v>0.44268061986102591</v>
      </c>
      <c r="L2973">
        <v>-55.926480148988787</v>
      </c>
      <c r="M2973">
        <v>0</v>
      </c>
    </row>
    <row r="2974" spans="1:15" x14ac:dyDescent="0.15">
      <c r="A2974">
        <v>135</v>
      </c>
      <c r="B2974" t="s">
        <v>203</v>
      </c>
      <c r="C2974" t="s">
        <v>464</v>
      </c>
      <c r="D2974">
        <v>12</v>
      </c>
      <c r="E2974">
        <v>3231884.765625</v>
      </c>
      <c r="F2974">
        <v>3237695.3125</v>
      </c>
      <c r="G2974">
        <v>3234790.0390625</v>
      </c>
      <c r="H2974">
        <v>6286727.7557841009</v>
      </c>
      <c r="I2974">
        <v>1.5715696816057852E-7</v>
      </c>
      <c r="J2974">
        <v>1.7968511877250904E-5</v>
      </c>
      <c r="K2974">
        <v>1.9538065435134391</v>
      </c>
      <c r="L2974">
        <v>94.347320223791314</v>
      </c>
      <c r="M2974">
        <v>0</v>
      </c>
    </row>
    <row r="2975" spans="1:15" x14ac:dyDescent="0.15">
      <c r="A2975">
        <v>135</v>
      </c>
      <c r="B2975" t="s">
        <v>203</v>
      </c>
      <c r="C2975" t="s">
        <v>464</v>
      </c>
      <c r="D2975">
        <v>13</v>
      </c>
      <c r="E2975">
        <v>3231884.765625</v>
      </c>
      <c r="F2975">
        <v>3234790.0390625</v>
      </c>
      <c r="G2975">
        <v>3233337.40234375</v>
      </c>
      <c r="H2975">
        <v>3834439.3269029791</v>
      </c>
      <c r="I2975">
        <v>9.657321392748941E-8</v>
      </c>
      <c r="J2975">
        <v>1.7907928123017815E-5</v>
      </c>
      <c r="K2975">
        <v>1.1916776005952421</v>
      </c>
      <c r="L2975">
        <v>18.590757776268823</v>
      </c>
      <c r="M2975">
        <v>0</v>
      </c>
    </row>
    <row r="2976" spans="1:15" x14ac:dyDescent="0.15">
      <c r="A2976">
        <v>135</v>
      </c>
      <c r="B2976" t="s">
        <v>203</v>
      </c>
      <c r="C2976" t="s">
        <v>464</v>
      </c>
      <c r="D2976">
        <v>14</v>
      </c>
      <c r="E2976">
        <v>3231884.765625</v>
      </c>
      <c r="F2976">
        <v>3233337.40234375</v>
      </c>
      <c r="G2976">
        <v>3232611.083984375</v>
      </c>
      <c r="H2976">
        <v>2624196.7864459725</v>
      </c>
      <c r="I2976">
        <v>6.6340951748099187E-8</v>
      </c>
      <c r="J2976">
        <v>1.7877695860838425E-5</v>
      </c>
      <c r="K2976">
        <v>0.81555509511411994</v>
      </c>
      <c r="L2976">
        <v>-18.821141230156819</v>
      </c>
      <c r="M2976">
        <v>0</v>
      </c>
    </row>
    <row r="2977" spans="1:15" x14ac:dyDescent="0.15">
      <c r="A2977">
        <v>135</v>
      </c>
      <c r="B2977" t="s">
        <v>203</v>
      </c>
      <c r="C2977" t="s">
        <v>464</v>
      </c>
      <c r="D2977">
        <v>15</v>
      </c>
      <c r="E2977">
        <v>3232611.083984375</v>
      </c>
      <c r="F2977">
        <v>3233337.40234375</v>
      </c>
      <c r="G2977">
        <v>3232974.2431640625</v>
      </c>
      <c r="H2977">
        <v>3227970.8809496299</v>
      </c>
      <c r="I2977">
        <v>8.145149583036154E-8</v>
      </c>
      <c r="J2977">
        <v>1.7892806404920688E-5</v>
      </c>
      <c r="K2977">
        <v>1.0031976688775224</v>
      </c>
      <c r="L2977">
        <v>-0.15476034877209072</v>
      </c>
      <c r="M2977">
        <v>0</v>
      </c>
    </row>
    <row r="2978" spans="1:15" x14ac:dyDescent="0.15">
      <c r="A2978">
        <v>135</v>
      </c>
      <c r="B2978" t="s">
        <v>203</v>
      </c>
      <c r="C2978" t="s">
        <v>465</v>
      </c>
      <c r="D2978">
        <v>15</v>
      </c>
      <c r="E2978">
        <v>3232611.083984375</v>
      </c>
      <c r="F2978">
        <v>3233337.40234375</v>
      </c>
      <c r="G2978">
        <v>3232974.2431640625</v>
      </c>
      <c r="H2978">
        <v>3227970.8809496299</v>
      </c>
      <c r="I2978">
        <v>8.145149583036154E-8</v>
      </c>
      <c r="J2978">
        <v>1.7892806404920688E-5</v>
      </c>
      <c r="K2978">
        <v>1.0031976688775224</v>
      </c>
      <c r="L2978">
        <v>-0.15476034877209072</v>
      </c>
      <c r="M2978">
        <v>0</v>
      </c>
      <c r="N2978" t="s">
        <v>466</v>
      </c>
      <c r="O2978" t="s">
        <v>467</v>
      </c>
    </row>
    <row r="2979" spans="1:15" x14ac:dyDescent="0.15">
      <c r="A2979">
        <v>136</v>
      </c>
      <c r="B2979" t="s">
        <v>204</v>
      </c>
      <c r="C2979" t="s">
        <v>461</v>
      </c>
      <c r="D2979">
        <v>0</v>
      </c>
      <c r="E2979">
        <v>100000</v>
      </c>
      <c r="F2979">
        <v>12000000</v>
      </c>
      <c r="G2979">
        <v>100000</v>
      </c>
      <c r="H2979">
        <v>84.473800216593176</v>
      </c>
      <c r="I2979">
        <v>-2.5670522009109463E-4</v>
      </c>
      <c r="J2979">
        <v>-2.3958851970742445E-4</v>
      </c>
      <c r="K2979">
        <v>2.2693271165269798E-5</v>
      </c>
      <c r="L2979">
        <v>-99.9155261997834</v>
      </c>
      <c r="M2979">
        <v>0</v>
      </c>
      <c r="O2979" t="s">
        <v>462</v>
      </c>
    </row>
    <row r="2980" spans="1:15" x14ac:dyDescent="0.15">
      <c r="A2980">
        <v>136</v>
      </c>
      <c r="B2980" t="s">
        <v>204</v>
      </c>
      <c r="C2980" t="s">
        <v>461</v>
      </c>
      <c r="D2980">
        <v>0</v>
      </c>
      <c r="E2980">
        <v>100000</v>
      </c>
      <c r="F2980">
        <v>12000000</v>
      </c>
      <c r="G2980">
        <v>12000000</v>
      </c>
      <c r="H2980">
        <v>9108674248252.4199</v>
      </c>
      <c r="I2980">
        <v>1.3350714366398656E-2</v>
      </c>
      <c r="J2980">
        <v>1.3367831066782326E-2</v>
      </c>
      <c r="K2980">
        <v>2446978.9939804203</v>
      </c>
      <c r="L2980">
        <v>75905518.735436827</v>
      </c>
      <c r="M2980">
        <v>0</v>
      </c>
      <c r="O2980" t="s">
        <v>463</v>
      </c>
    </row>
    <row r="2981" spans="1:15" x14ac:dyDescent="0.15">
      <c r="A2981">
        <v>136</v>
      </c>
      <c r="B2981" t="s">
        <v>204</v>
      </c>
      <c r="C2981" t="s">
        <v>464</v>
      </c>
      <c r="D2981">
        <v>1</v>
      </c>
      <c r="E2981">
        <v>100000</v>
      </c>
      <c r="F2981">
        <v>12000000</v>
      </c>
      <c r="G2981">
        <v>6050000</v>
      </c>
      <c r="H2981">
        <v>72040182926.212494</v>
      </c>
      <c r="I2981">
        <v>3.0050237706881174E-4</v>
      </c>
      <c r="J2981">
        <v>3.1761907745248192E-4</v>
      </c>
      <c r="K2981">
        <v>19353.070440165313</v>
      </c>
      <c r="L2981">
        <v>1190646.8252266529</v>
      </c>
      <c r="M2981">
        <v>0</v>
      </c>
    </row>
    <row r="2982" spans="1:15" x14ac:dyDescent="0.15">
      <c r="A2982">
        <v>136</v>
      </c>
      <c r="B2982" t="s">
        <v>204</v>
      </c>
      <c r="C2982" t="s">
        <v>464</v>
      </c>
      <c r="D2982">
        <v>2</v>
      </c>
      <c r="E2982">
        <v>100000</v>
      </c>
      <c r="F2982">
        <v>6050000</v>
      </c>
      <c r="G2982">
        <v>3075000</v>
      </c>
      <c r="H2982">
        <v>-3664588.7959711989</v>
      </c>
      <c r="I2982">
        <v>-9.6568875628278538E-6</v>
      </c>
      <c r="J2982">
        <v>7.4598128208423417E-6</v>
      </c>
      <c r="K2982">
        <v>-0.98446508909218666</v>
      </c>
      <c r="L2982">
        <v>-219.17361938117719</v>
      </c>
      <c r="M2982">
        <v>0</v>
      </c>
    </row>
    <row r="2983" spans="1:15" x14ac:dyDescent="0.15">
      <c r="A2983">
        <v>136</v>
      </c>
      <c r="B2983" t="s">
        <v>204</v>
      </c>
      <c r="C2983" t="s">
        <v>464</v>
      </c>
      <c r="D2983">
        <v>3</v>
      </c>
      <c r="E2983">
        <v>3075000</v>
      </c>
      <c r="F2983">
        <v>6050000</v>
      </c>
      <c r="G2983">
        <v>4562500</v>
      </c>
      <c r="H2983">
        <v>6374622751.957552</v>
      </c>
      <c r="I2983">
        <v>4.8922510277841727E-5</v>
      </c>
      <c r="J2983">
        <v>6.6039210661511926E-5</v>
      </c>
      <c r="K2983">
        <v>1712.4959728999545</v>
      </c>
      <c r="L2983">
        <v>139617.75894701484</v>
      </c>
      <c r="M2983">
        <v>0</v>
      </c>
    </row>
    <row r="2984" spans="1:15" x14ac:dyDescent="0.15">
      <c r="A2984">
        <v>136</v>
      </c>
      <c r="B2984" t="s">
        <v>204</v>
      </c>
      <c r="C2984" t="s">
        <v>464</v>
      </c>
      <c r="D2984">
        <v>4</v>
      </c>
      <c r="E2984">
        <v>3075000</v>
      </c>
      <c r="F2984">
        <v>4562500</v>
      </c>
      <c r="G2984">
        <v>3818750</v>
      </c>
      <c r="H2984">
        <v>157905997.25281721</v>
      </c>
      <c r="I2984">
        <v>2.8545950868996861E-6</v>
      </c>
      <c r="J2984">
        <v>1.9971295470569882E-5</v>
      </c>
      <c r="K2984">
        <v>42.420296057387993</v>
      </c>
      <c r="L2984">
        <v>4035.0179313340022</v>
      </c>
      <c r="M2984">
        <v>0</v>
      </c>
    </row>
    <row r="2985" spans="1:15" x14ac:dyDescent="0.15">
      <c r="A2985">
        <v>136</v>
      </c>
      <c r="B2985" t="s">
        <v>204</v>
      </c>
      <c r="C2985" t="s">
        <v>464</v>
      </c>
      <c r="D2985">
        <v>5</v>
      </c>
      <c r="E2985">
        <v>3075000</v>
      </c>
      <c r="F2985">
        <v>3818750</v>
      </c>
      <c r="G2985">
        <v>3446875</v>
      </c>
      <c r="H2985">
        <v>-57505732.470955618</v>
      </c>
      <c r="I2985">
        <v>-5.3955114346181731E-6</v>
      </c>
      <c r="J2985">
        <v>1.1721188949052022E-5</v>
      </c>
      <c r="K2985">
        <v>-15.448496186685308</v>
      </c>
      <c r="L2985">
        <v>-1768.3440064103172</v>
      </c>
      <c r="M2985">
        <v>0</v>
      </c>
    </row>
    <row r="2986" spans="1:15" x14ac:dyDescent="0.15">
      <c r="A2986">
        <v>136</v>
      </c>
      <c r="B2986" t="s">
        <v>204</v>
      </c>
      <c r="C2986" t="s">
        <v>464</v>
      </c>
      <c r="D2986">
        <v>6</v>
      </c>
      <c r="E2986">
        <v>3446875</v>
      </c>
      <c r="F2986">
        <v>3818750</v>
      </c>
      <c r="G2986">
        <v>3632812.5</v>
      </c>
      <c r="H2986">
        <v>-70925561.371001825</v>
      </c>
      <c r="I2986">
        <v>-2.8601141922683694E-6</v>
      </c>
      <c r="J2986">
        <v>1.4256586191401826E-5</v>
      </c>
      <c r="K2986">
        <v>-19.053635477677595</v>
      </c>
      <c r="L2986">
        <v>-2052.3595388146737</v>
      </c>
      <c r="M2986">
        <v>0</v>
      </c>
    </row>
    <row r="2987" spans="1:15" x14ac:dyDescent="0.15">
      <c r="A2987">
        <v>136</v>
      </c>
      <c r="B2987" t="s">
        <v>204</v>
      </c>
      <c r="C2987" t="s">
        <v>464</v>
      </c>
      <c r="D2987">
        <v>7</v>
      </c>
      <c r="E2987">
        <v>3632812.5</v>
      </c>
      <c r="F2987">
        <v>3818750</v>
      </c>
      <c r="G2987">
        <v>3725781.25</v>
      </c>
      <c r="H2987">
        <v>-17328385.302997839</v>
      </c>
      <c r="I2987">
        <v>-4.5494712106450137E-7</v>
      </c>
      <c r="J2987">
        <v>1.6661753262605694E-5</v>
      </c>
      <c r="K2987">
        <v>-4.6551445007674959</v>
      </c>
      <c r="L2987">
        <v>-565.09400687433913</v>
      </c>
      <c r="M2987">
        <v>0</v>
      </c>
    </row>
    <row r="2988" spans="1:15" x14ac:dyDescent="0.15">
      <c r="A2988">
        <v>136</v>
      </c>
      <c r="B2988" t="s">
        <v>204</v>
      </c>
      <c r="C2988" t="s">
        <v>464</v>
      </c>
      <c r="D2988">
        <v>8</v>
      </c>
      <c r="E2988">
        <v>3725781.25</v>
      </c>
      <c r="F2988">
        <v>3818750</v>
      </c>
      <c r="G2988">
        <v>3772265.625</v>
      </c>
      <c r="H2988">
        <v>53296973.806490757</v>
      </c>
      <c r="I2988">
        <v>1.1442559731737024E-6</v>
      </c>
      <c r="J2988">
        <v>1.8260956356843898E-5</v>
      </c>
      <c r="K2988">
        <v>14.317843825870614</v>
      </c>
      <c r="L2988">
        <v>1312.8637562868007</v>
      </c>
      <c r="M2988">
        <v>0</v>
      </c>
    </row>
    <row r="2989" spans="1:15" x14ac:dyDescent="0.15">
      <c r="A2989">
        <v>136</v>
      </c>
      <c r="B2989" t="s">
        <v>204</v>
      </c>
      <c r="C2989" t="s">
        <v>464</v>
      </c>
      <c r="D2989">
        <v>9</v>
      </c>
      <c r="E2989">
        <v>3725781.25</v>
      </c>
      <c r="F2989">
        <v>3772265.625</v>
      </c>
      <c r="G2989">
        <v>3749023.4375</v>
      </c>
      <c r="H2989">
        <v>14004548.470944686</v>
      </c>
      <c r="I2989">
        <v>3.310809854186554E-7</v>
      </c>
      <c r="J2989">
        <v>1.7447781369088851E-5</v>
      </c>
      <c r="K2989">
        <v>3.7622199449230544</v>
      </c>
      <c r="L2989">
        <v>273.55190503379418</v>
      </c>
      <c r="M2989">
        <v>0</v>
      </c>
    </row>
    <row r="2990" spans="1:15" x14ac:dyDescent="0.15">
      <c r="A2990">
        <v>136</v>
      </c>
      <c r="B2990" t="s">
        <v>204</v>
      </c>
      <c r="C2990" t="s">
        <v>464</v>
      </c>
      <c r="D2990">
        <v>10</v>
      </c>
      <c r="E2990">
        <v>3725781.25</v>
      </c>
      <c r="F2990">
        <v>3749023.4375</v>
      </c>
      <c r="G2990">
        <v>3737402.34375</v>
      </c>
      <c r="H2990">
        <v>-2622336.1179291746</v>
      </c>
      <c r="I2990">
        <v>-6.5255888727369323E-8</v>
      </c>
      <c r="J2990">
        <v>1.7051444494942826E-5</v>
      </c>
      <c r="K2990">
        <v>-0.70447149835882794</v>
      </c>
      <c r="L2990">
        <v>-170.16467259176596</v>
      </c>
      <c r="M2990">
        <v>0</v>
      </c>
    </row>
    <row r="2991" spans="1:15" x14ac:dyDescent="0.15">
      <c r="A2991">
        <v>136</v>
      </c>
      <c r="B2991" t="s">
        <v>204</v>
      </c>
      <c r="C2991" t="s">
        <v>464</v>
      </c>
      <c r="D2991">
        <v>11</v>
      </c>
      <c r="E2991">
        <v>3737402.34375</v>
      </c>
      <c r="F2991">
        <v>3749023.4375</v>
      </c>
      <c r="G2991">
        <v>3743212.890625</v>
      </c>
      <c r="H2991">
        <v>5446446.5609119199</v>
      </c>
      <c r="I2991">
        <v>1.32066217900278E-7</v>
      </c>
      <c r="J2991">
        <v>1.7248766601570474E-5</v>
      </c>
      <c r="K2991">
        <v>1.4631481995247924</v>
      </c>
      <c r="L2991">
        <v>45.501918273276004</v>
      </c>
      <c r="M2991">
        <v>0</v>
      </c>
    </row>
    <row r="2992" spans="1:15" x14ac:dyDescent="0.15">
      <c r="A2992">
        <v>136</v>
      </c>
      <c r="B2992" t="s">
        <v>204</v>
      </c>
      <c r="C2992" t="s">
        <v>464</v>
      </c>
      <c r="D2992">
        <v>12</v>
      </c>
      <c r="E2992">
        <v>3737402.34375</v>
      </c>
      <c r="F2992">
        <v>3743212.890625</v>
      </c>
      <c r="G2992">
        <v>3740307.6171875</v>
      </c>
      <c r="H2992">
        <v>1351430.8540813634</v>
      </c>
      <c r="I2992">
        <v>3.3194655042042209E-8</v>
      </c>
      <c r="J2992">
        <v>1.7149895038712238E-5</v>
      </c>
      <c r="K2992">
        <v>0.36305205583442374</v>
      </c>
      <c r="L2992">
        <v>-63.868457025533019</v>
      </c>
      <c r="M2992">
        <v>0</v>
      </c>
    </row>
    <row r="2993" spans="1:15" x14ac:dyDescent="0.15">
      <c r="A2993">
        <v>136</v>
      </c>
      <c r="B2993" t="s">
        <v>204</v>
      </c>
      <c r="C2993" t="s">
        <v>464</v>
      </c>
      <c r="D2993">
        <v>13</v>
      </c>
      <c r="E2993">
        <v>3740307.6171875</v>
      </c>
      <c r="F2993">
        <v>3743212.890625</v>
      </c>
      <c r="G2993">
        <v>3741760.25390625</v>
      </c>
      <c r="H2993">
        <v>3383710.801478643</v>
      </c>
      <c r="I2993">
        <v>8.2577568506273083E-8</v>
      </c>
      <c r="J2993">
        <v>1.7199277952176469E-5</v>
      </c>
      <c r="K2993">
        <v>0.90900926163996465</v>
      </c>
      <c r="L2993">
        <v>-9.5690110571305986</v>
      </c>
      <c r="M2993">
        <v>0</v>
      </c>
    </row>
    <row r="2994" spans="1:15" x14ac:dyDescent="0.15">
      <c r="A2994">
        <v>136</v>
      </c>
      <c r="B2994" t="s">
        <v>204</v>
      </c>
      <c r="C2994" t="s">
        <v>464</v>
      </c>
      <c r="D2994">
        <v>14</v>
      </c>
      <c r="E2994">
        <v>3741760.25390625</v>
      </c>
      <c r="F2994">
        <v>3743212.890625</v>
      </c>
      <c r="G2994">
        <v>3742486.572265625</v>
      </c>
      <c r="H2994">
        <v>4411205.2580959927</v>
      </c>
      <c r="I2994">
        <v>1.0730726825517917E-7</v>
      </c>
      <c r="J2994">
        <v>1.7224007651925375E-5</v>
      </c>
      <c r="K2994">
        <v>1.1850381636787397</v>
      </c>
      <c r="L2994">
        <v>17.868298868084892</v>
      </c>
      <c r="M2994">
        <v>0</v>
      </c>
    </row>
    <row r="2995" spans="1:15" x14ac:dyDescent="0.15">
      <c r="A2995">
        <v>136</v>
      </c>
      <c r="B2995" t="s">
        <v>204</v>
      </c>
      <c r="C2995" t="s">
        <v>464</v>
      </c>
      <c r="D2995">
        <v>15</v>
      </c>
      <c r="E2995">
        <v>3741760.25390625</v>
      </c>
      <c r="F2995">
        <v>3742486.572265625</v>
      </c>
      <c r="G2995">
        <v>3742123.4130859375</v>
      </c>
      <c r="H2995">
        <v>3896534.4391043996</v>
      </c>
      <c r="I2995">
        <v>9.4939812863825939E-8</v>
      </c>
      <c r="J2995">
        <v>1.7211640196534021E-5</v>
      </c>
      <c r="K2995">
        <v>1.0467755967493371</v>
      </c>
      <c r="L2995">
        <v>4.1262943247274491</v>
      </c>
      <c r="M2995">
        <v>0</v>
      </c>
    </row>
    <row r="2996" spans="1:15" x14ac:dyDescent="0.15">
      <c r="A2996">
        <v>136</v>
      </c>
      <c r="B2996" t="s">
        <v>204</v>
      </c>
      <c r="C2996" t="s">
        <v>464</v>
      </c>
      <c r="D2996">
        <v>16</v>
      </c>
      <c r="E2996">
        <v>3741760.25390625</v>
      </c>
      <c r="F2996">
        <v>3742123.4130859375</v>
      </c>
      <c r="G2996">
        <v>3741941.8334960938</v>
      </c>
      <c r="H2996">
        <v>3639826.5682258536</v>
      </c>
      <c r="I2996">
        <v>8.8756466588720245E-8</v>
      </c>
      <c r="J2996">
        <v>1.7205456850258916E-5</v>
      </c>
      <c r="K2996">
        <v>0.97781289696349738</v>
      </c>
      <c r="L2996">
        <v>-2.7289378032590612</v>
      </c>
      <c r="M2996">
        <v>0</v>
      </c>
    </row>
    <row r="2997" spans="1:15" x14ac:dyDescent="0.15">
      <c r="A2997">
        <v>136</v>
      </c>
      <c r="B2997" t="s">
        <v>204</v>
      </c>
      <c r="C2997" t="s">
        <v>464</v>
      </c>
      <c r="D2997">
        <v>17</v>
      </c>
      <c r="E2997">
        <v>3741941.8334960938</v>
      </c>
      <c r="F2997">
        <v>3742123.4130859375</v>
      </c>
      <c r="G2997">
        <v>3742032.6232910156</v>
      </c>
      <c r="H2997">
        <v>3768149.9667519708</v>
      </c>
      <c r="I2997">
        <v>9.1848632112989886E-8</v>
      </c>
      <c r="J2997">
        <v>1.7208549015783185E-5</v>
      </c>
      <c r="K2997">
        <v>1.0122860433371128</v>
      </c>
      <c r="L2997">
        <v>0.69794537060945505</v>
      </c>
      <c r="M2997">
        <v>0</v>
      </c>
    </row>
    <row r="2998" spans="1:15" x14ac:dyDescent="0.15">
      <c r="A2998">
        <v>136</v>
      </c>
      <c r="B2998" t="s">
        <v>204</v>
      </c>
      <c r="C2998" t="s">
        <v>465</v>
      </c>
      <c r="D2998">
        <v>17</v>
      </c>
      <c r="E2998">
        <v>3741941.8334960938</v>
      </c>
      <c r="F2998">
        <v>3742123.4130859375</v>
      </c>
      <c r="G2998">
        <v>3742032.6232910156</v>
      </c>
      <c r="H2998">
        <v>3768149.9667519708</v>
      </c>
      <c r="I2998">
        <v>9.1848632112989886E-8</v>
      </c>
      <c r="J2998">
        <v>1.7208549015783185E-5</v>
      </c>
      <c r="K2998">
        <v>1.0122860433371128</v>
      </c>
      <c r="L2998">
        <v>0.69794537060945505</v>
      </c>
      <c r="M2998">
        <v>0</v>
      </c>
      <c r="N2998" t="s">
        <v>466</v>
      </c>
      <c r="O2998" t="s">
        <v>467</v>
      </c>
    </row>
    <row r="2999" spans="1:15" x14ac:dyDescent="0.15">
      <c r="A2999">
        <v>137</v>
      </c>
      <c r="B2999" t="s">
        <v>205</v>
      </c>
      <c r="C2999" t="s">
        <v>461</v>
      </c>
      <c r="D2999">
        <v>0</v>
      </c>
      <c r="E2999">
        <v>100000</v>
      </c>
      <c r="F2999">
        <v>12000000</v>
      </c>
      <c r="G2999">
        <v>100000</v>
      </c>
      <c r="H2999">
        <v>79.353102795779847</v>
      </c>
      <c r="I2999">
        <v>-2.5863478237440831E-4</v>
      </c>
      <c r="J2999">
        <v>-2.4201090352003605E-4</v>
      </c>
      <c r="K2999">
        <v>2.0962339214652261E-5</v>
      </c>
      <c r="L2999">
        <v>-99.920646897204222</v>
      </c>
      <c r="M2999">
        <v>0</v>
      </c>
      <c r="O2999" t="s">
        <v>462</v>
      </c>
    </row>
    <row r="3000" spans="1:15" x14ac:dyDescent="0.15">
      <c r="A3000">
        <v>137</v>
      </c>
      <c r="B3000" t="s">
        <v>205</v>
      </c>
      <c r="C3000" t="s">
        <v>461</v>
      </c>
      <c r="D3000">
        <v>0</v>
      </c>
      <c r="E3000">
        <v>100000</v>
      </c>
      <c r="F3000">
        <v>12000000</v>
      </c>
      <c r="G3000">
        <v>12000000</v>
      </c>
      <c r="H3000">
        <v>7701357821309.7314</v>
      </c>
      <c r="I3000">
        <v>1.1224680993246161E-2</v>
      </c>
      <c r="J3000">
        <v>1.1241304872100533E-2</v>
      </c>
      <c r="K3000">
        <v>2034431.7912707441</v>
      </c>
      <c r="L3000">
        <v>64177881.844247758</v>
      </c>
      <c r="M3000">
        <v>0</v>
      </c>
      <c r="O3000" t="s">
        <v>463</v>
      </c>
    </row>
    <row r="3001" spans="1:15" x14ac:dyDescent="0.15">
      <c r="A3001">
        <v>137</v>
      </c>
      <c r="B3001" t="s">
        <v>205</v>
      </c>
      <c r="C3001" t="s">
        <v>464</v>
      </c>
      <c r="D3001">
        <v>1</v>
      </c>
      <c r="E3001">
        <v>100000</v>
      </c>
      <c r="F3001">
        <v>12000000</v>
      </c>
      <c r="G3001">
        <v>6050000</v>
      </c>
      <c r="H3001">
        <v>61474775537.371628</v>
      </c>
      <c r="I3001">
        <v>2.5717953235178533E-4</v>
      </c>
      <c r="J3001">
        <v>2.7380341120615759E-4</v>
      </c>
      <c r="K3001">
        <v>16239.504853079594</v>
      </c>
      <c r="L3001">
        <v>1016011.99235325</v>
      </c>
      <c r="M3001">
        <v>0</v>
      </c>
    </row>
    <row r="3002" spans="1:15" x14ac:dyDescent="0.15">
      <c r="A3002">
        <v>137</v>
      </c>
      <c r="B3002" t="s">
        <v>205</v>
      </c>
      <c r="C3002" t="s">
        <v>464</v>
      </c>
      <c r="D3002">
        <v>2</v>
      </c>
      <c r="E3002">
        <v>100000</v>
      </c>
      <c r="F3002">
        <v>6050000</v>
      </c>
      <c r="G3002">
        <v>3075000</v>
      </c>
      <c r="H3002">
        <v>-2372725.0004492486</v>
      </c>
      <c r="I3002">
        <v>-9.9841923897755191E-6</v>
      </c>
      <c r="J3002">
        <v>6.6396864645967298E-6</v>
      </c>
      <c r="K3002">
        <v>-0.6267917015230845</v>
      </c>
      <c r="L3002">
        <v>-177.1617886324959</v>
      </c>
      <c r="M3002">
        <v>0</v>
      </c>
    </row>
    <row r="3003" spans="1:15" x14ac:dyDescent="0.15">
      <c r="A3003">
        <v>137</v>
      </c>
      <c r="B3003" t="s">
        <v>205</v>
      </c>
      <c r="C3003" t="s">
        <v>464</v>
      </c>
      <c r="D3003">
        <v>3</v>
      </c>
      <c r="E3003">
        <v>3075000</v>
      </c>
      <c r="F3003">
        <v>6050000</v>
      </c>
      <c r="G3003">
        <v>4562500</v>
      </c>
      <c r="H3003">
        <v>4903577664.4266138</v>
      </c>
      <c r="I3003">
        <v>3.8850501090985528E-5</v>
      </c>
      <c r="J3003">
        <v>5.547437994535778E-5</v>
      </c>
      <c r="K3003">
        <v>1295.355250715786</v>
      </c>
      <c r="L3003">
        <v>107375.6748367477</v>
      </c>
      <c r="M3003">
        <v>0</v>
      </c>
    </row>
    <row r="3004" spans="1:15" x14ac:dyDescent="0.15">
      <c r="A3004">
        <v>137</v>
      </c>
      <c r="B3004" t="s">
        <v>205</v>
      </c>
      <c r="C3004" t="s">
        <v>464</v>
      </c>
      <c r="D3004">
        <v>4</v>
      </c>
      <c r="E3004">
        <v>3075000</v>
      </c>
      <c r="F3004">
        <v>4562500</v>
      </c>
      <c r="G3004">
        <v>3818750</v>
      </c>
      <c r="H3004">
        <v>-9887513.3571222015</v>
      </c>
      <c r="I3004">
        <v>-2.4649792007225632E-7</v>
      </c>
      <c r="J3004">
        <v>1.6377380934299993E-5</v>
      </c>
      <c r="K3004">
        <v>-2.6119383071234301</v>
      </c>
      <c r="L3004">
        <v>-358.92015337799546</v>
      </c>
      <c r="M3004">
        <v>0</v>
      </c>
    </row>
    <row r="3005" spans="1:15" x14ac:dyDescent="0.15">
      <c r="A3005">
        <v>137</v>
      </c>
      <c r="B3005" t="s">
        <v>205</v>
      </c>
      <c r="C3005" t="s">
        <v>464</v>
      </c>
      <c r="D3005">
        <v>5</v>
      </c>
      <c r="E3005">
        <v>3818750</v>
      </c>
      <c r="F3005">
        <v>4562500</v>
      </c>
      <c r="G3005">
        <v>4190625</v>
      </c>
      <c r="H3005">
        <v>1412744756.8910339</v>
      </c>
      <c r="I3005">
        <v>1.5103290069276545E-5</v>
      </c>
      <c r="J3005">
        <v>3.1727168923648794E-5</v>
      </c>
      <c r="K3005">
        <v>373.19819609178842</v>
      </c>
      <c r="L3005">
        <v>33612.029992925491</v>
      </c>
      <c r="M3005">
        <v>0</v>
      </c>
    </row>
    <row r="3006" spans="1:15" x14ac:dyDescent="0.15">
      <c r="A3006">
        <v>137</v>
      </c>
      <c r="B3006" t="s">
        <v>205</v>
      </c>
      <c r="C3006" t="s">
        <v>464</v>
      </c>
      <c r="D3006">
        <v>6</v>
      </c>
      <c r="E3006">
        <v>3818750</v>
      </c>
      <c r="F3006">
        <v>4190625</v>
      </c>
      <c r="G3006">
        <v>4004687.5</v>
      </c>
      <c r="H3006">
        <v>492574354.42733425</v>
      </c>
      <c r="I3006">
        <v>6.506777540700816E-6</v>
      </c>
      <c r="J3006">
        <v>2.3130656395073065E-5</v>
      </c>
      <c r="K3006">
        <v>130.12107078556807</v>
      </c>
      <c r="L3006">
        <v>12199.944862797265</v>
      </c>
      <c r="M3006">
        <v>0</v>
      </c>
    </row>
    <row r="3007" spans="1:15" x14ac:dyDescent="0.15">
      <c r="A3007">
        <v>137</v>
      </c>
      <c r="B3007" t="s">
        <v>205</v>
      </c>
      <c r="C3007" t="s">
        <v>464</v>
      </c>
      <c r="D3007">
        <v>7</v>
      </c>
      <c r="E3007">
        <v>3818750</v>
      </c>
      <c r="F3007">
        <v>4004687.5</v>
      </c>
      <c r="G3007">
        <v>3911718.75</v>
      </c>
      <c r="H3007">
        <v>167756333.21705073</v>
      </c>
      <c r="I3007">
        <v>2.9158970422487181E-6</v>
      </c>
      <c r="J3007">
        <v>1.9539775896620967E-5</v>
      </c>
      <c r="K3007">
        <v>44.315408451666393</v>
      </c>
      <c r="L3007">
        <v>4188.5581489479719</v>
      </c>
      <c r="M3007">
        <v>0</v>
      </c>
    </row>
    <row r="3008" spans="1:15" x14ac:dyDescent="0.15">
      <c r="A3008">
        <v>137</v>
      </c>
      <c r="B3008" t="s">
        <v>205</v>
      </c>
      <c r="C3008" t="s">
        <v>464</v>
      </c>
      <c r="D3008">
        <v>8</v>
      </c>
      <c r="E3008">
        <v>3818750</v>
      </c>
      <c r="F3008">
        <v>3911718.75</v>
      </c>
      <c r="G3008">
        <v>3865234.375</v>
      </c>
      <c r="H3008">
        <v>62476651.238689803</v>
      </c>
      <c r="I3008">
        <v>1.2829519454763297E-6</v>
      </c>
      <c r="J3008">
        <v>1.7906830799848579E-5</v>
      </c>
      <c r="K3008">
        <v>16.504165686267154</v>
      </c>
      <c r="L3008">
        <v>1516.3742008190591</v>
      </c>
      <c r="M3008">
        <v>0</v>
      </c>
    </row>
    <row r="3009" spans="1:15" x14ac:dyDescent="0.15">
      <c r="A3009">
        <v>137</v>
      </c>
      <c r="B3009" t="s">
        <v>205</v>
      </c>
      <c r="C3009" t="s">
        <v>464</v>
      </c>
      <c r="D3009">
        <v>9</v>
      </c>
      <c r="E3009">
        <v>3818750</v>
      </c>
      <c r="F3009">
        <v>3865234.375</v>
      </c>
      <c r="G3009">
        <v>3841992.1875</v>
      </c>
      <c r="H3009">
        <v>22431595.160507359</v>
      </c>
      <c r="I3009">
        <v>5.0554618491319077E-7</v>
      </c>
      <c r="J3009">
        <v>1.712942503928544E-5</v>
      </c>
      <c r="K3009">
        <v>5.9256499155482851</v>
      </c>
      <c r="L3009">
        <v>483.85322160438045</v>
      </c>
      <c r="M3009">
        <v>0</v>
      </c>
    </row>
    <row r="3010" spans="1:15" x14ac:dyDescent="0.15">
      <c r="A3010">
        <v>137</v>
      </c>
      <c r="B3010" t="s">
        <v>205</v>
      </c>
      <c r="C3010" t="s">
        <v>464</v>
      </c>
      <c r="D3010">
        <v>10</v>
      </c>
      <c r="E3010">
        <v>3818750</v>
      </c>
      <c r="F3010">
        <v>3841992.1875</v>
      </c>
      <c r="G3010">
        <v>3830371.09375</v>
      </c>
      <c r="H3010">
        <v>5337619.1867236588</v>
      </c>
      <c r="I3010">
        <v>1.2638608818546518E-7</v>
      </c>
      <c r="J3010">
        <v>1.6750264942557714E-5</v>
      </c>
      <c r="K3010">
        <v>1.4100139761225332</v>
      </c>
      <c r="L3010">
        <v>39.349923443006055</v>
      </c>
      <c r="M3010">
        <v>0</v>
      </c>
    </row>
    <row r="3011" spans="1:15" x14ac:dyDescent="0.15">
      <c r="A3011">
        <v>137</v>
      </c>
      <c r="B3011" t="s">
        <v>205</v>
      </c>
      <c r="C3011" t="s">
        <v>464</v>
      </c>
      <c r="D3011">
        <v>11</v>
      </c>
      <c r="E3011">
        <v>3818750</v>
      </c>
      <c r="F3011">
        <v>3830371.09375</v>
      </c>
      <c r="G3011">
        <v>3824560.546875</v>
      </c>
      <c r="H3011">
        <v>-2504620.7349348953</v>
      </c>
      <c r="I3011">
        <v>-6.083600286827342E-8</v>
      </c>
      <c r="J3011">
        <v>1.6563042851503975E-5</v>
      </c>
      <c r="K3011">
        <v>-0.66163398279303476</v>
      </c>
      <c r="L3011">
        <v>-165.48780452649362</v>
      </c>
      <c r="M3011">
        <v>0</v>
      </c>
    </row>
    <row r="3012" spans="1:15" x14ac:dyDescent="0.15">
      <c r="A3012">
        <v>137</v>
      </c>
      <c r="B3012" t="s">
        <v>205</v>
      </c>
      <c r="C3012" t="s">
        <v>464</v>
      </c>
      <c r="D3012">
        <v>12</v>
      </c>
      <c r="E3012">
        <v>3824560.546875</v>
      </c>
      <c r="F3012">
        <v>3830371.09375</v>
      </c>
      <c r="G3012">
        <v>3827465.8203125</v>
      </c>
      <c r="H3012">
        <v>1358526.3650212993</v>
      </c>
      <c r="I3012">
        <v>3.2577962382558841E-8</v>
      </c>
      <c r="J3012">
        <v>1.6656456816754808E-5</v>
      </c>
      <c r="K3012">
        <v>0.3588755762823112</v>
      </c>
      <c r="L3012">
        <v>-64.50585246740674</v>
      </c>
      <c r="M3012">
        <v>0</v>
      </c>
    </row>
    <row r="3013" spans="1:15" x14ac:dyDescent="0.15">
      <c r="A3013">
        <v>137</v>
      </c>
      <c r="B3013" t="s">
        <v>205</v>
      </c>
      <c r="C3013" t="s">
        <v>464</v>
      </c>
      <c r="D3013">
        <v>13</v>
      </c>
      <c r="E3013">
        <v>3827465.8203125</v>
      </c>
      <c r="F3013">
        <v>3830371.09375</v>
      </c>
      <c r="G3013">
        <v>3828918.45703125</v>
      </c>
      <c r="H3013">
        <v>3333502.5201865481</v>
      </c>
      <c r="I3013">
        <v>7.9432332083629687E-8</v>
      </c>
      <c r="J3013">
        <v>1.6703311186455879E-5</v>
      </c>
      <c r="K3013">
        <v>0.88059581968564016</v>
      </c>
      <c r="L3013">
        <v>-12.938795704435616</v>
      </c>
      <c r="M3013">
        <v>0</v>
      </c>
    </row>
    <row r="3014" spans="1:15" x14ac:dyDescent="0.15">
      <c r="A3014">
        <v>137</v>
      </c>
      <c r="B3014" t="s">
        <v>205</v>
      </c>
      <c r="C3014" t="s">
        <v>464</v>
      </c>
      <c r="D3014">
        <v>14</v>
      </c>
      <c r="E3014">
        <v>3828918.45703125</v>
      </c>
      <c r="F3014">
        <v>3830371.09375</v>
      </c>
      <c r="G3014">
        <v>3829644.775390625</v>
      </c>
      <c r="H3014">
        <v>4331946.8888345826</v>
      </c>
      <c r="I3014">
        <v>1.028976315473424E-7</v>
      </c>
      <c r="J3014">
        <v>1.6726776485919591E-5</v>
      </c>
      <c r="K3014">
        <v>1.1443502137188939</v>
      </c>
      <c r="L3014">
        <v>13.116154184110265</v>
      </c>
      <c r="M3014">
        <v>0</v>
      </c>
    </row>
    <row r="3015" spans="1:15" x14ac:dyDescent="0.15">
      <c r="A3015">
        <v>137</v>
      </c>
      <c r="B3015" t="s">
        <v>205</v>
      </c>
      <c r="C3015" t="s">
        <v>464</v>
      </c>
      <c r="D3015">
        <v>15</v>
      </c>
      <c r="E3015">
        <v>3828918.45703125</v>
      </c>
      <c r="F3015">
        <v>3829644.775390625</v>
      </c>
      <c r="G3015">
        <v>3829281.6162109375</v>
      </c>
      <c r="H3015">
        <v>3831843.6773479381</v>
      </c>
      <c r="I3015">
        <v>9.1162595207459565E-8</v>
      </c>
      <c r="J3015">
        <v>1.6715041449579708E-5</v>
      </c>
      <c r="K3015">
        <v>1.0122402798641392</v>
      </c>
      <c r="L3015">
        <v>6.6907096259368776E-2</v>
      </c>
      <c r="M3015">
        <v>0</v>
      </c>
    </row>
    <row r="3016" spans="1:15" x14ac:dyDescent="0.15">
      <c r="A3016">
        <v>137</v>
      </c>
      <c r="B3016" t="s">
        <v>205</v>
      </c>
      <c r="C3016" t="s">
        <v>465</v>
      </c>
      <c r="D3016">
        <v>15</v>
      </c>
      <c r="E3016">
        <v>3828918.45703125</v>
      </c>
      <c r="F3016">
        <v>3829644.775390625</v>
      </c>
      <c r="G3016">
        <v>3829281.6162109375</v>
      </c>
      <c r="H3016">
        <v>3831843.6773479381</v>
      </c>
      <c r="I3016">
        <v>9.1162595207459565E-8</v>
      </c>
      <c r="J3016">
        <v>1.6715041449579708E-5</v>
      </c>
      <c r="K3016">
        <v>1.0122402798641392</v>
      </c>
      <c r="L3016">
        <v>6.6907096259368776E-2</v>
      </c>
      <c r="M3016">
        <v>0</v>
      </c>
      <c r="N3016" t="s">
        <v>466</v>
      </c>
      <c r="O3016" t="s">
        <v>467</v>
      </c>
    </row>
    <row r="3017" spans="1:15" x14ac:dyDescent="0.15">
      <c r="A3017">
        <v>138</v>
      </c>
      <c r="B3017" t="s">
        <v>206</v>
      </c>
      <c r="C3017" t="s">
        <v>461</v>
      </c>
      <c r="D3017">
        <v>0</v>
      </c>
      <c r="E3017">
        <v>100000</v>
      </c>
      <c r="F3017">
        <v>12000000</v>
      </c>
      <c r="G3017">
        <v>100000</v>
      </c>
      <c r="H3017">
        <v>41.699374182909231</v>
      </c>
      <c r="I3017">
        <v>-3.3485591395519972E-4</v>
      </c>
      <c r="J3017">
        <v>-3.1929703089263113E-4</v>
      </c>
      <c r="K3017">
        <v>8.5281516943532528E-6</v>
      </c>
      <c r="L3017">
        <v>-99.958300625817088</v>
      </c>
      <c r="M3017">
        <v>0</v>
      </c>
      <c r="O3017" t="s">
        <v>462</v>
      </c>
    </row>
    <row r="3018" spans="1:15" x14ac:dyDescent="0.15">
      <c r="A3018">
        <v>138</v>
      </c>
      <c r="B3018" t="s">
        <v>206</v>
      </c>
      <c r="C3018" t="s">
        <v>461</v>
      </c>
      <c r="D3018">
        <v>0</v>
      </c>
      <c r="E3018">
        <v>100000</v>
      </c>
      <c r="F3018">
        <v>12000000</v>
      </c>
      <c r="G3018">
        <v>12000000</v>
      </c>
      <c r="H3018">
        <v>488108827779.11334</v>
      </c>
      <c r="I3018">
        <v>1.1580858491668509E-3</v>
      </c>
      <c r="J3018">
        <v>1.1736447322294194E-3</v>
      </c>
      <c r="K3018">
        <v>99825.625880959196</v>
      </c>
      <c r="L3018">
        <v>4067473.5648259446</v>
      </c>
      <c r="M3018">
        <v>0</v>
      </c>
      <c r="O3018" t="s">
        <v>463</v>
      </c>
    </row>
    <row r="3019" spans="1:15" x14ac:dyDescent="0.15">
      <c r="A3019">
        <v>138</v>
      </c>
      <c r="B3019" t="s">
        <v>206</v>
      </c>
      <c r="C3019" t="s">
        <v>464</v>
      </c>
      <c r="D3019">
        <v>1</v>
      </c>
      <c r="E3019">
        <v>100000</v>
      </c>
      <c r="F3019">
        <v>12000000</v>
      </c>
      <c r="G3019">
        <v>6050000</v>
      </c>
      <c r="H3019">
        <v>2909048005.3772764</v>
      </c>
      <c r="I3019">
        <v>2.4285128508335062E-5</v>
      </c>
      <c r="J3019">
        <v>3.9844011570903659E-5</v>
      </c>
      <c r="K3019">
        <v>594.94424465922134</v>
      </c>
      <c r="L3019">
        <v>47983.438105409528</v>
      </c>
      <c r="M3019">
        <v>0</v>
      </c>
    </row>
    <row r="3020" spans="1:15" x14ac:dyDescent="0.15">
      <c r="A3020">
        <v>138</v>
      </c>
      <c r="B3020" t="s">
        <v>206</v>
      </c>
      <c r="C3020" t="s">
        <v>464</v>
      </c>
      <c r="D3020">
        <v>2</v>
      </c>
      <c r="E3020">
        <v>100000</v>
      </c>
      <c r="F3020">
        <v>6050000</v>
      </c>
      <c r="G3020">
        <v>3075000</v>
      </c>
      <c r="H3020">
        <v>-207367.30481736574</v>
      </c>
      <c r="I3020">
        <v>-1.4046997975804213E-5</v>
      </c>
      <c r="J3020">
        <v>1.5118850867643841E-6</v>
      </c>
      <c r="K3020">
        <v>-4.2409745148081865E-2</v>
      </c>
      <c r="L3020">
        <v>-106.74365218918263</v>
      </c>
      <c r="M3020">
        <v>0</v>
      </c>
    </row>
    <row r="3021" spans="1:15" x14ac:dyDescent="0.15">
      <c r="A3021">
        <v>138</v>
      </c>
      <c r="B3021" t="s">
        <v>206</v>
      </c>
      <c r="C3021" t="s">
        <v>464</v>
      </c>
      <c r="D3021">
        <v>3</v>
      </c>
      <c r="E3021">
        <v>3075000</v>
      </c>
      <c r="F3021">
        <v>6050000</v>
      </c>
      <c r="G3021">
        <v>4562500</v>
      </c>
      <c r="H3021">
        <v>-17079757.067235921</v>
      </c>
      <c r="I3021">
        <v>-6.8208988658590564E-6</v>
      </c>
      <c r="J3021">
        <v>8.7379841967095407E-6</v>
      </c>
      <c r="K3021">
        <v>-3.4930682300692459</v>
      </c>
      <c r="L3021">
        <v>-474.35083982982837</v>
      </c>
      <c r="M3021">
        <v>0</v>
      </c>
    </row>
    <row r="3022" spans="1:15" x14ac:dyDescent="0.15">
      <c r="A3022">
        <v>138</v>
      </c>
      <c r="B3022" t="s">
        <v>206</v>
      </c>
      <c r="C3022" t="s">
        <v>464</v>
      </c>
      <c r="D3022">
        <v>4</v>
      </c>
      <c r="E3022">
        <v>4562500</v>
      </c>
      <c r="F3022">
        <v>6050000</v>
      </c>
      <c r="G3022">
        <v>5306250</v>
      </c>
      <c r="H3022">
        <v>46790934.982589945</v>
      </c>
      <c r="I3022">
        <v>9.3863553926860183E-7</v>
      </c>
      <c r="J3022">
        <v>1.6497518601837199E-5</v>
      </c>
      <c r="K3022">
        <v>9.56945276209197</v>
      </c>
      <c r="L3022">
        <v>781.8079619804937</v>
      </c>
      <c r="M3022">
        <v>0</v>
      </c>
    </row>
    <row r="3023" spans="1:15" x14ac:dyDescent="0.15">
      <c r="A3023">
        <v>138</v>
      </c>
      <c r="B3023" t="s">
        <v>206</v>
      </c>
      <c r="C3023" t="s">
        <v>464</v>
      </c>
      <c r="D3023">
        <v>5</v>
      </c>
      <c r="E3023">
        <v>4562500</v>
      </c>
      <c r="F3023">
        <v>5306250</v>
      </c>
      <c r="G3023">
        <v>4934375</v>
      </c>
      <c r="H3023">
        <v>-69542051.651220039</v>
      </c>
      <c r="I3023">
        <v>-3.8335028776159242E-6</v>
      </c>
      <c r="J3023">
        <v>1.1725380184952673E-5</v>
      </c>
      <c r="K3023">
        <v>-14.222399669998532</v>
      </c>
      <c r="L3023">
        <v>-1509.3386021779868</v>
      </c>
      <c r="M3023">
        <v>0</v>
      </c>
    </row>
    <row r="3024" spans="1:15" x14ac:dyDescent="0.15">
      <c r="A3024">
        <v>138</v>
      </c>
      <c r="B3024" t="s">
        <v>206</v>
      </c>
      <c r="C3024" t="s">
        <v>464</v>
      </c>
      <c r="D3024">
        <v>6</v>
      </c>
      <c r="E3024">
        <v>4934375</v>
      </c>
      <c r="F3024">
        <v>5306250</v>
      </c>
      <c r="G3024">
        <v>5120312.5</v>
      </c>
      <c r="H3024">
        <v>-63749873.973375902</v>
      </c>
      <c r="I3024">
        <v>-2.1672673955992063E-6</v>
      </c>
      <c r="J3024">
        <v>1.3391615666969391E-5</v>
      </c>
      <c r="K3024">
        <v>-13.037811871135425</v>
      </c>
      <c r="L3024">
        <v>-1345.0387349087757</v>
      </c>
      <c r="M3024">
        <v>0</v>
      </c>
    </row>
    <row r="3025" spans="1:15" x14ac:dyDescent="0.15">
      <c r="A3025">
        <v>138</v>
      </c>
      <c r="B3025" t="s">
        <v>206</v>
      </c>
      <c r="C3025" t="s">
        <v>464</v>
      </c>
      <c r="D3025">
        <v>7</v>
      </c>
      <c r="E3025">
        <v>5120312.5</v>
      </c>
      <c r="F3025">
        <v>5306250</v>
      </c>
      <c r="G3025">
        <v>5213281.25</v>
      </c>
      <c r="H3025">
        <v>-38211964.795051321</v>
      </c>
      <c r="I3025">
        <v>-1.0320570989437656E-6</v>
      </c>
      <c r="J3025">
        <v>1.4526825963624831E-5</v>
      </c>
      <c r="K3025">
        <v>-7.8149238135340369</v>
      </c>
      <c r="L3025">
        <v>-832.97339933561659</v>
      </c>
      <c r="M3025">
        <v>0</v>
      </c>
    </row>
    <row r="3026" spans="1:15" x14ac:dyDescent="0.15">
      <c r="A3026">
        <v>138</v>
      </c>
      <c r="B3026" t="s">
        <v>206</v>
      </c>
      <c r="C3026" t="s">
        <v>464</v>
      </c>
      <c r="D3026">
        <v>8</v>
      </c>
      <c r="E3026">
        <v>5213281.25</v>
      </c>
      <c r="F3026">
        <v>5306250</v>
      </c>
      <c r="G3026">
        <v>5259765.625</v>
      </c>
      <c r="H3026">
        <v>-3019743.9953364851</v>
      </c>
      <c r="I3026">
        <v>-6.9648467544858062E-8</v>
      </c>
      <c r="J3026">
        <v>1.5489234595023739E-5</v>
      </c>
      <c r="K3026">
        <v>-0.61758324615089499</v>
      </c>
      <c r="L3026">
        <v>-157.4121398296428</v>
      </c>
      <c r="M3026">
        <v>0</v>
      </c>
    </row>
    <row r="3027" spans="1:15" x14ac:dyDescent="0.15">
      <c r="A3027">
        <v>138</v>
      </c>
      <c r="B3027" t="s">
        <v>206</v>
      </c>
      <c r="C3027" t="s">
        <v>464</v>
      </c>
      <c r="D3027">
        <v>9</v>
      </c>
      <c r="E3027">
        <v>5259765.625</v>
      </c>
      <c r="F3027">
        <v>5306250</v>
      </c>
      <c r="G3027">
        <v>5283007.8125</v>
      </c>
      <c r="H3027">
        <v>19972059.75498217</v>
      </c>
      <c r="I3027">
        <v>4.2872304822755665E-7</v>
      </c>
      <c r="J3027">
        <v>1.5987606110796154E-5</v>
      </c>
      <c r="K3027">
        <v>4.0845878044132453</v>
      </c>
      <c r="L3027">
        <v>278.04335075421903</v>
      </c>
      <c r="M3027">
        <v>0</v>
      </c>
    </row>
    <row r="3028" spans="1:15" x14ac:dyDescent="0.15">
      <c r="A3028">
        <v>138</v>
      </c>
      <c r="B3028" t="s">
        <v>206</v>
      </c>
      <c r="C3028" t="s">
        <v>464</v>
      </c>
      <c r="D3028">
        <v>10</v>
      </c>
      <c r="E3028">
        <v>5259765.625</v>
      </c>
      <c r="F3028">
        <v>5283007.8125</v>
      </c>
      <c r="G3028">
        <v>5271386.71875</v>
      </c>
      <c r="H3028">
        <v>8007980.5153544871</v>
      </c>
      <c r="I3028">
        <v>1.7808931546372039E-7</v>
      </c>
      <c r="J3028">
        <v>1.5736972378032318E-5</v>
      </c>
      <c r="K3028">
        <v>1.6377529384687661</v>
      </c>
      <c r="L3028">
        <v>51.914115632431034</v>
      </c>
      <c r="M3028">
        <v>0</v>
      </c>
    </row>
    <row r="3029" spans="1:15" x14ac:dyDescent="0.15">
      <c r="A3029">
        <v>138</v>
      </c>
      <c r="B3029" t="s">
        <v>206</v>
      </c>
      <c r="C3029" t="s">
        <v>464</v>
      </c>
      <c r="D3029">
        <v>11</v>
      </c>
      <c r="E3029">
        <v>5259765.625</v>
      </c>
      <c r="F3029">
        <v>5271386.71875</v>
      </c>
      <c r="G3029">
        <v>5265576.171875</v>
      </c>
      <c r="H3029">
        <v>2378442.9745397037</v>
      </c>
      <c r="I3029">
        <v>5.3859337707127467E-8</v>
      </c>
      <c r="J3029">
        <v>1.5612742400275725E-5</v>
      </c>
      <c r="K3029">
        <v>0.48642750354648689</v>
      </c>
      <c r="L3029">
        <v>-54.83033770846064</v>
      </c>
      <c r="M3029">
        <v>0</v>
      </c>
    </row>
    <row r="3030" spans="1:15" x14ac:dyDescent="0.15">
      <c r="A3030">
        <v>138</v>
      </c>
      <c r="B3030" t="s">
        <v>206</v>
      </c>
      <c r="C3030" t="s">
        <v>464</v>
      </c>
      <c r="D3030">
        <v>12</v>
      </c>
      <c r="E3030">
        <v>5265576.171875</v>
      </c>
      <c r="F3030">
        <v>5271386.71875</v>
      </c>
      <c r="G3030">
        <v>5268481.4453125</v>
      </c>
      <c r="H3030">
        <v>5164181.1631492237</v>
      </c>
      <c r="I3030">
        <v>1.1588525765411634E-7</v>
      </c>
      <c r="J3030">
        <v>1.5674768320222713E-5</v>
      </c>
      <c r="K3030">
        <v>1.056153028658849</v>
      </c>
      <c r="L3030">
        <v>-1.9797029418424716</v>
      </c>
      <c r="M3030">
        <v>0</v>
      </c>
    </row>
    <row r="3031" spans="1:15" x14ac:dyDescent="0.15">
      <c r="A3031">
        <v>138</v>
      </c>
      <c r="B3031" t="s">
        <v>206</v>
      </c>
      <c r="C3031" t="s">
        <v>464</v>
      </c>
      <c r="D3031">
        <v>13</v>
      </c>
      <c r="E3031">
        <v>5268481.4453125</v>
      </c>
      <c r="F3031">
        <v>5271386.71875</v>
      </c>
      <c r="G3031">
        <v>5269934.08203125</v>
      </c>
      <c r="H3031">
        <v>6578814.3406858006</v>
      </c>
      <c r="I3031">
        <v>1.469652709129186E-7</v>
      </c>
      <c r="J3031">
        <v>1.5705848333481516E-5</v>
      </c>
      <c r="K3031">
        <v>1.3454668748805862</v>
      </c>
      <c r="L3031">
        <v>24.836748207485247</v>
      </c>
      <c r="M3031">
        <v>0</v>
      </c>
    </row>
    <row r="3032" spans="1:15" x14ac:dyDescent="0.15">
      <c r="A3032">
        <v>138</v>
      </c>
      <c r="B3032" t="s">
        <v>206</v>
      </c>
      <c r="C3032" t="s">
        <v>464</v>
      </c>
      <c r="D3032">
        <v>14</v>
      </c>
      <c r="E3032">
        <v>5268481.4453125</v>
      </c>
      <c r="F3032">
        <v>5269934.08203125</v>
      </c>
      <c r="G3032">
        <v>5269207.763671875</v>
      </c>
      <c r="H3032">
        <v>5869677.4258106388</v>
      </c>
      <c r="I3032">
        <v>1.3141962404573571E-7</v>
      </c>
      <c r="J3032">
        <v>1.5690302686614333E-5</v>
      </c>
      <c r="K3032">
        <v>1.200437667593353</v>
      </c>
      <c r="L3032">
        <v>11.395824364312471</v>
      </c>
      <c r="M3032">
        <v>0</v>
      </c>
    </row>
    <row r="3033" spans="1:15" x14ac:dyDescent="0.15">
      <c r="A3033">
        <v>138</v>
      </c>
      <c r="B3033" t="s">
        <v>206</v>
      </c>
      <c r="C3033" t="s">
        <v>464</v>
      </c>
      <c r="D3033">
        <v>15</v>
      </c>
      <c r="E3033">
        <v>5268481.4453125</v>
      </c>
      <c r="F3033">
        <v>5269207.763671875</v>
      </c>
      <c r="G3033">
        <v>5268844.6044921875</v>
      </c>
      <c r="H3033">
        <v>5516474.5445040585</v>
      </c>
      <c r="I3033">
        <v>1.2365103096820165E-7</v>
      </c>
      <c r="J3033">
        <v>1.5682534093536799E-5</v>
      </c>
      <c r="K3033">
        <v>1.1282023448891643</v>
      </c>
      <c r="L3033">
        <v>4.6998907464597295</v>
      </c>
      <c r="M3033">
        <v>0</v>
      </c>
    </row>
    <row r="3034" spans="1:15" x14ac:dyDescent="0.15">
      <c r="A3034">
        <v>138</v>
      </c>
      <c r="B3034" t="s">
        <v>206</v>
      </c>
      <c r="C3034" t="s">
        <v>464</v>
      </c>
      <c r="D3034">
        <v>16</v>
      </c>
      <c r="E3034">
        <v>5268481.4453125</v>
      </c>
      <c r="F3034">
        <v>5268844.6044921875</v>
      </c>
      <c r="G3034">
        <v>5268663.0249023438</v>
      </c>
      <c r="H3034">
        <v>5340214.2077989038</v>
      </c>
      <c r="I3034">
        <v>1.1976779186327041E-7</v>
      </c>
      <c r="J3034">
        <v>1.5678650854431868E-5</v>
      </c>
      <c r="K3034">
        <v>1.0921544444452429</v>
      </c>
      <c r="L3034">
        <v>1.3580519869722789</v>
      </c>
      <c r="M3034">
        <v>0</v>
      </c>
    </row>
    <row r="3035" spans="1:15" x14ac:dyDescent="0.15">
      <c r="A3035">
        <v>138</v>
      </c>
      <c r="B3035" t="s">
        <v>206</v>
      </c>
      <c r="C3035" t="s">
        <v>464</v>
      </c>
      <c r="D3035">
        <v>17</v>
      </c>
      <c r="E3035">
        <v>5268481.4453125</v>
      </c>
      <c r="F3035">
        <v>5268663.0249023438</v>
      </c>
      <c r="G3035">
        <v>5268572.2351074219</v>
      </c>
      <c r="H3035">
        <v>5252114.6942207385</v>
      </c>
      <c r="I3035">
        <v>1.1782523273978757E-7</v>
      </c>
      <c r="J3035">
        <v>1.5676708295308385E-5</v>
      </c>
      <c r="K3035">
        <v>1.0741367635875463</v>
      </c>
      <c r="L3035">
        <v>-0.3123719321340544</v>
      </c>
      <c r="M3035">
        <v>0</v>
      </c>
    </row>
    <row r="3036" spans="1:15" x14ac:dyDescent="0.15">
      <c r="A3036">
        <v>138</v>
      </c>
      <c r="B3036" t="s">
        <v>206</v>
      </c>
      <c r="C3036" t="s">
        <v>465</v>
      </c>
      <c r="D3036">
        <v>17</v>
      </c>
      <c r="E3036">
        <v>5268481.4453125</v>
      </c>
      <c r="F3036">
        <v>5268663.0249023438</v>
      </c>
      <c r="G3036">
        <v>5268572.2351074219</v>
      </c>
      <c r="H3036">
        <v>5252114.6942207385</v>
      </c>
      <c r="I3036">
        <v>1.1782523273978757E-7</v>
      </c>
      <c r="J3036">
        <v>1.5676708295308385E-5</v>
      </c>
      <c r="K3036">
        <v>1.0741367635875463</v>
      </c>
      <c r="L3036">
        <v>-0.3123719321340544</v>
      </c>
      <c r="M3036">
        <v>0</v>
      </c>
      <c r="N3036" t="s">
        <v>466</v>
      </c>
      <c r="O3036" t="s">
        <v>467</v>
      </c>
    </row>
    <row r="3037" spans="1:15" x14ac:dyDescent="0.15">
      <c r="A3037">
        <v>139</v>
      </c>
      <c r="B3037" t="s">
        <v>207</v>
      </c>
      <c r="C3037" t="s">
        <v>461</v>
      </c>
      <c r="D3037">
        <v>0</v>
      </c>
      <c r="E3037">
        <v>100000</v>
      </c>
      <c r="F3037">
        <v>12000000</v>
      </c>
      <c r="G3037">
        <v>100000</v>
      </c>
      <c r="H3037">
        <v>39.771481805396007</v>
      </c>
      <c r="I3037">
        <v>-3.4020547515594768E-4</v>
      </c>
      <c r="J3037">
        <v>-3.247897560834192E-4</v>
      </c>
      <c r="K3037">
        <v>7.9292429664176487E-6</v>
      </c>
      <c r="L3037">
        <v>-99.960228518194597</v>
      </c>
      <c r="M3037">
        <v>0</v>
      </c>
      <c r="O3037" t="s">
        <v>462</v>
      </c>
    </row>
    <row r="3038" spans="1:15" x14ac:dyDescent="0.15">
      <c r="A3038">
        <v>139</v>
      </c>
      <c r="B3038" t="s">
        <v>207</v>
      </c>
      <c r="C3038" t="s">
        <v>461</v>
      </c>
      <c r="D3038">
        <v>0</v>
      </c>
      <c r="E3038">
        <v>100000</v>
      </c>
      <c r="F3038">
        <v>12000000</v>
      </c>
      <c r="G3038">
        <v>12000000</v>
      </c>
      <c r="H3038">
        <v>428477315117.38861</v>
      </c>
      <c r="I3038">
        <v>1.0345963744796082E-3</v>
      </c>
      <c r="J3038">
        <v>1.0500120935521366E-3</v>
      </c>
      <c r="K3038">
        <v>85425.550744833337</v>
      </c>
      <c r="L3038">
        <v>3570544.2926449049</v>
      </c>
      <c r="M3038">
        <v>0</v>
      </c>
      <c r="O3038" t="s">
        <v>463</v>
      </c>
    </row>
    <row r="3039" spans="1:15" x14ac:dyDescent="0.15">
      <c r="A3039">
        <v>139</v>
      </c>
      <c r="B3039" t="s">
        <v>207</v>
      </c>
      <c r="C3039" t="s">
        <v>464</v>
      </c>
      <c r="D3039">
        <v>1</v>
      </c>
      <c r="E3039">
        <v>100000</v>
      </c>
      <c r="F3039">
        <v>12000000</v>
      </c>
      <c r="G3039">
        <v>6050000</v>
      </c>
      <c r="H3039">
        <v>2122389359.085032</v>
      </c>
      <c r="I3039">
        <v>1.8916067760648407E-5</v>
      </c>
      <c r="J3039">
        <v>3.4331786833176881E-5</v>
      </c>
      <c r="K3039">
        <v>423.14090734334627</v>
      </c>
      <c r="L3039">
        <v>34980.815852645159</v>
      </c>
      <c r="M3039">
        <v>0</v>
      </c>
    </row>
    <row r="3040" spans="1:15" x14ac:dyDescent="0.15">
      <c r="A3040">
        <v>139</v>
      </c>
      <c r="B3040" t="s">
        <v>207</v>
      </c>
      <c r="C3040" t="s">
        <v>464</v>
      </c>
      <c r="D3040">
        <v>2</v>
      </c>
      <c r="E3040">
        <v>100000</v>
      </c>
      <c r="F3040">
        <v>6050000</v>
      </c>
      <c r="G3040">
        <v>3075000</v>
      </c>
      <c r="H3040">
        <v>-192071.90525312533</v>
      </c>
      <c r="I3040">
        <v>-1.4146389427404803E-5</v>
      </c>
      <c r="J3040">
        <v>1.2693296451236725E-6</v>
      </c>
      <c r="K3040">
        <v>-3.8293388494470171E-2</v>
      </c>
      <c r="L3040">
        <v>-106.24624082123985</v>
      </c>
      <c r="M3040">
        <v>0</v>
      </c>
    </row>
    <row r="3041" spans="1:15" x14ac:dyDescent="0.15">
      <c r="A3041">
        <v>139</v>
      </c>
      <c r="B3041" t="s">
        <v>207</v>
      </c>
      <c r="C3041" t="s">
        <v>464</v>
      </c>
      <c r="D3041">
        <v>3</v>
      </c>
      <c r="E3041">
        <v>3075000</v>
      </c>
      <c r="F3041">
        <v>6050000</v>
      </c>
      <c r="G3041">
        <v>4562500</v>
      </c>
      <c r="H3041">
        <v>-10065497.875300733</v>
      </c>
      <c r="I3041">
        <v>-7.4326186577863608E-6</v>
      </c>
      <c r="J3041">
        <v>7.9831004147421134E-6</v>
      </c>
      <c r="K3041">
        <v>-2.0067589792541161</v>
      </c>
      <c r="L3041">
        <v>-320.61365206138595</v>
      </c>
      <c r="M3041">
        <v>0</v>
      </c>
    </row>
    <row r="3042" spans="1:15" x14ac:dyDescent="0.15">
      <c r="A3042">
        <v>139</v>
      </c>
      <c r="B3042" t="s">
        <v>207</v>
      </c>
      <c r="C3042" t="s">
        <v>464</v>
      </c>
      <c r="D3042">
        <v>4</v>
      </c>
      <c r="E3042">
        <v>4562500</v>
      </c>
      <c r="F3042">
        <v>6050000</v>
      </c>
      <c r="G3042">
        <v>5306250</v>
      </c>
      <c r="H3042">
        <v>-49445992.255892165</v>
      </c>
      <c r="I3042">
        <v>-1.4332377930566228E-6</v>
      </c>
      <c r="J3042">
        <v>1.3982481279471851E-5</v>
      </c>
      <c r="K3042">
        <v>-9.8580507568460884</v>
      </c>
      <c r="L3042">
        <v>-1031.8443770250585</v>
      </c>
      <c r="M3042">
        <v>0</v>
      </c>
    </row>
    <row r="3043" spans="1:15" x14ac:dyDescent="0.15">
      <c r="A3043">
        <v>139</v>
      </c>
      <c r="B3043" t="s">
        <v>207</v>
      </c>
      <c r="C3043" t="s">
        <v>464</v>
      </c>
      <c r="D3043">
        <v>5</v>
      </c>
      <c r="E3043">
        <v>5306250</v>
      </c>
      <c r="F3043">
        <v>6050000</v>
      </c>
      <c r="G3043">
        <v>5678125</v>
      </c>
      <c r="H3043">
        <v>611507368.61539924</v>
      </c>
      <c r="I3043">
        <v>7.123301452375404E-6</v>
      </c>
      <c r="J3043">
        <v>2.2539020524903878E-5</v>
      </c>
      <c r="K3043">
        <v>121.91626465495078</v>
      </c>
      <c r="L3043">
        <v>10669.529882054361</v>
      </c>
      <c r="M3043">
        <v>0</v>
      </c>
    </row>
    <row r="3044" spans="1:15" x14ac:dyDescent="0.15">
      <c r="A3044">
        <v>139</v>
      </c>
      <c r="B3044" t="s">
        <v>207</v>
      </c>
      <c r="C3044" t="s">
        <v>464</v>
      </c>
      <c r="D3044">
        <v>6</v>
      </c>
      <c r="E3044">
        <v>5306250</v>
      </c>
      <c r="F3044">
        <v>5678125</v>
      </c>
      <c r="G3044">
        <v>5492187.5</v>
      </c>
      <c r="H3044">
        <v>148746470.32020918</v>
      </c>
      <c r="I3044">
        <v>2.4757595497380255E-6</v>
      </c>
      <c r="J3044">
        <v>1.78914786222665E-5</v>
      </c>
      <c r="K3044">
        <v>29.655593657210641</v>
      </c>
      <c r="L3044">
        <v>2608.3283358444914</v>
      </c>
      <c r="M3044">
        <v>0</v>
      </c>
    </row>
    <row r="3045" spans="1:15" x14ac:dyDescent="0.15">
      <c r="A3045">
        <v>139</v>
      </c>
      <c r="B3045" t="s">
        <v>207</v>
      </c>
      <c r="C3045" t="s">
        <v>464</v>
      </c>
      <c r="D3045">
        <v>7</v>
      </c>
      <c r="E3045">
        <v>5306250</v>
      </c>
      <c r="F3045">
        <v>5492187.5</v>
      </c>
      <c r="G3045">
        <v>5399218.75</v>
      </c>
      <c r="H3045">
        <v>20372495.294709858</v>
      </c>
      <c r="I3045">
        <v>4.3348159115162905E-7</v>
      </c>
      <c r="J3045">
        <v>1.5849200663680103E-5</v>
      </c>
      <c r="K3045">
        <v>4.0616657386408477</v>
      </c>
      <c r="L3045">
        <v>277.32302094094371</v>
      </c>
      <c r="M3045">
        <v>0</v>
      </c>
    </row>
    <row r="3046" spans="1:15" x14ac:dyDescent="0.15">
      <c r="A3046">
        <v>139</v>
      </c>
      <c r="B3046" t="s">
        <v>207</v>
      </c>
      <c r="C3046" t="s">
        <v>464</v>
      </c>
      <c r="D3046">
        <v>8</v>
      </c>
      <c r="E3046">
        <v>5306250</v>
      </c>
      <c r="F3046">
        <v>5399218.75</v>
      </c>
      <c r="G3046">
        <v>5352734.375</v>
      </c>
      <c r="H3046">
        <v>-21199838.836649064</v>
      </c>
      <c r="I3046">
        <v>-5.2134114043862684E-7</v>
      </c>
      <c r="J3046">
        <v>1.4894377932089847E-5</v>
      </c>
      <c r="K3046">
        <v>-4.2266132754923023</v>
      </c>
      <c r="L3046">
        <v>-496.05624623674817</v>
      </c>
      <c r="M3046">
        <v>0</v>
      </c>
    </row>
    <row r="3047" spans="1:15" x14ac:dyDescent="0.15">
      <c r="A3047">
        <v>139</v>
      </c>
      <c r="B3047" t="s">
        <v>207</v>
      </c>
      <c r="C3047" t="s">
        <v>464</v>
      </c>
      <c r="D3047">
        <v>9</v>
      </c>
      <c r="E3047">
        <v>5352734.375</v>
      </c>
      <c r="F3047">
        <v>5399218.75</v>
      </c>
      <c r="G3047">
        <v>5375976.5625</v>
      </c>
      <c r="H3047">
        <v>-2162873.6552568562</v>
      </c>
      <c r="I3047">
        <v>-4.9368100002233429E-8</v>
      </c>
      <c r="J3047">
        <v>1.5366350972526241E-5</v>
      </c>
      <c r="K3047">
        <v>-0.43121226415729463</v>
      </c>
      <c r="L3047">
        <v>-140.23220023584051</v>
      </c>
      <c r="M3047">
        <v>0</v>
      </c>
    </row>
    <row r="3048" spans="1:15" x14ac:dyDescent="0.15">
      <c r="A3048">
        <v>139</v>
      </c>
      <c r="B3048" t="s">
        <v>207</v>
      </c>
      <c r="C3048" t="s">
        <v>464</v>
      </c>
      <c r="D3048">
        <v>10</v>
      </c>
      <c r="E3048">
        <v>5375976.5625</v>
      </c>
      <c r="F3048">
        <v>5399218.75</v>
      </c>
      <c r="G3048">
        <v>5387597.65625</v>
      </c>
      <c r="H3048">
        <v>8657224.8616006058</v>
      </c>
      <c r="I3048">
        <v>1.9068962958048195E-7</v>
      </c>
      <c r="J3048">
        <v>1.5606408702108956E-5</v>
      </c>
      <c r="K3048">
        <v>1.7259914950724604</v>
      </c>
      <c r="L3048">
        <v>60.688036003534961</v>
      </c>
      <c r="M3048">
        <v>0</v>
      </c>
    </row>
    <row r="3049" spans="1:15" x14ac:dyDescent="0.15">
      <c r="A3049">
        <v>139</v>
      </c>
      <c r="B3049" t="s">
        <v>207</v>
      </c>
      <c r="C3049" t="s">
        <v>464</v>
      </c>
      <c r="D3049">
        <v>11</v>
      </c>
      <c r="E3049">
        <v>5375976.5625</v>
      </c>
      <c r="F3049">
        <v>5387597.65625</v>
      </c>
      <c r="G3049">
        <v>5381787.109375</v>
      </c>
      <c r="H3049">
        <v>3136580.9646221073</v>
      </c>
      <c r="I3049">
        <v>7.0320364155496357E-8</v>
      </c>
      <c r="J3049">
        <v>1.5486039436683971E-5</v>
      </c>
      <c r="K3049">
        <v>0.62534035503185581</v>
      </c>
      <c r="L3049">
        <v>-41.718598285721377</v>
      </c>
      <c r="M3049">
        <v>0</v>
      </c>
    </row>
    <row r="3050" spans="1:15" x14ac:dyDescent="0.15">
      <c r="A3050">
        <v>139</v>
      </c>
      <c r="B3050" t="s">
        <v>207</v>
      </c>
      <c r="C3050" t="s">
        <v>464</v>
      </c>
      <c r="D3050">
        <v>12</v>
      </c>
      <c r="E3050">
        <v>5381787.109375</v>
      </c>
      <c r="F3050">
        <v>5387597.65625</v>
      </c>
      <c r="G3050">
        <v>5384692.3828125</v>
      </c>
      <c r="H3050">
        <v>5869031.693339874</v>
      </c>
      <c r="I3050">
        <v>1.3041841937347679E-7</v>
      </c>
      <c r="J3050">
        <v>1.5546137491901951E-5</v>
      </c>
      <c r="K3050">
        <v>1.1701092381170355</v>
      </c>
      <c r="L3050">
        <v>8.9947442879624049</v>
      </c>
      <c r="M3050">
        <v>0</v>
      </c>
    </row>
    <row r="3051" spans="1:15" x14ac:dyDescent="0.15">
      <c r="A3051">
        <v>139</v>
      </c>
      <c r="B3051" t="s">
        <v>207</v>
      </c>
      <c r="C3051" t="s">
        <v>464</v>
      </c>
      <c r="D3051">
        <v>13</v>
      </c>
      <c r="E3051">
        <v>5381787.109375</v>
      </c>
      <c r="F3051">
        <v>5384692.3828125</v>
      </c>
      <c r="G3051">
        <v>5383239.74609375</v>
      </c>
      <c r="H3051">
        <v>4495845.6552935001</v>
      </c>
      <c r="I3051">
        <v>1.0034746988492227E-7</v>
      </c>
      <c r="J3051">
        <v>1.5516066542413396E-5</v>
      </c>
      <c r="K3051">
        <v>0.89633704659952329</v>
      </c>
      <c r="L3051">
        <v>-16.484387332817033</v>
      </c>
      <c r="M3051">
        <v>0</v>
      </c>
    </row>
    <row r="3052" spans="1:15" x14ac:dyDescent="0.15">
      <c r="A3052">
        <v>139</v>
      </c>
      <c r="B3052" t="s">
        <v>207</v>
      </c>
      <c r="C3052" t="s">
        <v>464</v>
      </c>
      <c r="D3052">
        <v>14</v>
      </c>
      <c r="E3052">
        <v>5383239.74609375</v>
      </c>
      <c r="F3052">
        <v>5384692.3828125</v>
      </c>
      <c r="G3052">
        <v>5383966.064453125</v>
      </c>
      <c r="H3052">
        <v>5180756.9566289522</v>
      </c>
      <c r="I3052">
        <v>1.1537879917322634E-7</v>
      </c>
      <c r="J3052">
        <v>1.5531097871701701E-5</v>
      </c>
      <c r="K3052">
        <v>1.0328878581912921</v>
      </c>
      <c r="L3052">
        <v>-3.7743385710736965</v>
      </c>
      <c r="M3052">
        <v>0</v>
      </c>
    </row>
    <row r="3053" spans="1:15" x14ac:dyDescent="0.15">
      <c r="A3053">
        <v>139</v>
      </c>
      <c r="B3053" t="s">
        <v>207</v>
      </c>
      <c r="C3053" t="s">
        <v>464</v>
      </c>
      <c r="D3053">
        <v>15</v>
      </c>
      <c r="E3053">
        <v>5383966.064453125</v>
      </c>
      <c r="F3053">
        <v>5384692.3828125</v>
      </c>
      <c r="G3053">
        <v>5384329.2236328125</v>
      </c>
      <c r="H3053">
        <v>5524432.8566814242</v>
      </c>
      <c r="I3053">
        <v>1.228966808466153E-7</v>
      </c>
      <c r="J3053">
        <v>1.553861575337509E-5</v>
      </c>
      <c r="K3053">
        <v>1.101406545187978</v>
      </c>
      <c r="L3053">
        <v>2.602062898265415</v>
      </c>
      <c r="M3053">
        <v>0</v>
      </c>
    </row>
    <row r="3054" spans="1:15" x14ac:dyDescent="0.15">
      <c r="A3054">
        <v>139</v>
      </c>
      <c r="B3054" t="s">
        <v>207</v>
      </c>
      <c r="C3054" t="s">
        <v>464</v>
      </c>
      <c r="D3054">
        <v>16</v>
      </c>
      <c r="E3054">
        <v>5383966.064453125</v>
      </c>
      <c r="F3054">
        <v>5384329.2236328125</v>
      </c>
      <c r="G3054">
        <v>5384147.6440429688</v>
      </c>
      <c r="H3054">
        <v>5352513.588872714</v>
      </c>
      <c r="I3054">
        <v>1.191380014162332E-7</v>
      </c>
      <c r="J3054">
        <v>1.5534857073944707E-5</v>
      </c>
      <c r="K3054">
        <v>1.0671309893579477</v>
      </c>
      <c r="L3054">
        <v>-0.58754063338613605</v>
      </c>
      <c r="M3054">
        <v>0</v>
      </c>
    </row>
    <row r="3055" spans="1:15" x14ac:dyDescent="0.15">
      <c r="A3055">
        <v>139</v>
      </c>
      <c r="B3055" t="s">
        <v>207</v>
      </c>
      <c r="C3055" t="s">
        <v>465</v>
      </c>
      <c r="D3055">
        <v>16</v>
      </c>
      <c r="E3055">
        <v>5383966.064453125</v>
      </c>
      <c r="F3055">
        <v>5384329.2236328125</v>
      </c>
      <c r="G3055">
        <v>5384147.6440429688</v>
      </c>
      <c r="H3055">
        <v>5352513.588872714</v>
      </c>
      <c r="I3055">
        <v>1.191380014162332E-7</v>
      </c>
      <c r="J3055">
        <v>1.5534857073944707E-5</v>
      </c>
      <c r="K3055">
        <v>1.0671309893579477</v>
      </c>
      <c r="L3055">
        <v>-0.58754063338613605</v>
      </c>
      <c r="M3055">
        <v>0</v>
      </c>
      <c r="N3055" t="s">
        <v>466</v>
      </c>
      <c r="O3055" t="s">
        <v>467</v>
      </c>
    </row>
    <row r="3056" spans="1:15" x14ac:dyDescent="0.15">
      <c r="A3056">
        <v>140</v>
      </c>
      <c r="B3056" t="s">
        <v>208</v>
      </c>
      <c r="C3056" t="s">
        <v>461</v>
      </c>
      <c r="D3056">
        <v>0</v>
      </c>
      <c r="E3056">
        <v>100000</v>
      </c>
      <c r="F3056">
        <v>12000000</v>
      </c>
      <c r="G3056">
        <v>100000</v>
      </c>
      <c r="H3056">
        <v>52.813236488469265</v>
      </c>
      <c r="I3056">
        <v>-2.9062282448652754E-4</v>
      </c>
      <c r="J3056">
        <v>-2.7562412245415823E-4</v>
      </c>
      <c r="K3056">
        <v>1.1958365540024732E-5</v>
      </c>
      <c r="L3056">
        <v>-99.947186763511525</v>
      </c>
      <c r="M3056">
        <v>0</v>
      </c>
      <c r="O3056" t="s">
        <v>462</v>
      </c>
    </row>
    <row r="3057" spans="1:15" x14ac:dyDescent="0.15">
      <c r="A3057">
        <v>140</v>
      </c>
      <c r="B3057" t="s">
        <v>208</v>
      </c>
      <c r="C3057" t="s">
        <v>461</v>
      </c>
      <c r="D3057">
        <v>0</v>
      </c>
      <c r="E3057">
        <v>100000</v>
      </c>
      <c r="F3057">
        <v>12000000</v>
      </c>
      <c r="G3057">
        <v>12000000</v>
      </c>
      <c r="H3057">
        <v>1260210189296.2786</v>
      </c>
      <c r="I3057">
        <v>2.3221801655036339E-3</v>
      </c>
      <c r="J3057">
        <v>2.3371788675360032E-3</v>
      </c>
      <c r="K3057">
        <v>285346.15757091338</v>
      </c>
      <c r="L3057">
        <v>10501651.577468988</v>
      </c>
      <c r="M3057">
        <v>0</v>
      </c>
      <c r="O3057" t="s">
        <v>463</v>
      </c>
    </row>
    <row r="3058" spans="1:15" x14ac:dyDescent="0.15">
      <c r="A3058">
        <v>140</v>
      </c>
      <c r="B3058" t="s">
        <v>208</v>
      </c>
      <c r="C3058" t="s">
        <v>464</v>
      </c>
      <c r="D3058">
        <v>1</v>
      </c>
      <c r="E3058">
        <v>100000</v>
      </c>
      <c r="F3058">
        <v>12000000</v>
      </c>
      <c r="G3058">
        <v>6050000</v>
      </c>
      <c r="H3058">
        <v>14092673282.853052</v>
      </c>
      <c r="I3058">
        <v>7.5448361270961036E-5</v>
      </c>
      <c r="J3058">
        <v>9.0447063303330375E-5</v>
      </c>
      <c r="K3058">
        <v>3190.9678284778352</v>
      </c>
      <c r="L3058">
        <v>232836.74847690994</v>
      </c>
      <c r="M3058">
        <v>0</v>
      </c>
    </row>
    <row r="3059" spans="1:15" x14ac:dyDescent="0.15">
      <c r="A3059">
        <v>140</v>
      </c>
      <c r="B3059" t="s">
        <v>208</v>
      </c>
      <c r="C3059" t="s">
        <v>464</v>
      </c>
      <c r="D3059">
        <v>2</v>
      </c>
      <c r="E3059">
        <v>100000</v>
      </c>
      <c r="F3059">
        <v>6050000</v>
      </c>
      <c r="G3059">
        <v>3075000</v>
      </c>
      <c r="H3059">
        <v>-374907.65924644785</v>
      </c>
      <c r="I3059">
        <v>-1.2127336907324322E-5</v>
      </c>
      <c r="J3059">
        <v>2.8713651250450123E-6</v>
      </c>
      <c r="K3059">
        <v>-8.488937870722793E-2</v>
      </c>
      <c r="L3059">
        <v>-112.19211899988449</v>
      </c>
      <c r="M3059">
        <v>0</v>
      </c>
    </row>
    <row r="3060" spans="1:15" x14ac:dyDescent="0.15">
      <c r="A3060">
        <v>140</v>
      </c>
      <c r="B3060" t="s">
        <v>208</v>
      </c>
      <c r="C3060" t="s">
        <v>464</v>
      </c>
      <c r="D3060">
        <v>3</v>
      </c>
      <c r="E3060">
        <v>3075000</v>
      </c>
      <c r="F3060">
        <v>6050000</v>
      </c>
      <c r="G3060">
        <v>4562500</v>
      </c>
      <c r="H3060">
        <v>-20700786.867398839</v>
      </c>
      <c r="I3060">
        <v>-4.9738176660185907E-7</v>
      </c>
      <c r="J3060">
        <v>1.4501320265767476E-5</v>
      </c>
      <c r="K3060">
        <v>-4.6872260210855652</v>
      </c>
      <c r="L3060">
        <v>-553.71587654572795</v>
      </c>
      <c r="M3060">
        <v>0</v>
      </c>
    </row>
    <row r="3061" spans="1:15" x14ac:dyDescent="0.15">
      <c r="A3061">
        <v>140</v>
      </c>
      <c r="B3061" t="s">
        <v>208</v>
      </c>
      <c r="C3061" t="s">
        <v>464</v>
      </c>
      <c r="D3061">
        <v>4</v>
      </c>
      <c r="E3061">
        <v>4562500</v>
      </c>
      <c r="F3061">
        <v>6050000</v>
      </c>
      <c r="G3061">
        <v>5306250</v>
      </c>
      <c r="H3061">
        <v>3352851093.9877748</v>
      </c>
      <c r="I3061">
        <v>2.5890687769751247E-5</v>
      </c>
      <c r="J3061">
        <v>4.0889389802120582E-5</v>
      </c>
      <c r="K3061">
        <v>759.17746476172704</v>
      </c>
      <c r="L3061">
        <v>63086.828626389164</v>
      </c>
      <c r="M3061">
        <v>0</v>
      </c>
    </row>
    <row r="3062" spans="1:15" x14ac:dyDescent="0.15">
      <c r="A3062">
        <v>140</v>
      </c>
      <c r="B3062" t="s">
        <v>208</v>
      </c>
      <c r="C3062" t="s">
        <v>464</v>
      </c>
      <c r="D3062">
        <v>5</v>
      </c>
      <c r="E3062">
        <v>4562500</v>
      </c>
      <c r="F3062">
        <v>5306250</v>
      </c>
      <c r="G3062">
        <v>4934375</v>
      </c>
      <c r="H3062">
        <v>1005672923.7935436</v>
      </c>
      <c r="I3062">
        <v>1.0278322365038372E-5</v>
      </c>
      <c r="J3062">
        <v>2.5277024397407707E-5</v>
      </c>
      <c r="K3062">
        <v>227.71193806791817</v>
      </c>
      <c r="L3062">
        <v>20280.958556930585</v>
      </c>
      <c r="M3062">
        <v>0</v>
      </c>
    </row>
    <row r="3063" spans="1:15" x14ac:dyDescent="0.15">
      <c r="A3063">
        <v>140</v>
      </c>
      <c r="B3063" t="s">
        <v>208</v>
      </c>
      <c r="C3063" t="s">
        <v>464</v>
      </c>
      <c r="D3063">
        <v>6</v>
      </c>
      <c r="E3063">
        <v>4562500</v>
      </c>
      <c r="F3063">
        <v>4934375</v>
      </c>
      <c r="G3063">
        <v>4748437.5</v>
      </c>
      <c r="H3063">
        <v>322049493.12901247</v>
      </c>
      <c r="I3063">
        <v>4.3479525165423737E-6</v>
      </c>
      <c r="J3063">
        <v>1.9346654548911709E-5</v>
      </c>
      <c r="K3063">
        <v>72.92083986667329</v>
      </c>
      <c r="L3063">
        <v>6682.2203225589992</v>
      </c>
      <c r="M3063">
        <v>0</v>
      </c>
    </row>
    <row r="3064" spans="1:15" x14ac:dyDescent="0.15">
      <c r="A3064">
        <v>140</v>
      </c>
      <c r="B3064" t="s">
        <v>208</v>
      </c>
      <c r="C3064" t="s">
        <v>464</v>
      </c>
      <c r="D3064">
        <v>7</v>
      </c>
      <c r="E3064">
        <v>4562500</v>
      </c>
      <c r="F3064">
        <v>4748437.5</v>
      </c>
      <c r="G3064">
        <v>4655468.75</v>
      </c>
      <c r="H3064">
        <v>103294914.09583719</v>
      </c>
      <c r="I3064">
        <v>1.7975630641550648E-6</v>
      </c>
      <c r="J3064">
        <v>1.67962650965244E-5</v>
      </c>
      <c r="K3064">
        <v>23.388802188882412</v>
      </c>
      <c r="L3064">
        <v>2118.7865420820876</v>
      </c>
      <c r="M3064">
        <v>0</v>
      </c>
    </row>
    <row r="3065" spans="1:15" x14ac:dyDescent="0.15">
      <c r="A3065">
        <v>140</v>
      </c>
      <c r="B3065" t="s">
        <v>208</v>
      </c>
      <c r="C3065" t="s">
        <v>464</v>
      </c>
      <c r="D3065">
        <v>8</v>
      </c>
      <c r="E3065">
        <v>4562500</v>
      </c>
      <c r="F3065">
        <v>4655468.75</v>
      </c>
      <c r="G3065">
        <v>4608984.375</v>
      </c>
      <c r="H3065">
        <v>30602741.309820395</v>
      </c>
      <c r="I3065">
        <v>6.1907863306926572E-7</v>
      </c>
      <c r="J3065">
        <v>1.5617780665438601E-5</v>
      </c>
      <c r="K3065">
        <v>6.9293001422010452</v>
      </c>
      <c r="L3065">
        <v>563.98014876803302</v>
      </c>
      <c r="M3065">
        <v>0</v>
      </c>
    </row>
    <row r="3066" spans="1:15" x14ac:dyDescent="0.15">
      <c r="A3066">
        <v>140</v>
      </c>
      <c r="B3066" t="s">
        <v>208</v>
      </c>
      <c r="C3066" t="s">
        <v>464</v>
      </c>
      <c r="D3066">
        <v>9</v>
      </c>
      <c r="E3066">
        <v>4562500</v>
      </c>
      <c r="F3066">
        <v>4608984.375</v>
      </c>
      <c r="G3066">
        <v>4585742.1875</v>
      </c>
      <c r="H3066">
        <v>2420346.0209447611</v>
      </c>
      <c r="I3066">
        <v>5.3198409210792856E-8</v>
      </c>
      <c r="J3066">
        <v>1.5051900441580128E-5</v>
      </c>
      <c r="K3066">
        <v>0.54803273528069096</v>
      </c>
      <c r="L3066">
        <v>-47.220189840976289</v>
      </c>
      <c r="M3066">
        <v>0</v>
      </c>
    </row>
    <row r="3067" spans="1:15" x14ac:dyDescent="0.15">
      <c r="A3067">
        <v>140</v>
      </c>
      <c r="B3067" t="s">
        <v>208</v>
      </c>
      <c r="C3067" t="s">
        <v>464</v>
      </c>
      <c r="D3067">
        <v>10</v>
      </c>
      <c r="E3067">
        <v>4585742.1875</v>
      </c>
      <c r="F3067">
        <v>4608984.375</v>
      </c>
      <c r="G3067">
        <v>4597363.28125</v>
      </c>
      <c r="H3067">
        <v>15860753.788886441</v>
      </c>
      <c r="I3067">
        <v>3.3420923072325934E-7</v>
      </c>
      <c r="J3067">
        <v>1.5332911263092594E-5</v>
      </c>
      <c r="K3067">
        <v>3.5913097579097761</v>
      </c>
      <c r="L3067">
        <v>244.99674745246543</v>
      </c>
      <c r="M3067">
        <v>0</v>
      </c>
    </row>
    <row r="3068" spans="1:15" x14ac:dyDescent="0.15">
      <c r="A3068">
        <v>140</v>
      </c>
      <c r="B3068" t="s">
        <v>208</v>
      </c>
      <c r="C3068" t="s">
        <v>464</v>
      </c>
      <c r="D3068">
        <v>11</v>
      </c>
      <c r="E3068">
        <v>4585742.1875</v>
      </c>
      <c r="F3068">
        <v>4597363.28125</v>
      </c>
      <c r="G3068">
        <v>4591552.734375</v>
      </c>
      <c r="H3068">
        <v>8980153.651723586</v>
      </c>
      <c r="I3068">
        <v>1.9322434919488813E-7</v>
      </c>
      <c r="J3068">
        <v>1.5191926381564223E-5</v>
      </c>
      <c r="K3068">
        <v>2.0333531348025726</v>
      </c>
      <c r="L3068">
        <v>95.579887049820854</v>
      </c>
      <c r="M3068">
        <v>0</v>
      </c>
    </row>
    <row r="3069" spans="1:15" x14ac:dyDescent="0.15">
      <c r="A3069">
        <v>140</v>
      </c>
      <c r="B3069" t="s">
        <v>208</v>
      </c>
      <c r="C3069" t="s">
        <v>464</v>
      </c>
      <c r="D3069">
        <v>12</v>
      </c>
      <c r="E3069">
        <v>4585742.1875</v>
      </c>
      <c r="F3069">
        <v>4591552.734375</v>
      </c>
      <c r="G3069">
        <v>4588647.4609375</v>
      </c>
      <c r="H3069">
        <v>5660425.1322362749</v>
      </c>
      <c r="I3069">
        <v>1.2309159711287354E-7</v>
      </c>
      <c r="J3069">
        <v>1.5121793629482209E-5</v>
      </c>
      <c r="K3069">
        <v>1.2816755295427287</v>
      </c>
      <c r="L3069">
        <v>23.357158736265209</v>
      </c>
      <c r="M3069">
        <v>0</v>
      </c>
    </row>
    <row r="3070" spans="1:15" x14ac:dyDescent="0.15">
      <c r="A3070">
        <v>140</v>
      </c>
      <c r="B3070" t="s">
        <v>208</v>
      </c>
      <c r="C3070" t="s">
        <v>464</v>
      </c>
      <c r="D3070">
        <v>13</v>
      </c>
      <c r="E3070">
        <v>4585742.1875</v>
      </c>
      <c r="F3070">
        <v>4588647.4609375</v>
      </c>
      <c r="G3070">
        <v>4587194.82421875</v>
      </c>
      <c r="H3070">
        <v>4030464.8671787214</v>
      </c>
      <c r="I3070">
        <v>8.8115091846446646E-8</v>
      </c>
      <c r="J3070">
        <v>1.5086817124215782E-5</v>
      </c>
      <c r="K3070">
        <v>0.91260781165103211</v>
      </c>
      <c r="L3070">
        <v>-12.136610245998128</v>
      </c>
      <c r="M3070">
        <v>0</v>
      </c>
    </row>
    <row r="3071" spans="1:15" x14ac:dyDescent="0.15">
      <c r="A3071">
        <v>140</v>
      </c>
      <c r="B3071" t="s">
        <v>208</v>
      </c>
      <c r="C3071" t="s">
        <v>464</v>
      </c>
      <c r="D3071">
        <v>14</v>
      </c>
      <c r="E3071">
        <v>4587194.82421875</v>
      </c>
      <c r="F3071">
        <v>4588647.4609375</v>
      </c>
      <c r="G3071">
        <v>4587921.142578125</v>
      </c>
      <c r="H3071">
        <v>4842960.4140188992</v>
      </c>
      <c r="I3071">
        <v>1.0559586291425848E-7</v>
      </c>
      <c r="J3071">
        <v>1.5104297895283593E-5</v>
      </c>
      <c r="K3071">
        <v>1.0965790922385883</v>
      </c>
      <c r="L3071">
        <v>5.5589288375924015</v>
      </c>
      <c r="M3071">
        <v>0</v>
      </c>
    </row>
    <row r="3072" spans="1:15" x14ac:dyDescent="0.15">
      <c r="A3072">
        <v>140</v>
      </c>
      <c r="B3072" t="s">
        <v>208</v>
      </c>
      <c r="C3072" t="s">
        <v>464</v>
      </c>
      <c r="D3072">
        <v>15</v>
      </c>
      <c r="E3072">
        <v>4587194.82421875</v>
      </c>
      <c r="F3072">
        <v>4587921.142578125</v>
      </c>
      <c r="G3072">
        <v>4587557.9833984375</v>
      </c>
      <c r="H3072">
        <v>4436036.954466681</v>
      </c>
      <c r="I3072">
        <v>9.6852422183727662E-8</v>
      </c>
      <c r="J3072">
        <v>1.5095554454553063E-5</v>
      </c>
      <c r="K3072">
        <v>1.0044404580687372</v>
      </c>
      <c r="L3072">
        <v>-3.3028689660181811</v>
      </c>
      <c r="M3072">
        <v>0</v>
      </c>
    </row>
    <row r="3073" spans="1:15" x14ac:dyDescent="0.15">
      <c r="A3073">
        <v>140</v>
      </c>
      <c r="B3073" t="s">
        <v>208</v>
      </c>
      <c r="C3073" t="s">
        <v>464</v>
      </c>
      <c r="D3073">
        <v>16</v>
      </c>
      <c r="E3073">
        <v>4587557.9833984375</v>
      </c>
      <c r="F3073">
        <v>4587921.142578125</v>
      </c>
      <c r="G3073">
        <v>4587739.5629882813</v>
      </c>
      <c r="H3073">
        <v>4639371.0118434159</v>
      </c>
      <c r="I3073">
        <v>1.0122426764540355E-7</v>
      </c>
      <c r="J3073">
        <v>1.5099926300014739E-5</v>
      </c>
      <c r="K3073">
        <v>1.0504808666200716</v>
      </c>
      <c r="L3073">
        <v>1.1254224034788904</v>
      </c>
      <c r="M3073">
        <v>0</v>
      </c>
    </row>
    <row r="3074" spans="1:15" x14ac:dyDescent="0.15">
      <c r="A3074">
        <v>140</v>
      </c>
      <c r="B3074" t="s">
        <v>208</v>
      </c>
      <c r="C3074" t="s">
        <v>464</v>
      </c>
      <c r="D3074">
        <v>17</v>
      </c>
      <c r="E3074">
        <v>4587557.9833984375</v>
      </c>
      <c r="F3074">
        <v>4587739.5629882813</v>
      </c>
      <c r="G3074">
        <v>4587648.7731933594</v>
      </c>
      <c r="H3074">
        <v>4537637.5969393617</v>
      </c>
      <c r="I3074">
        <v>9.903763521044244E-8</v>
      </c>
      <c r="J3074">
        <v>1.5097739667579777E-5</v>
      </c>
      <c r="K3074">
        <v>1.0274456306840332</v>
      </c>
      <c r="L3074">
        <v>-1.0901265272577976</v>
      </c>
      <c r="M3074">
        <v>0</v>
      </c>
    </row>
    <row r="3075" spans="1:15" x14ac:dyDescent="0.15">
      <c r="A3075">
        <v>140</v>
      </c>
      <c r="B3075" t="s">
        <v>208</v>
      </c>
      <c r="C3075" t="s">
        <v>464</v>
      </c>
      <c r="D3075">
        <v>18</v>
      </c>
      <c r="E3075">
        <v>4587648.7731933594</v>
      </c>
      <c r="F3075">
        <v>4587739.5629882813</v>
      </c>
      <c r="G3075">
        <v>4587694.1680908203</v>
      </c>
      <c r="H3075">
        <v>4588522.1722236779</v>
      </c>
      <c r="I3075">
        <v>1.0013151493885288E-7</v>
      </c>
      <c r="J3075">
        <v>1.5098833547308188E-5</v>
      </c>
      <c r="K3075">
        <v>1.0389672944194419</v>
      </c>
      <c r="L3075">
        <v>1.8048372505225695E-2</v>
      </c>
      <c r="M3075">
        <v>0</v>
      </c>
    </row>
    <row r="3076" spans="1:15" x14ac:dyDescent="0.15">
      <c r="A3076">
        <v>140</v>
      </c>
      <c r="B3076" t="s">
        <v>208</v>
      </c>
      <c r="C3076" t="s">
        <v>465</v>
      </c>
      <c r="D3076">
        <v>18</v>
      </c>
      <c r="E3076">
        <v>4587648.7731933594</v>
      </c>
      <c r="F3076">
        <v>4587739.5629882813</v>
      </c>
      <c r="G3076">
        <v>4587694.1680908203</v>
      </c>
      <c r="H3076">
        <v>4588522.1722236779</v>
      </c>
      <c r="I3076">
        <v>1.0013151493885288E-7</v>
      </c>
      <c r="J3076">
        <v>1.5098833547308188E-5</v>
      </c>
      <c r="K3076">
        <v>1.0389672944194419</v>
      </c>
      <c r="L3076">
        <v>1.8048372505225695E-2</v>
      </c>
      <c r="M3076">
        <v>0</v>
      </c>
      <c r="N3076" t="s">
        <v>466</v>
      </c>
      <c r="O3076" t="s">
        <v>467</v>
      </c>
    </row>
    <row r="3077" spans="1:15" x14ac:dyDescent="0.15">
      <c r="A3077">
        <v>141</v>
      </c>
      <c r="B3077" t="s">
        <v>209</v>
      </c>
      <c r="C3077" t="s">
        <v>461</v>
      </c>
      <c r="D3077">
        <v>0</v>
      </c>
      <c r="E3077">
        <v>100000</v>
      </c>
      <c r="F3077">
        <v>12000000</v>
      </c>
      <c r="G3077">
        <v>100000</v>
      </c>
      <c r="H3077">
        <v>68.581912199025368</v>
      </c>
      <c r="I3077">
        <v>-2.5463769217537739E-4</v>
      </c>
      <c r="J3077">
        <v>-2.397739761104076E-4</v>
      </c>
      <c r="K3077">
        <v>1.7819964600898583E-5</v>
      </c>
      <c r="L3077">
        <v>-99.931418087800978</v>
      </c>
      <c r="M3077">
        <v>0</v>
      </c>
      <c r="O3077" t="s">
        <v>462</v>
      </c>
    </row>
    <row r="3078" spans="1:15" x14ac:dyDescent="0.15">
      <c r="A3078">
        <v>141</v>
      </c>
      <c r="B3078" t="s">
        <v>209</v>
      </c>
      <c r="C3078" t="s">
        <v>461</v>
      </c>
      <c r="D3078">
        <v>0</v>
      </c>
      <c r="E3078">
        <v>100000</v>
      </c>
      <c r="F3078">
        <v>12000000</v>
      </c>
      <c r="G3078">
        <v>12000000</v>
      </c>
      <c r="H3078">
        <v>4413842727846.3086</v>
      </c>
      <c r="I3078">
        <v>6.2110404304886336E-3</v>
      </c>
      <c r="J3078">
        <v>6.2259041465536034E-3</v>
      </c>
      <c r="K3078">
        <v>1146869.7597100921</v>
      </c>
      <c r="L3078">
        <v>36781922.732052572</v>
      </c>
      <c r="M3078">
        <v>0</v>
      </c>
      <c r="O3078" t="s">
        <v>463</v>
      </c>
    </row>
    <row r="3079" spans="1:15" x14ac:dyDescent="0.15">
      <c r="A3079">
        <v>141</v>
      </c>
      <c r="B3079" t="s">
        <v>209</v>
      </c>
      <c r="C3079" t="s">
        <v>464</v>
      </c>
      <c r="D3079">
        <v>1</v>
      </c>
      <c r="E3079">
        <v>100000</v>
      </c>
      <c r="F3079">
        <v>12000000</v>
      </c>
      <c r="G3079">
        <v>6050000</v>
      </c>
      <c r="H3079">
        <v>48845460679.070557</v>
      </c>
      <c r="I3079">
        <v>1.8868200481341523E-4</v>
      </c>
      <c r="J3079">
        <v>2.0354572087838502E-4</v>
      </c>
      <c r="K3079">
        <v>12691.74848449313</v>
      </c>
      <c r="L3079">
        <v>807262.98643091833</v>
      </c>
      <c r="M3079">
        <v>0</v>
      </c>
    </row>
    <row r="3080" spans="1:15" x14ac:dyDescent="0.15">
      <c r="A3080">
        <v>141</v>
      </c>
      <c r="B3080" t="s">
        <v>209</v>
      </c>
      <c r="C3080" t="s">
        <v>464</v>
      </c>
      <c r="D3080">
        <v>2</v>
      </c>
      <c r="E3080">
        <v>100000</v>
      </c>
      <c r="F3080">
        <v>6050000</v>
      </c>
      <c r="G3080">
        <v>3075000</v>
      </c>
      <c r="H3080">
        <v>-1406081.5059346275</v>
      </c>
      <c r="I3080">
        <v>-9.6678358830869503E-6</v>
      </c>
      <c r="J3080">
        <v>5.1958801818828384E-6</v>
      </c>
      <c r="K3080">
        <v>-0.36534884867338702</v>
      </c>
      <c r="L3080">
        <v>-145.72622783527243</v>
      </c>
      <c r="M3080">
        <v>0</v>
      </c>
    </row>
    <row r="3081" spans="1:15" x14ac:dyDescent="0.15">
      <c r="A3081">
        <v>141</v>
      </c>
      <c r="B3081" t="s">
        <v>209</v>
      </c>
      <c r="C3081" t="s">
        <v>464</v>
      </c>
      <c r="D3081">
        <v>3</v>
      </c>
      <c r="E3081">
        <v>3075000</v>
      </c>
      <c r="F3081">
        <v>6050000</v>
      </c>
      <c r="G3081">
        <v>4562500</v>
      </c>
      <c r="H3081">
        <v>3113179362.3601985</v>
      </c>
      <c r="I3081">
        <v>2.4228037737928673E-5</v>
      </c>
      <c r="J3081">
        <v>3.909175380289846E-5</v>
      </c>
      <c r="K3081">
        <v>808.91220811272683</v>
      </c>
      <c r="L3081">
        <v>68134.068216113941</v>
      </c>
      <c r="M3081">
        <v>0</v>
      </c>
    </row>
    <row r="3082" spans="1:15" x14ac:dyDescent="0.15">
      <c r="A3082">
        <v>141</v>
      </c>
      <c r="B3082" t="s">
        <v>209</v>
      </c>
      <c r="C3082" t="s">
        <v>464</v>
      </c>
      <c r="D3082">
        <v>4</v>
      </c>
      <c r="E3082">
        <v>3075000</v>
      </c>
      <c r="F3082">
        <v>4562500</v>
      </c>
      <c r="G3082">
        <v>3818750</v>
      </c>
      <c r="H3082">
        <v>-68245005.422349408</v>
      </c>
      <c r="I3082">
        <v>-2.5290078035622997E-6</v>
      </c>
      <c r="J3082">
        <v>1.2334708261407489E-5</v>
      </c>
      <c r="K3082">
        <v>-17.732424509908618</v>
      </c>
      <c r="L3082">
        <v>-1887.1032516490843</v>
      </c>
      <c r="M3082">
        <v>0</v>
      </c>
    </row>
    <row r="3083" spans="1:15" x14ac:dyDescent="0.15">
      <c r="A3083">
        <v>141</v>
      </c>
      <c r="B3083" t="s">
        <v>209</v>
      </c>
      <c r="C3083" t="s">
        <v>464</v>
      </c>
      <c r="D3083">
        <v>5</v>
      </c>
      <c r="E3083">
        <v>3818750</v>
      </c>
      <c r="F3083">
        <v>4562500</v>
      </c>
      <c r="G3083">
        <v>4190625</v>
      </c>
      <c r="H3083">
        <v>631864623.01076949</v>
      </c>
      <c r="I3083">
        <v>7.014623701590177E-6</v>
      </c>
      <c r="J3083">
        <v>2.1878339766559966E-5</v>
      </c>
      <c r="K3083">
        <v>164.18039179100137</v>
      </c>
      <c r="L3083">
        <v>14978.05215238227</v>
      </c>
      <c r="M3083">
        <v>0</v>
      </c>
    </row>
    <row r="3084" spans="1:15" x14ac:dyDescent="0.15">
      <c r="A3084">
        <v>141</v>
      </c>
      <c r="B3084" t="s">
        <v>209</v>
      </c>
      <c r="C3084" t="s">
        <v>464</v>
      </c>
      <c r="D3084">
        <v>6</v>
      </c>
      <c r="E3084">
        <v>3818750</v>
      </c>
      <c r="F3084">
        <v>4190625</v>
      </c>
      <c r="G3084">
        <v>4004687.5</v>
      </c>
      <c r="H3084">
        <v>45864999.233794875</v>
      </c>
      <c r="I3084">
        <v>8.8679153777901941E-7</v>
      </c>
      <c r="J3084">
        <v>1.5750507602748808E-5</v>
      </c>
      <c r="K3084">
        <v>11.917321004328608</v>
      </c>
      <c r="L3084">
        <v>1045.2828525020959</v>
      </c>
      <c r="M3084">
        <v>0</v>
      </c>
    </row>
    <row r="3085" spans="1:15" x14ac:dyDescent="0.15">
      <c r="A3085">
        <v>141</v>
      </c>
      <c r="B3085" t="s">
        <v>209</v>
      </c>
      <c r="C3085" t="s">
        <v>464</v>
      </c>
      <c r="D3085">
        <v>7</v>
      </c>
      <c r="E3085">
        <v>3818750</v>
      </c>
      <c r="F3085">
        <v>4004687.5</v>
      </c>
      <c r="G3085">
        <v>3911718.75</v>
      </c>
      <c r="H3085">
        <v>-49265185.137037516</v>
      </c>
      <c r="I3085">
        <v>-1.392925991997232E-6</v>
      </c>
      <c r="J3085">
        <v>1.3470790072972557E-5</v>
      </c>
      <c r="K3085">
        <v>-12.800807487709561</v>
      </c>
      <c r="L3085">
        <v>-1359.4255437469146</v>
      </c>
      <c r="M3085">
        <v>0</v>
      </c>
    </row>
    <row r="3086" spans="1:15" x14ac:dyDescent="0.15">
      <c r="A3086">
        <v>141</v>
      </c>
      <c r="B3086" t="s">
        <v>209</v>
      </c>
      <c r="C3086" t="s">
        <v>464</v>
      </c>
      <c r="D3086">
        <v>8</v>
      </c>
      <c r="E3086">
        <v>3911718.75</v>
      </c>
      <c r="F3086">
        <v>4004687.5</v>
      </c>
      <c r="G3086">
        <v>3958203.125</v>
      </c>
      <c r="H3086">
        <v>-17918757.019532841</v>
      </c>
      <c r="I3086">
        <v>-4.2237560044815579E-7</v>
      </c>
      <c r="J3086">
        <v>1.4441340464521633E-5</v>
      </c>
      <c r="K3086">
        <v>-4.6559159046707954</v>
      </c>
      <c r="L3086">
        <v>-552.69927928554296</v>
      </c>
      <c r="M3086">
        <v>0</v>
      </c>
    </row>
    <row r="3087" spans="1:15" x14ac:dyDescent="0.15">
      <c r="A3087">
        <v>141</v>
      </c>
      <c r="B3087" t="s">
        <v>209</v>
      </c>
      <c r="C3087" t="s">
        <v>464</v>
      </c>
      <c r="D3087">
        <v>9</v>
      </c>
      <c r="E3087">
        <v>3958203.125</v>
      </c>
      <c r="F3087">
        <v>4004687.5</v>
      </c>
      <c r="G3087">
        <v>3981445.3125</v>
      </c>
      <c r="H3087">
        <v>10424060.06368082</v>
      </c>
      <c r="I3087">
        <v>2.2164228423558294E-7</v>
      </c>
      <c r="J3087">
        <v>1.5085358349205372E-5</v>
      </c>
      <c r="K3087">
        <v>2.7085331303298465</v>
      </c>
      <c r="L3087">
        <v>161.81598001494137</v>
      </c>
      <c r="M3087">
        <v>0</v>
      </c>
    </row>
    <row r="3088" spans="1:15" x14ac:dyDescent="0.15">
      <c r="A3088">
        <v>141</v>
      </c>
      <c r="B3088" t="s">
        <v>209</v>
      </c>
      <c r="C3088" t="s">
        <v>464</v>
      </c>
      <c r="D3088">
        <v>10</v>
      </c>
      <c r="E3088">
        <v>3958203.125</v>
      </c>
      <c r="F3088">
        <v>3981445.3125</v>
      </c>
      <c r="G3088">
        <v>3969824.21875</v>
      </c>
      <c r="H3088">
        <v>-4604970.6262675831</v>
      </c>
      <c r="I3088">
        <v>-1.0298106735961095E-7</v>
      </c>
      <c r="J3088">
        <v>1.4760734997610178E-5</v>
      </c>
      <c r="K3088">
        <v>-1.1965314310590525</v>
      </c>
      <c r="L3088">
        <v>-215.99935847329721</v>
      </c>
      <c r="M3088">
        <v>0</v>
      </c>
    </row>
    <row r="3089" spans="1:15" x14ac:dyDescent="0.15">
      <c r="A3089">
        <v>141</v>
      </c>
      <c r="B3089" t="s">
        <v>209</v>
      </c>
      <c r="C3089" t="s">
        <v>464</v>
      </c>
      <c r="D3089">
        <v>11</v>
      </c>
      <c r="E3089">
        <v>3969824.21875</v>
      </c>
      <c r="F3089">
        <v>3981445.3125</v>
      </c>
      <c r="G3089">
        <v>3975634.765625</v>
      </c>
      <c r="H3089">
        <v>2691397.5925459969</v>
      </c>
      <c r="I3089">
        <v>5.8672901219620208E-8</v>
      </c>
      <c r="J3089">
        <v>1.4922388966189409E-5</v>
      </c>
      <c r="K3089">
        <v>0.69931864376909159</v>
      </c>
      <c r="L3089">
        <v>-32.302695010695011</v>
      </c>
      <c r="M3089">
        <v>0</v>
      </c>
    </row>
    <row r="3090" spans="1:15" x14ac:dyDescent="0.15">
      <c r="A3090">
        <v>141</v>
      </c>
      <c r="B3090" t="s">
        <v>209</v>
      </c>
      <c r="C3090" t="s">
        <v>464</v>
      </c>
      <c r="D3090">
        <v>12</v>
      </c>
      <c r="E3090">
        <v>3975634.765625</v>
      </c>
      <c r="F3090">
        <v>3981445.3125</v>
      </c>
      <c r="G3090">
        <v>3978540.0390625</v>
      </c>
      <c r="H3090">
        <v>6502793.8400043389</v>
      </c>
      <c r="I3090">
        <v>1.3999412485978058E-7</v>
      </c>
      <c r="J3090">
        <v>1.5003710189829569E-5</v>
      </c>
      <c r="K3090">
        <v>1.6896518676751839</v>
      </c>
      <c r="L3090">
        <v>63.446736143358052</v>
      </c>
      <c r="M3090">
        <v>0</v>
      </c>
    </row>
    <row r="3091" spans="1:15" x14ac:dyDescent="0.15">
      <c r="A3091">
        <v>141</v>
      </c>
      <c r="B3091" t="s">
        <v>209</v>
      </c>
      <c r="C3091" t="s">
        <v>464</v>
      </c>
      <c r="D3091">
        <v>13</v>
      </c>
      <c r="E3091">
        <v>3975634.765625</v>
      </c>
      <c r="F3091">
        <v>3978540.0390625</v>
      </c>
      <c r="G3091">
        <v>3977087.40234375</v>
      </c>
      <c r="H3091">
        <v>4583433.2069952218</v>
      </c>
      <c r="I3091">
        <v>9.9292995029627673E-8</v>
      </c>
      <c r="J3091">
        <v>1.4963009059999416E-5</v>
      </c>
      <c r="K3091">
        <v>1.1909352609214452</v>
      </c>
      <c r="L3091">
        <v>15.245976346764323</v>
      </c>
      <c r="M3091">
        <v>0</v>
      </c>
    </row>
    <row r="3092" spans="1:15" x14ac:dyDescent="0.15">
      <c r="A3092">
        <v>141</v>
      </c>
      <c r="B3092" t="s">
        <v>209</v>
      </c>
      <c r="C3092" t="s">
        <v>464</v>
      </c>
      <c r="D3092">
        <v>14</v>
      </c>
      <c r="E3092">
        <v>3975634.765625</v>
      </c>
      <c r="F3092">
        <v>3977087.40234375</v>
      </c>
      <c r="G3092">
        <v>3976361.083984375</v>
      </c>
      <c r="H3092">
        <v>3633971.7464760719</v>
      </c>
      <c r="I3092">
        <v>7.8972070965059487E-8</v>
      </c>
      <c r="J3092">
        <v>1.4942688135934848E-5</v>
      </c>
      <c r="K3092">
        <v>0.94423217152276318</v>
      </c>
      <c r="L3092">
        <v>-8.6106198676812244</v>
      </c>
      <c r="M3092">
        <v>0</v>
      </c>
    </row>
    <row r="3093" spans="1:15" x14ac:dyDescent="0.15">
      <c r="A3093">
        <v>141</v>
      </c>
      <c r="B3093" t="s">
        <v>209</v>
      </c>
      <c r="C3093" t="s">
        <v>464</v>
      </c>
      <c r="D3093">
        <v>15</v>
      </c>
      <c r="E3093">
        <v>3976361.083984375</v>
      </c>
      <c r="F3093">
        <v>3977087.40234375</v>
      </c>
      <c r="G3093">
        <v>3976724.2431640625</v>
      </c>
      <c r="H3093">
        <v>4107819.4475087943</v>
      </c>
      <c r="I3093">
        <v>8.912936030850667E-8</v>
      </c>
      <c r="J3093">
        <v>1.4952845425278295E-5</v>
      </c>
      <c r="K3093">
        <v>1.0673542745361038</v>
      </c>
      <c r="L3093">
        <v>3.2965626060213431</v>
      </c>
      <c r="M3093">
        <v>0</v>
      </c>
    </row>
    <row r="3094" spans="1:15" x14ac:dyDescent="0.15">
      <c r="A3094">
        <v>141</v>
      </c>
      <c r="B3094" t="s">
        <v>209</v>
      </c>
      <c r="C3094" t="s">
        <v>464</v>
      </c>
      <c r="D3094">
        <v>16</v>
      </c>
      <c r="E3094">
        <v>3976361.083984375</v>
      </c>
      <c r="F3094">
        <v>3976724.2431640625</v>
      </c>
      <c r="G3094">
        <v>3976542.6635742188</v>
      </c>
      <c r="H3094">
        <v>3870682.0235905177</v>
      </c>
      <c r="I3094">
        <v>8.4050073434610291E-8</v>
      </c>
      <c r="J3094">
        <v>1.4947766138404399E-5</v>
      </c>
      <c r="K3094">
        <v>1.0057377292361025</v>
      </c>
      <c r="L3094">
        <v>-2.6621276053040202</v>
      </c>
      <c r="M3094">
        <v>0</v>
      </c>
    </row>
    <row r="3095" spans="1:15" x14ac:dyDescent="0.15">
      <c r="A3095">
        <v>141</v>
      </c>
      <c r="B3095" t="s">
        <v>209</v>
      </c>
      <c r="C3095" t="s">
        <v>464</v>
      </c>
      <c r="D3095">
        <v>17</v>
      </c>
      <c r="E3095">
        <v>3976542.6635742188</v>
      </c>
      <c r="F3095">
        <v>3976724.2431640625</v>
      </c>
      <c r="G3095">
        <v>3976633.4533691406</v>
      </c>
      <c r="H3095">
        <v>3989253.6257182276</v>
      </c>
      <c r="I3095">
        <v>8.6590762156997869E-8</v>
      </c>
      <c r="J3095">
        <v>1.4950306827126787E-5</v>
      </c>
      <c r="K3095">
        <v>1.0365467528523562</v>
      </c>
      <c r="L3095">
        <v>0.31735820002204929</v>
      </c>
      <c r="M3095">
        <v>0</v>
      </c>
    </row>
    <row r="3096" spans="1:15" x14ac:dyDescent="0.15">
      <c r="A3096">
        <v>141</v>
      </c>
      <c r="B3096" t="s">
        <v>209</v>
      </c>
      <c r="C3096" t="s">
        <v>465</v>
      </c>
      <c r="D3096">
        <v>17</v>
      </c>
      <c r="E3096">
        <v>3976542.6635742188</v>
      </c>
      <c r="F3096">
        <v>3976724.2431640625</v>
      </c>
      <c r="G3096">
        <v>3976633.4533691406</v>
      </c>
      <c r="H3096">
        <v>3989253.6257182276</v>
      </c>
      <c r="I3096">
        <v>8.6590762156997869E-8</v>
      </c>
      <c r="J3096">
        <v>1.4950306827126787E-5</v>
      </c>
      <c r="K3096">
        <v>1.0365467528523562</v>
      </c>
      <c r="L3096">
        <v>0.31735820002204929</v>
      </c>
      <c r="M3096">
        <v>0</v>
      </c>
      <c r="N3096" t="s">
        <v>466</v>
      </c>
      <c r="O3096" t="s">
        <v>467</v>
      </c>
    </row>
    <row r="3097" spans="1:15" x14ac:dyDescent="0.15">
      <c r="A3097">
        <v>142</v>
      </c>
      <c r="B3097" t="s">
        <v>210</v>
      </c>
      <c r="C3097" t="s">
        <v>461</v>
      </c>
      <c r="D3097">
        <v>0</v>
      </c>
      <c r="E3097">
        <v>100000</v>
      </c>
      <c r="F3097">
        <v>12000000</v>
      </c>
      <c r="G3097">
        <v>100000</v>
      </c>
      <c r="H3097">
        <v>66.571905491825575</v>
      </c>
      <c r="I3097">
        <v>-2.5828816321010056E-4</v>
      </c>
      <c r="J3097">
        <v>-2.434244471451308E-4</v>
      </c>
      <c r="K3097">
        <v>1.7018699912801299E-5</v>
      </c>
      <c r="L3097">
        <v>-99.933428094508173</v>
      </c>
      <c r="M3097">
        <v>0</v>
      </c>
      <c r="O3097" t="s">
        <v>462</v>
      </c>
    </row>
    <row r="3098" spans="1:15" x14ac:dyDescent="0.15">
      <c r="A3098">
        <v>142</v>
      </c>
      <c r="B3098" t="s">
        <v>210</v>
      </c>
      <c r="C3098" t="s">
        <v>461</v>
      </c>
      <c r="D3098">
        <v>0</v>
      </c>
      <c r="E3098">
        <v>100000</v>
      </c>
      <c r="F3098">
        <v>12000000</v>
      </c>
      <c r="G3098">
        <v>12000000</v>
      </c>
      <c r="H3098">
        <v>3721693163697.8853</v>
      </c>
      <c r="I3098">
        <v>5.419046545260096E-3</v>
      </c>
      <c r="J3098">
        <v>5.4339102613250659E-3</v>
      </c>
      <c r="K3098">
        <v>951428.0634234777</v>
      </c>
      <c r="L3098">
        <v>31014009.697482377</v>
      </c>
      <c r="M3098">
        <v>0</v>
      </c>
      <c r="O3098" t="s">
        <v>463</v>
      </c>
    </row>
    <row r="3099" spans="1:15" x14ac:dyDescent="0.15">
      <c r="A3099">
        <v>142</v>
      </c>
      <c r="B3099" t="s">
        <v>210</v>
      </c>
      <c r="C3099" t="s">
        <v>464</v>
      </c>
      <c r="D3099">
        <v>1</v>
      </c>
      <c r="E3099">
        <v>100000</v>
      </c>
      <c r="F3099">
        <v>12000000</v>
      </c>
      <c r="G3099">
        <v>6050000</v>
      </c>
      <c r="H3099">
        <v>42965286042.492813</v>
      </c>
      <c r="I3099">
        <v>1.713698315875715E-4</v>
      </c>
      <c r="J3099">
        <v>1.8623354765254129E-4</v>
      </c>
      <c r="K3099">
        <v>10983.812231642396</v>
      </c>
      <c r="L3099">
        <v>710070.01723128615</v>
      </c>
      <c r="M3099">
        <v>0</v>
      </c>
    </row>
    <row r="3100" spans="1:15" x14ac:dyDescent="0.15">
      <c r="A3100">
        <v>142</v>
      </c>
      <c r="B3100" t="s">
        <v>210</v>
      </c>
      <c r="C3100" t="s">
        <v>464</v>
      </c>
      <c r="D3100">
        <v>2</v>
      </c>
      <c r="E3100">
        <v>100000</v>
      </c>
      <c r="F3100">
        <v>6050000</v>
      </c>
      <c r="G3100">
        <v>3075000</v>
      </c>
      <c r="H3100">
        <v>-1128271.2793111224</v>
      </c>
      <c r="I3100">
        <v>-1.0000951560288549E-5</v>
      </c>
      <c r="J3100">
        <v>4.8627645046812392E-6</v>
      </c>
      <c r="K3100">
        <v>-0.28843564234744945</v>
      </c>
      <c r="L3100">
        <v>-136.6917489206869</v>
      </c>
      <c r="M3100">
        <v>0</v>
      </c>
    </row>
    <row r="3101" spans="1:15" x14ac:dyDescent="0.15">
      <c r="A3101">
        <v>142</v>
      </c>
      <c r="B3101" t="s">
        <v>210</v>
      </c>
      <c r="C3101" t="s">
        <v>464</v>
      </c>
      <c r="D3101">
        <v>3</v>
      </c>
      <c r="E3101">
        <v>3075000</v>
      </c>
      <c r="F3101">
        <v>6050000</v>
      </c>
      <c r="G3101">
        <v>4562500</v>
      </c>
      <c r="H3101">
        <v>2456253724.6454382</v>
      </c>
      <c r="I3101">
        <v>2.0257328126597324E-5</v>
      </c>
      <c r="J3101">
        <v>3.5121044191567111E-5</v>
      </c>
      <c r="K3101">
        <v>627.92622113804634</v>
      </c>
      <c r="L3101">
        <v>53735.698074420565</v>
      </c>
      <c r="M3101">
        <v>0</v>
      </c>
    </row>
    <row r="3102" spans="1:15" x14ac:dyDescent="0.15">
      <c r="A3102">
        <v>142</v>
      </c>
      <c r="B3102" t="s">
        <v>210</v>
      </c>
      <c r="C3102" t="s">
        <v>464</v>
      </c>
      <c r="D3102">
        <v>4</v>
      </c>
      <c r="E3102">
        <v>3075000</v>
      </c>
      <c r="F3102">
        <v>4562500</v>
      </c>
      <c r="G3102">
        <v>3818750</v>
      </c>
      <c r="H3102">
        <v>-70393155.65231435</v>
      </c>
      <c r="I3102">
        <v>-3.234401318470641E-6</v>
      </c>
      <c r="J3102">
        <v>1.1629314746499148E-5</v>
      </c>
      <c r="K3102">
        <v>-17.995579112707748</v>
      </c>
      <c r="L3102">
        <v>-1943.355958162078</v>
      </c>
      <c r="M3102">
        <v>0</v>
      </c>
    </row>
    <row r="3103" spans="1:15" x14ac:dyDescent="0.15">
      <c r="A3103">
        <v>142</v>
      </c>
      <c r="B3103" t="s">
        <v>210</v>
      </c>
      <c r="C3103" t="s">
        <v>464</v>
      </c>
      <c r="D3103">
        <v>5</v>
      </c>
      <c r="E3103">
        <v>3818750</v>
      </c>
      <c r="F3103">
        <v>4562500</v>
      </c>
      <c r="G3103">
        <v>4190625</v>
      </c>
      <c r="H3103">
        <v>357481381.6844489</v>
      </c>
      <c r="I3103">
        <v>4.6504885104892587E-6</v>
      </c>
      <c r="J3103">
        <v>1.9514204575459047E-5</v>
      </c>
      <c r="K3103">
        <v>91.387925797741545</v>
      </c>
      <c r="L3103">
        <v>8430.5027695021363</v>
      </c>
      <c r="M3103">
        <v>0</v>
      </c>
    </row>
    <row r="3104" spans="1:15" x14ac:dyDescent="0.15">
      <c r="A3104">
        <v>142</v>
      </c>
      <c r="B3104" t="s">
        <v>210</v>
      </c>
      <c r="C3104" t="s">
        <v>464</v>
      </c>
      <c r="D3104">
        <v>6</v>
      </c>
      <c r="E3104">
        <v>3818750</v>
      </c>
      <c r="F3104">
        <v>4190625</v>
      </c>
      <c r="G3104">
        <v>4004687.5</v>
      </c>
      <c r="H3104">
        <v>-34220176.626163788</v>
      </c>
      <c r="I3104">
        <v>-8.7393094068036335E-7</v>
      </c>
      <c r="J3104">
        <v>1.3989785124289425E-5</v>
      </c>
      <c r="K3104">
        <v>-8.7481785696407623</v>
      </c>
      <c r="L3104">
        <v>-954.50304489835446</v>
      </c>
      <c r="M3104">
        <v>0</v>
      </c>
    </row>
    <row r="3105" spans="1:15" x14ac:dyDescent="0.15">
      <c r="A3105">
        <v>142</v>
      </c>
      <c r="B3105" t="s">
        <v>210</v>
      </c>
      <c r="C3105" t="s">
        <v>464</v>
      </c>
      <c r="D3105">
        <v>7</v>
      </c>
      <c r="E3105">
        <v>4004687.5</v>
      </c>
      <c r="F3105">
        <v>4190625</v>
      </c>
      <c r="G3105">
        <v>4097656.25</v>
      </c>
      <c r="H3105">
        <v>98805061.816632435</v>
      </c>
      <c r="I3105">
        <v>1.718862071111173E-6</v>
      </c>
      <c r="J3105">
        <v>1.6582578136080962E-5</v>
      </c>
      <c r="K3105">
        <v>25.258908912101464</v>
      </c>
      <c r="L3105">
        <v>2311.2579432848333</v>
      </c>
      <c r="M3105">
        <v>0</v>
      </c>
    </row>
    <row r="3106" spans="1:15" x14ac:dyDescent="0.15">
      <c r="A3106">
        <v>142</v>
      </c>
      <c r="B3106" t="s">
        <v>210</v>
      </c>
      <c r="C3106" t="s">
        <v>464</v>
      </c>
      <c r="D3106">
        <v>8</v>
      </c>
      <c r="E3106">
        <v>4004687.5</v>
      </c>
      <c r="F3106">
        <v>4097656.25</v>
      </c>
      <c r="G3106">
        <v>4051171.875</v>
      </c>
      <c r="H3106">
        <v>18381844.433716703</v>
      </c>
      <c r="I3106">
        <v>3.8163906926500784E-7</v>
      </c>
      <c r="J3106">
        <v>1.5245355134234797E-5</v>
      </c>
      <c r="K3106">
        <v>4.699205948065206</v>
      </c>
      <c r="L3106">
        <v>353.74141114950112</v>
      </c>
      <c r="M3106">
        <v>0</v>
      </c>
    </row>
    <row r="3107" spans="1:15" x14ac:dyDescent="0.15">
      <c r="A3107">
        <v>142</v>
      </c>
      <c r="B3107" t="s">
        <v>210</v>
      </c>
      <c r="C3107" t="s">
        <v>464</v>
      </c>
      <c r="D3107">
        <v>9</v>
      </c>
      <c r="E3107">
        <v>4004687.5</v>
      </c>
      <c r="F3107">
        <v>4051171.875</v>
      </c>
      <c r="G3107">
        <v>4027929.6875</v>
      </c>
      <c r="H3107">
        <v>-11170038.701957241</v>
      </c>
      <c r="I3107">
        <v>-2.5607894329382253E-7</v>
      </c>
      <c r="J3107">
        <v>1.4607637121675966E-5</v>
      </c>
      <c r="K3107">
        <v>-2.8555519821545339</v>
      </c>
      <c r="L3107">
        <v>-377.31463974213779</v>
      </c>
      <c r="M3107">
        <v>0</v>
      </c>
    </row>
    <row r="3108" spans="1:15" x14ac:dyDescent="0.15">
      <c r="A3108">
        <v>142</v>
      </c>
      <c r="B3108" t="s">
        <v>210</v>
      </c>
      <c r="C3108" t="s">
        <v>464</v>
      </c>
      <c r="D3108">
        <v>10</v>
      </c>
      <c r="E3108">
        <v>4027929.6875</v>
      </c>
      <c r="F3108">
        <v>4051171.875</v>
      </c>
      <c r="G3108">
        <v>4039550.78125</v>
      </c>
      <c r="H3108">
        <v>2764247.8034980483</v>
      </c>
      <c r="I3108">
        <v>6.0246314844088604E-8</v>
      </c>
      <c r="J3108">
        <v>1.4923962379813877E-5</v>
      </c>
      <c r="K3108">
        <v>0.70666302105668255</v>
      </c>
      <c r="L3108">
        <v>-31.57041579156288</v>
      </c>
      <c r="M3108">
        <v>0</v>
      </c>
    </row>
    <row r="3109" spans="1:15" x14ac:dyDescent="0.15">
      <c r="A3109">
        <v>142</v>
      </c>
      <c r="B3109" t="s">
        <v>210</v>
      </c>
      <c r="C3109" t="s">
        <v>464</v>
      </c>
      <c r="D3109">
        <v>11</v>
      </c>
      <c r="E3109">
        <v>4039550.78125</v>
      </c>
      <c r="F3109">
        <v>4051171.875</v>
      </c>
      <c r="G3109">
        <v>4045361.328125</v>
      </c>
      <c r="H3109">
        <v>10359131.134805484</v>
      </c>
      <c r="I3109">
        <v>2.2030618841326169E-7</v>
      </c>
      <c r="J3109">
        <v>1.508402225338305E-5</v>
      </c>
      <c r="K3109">
        <v>2.6482484290953519</v>
      </c>
      <c r="L3109">
        <v>156.07431066255032</v>
      </c>
      <c r="M3109">
        <v>0</v>
      </c>
    </row>
    <row r="3110" spans="1:15" x14ac:dyDescent="0.15">
      <c r="A3110">
        <v>142</v>
      </c>
      <c r="B3110" t="s">
        <v>210</v>
      </c>
      <c r="C3110" t="s">
        <v>464</v>
      </c>
      <c r="D3110">
        <v>12</v>
      </c>
      <c r="E3110">
        <v>4039550.78125</v>
      </c>
      <c r="F3110">
        <v>4045361.328125</v>
      </c>
      <c r="G3110">
        <v>4042456.0546875</v>
      </c>
      <c r="H3110">
        <v>6508705.8930939771</v>
      </c>
      <c r="I3110">
        <v>1.401187264598077E-7</v>
      </c>
      <c r="J3110">
        <v>1.5003834791429596E-5</v>
      </c>
      <c r="K3110">
        <v>1.663910798359967</v>
      </c>
      <c r="L3110">
        <v>61.00869879702698</v>
      </c>
      <c r="M3110">
        <v>0</v>
      </c>
    </row>
    <row r="3111" spans="1:15" x14ac:dyDescent="0.15">
      <c r="A3111">
        <v>142</v>
      </c>
      <c r="B3111" t="s">
        <v>210</v>
      </c>
      <c r="C3111" t="s">
        <v>464</v>
      </c>
      <c r="D3111">
        <v>13</v>
      </c>
      <c r="E3111">
        <v>4039550.78125</v>
      </c>
      <c r="F3111">
        <v>4042456.0546875</v>
      </c>
      <c r="G3111">
        <v>4041003.41796875</v>
      </c>
      <c r="H3111">
        <v>4623299.0675507486</v>
      </c>
      <c r="I3111">
        <v>1.0014348462733111E-7</v>
      </c>
      <c r="J3111">
        <v>1.496385954959712E-5</v>
      </c>
      <c r="K3111">
        <v>1.1819180907694125</v>
      </c>
      <c r="L3111">
        <v>14.409679709568154</v>
      </c>
      <c r="M3111">
        <v>0</v>
      </c>
    </row>
    <row r="3112" spans="1:15" x14ac:dyDescent="0.15">
      <c r="A3112">
        <v>142</v>
      </c>
      <c r="B3112" t="s">
        <v>210</v>
      </c>
      <c r="C3112" t="s">
        <v>464</v>
      </c>
      <c r="D3112">
        <v>14</v>
      </c>
      <c r="E3112">
        <v>4039550.78125</v>
      </c>
      <c r="F3112">
        <v>4041003.41796875</v>
      </c>
      <c r="G3112">
        <v>4040277.099609375</v>
      </c>
      <c r="H3112">
        <v>3690450.6762561877</v>
      </c>
      <c r="I3112">
        <v>8.0184395070875405E-8</v>
      </c>
      <c r="J3112">
        <v>1.4943900460040664E-5</v>
      </c>
      <c r="K3112">
        <v>0.94344111285669541</v>
      </c>
      <c r="L3112">
        <v>-8.6584760086631043</v>
      </c>
      <c r="M3112">
        <v>0</v>
      </c>
    </row>
    <row r="3113" spans="1:15" x14ac:dyDescent="0.15">
      <c r="A3113">
        <v>142</v>
      </c>
      <c r="B3113" t="s">
        <v>210</v>
      </c>
      <c r="C3113" t="s">
        <v>464</v>
      </c>
      <c r="D3113">
        <v>15</v>
      </c>
      <c r="E3113">
        <v>4040277.099609375</v>
      </c>
      <c r="F3113">
        <v>4041003.41796875</v>
      </c>
      <c r="G3113">
        <v>4040640.2587890625</v>
      </c>
      <c r="H3113">
        <v>4156078.3694496406</v>
      </c>
      <c r="I3113">
        <v>9.0162064062144297E-8</v>
      </c>
      <c r="J3113">
        <v>1.4953878129031933E-5</v>
      </c>
      <c r="K3113">
        <v>1.0624759808389905</v>
      </c>
      <c r="L3113">
        <v>2.8569262113716039</v>
      </c>
      <c r="M3113">
        <v>0</v>
      </c>
    </row>
    <row r="3114" spans="1:15" x14ac:dyDescent="0.15">
      <c r="A3114">
        <v>142</v>
      </c>
      <c r="B3114" t="s">
        <v>210</v>
      </c>
      <c r="C3114" t="s">
        <v>464</v>
      </c>
      <c r="D3114">
        <v>16</v>
      </c>
      <c r="E3114">
        <v>4040277.099609375</v>
      </c>
      <c r="F3114">
        <v>4040640.2587890625</v>
      </c>
      <c r="G3114">
        <v>4040458.6791992188</v>
      </c>
      <c r="H3114">
        <v>3923086.4972326765</v>
      </c>
      <c r="I3114">
        <v>8.5173211249286841E-8</v>
      </c>
      <c r="J3114">
        <v>1.4948889276219076E-5</v>
      </c>
      <c r="K3114">
        <v>1.0029130356883647</v>
      </c>
      <c r="L3114">
        <v>-2.9049222201129981</v>
      </c>
      <c r="M3114">
        <v>0</v>
      </c>
    </row>
    <row r="3115" spans="1:15" x14ac:dyDescent="0.15">
      <c r="A3115">
        <v>142</v>
      </c>
      <c r="B3115" t="s">
        <v>210</v>
      </c>
      <c r="C3115" t="s">
        <v>464</v>
      </c>
      <c r="D3115">
        <v>17</v>
      </c>
      <c r="E3115">
        <v>4040458.6791992188</v>
      </c>
      <c r="F3115">
        <v>4040640.2587890625</v>
      </c>
      <c r="G3115">
        <v>4040549.4689941406</v>
      </c>
      <c r="H3115">
        <v>4039530.9158493076</v>
      </c>
      <c r="I3115">
        <v>8.7667482885774131E-8</v>
      </c>
      <c r="J3115">
        <v>1.4951383547855563E-5</v>
      </c>
      <c r="K3115">
        <v>1.0326813381324098</v>
      </c>
      <c r="L3115">
        <v>-2.520828299836737E-2</v>
      </c>
      <c r="M3115">
        <v>0</v>
      </c>
    </row>
    <row r="3116" spans="1:15" x14ac:dyDescent="0.15">
      <c r="A3116">
        <v>142</v>
      </c>
      <c r="B3116" t="s">
        <v>210</v>
      </c>
      <c r="C3116" t="s">
        <v>465</v>
      </c>
      <c r="D3116">
        <v>17</v>
      </c>
      <c r="E3116">
        <v>4040458.6791992188</v>
      </c>
      <c r="F3116">
        <v>4040640.2587890625</v>
      </c>
      <c r="G3116">
        <v>4040549.4689941406</v>
      </c>
      <c r="H3116">
        <v>4039530.9158493076</v>
      </c>
      <c r="I3116">
        <v>8.7667482885774131E-8</v>
      </c>
      <c r="J3116">
        <v>1.4951383547855563E-5</v>
      </c>
      <c r="K3116">
        <v>1.0326813381324098</v>
      </c>
      <c r="L3116">
        <v>-2.520828299836737E-2</v>
      </c>
      <c r="M3116">
        <v>0</v>
      </c>
      <c r="N3116" t="s">
        <v>466</v>
      </c>
      <c r="O3116" t="s">
        <v>467</v>
      </c>
    </row>
    <row r="3117" spans="1:15" x14ac:dyDescent="0.15">
      <c r="A3117">
        <v>143</v>
      </c>
      <c r="B3117" t="s">
        <v>211</v>
      </c>
      <c r="C3117" t="s">
        <v>461</v>
      </c>
      <c r="D3117">
        <v>0</v>
      </c>
      <c r="E3117">
        <v>100000</v>
      </c>
      <c r="F3117">
        <v>12000000</v>
      </c>
      <c r="G3117">
        <v>100000</v>
      </c>
      <c r="H3117">
        <v>54.959012183898956</v>
      </c>
      <c r="I3117">
        <v>-2.83160809868358E-4</v>
      </c>
      <c r="J3117">
        <v>-2.682970938033882E-4</v>
      </c>
      <c r="K3117">
        <v>1.2355971085136343E-5</v>
      </c>
      <c r="L3117">
        <v>-99.9450409878161</v>
      </c>
      <c r="M3117">
        <v>0</v>
      </c>
      <c r="O3117" t="s">
        <v>462</v>
      </c>
    </row>
    <row r="3118" spans="1:15" x14ac:dyDescent="0.15">
      <c r="A3118">
        <v>143</v>
      </c>
      <c r="B3118" t="s">
        <v>211</v>
      </c>
      <c r="C3118" t="s">
        <v>461</v>
      </c>
      <c r="D3118">
        <v>0</v>
      </c>
      <c r="E3118">
        <v>100000</v>
      </c>
      <c r="F3118">
        <v>12000000</v>
      </c>
      <c r="G3118">
        <v>12000000</v>
      </c>
      <c r="H3118">
        <v>1518645278945.9558</v>
      </c>
      <c r="I3118">
        <v>2.6593585249378251E-3</v>
      </c>
      <c r="J3118">
        <v>2.6742222410027949E-3</v>
      </c>
      <c r="K3118">
        <v>341424.20705174777</v>
      </c>
      <c r="L3118">
        <v>12655277.324549632</v>
      </c>
      <c r="M3118">
        <v>0</v>
      </c>
      <c r="O3118" t="s">
        <v>463</v>
      </c>
    </row>
    <row r="3119" spans="1:15" x14ac:dyDescent="0.15">
      <c r="A3119">
        <v>143</v>
      </c>
      <c r="B3119" t="s">
        <v>211</v>
      </c>
      <c r="C3119" t="s">
        <v>464</v>
      </c>
      <c r="D3119">
        <v>1</v>
      </c>
      <c r="E3119">
        <v>100000</v>
      </c>
      <c r="F3119">
        <v>12000000</v>
      </c>
      <c r="G3119">
        <v>6050000</v>
      </c>
      <c r="H3119">
        <v>17808967055.332462</v>
      </c>
      <c r="I3119">
        <v>8.8815919365556431E-5</v>
      </c>
      <c r="J3119">
        <v>1.0367963543052623E-4</v>
      </c>
      <c r="K3119">
        <v>4003.8398298632383</v>
      </c>
      <c r="L3119">
        <v>294263.09182367707</v>
      </c>
      <c r="M3119">
        <v>0</v>
      </c>
    </row>
    <row r="3120" spans="1:15" x14ac:dyDescent="0.15">
      <c r="A3120">
        <v>143</v>
      </c>
      <c r="B3120" t="s">
        <v>211</v>
      </c>
      <c r="C3120" t="s">
        <v>464</v>
      </c>
      <c r="D3120">
        <v>2</v>
      </c>
      <c r="E3120">
        <v>100000</v>
      </c>
      <c r="F3120">
        <v>6050000</v>
      </c>
      <c r="G3120">
        <v>3075000</v>
      </c>
      <c r="H3120">
        <v>-436071.94457572111</v>
      </c>
      <c r="I3120">
        <v>-1.1703604274885483E-5</v>
      </c>
      <c r="J3120">
        <v>3.1601117900843054E-6</v>
      </c>
      <c r="K3120">
        <v>-9.8038376675833122E-2</v>
      </c>
      <c r="L3120">
        <v>-114.18120144961695</v>
      </c>
      <c r="M3120">
        <v>0</v>
      </c>
    </row>
    <row r="3121" spans="1:15" x14ac:dyDescent="0.15">
      <c r="A3121">
        <v>143</v>
      </c>
      <c r="B3121" t="s">
        <v>211</v>
      </c>
      <c r="C3121" t="s">
        <v>464</v>
      </c>
      <c r="D3121">
        <v>3</v>
      </c>
      <c r="E3121">
        <v>3075000</v>
      </c>
      <c r="F3121">
        <v>6050000</v>
      </c>
      <c r="G3121">
        <v>4562500</v>
      </c>
      <c r="H3121">
        <v>142291209.6554786</v>
      </c>
      <c r="I3121">
        <v>2.3127457856299065E-6</v>
      </c>
      <c r="J3121">
        <v>1.7176461850599695E-5</v>
      </c>
      <c r="K3121">
        <v>31.990132324234921</v>
      </c>
      <c r="L3121">
        <v>3018.7114445036405</v>
      </c>
      <c r="M3121">
        <v>0</v>
      </c>
    </row>
    <row r="3122" spans="1:15" x14ac:dyDescent="0.15">
      <c r="A3122">
        <v>143</v>
      </c>
      <c r="B3122" t="s">
        <v>211</v>
      </c>
      <c r="C3122" t="s">
        <v>464</v>
      </c>
      <c r="D3122">
        <v>4</v>
      </c>
      <c r="E3122">
        <v>3075000</v>
      </c>
      <c r="F3122">
        <v>4562500</v>
      </c>
      <c r="G3122">
        <v>3818750</v>
      </c>
      <c r="H3122">
        <v>-11459155.113118188</v>
      </c>
      <c r="I3122">
        <v>-6.9933868851063141E-6</v>
      </c>
      <c r="J3122">
        <v>7.8703291798634746E-6</v>
      </c>
      <c r="K3122">
        <v>-2.5762651767467752</v>
      </c>
      <c r="L3122">
        <v>-400.07607497527169</v>
      </c>
      <c r="M3122">
        <v>0</v>
      </c>
    </row>
    <row r="3123" spans="1:15" x14ac:dyDescent="0.15">
      <c r="A3123">
        <v>143</v>
      </c>
      <c r="B3123" t="s">
        <v>211</v>
      </c>
      <c r="C3123" t="s">
        <v>464</v>
      </c>
      <c r="D3123">
        <v>5</v>
      </c>
      <c r="E3123">
        <v>3818750</v>
      </c>
      <c r="F3123">
        <v>4562500</v>
      </c>
      <c r="G3123">
        <v>4190625</v>
      </c>
      <c r="H3123">
        <v>-68598411.251938522</v>
      </c>
      <c r="I3123">
        <v>-3.6097679883479095E-6</v>
      </c>
      <c r="J3123">
        <v>1.1253948076621879E-5</v>
      </c>
      <c r="K3123">
        <v>-15.422402118129058</v>
      </c>
      <c r="L3123">
        <v>-1736.9494109336561</v>
      </c>
      <c r="M3123">
        <v>0</v>
      </c>
    </row>
    <row r="3124" spans="1:15" x14ac:dyDescent="0.15">
      <c r="A3124">
        <v>143</v>
      </c>
      <c r="B3124" t="s">
        <v>211</v>
      </c>
      <c r="C3124" t="s">
        <v>464</v>
      </c>
      <c r="D3124">
        <v>6</v>
      </c>
      <c r="E3124">
        <v>4190625</v>
      </c>
      <c r="F3124">
        <v>4562500</v>
      </c>
      <c r="G3124">
        <v>4376562.5</v>
      </c>
      <c r="H3124">
        <v>-55725389.286777735</v>
      </c>
      <c r="I3124">
        <v>-1.6728251907388537E-6</v>
      </c>
      <c r="J3124">
        <v>1.3190890874230935E-5</v>
      </c>
      <c r="K3124">
        <v>-12.528269184159582</v>
      </c>
      <c r="L3124">
        <v>-1373.2684449674314</v>
      </c>
      <c r="M3124">
        <v>0</v>
      </c>
    </row>
    <row r="3125" spans="1:15" x14ac:dyDescent="0.15">
      <c r="A3125">
        <v>143</v>
      </c>
      <c r="B3125" t="s">
        <v>211</v>
      </c>
      <c r="C3125" t="s">
        <v>464</v>
      </c>
      <c r="D3125">
        <v>7</v>
      </c>
      <c r="E3125">
        <v>4376562.5</v>
      </c>
      <c r="F3125">
        <v>4562500</v>
      </c>
      <c r="G3125">
        <v>4469531.25</v>
      </c>
      <c r="H3125">
        <v>-3508424.9419323201</v>
      </c>
      <c r="I3125">
        <v>-7.8148574332526034E-8</v>
      </c>
      <c r="J3125">
        <v>1.4785567490637263E-5</v>
      </c>
      <c r="K3125">
        <v>-0.78876958326385127</v>
      </c>
      <c r="L3125">
        <v>-178.49648532902236</v>
      </c>
      <c r="M3125">
        <v>0</v>
      </c>
    </row>
    <row r="3126" spans="1:15" x14ac:dyDescent="0.15">
      <c r="A3126">
        <v>143</v>
      </c>
      <c r="B3126" t="s">
        <v>211</v>
      </c>
      <c r="C3126" t="s">
        <v>464</v>
      </c>
      <c r="D3126">
        <v>8</v>
      </c>
      <c r="E3126">
        <v>4469531.25</v>
      </c>
      <c r="F3126">
        <v>4562500</v>
      </c>
      <c r="G3126">
        <v>4516015.625</v>
      </c>
      <c r="H3126">
        <v>57571165.739504822</v>
      </c>
      <c r="I3126">
        <v>1.0842411868870314E-6</v>
      </c>
      <c r="J3126">
        <v>1.594795725185682E-5</v>
      </c>
      <c r="K3126">
        <v>12.943239533393822</v>
      </c>
      <c r="L3126">
        <v>1174.822111349644</v>
      </c>
      <c r="M3126">
        <v>0</v>
      </c>
    </row>
    <row r="3127" spans="1:15" x14ac:dyDescent="0.15">
      <c r="A3127">
        <v>143</v>
      </c>
      <c r="B3127" t="s">
        <v>211</v>
      </c>
      <c r="C3127" t="s">
        <v>464</v>
      </c>
      <c r="D3127">
        <v>9</v>
      </c>
      <c r="E3127">
        <v>4469531.25</v>
      </c>
      <c r="F3127">
        <v>4516015.625</v>
      </c>
      <c r="G3127">
        <v>4492773.4375</v>
      </c>
      <c r="H3127">
        <v>24234206.43879883</v>
      </c>
      <c r="I3127">
        <v>4.9491646345795961E-7</v>
      </c>
      <c r="J3127">
        <v>1.5358632528427748E-5</v>
      </c>
      <c r="K3127">
        <v>5.4483721983043178</v>
      </c>
      <c r="L3127">
        <v>439.40415148741471</v>
      </c>
      <c r="M3127">
        <v>0</v>
      </c>
    </row>
    <row r="3128" spans="1:15" x14ac:dyDescent="0.15">
      <c r="A3128">
        <v>143</v>
      </c>
      <c r="B3128" t="s">
        <v>211</v>
      </c>
      <c r="C3128" t="s">
        <v>464</v>
      </c>
      <c r="D3128">
        <v>10</v>
      </c>
      <c r="E3128">
        <v>4469531.25</v>
      </c>
      <c r="F3128">
        <v>4492773.4375</v>
      </c>
      <c r="G3128">
        <v>4481152.34375</v>
      </c>
      <c r="H3128">
        <v>9683326.5711461585</v>
      </c>
      <c r="I3128">
        <v>2.0636855694950542E-7</v>
      </c>
      <c r="J3128">
        <v>1.5070084621919294E-5</v>
      </c>
      <c r="K3128">
        <v>2.1770206262198193</v>
      </c>
      <c r="L3128">
        <v>116.09009978542215</v>
      </c>
      <c r="M3128">
        <v>0</v>
      </c>
    </row>
    <row r="3129" spans="1:15" x14ac:dyDescent="0.15">
      <c r="A3129">
        <v>143</v>
      </c>
      <c r="B3129" t="s">
        <v>211</v>
      </c>
      <c r="C3129" t="s">
        <v>464</v>
      </c>
      <c r="D3129">
        <v>11</v>
      </c>
      <c r="E3129">
        <v>4469531.25</v>
      </c>
      <c r="F3129">
        <v>4481152.34375</v>
      </c>
      <c r="G3129">
        <v>4475341.796875</v>
      </c>
      <c r="H3129">
        <v>2920026.573585052</v>
      </c>
      <c r="I3129">
        <v>6.3608260440554978E-8</v>
      </c>
      <c r="J3129">
        <v>1.4927324325410344E-5</v>
      </c>
      <c r="K3129">
        <v>0.65648494172929739</v>
      </c>
      <c r="L3129">
        <v>-34.752993042363357</v>
      </c>
      <c r="M3129">
        <v>0</v>
      </c>
    </row>
    <row r="3130" spans="1:15" x14ac:dyDescent="0.15">
      <c r="A3130">
        <v>143</v>
      </c>
      <c r="B3130" t="s">
        <v>211</v>
      </c>
      <c r="C3130" t="s">
        <v>464</v>
      </c>
      <c r="D3130">
        <v>12</v>
      </c>
      <c r="E3130">
        <v>4475341.796875</v>
      </c>
      <c r="F3130">
        <v>4481152.34375</v>
      </c>
      <c r="G3130">
        <v>4478247.0703125</v>
      </c>
      <c r="H3130">
        <v>6259512.1262626844</v>
      </c>
      <c r="I3130">
        <v>1.3486271440261448E-7</v>
      </c>
      <c r="J3130">
        <v>1.4998578779372403E-5</v>
      </c>
      <c r="K3130">
        <v>1.4072733072487902</v>
      </c>
      <c r="L3130">
        <v>39.775944202781211</v>
      </c>
      <c r="M3130">
        <v>0</v>
      </c>
    </row>
    <row r="3131" spans="1:15" x14ac:dyDescent="0.15">
      <c r="A3131">
        <v>143</v>
      </c>
      <c r="B3131" t="s">
        <v>211</v>
      </c>
      <c r="C3131" t="s">
        <v>464</v>
      </c>
      <c r="D3131">
        <v>13</v>
      </c>
      <c r="E3131">
        <v>4475341.796875</v>
      </c>
      <c r="F3131">
        <v>4478247.0703125</v>
      </c>
      <c r="G3131">
        <v>4476794.43359375</v>
      </c>
      <c r="H3131">
        <v>4579266.769384875</v>
      </c>
      <c r="I3131">
        <v>9.9204096479578484E-8</v>
      </c>
      <c r="J3131">
        <v>1.4962920161449367E-5</v>
      </c>
      <c r="K3131">
        <v>1.0295179179043095</v>
      </c>
      <c r="L3131">
        <v>2.2889667441992692</v>
      </c>
      <c r="M3131">
        <v>0</v>
      </c>
    </row>
    <row r="3132" spans="1:15" x14ac:dyDescent="0.15">
      <c r="A3132">
        <v>143</v>
      </c>
      <c r="B3132" t="s">
        <v>211</v>
      </c>
      <c r="C3132" t="s">
        <v>464</v>
      </c>
      <c r="D3132">
        <v>14</v>
      </c>
      <c r="E3132">
        <v>4475341.796875</v>
      </c>
      <c r="F3132">
        <v>4476794.43359375</v>
      </c>
      <c r="G3132">
        <v>4476068.115234375</v>
      </c>
      <c r="H3132">
        <v>3747080.7822762593</v>
      </c>
      <c r="I3132">
        <v>8.1399513403790778E-8</v>
      </c>
      <c r="J3132">
        <v>1.4945115578373579E-5</v>
      </c>
      <c r="K3132">
        <v>0.84242456259138232</v>
      </c>
      <c r="L3132">
        <v>-16.286332428163789</v>
      </c>
      <c r="M3132">
        <v>0</v>
      </c>
    </row>
    <row r="3133" spans="1:15" x14ac:dyDescent="0.15">
      <c r="A3133">
        <v>143</v>
      </c>
      <c r="B3133" t="s">
        <v>211</v>
      </c>
      <c r="C3133" t="s">
        <v>464</v>
      </c>
      <c r="D3133">
        <v>15</v>
      </c>
      <c r="E3133">
        <v>4476068.115234375</v>
      </c>
      <c r="F3133">
        <v>4476794.43359375</v>
      </c>
      <c r="G3133">
        <v>4476431.2744140625</v>
      </c>
      <c r="H3133">
        <v>4162490.4976751772</v>
      </c>
      <c r="I3133">
        <v>9.0299254221428655E-8</v>
      </c>
      <c r="J3133">
        <v>1.4954015319191217E-5</v>
      </c>
      <c r="K3133">
        <v>0.93581762458417905</v>
      </c>
      <c r="L3133">
        <v>-7.0131932669954429</v>
      </c>
      <c r="M3133">
        <v>0</v>
      </c>
    </row>
    <row r="3134" spans="1:15" x14ac:dyDescent="0.15">
      <c r="A3134">
        <v>143</v>
      </c>
      <c r="B3134" t="s">
        <v>211</v>
      </c>
      <c r="C3134" t="s">
        <v>464</v>
      </c>
      <c r="D3134">
        <v>16</v>
      </c>
      <c r="E3134">
        <v>4476431.2744140625</v>
      </c>
      <c r="F3134">
        <v>4476794.43359375</v>
      </c>
      <c r="G3134">
        <v>4476612.8540039063</v>
      </c>
      <c r="H3134">
        <v>4370769.8227103036</v>
      </c>
      <c r="I3134">
        <v>9.4752364691675164E-8</v>
      </c>
      <c r="J3134">
        <v>1.4958468429661464E-5</v>
      </c>
      <c r="K3134">
        <v>0.98264330822555424</v>
      </c>
      <c r="L3134">
        <v>-2.3643552557585159</v>
      </c>
      <c r="M3134">
        <v>0</v>
      </c>
    </row>
    <row r="3135" spans="1:15" x14ac:dyDescent="0.15">
      <c r="A3135">
        <v>143</v>
      </c>
      <c r="B3135" t="s">
        <v>211</v>
      </c>
      <c r="C3135" t="s">
        <v>464</v>
      </c>
      <c r="D3135">
        <v>17</v>
      </c>
      <c r="E3135">
        <v>4476612.8540039063</v>
      </c>
      <c r="F3135">
        <v>4476794.43359375</v>
      </c>
      <c r="G3135">
        <v>4476703.6437988281</v>
      </c>
      <c r="H3135">
        <v>4474949.6713787438</v>
      </c>
      <c r="I3135">
        <v>9.6977518092319876E-8</v>
      </c>
      <c r="J3135">
        <v>1.4960693583062109E-5</v>
      </c>
      <c r="K3135">
        <v>1.0060651847595405</v>
      </c>
      <c r="L3135">
        <v>-3.9179998490941191E-2</v>
      </c>
      <c r="M3135">
        <v>0</v>
      </c>
    </row>
    <row r="3136" spans="1:15" x14ac:dyDescent="0.15">
      <c r="A3136">
        <v>143</v>
      </c>
      <c r="B3136" t="s">
        <v>211</v>
      </c>
      <c r="C3136" t="s">
        <v>465</v>
      </c>
      <c r="D3136">
        <v>17</v>
      </c>
      <c r="E3136">
        <v>4476612.8540039063</v>
      </c>
      <c r="F3136">
        <v>4476794.43359375</v>
      </c>
      <c r="G3136">
        <v>4476703.6437988281</v>
      </c>
      <c r="H3136">
        <v>4474949.6713787438</v>
      </c>
      <c r="I3136">
        <v>9.6977518092319876E-8</v>
      </c>
      <c r="J3136">
        <v>1.4960693583062109E-5</v>
      </c>
      <c r="K3136">
        <v>1.0060651847595405</v>
      </c>
      <c r="L3136">
        <v>-3.9179998490941191E-2</v>
      </c>
      <c r="M3136">
        <v>0</v>
      </c>
      <c r="N3136" t="s">
        <v>466</v>
      </c>
      <c r="O3136" t="s">
        <v>467</v>
      </c>
    </row>
    <row r="3137" spans="1:15" x14ac:dyDescent="0.15">
      <c r="A3137">
        <v>144</v>
      </c>
      <c r="B3137" t="s">
        <v>212</v>
      </c>
      <c r="C3137" t="s">
        <v>461</v>
      </c>
      <c r="D3137">
        <v>0</v>
      </c>
      <c r="E3137">
        <v>100000</v>
      </c>
      <c r="F3137">
        <v>12000000</v>
      </c>
      <c r="G3137">
        <v>100000</v>
      </c>
      <c r="H3137">
        <v>38.893341020452191</v>
      </c>
      <c r="I3137">
        <v>-2.597961370774719E-4</v>
      </c>
      <c r="J3137">
        <v>-2.491479581219955E-4</v>
      </c>
      <c r="K3137">
        <v>7.2100158409205227E-6</v>
      </c>
      <c r="L3137">
        <v>-99.961106658979546</v>
      </c>
      <c r="M3137">
        <v>0</v>
      </c>
      <c r="O3137" t="s">
        <v>462</v>
      </c>
    </row>
    <row r="3138" spans="1:15" x14ac:dyDescent="0.15">
      <c r="A3138">
        <v>144</v>
      </c>
      <c r="B3138" t="s">
        <v>212</v>
      </c>
      <c r="C3138" t="s">
        <v>461</v>
      </c>
      <c r="D3138">
        <v>0</v>
      </c>
      <c r="E3138">
        <v>100000</v>
      </c>
      <c r="F3138">
        <v>12000000</v>
      </c>
      <c r="G3138">
        <v>12000000</v>
      </c>
      <c r="H3138">
        <v>1189355044792.0188</v>
      </c>
      <c r="I3138">
        <v>1.4376763903903335E-3</v>
      </c>
      <c r="J3138">
        <v>1.4483245693458098E-3</v>
      </c>
      <c r="K3138">
        <v>220481.66828660617</v>
      </c>
      <c r="L3138">
        <v>9911192.0399334896</v>
      </c>
      <c r="M3138">
        <v>0</v>
      </c>
      <c r="O3138" t="s">
        <v>463</v>
      </c>
    </row>
    <row r="3139" spans="1:15" x14ac:dyDescent="0.15">
      <c r="A3139">
        <v>144</v>
      </c>
      <c r="B3139" t="s">
        <v>212</v>
      </c>
      <c r="C3139" t="s">
        <v>464</v>
      </c>
      <c r="D3139">
        <v>1</v>
      </c>
      <c r="E3139">
        <v>100000</v>
      </c>
      <c r="F3139">
        <v>12000000</v>
      </c>
      <c r="G3139">
        <v>6050000</v>
      </c>
      <c r="H3139">
        <v>11405841798.157614</v>
      </c>
      <c r="I3139">
        <v>4.2892194824911394E-5</v>
      </c>
      <c r="J3139">
        <v>5.3540373780387778E-5</v>
      </c>
      <c r="K3139">
        <v>2114.4056510986184</v>
      </c>
      <c r="L3139">
        <v>188426.310713349</v>
      </c>
      <c r="M3139">
        <v>0</v>
      </c>
    </row>
    <row r="3140" spans="1:15" x14ac:dyDescent="0.15">
      <c r="A3140">
        <v>144</v>
      </c>
      <c r="B3140" t="s">
        <v>212</v>
      </c>
      <c r="C3140" t="s">
        <v>464</v>
      </c>
      <c r="D3140">
        <v>2</v>
      </c>
      <c r="E3140">
        <v>100000</v>
      </c>
      <c r="F3140">
        <v>6050000</v>
      </c>
      <c r="G3140">
        <v>3075000</v>
      </c>
      <c r="H3140">
        <v>-374652.2197847846</v>
      </c>
      <c r="I3140">
        <v>-8.8158595762344939E-6</v>
      </c>
      <c r="J3140">
        <v>1.8323193792418877E-6</v>
      </c>
      <c r="K3140">
        <v>-6.9452722975479886E-2</v>
      </c>
      <c r="L3140">
        <v>-112.18381202552145</v>
      </c>
      <c r="M3140">
        <v>0</v>
      </c>
    </row>
    <row r="3141" spans="1:15" x14ac:dyDescent="0.15">
      <c r="A3141">
        <v>144</v>
      </c>
      <c r="B3141" t="s">
        <v>212</v>
      </c>
      <c r="C3141" t="s">
        <v>464</v>
      </c>
      <c r="D3141">
        <v>3</v>
      </c>
      <c r="E3141">
        <v>3075000</v>
      </c>
      <c r="F3141">
        <v>6050000</v>
      </c>
      <c r="G3141">
        <v>4562500</v>
      </c>
      <c r="H3141">
        <v>-48676586.135969877</v>
      </c>
      <c r="I3141">
        <v>-1.1335520703291159E-6</v>
      </c>
      <c r="J3141">
        <v>9.5146268851472664E-6</v>
      </c>
      <c r="K3141">
        <v>-9.0236258422160791</v>
      </c>
      <c r="L3141">
        <v>-1166.8840796924906</v>
      </c>
      <c r="M3141">
        <v>0</v>
      </c>
    </row>
    <row r="3142" spans="1:15" x14ac:dyDescent="0.15">
      <c r="A3142">
        <v>144</v>
      </c>
      <c r="B3142" t="s">
        <v>212</v>
      </c>
      <c r="C3142" t="s">
        <v>464</v>
      </c>
      <c r="D3142">
        <v>4</v>
      </c>
      <c r="E3142">
        <v>4562500</v>
      </c>
      <c r="F3142">
        <v>6050000</v>
      </c>
      <c r="G3142">
        <v>5306250</v>
      </c>
      <c r="H3142">
        <v>2151906556.7694883</v>
      </c>
      <c r="I3142">
        <v>1.2430877240812255E-5</v>
      </c>
      <c r="J3142">
        <v>2.3079056196288637E-5</v>
      </c>
      <c r="K3142">
        <v>398.91868261793161</v>
      </c>
      <c r="L3142">
        <v>40454.187171156438</v>
      </c>
      <c r="M3142">
        <v>0</v>
      </c>
    </row>
    <row r="3143" spans="1:15" x14ac:dyDescent="0.15">
      <c r="A3143">
        <v>144</v>
      </c>
      <c r="B3143" t="s">
        <v>212</v>
      </c>
      <c r="C3143" t="s">
        <v>464</v>
      </c>
      <c r="D3143">
        <v>5</v>
      </c>
      <c r="E3143">
        <v>4562500</v>
      </c>
      <c r="F3143">
        <v>5306250</v>
      </c>
      <c r="G3143">
        <v>4934375</v>
      </c>
      <c r="H3143">
        <v>325970899.06496471</v>
      </c>
      <c r="I3143">
        <v>3.194735092955304E-6</v>
      </c>
      <c r="J3143">
        <v>1.3842914048431686E-5</v>
      </c>
      <c r="K3143">
        <v>60.428219439970732</v>
      </c>
      <c r="L3143">
        <v>6506.1233502716095</v>
      </c>
      <c r="M3143">
        <v>0</v>
      </c>
    </row>
    <row r="3144" spans="1:15" x14ac:dyDescent="0.15">
      <c r="A3144">
        <v>144</v>
      </c>
      <c r="B3144" t="s">
        <v>212</v>
      </c>
      <c r="C3144" t="s">
        <v>464</v>
      </c>
      <c r="D3144">
        <v>6</v>
      </c>
      <c r="E3144">
        <v>4562500</v>
      </c>
      <c r="F3144">
        <v>4934375</v>
      </c>
      <c r="G3144">
        <v>4748437.5</v>
      </c>
      <c r="H3144">
        <v>23713672.976666726</v>
      </c>
      <c r="I3144">
        <v>3.6997709874534621E-7</v>
      </c>
      <c r="J3144">
        <v>1.1018156054221729E-5</v>
      </c>
      <c r="K3144">
        <v>4.3960213579560508</v>
      </c>
      <c r="L3144">
        <v>399.39949671163885</v>
      </c>
      <c r="M3144">
        <v>0</v>
      </c>
    </row>
    <row r="3145" spans="1:15" x14ac:dyDescent="0.15">
      <c r="A3145">
        <v>144</v>
      </c>
      <c r="B3145" t="s">
        <v>212</v>
      </c>
      <c r="C3145" t="s">
        <v>464</v>
      </c>
      <c r="D3145">
        <v>7</v>
      </c>
      <c r="E3145">
        <v>4562500</v>
      </c>
      <c r="F3145">
        <v>4748437.5</v>
      </c>
      <c r="G3145">
        <v>4655468.75</v>
      </c>
      <c r="H3145">
        <v>-21132923.870819833</v>
      </c>
      <c r="I3145">
        <v>-3.9598867214236812E-7</v>
      </c>
      <c r="J3145">
        <v>1.0252190283334014E-5</v>
      </c>
      <c r="K3145">
        <v>-3.917604193310491</v>
      </c>
      <c r="L3145">
        <v>-553.93761628879656</v>
      </c>
      <c r="M3145">
        <v>0</v>
      </c>
    </row>
    <row r="3146" spans="1:15" x14ac:dyDescent="0.15">
      <c r="A3146">
        <v>144</v>
      </c>
      <c r="B3146" t="s">
        <v>212</v>
      </c>
      <c r="C3146" t="s">
        <v>464</v>
      </c>
      <c r="D3146">
        <v>8</v>
      </c>
      <c r="E3146">
        <v>4655468.75</v>
      </c>
      <c r="F3146">
        <v>4748437.5</v>
      </c>
      <c r="G3146">
        <v>4701953.125</v>
      </c>
      <c r="H3146">
        <v>-972729.6229990744</v>
      </c>
      <c r="I3146">
        <v>-1.6571511278310963E-8</v>
      </c>
      <c r="J3146">
        <v>1.0631607444198071E-5</v>
      </c>
      <c r="K3146">
        <v>-0.180323824252279</v>
      </c>
      <c r="L3146">
        <v>-120.68777797522331</v>
      </c>
      <c r="M3146">
        <v>0</v>
      </c>
    </row>
    <row r="3147" spans="1:15" x14ac:dyDescent="0.15">
      <c r="A3147">
        <v>144</v>
      </c>
      <c r="B3147" t="s">
        <v>212</v>
      </c>
      <c r="C3147" t="s">
        <v>464</v>
      </c>
      <c r="D3147">
        <v>9</v>
      </c>
      <c r="E3147">
        <v>4701953.125</v>
      </c>
      <c r="F3147">
        <v>4748437.5</v>
      </c>
      <c r="G3147">
        <v>4725195.3125</v>
      </c>
      <c r="H3147">
        <v>10793187.13449024</v>
      </c>
      <c r="I3147">
        <v>1.7581486725213281E-7</v>
      </c>
      <c r="J3147">
        <v>1.0823993822728515E-5</v>
      </c>
      <c r="K3147">
        <v>2.0008322291667566</v>
      </c>
      <c r="L3147">
        <v>128.41779906828435</v>
      </c>
      <c r="M3147">
        <v>0</v>
      </c>
    </row>
    <row r="3148" spans="1:15" x14ac:dyDescent="0.15">
      <c r="A3148">
        <v>144</v>
      </c>
      <c r="B3148" t="s">
        <v>212</v>
      </c>
      <c r="C3148" t="s">
        <v>464</v>
      </c>
      <c r="D3148">
        <v>10</v>
      </c>
      <c r="E3148">
        <v>4701953.125</v>
      </c>
      <c r="F3148">
        <v>4725195.3125</v>
      </c>
      <c r="G3148">
        <v>4713574.21875</v>
      </c>
      <c r="H3148">
        <v>4767326.7455495102</v>
      </c>
      <c r="I3148">
        <v>7.9399505416413084E-8</v>
      </c>
      <c r="J3148">
        <v>1.0727578460892795E-5</v>
      </c>
      <c r="K3148">
        <v>0.88376314434342773</v>
      </c>
      <c r="L3148">
        <v>1.1403772234176244</v>
      </c>
      <c r="M3148">
        <v>0</v>
      </c>
    </row>
    <row r="3149" spans="1:15" x14ac:dyDescent="0.15">
      <c r="A3149">
        <v>144</v>
      </c>
      <c r="B3149" t="s">
        <v>212</v>
      </c>
      <c r="C3149" t="s">
        <v>464</v>
      </c>
      <c r="D3149">
        <v>11</v>
      </c>
      <c r="E3149">
        <v>4701953.125</v>
      </c>
      <c r="F3149">
        <v>4713574.21875</v>
      </c>
      <c r="G3149">
        <v>4707763.671875</v>
      </c>
      <c r="H3149">
        <v>1861747.6839472516</v>
      </c>
      <c r="I3149">
        <v>3.1358340119833455E-8</v>
      </c>
      <c r="J3149">
        <v>1.0679537295596216E-5</v>
      </c>
      <c r="K3149">
        <v>0.34512926739819366</v>
      </c>
      <c r="L3149">
        <v>-60.453671558118849</v>
      </c>
      <c r="M3149">
        <v>0</v>
      </c>
    </row>
    <row r="3150" spans="1:15" x14ac:dyDescent="0.15">
      <c r="A3150">
        <v>144</v>
      </c>
      <c r="B3150" t="s">
        <v>212</v>
      </c>
      <c r="C3150" t="s">
        <v>464</v>
      </c>
      <c r="D3150">
        <v>12</v>
      </c>
      <c r="E3150">
        <v>4707763.671875</v>
      </c>
      <c r="F3150">
        <v>4713574.21875</v>
      </c>
      <c r="G3150">
        <v>4710668.9453125</v>
      </c>
      <c r="H3150">
        <v>3305602.9591058167</v>
      </c>
      <c r="I3150">
        <v>5.5364616841214575E-8</v>
      </c>
      <c r="J3150">
        <v>1.0703543572317597E-5</v>
      </c>
      <c r="K3150">
        <v>0.61278998084566183</v>
      </c>
      <c r="L3150">
        <v>-29.827313328924095</v>
      </c>
      <c r="M3150">
        <v>0</v>
      </c>
    </row>
    <row r="3151" spans="1:15" x14ac:dyDescent="0.15">
      <c r="A3151">
        <v>144</v>
      </c>
      <c r="B3151" t="s">
        <v>212</v>
      </c>
      <c r="C3151" t="s">
        <v>464</v>
      </c>
      <c r="D3151">
        <v>13</v>
      </c>
      <c r="E3151">
        <v>4710668.9453125</v>
      </c>
      <c r="F3151">
        <v>4713574.21875</v>
      </c>
      <c r="G3151">
        <v>4712121.58203125</v>
      </c>
      <c r="H3151">
        <v>4034222.2949812496</v>
      </c>
      <c r="I3151">
        <v>6.7378385189596708E-8</v>
      </c>
      <c r="J3151">
        <v>1.0715557340665979E-5</v>
      </c>
      <c r="K3151">
        <v>0.74786083914246815</v>
      </c>
      <c r="L3151">
        <v>-14.38628599132578</v>
      </c>
      <c r="M3151">
        <v>0</v>
      </c>
    </row>
    <row r="3152" spans="1:15" x14ac:dyDescent="0.15">
      <c r="A3152">
        <v>144</v>
      </c>
      <c r="B3152" t="s">
        <v>212</v>
      </c>
      <c r="C3152" t="s">
        <v>464</v>
      </c>
      <c r="D3152">
        <v>14</v>
      </c>
      <c r="E3152">
        <v>4712121.58203125</v>
      </c>
      <c r="F3152">
        <v>4713574.21875</v>
      </c>
      <c r="G3152">
        <v>4712847.900390625</v>
      </c>
      <c r="H3152">
        <v>4400228.7590147257</v>
      </c>
      <c r="I3152">
        <v>7.3388276514056928E-8</v>
      </c>
      <c r="J3152">
        <v>1.0721567231990439E-5</v>
      </c>
      <c r="K3152">
        <v>0.81571081896736897</v>
      </c>
      <c r="L3152">
        <v>-6.6333382274014792</v>
      </c>
      <c r="M3152">
        <v>0</v>
      </c>
    </row>
    <row r="3153" spans="1:15" x14ac:dyDescent="0.15">
      <c r="A3153">
        <v>144</v>
      </c>
      <c r="B3153" t="s">
        <v>212</v>
      </c>
      <c r="C3153" t="s">
        <v>464</v>
      </c>
      <c r="D3153">
        <v>15</v>
      </c>
      <c r="E3153">
        <v>4712847.900390625</v>
      </c>
      <c r="F3153">
        <v>4713574.21875</v>
      </c>
      <c r="G3153">
        <v>4713211.0595703125</v>
      </c>
      <c r="H3153">
        <v>4583638.2277224874</v>
      </c>
      <c r="I3153">
        <v>7.6393673782567011E-8</v>
      </c>
      <c r="J3153">
        <v>1.0724572629258949E-5</v>
      </c>
      <c r="K3153">
        <v>0.84971111670631605</v>
      </c>
      <c r="L3153">
        <v>-2.7491413011247112</v>
      </c>
      <c r="M3153">
        <v>0</v>
      </c>
    </row>
    <row r="3154" spans="1:15" x14ac:dyDescent="0.15">
      <c r="A3154">
        <v>144</v>
      </c>
      <c r="B3154" t="s">
        <v>212</v>
      </c>
      <c r="C3154" t="s">
        <v>464</v>
      </c>
      <c r="D3154">
        <v>16</v>
      </c>
      <c r="E3154">
        <v>4713211.0595703125</v>
      </c>
      <c r="F3154">
        <v>4713574.21875</v>
      </c>
      <c r="G3154">
        <v>4713392.6391601563</v>
      </c>
      <c r="H3154">
        <v>4675423.1250349199</v>
      </c>
      <c r="I3154">
        <v>7.7896134802385293E-8</v>
      </c>
      <c r="J3154">
        <v>1.0726075090278768E-5</v>
      </c>
      <c r="K3154">
        <v>0.86672612611967326</v>
      </c>
      <c r="L3154">
        <v>-0.80556654265921313</v>
      </c>
      <c r="M3154">
        <v>0</v>
      </c>
    </row>
    <row r="3155" spans="1:15" x14ac:dyDescent="0.15">
      <c r="A3155">
        <v>144</v>
      </c>
      <c r="B3155" t="s">
        <v>212</v>
      </c>
      <c r="C3155" t="s">
        <v>465</v>
      </c>
      <c r="D3155">
        <v>16</v>
      </c>
      <c r="E3155">
        <v>4713211.0595703125</v>
      </c>
      <c r="F3155">
        <v>4713574.21875</v>
      </c>
      <c r="G3155">
        <v>4713392.6391601563</v>
      </c>
      <c r="H3155">
        <v>4675423.1250349199</v>
      </c>
      <c r="I3155">
        <v>7.7896134802385293E-8</v>
      </c>
      <c r="J3155">
        <v>1.0726075090278768E-5</v>
      </c>
      <c r="K3155">
        <v>0.86672612611967326</v>
      </c>
      <c r="L3155">
        <v>-0.80556654265921313</v>
      </c>
      <c r="M3155">
        <v>0</v>
      </c>
      <c r="N3155" t="s">
        <v>466</v>
      </c>
      <c r="O3155" t="s">
        <v>467</v>
      </c>
    </row>
    <row r="3156" spans="1:15" x14ac:dyDescent="0.15">
      <c r="A3156">
        <v>145</v>
      </c>
      <c r="B3156" t="s">
        <v>213</v>
      </c>
      <c r="C3156" t="s">
        <v>461</v>
      </c>
      <c r="D3156">
        <v>0</v>
      </c>
      <c r="E3156">
        <v>100000</v>
      </c>
      <c r="F3156">
        <v>12000000</v>
      </c>
      <c r="G3156">
        <v>100000</v>
      </c>
      <c r="H3156">
        <v>-64.624904307649103</v>
      </c>
      <c r="I3156">
        <v>-1.9883492255226803E-4</v>
      </c>
      <c r="J3156">
        <v>-1.8849329385406074E-4</v>
      </c>
      <c r="K3156">
        <v>-1.5519690621959782E-5</v>
      </c>
      <c r="L3156">
        <v>-100.06462490430765</v>
      </c>
      <c r="M3156">
        <v>0</v>
      </c>
      <c r="O3156" t="s">
        <v>462</v>
      </c>
    </row>
    <row r="3157" spans="1:15" x14ac:dyDescent="0.15">
      <c r="A3157">
        <v>145</v>
      </c>
      <c r="B3157" t="s">
        <v>213</v>
      </c>
      <c r="C3157" t="s">
        <v>461</v>
      </c>
      <c r="D3157">
        <v>0</v>
      </c>
      <c r="E3157">
        <v>100000</v>
      </c>
      <c r="F3157">
        <v>12000000</v>
      </c>
      <c r="G3157">
        <v>12000000</v>
      </c>
      <c r="H3157">
        <v>12849554496825.912</v>
      </c>
      <c r="I3157">
        <v>9.182844105241561E-3</v>
      </c>
      <c r="J3157">
        <v>9.1931857339397679E-3</v>
      </c>
      <c r="K3157">
        <v>3085824.4597376753</v>
      </c>
      <c r="L3157">
        <v>107079520.8068826</v>
      </c>
      <c r="M3157">
        <v>0</v>
      </c>
      <c r="O3157" t="s">
        <v>463</v>
      </c>
    </row>
    <row r="3158" spans="1:15" x14ac:dyDescent="0.15">
      <c r="A3158">
        <v>145</v>
      </c>
      <c r="B3158" t="s">
        <v>213</v>
      </c>
      <c r="C3158" t="s">
        <v>464</v>
      </c>
      <c r="D3158">
        <v>1</v>
      </c>
      <c r="E3158">
        <v>100000</v>
      </c>
      <c r="F3158">
        <v>12000000</v>
      </c>
      <c r="G3158">
        <v>6050000</v>
      </c>
      <c r="H3158">
        <v>135294961176.96136</v>
      </c>
      <c r="I3158">
        <v>2.6060681167790602E-4</v>
      </c>
      <c r="J3158">
        <v>2.7094844037611331E-4</v>
      </c>
      <c r="K3158">
        <v>32491.126488646456</v>
      </c>
      <c r="L3158">
        <v>2236180.3500324194</v>
      </c>
      <c r="M3158">
        <v>0</v>
      </c>
    </row>
    <row r="3159" spans="1:15" x14ac:dyDescent="0.15">
      <c r="A3159">
        <v>145</v>
      </c>
      <c r="B3159" t="s">
        <v>213</v>
      </c>
      <c r="C3159" t="s">
        <v>464</v>
      </c>
      <c r="D3159">
        <v>2</v>
      </c>
      <c r="E3159">
        <v>100000</v>
      </c>
      <c r="F3159">
        <v>6050000</v>
      </c>
      <c r="G3159">
        <v>3075000</v>
      </c>
      <c r="H3159">
        <v>-15738694.388781833</v>
      </c>
      <c r="I3159">
        <v>-4.4290533634201732E-6</v>
      </c>
      <c r="J3159">
        <v>5.9125753347871295E-6</v>
      </c>
      <c r="K3159">
        <v>-3.7796522923215767</v>
      </c>
      <c r="L3159">
        <v>-611.82745979778315</v>
      </c>
      <c r="M3159">
        <v>0</v>
      </c>
    </row>
    <row r="3160" spans="1:15" x14ac:dyDescent="0.15">
      <c r="A3160">
        <v>145</v>
      </c>
      <c r="B3160" t="s">
        <v>213</v>
      </c>
      <c r="C3160" t="s">
        <v>464</v>
      </c>
      <c r="D3160">
        <v>3</v>
      </c>
      <c r="E3160">
        <v>3075000</v>
      </c>
      <c r="F3160">
        <v>6050000</v>
      </c>
      <c r="G3160">
        <v>4562500</v>
      </c>
      <c r="H3160">
        <v>12815517111.98308</v>
      </c>
      <c r="I3160">
        <v>4.5139732364795289E-5</v>
      </c>
      <c r="J3160">
        <v>5.5481361063002596E-5</v>
      </c>
      <c r="K3160">
        <v>3077.6503713115389</v>
      </c>
      <c r="L3160">
        <v>280788.04629004013</v>
      </c>
      <c r="M3160">
        <v>0</v>
      </c>
    </row>
    <row r="3161" spans="1:15" x14ac:dyDescent="0.15">
      <c r="A3161">
        <v>145</v>
      </c>
      <c r="B3161" t="s">
        <v>213</v>
      </c>
      <c r="C3161" t="s">
        <v>464</v>
      </c>
      <c r="D3161">
        <v>4</v>
      </c>
      <c r="E3161">
        <v>3075000</v>
      </c>
      <c r="F3161">
        <v>4562500</v>
      </c>
      <c r="G3161">
        <v>3818750</v>
      </c>
      <c r="H3161">
        <v>901777337.57891214</v>
      </c>
      <c r="I3161">
        <v>6.201698529352654E-6</v>
      </c>
      <c r="J3161">
        <v>1.6543327227559957E-5</v>
      </c>
      <c r="K3161">
        <v>216.56210464148879</v>
      </c>
      <c r="L3161">
        <v>23514.463831853674</v>
      </c>
      <c r="M3161">
        <v>0</v>
      </c>
    </row>
    <row r="3162" spans="1:15" x14ac:dyDescent="0.15">
      <c r="A3162">
        <v>145</v>
      </c>
      <c r="B3162" t="s">
        <v>213</v>
      </c>
      <c r="C3162" t="s">
        <v>464</v>
      </c>
      <c r="D3162">
        <v>5</v>
      </c>
      <c r="E3162">
        <v>3075000</v>
      </c>
      <c r="F3162">
        <v>3818750</v>
      </c>
      <c r="G3162">
        <v>3446875</v>
      </c>
      <c r="H3162">
        <v>-45097018.958117425</v>
      </c>
      <c r="I3162">
        <v>-9.9330085825713445E-7</v>
      </c>
      <c r="J3162">
        <v>9.3483278399501683E-6</v>
      </c>
      <c r="K3162">
        <v>-10.830062956391833</v>
      </c>
      <c r="L3162">
        <v>-1408.3450649680485</v>
      </c>
      <c r="M3162">
        <v>0</v>
      </c>
    </row>
    <row r="3163" spans="1:15" x14ac:dyDescent="0.15">
      <c r="A3163">
        <v>145</v>
      </c>
      <c r="B3163" t="s">
        <v>213</v>
      </c>
      <c r="C3163" t="s">
        <v>464</v>
      </c>
      <c r="D3163">
        <v>6</v>
      </c>
      <c r="E3163">
        <v>3446875</v>
      </c>
      <c r="F3163">
        <v>3818750</v>
      </c>
      <c r="G3163">
        <v>3632812.5</v>
      </c>
      <c r="H3163">
        <v>80270333.698007464</v>
      </c>
      <c r="I3163">
        <v>1.05898123297581E-6</v>
      </c>
      <c r="J3163">
        <v>1.1400609931183113E-5</v>
      </c>
      <c r="K3163">
        <v>19.276945296259377</v>
      </c>
      <c r="L3163">
        <v>2109.5919813645064</v>
      </c>
      <c r="M3163">
        <v>0</v>
      </c>
    </row>
    <row r="3164" spans="1:15" x14ac:dyDescent="0.15">
      <c r="A3164">
        <v>145</v>
      </c>
      <c r="B3164" t="s">
        <v>213</v>
      </c>
      <c r="C3164" t="s">
        <v>464</v>
      </c>
      <c r="D3164">
        <v>7</v>
      </c>
      <c r="E3164">
        <v>3446875</v>
      </c>
      <c r="F3164">
        <v>3632812.5</v>
      </c>
      <c r="G3164">
        <v>3539843.75</v>
      </c>
      <c r="H3164">
        <v>337232.76257119357</v>
      </c>
      <c r="I3164">
        <v>5.5905455662384588E-9</v>
      </c>
      <c r="J3164">
        <v>1.0347219243773541E-5</v>
      </c>
      <c r="K3164">
        <v>8.0986551527849129E-2</v>
      </c>
      <c r="L3164">
        <v>-90.473230278280127</v>
      </c>
      <c r="M3164">
        <v>0</v>
      </c>
    </row>
    <row r="3165" spans="1:15" x14ac:dyDescent="0.15">
      <c r="A3165">
        <v>145</v>
      </c>
      <c r="B3165" t="s">
        <v>213</v>
      </c>
      <c r="C3165" t="s">
        <v>464</v>
      </c>
      <c r="D3165">
        <v>8</v>
      </c>
      <c r="E3165">
        <v>3539843.75</v>
      </c>
      <c r="F3165">
        <v>3632812.5</v>
      </c>
      <c r="G3165">
        <v>3586328.125</v>
      </c>
      <c r="H3165">
        <v>35735921.407338783</v>
      </c>
      <c r="I3165">
        <v>5.2549548402351662E-7</v>
      </c>
      <c r="J3165">
        <v>1.0867124182230819E-5</v>
      </c>
      <c r="K3165">
        <v>8.58199250388558</v>
      </c>
      <c r="L3165">
        <v>896.44873981905334</v>
      </c>
      <c r="M3165">
        <v>0</v>
      </c>
    </row>
    <row r="3166" spans="1:15" x14ac:dyDescent="0.15">
      <c r="A3166">
        <v>145</v>
      </c>
      <c r="B3166" t="s">
        <v>213</v>
      </c>
      <c r="C3166" t="s">
        <v>464</v>
      </c>
      <c r="D3166">
        <v>9</v>
      </c>
      <c r="E3166">
        <v>3539843.75</v>
      </c>
      <c r="F3166">
        <v>3586328.125</v>
      </c>
      <c r="G3166">
        <v>3563085.9375</v>
      </c>
      <c r="H3166">
        <v>16924511.919734828</v>
      </c>
      <c r="I3166">
        <v>2.638374616319435E-7</v>
      </c>
      <c r="J3166">
        <v>1.0605466159839246E-5</v>
      </c>
      <c r="K3166">
        <v>4.0644267366577118</v>
      </c>
      <c r="L3166">
        <v>374.99589447482498</v>
      </c>
      <c r="M3166">
        <v>0</v>
      </c>
    </row>
    <row r="3167" spans="1:15" x14ac:dyDescent="0.15">
      <c r="A3167">
        <v>145</v>
      </c>
      <c r="B3167" t="s">
        <v>213</v>
      </c>
      <c r="C3167" t="s">
        <v>464</v>
      </c>
      <c r="D3167">
        <v>10</v>
      </c>
      <c r="E3167">
        <v>3539843.75</v>
      </c>
      <c r="F3167">
        <v>3563085.9375</v>
      </c>
      <c r="G3167">
        <v>3551464.84375</v>
      </c>
      <c r="H3167">
        <v>8356775.125116501</v>
      </c>
      <c r="I3167">
        <v>1.3428715396439531E-7</v>
      </c>
      <c r="J3167">
        <v>1.0475915852171698E-5</v>
      </c>
      <c r="K3167">
        <v>2.0068821134601897</v>
      </c>
      <c r="L3167">
        <v>135.30502180876337</v>
      </c>
      <c r="M3167">
        <v>0</v>
      </c>
    </row>
    <row r="3168" spans="1:15" x14ac:dyDescent="0.15">
      <c r="A3168">
        <v>145</v>
      </c>
      <c r="B3168" t="s">
        <v>213</v>
      </c>
      <c r="C3168" t="s">
        <v>464</v>
      </c>
      <c r="D3168">
        <v>11</v>
      </c>
      <c r="E3168">
        <v>3539843.75</v>
      </c>
      <c r="F3168">
        <v>3551464.84375</v>
      </c>
      <c r="G3168">
        <v>3545654.296875</v>
      </c>
      <c r="H3168">
        <v>4278955.3170597041</v>
      </c>
      <c r="I3168">
        <v>6.9831705643423037E-8</v>
      </c>
      <c r="J3168">
        <v>1.0411460403850726E-5</v>
      </c>
      <c r="K3168">
        <v>1.0275924338675775</v>
      </c>
      <c r="L3168">
        <v>20.681684078196984</v>
      </c>
      <c r="M3168">
        <v>0</v>
      </c>
    </row>
    <row r="3169" spans="1:15" x14ac:dyDescent="0.15">
      <c r="A3169">
        <v>145</v>
      </c>
      <c r="B3169" t="s">
        <v>213</v>
      </c>
      <c r="C3169" t="s">
        <v>464</v>
      </c>
      <c r="D3169">
        <v>12</v>
      </c>
      <c r="E3169">
        <v>3539843.75</v>
      </c>
      <c r="F3169">
        <v>3545654.296875</v>
      </c>
      <c r="G3169">
        <v>3542749.0234375</v>
      </c>
      <c r="H3169">
        <v>2291173.3325717966</v>
      </c>
      <c r="I3169">
        <v>3.7684792174471393E-8</v>
      </c>
      <c r="J3169">
        <v>1.0379313490381774E-5</v>
      </c>
      <c r="K3169">
        <v>0.5502259796551856</v>
      </c>
      <c r="L3169">
        <v>-35.327811329161271</v>
      </c>
      <c r="M3169">
        <v>0</v>
      </c>
    </row>
    <row r="3170" spans="1:15" x14ac:dyDescent="0.15">
      <c r="A3170">
        <v>145</v>
      </c>
      <c r="B3170" t="s">
        <v>213</v>
      </c>
      <c r="C3170" t="s">
        <v>464</v>
      </c>
      <c r="D3170">
        <v>13</v>
      </c>
      <c r="E3170">
        <v>3542749.0234375</v>
      </c>
      <c r="F3170">
        <v>3545654.296875</v>
      </c>
      <c r="G3170">
        <v>3544201.66015625</v>
      </c>
      <c r="H3170">
        <v>3280832.8884393242</v>
      </c>
      <c r="I3170">
        <v>5.3751771698721588E-8</v>
      </c>
      <c r="J3170">
        <v>1.0395380469906024E-5</v>
      </c>
      <c r="K3170">
        <v>0.78789302601570477</v>
      </c>
      <c r="L3170">
        <v>-7.4309759142010812</v>
      </c>
      <c r="M3170">
        <v>0</v>
      </c>
    </row>
    <row r="3171" spans="1:15" x14ac:dyDescent="0.15">
      <c r="A3171">
        <v>145</v>
      </c>
      <c r="B3171" t="s">
        <v>213</v>
      </c>
      <c r="C3171" t="s">
        <v>464</v>
      </c>
      <c r="D3171">
        <v>14</v>
      </c>
      <c r="E3171">
        <v>3544201.66015625</v>
      </c>
      <c r="F3171">
        <v>3545654.296875</v>
      </c>
      <c r="G3171">
        <v>3544927.978515625</v>
      </c>
      <c r="H3171">
        <v>3778819.193138455</v>
      </c>
      <c r="I3171">
        <v>6.1789860093885179E-8</v>
      </c>
      <c r="J3171">
        <v>1.0403418558301188E-5</v>
      </c>
      <c r="K3171">
        <v>0.90748459006833793</v>
      </c>
      <c r="L3171">
        <v>6.5979116089339502</v>
      </c>
      <c r="M3171">
        <v>0</v>
      </c>
    </row>
    <row r="3172" spans="1:15" x14ac:dyDescent="0.15">
      <c r="A3172">
        <v>145</v>
      </c>
      <c r="B3172" t="s">
        <v>213</v>
      </c>
      <c r="C3172" t="s">
        <v>464</v>
      </c>
      <c r="D3172">
        <v>15</v>
      </c>
      <c r="E3172">
        <v>3544201.66015625</v>
      </c>
      <c r="F3172">
        <v>3544927.978515625</v>
      </c>
      <c r="G3172">
        <v>3544564.8193359375</v>
      </c>
      <c r="H3172">
        <v>3529573.5372979166</v>
      </c>
      <c r="I3172">
        <v>5.7770605822416997E-8</v>
      </c>
      <c r="J3172">
        <v>1.039939930402972E-5</v>
      </c>
      <c r="K3172">
        <v>0.8476281692510963</v>
      </c>
      <c r="L3172">
        <v>-0.42293716724383301</v>
      </c>
      <c r="M3172">
        <v>0</v>
      </c>
    </row>
    <row r="3173" spans="1:15" x14ac:dyDescent="0.15">
      <c r="A3173">
        <v>145</v>
      </c>
      <c r="B3173" t="s">
        <v>213</v>
      </c>
      <c r="C3173" t="s">
        <v>465</v>
      </c>
      <c r="D3173">
        <v>15</v>
      </c>
      <c r="E3173">
        <v>3544201.66015625</v>
      </c>
      <c r="F3173">
        <v>3544927.978515625</v>
      </c>
      <c r="G3173">
        <v>3544564.8193359375</v>
      </c>
      <c r="H3173">
        <v>3529573.5372979166</v>
      </c>
      <c r="I3173">
        <v>5.7770605822416997E-8</v>
      </c>
      <c r="J3173">
        <v>1.039939930402972E-5</v>
      </c>
      <c r="K3173">
        <v>0.8476281692510963</v>
      </c>
      <c r="L3173">
        <v>-0.42293716724383301</v>
      </c>
      <c r="M3173">
        <v>0</v>
      </c>
      <c r="N3173" t="s">
        <v>466</v>
      </c>
      <c r="O3173" t="s">
        <v>467</v>
      </c>
    </row>
    <row r="3174" spans="1:15" x14ac:dyDescent="0.15">
      <c r="A3174">
        <v>146</v>
      </c>
      <c r="B3174" t="s">
        <v>214</v>
      </c>
      <c r="C3174" t="s">
        <v>461</v>
      </c>
      <c r="D3174">
        <v>0</v>
      </c>
      <c r="E3174">
        <v>100000</v>
      </c>
      <c r="F3174">
        <v>12000000</v>
      </c>
      <c r="G3174">
        <v>100000</v>
      </c>
      <c r="H3174">
        <v>-69.045995548701796</v>
      </c>
      <c r="I3174">
        <v>-1.9051379445625055E-4</v>
      </c>
      <c r="J3174">
        <v>-1.8032017424697406E-4</v>
      </c>
      <c r="K3174">
        <v>-1.6581417041637788E-5</v>
      </c>
      <c r="L3174">
        <v>-100.06904599554871</v>
      </c>
      <c r="M3174">
        <v>0</v>
      </c>
      <c r="O3174" t="s">
        <v>462</v>
      </c>
    </row>
    <row r="3175" spans="1:15" x14ac:dyDescent="0.15">
      <c r="A3175">
        <v>146</v>
      </c>
      <c r="B3175" t="s">
        <v>214</v>
      </c>
      <c r="C3175" t="s">
        <v>461</v>
      </c>
      <c r="D3175">
        <v>0</v>
      </c>
      <c r="E3175">
        <v>100000</v>
      </c>
      <c r="F3175">
        <v>12000000</v>
      </c>
      <c r="G3175">
        <v>12000000</v>
      </c>
      <c r="H3175">
        <v>15801100670837.568</v>
      </c>
      <c r="I3175">
        <v>1.0651663579858582E-2</v>
      </c>
      <c r="J3175">
        <v>1.0661857200067858E-2</v>
      </c>
      <c r="K3175">
        <v>3794639.1801281888</v>
      </c>
      <c r="L3175">
        <v>131675738.92364641</v>
      </c>
      <c r="M3175">
        <v>0</v>
      </c>
      <c r="O3175" t="s">
        <v>463</v>
      </c>
    </row>
    <row r="3176" spans="1:15" x14ac:dyDescent="0.15">
      <c r="A3176">
        <v>146</v>
      </c>
      <c r="B3176" t="s">
        <v>214</v>
      </c>
      <c r="C3176" t="s">
        <v>464</v>
      </c>
      <c r="D3176">
        <v>1</v>
      </c>
      <c r="E3176">
        <v>100000</v>
      </c>
      <c r="F3176">
        <v>12000000</v>
      </c>
      <c r="G3176">
        <v>6050000</v>
      </c>
      <c r="H3176">
        <v>185627751174.90475</v>
      </c>
      <c r="I3176">
        <v>3.2530536671633142E-4</v>
      </c>
      <c r="J3176">
        <v>3.3549898692560791E-4</v>
      </c>
      <c r="K3176">
        <v>44578.561468657637</v>
      </c>
      <c r="L3176">
        <v>3068127.2921471861</v>
      </c>
      <c r="M3176">
        <v>0</v>
      </c>
    </row>
    <row r="3177" spans="1:15" x14ac:dyDescent="0.15">
      <c r="A3177">
        <v>146</v>
      </c>
      <c r="B3177" t="s">
        <v>214</v>
      </c>
      <c r="C3177" t="s">
        <v>464</v>
      </c>
      <c r="D3177">
        <v>2</v>
      </c>
      <c r="E3177">
        <v>100000</v>
      </c>
      <c r="F3177">
        <v>6050000</v>
      </c>
      <c r="G3177">
        <v>3075000</v>
      </c>
      <c r="H3177">
        <v>-39382089.248838037</v>
      </c>
      <c r="I3177">
        <v>-3.2890940372358875E-6</v>
      </c>
      <c r="J3177">
        <v>6.9045261720405917E-6</v>
      </c>
      <c r="K3177">
        <v>-9.4576208311078691</v>
      </c>
      <c r="L3177">
        <v>-1380.7183495557085</v>
      </c>
      <c r="M3177">
        <v>0</v>
      </c>
    </row>
    <row r="3178" spans="1:15" x14ac:dyDescent="0.15">
      <c r="A3178">
        <v>146</v>
      </c>
      <c r="B3178" t="s">
        <v>214</v>
      </c>
      <c r="C3178" t="s">
        <v>464</v>
      </c>
      <c r="D3178">
        <v>3</v>
      </c>
      <c r="E3178">
        <v>3075000</v>
      </c>
      <c r="F3178">
        <v>6050000</v>
      </c>
      <c r="G3178">
        <v>4562500</v>
      </c>
      <c r="H3178">
        <v>19802611490.755112</v>
      </c>
      <c r="I3178">
        <v>6.1134524153581894E-5</v>
      </c>
      <c r="J3178">
        <v>7.132814436285837E-5</v>
      </c>
      <c r="K3178">
        <v>4755.6032327773837</v>
      </c>
      <c r="L3178">
        <v>433929.84089326271</v>
      </c>
      <c r="M3178">
        <v>0</v>
      </c>
    </row>
    <row r="3179" spans="1:15" x14ac:dyDescent="0.15">
      <c r="A3179">
        <v>146</v>
      </c>
      <c r="B3179" t="s">
        <v>214</v>
      </c>
      <c r="C3179" t="s">
        <v>464</v>
      </c>
      <c r="D3179">
        <v>4</v>
      </c>
      <c r="E3179">
        <v>3075000</v>
      </c>
      <c r="F3179">
        <v>4562500</v>
      </c>
      <c r="G3179">
        <v>3818750</v>
      </c>
      <c r="H3179">
        <v>2155912946.8336086</v>
      </c>
      <c r="I3179">
        <v>1.1833774396085617E-5</v>
      </c>
      <c r="J3179">
        <v>2.2027394605362096E-5</v>
      </c>
      <c r="K3179">
        <v>517.74315646878199</v>
      </c>
      <c r="L3179">
        <v>56355.985514464381</v>
      </c>
      <c r="M3179">
        <v>0</v>
      </c>
    </row>
    <row r="3180" spans="1:15" x14ac:dyDescent="0.15">
      <c r="A3180">
        <v>146</v>
      </c>
      <c r="B3180" t="s">
        <v>214</v>
      </c>
      <c r="C3180" t="s">
        <v>464</v>
      </c>
      <c r="D3180">
        <v>5</v>
      </c>
      <c r="E3180">
        <v>3075000</v>
      </c>
      <c r="F3180">
        <v>3818750</v>
      </c>
      <c r="G3180">
        <v>3446875</v>
      </c>
      <c r="H3180">
        <v>42833837.819457643</v>
      </c>
      <c r="I3180">
        <v>6.1043738334749261E-7</v>
      </c>
      <c r="J3180">
        <v>1.0804057592623972E-5</v>
      </c>
      <c r="K3180">
        <v>10.286559310703693</v>
      </c>
      <c r="L3180">
        <v>1142.6861380078374</v>
      </c>
      <c r="M3180">
        <v>0</v>
      </c>
    </row>
    <row r="3181" spans="1:15" x14ac:dyDescent="0.15">
      <c r="A3181">
        <v>146</v>
      </c>
      <c r="B3181" t="s">
        <v>214</v>
      </c>
      <c r="C3181" t="s">
        <v>464</v>
      </c>
      <c r="D3181">
        <v>6</v>
      </c>
      <c r="E3181">
        <v>3075000</v>
      </c>
      <c r="F3181">
        <v>3446875</v>
      </c>
      <c r="G3181">
        <v>3260937.5</v>
      </c>
      <c r="H3181">
        <v>-56144283.813590914</v>
      </c>
      <c r="I3181">
        <v>-1.4610082738692183E-6</v>
      </c>
      <c r="J3181">
        <v>8.7326119354072609E-6</v>
      </c>
      <c r="K3181">
        <v>-13.483067005103511</v>
      </c>
      <c r="L3181">
        <v>-1821.7221677382936</v>
      </c>
      <c r="M3181">
        <v>0</v>
      </c>
    </row>
    <row r="3182" spans="1:15" x14ac:dyDescent="0.15">
      <c r="A3182">
        <v>146</v>
      </c>
      <c r="B3182" t="s">
        <v>214</v>
      </c>
      <c r="C3182" t="s">
        <v>464</v>
      </c>
      <c r="D3182">
        <v>7</v>
      </c>
      <c r="E3182">
        <v>3260937.5</v>
      </c>
      <c r="F3182">
        <v>3446875</v>
      </c>
      <c r="G3182">
        <v>3353906.25</v>
      </c>
      <c r="H3182">
        <v>-24535839.6688403</v>
      </c>
      <c r="I3182">
        <v>-4.5508780698020952E-7</v>
      </c>
      <c r="J3182">
        <v>9.7385324022962697E-6</v>
      </c>
      <c r="K3182">
        <v>-5.8922894337707961</v>
      </c>
      <c r="L3182">
        <v>-831.56009261857866</v>
      </c>
      <c r="M3182">
        <v>0</v>
      </c>
    </row>
    <row r="3183" spans="1:15" x14ac:dyDescent="0.15">
      <c r="A3183">
        <v>146</v>
      </c>
      <c r="B3183" t="s">
        <v>214</v>
      </c>
      <c r="C3183" t="s">
        <v>464</v>
      </c>
      <c r="D3183">
        <v>8</v>
      </c>
      <c r="E3183">
        <v>3353906.25</v>
      </c>
      <c r="F3183">
        <v>3446875</v>
      </c>
      <c r="G3183">
        <v>3400390.625</v>
      </c>
      <c r="H3183">
        <v>4351084.2887549624</v>
      </c>
      <c r="I3183">
        <v>7.0218963004377519E-8</v>
      </c>
      <c r="J3183">
        <v>1.0263839172280857E-5</v>
      </c>
      <c r="K3183">
        <v>1.0449142285778872</v>
      </c>
      <c r="L3183">
        <v>27.958366217262537</v>
      </c>
      <c r="M3183">
        <v>0</v>
      </c>
    </row>
    <row r="3184" spans="1:15" x14ac:dyDescent="0.15">
      <c r="A3184">
        <v>146</v>
      </c>
      <c r="B3184" t="s">
        <v>214</v>
      </c>
      <c r="C3184" t="s">
        <v>464</v>
      </c>
      <c r="D3184">
        <v>9</v>
      </c>
      <c r="E3184">
        <v>3353906.25</v>
      </c>
      <c r="F3184">
        <v>3400390.625</v>
      </c>
      <c r="G3184">
        <v>3377148.4375</v>
      </c>
      <c r="H3184">
        <v>-11252365.118121456</v>
      </c>
      <c r="I3184">
        <v>-1.9427927837708508E-7</v>
      </c>
      <c r="J3184">
        <v>9.9993409308993941E-6</v>
      </c>
      <c r="K3184">
        <v>-2.7022589397924586</v>
      </c>
      <c r="L3184">
        <v>-433.19130995767659</v>
      </c>
      <c r="M3184">
        <v>0</v>
      </c>
    </row>
    <row r="3185" spans="1:15" x14ac:dyDescent="0.15">
      <c r="A3185">
        <v>146</v>
      </c>
      <c r="B3185" t="s">
        <v>214</v>
      </c>
      <c r="C3185" t="s">
        <v>464</v>
      </c>
      <c r="D3185">
        <v>10</v>
      </c>
      <c r="E3185">
        <v>3377148.4375</v>
      </c>
      <c r="F3185">
        <v>3400390.625</v>
      </c>
      <c r="G3185">
        <v>3388769.53125</v>
      </c>
      <c r="H3185">
        <v>-3745972.575616179</v>
      </c>
      <c r="I3185">
        <v>-6.2499118621047324E-8</v>
      </c>
      <c r="J3185">
        <v>1.0131121090655432E-5</v>
      </c>
      <c r="K3185">
        <v>-0.8995964647800313</v>
      </c>
      <c r="L3185">
        <v>-210.54078895221946</v>
      </c>
      <c r="M3185">
        <v>0</v>
      </c>
    </row>
    <row r="3186" spans="1:15" x14ac:dyDescent="0.15">
      <c r="A3186">
        <v>146</v>
      </c>
      <c r="B3186" t="s">
        <v>214</v>
      </c>
      <c r="C3186" t="s">
        <v>464</v>
      </c>
      <c r="D3186">
        <v>11</v>
      </c>
      <c r="E3186">
        <v>3388769.53125</v>
      </c>
      <c r="F3186">
        <v>3400390.625</v>
      </c>
      <c r="G3186">
        <v>3394580.078125</v>
      </c>
      <c r="H3186">
        <v>228105.26564749729</v>
      </c>
      <c r="I3186">
        <v>3.7425463353052218E-9</v>
      </c>
      <c r="J3186">
        <v>1.0197362755611784E-5</v>
      </c>
      <c r="K3186">
        <v>5.4779549618150757E-2</v>
      </c>
      <c r="L3186">
        <v>-93.280309776239207</v>
      </c>
      <c r="M3186">
        <v>0</v>
      </c>
    </row>
    <row r="3187" spans="1:15" x14ac:dyDescent="0.15">
      <c r="A3187">
        <v>146</v>
      </c>
      <c r="B3187" t="s">
        <v>214</v>
      </c>
      <c r="C3187" t="s">
        <v>464</v>
      </c>
      <c r="D3187">
        <v>12</v>
      </c>
      <c r="E3187">
        <v>3394580.078125</v>
      </c>
      <c r="F3187">
        <v>3400390.625</v>
      </c>
      <c r="G3187">
        <v>3397485.3515625</v>
      </c>
      <c r="H3187">
        <v>2270910.6914142291</v>
      </c>
      <c r="I3187">
        <v>3.6951476896311184E-8</v>
      </c>
      <c r="J3187">
        <v>1.023057168617279E-5</v>
      </c>
      <c r="K3187">
        <v>0.54535990015660418</v>
      </c>
      <c r="L3187">
        <v>-33.159073360836139</v>
      </c>
      <c r="M3187">
        <v>0</v>
      </c>
    </row>
    <row r="3188" spans="1:15" x14ac:dyDescent="0.15">
      <c r="A3188">
        <v>146</v>
      </c>
      <c r="B3188" t="s">
        <v>214</v>
      </c>
      <c r="C3188" t="s">
        <v>464</v>
      </c>
      <c r="D3188">
        <v>13</v>
      </c>
      <c r="E3188">
        <v>3397485.3515625</v>
      </c>
      <c r="F3188">
        <v>3400390.625</v>
      </c>
      <c r="G3188">
        <v>3398937.98828125</v>
      </c>
      <c r="H3188">
        <v>3306343.0997458003</v>
      </c>
      <c r="I3188">
        <v>5.3578316398871534E-8</v>
      </c>
      <c r="J3188">
        <v>1.0247198525675351E-5</v>
      </c>
      <c r="K3188">
        <v>0.79401931109757629</v>
      </c>
      <c r="L3188">
        <v>-2.7242300052162012</v>
      </c>
      <c r="M3188">
        <v>0</v>
      </c>
    </row>
    <row r="3189" spans="1:15" x14ac:dyDescent="0.15">
      <c r="A3189">
        <v>146</v>
      </c>
      <c r="B3189" t="s">
        <v>214</v>
      </c>
      <c r="C3189" t="s">
        <v>464</v>
      </c>
      <c r="D3189">
        <v>14</v>
      </c>
      <c r="E3189">
        <v>3398937.98828125</v>
      </c>
      <c r="F3189">
        <v>3400390.625</v>
      </c>
      <c r="G3189">
        <v>3399664.306640625</v>
      </c>
      <c r="H3189">
        <v>3827555.5456135869</v>
      </c>
      <c r="I3189">
        <v>6.1897017964039402E-8</v>
      </c>
      <c r="J3189">
        <v>1.0255517227240519E-5</v>
      </c>
      <c r="K3189">
        <v>0.91918864008682755</v>
      </c>
      <c r="L3189">
        <v>12.586279125769986</v>
      </c>
      <c r="M3189">
        <v>0</v>
      </c>
    </row>
    <row r="3190" spans="1:15" x14ac:dyDescent="0.15">
      <c r="A3190">
        <v>146</v>
      </c>
      <c r="B3190" t="s">
        <v>214</v>
      </c>
      <c r="C3190" t="s">
        <v>464</v>
      </c>
      <c r="D3190">
        <v>15</v>
      </c>
      <c r="E3190">
        <v>3398937.98828125</v>
      </c>
      <c r="F3190">
        <v>3399664.306640625</v>
      </c>
      <c r="G3190">
        <v>3399301.1474609375</v>
      </c>
      <c r="H3190">
        <v>3566656.6610136409</v>
      </c>
      <c r="I3190">
        <v>5.7737209864925751E-8</v>
      </c>
      <c r="J3190">
        <v>1.0251357419141405E-5</v>
      </c>
      <c r="K3190">
        <v>0.85653369280319502</v>
      </c>
      <c r="L3190">
        <v>4.9232329320898032</v>
      </c>
      <c r="M3190">
        <v>0</v>
      </c>
    </row>
    <row r="3191" spans="1:15" x14ac:dyDescent="0.15">
      <c r="A3191">
        <v>146</v>
      </c>
      <c r="B3191" t="s">
        <v>214</v>
      </c>
      <c r="C3191" t="s">
        <v>464</v>
      </c>
      <c r="D3191">
        <v>16</v>
      </c>
      <c r="E3191">
        <v>3398937.98828125</v>
      </c>
      <c r="F3191">
        <v>3399301.1474609375</v>
      </c>
      <c r="G3191">
        <v>3399119.5678710938</v>
      </c>
      <c r="H3191">
        <v>3436400.8141910555</v>
      </c>
      <c r="I3191">
        <v>5.5657234707980454E-8</v>
      </c>
      <c r="J3191">
        <v>1.024927744398446E-5</v>
      </c>
      <c r="K3191">
        <v>0.82525271117474508</v>
      </c>
      <c r="L3191">
        <v>1.0967912594881559</v>
      </c>
      <c r="M3191">
        <v>0</v>
      </c>
    </row>
    <row r="3192" spans="1:15" x14ac:dyDescent="0.15">
      <c r="A3192">
        <v>146</v>
      </c>
      <c r="B3192" t="s">
        <v>214</v>
      </c>
      <c r="C3192" t="s">
        <v>464</v>
      </c>
      <c r="D3192">
        <v>17</v>
      </c>
      <c r="E3192">
        <v>3398937.98828125</v>
      </c>
      <c r="F3192">
        <v>3399119.5678710938</v>
      </c>
      <c r="G3192">
        <v>3399028.7780761719</v>
      </c>
      <c r="H3192">
        <v>3371366.6317716087</v>
      </c>
      <c r="I3192">
        <v>5.4617954015299941E-8</v>
      </c>
      <c r="J3192">
        <v>1.0248238163291779E-5</v>
      </c>
      <c r="K3192">
        <v>0.80963473228850869</v>
      </c>
      <c r="L3192">
        <v>-0.81382501033779853</v>
      </c>
      <c r="M3192">
        <v>0</v>
      </c>
    </row>
    <row r="3193" spans="1:15" x14ac:dyDescent="0.15">
      <c r="A3193">
        <v>146</v>
      </c>
      <c r="B3193" t="s">
        <v>214</v>
      </c>
      <c r="C3193" t="s">
        <v>465</v>
      </c>
      <c r="D3193">
        <v>17</v>
      </c>
      <c r="E3193">
        <v>3398937.98828125</v>
      </c>
      <c r="F3193">
        <v>3399119.5678710938</v>
      </c>
      <c r="G3193">
        <v>3399028.7780761719</v>
      </c>
      <c r="H3193">
        <v>3371366.6317716087</v>
      </c>
      <c r="I3193">
        <v>5.4617954015299941E-8</v>
      </c>
      <c r="J3193">
        <v>1.0248238163291779E-5</v>
      </c>
      <c r="K3193">
        <v>0.80963473228850869</v>
      </c>
      <c r="L3193">
        <v>-0.81382501033779853</v>
      </c>
      <c r="M3193">
        <v>0</v>
      </c>
      <c r="N3193" t="s">
        <v>466</v>
      </c>
      <c r="O3193" t="s">
        <v>467</v>
      </c>
    </row>
    <row r="3194" spans="1:15" x14ac:dyDescent="0.15">
      <c r="A3194">
        <v>147</v>
      </c>
      <c r="B3194" t="s">
        <v>215</v>
      </c>
      <c r="C3194" t="s">
        <v>461</v>
      </c>
      <c r="D3194">
        <v>0</v>
      </c>
      <c r="E3194">
        <v>100000</v>
      </c>
      <c r="F3194">
        <v>12000000</v>
      </c>
      <c r="G3194">
        <v>100000</v>
      </c>
      <c r="H3194">
        <v>-33.16011312758166</v>
      </c>
      <c r="I3194">
        <v>-2.6864582857411711E-4</v>
      </c>
      <c r="J3194">
        <v>-2.5859685276499863E-4</v>
      </c>
      <c r="K3194">
        <v>-6.0066874214727761E-6</v>
      </c>
      <c r="L3194">
        <v>-100.03316011312758</v>
      </c>
      <c r="M3194">
        <v>0</v>
      </c>
      <c r="O3194" t="s">
        <v>462</v>
      </c>
    </row>
    <row r="3195" spans="1:15" x14ac:dyDescent="0.15">
      <c r="A3195">
        <v>147</v>
      </c>
      <c r="B3195" t="s">
        <v>215</v>
      </c>
      <c r="C3195" t="s">
        <v>461</v>
      </c>
      <c r="D3195">
        <v>0</v>
      </c>
      <c r="E3195">
        <v>100000</v>
      </c>
      <c r="F3195">
        <v>12000000</v>
      </c>
      <c r="G3195">
        <v>12000000</v>
      </c>
      <c r="H3195">
        <v>826560150831.25</v>
      </c>
      <c r="I3195">
        <v>1.006281854109257E-3</v>
      </c>
      <c r="J3195">
        <v>1.0163308299183755E-3</v>
      </c>
      <c r="K3195">
        <v>149724.7142066911</v>
      </c>
      <c r="L3195">
        <v>6887901.2569270832</v>
      </c>
      <c r="M3195">
        <v>0</v>
      </c>
      <c r="O3195" t="s">
        <v>463</v>
      </c>
    </row>
    <row r="3196" spans="1:15" x14ac:dyDescent="0.15">
      <c r="A3196">
        <v>147</v>
      </c>
      <c r="B3196" t="s">
        <v>215</v>
      </c>
      <c r="C3196" t="s">
        <v>464</v>
      </c>
      <c r="D3196">
        <v>1</v>
      </c>
      <c r="E3196">
        <v>100000</v>
      </c>
      <c r="F3196">
        <v>12000000</v>
      </c>
      <c r="G3196">
        <v>6050000</v>
      </c>
      <c r="H3196">
        <v>5665387362.9442339</v>
      </c>
      <c r="I3196">
        <v>2.3917877841617216E-5</v>
      </c>
      <c r="J3196">
        <v>3.3966853650735691E-5</v>
      </c>
      <c r="K3196">
        <v>1026.239291761118</v>
      </c>
      <c r="L3196">
        <v>93542.766329656763</v>
      </c>
      <c r="M3196">
        <v>0</v>
      </c>
    </row>
    <row r="3197" spans="1:15" x14ac:dyDescent="0.15">
      <c r="A3197">
        <v>147</v>
      </c>
      <c r="B3197" t="s">
        <v>215</v>
      </c>
      <c r="C3197" t="s">
        <v>464</v>
      </c>
      <c r="D3197">
        <v>2</v>
      </c>
      <c r="E3197">
        <v>100000</v>
      </c>
      <c r="F3197">
        <v>6050000</v>
      </c>
      <c r="G3197">
        <v>3075000</v>
      </c>
      <c r="H3197">
        <v>-283169.13493380108</v>
      </c>
      <c r="I3197">
        <v>-8.8292488758759994E-6</v>
      </c>
      <c r="J3197">
        <v>1.2197269332424743E-6</v>
      </c>
      <c r="K3197">
        <v>-5.129380814872498E-2</v>
      </c>
      <c r="L3197">
        <v>-109.20875235557077</v>
      </c>
      <c r="M3197">
        <v>0</v>
      </c>
    </row>
    <row r="3198" spans="1:15" x14ac:dyDescent="0.15">
      <c r="A3198">
        <v>147</v>
      </c>
      <c r="B3198" t="s">
        <v>215</v>
      </c>
      <c r="C3198" t="s">
        <v>464</v>
      </c>
      <c r="D3198">
        <v>3</v>
      </c>
      <c r="E3198">
        <v>3075000</v>
      </c>
      <c r="F3198">
        <v>6050000</v>
      </c>
      <c r="G3198">
        <v>4562500</v>
      </c>
      <c r="H3198">
        <v>-48386485.643810011</v>
      </c>
      <c r="I3198">
        <v>-2.8915151431503023E-6</v>
      </c>
      <c r="J3198">
        <v>7.157460665968171E-6</v>
      </c>
      <c r="K3198">
        <v>-8.764822169566072</v>
      </c>
      <c r="L3198">
        <v>-1160.5257127410414</v>
      </c>
      <c r="M3198">
        <v>0</v>
      </c>
    </row>
    <row r="3199" spans="1:15" x14ac:dyDescent="0.15">
      <c r="A3199">
        <v>147</v>
      </c>
      <c r="B3199" t="s">
        <v>215</v>
      </c>
      <c r="C3199" t="s">
        <v>464</v>
      </c>
      <c r="D3199">
        <v>4</v>
      </c>
      <c r="E3199">
        <v>4562500</v>
      </c>
      <c r="F3199">
        <v>6050000</v>
      </c>
      <c r="G3199">
        <v>5306250</v>
      </c>
      <c r="H3199">
        <v>468873237.492383</v>
      </c>
      <c r="I3199">
        <v>3.9029549944599132E-6</v>
      </c>
      <c r="J3199">
        <v>1.3951930803578387E-5</v>
      </c>
      <c r="K3199">
        <v>84.932610666160016</v>
      </c>
      <c r="L3199">
        <v>8736.244758395911</v>
      </c>
      <c r="M3199">
        <v>0</v>
      </c>
    </row>
    <row r="3200" spans="1:15" x14ac:dyDescent="0.15">
      <c r="A3200">
        <v>147</v>
      </c>
      <c r="B3200" t="s">
        <v>215</v>
      </c>
      <c r="C3200" t="s">
        <v>464</v>
      </c>
      <c r="D3200">
        <v>5</v>
      </c>
      <c r="E3200">
        <v>4562500</v>
      </c>
      <c r="F3200">
        <v>5306250</v>
      </c>
      <c r="G3200">
        <v>4934375</v>
      </c>
      <c r="H3200">
        <v>-22870695.917385411</v>
      </c>
      <c r="I3200">
        <v>-4.1594655170311411E-7</v>
      </c>
      <c r="J3200">
        <v>9.6330292574153592E-6</v>
      </c>
      <c r="K3200">
        <v>-4.1428423648235766</v>
      </c>
      <c r="L3200">
        <v>-563.49732068165497</v>
      </c>
      <c r="M3200">
        <v>0</v>
      </c>
    </row>
    <row r="3201" spans="1:15" x14ac:dyDescent="0.15">
      <c r="A3201">
        <v>147</v>
      </c>
      <c r="B3201" t="s">
        <v>215</v>
      </c>
      <c r="C3201" t="s">
        <v>464</v>
      </c>
      <c r="D3201">
        <v>6</v>
      </c>
      <c r="E3201">
        <v>4934375</v>
      </c>
      <c r="F3201">
        <v>5306250</v>
      </c>
      <c r="G3201">
        <v>5120312.5</v>
      </c>
      <c r="H3201">
        <v>74140562.253834084</v>
      </c>
      <c r="I3201">
        <v>9.6762694623337365E-7</v>
      </c>
      <c r="J3201">
        <v>1.1016602755351847E-5</v>
      </c>
      <c r="K3201">
        <v>13.429965724109781</v>
      </c>
      <c r="L3201">
        <v>1347.9694794767718</v>
      </c>
      <c r="M3201">
        <v>0</v>
      </c>
    </row>
    <row r="3202" spans="1:15" x14ac:dyDescent="0.15">
      <c r="A3202">
        <v>147</v>
      </c>
      <c r="B3202" t="s">
        <v>215</v>
      </c>
      <c r="C3202" t="s">
        <v>464</v>
      </c>
      <c r="D3202">
        <v>7</v>
      </c>
      <c r="E3202">
        <v>4934375</v>
      </c>
      <c r="F3202">
        <v>5120312.5</v>
      </c>
      <c r="G3202">
        <v>5027343.75</v>
      </c>
      <c r="H3202">
        <v>17342570.545288056</v>
      </c>
      <c r="I3202">
        <v>2.640187784738248E-7</v>
      </c>
      <c r="J3202">
        <v>1.0312994587592298E-5</v>
      </c>
      <c r="K3202">
        <v>3.1414669771961412</v>
      </c>
      <c r="L3202">
        <v>244.96488419531798</v>
      </c>
      <c r="M3202">
        <v>0</v>
      </c>
    </row>
    <row r="3203" spans="1:15" x14ac:dyDescent="0.15">
      <c r="A3203">
        <v>147</v>
      </c>
      <c r="B3203" t="s">
        <v>215</v>
      </c>
      <c r="C3203" t="s">
        <v>464</v>
      </c>
      <c r="D3203">
        <v>8</v>
      </c>
      <c r="E3203">
        <v>4934375</v>
      </c>
      <c r="F3203">
        <v>5027343.75</v>
      </c>
      <c r="G3203">
        <v>4980859.375</v>
      </c>
      <c r="H3203">
        <v>-4762058.7637230046</v>
      </c>
      <c r="I3203">
        <v>-7.8970344439622384E-8</v>
      </c>
      <c r="J3203">
        <v>9.9700054646788509E-6</v>
      </c>
      <c r="K3203">
        <v>-0.86260859142175228</v>
      </c>
      <c r="L3203">
        <v>-195.60717147777345</v>
      </c>
      <c r="M3203">
        <v>0</v>
      </c>
    </row>
    <row r="3204" spans="1:15" x14ac:dyDescent="0.15">
      <c r="A3204">
        <v>147</v>
      </c>
      <c r="B3204" t="s">
        <v>215</v>
      </c>
      <c r="C3204" t="s">
        <v>464</v>
      </c>
      <c r="D3204">
        <v>9</v>
      </c>
      <c r="E3204">
        <v>4980859.375</v>
      </c>
      <c r="F3204">
        <v>5027343.75</v>
      </c>
      <c r="G3204">
        <v>5004101.5625</v>
      </c>
      <c r="H3204">
        <v>5780616.8297281386</v>
      </c>
      <c r="I3204">
        <v>9.177548007635971E-8</v>
      </c>
      <c r="J3204">
        <v>1.0140751289194833E-5</v>
      </c>
      <c r="K3204">
        <v>1.0471121816107665</v>
      </c>
      <c r="L3204">
        <v>15.517576082932242</v>
      </c>
      <c r="M3204">
        <v>0</v>
      </c>
    </row>
    <row r="3205" spans="1:15" x14ac:dyDescent="0.15">
      <c r="A3205">
        <v>147</v>
      </c>
      <c r="B3205" t="s">
        <v>215</v>
      </c>
      <c r="C3205" t="s">
        <v>464</v>
      </c>
      <c r="D3205">
        <v>10</v>
      </c>
      <c r="E3205">
        <v>4980859.375</v>
      </c>
      <c r="F3205">
        <v>5004101.5625</v>
      </c>
      <c r="G3205">
        <v>4992480.46875</v>
      </c>
      <c r="H3205">
        <v>383096.64644369169</v>
      </c>
      <c r="I3205">
        <v>6.214849766725768E-9</v>
      </c>
      <c r="J3205">
        <v>1.0055190658885199E-5</v>
      </c>
      <c r="K3205">
        <v>6.9394872042450914E-2</v>
      </c>
      <c r="L3205">
        <v>-92.326526886952252</v>
      </c>
      <c r="M3205">
        <v>0</v>
      </c>
    </row>
    <row r="3206" spans="1:15" x14ac:dyDescent="0.15">
      <c r="A3206">
        <v>147</v>
      </c>
      <c r="B3206" t="s">
        <v>215</v>
      </c>
      <c r="C3206" t="s">
        <v>464</v>
      </c>
      <c r="D3206">
        <v>11</v>
      </c>
      <c r="E3206">
        <v>4992480.46875</v>
      </c>
      <c r="F3206">
        <v>5004101.5625</v>
      </c>
      <c r="G3206">
        <v>4998291.015625</v>
      </c>
      <c r="H3206">
        <v>3050157.595645071</v>
      </c>
      <c r="I3206">
        <v>4.8948330295248E-8</v>
      </c>
      <c r="J3206">
        <v>1.0097924139413721E-5</v>
      </c>
      <c r="K3206">
        <v>0.55251148247837889</v>
      </c>
      <c r="L3206">
        <v>-38.975990271273332</v>
      </c>
      <c r="M3206">
        <v>0</v>
      </c>
    </row>
    <row r="3207" spans="1:15" x14ac:dyDescent="0.15">
      <c r="A3207">
        <v>147</v>
      </c>
      <c r="B3207" t="s">
        <v>215</v>
      </c>
      <c r="C3207" t="s">
        <v>464</v>
      </c>
      <c r="D3207">
        <v>12</v>
      </c>
      <c r="E3207">
        <v>4998291.015625</v>
      </c>
      <c r="F3207">
        <v>5004101.5625</v>
      </c>
      <c r="G3207">
        <v>5001196.2890625</v>
      </c>
      <c r="H3207">
        <v>4407466.7723484095</v>
      </c>
      <c r="I3207">
        <v>7.0350574681998592E-8</v>
      </c>
      <c r="J3207">
        <v>1.0119326383800472E-5</v>
      </c>
      <c r="K3207">
        <v>0.79837710806854401</v>
      </c>
      <c r="L3207">
        <v>-11.871749925364121</v>
      </c>
      <c r="M3207">
        <v>0</v>
      </c>
    </row>
    <row r="3208" spans="1:15" x14ac:dyDescent="0.15">
      <c r="A3208">
        <v>147</v>
      </c>
      <c r="B3208" t="s">
        <v>215</v>
      </c>
      <c r="C3208" t="s">
        <v>464</v>
      </c>
      <c r="D3208">
        <v>13</v>
      </c>
      <c r="E3208">
        <v>5001196.2890625</v>
      </c>
      <c r="F3208">
        <v>5004101.5625</v>
      </c>
      <c r="G3208">
        <v>5002648.92578125</v>
      </c>
      <c r="H3208">
        <v>5092065.3649430452</v>
      </c>
      <c r="I3208">
        <v>8.1060289012011141E-8</v>
      </c>
      <c r="J3208">
        <v>1.0130036098130484E-5</v>
      </c>
      <c r="K3208">
        <v>0.92238662935922311</v>
      </c>
      <c r="L3208">
        <v>1.7873818548606482</v>
      </c>
      <c r="M3208">
        <v>0</v>
      </c>
    </row>
    <row r="3209" spans="1:15" x14ac:dyDescent="0.15">
      <c r="A3209">
        <v>147</v>
      </c>
      <c r="B3209" t="s">
        <v>215</v>
      </c>
      <c r="C3209" t="s">
        <v>464</v>
      </c>
      <c r="D3209">
        <v>14</v>
      </c>
      <c r="E3209">
        <v>5001196.2890625</v>
      </c>
      <c r="F3209">
        <v>5002648.92578125</v>
      </c>
      <c r="G3209">
        <v>5001922.607421875</v>
      </c>
      <c r="H3209">
        <v>4749245.466618754</v>
      </c>
      <c r="I3209">
        <v>7.570432836671402E-8</v>
      </c>
      <c r="J3209">
        <v>1.0124680137485187E-5</v>
      </c>
      <c r="K3209">
        <v>0.86028756584962662</v>
      </c>
      <c r="L3209">
        <v>-5.0516003671907592</v>
      </c>
      <c r="M3209">
        <v>0</v>
      </c>
    </row>
    <row r="3210" spans="1:15" x14ac:dyDescent="0.15">
      <c r="A3210">
        <v>147</v>
      </c>
      <c r="B3210" t="s">
        <v>215</v>
      </c>
      <c r="C3210" t="s">
        <v>464</v>
      </c>
      <c r="D3210">
        <v>15</v>
      </c>
      <c r="E3210">
        <v>5001922.607421875</v>
      </c>
      <c r="F3210">
        <v>5002648.92578125</v>
      </c>
      <c r="G3210">
        <v>5002285.7666015625</v>
      </c>
      <c r="H3210">
        <v>4920519.24065449</v>
      </c>
      <c r="I3210">
        <v>7.8381939661999219E-8</v>
      </c>
      <c r="J3210">
        <v>1.0127357748780473E-5</v>
      </c>
      <c r="K3210">
        <v>0.89131243057703036</v>
      </c>
      <c r="L3210">
        <v>-1.6345832637750888</v>
      </c>
      <c r="M3210">
        <v>0</v>
      </c>
    </row>
    <row r="3211" spans="1:15" x14ac:dyDescent="0.15">
      <c r="A3211">
        <v>147</v>
      </c>
      <c r="B3211" t="s">
        <v>215</v>
      </c>
      <c r="C3211" t="s">
        <v>464</v>
      </c>
      <c r="D3211">
        <v>16</v>
      </c>
      <c r="E3211">
        <v>5002285.7666015625</v>
      </c>
      <c r="F3211">
        <v>5002648.92578125</v>
      </c>
      <c r="G3211">
        <v>5002467.3461914063</v>
      </c>
      <c r="H3211">
        <v>5006249.3033426423</v>
      </c>
      <c r="I3211">
        <v>7.9720882421827912E-8</v>
      </c>
      <c r="J3211">
        <v>1.0128696691540301E-5</v>
      </c>
      <c r="K3211">
        <v>0.90684174096296732</v>
      </c>
      <c r="L3211">
        <v>7.5601835844373466E-2</v>
      </c>
      <c r="M3211">
        <v>0</v>
      </c>
    </row>
    <row r="3212" spans="1:15" x14ac:dyDescent="0.15">
      <c r="A3212">
        <v>147</v>
      </c>
      <c r="B3212" t="s">
        <v>215</v>
      </c>
      <c r="C3212" t="s">
        <v>465</v>
      </c>
      <c r="D3212">
        <v>16</v>
      </c>
      <c r="E3212">
        <v>5002285.7666015625</v>
      </c>
      <c r="F3212">
        <v>5002648.92578125</v>
      </c>
      <c r="G3212">
        <v>5002467.3461914063</v>
      </c>
      <c r="H3212">
        <v>5006249.3033426423</v>
      </c>
      <c r="I3212">
        <v>7.9720882421827912E-8</v>
      </c>
      <c r="J3212">
        <v>1.0128696691540301E-5</v>
      </c>
      <c r="K3212">
        <v>0.90684174096296732</v>
      </c>
      <c r="L3212">
        <v>7.5601835844373466E-2</v>
      </c>
      <c r="M3212">
        <v>0</v>
      </c>
      <c r="N3212" t="s">
        <v>466</v>
      </c>
      <c r="O3212" t="s">
        <v>467</v>
      </c>
    </row>
    <row r="3213" spans="1:15" x14ac:dyDescent="0.15">
      <c r="A3213">
        <v>148</v>
      </c>
      <c r="B3213" t="s">
        <v>216</v>
      </c>
      <c r="C3213" t="s">
        <v>461</v>
      </c>
      <c r="D3213">
        <v>0</v>
      </c>
      <c r="E3213">
        <v>100000</v>
      </c>
      <c r="F3213">
        <v>12000000</v>
      </c>
      <c r="G3213">
        <v>100000</v>
      </c>
      <c r="H3213">
        <v>-32.074444976478759</v>
      </c>
      <c r="I3213">
        <v>-2.7156636320794093E-4</v>
      </c>
      <c r="J3213">
        <v>-2.6158848096891264E-4</v>
      </c>
      <c r="K3213">
        <v>-5.8100273798730027E-6</v>
      </c>
      <c r="L3213">
        <v>-100.03207444497647</v>
      </c>
      <c r="M3213">
        <v>0</v>
      </c>
      <c r="O3213" t="s">
        <v>462</v>
      </c>
    </row>
    <row r="3214" spans="1:15" x14ac:dyDescent="0.15">
      <c r="A3214">
        <v>148</v>
      </c>
      <c r="B3214" t="s">
        <v>216</v>
      </c>
      <c r="C3214" t="s">
        <v>461</v>
      </c>
      <c r="D3214">
        <v>0</v>
      </c>
      <c r="E3214">
        <v>100000</v>
      </c>
      <c r="F3214">
        <v>12000000</v>
      </c>
      <c r="G3214">
        <v>12000000</v>
      </c>
      <c r="H3214">
        <v>756237812266.57349</v>
      </c>
      <c r="I3214">
        <v>9.3080477705321076E-4</v>
      </c>
      <c r="J3214">
        <v>9.4078265929223911E-4</v>
      </c>
      <c r="K3214">
        <v>136986.3889518943</v>
      </c>
      <c r="L3214">
        <v>6301881.7688881122</v>
      </c>
      <c r="M3214">
        <v>0</v>
      </c>
      <c r="O3214" t="s">
        <v>463</v>
      </c>
    </row>
    <row r="3215" spans="1:15" x14ac:dyDescent="0.15">
      <c r="A3215">
        <v>148</v>
      </c>
      <c r="B3215" t="s">
        <v>216</v>
      </c>
      <c r="C3215" t="s">
        <v>464</v>
      </c>
      <c r="D3215">
        <v>1</v>
      </c>
      <c r="E3215">
        <v>100000</v>
      </c>
      <c r="F3215">
        <v>12000000</v>
      </c>
      <c r="G3215">
        <v>6050000</v>
      </c>
      <c r="H3215">
        <v>4681116062.5775843</v>
      </c>
      <c r="I3215">
        <v>2.0598530665150875E-5</v>
      </c>
      <c r="J3215">
        <v>3.0576412904179191E-5</v>
      </c>
      <c r="K3215">
        <v>847.94647302186593</v>
      </c>
      <c r="L3215">
        <v>77273.819216158416</v>
      </c>
      <c r="M3215">
        <v>0</v>
      </c>
    </row>
    <row r="3216" spans="1:15" x14ac:dyDescent="0.15">
      <c r="A3216">
        <v>148</v>
      </c>
      <c r="B3216" t="s">
        <v>216</v>
      </c>
      <c r="C3216" t="s">
        <v>464</v>
      </c>
      <c r="D3216">
        <v>2</v>
      </c>
      <c r="E3216">
        <v>100000</v>
      </c>
      <c r="F3216">
        <v>6050000</v>
      </c>
      <c r="G3216">
        <v>3075000</v>
      </c>
      <c r="H3216">
        <v>-264346.82179304416</v>
      </c>
      <c r="I3216">
        <v>-8.8954974715638161E-6</v>
      </c>
      <c r="J3216">
        <v>1.0823847674644982E-6</v>
      </c>
      <c r="K3216">
        <v>-4.7884297718208194E-2</v>
      </c>
      <c r="L3216">
        <v>-108.59664461115591</v>
      </c>
      <c r="M3216">
        <v>0</v>
      </c>
    </row>
    <row r="3217" spans="1:15" x14ac:dyDescent="0.15">
      <c r="A3217">
        <v>148</v>
      </c>
      <c r="B3217" t="s">
        <v>216</v>
      </c>
      <c r="C3217" t="s">
        <v>464</v>
      </c>
      <c r="D3217">
        <v>3</v>
      </c>
      <c r="E3217">
        <v>3075000</v>
      </c>
      <c r="F3217">
        <v>6050000</v>
      </c>
      <c r="G3217">
        <v>4562500</v>
      </c>
      <c r="H3217">
        <v>-37555064.065695487</v>
      </c>
      <c r="I3217">
        <v>-3.2640256928452025E-6</v>
      </c>
      <c r="J3217">
        <v>6.7138565461831115E-6</v>
      </c>
      <c r="K3217">
        <v>-6.8027973869722693</v>
      </c>
      <c r="L3217">
        <v>-923.12469185086002</v>
      </c>
      <c r="M3217">
        <v>0</v>
      </c>
    </row>
    <row r="3218" spans="1:15" x14ac:dyDescent="0.15">
      <c r="A3218">
        <v>148</v>
      </c>
      <c r="B3218" t="s">
        <v>216</v>
      </c>
      <c r="C3218" t="s">
        <v>464</v>
      </c>
      <c r="D3218">
        <v>4</v>
      </c>
      <c r="E3218">
        <v>4562500</v>
      </c>
      <c r="F3218">
        <v>6050000</v>
      </c>
      <c r="G3218">
        <v>5306250</v>
      </c>
      <c r="H3218">
        <v>243013021.65367845</v>
      </c>
      <c r="I3218">
        <v>2.4371041338569115E-6</v>
      </c>
      <c r="J3218">
        <v>1.2414986372885225E-5</v>
      </c>
      <c r="K3218">
        <v>44.019851645412551</v>
      </c>
      <c r="L3218">
        <v>4479.7507025428213</v>
      </c>
      <c r="M3218">
        <v>0</v>
      </c>
    </row>
    <row r="3219" spans="1:15" x14ac:dyDescent="0.15">
      <c r="A3219">
        <v>148</v>
      </c>
      <c r="B3219" t="s">
        <v>216</v>
      </c>
      <c r="C3219" t="s">
        <v>464</v>
      </c>
      <c r="D3219">
        <v>5</v>
      </c>
      <c r="E3219">
        <v>4562500</v>
      </c>
      <c r="F3219">
        <v>5306250</v>
      </c>
      <c r="G3219">
        <v>4934375</v>
      </c>
      <c r="H3219">
        <v>-43175612.365709759</v>
      </c>
      <c r="I3219">
        <v>-9.1451479637296828E-7</v>
      </c>
      <c r="J3219">
        <v>9.0633674426553458E-6</v>
      </c>
      <c r="K3219">
        <v>-7.8209144436174878</v>
      </c>
      <c r="L3219">
        <v>-974.99657739247141</v>
      </c>
      <c r="M3219">
        <v>0</v>
      </c>
    </row>
    <row r="3220" spans="1:15" x14ac:dyDescent="0.15">
      <c r="A3220">
        <v>148</v>
      </c>
      <c r="B3220" t="s">
        <v>216</v>
      </c>
      <c r="C3220" t="s">
        <v>464</v>
      </c>
      <c r="D3220">
        <v>6</v>
      </c>
      <c r="E3220">
        <v>4934375</v>
      </c>
      <c r="F3220">
        <v>5306250</v>
      </c>
      <c r="G3220">
        <v>5120312.5</v>
      </c>
      <c r="H3220">
        <v>27465722.047076818</v>
      </c>
      <c r="I3220">
        <v>4.0233788034819378E-7</v>
      </c>
      <c r="J3220">
        <v>1.0380220119376508E-5</v>
      </c>
      <c r="K3220">
        <v>4.9751943398715284</v>
      </c>
      <c r="L3220">
        <v>436.4071440381191</v>
      </c>
      <c r="M3220">
        <v>0</v>
      </c>
    </row>
    <row r="3221" spans="1:15" x14ac:dyDescent="0.15">
      <c r="A3221">
        <v>148</v>
      </c>
      <c r="B3221" t="s">
        <v>216</v>
      </c>
      <c r="C3221" t="s">
        <v>464</v>
      </c>
      <c r="D3221">
        <v>7</v>
      </c>
      <c r="E3221">
        <v>4934375</v>
      </c>
      <c r="F3221">
        <v>5120312.5</v>
      </c>
      <c r="G3221">
        <v>5027343.75</v>
      </c>
      <c r="H3221">
        <v>-15411009.910573078</v>
      </c>
      <c r="I3221">
        <v>-2.6757801114714884E-7</v>
      </c>
      <c r="J3221">
        <v>9.7103042278811652E-6</v>
      </c>
      <c r="K3221">
        <v>-2.7915803250090598</v>
      </c>
      <c r="L3221">
        <v>-406.54378687697812</v>
      </c>
      <c r="M3221">
        <v>0</v>
      </c>
    </row>
    <row r="3222" spans="1:15" x14ac:dyDescent="0.15">
      <c r="A3222">
        <v>148</v>
      </c>
      <c r="B3222" t="s">
        <v>216</v>
      </c>
      <c r="C3222" t="s">
        <v>464</v>
      </c>
      <c r="D3222">
        <v>8</v>
      </c>
      <c r="E3222">
        <v>5027343.75</v>
      </c>
      <c r="F3222">
        <v>5120312.5</v>
      </c>
      <c r="G3222">
        <v>5073828.125</v>
      </c>
      <c r="H3222">
        <v>4056725.4041821407</v>
      </c>
      <c r="I3222">
        <v>6.4496374125169186E-8</v>
      </c>
      <c r="J3222">
        <v>1.0042378613153483E-5</v>
      </c>
      <c r="K3222">
        <v>0.7348431340966004</v>
      </c>
      <c r="L3222">
        <v>-20.046061785308488</v>
      </c>
      <c r="M3222">
        <v>0</v>
      </c>
    </row>
    <row r="3223" spans="1:15" x14ac:dyDescent="0.15">
      <c r="A3223">
        <v>148</v>
      </c>
      <c r="B3223" t="s">
        <v>216</v>
      </c>
      <c r="C3223" t="s">
        <v>464</v>
      </c>
      <c r="D3223">
        <v>9</v>
      </c>
      <c r="E3223">
        <v>5073828.125</v>
      </c>
      <c r="F3223">
        <v>5120312.5</v>
      </c>
      <c r="G3223">
        <v>5097070.3125</v>
      </c>
      <c r="H3223">
        <v>15259175.599442307</v>
      </c>
      <c r="I3223">
        <v>2.3269938158731538E-7</v>
      </c>
      <c r="J3223">
        <v>1.0210581620615629E-5</v>
      </c>
      <c r="K3223">
        <v>2.7640767624214342</v>
      </c>
      <c r="L3223">
        <v>199.37149507278465</v>
      </c>
      <c r="M3223">
        <v>0</v>
      </c>
    </row>
    <row r="3224" spans="1:15" x14ac:dyDescent="0.15">
      <c r="A3224">
        <v>148</v>
      </c>
      <c r="B3224" t="s">
        <v>216</v>
      </c>
      <c r="C3224" t="s">
        <v>464</v>
      </c>
      <c r="D3224">
        <v>10</v>
      </c>
      <c r="E3224">
        <v>5073828.125</v>
      </c>
      <c r="F3224">
        <v>5097070.3125</v>
      </c>
      <c r="G3224">
        <v>5085449.21875</v>
      </c>
      <c r="H3224">
        <v>9533583.053940976</v>
      </c>
      <c r="I3224">
        <v>1.4841800939183631E-7</v>
      </c>
      <c r="J3224">
        <v>1.012630024842015E-5</v>
      </c>
      <c r="K3224">
        <v>1.7269317867327068</v>
      </c>
      <c r="L3224">
        <v>87.46786456525318</v>
      </c>
      <c r="M3224">
        <v>0</v>
      </c>
    </row>
    <row r="3225" spans="1:15" x14ac:dyDescent="0.15">
      <c r="A3225">
        <v>148</v>
      </c>
      <c r="B3225" t="s">
        <v>216</v>
      </c>
      <c r="C3225" t="s">
        <v>464</v>
      </c>
      <c r="D3225">
        <v>11</v>
      </c>
      <c r="E3225">
        <v>5073828.125</v>
      </c>
      <c r="F3225">
        <v>5085449.21875</v>
      </c>
      <c r="G3225">
        <v>5079638.671875</v>
      </c>
      <c r="H3225">
        <v>6764184.018023761</v>
      </c>
      <c r="I3225">
        <v>1.0641180720565928E-7</v>
      </c>
      <c r="J3225">
        <v>1.0084294046233973E-5</v>
      </c>
      <c r="K3225">
        <v>1.2252774561192712</v>
      </c>
      <c r="L3225">
        <v>33.162700242357204</v>
      </c>
      <c r="M3225">
        <v>0</v>
      </c>
    </row>
    <row r="3226" spans="1:15" x14ac:dyDescent="0.15">
      <c r="A3226">
        <v>148</v>
      </c>
      <c r="B3226" t="s">
        <v>216</v>
      </c>
      <c r="C3226" t="s">
        <v>464</v>
      </c>
      <c r="D3226">
        <v>12</v>
      </c>
      <c r="E3226">
        <v>5073828.125</v>
      </c>
      <c r="F3226">
        <v>5079638.671875</v>
      </c>
      <c r="G3226">
        <v>5076733.3984375</v>
      </c>
      <c r="H3226">
        <v>5402724.8277170807</v>
      </c>
      <c r="I3226">
        <v>8.5442647503017579E-8</v>
      </c>
      <c r="J3226">
        <v>1.0063324886531332E-5</v>
      </c>
      <c r="K3226">
        <v>0.97866008898907497</v>
      </c>
      <c r="L3226">
        <v>6.4212832090003635</v>
      </c>
      <c r="M3226">
        <v>0</v>
      </c>
    </row>
    <row r="3227" spans="1:15" x14ac:dyDescent="0.15">
      <c r="A3227">
        <v>148</v>
      </c>
      <c r="B3227" t="s">
        <v>216</v>
      </c>
      <c r="C3227" t="s">
        <v>464</v>
      </c>
      <c r="D3227">
        <v>13</v>
      </c>
      <c r="E3227">
        <v>5073828.125</v>
      </c>
      <c r="F3227">
        <v>5076733.3984375</v>
      </c>
      <c r="G3227">
        <v>5075280.76171875</v>
      </c>
      <c r="H3227">
        <v>4727786.124497734</v>
      </c>
      <c r="I3227">
        <v>7.4966511222527717E-8</v>
      </c>
      <c r="J3227">
        <v>1.0052848750250842E-5</v>
      </c>
      <c r="K3227">
        <v>0.8564003788579696</v>
      </c>
      <c r="L3227">
        <v>-6.8468061873947743</v>
      </c>
      <c r="M3227">
        <v>0</v>
      </c>
    </row>
    <row r="3228" spans="1:15" x14ac:dyDescent="0.15">
      <c r="A3228">
        <v>148</v>
      </c>
      <c r="B3228" t="s">
        <v>216</v>
      </c>
      <c r="C3228" t="s">
        <v>464</v>
      </c>
      <c r="D3228">
        <v>14</v>
      </c>
      <c r="E3228">
        <v>5075280.76171875</v>
      </c>
      <c r="F3228">
        <v>5076733.3984375</v>
      </c>
      <c r="G3228">
        <v>5076007.080078125</v>
      </c>
      <c r="H3228">
        <v>5064773.3785634441</v>
      </c>
      <c r="I3228">
        <v>8.0203875530591038E-8</v>
      </c>
      <c r="J3228">
        <v>1.0058086114558905E-5</v>
      </c>
      <c r="K3228">
        <v>0.91744290583624755</v>
      </c>
      <c r="L3228">
        <v>-0.22130980783635887</v>
      </c>
      <c r="M3228">
        <v>0</v>
      </c>
    </row>
    <row r="3229" spans="1:15" x14ac:dyDescent="0.15">
      <c r="A3229">
        <v>148</v>
      </c>
      <c r="B3229" t="s">
        <v>216</v>
      </c>
      <c r="C3229" t="s">
        <v>465</v>
      </c>
      <c r="D3229">
        <v>14</v>
      </c>
      <c r="E3229">
        <v>5075280.76171875</v>
      </c>
      <c r="F3229">
        <v>5076733.3984375</v>
      </c>
      <c r="G3229">
        <v>5076007.080078125</v>
      </c>
      <c r="H3229">
        <v>5064773.3785634441</v>
      </c>
      <c r="I3229">
        <v>8.0203875530591038E-8</v>
      </c>
      <c r="J3229">
        <v>1.0058086114558905E-5</v>
      </c>
      <c r="K3229">
        <v>0.91744290583624755</v>
      </c>
      <c r="L3229">
        <v>-0.22130980783635887</v>
      </c>
      <c r="M3229">
        <v>0</v>
      </c>
      <c r="N3229" t="s">
        <v>466</v>
      </c>
      <c r="O3229" t="s">
        <v>467</v>
      </c>
    </row>
    <row r="3230" spans="1:15" x14ac:dyDescent="0.15">
      <c r="A3230">
        <v>149</v>
      </c>
      <c r="B3230" t="s">
        <v>217</v>
      </c>
      <c r="C3230" t="s">
        <v>461</v>
      </c>
      <c r="D3230">
        <v>0</v>
      </c>
      <c r="E3230">
        <v>100000</v>
      </c>
      <c r="F3230">
        <v>12000000</v>
      </c>
      <c r="G3230">
        <v>100000</v>
      </c>
      <c r="H3230">
        <v>18.266685189931653</v>
      </c>
      <c r="I3230">
        <v>-3.5366703348736398E-4</v>
      </c>
      <c r="J3230">
        <v>-3.4382894465103899E-4</v>
      </c>
      <c r="K3230">
        <v>2.7838990764147295E-6</v>
      </c>
      <c r="L3230">
        <v>-99.981733314810072</v>
      </c>
      <c r="M3230">
        <v>0</v>
      </c>
      <c r="O3230" t="s">
        <v>462</v>
      </c>
    </row>
    <row r="3231" spans="1:15" x14ac:dyDescent="0.15">
      <c r="A3231">
        <v>149</v>
      </c>
      <c r="B3231" t="s">
        <v>217</v>
      </c>
      <c r="C3231" t="s">
        <v>461</v>
      </c>
      <c r="D3231">
        <v>0</v>
      </c>
      <c r="E3231">
        <v>100000</v>
      </c>
      <c r="F3231">
        <v>12000000</v>
      </c>
      <c r="G3231">
        <v>12000000</v>
      </c>
      <c r="H3231">
        <v>121936403653.81297</v>
      </c>
      <c r="I3231">
        <v>2.2659264214813107E-4</v>
      </c>
      <c r="J3231">
        <v>2.3643073098445603E-4</v>
      </c>
      <c r="K3231">
        <v>18583.483428087355</v>
      </c>
      <c r="L3231">
        <v>1016036.6971151081</v>
      </c>
      <c r="M3231">
        <v>0</v>
      </c>
      <c r="O3231" t="s">
        <v>463</v>
      </c>
    </row>
    <row r="3232" spans="1:15" x14ac:dyDescent="0.15">
      <c r="A3232">
        <v>149</v>
      </c>
      <c r="B3232" t="s">
        <v>217</v>
      </c>
      <c r="C3232" t="s">
        <v>464</v>
      </c>
      <c r="D3232">
        <v>1</v>
      </c>
      <c r="E3232">
        <v>100000</v>
      </c>
      <c r="F3232">
        <v>12000000</v>
      </c>
      <c r="G3232">
        <v>6050000</v>
      </c>
      <c r="H3232">
        <v>-33455843.743201841</v>
      </c>
      <c r="I3232">
        <v>-3.3567258033706287E-6</v>
      </c>
      <c r="J3232">
        <v>6.4813630329543368E-6</v>
      </c>
      <c r="K3232">
        <v>-5.0987736159547623</v>
      </c>
      <c r="L3232">
        <v>-652.9891527801957</v>
      </c>
      <c r="M3232">
        <v>0</v>
      </c>
    </row>
    <row r="3233" spans="1:15" x14ac:dyDescent="0.15">
      <c r="A3233">
        <v>149</v>
      </c>
      <c r="B3233" t="s">
        <v>217</v>
      </c>
      <c r="C3233" t="s">
        <v>464</v>
      </c>
      <c r="D3233">
        <v>2</v>
      </c>
      <c r="E3233">
        <v>6050000</v>
      </c>
      <c r="F3233">
        <v>12000000</v>
      </c>
      <c r="G3233">
        <v>9025000</v>
      </c>
      <c r="H3233">
        <v>14318403896.466093</v>
      </c>
      <c r="I3233">
        <v>4.6151454515993018E-5</v>
      </c>
      <c r="J3233">
        <v>5.5989543352317982E-5</v>
      </c>
      <c r="K3233">
        <v>2182.1688482963432</v>
      </c>
      <c r="L3233">
        <v>158552.6747530869</v>
      </c>
      <c r="M3233">
        <v>0</v>
      </c>
    </row>
    <row r="3234" spans="1:15" x14ac:dyDescent="0.15">
      <c r="A3234">
        <v>149</v>
      </c>
      <c r="B3234" t="s">
        <v>217</v>
      </c>
      <c r="C3234" t="s">
        <v>464</v>
      </c>
      <c r="D3234">
        <v>3</v>
      </c>
      <c r="E3234">
        <v>6050000</v>
      </c>
      <c r="F3234">
        <v>9025000</v>
      </c>
      <c r="G3234">
        <v>7537500</v>
      </c>
      <c r="H3234">
        <v>1478784476.1504757</v>
      </c>
      <c r="I3234">
        <v>8.5229985641326359E-6</v>
      </c>
      <c r="J3234">
        <v>1.8361087400457601E-5</v>
      </c>
      <c r="K3234">
        <v>225.37130818025295</v>
      </c>
      <c r="L3234">
        <v>19519.031192709463</v>
      </c>
      <c r="M3234">
        <v>0</v>
      </c>
    </row>
    <row r="3235" spans="1:15" x14ac:dyDescent="0.15">
      <c r="A3235">
        <v>149</v>
      </c>
      <c r="B3235" t="s">
        <v>217</v>
      </c>
      <c r="C3235" t="s">
        <v>464</v>
      </c>
      <c r="D3235">
        <v>4</v>
      </c>
      <c r="E3235">
        <v>6050000</v>
      </c>
      <c r="F3235">
        <v>7537500</v>
      </c>
      <c r="G3235">
        <v>6793750</v>
      </c>
      <c r="H3235">
        <v>8194887.40589369</v>
      </c>
      <c r="I3235">
        <v>1.2685462231268342E-7</v>
      </c>
      <c r="J3235">
        <v>9.9649434586376489E-6</v>
      </c>
      <c r="K3235">
        <v>1.2489260773577444</v>
      </c>
      <c r="L3235">
        <v>20.623917658048793</v>
      </c>
      <c r="M3235">
        <v>0</v>
      </c>
    </row>
    <row r="3236" spans="1:15" x14ac:dyDescent="0.15">
      <c r="A3236">
        <v>149</v>
      </c>
      <c r="B3236" t="s">
        <v>217</v>
      </c>
      <c r="C3236" t="s">
        <v>464</v>
      </c>
      <c r="D3236">
        <v>5</v>
      </c>
      <c r="E3236">
        <v>6050000</v>
      </c>
      <c r="F3236">
        <v>6793750</v>
      </c>
      <c r="G3236">
        <v>6421875</v>
      </c>
      <c r="H3236">
        <v>-58809484.305724271</v>
      </c>
      <c r="I3236">
        <v>-1.7134027933650804E-6</v>
      </c>
      <c r="J3236">
        <v>8.1246860429598851E-6</v>
      </c>
      <c r="K3236">
        <v>-8.9627465159016584</v>
      </c>
      <c r="L3236">
        <v>-1015.7681254419351</v>
      </c>
      <c r="M3236">
        <v>0</v>
      </c>
    </row>
    <row r="3237" spans="1:15" x14ac:dyDescent="0.15">
      <c r="A3237">
        <v>149</v>
      </c>
      <c r="B3237" t="s">
        <v>217</v>
      </c>
      <c r="C3237" t="s">
        <v>464</v>
      </c>
      <c r="D3237">
        <v>6</v>
      </c>
      <c r="E3237">
        <v>6421875</v>
      </c>
      <c r="F3237">
        <v>6793750</v>
      </c>
      <c r="G3237">
        <v>6607812.5</v>
      </c>
      <c r="H3237">
        <v>-40089533.887373708</v>
      </c>
      <c r="I3237">
        <v>-8.1721883398914518E-7</v>
      </c>
      <c r="J3237">
        <v>9.0208700023358203E-6</v>
      </c>
      <c r="K3237">
        <v>-6.1097684228155389</v>
      </c>
      <c r="L3237">
        <v>-706.6990231241233</v>
      </c>
      <c r="M3237">
        <v>0</v>
      </c>
    </row>
    <row r="3238" spans="1:15" x14ac:dyDescent="0.15">
      <c r="A3238">
        <v>149</v>
      </c>
      <c r="B3238" t="s">
        <v>217</v>
      </c>
      <c r="C3238" t="s">
        <v>464</v>
      </c>
      <c r="D3238">
        <v>7</v>
      </c>
      <c r="E3238">
        <v>6607812.5</v>
      </c>
      <c r="F3238">
        <v>6793750</v>
      </c>
      <c r="G3238">
        <v>6700781.25</v>
      </c>
      <c r="H3238">
        <v>-19925141.991611164</v>
      </c>
      <c r="I3238">
        <v>-3.511149097518024E-7</v>
      </c>
      <c r="J3238">
        <v>9.4869739265731631E-6</v>
      </c>
      <c r="K3238">
        <v>-3.0366530003184562</v>
      </c>
      <c r="L3238">
        <v>-397.35550599582945</v>
      </c>
      <c r="M3238">
        <v>0</v>
      </c>
    </row>
    <row r="3239" spans="1:15" x14ac:dyDescent="0.15">
      <c r="A3239">
        <v>149</v>
      </c>
      <c r="B3239" t="s">
        <v>217</v>
      </c>
      <c r="C3239" t="s">
        <v>464</v>
      </c>
      <c r="D3239">
        <v>8</v>
      </c>
      <c r="E3239">
        <v>6700781.25</v>
      </c>
      <c r="F3239">
        <v>6793750</v>
      </c>
      <c r="G3239">
        <v>6747265.625</v>
      </c>
      <c r="H3239">
        <v>-6890660.6505530728</v>
      </c>
      <c r="I3239">
        <v>-1.1360118063249443E-7</v>
      </c>
      <c r="J3239">
        <v>9.7244876556924711E-6</v>
      </c>
      <c r="K3239">
        <v>-1.050157903390998</v>
      </c>
      <c r="L3239">
        <v>-202.12523166453926</v>
      </c>
      <c r="M3239">
        <v>0</v>
      </c>
    </row>
    <row r="3240" spans="1:15" x14ac:dyDescent="0.15">
      <c r="A3240">
        <v>149</v>
      </c>
      <c r="B3240" t="s">
        <v>217</v>
      </c>
      <c r="C3240" t="s">
        <v>464</v>
      </c>
      <c r="D3240">
        <v>9</v>
      </c>
      <c r="E3240">
        <v>6747265.625</v>
      </c>
      <c r="F3240">
        <v>6793750</v>
      </c>
      <c r="G3240">
        <v>6770507.8125</v>
      </c>
      <c r="H3240">
        <v>392324.74692552275</v>
      </c>
      <c r="I3240">
        <v>6.2647194982170206E-9</v>
      </c>
      <c r="J3240">
        <v>9.8443535558231825E-6</v>
      </c>
      <c r="K3240">
        <v>5.9791499621540907E-2</v>
      </c>
      <c r="L3240">
        <v>-94.205386688998487</v>
      </c>
      <c r="M3240">
        <v>0</v>
      </c>
    </row>
    <row r="3241" spans="1:15" x14ac:dyDescent="0.15">
      <c r="A3241">
        <v>149</v>
      </c>
      <c r="B3241" t="s">
        <v>217</v>
      </c>
      <c r="C3241" t="s">
        <v>464</v>
      </c>
      <c r="D3241">
        <v>10</v>
      </c>
      <c r="E3241">
        <v>6770507.8125</v>
      </c>
      <c r="F3241">
        <v>6793750</v>
      </c>
      <c r="G3241">
        <v>6782128.90625</v>
      </c>
      <c r="H3241">
        <v>4228458.3907679627</v>
      </c>
      <c r="I3241">
        <v>6.6473067968933635E-8</v>
      </c>
      <c r="J3241">
        <v>9.9045619042938991E-6</v>
      </c>
      <c r="K3241">
        <v>0.6444300805712353</v>
      </c>
      <c r="L3241">
        <v>-37.652933920626737</v>
      </c>
      <c r="M3241">
        <v>0</v>
      </c>
    </row>
    <row r="3242" spans="1:15" x14ac:dyDescent="0.15">
      <c r="A3242">
        <v>149</v>
      </c>
      <c r="B3242" t="s">
        <v>217</v>
      </c>
      <c r="C3242" t="s">
        <v>464</v>
      </c>
      <c r="D3242">
        <v>11</v>
      </c>
      <c r="E3242">
        <v>6782128.90625</v>
      </c>
      <c r="F3242">
        <v>6793750</v>
      </c>
      <c r="G3242">
        <v>6787939.453125</v>
      </c>
      <c r="H3242">
        <v>6195598.3778573582</v>
      </c>
      <c r="I3242">
        <v>9.6646236643161077E-8</v>
      </c>
      <c r="J3242">
        <v>9.9347350729681266E-6</v>
      </c>
      <c r="K3242">
        <v>0.94422827254178088</v>
      </c>
      <c r="L3242">
        <v>-8.7263753508429218</v>
      </c>
      <c r="M3242">
        <v>0</v>
      </c>
    </row>
    <row r="3243" spans="1:15" x14ac:dyDescent="0.15">
      <c r="A3243">
        <v>149</v>
      </c>
      <c r="B3243" t="s">
        <v>217</v>
      </c>
      <c r="C3243" t="s">
        <v>464</v>
      </c>
      <c r="D3243">
        <v>12</v>
      </c>
      <c r="E3243">
        <v>6787939.453125</v>
      </c>
      <c r="F3243">
        <v>6793750</v>
      </c>
      <c r="G3243">
        <v>6790844.7265625</v>
      </c>
      <c r="H3243">
        <v>7191163.6877102712</v>
      </c>
      <c r="I3243">
        <v>1.1174518928172533E-7</v>
      </c>
      <c r="J3243">
        <v>9.9498340256066908E-6</v>
      </c>
      <c r="K3243">
        <v>1.095955491672798</v>
      </c>
      <c r="L3243">
        <v>5.8949803340653197</v>
      </c>
      <c r="M3243">
        <v>0</v>
      </c>
    </row>
    <row r="3244" spans="1:15" x14ac:dyDescent="0.15">
      <c r="A3244">
        <v>149</v>
      </c>
      <c r="B3244" t="s">
        <v>217</v>
      </c>
      <c r="C3244" t="s">
        <v>464</v>
      </c>
      <c r="D3244">
        <v>13</v>
      </c>
      <c r="E3244">
        <v>6787939.453125</v>
      </c>
      <c r="F3244">
        <v>6790844.7265625</v>
      </c>
      <c r="G3244">
        <v>6789392.08984375</v>
      </c>
      <c r="H3244">
        <v>6692397.2297962252</v>
      </c>
      <c r="I3244">
        <v>1.0419493685325445E-7</v>
      </c>
      <c r="J3244">
        <v>9.9422837731782199E-6</v>
      </c>
      <c r="K3244">
        <v>1.0199419475022942</v>
      </c>
      <c r="L3244">
        <v>-1.4286236346935888</v>
      </c>
      <c r="M3244">
        <v>0</v>
      </c>
    </row>
    <row r="3245" spans="1:15" x14ac:dyDescent="0.15">
      <c r="A3245">
        <v>149</v>
      </c>
      <c r="B3245" t="s">
        <v>217</v>
      </c>
      <c r="C3245" t="s">
        <v>464</v>
      </c>
      <c r="D3245">
        <v>14</v>
      </c>
      <c r="E3245">
        <v>6789392.08984375</v>
      </c>
      <c r="F3245">
        <v>6790844.7265625</v>
      </c>
      <c r="G3245">
        <v>6790118.408203125</v>
      </c>
      <c r="H3245">
        <v>6941523.6531972401</v>
      </c>
      <c r="I3245">
        <v>1.0796970547325528E-7</v>
      </c>
      <c r="J3245">
        <v>9.9460585417982208E-6</v>
      </c>
      <c r="K3245">
        <v>1.0579095816299608</v>
      </c>
      <c r="L3245">
        <v>2.2297879932580082</v>
      </c>
      <c r="M3245">
        <v>0</v>
      </c>
    </row>
    <row r="3246" spans="1:15" x14ac:dyDescent="0.15">
      <c r="A3246">
        <v>149</v>
      </c>
      <c r="B3246" t="s">
        <v>217</v>
      </c>
      <c r="C3246" t="s">
        <v>464</v>
      </c>
      <c r="D3246">
        <v>15</v>
      </c>
      <c r="E3246">
        <v>6789392.08984375</v>
      </c>
      <c r="F3246">
        <v>6790118.408203125</v>
      </c>
      <c r="G3246">
        <v>6789755.2490234375</v>
      </c>
      <c r="H3246">
        <v>6816919.1325842887</v>
      </c>
      <c r="I3246">
        <v>1.0608257842319867E-7</v>
      </c>
      <c r="J3246">
        <v>9.9441714147481642E-6</v>
      </c>
      <c r="K3246">
        <v>1.0389194689606576</v>
      </c>
      <c r="L3246">
        <v>0.40007161620086623</v>
      </c>
      <c r="M3246">
        <v>0</v>
      </c>
    </row>
    <row r="3247" spans="1:15" x14ac:dyDescent="0.15">
      <c r="A3247">
        <v>149</v>
      </c>
      <c r="B3247" t="s">
        <v>217</v>
      </c>
      <c r="C3247" t="s">
        <v>465</v>
      </c>
      <c r="D3247">
        <v>15</v>
      </c>
      <c r="E3247">
        <v>6789392.08984375</v>
      </c>
      <c r="F3247">
        <v>6790118.408203125</v>
      </c>
      <c r="G3247">
        <v>6789755.2490234375</v>
      </c>
      <c r="H3247">
        <v>6816919.1325842887</v>
      </c>
      <c r="I3247">
        <v>1.0608257842319867E-7</v>
      </c>
      <c r="J3247">
        <v>9.9441714147481642E-6</v>
      </c>
      <c r="K3247">
        <v>1.0389194689606576</v>
      </c>
      <c r="L3247">
        <v>0.40007161620086623</v>
      </c>
      <c r="M3247">
        <v>0</v>
      </c>
      <c r="N3247" t="s">
        <v>466</v>
      </c>
      <c r="O3247" t="s">
        <v>467</v>
      </c>
    </row>
    <row r="3248" spans="1:15" x14ac:dyDescent="0.15">
      <c r="A3248">
        <v>150</v>
      </c>
      <c r="B3248" t="s">
        <v>218</v>
      </c>
      <c r="C3248" t="s">
        <v>461</v>
      </c>
      <c r="D3248">
        <v>0</v>
      </c>
      <c r="E3248">
        <v>100000</v>
      </c>
      <c r="F3248">
        <v>12000000</v>
      </c>
      <c r="G3248">
        <v>100000</v>
      </c>
      <c r="H3248">
        <v>18.50215017636404</v>
      </c>
      <c r="I3248">
        <v>-3.5145622650553898E-4</v>
      </c>
      <c r="J3248">
        <v>-3.41618137669214E-4</v>
      </c>
      <c r="K3248">
        <v>2.8062928728192906E-6</v>
      </c>
      <c r="L3248">
        <v>-99.98149784982364</v>
      </c>
      <c r="M3248">
        <v>0</v>
      </c>
      <c r="O3248" t="s">
        <v>462</v>
      </c>
    </row>
    <row r="3249" spans="1:15" x14ac:dyDescent="0.15">
      <c r="A3249">
        <v>150</v>
      </c>
      <c r="B3249" t="s">
        <v>218</v>
      </c>
      <c r="C3249" t="s">
        <v>461</v>
      </c>
      <c r="D3249">
        <v>0</v>
      </c>
      <c r="E3249">
        <v>100000</v>
      </c>
      <c r="F3249">
        <v>12000000</v>
      </c>
      <c r="G3249">
        <v>12000000</v>
      </c>
      <c r="H3249">
        <v>127482375306.52765</v>
      </c>
      <c r="I3249">
        <v>2.3431860660248421E-4</v>
      </c>
      <c r="J3249">
        <v>2.4415669543880917E-4</v>
      </c>
      <c r="K3249">
        <v>19335.746268549985</v>
      </c>
      <c r="L3249">
        <v>1062253.1275543971</v>
      </c>
      <c r="M3249">
        <v>0</v>
      </c>
      <c r="O3249" t="s">
        <v>463</v>
      </c>
    </row>
    <row r="3250" spans="1:15" x14ac:dyDescent="0.15">
      <c r="A3250">
        <v>150</v>
      </c>
      <c r="B3250" t="s">
        <v>218</v>
      </c>
      <c r="C3250" t="s">
        <v>464</v>
      </c>
      <c r="D3250">
        <v>1</v>
      </c>
      <c r="E3250">
        <v>100000</v>
      </c>
      <c r="F3250">
        <v>12000000</v>
      </c>
      <c r="G3250">
        <v>6050000</v>
      </c>
      <c r="H3250">
        <v>-37999297.534265965</v>
      </c>
      <c r="I3250">
        <v>-3.1889892126113525E-6</v>
      </c>
      <c r="J3250">
        <v>6.649099623713613E-6</v>
      </c>
      <c r="K3250">
        <v>-5.7635008269890751</v>
      </c>
      <c r="L3250">
        <v>-728.08756254985065</v>
      </c>
      <c r="M3250">
        <v>0</v>
      </c>
    </row>
    <row r="3251" spans="1:15" x14ac:dyDescent="0.15">
      <c r="A3251">
        <v>150</v>
      </c>
      <c r="B3251" t="s">
        <v>218</v>
      </c>
      <c r="C3251" t="s">
        <v>464</v>
      </c>
      <c r="D3251">
        <v>2</v>
      </c>
      <c r="E3251">
        <v>6050000</v>
      </c>
      <c r="F3251">
        <v>12000000</v>
      </c>
      <c r="G3251">
        <v>9025000</v>
      </c>
      <c r="H3251">
        <v>15265762923.064598</v>
      </c>
      <c r="I3251">
        <v>4.8378206486564721E-5</v>
      </c>
      <c r="J3251">
        <v>5.8216295322889684E-5</v>
      </c>
      <c r="K3251">
        <v>2315.4174666613762</v>
      </c>
      <c r="L3251">
        <v>169049.72767938612</v>
      </c>
      <c r="M3251">
        <v>0</v>
      </c>
    </row>
    <row r="3252" spans="1:15" x14ac:dyDescent="0.15">
      <c r="A3252">
        <v>150</v>
      </c>
      <c r="B3252" t="s">
        <v>218</v>
      </c>
      <c r="C3252" t="s">
        <v>464</v>
      </c>
      <c r="D3252">
        <v>3</v>
      </c>
      <c r="E3252">
        <v>6050000</v>
      </c>
      <c r="F3252">
        <v>9025000</v>
      </c>
      <c r="G3252">
        <v>7537500</v>
      </c>
      <c r="H3252">
        <v>1673796087.7035377</v>
      </c>
      <c r="I3252">
        <v>9.3707717786720563E-6</v>
      </c>
      <c r="J3252">
        <v>1.9208860614997022E-5</v>
      </c>
      <c r="K3252">
        <v>253.87114398605075</v>
      </c>
      <c r="L3252">
        <v>22106.249919781596</v>
      </c>
      <c r="M3252">
        <v>0</v>
      </c>
    </row>
    <row r="3253" spans="1:15" x14ac:dyDescent="0.15">
      <c r="A3253">
        <v>150</v>
      </c>
      <c r="B3253" t="s">
        <v>218</v>
      </c>
      <c r="C3253" t="s">
        <v>464</v>
      </c>
      <c r="D3253">
        <v>4</v>
      </c>
      <c r="E3253">
        <v>6050000</v>
      </c>
      <c r="F3253">
        <v>7537500</v>
      </c>
      <c r="G3253">
        <v>6793750</v>
      </c>
      <c r="H3253">
        <v>25000962.547095854</v>
      </c>
      <c r="I3253">
        <v>3.6502233780967279E-7</v>
      </c>
      <c r="J3253">
        <v>1.0203111174134638E-5</v>
      </c>
      <c r="K3253">
        <v>3.7919929489689528</v>
      </c>
      <c r="L3253">
        <v>267.99944871530238</v>
      </c>
      <c r="M3253">
        <v>0</v>
      </c>
    </row>
    <row r="3254" spans="1:15" x14ac:dyDescent="0.15">
      <c r="A3254">
        <v>150</v>
      </c>
      <c r="B3254" t="s">
        <v>218</v>
      </c>
      <c r="C3254" t="s">
        <v>464</v>
      </c>
      <c r="D3254">
        <v>5</v>
      </c>
      <c r="E3254">
        <v>6050000</v>
      </c>
      <c r="F3254">
        <v>6793750</v>
      </c>
      <c r="G3254">
        <v>6421875</v>
      </c>
      <c r="H3254">
        <v>-56859851.098304585</v>
      </c>
      <c r="I3254">
        <v>-1.5112955065286517E-6</v>
      </c>
      <c r="J3254">
        <v>8.3267933297963138E-6</v>
      </c>
      <c r="K3254">
        <v>-8.6241541315872805</v>
      </c>
      <c r="L3254">
        <v>-985.40887355024165</v>
      </c>
      <c r="M3254">
        <v>0</v>
      </c>
    </row>
    <row r="3255" spans="1:15" x14ac:dyDescent="0.15">
      <c r="A3255">
        <v>150</v>
      </c>
      <c r="B3255" t="s">
        <v>218</v>
      </c>
      <c r="C3255" t="s">
        <v>464</v>
      </c>
      <c r="D3255">
        <v>6</v>
      </c>
      <c r="E3255">
        <v>6421875</v>
      </c>
      <c r="F3255">
        <v>6793750</v>
      </c>
      <c r="G3255">
        <v>6607812.5</v>
      </c>
      <c r="H3255">
        <v>-31469002.498331118</v>
      </c>
      <c r="I3255">
        <v>-5.9726888495538411E-7</v>
      </c>
      <c r="J3255">
        <v>9.2408199513695814E-6</v>
      </c>
      <c r="K3255">
        <v>-4.7730256529110928</v>
      </c>
      <c r="L3255">
        <v>-576.23933787968588</v>
      </c>
      <c r="M3255">
        <v>0</v>
      </c>
    </row>
    <row r="3256" spans="1:15" x14ac:dyDescent="0.15">
      <c r="A3256">
        <v>150</v>
      </c>
      <c r="B3256" t="s">
        <v>218</v>
      </c>
      <c r="C3256" t="s">
        <v>464</v>
      </c>
      <c r="D3256">
        <v>7</v>
      </c>
      <c r="E3256">
        <v>6607812.5</v>
      </c>
      <c r="F3256">
        <v>6793750</v>
      </c>
      <c r="G3256">
        <v>6700781.25</v>
      </c>
      <c r="H3256">
        <v>-7388651.617709077</v>
      </c>
      <c r="I3256">
        <v>-1.2209202374288054E-7</v>
      </c>
      <c r="J3256">
        <v>9.715996812582085E-6</v>
      </c>
      <c r="K3256">
        <v>-1.1206654457388259</v>
      </c>
      <c r="L3256">
        <v>-210.26552489993725</v>
      </c>
      <c r="M3256">
        <v>0</v>
      </c>
    </row>
    <row r="3257" spans="1:15" x14ac:dyDescent="0.15">
      <c r="A3257">
        <v>150</v>
      </c>
      <c r="B3257" t="s">
        <v>218</v>
      </c>
      <c r="C3257" t="s">
        <v>464</v>
      </c>
      <c r="D3257">
        <v>8</v>
      </c>
      <c r="E3257">
        <v>6700781.25</v>
      </c>
      <c r="F3257">
        <v>6793750</v>
      </c>
      <c r="G3257">
        <v>6747265.625</v>
      </c>
      <c r="H3257">
        <v>7738895.2765036821</v>
      </c>
      <c r="I3257">
        <v>1.2000433125035187E-7</v>
      </c>
      <c r="J3257">
        <v>9.9580931675753174E-6</v>
      </c>
      <c r="K3257">
        <v>1.1737882597932194</v>
      </c>
      <c r="L3257">
        <v>14.696763201814544</v>
      </c>
      <c r="M3257">
        <v>0</v>
      </c>
    </row>
    <row r="3258" spans="1:15" x14ac:dyDescent="0.15">
      <c r="A3258">
        <v>150</v>
      </c>
      <c r="B3258" t="s">
        <v>218</v>
      </c>
      <c r="C3258" t="s">
        <v>464</v>
      </c>
      <c r="D3258">
        <v>9</v>
      </c>
      <c r="E3258">
        <v>6700781.25</v>
      </c>
      <c r="F3258">
        <v>6747265.625</v>
      </c>
      <c r="G3258">
        <v>6724023.4375</v>
      </c>
      <c r="H3258">
        <v>-88591.62748141709</v>
      </c>
      <c r="I3258">
        <v>-1.417501116407271E-9</v>
      </c>
      <c r="J3258">
        <v>9.8366713352085582E-6</v>
      </c>
      <c r="K3258">
        <v>-1.3437035718700393E-2</v>
      </c>
      <c r="L3258">
        <v>-101.31753894531866</v>
      </c>
      <c r="M3258">
        <v>0</v>
      </c>
    </row>
    <row r="3259" spans="1:15" x14ac:dyDescent="0.15">
      <c r="A3259">
        <v>150</v>
      </c>
      <c r="B3259" t="s">
        <v>218</v>
      </c>
      <c r="C3259" t="s">
        <v>464</v>
      </c>
      <c r="D3259">
        <v>10</v>
      </c>
      <c r="E3259">
        <v>6724023.4375</v>
      </c>
      <c r="F3259">
        <v>6747265.625</v>
      </c>
      <c r="G3259">
        <v>6735644.53125</v>
      </c>
      <c r="H3259">
        <v>3758778.7305934718</v>
      </c>
      <c r="I3259">
        <v>5.9200436734523778E-8</v>
      </c>
      <c r="J3259">
        <v>9.8972892730594893E-6</v>
      </c>
      <c r="K3259">
        <v>0.57010854747272899</v>
      </c>
      <c r="L3259">
        <v>-44.195708173811269</v>
      </c>
      <c r="M3259">
        <v>0</v>
      </c>
    </row>
    <row r="3260" spans="1:15" x14ac:dyDescent="0.15">
      <c r="A3260">
        <v>150</v>
      </c>
      <c r="B3260" t="s">
        <v>218</v>
      </c>
      <c r="C3260" t="s">
        <v>464</v>
      </c>
      <c r="D3260">
        <v>11</v>
      </c>
      <c r="E3260">
        <v>6735644.53125</v>
      </c>
      <c r="F3260">
        <v>6747265.625</v>
      </c>
      <c r="G3260">
        <v>6741455.078125</v>
      </c>
      <c r="H3260">
        <v>5732161.501744058</v>
      </c>
      <c r="I3260">
        <v>8.9578772156745595E-8</v>
      </c>
      <c r="J3260">
        <v>9.9276676084817111E-6</v>
      </c>
      <c r="K3260">
        <v>0.8694191656028728</v>
      </c>
      <c r="L3260">
        <v>-14.971450001290474</v>
      </c>
      <c r="M3260">
        <v>0</v>
      </c>
    </row>
    <row r="3261" spans="1:15" x14ac:dyDescent="0.15">
      <c r="A3261">
        <v>150</v>
      </c>
      <c r="B3261" t="s">
        <v>218</v>
      </c>
      <c r="C3261" t="s">
        <v>464</v>
      </c>
      <c r="D3261">
        <v>12</v>
      </c>
      <c r="E3261">
        <v>6741455.078125</v>
      </c>
      <c r="F3261">
        <v>6747265.625</v>
      </c>
      <c r="G3261">
        <v>6744360.3515625</v>
      </c>
      <c r="H3261">
        <v>6731346.5880341148</v>
      </c>
      <c r="I3261">
        <v>1.0478556458783237E-7</v>
      </c>
      <c r="J3261">
        <v>9.9428744009127979E-6</v>
      </c>
      <c r="K3261">
        <v>1.0209694427087819</v>
      </c>
      <c r="L3261">
        <v>-0.19295771355648628</v>
      </c>
      <c r="M3261">
        <v>0</v>
      </c>
    </row>
    <row r="3262" spans="1:15" x14ac:dyDescent="0.15">
      <c r="A3262">
        <v>150</v>
      </c>
      <c r="B3262" t="s">
        <v>218</v>
      </c>
      <c r="C3262" t="s">
        <v>465</v>
      </c>
      <c r="D3262">
        <v>12</v>
      </c>
      <c r="E3262">
        <v>6741455.078125</v>
      </c>
      <c r="F3262">
        <v>6747265.625</v>
      </c>
      <c r="G3262">
        <v>6744360.3515625</v>
      </c>
      <c r="H3262">
        <v>6731346.5880341148</v>
      </c>
      <c r="I3262">
        <v>1.0478556458783237E-7</v>
      </c>
      <c r="J3262">
        <v>9.9428744009127979E-6</v>
      </c>
      <c r="K3262">
        <v>1.0209694427087819</v>
      </c>
      <c r="L3262">
        <v>-0.19295771355648628</v>
      </c>
      <c r="M3262">
        <v>0</v>
      </c>
      <c r="N3262" t="s">
        <v>466</v>
      </c>
      <c r="O3262" t="s">
        <v>467</v>
      </c>
    </row>
    <row r="3263" spans="1:15" x14ac:dyDescent="0.15">
      <c r="A3263">
        <v>151</v>
      </c>
      <c r="B3263" t="s">
        <v>219</v>
      </c>
      <c r="C3263" t="s">
        <v>461</v>
      </c>
      <c r="D3263">
        <v>0</v>
      </c>
      <c r="E3263">
        <v>100000</v>
      </c>
      <c r="F3263">
        <v>12000000</v>
      </c>
      <c r="G3263">
        <v>100000</v>
      </c>
      <c r="H3263">
        <v>-48.611057351478983</v>
      </c>
      <c r="I3263">
        <v>-1.8119889000812274E-4</v>
      </c>
      <c r="J3263">
        <v>-1.7356493558715565E-4</v>
      </c>
      <c r="K3263">
        <v>-1.0342031993282993E-5</v>
      </c>
      <c r="L3263">
        <v>-100.04861105735148</v>
      </c>
      <c r="M3263">
        <v>0</v>
      </c>
      <c r="O3263" t="s">
        <v>462</v>
      </c>
    </row>
    <row r="3264" spans="1:15" x14ac:dyDescent="0.15">
      <c r="A3264">
        <v>151</v>
      </c>
      <c r="B3264" t="s">
        <v>219</v>
      </c>
      <c r="C3264" t="s">
        <v>461</v>
      </c>
      <c r="D3264">
        <v>0</v>
      </c>
      <c r="E3264">
        <v>100000</v>
      </c>
      <c r="F3264">
        <v>12000000</v>
      </c>
      <c r="G3264">
        <v>12000000</v>
      </c>
      <c r="H3264">
        <v>8942936041265.5938</v>
      </c>
      <c r="I3264">
        <v>4.6364932251741131E-3</v>
      </c>
      <c r="J3264">
        <v>4.6441271795950798E-3</v>
      </c>
      <c r="K3264">
        <v>1902615.077551659</v>
      </c>
      <c r="L3264">
        <v>74524367.01054661</v>
      </c>
      <c r="M3264">
        <v>0</v>
      </c>
      <c r="O3264" t="s">
        <v>463</v>
      </c>
    </row>
    <row r="3265" spans="1:13" x14ac:dyDescent="0.15">
      <c r="A3265">
        <v>151</v>
      </c>
      <c r="B3265" t="s">
        <v>219</v>
      </c>
      <c r="C3265" t="s">
        <v>464</v>
      </c>
      <c r="D3265">
        <v>1</v>
      </c>
      <c r="E3265">
        <v>100000</v>
      </c>
      <c r="F3265">
        <v>12000000</v>
      </c>
      <c r="G3265">
        <v>6050000</v>
      </c>
      <c r="H3265">
        <v>123024278940.41646</v>
      </c>
      <c r="I3265">
        <v>1.6706019512418712E-4</v>
      </c>
      <c r="J3265">
        <v>1.7469414954515421E-4</v>
      </c>
      <c r="K3265">
        <v>26173.490108493763</v>
      </c>
      <c r="L3265">
        <v>2033359.1560399414</v>
      </c>
      <c r="M3265">
        <v>0</v>
      </c>
    </row>
    <row r="3266" spans="1:13" x14ac:dyDescent="0.15">
      <c r="A3266">
        <v>151</v>
      </c>
      <c r="B3266" t="s">
        <v>219</v>
      </c>
      <c r="C3266" t="s">
        <v>464</v>
      </c>
      <c r="D3266">
        <v>2</v>
      </c>
      <c r="E3266">
        <v>100000</v>
      </c>
      <c r="F3266">
        <v>6050000</v>
      </c>
      <c r="G3266">
        <v>3075000</v>
      </c>
      <c r="H3266">
        <v>-8008554.0569273233</v>
      </c>
      <c r="I3266">
        <v>-3.6894365183232425E-6</v>
      </c>
      <c r="J3266">
        <v>3.9445179026438594E-6</v>
      </c>
      <c r="K3266">
        <v>-1.7038247425440696</v>
      </c>
      <c r="L3266">
        <v>-360.44078233909994</v>
      </c>
      <c r="M3266">
        <v>0</v>
      </c>
    </row>
    <row r="3267" spans="1:13" x14ac:dyDescent="0.15">
      <c r="A3267">
        <v>151</v>
      </c>
      <c r="B3267" t="s">
        <v>219</v>
      </c>
      <c r="C3267" t="s">
        <v>464</v>
      </c>
      <c r="D3267">
        <v>3</v>
      </c>
      <c r="E3267">
        <v>3075000</v>
      </c>
      <c r="F3267">
        <v>6050000</v>
      </c>
      <c r="G3267">
        <v>4562500</v>
      </c>
      <c r="H3267">
        <v>9525626091.904438</v>
      </c>
      <c r="I3267">
        <v>2.5341201461868943E-5</v>
      </c>
      <c r="J3267">
        <v>3.2975155882836047E-5</v>
      </c>
      <c r="K3267">
        <v>2026.5827399356015</v>
      </c>
      <c r="L3267">
        <v>208680.84584996029</v>
      </c>
      <c r="M3267">
        <v>0</v>
      </c>
    </row>
    <row r="3268" spans="1:13" x14ac:dyDescent="0.15">
      <c r="A3268">
        <v>151</v>
      </c>
      <c r="B3268" t="s">
        <v>219</v>
      </c>
      <c r="C3268" t="s">
        <v>464</v>
      </c>
      <c r="D3268">
        <v>4</v>
      </c>
      <c r="E3268">
        <v>3075000</v>
      </c>
      <c r="F3268">
        <v>4562500</v>
      </c>
      <c r="G3268">
        <v>3818750</v>
      </c>
      <c r="H3268">
        <v>231786527.18128648</v>
      </c>
      <c r="I3268">
        <v>1.8588739583626799E-6</v>
      </c>
      <c r="J3268">
        <v>9.4928283793297818E-6</v>
      </c>
      <c r="K3268">
        <v>49.312724518383469</v>
      </c>
      <c r="L3268">
        <v>5969.6962927996465</v>
      </c>
      <c r="M3268">
        <v>0</v>
      </c>
    </row>
    <row r="3269" spans="1:13" x14ac:dyDescent="0.15">
      <c r="A3269">
        <v>151</v>
      </c>
      <c r="B3269" t="s">
        <v>219</v>
      </c>
      <c r="C3269" t="s">
        <v>464</v>
      </c>
      <c r="D3269">
        <v>5</v>
      </c>
      <c r="E3269">
        <v>3075000</v>
      </c>
      <c r="F3269">
        <v>3818750</v>
      </c>
      <c r="G3269">
        <v>3446875</v>
      </c>
      <c r="H3269">
        <v>-51992911.666675776</v>
      </c>
      <c r="I3269">
        <v>-1.2665667160210291E-6</v>
      </c>
      <c r="J3269">
        <v>6.3673877049460728E-6</v>
      </c>
      <c r="K3269">
        <v>-11.061523554050765</v>
      </c>
      <c r="L3269">
        <v>-1608.4072287702854</v>
      </c>
      <c r="M3269">
        <v>0</v>
      </c>
    </row>
    <row r="3270" spans="1:13" x14ac:dyDescent="0.15">
      <c r="A3270">
        <v>151</v>
      </c>
      <c r="B3270" t="s">
        <v>219</v>
      </c>
      <c r="C3270" t="s">
        <v>464</v>
      </c>
      <c r="D3270">
        <v>6</v>
      </c>
      <c r="E3270">
        <v>3446875</v>
      </c>
      <c r="F3270">
        <v>3818750</v>
      </c>
      <c r="G3270">
        <v>3632812.5</v>
      </c>
      <c r="H3270">
        <v>16955293.56776391</v>
      </c>
      <c r="I3270">
        <v>2.100351060537584E-7</v>
      </c>
      <c r="J3270">
        <v>7.8439895270208603E-6</v>
      </c>
      <c r="K3270">
        <v>3.6072490105583896</v>
      </c>
      <c r="L3270">
        <v>366.72636057500654</v>
      </c>
      <c r="M3270">
        <v>0</v>
      </c>
    </row>
    <row r="3271" spans="1:13" x14ac:dyDescent="0.15">
      <c r="A3271">
        <v>151</v>
      </c>
      <c r="B3271" t="s">
        <v>219</v>
      </c>
      <c r="C3271" t="s">
        <v>464</v>
      </c>
      <c r="D3271">
        <v>7</v>
      </c>
      <c r="E3271">
        <v>3446875</v>
      </c>
      <c r="F3271">
        <v>3632812.5</v>
      </c>
      <c r="G3271">
        <v>3539843.75</v>
      </c>
      <c r="H3271">
        <v>-33089354.432542056</v>
      </c>
      <c r="I3271">
        <v>-5.5014491510287005E-7</v>
      </c>
      <c r="J3271">
        <v>7.0838095058642319E-6</v>
      </c>
      <c r="K3271">
        <v>-7.0397802644796537</v>
      </c>
      <c r="L3271">
        <v>-1034.7687855584602</v>
      </c>
      <c r="M3271">
        <v>0</v>
      </c>
    </row>
    <row r="3272" spans="1:13" x14ac:dyDescent="0.15">
      <c r="A3272">
        <v>151</v>
      </c>
      <c r="B3272" t="s">
        <v>219</v>
      </c>
      <c r="C3272" t="s">
        <v>464</v>
      </c>
      <c r="D3272">
        <v>8</v>
      </c>
      <c r="E3272">
        <v>3539843.75</v>
      </c>
      <c r="F3272">
        <v>3632812.5</v>
      </c>
      <c r="G3272">
        <v>3586328.125</v>
      </c>
      <c r="H3272">
        <v>-12335856.024059994</v>
      </c>
      <c r="I3272">
        <v>-1.7551839097628621E-7</v>
      </c>
      <c r="J3272">
        <v>7.4584360299908157E-6</v>
      </c>
      <c r="K3272">
        <v>-2.6244608658256157</v>
      </c>
      <c r="L3272">
        <v>-443.96897311396998</v>
      </c>
      <c r="M3272">
        <v>0</v>
      </c>
    </row>
    <row r="3273" spans="1:13" x14ac:dyDescent="0.15">
      <c r="A3273">
        <v>151</v>
      </c>
      <c r="B3273" t="s">
        <v>219</v>
      </c>
      <c r="C3273" t="s">
        <v>464</v>
      </c>
      <c r="D3273">
        <v>9</v>
      </c>
      <c r="E3273">
        <v>3586328.125</v>
      </c>
      <c r="F3273">
        <v>3632812.5</v>
      </c>
      <c r="G3273">
        <v>3609570.3125</v>
      </c>
      <c r="H3273">
        <v>1199686.6445899773</v>
      </c>
      <c r="I3273">
        <v>1.5896414350362518E-8</v>
      </c>
      <c r="J3273">
        <v>7.6498508353174644E-6</v>
      </c>
      <c r="K3273">
        <v>0.25523406270623694</v>
      </c>
      <c r="L3273">
        <v>-66.763726961199694</v>
      </c>
      <c r="M3273">
        <v>0</v>
      </c>
    </row>
    <row r="3274" spans="1:13" x14ac:dyDescent="0.15">
      <c r="A3274">
        <v>151</v>
      </c>
      <c r="B3274" t="s">
        <v>219</v>
      </c>
      <c r="C3274" t="s">
        <v>464</v>
      </c>
      <c r="D3274">
        <v>10</v>
      </c>
      <c r="E3274">
        <v>3609570.3125</v>
      </c>
      <c r="F3274">
        <v>3632812.5</v>
      </c>
      <c r="G3274">
        <v>3621191.40625</v>
      </c>
      <c r="H3274">
        <v>8794834.3760870378</v>
      </c>
      <c r="I3274">
        <v>1.126256701008661E-7</v>
      </c>
      <c r="J3274">
        <v>7.746580091067968E-6</v>
      </c>
      <c r="K3274">
        <v>1.8711063582810523</v>
      </c>
      <c r="L3274">
        <v>142.87129260573141</v>
      </c>
      <c r="M3274">
        <v>0</v>
      </c>
    </row>
    <row r="3275" spans="1:13" x14ac:dyDescent="0.15">
      <c r="A3275">
        <v>151</v>
      </c>
      <c r="B3275" t="s">
        <v>219</v>
      </c>
      <c r="C3275" t="s">
        <v>464</v>
      </c>
      <c r="D3275">
        <v>11</v>
      </c>
      <c r="E3275">
        <v>3609570.3125</v>
      </c>
      <c r="F3275">
        <v>3621191.40625</v>
      </c>
      <c r="G3275">
        <v>3615380.859375</v>
      </c>
      <c r="H3275">
        <v>4927257.1106727375</v>
      </c>
      <c r="I3275">
        <v>6.4176297499690197E-8</v>
      </c>
      <c r="J3275">
        <v>7.6981307184667921E-6</v>
      </c>
      <c r="K3275">
        <v>1.0482769446725104</v>
      </c>
      <c r="L3275">
        <v>36.285976563048045</v>
      </c>
      <c r="M3275">
        <v>0</v>
      </c>
    </row>
    <row r="3276" spans="1:13" x14ac:dyDescent="0.15">
      <c r="A3276">
        <v>151</v>
      </c>
      <c r="B3276" t="s">
        <v>219</v>
      </c>
      <c r="C3276" t="s">
        <v>464</v>
      </c>
      <c r="D3276">
        <v>12</v>
      </c>
      <c r="E3276">
        <v>3609570.3125</v>
      </c>
      <c r="F3276">
        <v>3615380.859375</v>
      </c>
      <c r="G3276">
        <v>3612475.5859375</v>
      </c>
      <c r="H3276">
        <v>3046032.9939665189</v>
      </c>
      <c r="I3276">
        <v>4.0014932993223207E-8</v>
      </c>
      <c r="J3276">
        <v>7.6739693539603251E-6</v>
      </c>
      <c r="K3276">
        <v>0.64804537059177691</v>
      </c>
      <c r="L3276">
        <v>-15.680177720120962</v>
      </c>
      <c r="M3276">
        <v>0</v>
      </c>
    </row>
    <row r="3277" spans="1:13" x14ac:dyDescent="0.15">
      <c r="A3277">
        <v>151</v>
      </c>
      <c r="B3277" t="s">
        <v>219</v>
      </c>
      <c r="C3277" t="s">
        <v>464</v>
      </c>
      <c r="D3277">
        <v>13</v>
      </c>
      <c r="E3277">
        <v>3612475.5859375</v>
      </c>
      <c r="F3277">
        <v>3615380.859375</v>
      </c>
      <c r="G3277">
        <v>3613928.22265625</v>
      </c>
      <c r="H3277">
        <v>3982266.3297802033</v>
      </c>
      <c r="I3277">
        <v>5.2090146184049604E-8</v>
      </c>
      <c r="J3277">
        <v>7.6860445671511515E-6</v>
      </c>
      <c r="K3277">
        <v>0.84722958175085783</v>
      </c>
      <c r="L3277">
        <v>10.192181040419875</v>
      </c>
      <c r="M3277">
        <v>0</v>
      </c>
    </row>
    <row r="3278" spans="1:13" x14ac:dyDescent="0.15">
      <c r="A3278">
        <v>151</v>
      </c>
      <c r="B3278" t="s">
        <v>219</v>
      </c>
      <c r="C3278" t="s">
        <v>464</v>
      </c>
      <c r="D3278">
        <v>14</v>
      </c>
      <c r="E3278">
        <v>3612475.5859375</v>
      </c>
      <c r="F3278">
        <v>3613928.22265625</v>
      </c>
      <c r="G3278">
        <v>3613201.904296875</v>
      </c>
      <c r="H3278">
        <v>3513059.2243949529</v>
      </c>
      <c r="I3278">
        <v>4.6051210307598441E-8</v>
      </c>
      <c r="J3278">
        <v>7.6800056312747003E-6</v>
      </c>
      <c r="K3278">
        <v>0.74740548493510883</v>
      </c>
      <c r="L3278">
        <v>-2.771577192595601</v>
      </c>
      <c r="M3278">
        <v>0</v>
      </c>
    </row>
    <row r="3279" spans="1:13" x14ac:dyDescent="0.15">
      <c r="A3279">
        <v>151</v>
      </c>
      <c r="B3279" t="s">
        <v>219</v>
      </c>
      <c r="C3279" t="s">
        <v>464</v>
      </c>
      <c r="D3279">
        <v>15</v>
      </c>
      <c r="E3279">
        <v>3613201.904296875</v>
      </c>
      <c r="F3279">
        <v>3613928.22265625</v>
      </c>
      <c r="G3279">
        <v>3613565.0634765625</v>
      </c>
      <c r="H3279">
        <v>3747413.6419813386</v>
      </c>
      <c r="I3279">
        <v>4.9070650081334781E-8</v>
      </c>
      <c r="J3279">
        <v>7.6830250710484367E-6</v>
      </c>
      <c r="K3279">
        <v>0.79726452969772732</v>
      </c>
      <c r="L3279">
        <v>3.7040589045324173</v>
      </c>
      <c r="M3279">
        <v>0</v>
      </c>
    </row>
    <row r="3280" spans="1:13" x14ac:dyDescent="0.15">
      <c r="A3280">
        <v>151</v>
      </c>
      <c r="B3280" t="s">
        <v>219</v>
      </c>
      <c r="C3280" t="s">
        <v>464</v>
      </c>
      <c r="D3280">
        <v>16</v>
      </c>
      <c r="E3280">
        <v>3613201.904296875</v>
      </c>
      <c r="F3280">
        <v>3613565.0634765625</v>
      </c>
      <c r="G3280">
        <v>3613383.4838867188</v>
      </c>
      <c r="H3280">
        <v>3630180.0460239016</v>
      </c>
      <c r="I3280">
        <v>4.756099911219021E-8</v>
      </c>
      <c r="J3280">
        <v>7.6815154200792921E-6</v>
      </c>
      <c r="K3280">
        <v>0.77232301091295774</v>
      </c>
      <c r="L3280">
        <v>0.46484305394332681</v>
      </c>
      <c r="M3280">
        <v>0</v>
      </c>
    </row>
    <row r="3281" spans="1:15" x14ac:dyDescent="0.15">
      <c r="A3281">
        <v>151</v>
      </c>
      <c r="B3281" t="s">
        <v>219</v>
      </c>
      <c r="C3281" t="s">
        <v>465</v>
      </c>
      <c r="D3281">
        <v>16</v>
      </c>
      <c r="E3281">
        <v>3613201.904296875</v>
      </c>
      <c r="F3281">
        <v>3613565.0634765625</v>
      </c>
      <c r="G3281">
        <v>3613383.4838867188</v>
      </c>
      <c r="H3281">
        <v>3630180.0460239016</v>
      </c>
      <c r="I3281">
        <v>4.756099911219021E-8</v>
      </c>
      <c r="J3281">
        <v>7.6815154200792921E-6</v>
      </c>
      <c r="K3281">
        <v>0.77232301091295774</v>
      </c>
      <c r="L3281">
        <v>0.46484305394332681</v>
      </c>
      <c r="M3281">
        <v>0</v>
      </c>
      <c r="N3281" t="s">
        <v>466</v>
      </c>
      <c r="O3281" t="s">
        <v>467</v>
      </c>
    </row>
    <row r="3282" spans="1:15" x14ac:dyDescent="0.15">
      <c r="A3282">
        <v>152</v>
      </c>
      <c r="B3282" t="s">
        <v>220</v>
      </c>
      <c r="C3282" t="s">
        <v>461</v>
      </c>
      <c r="D3282">
        <v>0</v>
      </c>
      <c r="E3282">
        <v>100000</v>
      </c>
      <c r="F3282">
        <v>12000000</v>
      </c>
      <c r="G3282">
        <v>100000</v>
      </c>
      <c r="H3282">
        <v>37.965717698378853</v>
      </c>
      <c r="I3282">
        <v>-1.9620393673539137E-4</v>
      </c>
      <c r="J3282">
        <v>-1.8896728785298966E-4</v>
      </c>
      <c r="K3282">
        <v>7.4751999838348243E-6</v>
      </c>
      <c r="L3282">
        <v>-99.962034282301616</v>
      </c>
      <c r="M3282">
        <v>0</v>
      </c>
      <c r="O3282" t="s">
        <v>462</v>
      </c>
    </row>
    <row r="3283" spans="1:15" x14ac:dyDescent="0.15">
      <c r="A3283">
        <v>152</v>
      </c>
      <c r="B3283" t="s">
        <v>220</v>
      </c>
      <c r="C3283" t="s">
        <v>461</v>
      </c>
      <c r="D3283">
        <v>0</v>
      </c>
      <c r="E3283">
        <v>100000</v>
      </c>
      <c r="F3283">
        <v>12000000</v>
      </c>
      <c r="G3283">
        <v>12000000</v>
      </c>
      <c r="H3283">
        <v>3781547623354.6274</v>
      </c>
      <c r="I3283">
        <v>2.1838507776462627E-3</v>
      </c>
      <c r="J3283">
        <v>2.1910874265286644E-3</v>
      </c>
      <c r="K3283">
        <v>744561.84280636348</v>
      </c>
      <c r="L3283">
        <v>31512796.861288562</v>
      </c>
      <c r="M3283">
        <v>0</v>
      </c>
      <c r="O3283" t="s">
        <v>463</v>
      </c>
    </row>
    <row r="3284" spans="1:15" x14ac:dyDescent="0.15">
      <c r="A3284">
        <v>152</v>
      </c>
      <c r="B3284" t="s">
        <v>220</v>
      </c>
      <c r="C3284" t="s">
        <v>464</v>
      </c>
      <c r="D3284">
        <v>1</v>
      </c>
      <c r="E3284">
        <v>100000</v>
      </c>
      <c r="F3284">
        <v>12000000</v>
      </c>
      <c r="G3284">
        <v>6050000</v>
      </c>
      <c r="H3284">
        <v>49857688344.210533</v>
      </c>
      <c r="I3284">
        <v>7.9963615554294392E-5</v>
      </c>
      <c r="J3284">
        <v>8.7200264436696111E-5</v>
      </c>
      <c r="K3284">
        <v>9816.6507496471877</v>
      </c>
      <c r="L3284">
        <v>823994.02221835591</v>
      </c>
      <c r="M3284">
        <v>0</v>
      </c>
    </row>
    <row r="3285" spans="1:15" x14ac:dyDescent="0.15">
      <c r="A3285">
        <v>152</v>
      </c>
      <c r="B3285" t="s">
        <v>220</v>
      </c>
      <c r="C3285" t="s">
        <v>464</v>
      </c>
      <c r="D3285">
        <v>2</v>
      </c>
      <c r="E3285">
        <v>100000</v>
      </c>
      <c r="F3285">
        <v>6050000</v>
      </c>
      <c r="G3285">
        <v>3075000</v>
      </c>
      <c r="H3285">
        <v>-1244881.3889115388</v>
      </c>
      <c r="I3285">
        <v>-4.909655142765716E-6</v>
      </c>
      <c r="J3285">
        <v>2.3269937396359983E-6</v>
      </c>
      <c r="K3285">
        <v>-0.24510895361435944</v>
      </c>
      <c r="L3285">
        <v>-140.4839476068793</v>
      </c>
      <c r="M3285">
        <v>0</v>
      </c>
    </row>
    <row r="3286" spans="1:15" x14ac:dyDescent="0.15">
      <c r="A3286">
        <v>152</v>
      </c>
      <c r="B3286" t="s">
        <v>220</v>
      </c>
      <c r="C3286" t="s">
        <v>464</v>
      </c>
      <c r="D3286">
        <v>3</v>
      </c>
      <c r="E3286">
        <v>3075000</v>
      </c>
      <c r="F3286">
        <v>6050000</v>
      </c>
      <c r="G3286">
        <v>4562500</v>
      </c>
      <c r="H3286">
        <v>1791256792.8644266</v>
      </c>
      <c r="I3286">
        <v>6.9208474111440947E-6</v>
      </c>
      <c r="J3286">
        <v>1.4157496293545809E-5</v>
      </c>
      <c r="K3286">
        <v>352.68667526429869</v>
      </c>
      <c r="L3286">
        <v>39160.422857302503</v>
      </c>
      <c r="M3286">
        <v>0</v>
      </c>
    </row>
    <row r="3287" spans="1:15" x14ac:dyDescent="0.15">
      <c r="A3287">
        <v>152</v>
      </c>
      <c r="B3287" t="s">
        <v>220</v>
      </c>
      <c r="C3287" t="s">
        <v>464</v>
      </c>
      <c r="D3287">
        <v>4</v>
      </c>
      <c r="E3287">
        <v>3075000</v>
      </c>
      <c r="F3287">
        <v>4562500</v>
      </c>
      <c r="G3287">
        <v>3818750</v>
      </c>
      <c r="H3287">
        <v>-51201967.305646323</v>
      </c>
      <c r="I3287">
        <v>-1.3433219392018187E-6</v>
      </c>
      <c r="J3287">
        <v>5.8933269431998955E-6</v>
      </c>
      <c r="K3287">
        <v>-10.081330431212207</v>
      </c>
      <c r="L3287">
        <v>-1440.8043811625878</v>
      </c>
      <c r="M3287">
        <v>0</v>
      </c>
    </row>
    <row r="3288" spans="1:15" x14ac:dyDescent="0.15">
      <c r="A3288">
        <v>152</v>
      </c>
      <c r="B3288" t="s">
        <v>220</v>
      </c>
      <c r="C3288" t="s">
        <v>464</v>
      </c>
      <c r="D3288">
        <v>5</v>
      </c>
      <c r="E3288">
        <v>3818750</v>
      </c>
      <c r="F3288">
        <v>4562500</v>
      </c>
      <c r="G3288">
        <v>4190625</v>
      </c>
      <c r="H3288">
        <v>142027648.92743692</v>
      </c>
      <c r="I3288">
        <v>1.236744306509281E-6</v>
      </c>
      <c r="J3288">
        <v>8.4733931889109953E-6</v>
      </c>
      <c r="K3288">
        <v>27.964309469956596</v>
      </c>
      <c r="L3288">
        <v>3289.1758133318281</v>
      </c>
      <c r="M3288">
        <v>0</v>
      </c>
    </row>
    <row r="3289" spans="1:15" x14ac:dyDescent="0.15">
      <c r="A3289">
        <v>152</v>
      </c>
      <c r="B3289" t="s">
        <v>220</v>
      </c>
      <c r="C3289" t="s">
        <v>464</v>
      </c>
      <c r="D3289">
        <v>6</v>
      </c>
      <c r="E3289">
        <v>3818750</v>
      </c>
      <c r="F3289">
        <v>4190625</v>
      </c>
      <c r="G3289">
        <v>4004687.5</v>
      </c>
      <c r="H3289">
        <v>-8796109.1961190812</v>
      </c>
      <c r="I3289">
        <v>-1.183801956413554E-7</v>
      </c>
      <c r="J3289">
        <v>7.1182686867603588E-6</v>
      </c>
      <c r="K3289">
        <v>-1.7318960184821255</v>
      </c>
      <c r="L3289">
        <v>-319.64533302833445</v>
      </c>
      <c r="M3289">
        <v>0</v>
      </c>
    </row>
    <row r="3290" spans="1:15" x14ac:dyDescent="0.15">
      <c r="A3290">
        <v>152</v>
      </c>
      <c r="B3290" t="s">
        <v>220</v>
      </c>
      <c r="C3290" t="s">
        <v>464</v>
      </c>
      <c r="D3290">
        <v>7</v>
      </c>
      <c r="E3290">
        <v>4004687.5</v>
      </c>
      <c r="F3290">
        <v>4190625</v>
      </c>
      <c r="G3290">
        <v>4097656.25</v>
      </c>
      <c r="H3290">
        <v>51151648.431381442</v>
      </c>
      <c r="I3290">
        <v>5.4311371091459982E-7</v>
      </c>
      <c r="J3290">
        <v>7.7797625933163141E-6</v>
      </c>
      <c r="K3290">
        <v>10.071422975989583</v>
      </c>
      <c r="L3290">
        <v>1148.3147758278026</v>
      </c>
      <c r="M3290">
        <v>0</v>
      </c>
    </row>
    <row r="3291" spans="1:15" x14ac:dyDescent="0.15">
      <c r="A3291">
        <v>152</v>
      </c>
      <c r="B3291" t="s">
        <v>220</v>
      </c>
      <c r="C3291" t="s">
        <v>464</v>
      </c>
      <c r="D3291">
        <v>8</v>
      </c>
      <c r="E3291">
        <v>4004687.5</v>
      </c>
      <c r="F3291">
        <v>4097656.25</v>
      </c>
      <c r="G3291">
        <v>4051171.875</v>
      </c>
      <c r="H3291">
        <v>17533668.472053897</v>
      </c>
      <c r="I3291">
        <v>2.0840389829589057E-7</v>
      </c>
      <c r="J3291">
        <v>7.4450527806976048E-6</v>
      </c>
      <c r="K3291">
        <v>3.4522639429639725</v>
      </c>
      <c r="L3291">
        <v>332.80485284406495</v>
      </c>
      <c r="M3291">
        <v>0</v>
      </c>
    </row>
    <row r="3292" spans="1:15" x14ac:dyDescent="0.15">
      <c r="A3292">
        <v>152</v>
      </c>
      <c r="B3292" t="s">
        <v>220</v>
      </c>
      <c r="C3292" t="s">
        <v>464</v>
      </c>
      <c r="D3292">
        <v>9</v>
      </c>
      <c r="E3292">
        <v>4004687.5</v>
      </c>
      <c r="F3292">
        <v>4051171.875</v>
      </c>
      <c r="G3292">
        <v>4027929.6875</v>
      </c>
      <c r="H3292">
        <v>3485355.9591396013</v>
      </c>
      <c r="I3292">
        <v>4.4013289590886109E-8</v>
      </c>
      <c r="J3292">
        <v>7.2806621719926003E-6</v>
      </c>
      <c r="K3292">
        <v>0.68624365319271852</v>
      </c>
      <c r="L3292">
        <v>-13.470287975586681</v>
      </c>
      <c r="M3292">
        <v>0</v>
      </c>
    </row>
    <row r="3293" spans="1:15" x14ac:dyDescent="0.15">
      <c r="A3293">
        <v>152</v>
      </c>
      <c r="B3293" t="s">
        <v>220</v>
      </c>
      <c r="C3293" t="s">
        <v>464</v>
      </c>
      <c r="D3293">
        <v>10</v>
      </c>
      <c r="E3293">
        <v>4027929.6875</v>
      </c>
      <c r="F3293">
        <v>4051171.875</v>
      </c>
      <c r="G3293">
        <v>4039550.78125</v>
      </c>
      <c r="H3293">
        <v>10286550.909094865</v>
      </c>
      <c r="I3293">
        <v>1.2597687234828142E-7</v>
      </c>
      <c r="J3293">
        <v>7.3626257547499957E-6</v>
      </c>
      <c r="K3293">
        <v>2.0253541840107352</v>
      </c>
      <c r="L3293">
        <v>154.64591154147567</v>
      </c>
      <c r="M3293">
        <v>0</v>
      </c>
    </row>
    <row r="3294" spans="1:15" x14ac:dyDescent="0.15">
      <c r="A3294">
        <v>152</v>
      </c>
      <c r="B3294" t="s">
        <v>220</v>
      </c>
      <c r="C3294" t="s">
        <v>464</v>
      </c>
      <c r="D3294">
        <v>11</v>
      </c>
      <c r="E3294">
        <v>4027929.6875</v>
      </c>
      <c r="F3294">
        <v>4039550.78125</v>
      </c>
      <c r="G3294">
        <v>4033740.234375</v>
      </c>
      <c r="H3294">
        <v>6830125.9342326606</v>
      </c>
      <c r="I3294">
        <v>8.4931083867499822E-8</v>
      </c>
      <c r="J3294">
        <v>7.3215799662692141E-6</v>
      </c>
      <c r="K3294">
        <v>1.3448068512437452</v>
      </c>
      <c r="L3294">
        <v>69.324883045944105</v>
      </c>
      <c r="M3294">
        <v>0</v>
      </c>
    </row>
    <row r="3295" spans="1:15" x14ac:dyDescent="0.15">
      <c r="A3295">
        <v>152</v>
      </c>
      <c r="B3295" t="s">
        <v>220</v>
      </c>
      <c r="C3295" t="s">
        <v>464</v>
      </c>
      <c r="D3295">
        <v>12</v>
      </c>
      <c r="E3295">
        <v>4027929.6875</v>
      </c>
      <c r="F3295">
        <v>4033740.234375</v>
      </c>
      <c r="G3295">
        <v>4030834.9609375</v>
      </c>
      <c r="H3295">
        <v>5143855.9637199333</v>
      </c>
      <c r="I3295">
        <v>6.4456356308157838E-8</v>
      </c>
      <c r="J3295">
        <v>7.3011052387098721E-6</v>
      </c>
      <c r="K3295">
        <v>1.0127913904414294</v>
      </c>
      <c r="L3295">
        <v>27.612666198656878</v>
      </c>
      <c r="M3295">
        <v>0</v>
      </c>
    </row>
    <row r="3296" spans="1:15" x14ac:dyDescent="0.15">
      <c r="A3296">
        <v>152</v>
      </c>
      <c r="B3296" t="s">
        <v>220</v>
      </c>
      <c r="C3296" t="s">
        <v>464</v>
      </c>
      <c r="D3296">
        <v>13</v>
      </c>
      <c r="E3296">
        <v>4027929.6875</v>
      </c>
      <c r="F3296">
        <v>4030834.9609375</v>
      </c>
      <c r="G3296">
        <v>4029382.32421875</v>
      </c>
      <c r="H3296">
        <v>4311139.0224829102</v>
      </c>
      <c r="I3296">
        <v>5.4230829545905289E-8</v>
      </c>
      <c r="J3296">
        <v>7.2908797119476195E-6</v>
      </c>
      <c r="K3296">
        <v>0.84883490435240783</v>
      </c>
      <c r="L3296">
        <v>6.9925530910941669</v>
      </c>
      <c r="M3296">
        <v>0</v>
      </c>
    </row>
    <row r="3297" spans="1:15" x14ac:dyDescent="0.15">
      <c r="A3297">
        <v>152</v>
      </c>
      <c r="B3297" t="s">
        <v>220</v>
      </c>
      <c r="C3297" t="s">
        <v>464</v>
      </c>
      <c r="D3297">
        <v>14</v>
      </c>
      <c r="E3297">
        <v>4027929.6875</v>
      </c>
      <c r="F3297">
        <v>4029382.32421875</v>
      </c>
      <c r="G3297">
        <v>4028656.005859375</v>
      </c>
      <c r="H3297">
        <v>3897359.1435133768</v>
      </c>
      <c r="I3297">
        <v>4.9120782524850715E-8</v>
      </c>
      <c r="J3297">
        <v>7.2857696649265649E-6</v>
      </c>
      <c r="K3297">
        <v>0.76736436903532335</v>
      </c>
      <c r="L3297">
        <v>-3.2590735509568658</v>
      </c>
      <c r="M3297">
        <v>0</v>
      </c>
    </row>
    <row r="3298" spans="1:15" x14ac:dyDescent="0.15">
      <c r="A3298">
        <v>152</v>
      </c>
      <c r="B3298" t="s">
        <v>220</v>
      </c>
      <c r="C3298" t="s">
        <v>464</v>
      </c>
      <c r="D3298">
        <v>15</v>
      </c>
      <c r="E3298">
        <v>4028656.005859375</v>
      </c>
      <c r="F3298">
        <v>4029382.32421875</v>
      </c>
      <c r="G3298">
        <v>4029019.1650390625</v>
      </c>
      <c r="H3298">
        <v>4104043.7703534081</v>
      </c>
      <c r="I3298">
        <v>5.1675695734852219E-8</v>
      </c>
      <c r="J3298">
        <v>7.2883245781365664E-6</v>
      </c>
      <c r="K3298">
        <v>0.80805921198516384</v>
      </c>
      <c r="L3298">
        <v>1.8621059429390472</v>
      </c>
      <c r="M3298">
        <v>0</v>
      </c>
    </row>
    <row r="3299" spans="1:15" x14ac:dyDescent="0.15">
      <c r="A3299">
        <v>152</v>
      </c>
      <c r="B3299" t="s">
        <v>220</v>
      </c>
      <c r="C3299" t="s">
        <v>464</v>
      </c>
      <c r="D3299">
        <v>16</v>
      </c>
      <c r="E3299">
        <v>4028656.005859375</v>
      </c>
      <c r="F3299">
        <v>4029019.1650390625</v>
      </c>
      <c r="G3299">
        <v>4028837.5854492188</v>
      </c>
      <c r="H3299">
        <v>4000658.5865233154</v>
      </c>
      <c r="I3299">
        <v>5.0398316027585964E-8</v>
      </c>
      <c r="J3299">
        <v>7.2870471984293002E-6</v>
      </c>
      <c r="K3299">
        <v>0.78770334960860544</v>
      </c>
      <c r="L3299">
        <v>-0.69943248711926831</v>
      </c>
      <c r="M3299">
        <v>0</v>
      </c>
    </row>
    <row r="3300" spans="1:15" x14ac:dyDescent="0.15">
      <c r="A3300">
        <v>152</v>
      </c>
      <c r="B3300" t="s">
        <v>220</v>
      </c>
      <c r="C3300" t="s">
        <v>465</v>
      </c>
      <c r="D3300">
        <v>16</v>
      </c>
      <c r="E3300">
        <v>4028656.005859375</v>
      </c>
      <c r="F3300">
        <v>4029019.1650390625</v>
      </c>
      <c r="G3300">
        <v>4028837.5854492188</v>
      </c>
      <c r="H3300">
        <v>4000658.5865233154</v>
      </c>
      <c r="I3300">
        <v>5.0398316027585964E-8</v>
      </c>
      <c r="J3300">
        <v>7.2870471984293002E-6</v>
      </c>
      <c r="K3300">
        <v>0.78770334960860544</v>
      </c>
      <c r="L3300">
        <v>-0.69943248711926831</v>
      </c>
      <c r="M3300">
        <v>0</v>
      </c>
      <c r="N3300" t="s">
        <v>466</v>
      </c>
      <c r="O3300" t="s">
        <v>467</v>
      </c>
    </row>
    <row r="3301" spans="1:15" x14ac:dyDescent="0.15">
      <c r="A3301">
        <v>153</v>
      </c>
      <c r="B3301" t="s">
        <v>221</v>
      </c>
      <c r="C3301" t="s">
        <v>461</v>
      </c>
      <c r="D3301">
        <v>0</v>
      </c>
      <c r="E3301">
        <v>100000</v>
      </c>
      <c r="F3301">
        <v>12000000</v>
      </c>
      <c r="G3301">
        <v>100000</v>
      </c>
      <c r="H3301">
        <v>-33.005137042172343</v>
      </c>
      <c r="I3301">
        <v>-2.054769002573662E-4</v>
      </c>
      <c r="J3301">
        <v>-1.9844691150786432E-4</v>
      </c>
      <c r="K3301">
        <v>-5.9446453497797047E-6</v>
      </c>
      <c r="L3301">
        <v>-100.03300513704217</v>
      </c>
      <c r="M3301">
        <v>0</v>
      </c>
      <c r="O3301" t="s">
        <v>462</v>
      </c>
    </row>
    <row r="3302" spans="1:15" x14ac:dyDescent="0.15">
      <c r="A3302">
        <v>153</v>
      </c>
      <c r="B3302" t="s">
        <v>221</v>
      </c>
      <c r="C3302" t="s">
        <v>461</v>
      </c>
      <c r="D3302">
        <v>0</v>
      </c>
      <c r="E3302">
        <v>100000</v>
      </c>
      <c r="F3302">
        <v>12000000</v>
      </c>
      <c r="G3302">
        <v>12000000</v>
      </c>
      <c r="H3302">
        <v>2497494664955.0103</v>
      </c>
      <c r="I3302">
        <v>1.518137021644037E-3</v>
      </c>
      <c r="J3302">
        <v>1.5251670103935389E-3</v>
      </c>
      <c r="K3302">
        <v>449830.58325599472</v>
      </c>
      <c r="L3302">
        <v>20812355.541291751</v>
      </c>
      <c r="M3302">
        <v>0</v>
      </c>
      <c r="O3302" t="s">
        <v>463</v>
      </c>
    </row>
    <row r="3303" spans="1:15" x14ac:dyDescent="0.15">
      <c r="A3303">
        <v>153</v>
      </c>
      <c r="B3303" t="s">
        <v>221</v>
      </c>
      <c r="C3303" t="s">
        <v>464</v>
      </c>
      <c r="D3303">
        <v>1</v>
      </c>
      <c r="E3303">
        <v>100000</v>
      </c>
      <c r="F3303">
        <v>12000000</v>
      </c>
      <c r="G3303">
        <v>6050000</v>
      </c>
      <c r="H3303">
        <v>28110132165.495392</v>
      </c>
      <c r="I3303">
        <v>5.0667307191947255E-5</v>
      </c>
      <c r="J3303">
        <v>5.7697295941449122E-5</v>
      </c>
      <c r="K3303">
        <v>5062.9926561367347</v>
      </c>
      <c r="L3303">
        <v>464530.28372719657</v>
      </c>
      <c r="M3303">
        <v>0</v>
      </c>
    </row>
    <row r="3304" spans="1:15" x14ac:dyDescent="0.15">
      <c r="A3304">
        <v>153</v>
      </c>
      <c r="B3304" t="s">
        <v>221</v>
      </c>
      <c r="C3304" t="s">
        <v>464</v>
      </c>
      <c r="D3304">
        <v>2</v>
      </c>
      <c r="E3304">
        <v>100000</v>
      </c>
      <c r="F3304">
        <v>6050000</v>
      </c>
      <c r="G3304">
        <v>3075000</v>
      </c>
      <c r="H3304">
        <v>-698817.04108733532</v>
      </c>
      <c r="I3304">
        <v>-5.3071233939327027E-6</v>
      </c>
      <c r="J3304">
        <v>1.7228653555691632E-6</v>
      </c>
      <c r="K3304">
        <v>-0.1258658453179147</v>
      </c>
      <c r="L3304">
        <v>-122.72575743373449</v>
      </c>
      <c r="M3304">
        <v>0</v>
      </c>
    </row>
    <row r="3305" spans="1:15" x14ac:dyDescent="0.15">
      <c r="A3305">
        <v>153</v>
      </c>
      <c r="B3305" t="s">
        <v>221</v>
      </c>
      <c r="C3305" t="s">
        <v>464</v>
      </c>
      <c r="D3305">
        <v>3</v>
      </c>
      <c r="E3305">
        <v>3075000</v>
      </c>
      <c r="F3305">
        <v>6050000</v>
      </c>
      <c r="G3305">
        <v>4562500</v>
      </c>
      <c r="H3305">
        <v>272290280.19930774</v>
      </c>
      <c r="I3305">
        <v>1.9394871490909397E-6</v>
      </c>
      <c r="J3305">
        <v>8.969475898592806E-6</v>
      </c>
      <c r="K3305">
        <v>49.042945827153254</v>
      </c>
      <c r="L3305">
        <v>5868.00614135469</v>
      </c>
      <c r="M3305">
        <v>0</v>
      </c>
    </row>
    <row r="3306" spans="1:15" x14ac:dyDescent="0.15">
      <c r="A3306">
        <v>153</v>
      </c>
      <c r="B3306" t="s">
        <v>221</v>
      </c>
      <c r="C3306" t="s">
        <v>464</v>
      </c>
      <c r="D3306">
        <v>4</v>
      </c>
      <c r="E3306">
        <v>3075000</v>
      </c>
      <c r="F3306">
        <v>4562500</v>
      </c>
      <c r="G3306">
        <v>3818750</v>
      </c>
      <c r="H3306">
        <v>-21928679.579726085</v>
      </c>
      <c r="I3306">
        <v>-2.5872114768323557E-6</v>
      </c>
      <c r="J3306">
        <v>4.4427772726695107E-6</v>
      </c>
      <c r="K3306">
        <v>-3.9496343530966862</v>
      </c>
      <c r="L3306">
        <v>-674.23710847073221</v>
      </c>
      <c r="M3306">
        <v>0</v>
      </c>
    </row>
    <row r="3307" spans="1:15" x14ac:dyDescent="0.15">
      <c r="A3307">
        <v>153</v>
      </c>
      <c r="B3307" t="s">
        <v>221</v>
      </c>
      <c r="C3307" t="s">
        <v>464</v>
      </c>
      <c r="D3307">
        <v>5</v>
      </c>
      <c r="E3307">
        <v>3818750</v>
      </c>
      <c r="F3307">
        <v>4562500</v>
      </c>
      <c r="G3307">
        <v>4190625</v>
      </c>
      <c r="H3307">
        <v>-33948236.090383872</v>
      </c>
      <c r="I3307">
        <v>-5.4698926667022227E-7</v>
      </c>
      <c r="J3307">
        <v>6.4829994828316441E-6</v>
      </c>
      <c r="K3307">
        <v>-6.1145094943875202</v>
      </c>
      <c r="L3307">
        <v>-910.09959350655026</v>
      </c>
      <c r="M3307">
        <v>0</v>
      </c>
    </row>
    <row r="3308" spans="1:15" x14ac:dyDescent="0.15">
      <c r="A3308">
        <v>153</v>
      </c>
      <c r="B3308" t="s">
        <v>221</v>
      </c>
      <c r="C3308" t="s">
        <v>464</v>
      </c>
      <c r="D3308">
        <v>6</v>
      </c>
      <c r="E3308">
        <v>4190625</v>
      </c>
      <c r="F3308">
        <v>4562500</v>
      </c>
      <c r="G3308">
        <v>4376562.5</v>
      </c>
      <c r="H3308">
        <v>64066757.129931346</v>
      </c>
      <c r="I3308">
        <v>6.4177401879472943E-7</v>
      </c>
      <c r="J3308">
        <v>7.6717627682965958E-6</v>
      </c>
      <c r="K3308">
        <v>11.539238554327932</v>
      </c>
      <c r="L3308">
        <v>1363.8602128938257</v>
      </c>
      <c r="M3308">
        <v>0</v>
      </c>
    </row>
    <row r="3309" spans="1:15" x14ac:dyDescent="0.15">
      <c r="A3309">
        <v>153</v>
      </c>
      <c r="B3309" t="s">
        <v>221</v>
      </c>
      <c r="C3309" t="s">
        <v>464</v>
      </c>
      <c r="D3309">
        <v>7</v>
      </c>
      <c r="E3309">
        <v>4190625</v>
      </c>
      <c r="F3309">
        <v>4376562.5</v>
      </c>
      <c r="G3309">
        <v>4283593.75</v>
      </c>
      <c r="H3309">
        <v>2699880.5095676784</v>
      </c>
      <c r="I3309">
        <v>3.3542745603305278E-8</v>
      </c>
      <c r="J3309">
        <v>7.0635314951051716E-6</v>
      </c>
      <c r="K3309">
        <v>0.48628285032280494</v>
      </c>
      <c r="L3309">
        <v>-36.971602184084837</v>
      </c>
      <c r="M3309">
        <v>0</v>
      </c>
    </row>
    <row r="3310" spans="1:15" x14ac:dyDescent="0.15">
      <c r="A3310">
        <v>153</v>
      </c>
      <c r="B3310" t="s">
        <v>221</v>
      </c>
      <c r="C3310" t="s">
        <v>464</v>
      </c>
      <c r="D3310">
        <v>8</v>
      </c>
      <c r="E3310">
        <v>4283593.75</v>
      </c>
      <c r="F3310">
        <v>4376562.5</v>
      </c>
      <c r="G3310">
        <v>4330078.125</v>
      </c>
      <c r="H3310">
        <v>30098319.444538955</v>
      </c>
      <c r="I3310">
        <v>3.3420148931629641E-7</v>
      </c>
      <c r="J3310">
        <v>7.3641902388181628E-6</v>
      </c>
      <c r="K3310">
        <v>5.4210904955050623</v>
      </c>
      <c r="L3310">
        <v>595.0987620930963</v>
      </c>
      <c r="M3310">
        <v>0</v>
      </c>
    </row>
    <row r="3311" spans="1:15" x14ac:dyDescent="0.15">
      <c r="A3311">
        <v>153</v>
      </c>
      <c r="B3311" t="s">
        <v>221</v>
      </c>
      <c r="C3311" t="s">
        <v>464</v>
      </c>
      <c r="D3311">
        <v>9</v>
      </c>
      <c r="E3311">
        <v>4283593.75</v>
      </c>
      <c r="F3311">
        <v>4330078.125</v>
      </c>
      <c r="G3311">
        <v>4306835.9375</v>
      </c>
      <c r="H3311">
        <v>15601052.460798997</v>
      </c>
      <c r="I3311">
        <v>1.8300537040168969E-7</v>
      </c>
      <c r="J3311">
        <v>7.2129941199035561E-6</v>
      </c>
      <c r="K3311">
        <v>2.8099481557751411</v>
      </c>
      <c r="L3311">
        <v>262.23930252274664</v>
      </c>
      <c r="M3311">
        <v>0</v>
      </c>
    </row>
    <row r="3312" spans="1:15" x14ac:dyDescent="0.15">
      <c r="A3312">
        <v>153</v>
      </c>
      <c r="B3312" t="s">
        <v>221</v>
      </c>
      <c r="C3312" t="s">
        <v>464</v>
      </c>
      <c r="D3312">
        <v>10</v>
      </c>
      <c r="E3312">
        <v>4283593.75</v>
      </c>
      <c r="F3312">
        <v>4306835.9375</v>
      </c>
      <c r="G3312">
        <v>4295214.84375</v>
      </c>
      <c r="H3312">
        <v>8953939.4803023878</v>
      </c>
      <c r="I3312">
        <v>1.0805700637167294E-7</v>
      </c>
      <c r="J3312">
        <v>7.1380457558735393E-6</v>
      </c>
      <c r="K3312">
        <v>1.6127184876031988</v>
      </c>
      <c r="L3312">
        <v>108.4631341161277</v>
      </c>
      <c r="M3312">
        <v>0</v>
      </c>
    </row>
    <row r="3313" spans="1:15" x14ac:dyDescent="0.15">
      <c r="A3313">
        <v>153</v>
      </c>
      <c r="B3313" t="s">
        <v>221</v>
      </c>
      <c r="C3313" t="s">
        <v>464</v>
      </c>
      <c r="D3313">
        <v>11</v>
      </c>
      <c r="E3313">
        <v>4283593.75</v>
      </c>
      <c r="F3313">
        <v>4295214.84375</v>
      </c>
      <c r="G3313">
        <v>4289404.296875</v>
      </c>
      <c r="H3313">
        <v>5778157.7846298693</v>
      </c>
      <c r="I3313">
        <v>7.0745572806071016E-8</v>
      </c>
      <c r="J3313">
        <v>7.1007343223079374E-6</v>
      </c>
      <c r="K3313">
        <v>1.0407197752520694</v>
      </c>
      <c r="L3313">
        <v>34.707697962616507</v>
      </c>
      <c r="M3313">
        <v>0</v>
      </c>
    </row>
    <row r="3314" spans="1:15" x14ac:dyDescent="0.15">
      <c r="A3314">
        <v>153</v>
      </c>
      <c r="B3314" t="s">
        <v>221</v>
      </c>
      <c r="C3314" t="s">
        <v>464</v>
      </c>
      <c r="D3314">
        <v>12</v>
      </c>
      <c r="E3314">
        <v>4283593.75</v>
      </c>
      <c r="F3314">
        <v>4289404.296875</v>
      </c>
      <c r="G3314">
        <v>4286499.0234375</v>
      </c>
      <c r="H3314">
        <v>4226878.9522896893</v>
      </c>
      <c r="I3314">
        <v>5.2130578448777176E-8</v>
      </c>
      <c r="J3314">
        <v>7.0821193279506435E-6</v>
      </c>
      <c r="K3314">
        <v>0.76131470915282629</v>
      </c>
      <c r="L3314">
        <v>-1.3908803156567422</v>
      </c>
      <c r="M3314">
        <v>0</v>
      </c>
    </row>
    <row r="3315" spans="1:15" x14ac:dyDescent="0.15">
      <c r="A3315">
        <v>153</v>
      </c>
      <c r="B3315" t="s">
        <v>221</v>
      </c>
      <c r="C3315" t="s">
        <v>464</v>
      </c>
      <c r="D3315">
        <v>13</v>
      </c>
      <c r="E3315">
        <v>4286499.0234375</v>
      </c>
      <c r="F3315">
        <v>4289404.296875</v>
      </c>
      <c r="G3315">
        <v>4287951.66015625</v>
      </c>
      <c r="H3315">
        <v>4999455.1384510789</v>
      </c>
      <c r="I3315">
        <v>6.1434414858915614E-8</v>
      </c>
      <c r="J3315">
        <v>7.091423164360782E-6</v>
      </c>
      <c r="K3315">
        <v>0.90046551548174802</v>
      </c>
      <c r="L3315">
        <v>16.593085339700451</v>
      </c>
      <c r="M3315">
        <v>0</v>
      </c>
    </row>
    <row r="3316" spans="1:15" x14ac:dyDescent="0.15">
      <c r="A3316">
        <v>153</v>
      </c>
      <c r="B3316" t="s">
        <v>221</v>
      </c>
      <c r="C3316" t="s">
        <v>464</v>
      </c>
      <c r="D3316">
        <v>14</v>
      </c>
      <c r="E3316">
        <v>4286499.0234375</v>
      </c>
      <c r="F3316">
        <v>4287951.66015625</v>
      </c>
      <c r="G3316">
        <v>4287225.341796875</v>
      </c>
      <c r="H3316">
        <v>4612418.624010372</v>
      </c>
      <c r="I3316">
        <v>5.67817810313757E-8</v>
      </c>
      <c r="J3316">
        <v>7.0867705305332421E-6</v>
      </c>
      <c r="K3316">
        <v>0.83075531210264819</v>
      </c>
      <c r="L3316">
        <v>7.5851688746829664</v>
      </c>
      <c r="M3316">
        <v>0</v>
      </c>
    </row>
    <row r="3317" spans="1:15" x14ac:dyDescent="0.15">
      <c r="A3317">
        <v>153</v>
      </c>
      <c r="B3317" t="s">
        <v>221</v>
      </c>
      <c r="C3317" t="s">
        <v>464</v>
      </c>
      <c r="D3317">
        <v>15</v>
      </c>
      <c r="E3317">
        <v>4286499.0234375</v>
      </c>
      <c r="F3317">
        <v>4287225.341796875</v>
      </c>
      <c r="G3317">
        <v>4286862.1826171875</v>
      </c>
      <c r="H3317">
        <v>4419459.0035618134</v>
      </c>
      <c r="I3317">
        <v>5.4455967550268291E-8</v>
      </c>
      <c r="J3317">
        <v>7.0844447170521347E-6</v>
      </c>
      <c r="K3317">
        <v>0.79600082800736627</v>
      </c>
      <c r="L3317">
        <v>3.0930973587696196</v>
      </c>
      <c r="M3317">
        <v>0</v>
      </c>
    </row>
    <row r="3318" spans="1:15" x14ac:dyDescent="0.15">
      <c r="A3318">
        <v>153</v>
      </c>
      <c r="B3318" t="s">
        <v>221</v>
      </c>
      <c r="C3318" t="s">
        <v>464</v>
      </c>
      <c r="D3318">
        <v>16</v>
      </c>
      <c r="E3318">
        <v>4286499.0234375</v>
      </c>
      <c r="F3318">
        <v>4286862.1826171875</v>
      </c>
      <c r="G3318">
        <v>4286680.6030273438</v>
      </c>
      <c r="H3318">
        <v>4323099.5301273176</v>
      </c>
      <c r="I3318">
        <v>5.3292954141139027E-8</v>
      </c>
      <c r="J3318">
        <v>7.0832817036430054E-6</v>
      </c>
      <c r="K3318">
        <v>0.77864526014750035</v>
      </c>
      <c r="L3318">
        <v>0.84958340666328358</v>
      </c>
      <c r="M3318">
        <v>0</v>
      </c>
    </row>
    <row r="3319" spans="1:15" x14ac:dyDescent="0.15">
      <c r="A3319">
        <v>153</v>
      </c>
      <c r="B3319" t="s">
        <v>221</v>
      </c>
      <c r="C3319" t="s">
        <v>465</v>
      </c>
      <c r="D3319">
        <v>16</v>
      </c>
      <c r="E3319">
        <v>4286499.0234375</v>
      </c>
      <c r="F3319">
        <v>4286862.1826171875</v>
      </c>
      <c r="G3319">
        <v>4286680.6030273438</v>
      </c>
      <c r="H3319">
        <v>4323099.5301273176</v>
      </c>
      <c r="I3319">
        <v>5.3292954141139027E-8</v>
      </c>
      <c r="J3319">
        <v>7.0832817036430054E-6</v>
      </c>
      <c r="K3319">
        <v>0.77864526014750035</v>
      </c>
      <c r="L3319">
        <v>0.84958340666328358</v>
      </c>
      <c r="M3319">
        <v>0</v>
      </c>
      <c r="N3319" t="s">
        <v>466</v>
      </c>
      <c r="O3319" t="s">
        <v>467</v>
      </c>
    </row>
    <row r="3320" spans="1:15" x14ac:dyDescent="0.15">
      <c r="A3320">
        <v>154</v>
      </c>
      <c r="B3320" t="s">
        <v>222</v>
      </c>
      <c r="C3320" t="s">
        <v>461</v>
      </c>
      <c r="D3320">
        <v>0</v>
      </c>
      <c r="E3320">
        <v>100000</v>
      </c>
      <c r="F3320">
        <v>12000000</v>
      </c>
      <c r="G3320">
        <v>100000</v>
      </c>
      <c r="H3320">
        <v>-34.776375699007232</v>
      </c>
      <c r="I3320">
        <v>-1.9604060538628892E-4</v>
      </c>
      <c r="J3320">
        <v>-1.892080163357628E-4</v>
      </c>
      <c r="K3320">
        <v>-6.6409973768586714E-6</v>
      </c>
      <c r="L3320">
        <v>-100.03477637569901</v>
      </c>
      <c r="M3320">
        <v>0</v>
      </c>
      <c r="O3320" t="s">
        <v>462</v>
      </c>
    </row>
    <row r="3321" spans="1:15" x14ac:dyDescent="0.15">
      <c r="A3321">
        <v>154</v>
      </c>
      <c r="B3321" t="s">
        <v>222</v>
      </c>
      <c r="C3321" t="s">
        <v>461</v>
      </c>
      <c r="D3321">
        <v>0</v>
      </c>
      <c r="E3321">
        <v>100000</v>
      </c>
      <c r="F3321">
        <v>12000000</v>
      </c>
      <c r="G3321">
        <v>12000000</v>
      </c>
      <c r="H3321">
        <v>3306592977166.3184</v>
      </c>
      <c r="I3321">
        <v>1.8255367175478013E-3</v>
      </c>
      <c r="J3321">
        <v>1.8323693065983274E-3</v>
      </c>
      <c r="K3321">
        <v>631436.56710402097</v>
      </c>
      <c r="L3321">
        <v>27554841.476385985</v>
      </c>
      <c r="M3321">
        <v>0</v>
      </c>
      <c r="O3321" t="s">
        <v>463</v>
      </c>
    </row>
    <row r="3322" spans="1:15" x14ac:dyDescent="0.15">
      <c r="A3322">
        <v>154</v>
      </c>
      <c r="B3322" t="s">
        <v>222</v>
      </c>
      <c r="C3322" t="s">
        <v>464</v>
      </c>
      <c r="D3322">
        <v>1</v>
      </c>
      <c r="E3322">
        <v>100000</v>
      </c>
      <c r="F3322">
        <v>12000000</v>
      </c>
      <c r="G3322">
        <v>6050000</v>
      </c>
      <c r="H3322">
        <v>41158819155.383392</v>
      </c>
      <c r="I3322">
        <v>6.4773901285655725E-5</v>
      </c>
      <c r="J3322">
        <v>7.160649033618186E-5</v>
      </c>
      <c r="K3322">
        <v>7859.8072556854886</v>
      </c>
      <c r="L3322">
        <v>680211.06041956018</v>
      </c>
      <c r="M3322">
        <v>0</v>
      </c>
    </row>
    <row r="3323" spans="1:15" x14ac:dyDescent="0.15">
      <c r="A3323">
        <v>154</v>
      </c>
      <c r="B3323" t="s">
        <v>222</v>
      </c>
      <c r="C3323" t="s">
        <v>464</v>
      </c>
      <c r="D3323">
        <v>2</v>
      </c>
      <c r="E3323">
        <v>100000</v>
      </c>
      <c r="F3323">
        <v>6050000</v>
      </c>
      <c r="G3323">
        <v>3075000</v>
      </c>
      <c r="H3323">
        <v>-987212.59278022719</v>
      </c>
      <c r="I3323">
        <v>-4.8442142194759607E-6</v>
      </c>
      <c r="J3323">
        <v>1.9883748310501712E-6</v>
      </c>
      <c r="K3323">
        <v>-0.18852097457764969</v>
      </c>
      <c r="L3323">
        <v>-132.1044745619586</v>
      </c>
      <c r="M3323">
        <v>0</v>
      </c>
    </row>
    <row r="3324" spans="1:15" x14ac:dyDescent="0.15">
      <c r="A3324">
        <v>154</v>
      </c>
      <c r="B3324" t="s">
        <v>222</v>
      </c>
      <c r="C3324" t="s">
        <v>464</v>
      </c>
      <c r="D3324">
        <v>3</v>
      </c>
      <c r="E3324">
        <v>3075000</v>
      </c>
      <c r="F3324">
        <v>6050000</v>
      </c>
      <c r="G3324">
        <v>4562500</v>
      </c>
      <c r="H3324">
        <v>935120804.69072878</v>
      </c>
      <c r="I3324">
        <v>4.2762269372582616E-6</v>
      </c>
      <c r="J3324">
        <v>1.1108815987784394E-5</v>
      </c>
      <c r="K3324">
        <v>178.57337592469079</v>
      </c>
      <c r="L3324">
        <v>20395.798458974878</v>
      </c>
      <c r="M3324">
        <v>0</v>
      </c>
    </row>
    <row r="3325" spans="1:15" x14ac:dyDescent="0.15">
      <c r="A3325">
        <v>154</v>
      </c>
      <c r="B3325" t="s">
        <v>222</v>
      </c>
      <c r="C3325" t="s">
        <v>464</v>
      </c>
      <c r="D3325">
        <v>4</v>
      </c>
      <c r="E3325">
        <v>3075000</v>
      </c>
      <c r="F3325">
        <v>4562500</v>
      </c>
      <c r="G3325">
        <v>3818750</v>
      </c>
      <c r="H3325">
        <v>-43302899.370332137</v>
      </c>
      <c r="I3325">
        <v>-1.7412347163267867E-6</v>
      </c>
      <c r="J3325">
        <v>5.0913543341993456E-6</v>
      </c>
      <c r="K3325">
        <v>-8.2692470203834425</v>
      </c>
      <c r="L3325">
        <v>-1233.9548116617254</v>
      </c>
      <c r="M3325">
        <v>0</v>
      </c>
    </row>
    <row r="3326" spans="1:15" x14ac:dyDescent="0.15">
      <c r="A3326">
        <v>154</v>
      </c>
      <c r="B3326" t="s">
        <v>222</v>
      </c>
      <c r="C3326" t="s">
        <v>464</v>
      </c>
      <c r="D3326">
        <v>5</v>
      </c>
      <c r="E3326">
        <v>3818750</v>
      </c>
      <c r="F3326">
        <v>4562500</v>
      </c>
      <c r="G3326">
        <v>4190625</v>
      </c>
      <c r="H3326">
        <v>53776314.418006718</v>
      </c>
      <c r="I3326">
        <v>5.4205925024096187E-7</v>
      </c>
      <c r="J3326">
        <v>7.3746483007670942E-6</v>
      </c>
      <c r="K3326">
        <v>10.269280677149597</v>
      </c>
      <c r="L3326">
        <v>1183.2528421895713</v>
      </c>
      <c r="M3326">
        <v>0</v>
      </c>
    </row>
    <row r="3327" spans="1:15" x14ac:dyDescent="0.15">
      <c r="A3327">
        <v>154</v>
      </c>
      <c r="B3327" t="s">
        <v>222</v>
      </c>
      <c r="C3327" t="s">
        <v>464</v>
      </c>
      <c r="D3327">
        <v>6</v>
      </c>
      <c r="E3327">
        <v>3818750</v>
      </c>
      <c r="F3327">
        <v>4190625</v>
      </c>
      <c r="G3327">
        <v>4004687.5</v>
      </c>
      <c r="H3327">
        <v>-38865201.468154892</v>
      </c>
      <c r="I3327">
        <v>-6.6002697800638987E-7</v>
      </c>
      <c r="J3327">
        <v>6.1725620725197424E-6</v>
      </c>
      <c r="K3327">
        <v>-7.4218113823882046</v>
      </c>
      <c r="L3327">
        <v>-1070.4927405235712</v>
      </c>
      <c r="M3327">
        <v>0</v>
      </c>
    </row>
    <row r="3328" spans="1:15" x14ac:dyDescent="0.15">
      <c r="A3328">
        <v>154</v>
      </c>
      <c r="B3328" t="s">
        <v>222</v>
      </c>
      <c r="C3328" t="s">
        <v>464</v>
      </c>
      <c r="D3328">
        <v>7</v>
      </c>
      <c r="E3328">
        <v>4004687.5</v>
      </c>
      <c r="F3328">
        <v>4190625</v>
      </c>
      <c r="G3328">
        <v>4097656.25</v>
      </c>
      <c r="H3328">
        <v>-5810761.9232360106</v>
      </c>
      <c r="I3328">
        <v>-7.4040085933864079E-8</v>
      </c>
      <c r="J3328">
        <v>6.7585489645922682E-6</v>
      </c>
      <c r="K3328">
        <v>-1.1096399183098948</v>
      </c>
      <c r="L3328">
        <v>-241.80696399889598</v>
      </c>
      <c r="M3328">
        <v>0</v>
      </c>
    </row>
    <row r="3329" spans="1:15" x14ac:dyDescent="0.15">
      <c r="A3329">
        <v>154</v>
      </c>
      <c r="B3329" t="s">
        <v>222</v>
      </c>
      <c r="C3329" t="s">
        <v>464</v>
      </c>
      <c r="D3329">
        <v>8</v>
      </c>
      <c r="E3329">
        <v>4097656.25</v>
      </c>
      <c r="F3329">
        <v>4190625</v>
      </c>
      <c r="G3329">
        <v>4144140.625</v>
      </c>
      <c r="H3329">
        <v>20429950.889393941</v>
      </c>
      <c r="I3329">
        <v>2.3026664024000197E-7</v>
      </c>
      <c r="J3329">
        <v>7.0628556907661343E-6</v>
      </c>
      <c r="K3329">
        <v>3.9013625640606877</v>
      </c>
      <c r="L3329">
        <v>392.98401618294361</v>
      </c>
      <c r="M3329">
        <v>0</v>
      </c>
    </row>
    <row r="3330" spans="1:15" x14ac:dyDescent="0.15">
      <c r="A3330">
        <v>154</v>
      </c>
      <c r="B3330" t="s">
        <v>222</v>
      </c>
      <c r="C3330" t="s">
        <v>464</v>
      </c>
      <c r="D3330">
        <v>9</v>
      </c>
      <c r="E3330">
        <v>4097656.25</v>
      </c>
      <c r="F3330">
        <v>4144140.625</v>
      </c>
      <c r="G3330">
        <v>4120898.4375</v>
      </c>
      <c r="H3330">
        <v>6449472.270097659</v>
      </c>
      <c r="I3330">
        <v>7.7174847103827395E-8</v>
      </c>
      <c r="J3330">
        <v>6.9097638976299597E-6</v>
      </c>
      <c r="K3330">
        <v>1.2316098951353345</v>
      </c>
      <c r="L3330">
        <v>56.506460130337999</v>
      </c>
      <c r="M3330">
        <v>0</v>
      </c>
    </row>
    <row r="3331" spans="1:15" x14ac:dyDescent="0.15">
      <c r="A3331">
        <v>154</v>
      </c>
      <c r="B3331" t="s">
        <v>222</v>
      </c>
      <c r="C3331" t="s">
        <v>464</v>
      </c>
      <c r="D3331">
        <v>10</v>
      </c>
      <c r="E3331">
        <v>4097656.25</v>
      </c>
      <c r="F3331">
        <v>4120898.4375</v>
      </c>
      <c r="G3331">
        <v>4109277.34375</v>
      </c>
      <c r="H3331">
        <v>107939.83278020305</v>
      </c>
      <c r="I3331">
        <v>1.3323105889419962E-9</v>
      </c>
      <c r="J3331">
        <v>6.8339213611150743E-6</v>
      </c>
      <c r="K3331">
        <v>2.0612502940389948E-2</v>
      </c>
      <c r="L3331">
        <v>-97.373264840729874</v>
      </c>
      <c r="M3331">
        <v>0</v>
      </c>
    </row>
    <row r="3332" spans="1:15" x14ac:dyDescent="0.15">
      <c r="A3332">
        <v>154</v>
      </c>
      <c r="B3332" t="s">
        <v>222</v>
      </c>
      <c r="C3332" t="s">
        <v>464</v>
      </c>
      <c r="D3332">
        <v>11</v>
      </c>
      <c r="E3332">
        <v>4109277.34375</v>
      </c>
      <c r="F3332">
        <v>4120898.4375</v>
      </c>
      <c r="G3332">
        <v>4115087.890625</v>
      </c>
      <c r="H3332">
        <v>3225385.5395840565</v>
      </c>
      <c r="I3332">
        <v>3.9194759722155436E-8</v>
      </c>
      <c r="J3332">
        <v>6.8717838102482877E-6</v>
      </c>
      <c r="K3332">
        <v>0.61592895973766137</v>
      </c>
      <c r="L3332">
        <v>-21.620494499470226</v>
      </c>
      <c r="M3332">
        <v>0</v>
      </c>
    </row>
    <row r="3333" spans="1:15" x14ac:dyDescent="0.15">
      <c r="A3333">
        <v>154</v>
      </c>
      <c r="B3333" t="s">
        <v>222</v>
      </c>
      <c r="C3333" t="s">
        <v>464</v>
      </c>
      <c r="D3333">
        <v>12</v>
      </c>
      <c r="E3333">
        <v>4115087.890625</v>
      </c>
      <c r="F3333">
        <v>4120898.4375</v>
      </c>
      <c r="G3333">
        <v>4117993.1640625</v>
      </c>
      <c r="H3333">
        <v>4824056.5445717182</v>
      </c>
      <c r="I3333">
        <v>5.8170276897182267E-8</v>
      </c>
      <c r="J3333">
        <v>6.8907593274233146E-6</v>
      </c>
      <c r="K3333">
        <v>0.92121580280814719</v>
      </c>
      <c r="L3333">
        <v>17.145812350321378</v>
      </c>
      <c r="M3333">
        <v>0</v>
      </c>
    </row>
    <row r="3334" spans="1:15" x14ac:dyDescent="0.15">
      <c r="A3334">
        <v>154</v>
      </c>
      <c r="B3334" t="s">
        <v>222</v>
      </c>
      <c r="C3334" t="s">
        <v>464</v>
      </c>
      <c r="D3334">
        <v>13</v>
      </c>
      <c r="E3334">
        <v>4115087.890625</v>
      </c>
      <c r="F3334">
        <v>4117993.1640625</v>
      </c>
      <c r="G3334">
        <v>4116540.52734375</v>
      </c>
      <c r="H3334">
        <v>4021392.9136761208</v>
      </c>
      <c r="I3334">
        <v>4.8678980503321842E-8</v>
      </c>
      <c r="J3334">
        <v>6.8812680310294541E-6</v>
      </c>
      <c r="K3334">
        <v>0.76793683223877618</v>
      </c>
      <c r="L3334">
        <v>-2.3113488871449155</v>
      </c>
      <c r="M3334">
        <v>0</v>
      </c>
    </row>
    <row r="3335" spans="1:15" x14ac:dyDescent="0.15">
      <c r="A3335">
        <v>154</v>
      </c>
      <c r="B3335" t="s">
        <v>222</v>
      </c>
      <c r="C3335" t="s">
        <v>464</v>
      </c>
      <c r="D3335">
        <v>14</v>
      </c>
      <c r="E3335">
        <v>4116540.52734375</v>
      </c>
      <c r="F3335">
        <v>4117993.1640625</v>
      </c>
      <c r="G3335">
        <v>4117266.845703125</v>
      </c>
      <c r="H3335">
        <v>4421866.937096701</v>
      </c>
      <c r="I3335">
        <v>5.3423450338633958E-8</v>
      </c>
      <c r="J3335">
        <v>6.8860125008647663E-6</v>
      </c>
      <c r="K3335">
        <v>0.84441251107474047</v>
      </c>
      <c r="L3335">
        <v>7.3981139141239707</v>
      </c>
      <c r="M3335">
        <v>0</v>
      </c>
    </row>
    <row r="3336" spans="1:15" x14ac:dyDescent="0.15">
      <c r="A3336">
        <v>154</v>
      </c>
      <c r="B3336" t="s">
        <v>222</v>
      </c>
      <c r="C3336" t="s">
        <v>464</v>
      </c>
      <c r="D3336">
        <v>15</v>
      </c>
      <c r="E3336">
        <v>4116540.52734375</v>
      </c>
      <c r="F3336">
        <v>4117266.845703125</v>
      </c>
      <c r="G3336">
        <v>4116903.6865234375</v>
      </c>
      <c r="H3336">
        <v>4221432.1393829538</v>
      </c>
      <c r="I3336">
        <v>5.105111687130589E-8</v>
      </c>
      <c r="J3336">
        <v>6.8836401673974382E-6</v>
      </c>
      <c r="K3336">
        <v>0.80613690186897169</v>
      </c>
      <c r="L3336">
        <v>2.5390065160301676</v>
      </c>
      <c r="M3336">
        <v>0</v>
      </c>
    </row>
    <row r="3337" spans="1:15" x14ac:dyDescent="0.15">
      <c r="A3337">
        <v>154</v>
      </c>
      <c r="B3337" t="s">
        <v>222</v>
      </c>
      <c r="C3337" t="s">
        <v>464</v>
      </c>
      <c r="D3337">
        <v>16</v>
      </c>
      <c r="E3337">
        <v>4116540.52734375</v>
      </c>
      <c r="F3337">
        <v>4116903.6865234375</v>
      </c>
      <c r="G3337">
        <v>4116722.1069335938</v>
      </c>
      <c r="H3337">
        <v>4121338.3269787799</v>
      </c>
      <c r="I3337">
        <v>4.9864730142306515E-8</v>
      </c>
      <c r="J3337">
        <v>6.8824537806684388E-6</v>
      </c>
      <c r="K3337">
        <v>0.78702269769286259</v>
      </c>
      <c r="L3337">
        <v>0.11213338975227985</v>
      </c>
      <c r="M3337">
        <v>0</v>
      </c>
    </row>
    <row r="3338" spans="1:15" x14ac:dyDescent="0.15">
      <c r="A3338">
        <v>154</v>
      </c>
      <c r="B3338" t="s">
        <v>222</v>
      </c>
      <c r="C3338" t="s">
        <v>465</v>
      </c>
      <c r="D3338">
        <v>16</v>
      </c>
      <c r="E3338">
        <v>4116540.52734375</v>
      </c>
      <c r="F3338">
        <v>4116903.6865234375</v>
      </c>
      <c r="G3338">
        <v>4116722.1069335938</v>
      </c>
      <c r="H3338">
        <v>4121338.3269787799</v>
      </c>
      <c r="I3338">
        <v>4.9864730142306515E-8</v>
      </c>
      <c r="J3338">
        <v>6.8824537806684388E-6</v>
      </c>
      <c r="K3338">
        <v>0.78702269769286259</v>
      </c>
      <c r="L3338">
        <v>0.11213338975227985</v>
      </c>
      <c r="M3338">
        <v>0</v>
      </c>
      <c r="N3338" t="s">
        <v>466</v>
      </c>
      <c r="O3338" t="s">
        <v>467</v>
      </c>
    </row>
    <row r="3339" spans="1:15" x14ac:dyDescent="0.15">
      <c r="A3339">
        <v>155</v>
      </c>
      <c r="B3339" t="s">
        <v>223</v>
      </c>
      <c r="C3339" t="s">
        <v>461</v>
      </c>
      <c r="D3339">
        <v>0</v>
      </c>
      <c r="E3339">
        <v>100000</v>
      </c>
      <c r="F3339">
        <v>12000000</v>
      </c>
      <c r="G3339">
        <v>100000</v>
      </c>
      <c r="H3339">
        <v>11.376352427076688</v>
      </c>
      <c r="I3339">
        <v>-6.8263540839505954E-4</v>
      </c>
      <c r="J3339">
        <v>-6.65349186848078E-4</v>
      </c>
      <c r="K3339">
        <v>5.4640690602527935E-6</v>
      </c>
      <c r="L3339">
        <v>-99.988623647572922</v>
      </c>
      <c r="M3339">
        <v>0</v>
      </c>
      <c r="O3339" t="s">
        <v>462</v>
      </c>
    </row>
    <row r="3340" spans="1:15" x14ac:dyDescent="0.15">
      <c r="A3340">
        <v>155</v>
      </c>
      <c r="B3340" t="s">
        <v>223</v>
      </c>
      <c r="C3340" t="s">
        <v>461</v>
      </c>
      <c r="D3340">
        <v>0</v>
      </c>
      <c r="E3340">
        <v>100000</v>
      </c>
      <c r="F3340">
        <v>12000000</v>
      </c>
      <c r="G3340">
        <v>12000000</v>
      </c>
      <c r="H3340">
        <v>2.2380516889829645E+18</v>
      </c>
      <c r="I3340">
        <v>536.87090471377849</v>
      </c>
      <c r="J3340">
        <v>536.87092200000006</v>
      </c>
      <c r="K3340">
        <v>1074937601257.1986</v>
      </c>
      <c r="L3340">
        <v>18650430741424.703</v>
      </c>
      <c r="M3340">
        <v>5</v>
      </c>
      <c r="O3340" t="s">
        <v>463</v>
      </c>
    </row>
    <row r="3341" spans="1:15" x14ac:dyDescent="0.15">
      <c r="A3341">
        <v>155</v>
      </c>
      <c r="B3341" t="s">
        <v>223</v>
      </c>
      <c r="C3341" t="s">
        <v>464</v>
      </c>
      <c r="D3341">
        <v>1</v>
      </c>
      <c r="E3341">
        <v>100000</v>
      </c>
      <c r="F3341">
        <v>12000000</v>
      </c>
      <c r="G3341">
        <v>6050000</v>
      </c>
      <c r="H3341">
        <v>301544122371069.75</v>
      </c>
      <c r="I3341">
        <v>0.24231637993123165</v>
      </c>
      <c r="J3341">
        <v>0.24233366615277863</v>
      </c>
      <c r="K3341">
        <v>144831827.24080157</v>
      </c>
      <c r="L3341">
        <v>4984200269.7697477</v>
      </c>
      <c r="M3341">
        <v>0</v>
      </c>
    </row>
    <row r="3342" spans="1:15" x14ac:dyDescent="0.15">
      <c r="A3342">
        <v>155</v>
      </c>
      <c r="B3342" t="s">
        <v>223</v>
      </c>
      <c r="C3342" t="s">
        <v>464</v>
      </c>
      <c r="D3342">
        <v>2</v>
      </c>
      <c r="E3342">
        <v>100000</v>
      </c>
      <c r="F3342">
        <v>6050000</v>
      </c>
      <c r="G3342">
        <v>3075000</v>
      </c>
      <c r="H3342">
        <v>-405392.60380772717</v>
      </c>
      <c r="I3342">
        <v>-1.3655472264392703E-5</v>
      </c>
      <c r="J3342">
        <v>3.6307492825887985E-6</v>
      </c>
      <c r="K3342">
        <v>-0.19471031667839425</v>
      </c>
      <c r="L3342">
        <v>-113.18349931082039</v>
      </c>
      <c r="M3342">
        <v>0</v>
      </c>
    </row>
    <row r="3343" spans="1:15" x14ac:dyDescent="0.15">
      <c r="A3343">
        <v>155</v>
      </c>
      <c r="B3343" t="s">
        <v>223</v>
      </c>
      <c r="C3343" t="s">
        <v>464</v>
      </c>
      <c r="D3343">
        <v>3</v>
      </c>
      <c r="E3343">
        <v>3075000</v>
      </c>
      <c r="F3343">
        <v>6050000</v>
      </c>
      <c r="G3343">
        <v>4562500</v>
      </c>
      <c r="H3343">
        <v>868845206673.83948</v>
      </c>
      <c r="I3343">
        <v>2.0748957777941513E-3</v>
      </c>
      <c r="J3343">
        <v>2.0921819993411327E-3</v>
      </c>
      <c r="K3343">
        <v>417306.8865760683</v>
      </c>
      <c r="L3343">
        <v>19043082.612029359</v>
      </c>
      <c r="M3343">
        <v>0</v>
      </c>
    </row>
    <row r="3344" spans="1:15" x14ac:dyDescent="0.15">
      <c r="A3344">
        <v>155</v>
      </c>
      <c r="B3344" t="s">
        <v>223</v>
      </c>
      <c r="C3344" t="s">
        <v>464</v>
      </c>
      <c r="D3344">
        <v>4</v>
      </c>
      <c r="E3344">
        <v>3075000</v>
      </c>
      <c r="F3344">
        <v>4562500</v>
      </c>
      <c r="G3344">
        <v>3818750</v>
      </c>
      <c r="H3344">
        <v>8215647020.3993969</v>
      </c>
      <c r="I3344">
        <v>5.9808695673489451E-5</v>
      </c>
      <c r="J3344">
        <v>7.7094917220470952E-5</v>
      </c>
      <c r="K3344">
        <v>3945.9803115169252</v>
      </c>
      <c r="L3344">
        <v>215039.69284188273</v>
      </c>
      <c r="M3344">
        <v>0</v>
      </c>
    </row>
    <row r="3345" spans="1:15" x14ac:dyDescent="0.15">
      <c r="A3345">
        <v>155</v>
      </c>
      <c r="B3345" t="s">
        <v>223</v>
      </c>
      <c r="C3345" t="s">
        <v>464</v>
      </c>
      <c r="D3345">
        <v>5</v>
      </c>
      <c r="E3345">
        <v>3075000</v>
      </c>
      <c r="F3345">
        <v>3818750</v>
      </c>
      <c r="G3345">
        <v>3446875</v>
      </c>
      <c r="H3345">
        <v>-57335291.613199018</v>
      </c>
      <c r="I3345">
        <v>-5.4753797123284872E-6</v>
      </c>
      <c r="J3345">
        <v>1.1810841834653015E-5</v>
      </c>
      <c r="K3345">
        <v>-27.538175788103196</v>
      </c>
      <c r="L3345">
        <v>-1763.3992127129361</v>
      </c>
      <c r="M3345">
        <v>0</v>
      </c>
    </row>
    <row r="3346" spans="1:15" x14ac:dyDescent="0.15">
      <c r="A3346">
        <v>155</v>
      </c>
      <c r="B3346" t="s">
        <v>223</v>
      </c>
      <c r="C3346" t="s">
        <v>464</v>
      </c>
      <c r="D3346">
        <v>6</v>
      </c>
      <c r="E3346">
        <v>3446875</v>
      </c>
      <c r="F3346">
        <v>3818750</v>
      </c>
      <c r="G3346">
        <v>3632812.5</v>
      </c>
      <c r="H3346">
        <v>869151693.94040108</v>
      </c>
      <c r="I3346">
        <v>1.0788472926260977E-5</v>
      </c>
      <c r="J3346">
        <v>2.8074694473242479E-5</v>
      </c>
      <c r="K3346">
        <v>417.45409259850084</v>
      </c>
      <c r="L3346">
        <v>23825.035876208891</v>
      </c>
      <c r="M3346">
        <v>0</v>
      </c>
    </row>
    <row r="3347" spans="1:15" x14ac:dyDescent="0.15">
      <c r="A3347">
        <v>155</v>
      </c>
      <c r="B3347" t="s">
        <v>223</v>
      </c>
      <c r="C3347" t="s">
        <v>464</v>
      </c>
      <c r="D3347">
        <v>7</v>
      </c>
      <c r="E3347">
        <v>3446875</v>
      </c>
      <c r="F3347">
        <v>3632812.5</v>
      </c>
      <c r="G3347">
        <v>3539843.75</v>
      </c>
      <c r="H3347">
        <v>-33575825.119004376</v>
      </c>
      <c r="I3347">
        <v>-9.5526968528497156E-7</v>
      </c>
      <c r="J3347">
        <v>1.633095186169653E-5</v>
      </c>
      <c r="K3347">
        <v>-16.126489433340556</v>
      </c>
      <c r="L3347">
        <v>-1048.5115019272921</v>
      </c>
      <c r="M3347">
        <v>0</v>
      </c>
    </row>
    <row r="3348" spans="1:15" x14ac:dyDescent="0.15">
      <c r="A3348">
        <v>155</v>
      </c>
      <c r="B3348" t="s">
        <v>223</v>
      </c>
      <c r="C3348" t="s">
        <v>464</v>
      </c>
      <c r="D3348">
        <v>8</v>
      </c>
      <c r="E3348">
        <v>3539843.75</v>
      </c>
      <c r="F3348">
        <v>3632812.5</v>
      </c>
      <c r="G3348">
        <v>3586328.125</v>
      </c>
      <c r="H3348">
        <v>256723018.83277813</v>
      </c>
      <c r="I3348">
        <v>4.1962895252342503E-6</v>
      </c>
      <c r="J3348">
        <v>2.1482511072215752E-5</v>
      </c>
      <c r="K3348">
        <v>123.30422367368018</v>
      </c>
      <c r="L3348">
        <v>7058.3806580101518</v>
      </c>
      <c r="M3348">
        <v>0</v>
      </c>
    </row>
    <row r="3349" spans="1:15" x14ac:dyDescent="0.15">
      <c r="A3349">
        <v>155</v>
      </c>
      <c r="B3349" t="s">
        <v>223</v>
      </c>
      <c r="C3349" t="s">
        <v>464</v>
      </c>
      <c r="D3349">
        <v>9</v>
      </c>
      <c r="E3349">
        <v>3539843.75</v>
      </c>
      <c r="F3349">
        <v>3586328.125</v>
      </c>
      <c r="G3349">
        <v>3563085.9375</v>
      </c>
      <c r="H3349">
        <v>69690293.695505485</v>
      </c>
      <c r="I3349">
        <v>1.4598870899025495E-6</v>
      </c>
      <c r="J3349">
        <v>1.8746108636884051E-5</v>
      </c>
      <c r="K3349">
        <v>33.472290879036329</v>
      </c>
      <c r="L3349">
        <v>1855.8970768019958</v>
      </c>
      <c r="M3349">
        <v>0</v>
      </c>
    </row>
    <row r="3350" spans="1:15" x14ac:dyDescent="0.15">
      <c r="A3350">
        <v>155</v>
      </c>
      <c r="B3350" t="s">
        <v>223</v>
      </c>
      <c r="C3350" t="s">
        <v>464</v>
      </c>
      <c r="D3350">
        <v>10</v>
      </c>
      <c r="E3350">
        <v>3539843.75</v>
      </c>
      <c r="F3350">
        <v>3563085.9375</v>
      </c>
      <c r="G3350">
        <v>3551464.84375</v>
      </c>
      <c r="H3350">
        <v>8859140.4031882286</v>
      </c>
      <c r="I3350">
        <v>2.1435515530814558E-7</v>
      </c>
      <c r="J3350">
        <v>1.7500576702289647E-5</v>
      </c>
      <c r="K3350">
        <v>4.2550505786269053</v>
      </c>
      <c r="L3350">
        <v>149.45031959921758</v>
      </c>
      <c r="M3350">
        <v>0</v>
      </c>
    </row>
    <row r="3351" spans="1:15" x14ac:dyDescent="0.15">
      <c r="A3351">
        <v>155</v>
      </c>
      <c r="B3351" t="s">
        <v>223</v>
      </c>
      <c r="C3351" t="s">
        <v>464</v>
      </c>
      <c r="D3351">
        <v>11</v>
      </c>
      <c r="E3351">
        <v>3539843.75</v>
      </c>
      <c r="F3351">
        <v>3551464.84375</v>
      </c>
      <c r="G3351">
        <v>3545654.296875</v>
      </c>
      <c r="H3351">
        <v>-14506845.921648202</v>
      </c>
      <c r="I3351">
        <v>-3.7966739710019144E-7</v>
      </c>
      <c r="J3351">
        <v>1.690655414988131E-5</v>
      </c>
      <c r="K3351">
        <v>-6.9676470090423326</v>
      </c>
      <c r="L3351">
        <v>-509.1443978177445</v>
      </c>
      <c r="M3351">
        <v>0</v>
      </c>
    </row>
    <row r="3352" spans="1:15" x14ac:dyDescent="0.15">
      <c r="A3352">
        <v>155</v>
      </c>
      <c r="B3352" t="s">
        <v>223</v>
      </c>
      <c r="C3352" t="s">
        <v>464</v>
      </c>
      <c r="D3352">
        <v>12</v>
      </c>
      <c r="E3352">
        <v>3545654.296875</v>
      </c>
      <c r="F3352">
        <v>3551464.84375</v>
      </c>
      <c r="G3352">
        <v>3548559.5703125</v>
      </c>
      <c r="H3352">
        <v>-3379626.8884748914</v>
      </c>
      <c r="I3352">
        <v>-8.4996165374220419E-8</v>
      </c>
      <c r="J3352">
        <v>1.7201225381607281E-5</v>
      </c>
      <c r="K3352">
        <v>-1.6232368709466309</v>
      </c>
      <c r="L3352">
        <v>-195.23940126999949</v>
      </c>
      <c r="M3352">
        <v>0</v>
      </c>
    </row>
    <row r="3353" spans="1:15" x14ac:dyDescent="0.15">
      <c r="A3353">
        <v>155</v>
      </c>
      <c r="B3353" t="s">
        <v>223</v>
      </c>
      <c r="C3353" t="s">
        <v>464</v>
      </c>
      <c r="D3353">
        <v>13</v>
      </c>
      <c r="E3353">
        <v>3548559.5703125</v>
      </c>
      <c r="F3353">
        <v>3551464.84375</v>
      </c>
      <c r="G3353">
        <v>3550012.20703125</v>
      </c>
      <c r="H3353">
        <v>2598507.5061159818</v>
      </c>
      <c r="I3353">
        <v>6.4091193466838477E-8</v>
      </c>
      <c r="J3353">
        <v>1.735031274044834E-5</v>
      </c>
      <c r="K3353">
        <v>1.2480647516869752</v>
      </c>
      <c r="L3353">
        <v>-26.802857157242791</v>
      </c>
      <c r="M3353">
        <v>0</v>
      </c>
    </row>
    <row r="3354" spans="1:15" x14ac:dyDescent="0.15">
      <c r="A3354">
        <v>155</v>
      </c>
      <c r="B3354" t="s">
        <v>223</v>
      </c>
      <c r="C3354" t="s">
        <v>464</v>
      </c>
      <c r="D3354">
        <v>14</v>
      </c>
      <c r="E3354">
        <v>3550012.20703125</v>
      </c>
      <c r="F3354">
        <v>3551464.84375</v>
      </c>
      <c r="G3354">
        <v>3550738.525390625</v>
      </c>
      <c r="H3354">
        <v>5693151.0728818318</v>
      </c>
      <c r="I3354">
        <v>1.3907397869628683E-7</v>
      </c>
      <c r="J3354">
        <v>1.7425295525677789E-5</v>
      </c>
      <c r="K3354">
        <v>2.7344239581255825</v>
      </c>
      <c r="L3354">
        <v>60.337096977748175</v>
      </c>
      <c r="M3354">
        <v>0</v>
      </c>
    </row>
    <row r="3355" spans="1:15" x14ac:dyDescent="0.15">
      <c r="A3355">
        <v>155</v>
      </c>
      <c r="B3355" t="s">
        <v>223</v>
      </c>
      <c r="C3355" t="s">
        <v>464</v>
      </c>
      <c r="D3355">
        <v>15</v>
      </c>
      <c r="E3355">
        <v>3550012.20703125</v>
      </c>
      <c r="F3355">
        <v>3550738.525390625</v>
      </c>
      <c r="G3355">
        <v>3550375.3662109375</v>
      </c>
      <c r="H3355">
        <v>4136933.2484506182</v>
      </c>
      <c r="I3355">
        <v>1.0154498671800371E-7</v>
      </c>
      <c r="J3355">
        <v>1.7387766533699505E-5</v>
      </c>
      <c r="K3355">
        <v>1.9869715809251389</v>
      </c>
      <c r="L3355">
        <v>16.521010364762422</v>
      </c>
      <c r="M3355">
        <v>0</v>
      </c>
    </row>
    <row r="3356" spans="1:15" x14ac:dyDescent="0.15">
      <c r="A3356">
        <v>155</v>
      </c>
      <c r="B3356" t="s">
        <v>223</v>
      </c>
      <c r="C3356" t="s">
        <v>464</v>
      </c>
      <c r="D3356">
        <v>16</v>
      </c>
      <c r="E3356">
        <v>3550012.20703125</v>
      </c>
      <c r="F3356">
        <v>3550375.3662109375</v>
      </c>
      <c r="G3356">
        <v>3550193.7866210938</v>
      </c>
      <c r="H3356">
        <v>3365478.8471290027</v>
      </c>
      <c r="I3356">
        <v>8.2808157697602912E-8</v>
      </c>
      <c r="J3356">
        <v>1.7369029704679105E-5</v>
      </c>
      <c r="K3356">
        <v>1.6164415579957723</v>
      </c>
      <c r="L3356">
        <v>-5.2029537144757949</v>
      </c>
      <c r="M3356">
        <v>0</v>
      </c>
    </row>
    <row r="3357" spans="1:15" x14ac:dyDescent="0.15">
      <c r="A3357">
        <v>155</v>
      </c>
      <c r="B3357" t="s">
        <v>223</v>
      </c>
      <c r="C3357" t="s">
        <v>464</v>
      </c>
      <c r="D3357">
        <v>17</v>
      </c>
      <c r="E3357">
        <v>3550193.7866210938</v>
      </c>
      <c r="F3357">
        <v>3550375.3662109375</v>
      </c>
      <c r="G3357">
        <v>3550284.5764160156</v>
      </c>
      <c r="H3357">
        <v>3750709.7160984455</v>
      </c>
      <c r="I3357">
        <v>9.2175658839204822E-8</v>
      </c>
      <c r="J3357">
        <v>1.7378397205820707E-5</v>
      </c>
      <c r="K3357">
        <v>1.8014681810441513</v>
      </c>
      <c r="L3357">
        <v>5.6453260398848775</v>
      </c>
      <c r="M3357">
        <v>0</v>
      </c>
    </row>
    <row r="3358" spans="1:15" x14ac:dyDescent="0.15">
      <c r="A3358">
        <v>155</v>
      </c>
      <c r="B3358" t="s">
        <v>223</v>
      </c>
      <c r="C3358" t="s">
        <v>464</v>
      </c>
      <c r="D3358">
        <v>18</v>
      </c>
      <c r="E3358">
        <v>3550193.7866210938</v>
      </c>
      <c r="F3358">
        <v>3550284.5764160156</v>
      </c>
      <c r="G3358">
        <v>3550239.1815185547</v>
      </c>
      <c r="H3358">
        <v>3557984.4982370147</v>
      </c>
      <c r="I3358">
        <v>8.7492027263486955E-8</v>
      </c>
      <c r="J3358">
        <v>1.7373713574244989E-5</v>
      </c>
      <c r="K3358">
        <v>1.7089021404966784</v>
      </c>
      <c r="L3358">
        <v>0.21816323696667481</v>
      </c>
      <c r="M3358">
        <v>0</v>
      </c>
    </row>
    <row r="3359" spans="1:15" x14ac:dyDescent="0.15">
      <c r="A3359">
        <v>155</v>
      </c>
      <c r="B3359" t="s">
        <v>223</v>
      </c>
      <c r="C3359" t="s">
        <v>465</v>
      </c>
      <c r="D3359">
        <v>18</v>
      </c>
      <c r="E3359">
        <v>3550193.7866210938</v>
      </c>
      <c r="F3359">
        <v>3550284.5764160156</v>
      </c>
      <c r="G3359">
        <v>3550239.1815185547</v>
      </c>
      <c r="H3359">
        <v>3557984.4982370147</v>
      </c>
      <c r="I3359">
        <v>8.7492027263486955E-8</v>
      </c>
      <c r="J3359">
        <v>1.7373713574244989E-5</v>
      </c>
      <c r="K3359">
        <v>1.7089021404966784</v>
      </c>
      <c r="L3359">
        <v>0.21816323696667481</v>
      </c>
      <c r="M3359">
        <v>0</v>
      </c>
      <c r="N3359" t="s">
        <v>466</v>
      </c>
      <c r="O3359" t="s">
        <v>467</v>
      </c>
    </row>
    <row r="3360" spans="1:15" x14ac:dyDescent="0.15">
      <c r="A3360">
        <v>156</v>
      </c>
      <c r="B3360" t="s">
        <v>224</v>
      </c>
      <c r="C3360" t="s">
        <v>461</v>
      </c>
      <c r="D3360">
        <v>0</v>
      </c>
      <c r="E3360">
        <v>100000</v>
      </c>
      <c r="F3360">
        <v>12000000</v>
      </c>
      <c r="G3360">
        <v>100000</v>
      </c>
      <c r="H3360">
        <v>10.145878261034168</v>
      </c>
      <c r="I3360">
        <v>-6.8609404392594811E-4</v>
      </c>
      <c r="J3360">
        <v>-6.6994053471210516E-4</v>
      </c>
      <c r="K3360">
        <v>4.7297459281247921E-6</v>
      </c>
      <c r="L3360">
        <v>-99.989854121738972</v>
      </c>
      <c r="M3360">
        <v>0</v>
      </c>
      <c r="O3360" t="s">
        <v>462</v>
      </c>
    </row>
    <row r="3361" spans="1:15" x14ac:dyDescent="0.15">
      <c r="A3361">
        <v>156</v>
      </c>
      <c r="B3361" t="s">
        <v>224</v>
      </c>
      <c r="C3361" t="s">
        <v>461</v>
      </c>
      <c r="D3361">
        <v>0</v>
      </c>
      <c r="E3361">
        <v>100000</v>
      </c>
      <c r="F3361">
        <v>12000000</v>
      </c>
      <c r="G3361">
        <v>12000000</v>
      </c>
      <c r="H3361">
        <v>2.4874873132318956E+18</v>
      </c>
      <c r="I3361">
        <v>536.87090584649081</v>
      </c>
      <c r="J3361">
        <v>536.87092200000006</v>
      </c>
      <c r="K3361">
        <v>1159602223516.2727</v>
      </c>
      <c r="L3361">
        <v>20729060943499.129</v>
      </c>
      <c r="M3361">
        <v>5</v>
      </c>
      <c r="O3361" t="s">
        <v>463</v>
      </c>
    </row>
    <row r="3362" spans="1:15" x14ac:dyDescent="0.15">
      <c r="A3362">
        <v>156</v>
      </c>
      <c r="B3362" t="s">
        <v>224</v>
      </c>
      <c r="C3362" t="s">
        <v>464</v>
      </c>
      <c r="D3362">
        <v>1</v>
      </c>
      <c r="E3362">
        <v>100000</v>
      </c>
      <c r="F3362">
        <v>12000000</v>
      </c>
      <c r="G3362">
        <v>6050000</v>
      </c>
      <c r="H3362">
        <v>113396858144013.27</v>
      </c>
      <c r="I3362">
        <v>9.7940339019808254E-2</v>
      </c>
      <c r="J3362">
        <v>9.7956492529022096E-2</v>
      </c>
      <c r="K3362">
        <v>52862681.206084415</v>
      </c>
      <c r="L3362">
        <v>1874328133.7853432</v>
      </c>
      <c r="M3362">
        <v>0</v>
      </c>
    </row>
    <row r="3363" spans="1:15" x14ac:dyDescent="0.15">
      <c r="A3363">
        <v>156</v>
      </c>
      <c r="B3363" t="s">
        <v>224</v>
      </c>
      <c r="C3363" t="s">
        <v>464</v>
      </c>
      <c r="D3363">
        <v>2</v>
      </c>
      <c r="E3363">
        <v>100000</v>
      </c>
      <c r="F3363">
        <v>6050000</v>
      </c>
      <c r="G3363">
        <v>3075000</v>
      </c>
      <c r="H3363">
        <v>-260808.31578454739</v>
      </c>
      <c r="I3363">
        <v>-1.390059115655864E-5</v>
      </c>
      <c r="J3363">
        <v>2.2529180572843356E-6</v>
      </c>
      <c r="K3363">
        <v>-0.1215820885945966</v>
      </c>
      <c r="L3363">
        <v>-108.48157124502593</v>
      </c>
      <c r="M3363">
        <v>0</v>
      </c>
    </row>
    <row r="3364" spans="1:15" x14ac:dyDescent="0.15">
      <c r="A3364">
        <v>156</v>
      </c>
      <c r="B3364" t="s">
        <v>224</v>
      </c>
      <c r="C3364" t="s">
        <v>464</v>
      </c>
      <c r="D3364">
        <v>3</v>
      </c>
      <c r="E3364">
        <v>3075000</v>
      </c>
      <c r="F3364">
        <v>6050000</v>
      </c>
      <c r="G3364">
        <v>4562500</v>
      </c>
      <c r="H3364">
        <v>306490286431.13074</v>
      </c>
      <c r="I3364">
        <v>8.4635697699311351E-4</v>
      </c>
      <c r="J3364">
        <v>8.6251048620695646E-4</v>
      </c>
      <c r="K3364">
        <v>142877.84132249997</v>
      </c>
      <c r="L3364">
        <v>6717495.3190384815</v>
      </c>
      <c r="M3364">
        <v>0</v>
      </c>
    </row>
    <row r="3365" spans="1:15" x14ac:dyDescent="0.15">
      <c r="A3365">
        <v>156</v>
      </c>
      <c r="B3365" t="s">
        <v>224</v>
      </c>
      <c r="C3365" t="s">
        <v>464</v>
      </c>
      <c r="D3365">
        <v>4</v>
      </c>
      <c r="E3365">
        <v>3075000</v>
      </c>
      <c r="F3365">
        <v>4562500</v>
      </c>
      <c r="G3365">
        <v>3818750</v>
      </c>
      <c r="H3365">
        <v>1214795485.7688291</v>
      </c>
      <c r="I3365">
        <v>1.2989158587988181E-5</v>
      </c>
      <c r="J3365">
        <v>2.9142667801831157E-5</v>
      </c>
      <c r="K3365">
        <v>566.30622352192916</v>
      </c>
      <c r="L3365">
        <v>31711.338416205017</v>
      </c>
      <c r="M3365">
        <v>0</v>
      </c>
    </row>
    <row r="3366" spans="1:15" x14ac:dyDescent="0.15">
      <c r="A3366">
        <v>156</v>
      </c>
      <c r="B3366" t="s">
        <v>224</v>
      </c>
      <c r="C3366" t="s">
        <v>464</v>
      </c>
      <c r="D3366">
        <v>5</v>
      </c>
      <c r="E3366">
        <v>3075000</v>
      </c>
      <c r="F3366">
        <v>3818750</v>
      </c>
      <c r="G3366">
        <v>3446875</v>
      </c>
      <c r="H3366">
        <v>-3869073.8323172424</v>
      </c>
      <c r="I3366">
        <v>-9.0397395436224261E-6</v>
      </c>
      <c r="J3366">
        <v>7.1137696702205494E-6</v>
      </c>
      <c r="K3366">
        <v>-1.8036621111745303</v>
      </c>
      <c r="L3366">
        <v>-212.2487421887142</v>
      </c>
      <c r="M3366">
        <v>0</v>
      </c>
    </row>
    <row r="3367" spans="1:15" x14ac:dyDescent="0.15">
      <c r="A3367">
        <v>156</v>
      </c>
      <c r="B3367" t="s">
        <v>224</v>
      </c>
      <c r="C3367" t="s">
        <v>464</v>
      </c>
      <c r="D3367">
        <v>6</v>
      </c>
      <c r="E3367">
        <v>3446875</v>
      </c>
      <c r="F3367">
        <v>3818750</v>
      </c>
      <c r="G3367">
        <v>3632812.5</v>
      </c>
      <c r="H3367">
        <v>-70852834.618970424</v>
      </c>
      <c r="I3367">
        <v>-3.9503437952369937E-6</v>
      </c>
      <c r="J3367">
        <v>1.2203165418605983E-5</v>
      </c>
      <c r="K3367">
        <v>-33.029758234159644</v>
      </c>
      <c r="L3367">
        <v>-2050.3575981135946</v>
      </c>
      <c r="M3367">
        <v>0</v>
      </c>
    </row>
    <row r="3368" spans="1:15" x14ac:dyDescent="0.15">
      <c r="A3368">
        <v>156</v>
      </c>
      <c r="B3368" t="s">
        <v>224</v>
      </c>
      <c r="C3368" t="s">
        <v>464</v>
      </c>
      <c r="D3368">
        <v>7</v>
      </c>
      <c r="E3368">
        <v>3632812.5</v>
      </c>
      <c r="F3368">
        <v>3818750</v>
      </c>
      <c r="G3368">
        <v>3725781.25</v>
      </c>
      <c r="H3368">
        <v>68935500.705197111</v>
      </c>
      <c r="I3368">
        <v>1.362868702583058E-6</v>
      </c>
      <c r="J3368">
        <v>1.7516377916426034E-5</v>
      </c>
      <c r="K3368">
        <v>32.135946773169323</v>
      </c>
      <c r="L3368">
        <v>1750.2294171241833</v>
      </c>
      <c r="M3368">
        <v>0</v>
      </c>
    </row>
    <row r="3369" spans="1:15" x14ac:dyDescent="0.15">
      <c r="A3369">
        <v>156</v>
      </c>
      <c r="B3369" t="s">
        <v>224</v>
      </c>
      <c r="C3369" t="s">
        <v>464</v>
      </c>
      <c r="D3369">
        <v>8</v>
      </c>
      <c r="E3369">
        <v>3632812.5</v>
      </c>
      <c r="F3369">
        <v>3725781.25</v>
      </c>
      <c r="G3369">
        <v>3679296.875</v>
      </c>
      <c r="H3369">
        <v>-64686021.164992571</v>
      </c>
      <c r="I3369">
        <v>-2.2671661007609417E-6</v>
      </c>
      <c r="J3369">
        <v>1.3886343113082035E-5</v>
      </c>
      <c r="K3369">
        <v>-30.154949363696822</v>
      </c>
      <c r="L3369">
        <v>-1858.1082299859961</v>
      </c>
      <c r="M3369">
        <v>0</v>
      </c>
    </row>
    <row r="3370" spans="1:15" x14ac:dyDescent="0.15">
      <c r="A3370">
        <v>156</v>
      </c>
      <c r="B3370" t="s">
        <v>224</v>
      </c>
      <c r="C3370" t="s">
        <v>464</v>
      </c>
      <c r="D3370">
        <v>9</v>
      </c>
      <c r="E3370">
        <v>3679296.875</v>
      </c>
      <c r="F3370">
        <v>3725781.25</v>
      </c>
      <c r="G3370">
        <v>3702539.0625</v>
      </c>
      <c r="H3370">
        <v>-29710242.901247125</v>
      </c>
      <c r="I3370">
        <v>-7.8780739696046468E-7</v>
      </c>
      <c r="J3370">
        <v>1.5365701816882512E-5</v>
      </c>
      <c r="K3370">
        <v>-13.850146509785612</v>
      </c>
      <c r="L3370">
        <v>-902.42888460402639</v>
      </c>
      <c r="M3370">
        <v>0</v>
      </c>
    </row>
    <row r="3371" spans="1:15" x14ac:dyDescent="0.15">
      <c r="A3371">
        <v>156</v>
      </c>
      <c r="B3371" t="s">
        <v>224</v>
      </c>
      <c r="C3371" t="s">
        <v>464</v>
      </c>
      <c r="D3371">
        <v>10</v>
      </c>
      <c r="E3371">
        <v>3702539.0625</v>
      </c>
      <c r="F3371">
        <v>3725781.25</v>
      </c>
      <c r="G3371">
        <v>3714160.15625</v>
      </c>
      <c r="H3371">
        <v>11249544.408498373</v>
      </c>
      <c r="I3371">
        <v>2.5548104446272371E-7</v>
      </c>
      <c r="J3371">
        <v>1.64089902583057E-5</v>
      </c>
      <c r="K3371">
        <v>5.2442465295193443</v>
      </c>
      <c r="L3371">
        <v>202.88258812879167</v>
      </c>
      <c r="M3371">
        <v>0</v>
      </c>
    </row>
    <row r="3372" spans="1:15" x14ac:dyDescent="0.15">
      <c r="A3372">
        <v>156</v>
      </c>
      <c r="B3372" t="s">
        <v>224</v>
      </c>
      <c r="C3372" t="s">
        <v>464</v>
      </c>
      <c r="D3372">
        <v>11</v>
      </c>
      <c r="E3372">
        <v>3702539.0625</v>
      </c>
      <c r="F3372">
        <v>3714160.15625</v>
      </c>
      <c r="G3372">
        <v>3708349.609375</v>
      </c>
      <c r="H3372">
        <v>-11189860.066356245</v>
      </c>
      <c r="I3372">
        <v>-2.7397198829786154E-7</v>
      </c>
      <c r="J3372">
        <v>1.5879537225545115E-5</v>
      </c>
      <c r="K3372">
        <v>-5.2164232335013256</v>
      </c>
      <c r="L3372">
        <v>-401.74771111298128</v>
      </c>
      <c r="M3372">
        <v>0</v>
      </c>
    </row>
    <row r="3373" spans="1:15" x14ac:dyDescent="0.15">
      <c r="A3373">
        <v>156</v>
      </c>
      <c r="B3373" t="s">
        <v>224</v>
      </c>
      <c r="C3373" t="s">
        <v>464</v>
      </c>
      <c r="D3373">
        <v>12</v>
      </c>
      <c r="E3373">
        <v>3708349.609375</v>
      </c>
      <c r="F3373">
        <v>3714160.15625</v>
      </c>
      <c r="G3373">
        <v>3711254.8828125</v>
      </c>
      <c r="H3373">
        <v>-476244.53524814284</v>
      </c>
      <c r="I3373">
        <v>-1.1224061370155864E-8</v>
      </c>
      <c r="J3373">
        <v>1.6142285152472821E-5</v>
      </c>
      <c r="K3373">
        <v>-0.22201287985412796</v>
      </c>
      <c r="L3373">
        <v>-112.83243943857691</v>
      </c>
      <c r="M3373">
        <v>0</v>
      </c>
    </row>
    <row r="3374" spans="1:15" x14ac:dyDescent="0.15">
      <c r="A3374">
        <v>156</v>
      </c>
      <c r="B3374" t="s">
        <v>224</v>
      </c>
      <c r="C3374" t="s">
        <v>464</v>
      </c>
      <c r="D3374">
        <v>13</v>
      </c>
      <c r="E3374">
        <v>3711254.8828125</v>
      </c>
      <c r="F3374">
        <v>3714160.15625</v>
      </c>
      <c r="G3374">
        <v>3712707.51953125</v>
      </c>
      <c r="H3374">
        <v>5258079.8058646806</v>
      </c>
      <c r="I3374">
        <v>1.2163051942535124E-7</v>
      </c>
      <c r="J3374">
        <v>1.6275139733268328E-5</v>
      </c>
      <c r="K3374">
        <v>2.4511807565300647</v>
      </c>
      <c r="L3374">
        <v>41.623862860291844</v>
      </c>
      <c r="M3374">
        <v>0</v>
      </c>
    </row>
    <row r="3375" spans="1:15" x14ac:dyDescent="0.15">
      <c r="A3375">
        <v>156</v>
      </c>
      <c r="B3375" t="s">
        <v>224</v>
      </c>
      <c r="C3375" t="s">
        <v>464</v>
      </c>
      <c r="D3375">
        <v>14</v>
      </c>
      <c r="E3375">
        <v>3711254.8828125</v>
      </c>
      <c r="F3375">
        <v>3712707.51953125</v>
      </c>
      <c r="G3375">
        <v>3711981.201171875</v>
      </c>
      <c r="H3375">
        <v>2359032.2232860452</v>
      </c>
      <c r="I3375">
        <v>5.5079153223270883E-8</v>
      </c>
      <c r="J3375">
        <v>1.6208588367066247E-5</v>
      </c>
      <c r="K3375">
        <v>1.0997197842648914</v>
      </c>
      <c r="L3375">
        <v>-36.448163515987176</v>
      </c>
      <c r="M3375">
        <v>0</v>
      </c>
    </row>
    <row r="3376" spans="1:15" x14ac:dyDescent="0.15">
      <c r="A3376">
        <v>156</v>
      </c>
      <c r="B3376" t="s">
        <v>224</v>
      </c>
      <c r="C3376" t="s">
        <v>464</v>
      </c>
      <c r="D3376">
        <v>15</v>
      </c>
      <c r="E3376">
        <v>3711981.201171875</v>
      </c>
      <c r="F3376">
        <v>3712707.51953125</v>
      </c>
      <c r="G3376">
        <v>3712344.3603515625</v>
      </c>
      <c r="H3376">
        <v>3800552.5879141022</v>
      </c>
      <c r="I3376">
        <v>8.8323765289944657E-8</v>
      </c>
      <c r="J3376">
        <v>1.6241832979132921E-5</v>
      </c>
      <c r="K3376">
        <v>1.7717192799708017</v>
      </c>
      <c r="L3376">
        <v>2.3760788062825706</v>
      </c>
      <c r="M3376">
        <v>0</v>
      </c>
    </row>
    <row r="3377" spans="1:15" x14ac:dyDescent="0.15">
      <c r="A3377">
        <v>156</v>
      </c>
      <c r="B3377" t="s">
        <v>224</v>
      </c>
      <c r="C3377" t="s">
        <v>464</v>
      </c>
      <c r="D3377">
        <v>16</v>
      </c>
      <c r="E3377">
        <v>3711981.201171875</v>
      </c>
      <c r="F3377">
        <v>3712344.3603515625</v>
      </c>
      <c r="G3377">
        <v>3712162.7807617188</v>
      </c>
      <c r="H3377">
        <v>3077851.5120254196</v>
      </c>
      <c r="I3377">
        <v>7.1694988338810337E-8</v>
      </c>
      <c r="J3377">
        <v>1.6225204202181787E-5</v>
      </c>
      <c r="K3377">
        <v>1.4348147377525426</v>
      </c>
      <c r="L3377">
        <v>-17.087377526212396</v>
      </c>
      <c r="M3377">
        <v>0</v>
      </c>
    </row>
    <row r="3378" spans="1:15" x14ac:dyDescent="0.15">
      <c r="A3378">
        <v>156</v>
      </c>
      <c r="B3378" t="s">
        <v>224</v>
      </c>
      <c r="C3378" t="s">
        <v>464</v>
      </c>
      <c r="D3378">
        <v>17</v>
      </c>
      <c r="E3378">
        <v>3712162.7807617188</v>
      </c>
      <c r="F3378">
        <v>3712344.3603515625</v>
      </c>
      <c r="G3378">
        <v>3712253.5705566406</v>
      </c>
      <c r="H3378">
        <v>3438730.4736600677</v>
      </c>
      <c r="I3378">
        <v>8.000808159217774E-8</v>
      </c>
      <c r="J3378">
        <v>1.6233517295435154E-5</v>
      </c>
      <c r="K3378">
        <v>1.6030471721877848</v>
      </c>
      <c r="L3378">
        <v>-7.3681145885613368</v>
      </c>
      <c r="M3378">
        <v>0</v>
      </c>
    </row>
    <row r="3379" spans="1:15" x14ac:dyDescent="0.15">
      <c r="A3379">
        <v>156</v>
      </c>
      <c r="B3379" t="s">
        <v>224</v>
      </c>
      <c r="C3379" t="s">
        <v>464</v>
      </c>
      <c r="D3379">
        <v>18</v>
      </c>
      <c r="E3379">
        <v>3712253.5705566406</v>
      </c>
      <c r="F3379">
        <v>3712344.3603515625</v>
      </c>
      <c r="G3379">
        <v>3712298.9654541016</v>
      </c>
      <c r="H3379">
        <v>3619488.4846186996</v>
      </c>
      <c r="I3379">
        <v>8.4164792525089435E-8</v>
      </c>
      <c r="J3379">
        <v>1.6237674006368066E-5</v>
      </c>
      <c r="K3379">
        <v>1.6873118799155495</v>
      </c>
      <c r="L3379">
        <v>-2.500080992912407</v>
      </c>
      <c r="M3379">
        <v>0</v>
      </c>
    </row>
    <row r="3380" spans="1:15" x14ac:dyDescent="0.15">
      <c r="A3380">
        <v>156</v>
      </c>
      <c r="B3380" t="s">
        <v>224</v>
      </c>
      <c r="C3380" t="s">
        <v>464</v>
      </c>
      <c r="D3380">
        <v>19</v>
      </c>
      <c r="E3380">
        <v>3712298.9654541016</v>
      </c>
      <c r="F3380">
        <v>3712344.3603515625</v>
      </c>
      <c r="G3380">
        <v>3712321.662902832</v>
      </c>
      <c r="H3380">
        <v>3709989.2807342005</v>
      </c>
      <c r="I3380">
        <v>8.6244157548947761E-8</v>
      </c>
      <c r="J3380">
        <v>1.6239753371391924E-5</v>
      </c>
      <c r="K3380">
        <v>1.7295010094227776</v>
      </c>
      <c r="L3380">
        <v>-6.2828126989613833E-2</v>
      </c>
      <c r="M3380">
        <v>0</v>
      </c>
    </row>
    <row r="3381" spans="1:15" x14ac:dyDescent="0.15">
      <c r="A3381">
        <v>156</v>
      </c>
      <c r="B3381" t="s">
        <v>224</v>
      </c>
      <c r="C3381" t="s">
        <v>465</v>
      </c>
      <c r="D3381">
        <v>19</v>
      </c>
      <c r="E3381">
        <v>3712298.9654541016</v>
      </c>
      <c r="F3381">
        <v>3712344.3603515625</v>
      </c>
      <c r="G3381">
        <v>3712321.662902832</v>
      </c>
      <c r="H3381">
        <v>3709989.2807342005</v>
      </c>
      <c r="I3381">
        <v>8.6244157548947761E-8</v>
      </c>
      <c r="J3381">
        <v>1.6239753371391924E-5</v>
      </c>
      <c r="K3381">
        <v>1.7295010094227776</v>
      </c>
      <c r="L3381">
        <v>-6.2828126989613833E-2</v>
      </c>
      <c r="M3381">
        <v>0</v>
      </c>
      <c r="N3381" t="s">
        <v>466</v>
      </c>
      <c r="O3381" t="s">
        <v>467</v>
      </c>
    </row>
    <row r="3382" spans="1:15" x14ac:dyDescent="0.15">
      <c r="A3382">
        <v>157</v>
      </c>
      <c r="B3382" t="s">
        <v>225</v>
      </c>
      <c r="C3382" t="s">
        <v>461</v>
      </c>
      <c r="D3382">
        <v>0</v>
      </c>
      <c r="E3382">
        <v>100000</v>
      </c>
      <c r="F3382">
        <v>12000000</v>
      </c>
      <c r="G3382">
        <v>100000</v>
      </c>
      <c r="H3382">
        <v>7.8113615750000491</v>
      </c>
      <c r="I3382">
        <v>-6.8588763372363915E-4</v>
      </c>
      <c r="J3382">
        <v>-6.7227295795294724E-4</v>
      </c>
      <c r="K3382">
        <v>3.1344166633462281E-6</v>
      </c>
      <c r="L3382">
        <v>-99.992188638425006</v>
      </c>
      <c r="M3382">
        <v>0</v>
      </c>
      <c r="O3382" t="s">
        <v>462</v>
      </c>
    </row>
    <row r="3383" spans="1:15" x14ac:dyDescent="0.15">
      <c r="A3383">
        <v>157</v>
      </c>
      <c r="B3383" t="s">
        <v>225</v>
      </c>
      <c r="C3383" t="s">
        <v>461</v>
      </c>
      <c r="D3383">
        <v>0</v>
      </c>
      <c r="E3383">
        <v>100000</v>
      </c>
      <c r="F3383">
        <v>12000000</v>
      </c>
      <c r="G3383">
        <v>12000000</v>
      </c>
      <c r="H3383">
        <v>3.2475647126214518E+18</v>
      </c>
      <c r="I3383">
        <v>536.87090838532413</v>
      </c>
      <c r="J3383">
        <v>536.87092199999995</v>
      </c>
      <c r="K3383">
        <v>1303130171712.1985</v>
      </c>
      <c r="L3383">
        <v>27063039271745.43</v>
      </c>
      <c r="M3383">
        <v>5</v>
      </c>
      <c r="O3383" t="s">
        <v>463</v>
      </c>
    </row>
    <row r="3384" spans="1:15" x14ac:dyDescent="0.15">
      <c r="A3384">
        <v>157</v>
      </c>
      <c r="B3384" t="s">
        <v>225</v>
      </c>
      <c r="C3384" t="s">
        <v>464</v>
      </c>
      <c r="D3384">
        <v>1</v>
      </c>
      <c r="E3384">
        <v>100000</v>
      </c>
      <c r="F3384">
        <v>12000000</v>
      </c>
      <c r="G3384">
        <v>6050000</v>
      </c>
      <c r="H3384">
        <v>14444841643998.057</v>
      </c>
      <c r="I3384">
        <v>1.4418551092039234E-2</v>
      </c>
      <c r="J3384">
        <v>1.4432165767809925E-2</v>
      </c>
      <c r="K3384">
        <v>5796192.112428844</v>
      </c>
      <c r="L3384">
        <v>238757613.12393484</v>
      </c>
      <c r="M3384">
        <v>0</v>
      </c>
    </row>
    <row r="3385" spans="1:15" x14ac:dyDescent="0.15">
      <c r="A3385">
        <v>157</v>
      </c>
      <c r="B3385" t="s">
        <v>225</v>
      </c>
      <c r="C3385" t="s">
        <v>464</v>
      </c>
      <c r="D3385">
        <v>2</v>
      </c>
      <c r="E3385">
        <v>100000</v>
      </c>
      <c r="F3385">
        <v>6050000</v>
      </c>
      <c r="G3385">
        <v>3075000</v>
      </c>
      <c r="H3385">
        <v>-131330.6811683682</v>
      </c>
      <c r="I3385">
        <v>-1.3704502538898889E-5</v>
      </c>
      <c r="J3385">
        <v>-8.9826768206998924E-8</v>
      </c>
      <c r="K3385">
        <v>-5.2698248763723553E-2</v>
      </c>
      <c r="L3385">
        <v>-104.27091646075993</v>
      </c>
      <c r="M3385">
        <v>0</v>
      </c>
    </row>
    <row r="3386" spans="1:15" x14ac:dyDescent="0.15">
      <c r="A3386">
        <v>157</v>
      </c>
      <c r="B3386" t="s">
        <v>225</v>
      </c>
      <c r="C3386" t="s">
        <v>464</v>
      </c>
      <c r="D3386">
        <v>3</v>
      </c>
      <c r="E3386">
        <v>3075000</v>
      </c>
      <c r="F3386">
        <v>6050000</v>
      </c>
      <c r="G3386">
        <v>4562500</v>
      </c>
      <c r="H3386">
        <v>24129018589.788807</v>
      </c>
      <c r="I3386">
        <v>1.0017248657144693E-4</v>
      </c>
      <c r="J3386">
        <v>1.1378716234213882E-4</v>
      </c>
      <c r="K3386">
        <v>9682.1017964495477</v>
      </c>
      <c r="L3386">
        <v>528755.20196797384</v>
      </c>
      <c r="M3386">
        <v>0</v>
      </c>
    </row>
    <row r="3387" spans="1:15" x14ac:dyDescent="0.15">
      <c r="A3387">
        <v>157</v>
      </c>
      <c r="B3387" t="s">
        <v>225</v>
      </c>
      <c r="C3387" t="s">
        <v>464</v>
      </c>
      <c r="D3387">
        <v>4</v>
      </c>
      <c r="E3387">
        <v>3075000</v>
      </c>
      <c r="F3387">
        <v>4562500</v>
      </c>
      <c r="G3387">
        <v>3818750</v>
      </c>
      <c r="H3387">
        <v>-6442104.5914300876</v>
      </c>
      <c r="I3387">
        <v>-7.0271376371252593E-6</v>
      </c>
      <c r="J3387">
        <v>6.5875381335666313E-6</v>
      </c>
      <c r="K3387">
        <v>-2.5849833968795108</v>
      </c>
      <c r="L3387">
        <v>-268.69668324530505</v>
      </c>
      <c r="M3387">
        <v>0</v>
      </c>
    </row>
    <row r="3388" spans="1:15" x14ac:dyDescent="0.15">
      <c r="A3388">
        <v>157</v>
      </c>
      <c r="B3388" t="s">
        <v>225</v>
      </c>
      <c r="C3388" t="s">
        <v>464</v>
      </c>
      <c r="D3388">
        <v>5</v>
      </c>
      <c r="E3388">
        <v>3818750</v>
      </c>
      <c r="F3388">
        <v>4562500</v>
      </c>
      <c r="G3388">
        <v>4190625</v>
      </c>
      <c r="H3388">
        <v>847461371.05719483</v>
      </c>
      <c r="I3388">
        <v>8.0263922114011596E-6</v>
      </c>
      <c r="J3388">
        <v>2.164106798209305E-5</v>
      </c>
      <c r="K3388">
        <v>340.05557385607204</v>
      </c>
      <c r="L3388">
        <v>20122.791852222395</v>
      </c>
      <c r="M3388">
        <v>0</v>
      </c>
    </row>
    <row r="3389" spans="1:15" x14ac:dyDescent="0.15">
      <c r="A3389">
        <v>157</v>
      </c>
      <c r="B3389" t="s">
        <v>225</v>
      </c>
      <c r="C3389" t="s">
        <v>464</v>
      </c>
      <c r="D3389">
        <v>6</v>
      </c>
      <c r="E3389">
        <v>3818750</v>
      </c>
      <c r="F3389">
        <v>4190625</v>
      </c>
      <c r="G3389">
        <v>4004687.5</v>
      </c>
      <c r="H3389">
        <v>-67957902.370935798</v>
      </c>
      <c r="I3389">
        <v>-2.9661348046032271E-6</v>
      </c>
      <c r="J3389">
        <v>1.0648540966088664E-5</v>
      </c>
      <c r="K3389">
        <v>-27.269046446299726</v>
      </c>
      <c r="L3389">
        <v>-1796.9589355208316</v>
      </c>
      <c r="M3389">
        <v>0</v>
      </c>
    </row>
    <row r="3390" spans="1:15" x14ac:dyDescent="0.15">
      <c r="A3390">
        <v>157</v>
      </c>
      <c r="B3390" t="s">
        <v>225</v>
      </c>
      <c r="C3390" t="s">
        <v>464</v>
      </c>
      <c r="D3390">
        <v>7</v>
      </c>
      <c r="E3390">
        <v>4004687.5</v>
      </c>
      <c r="F3390">
        <v>4190625</v>
      </c>
      <c r="G3390">
        <v>4097656.25</v>
      </c>
      <c r="H3390">
        <v>3370034.9849458965</v>
      </c>
      <c r="I3390">
        <v>6.8322507361445324E-8</v>
      </c>
      <c r="J3390">
        <v>1.3682998278053336E-5</v>
      </c>
      <c r="K3390">
        <v>1.352273059114423</v>
      </c>
      <c r="L3390">
        <v>-17.75701085356058</v>
      </c>
      <c r="M3390">
        <v>0</v>
      </c>
    </row>
    <row r="3391" spans="1:15" x14ac:dyDescent="0.15">
      <c r="A3391">
        <v>157</v>
      </c>
      <c r="B3391" t="s">
        <v>225</v>
      </c>
      <c r="C3391" t="s">
        <v>464</v>
      </c>
      <c r="D3391">
        <v>8</v>
      </c>
      <c r="E3391">
        <v>4097656.25</v>
      </c>
      <c r="F3391">
        <v>4190625</v>
      </c>
      <c r="G3391">
        <v>4144140.625</v>
      </c>
      <c r="H3391">
        <v>285129663.29737478</v>
      </c>
      <c r="I3391">
        <v>3.6348216778946405E-6</v>
      </c>
      <c r="J3391">
        <v>1.7249497448586531E-5</v>
      </c>
      <c r="K3391">
        <v>114.41221344994331</v>
      </c>
      <c r="L3391">
        <v>6780.3085874378303</v>
      </c>
      <c r="M3391">
        <v>0</v>
      </c>
    </row>
    <row r="3392" spans="1:15" x14ac:dyDescent="0.15">
      <c r="A3392">
        <v>157</v>
      </c>
      <c r="B3392" t="s">
        <v>225</v>
      </c>
      <c r="C3392" t="s">
        <v>464</v>
      </c>
      <c r="D3392">
        <v>9</v>
      </c>
      <c r="E3392">
        <v>4097656.25</v>
      </c>
      <c r="F3392">
        <v>4144140.625</v>
      </c>
      <c r="G3392">
        <v>4120898.4375</v>
      </c>
      <c r="H3392">
        <v>111523872.45661616</v>
      </c>
      <c r="I3392">
        <v>1.757854777190742E-6</v>
      </c>
      <c r="J3392">
        <v>1.5372530547882633E-5</v>
      </c>
      <c r="K3392">
        <v>44.750493346470776</v>
      </c>
      <c r="L3392">
        <v>2606.2999524995248</v>
      </c>
      <c r="M3392">
        <v>0</v>
      </c>
    </row>
    <row r="3393" spans="1:15" x14ac:dyDescent="0.15">
      <c r="A3393">
        <v>157</v>
      </c>
      <c r="B3393" t="s">
        <v>225</v>
      </c>
      <c r="C3393" t="s">
        <v>464</v>
      </c>
      <c r="D3393">
        <v>10</v>
      </c>
      <c r="E3393">
        <v>4097656.25</v>
      </c>
      <c r="F3393">
        <v>4120898.4375</v>
      </c>
      <c r="G3393">
        <v>4109277.34375</v>
      </c>
      <c r="H3393">
        <v>50119860.446527958</v>
      </c>
      <c r="I3393">
        <v>8.9072588407218847E-7</v>
      </c>
      <c r="J3393">
        <v>1.4505401654764079E-5</v>
      </c>
      <c r="K3393">
        <v>20.111285880167923</v>
      </c>
      <c r="L3393">
        <v>1119.6757788266029</v>
      </c>
      <c r="M3393">
        <v>0</v>
      </c>
    </row>
    <row r="3394" spans="1:15" x14ac:dyDescent="0.15">
      <c r="A3394">
        <v>157</v>
      </c>
      <c r="B3394" t="s">
        <v>225</v>
      </c>
      <c r="C3394" t="s">
        <v>464</v>
      </c>
      <c r="D3394">
        <v>11</v>
      </c>
      <c r="E3394">
        <v>4097656.25</v>
      </c>
      <c r="F3394">
        <v>4109277.34375</v>
      </c>
      <c r="G3394">
        <v>4103466.796875</v>
      </c>
      <c r="H3394">
        <v>25015152.044855986</v>
      </c>
      <c r="I3394">
        <v>4.740658720738165E-7</v>
      </c>
      <c r="J3394">
        <v>1.4088741642765707E-5</v>
      </c>
      <c r="K3394">
        <v>10.037675077860621</v>
      </c>
      <c r="L3394">
        <v>509.61019750193435</v>
      </c>
      <c r="M3394">
        <v>0</v>
      </c>
    </row>
    <row r="3395" spans="1:15" x14ac:dyDescent="0.15">
      <c r="A3395">
        <v>157</v>
      </c>
      <c r="B3395" t="s">
        <v>225</v>
      </c>
      <c r="C3395" t="s">
        <v>464</v>
      </c>
      <c r="D3395">
        <v>12</v>
      </c>
      <c r="E3395">
        <v>4097656.25</v>
      </c>
      <c r="F3395">
        <v>4103466.796875</v>
      </c>
      <c r="G3395">
        <v>4100561.5234375</v>
      </c>
      <c r="H3395">
        <v>13772622.250635922</v>
      </c>
      <c r="I3395">
        <v>2.6984621214871174E-7</v>
      </c>
      <c r="J3395">
        <v>1.3884521982840602E-5</v>
      </c>
      <c r="K3395">
        <v>5.526454801238156</v>
      </c>
      <c r="L3395">
        <v>235.871615921771</v>
      </c>
      <c r="M3395">
        <v>0</v>
      </c>
    </row>
    <row r="3396" spans="1:15" x14ac:dyDescent="0.15">
      <c r="A3396">
        <v>157</v>
      </c>
      <c r="B3396" t="s">
        <v>225</v>
      </c>
      <c r="C3396" t="s">
        <v>464</v>
      </c>
      <c r="D3396">
        <v>13</v>
      </c>
      <c r="E3396">
        <v>4097656.25</v>
      </c>
      <c r="F3396">
        <v>4100561.5234375</v>
      </c>
      <c r="G3396">
        <v>4099108.88671875</v>
      </c>
      <c r="H3396">
        <v>8467840.7055061534</v>
      </c>
      <c r="I3396">
        <v>1.6874869346215568E-7</v>
      </c>
      <c r="J3396">
        <v>1.3783424464154046E-5</v>
      </c>
      <c r="K3396">
        <v>3.3978379767806102</v>
      </c>
      <c r="L3396">
        <v>106.57759868107532</v>
      </c>
      <c r="M3396">
        <v>0</v>
      </c>
    </row>
    <row r="3397" spans="1:15" x14ac:dyDescent="0.15">
      <c r="A3397">
        <v>157</v>
      </c>
      <c r="B3397" t="s">
        <v>225</v>
      </c>
      <c r="C3397" t="s">
        <v>464</v>
      </c>
      <c r="D3397">
        <v>14</v>
      </c>
      <c r="E3397">
        <v>4097656.25</v>
      </c>
      <c r="F3397">
        <v>4099108.88671875</v>
      </c>
      <c r="G3397">
        <v>4098382.568359375</v>
      </c>
      <c r="H3397">
        <v>5893319.0774765229</v>
      </c>
      <c r="I3397">
        <v>1.1845314074946286E-7</v>
      </c>
      <c r="J3397">
        <v>1.3733128911441354E-5</v>
      </c>
      <c r="K3397">
        <v>2.3647756337355972</v>
      </c>
      <c r="L3397">
        <v>43.796216658116414</v>
      </c>
      <c r="M3397">
        <v>0</v>
      </c>
    </row>
    <row r="3398" spans="1:15" x14ac:dyDescent="0.15">
      <c r="A3398">
        <v>157</v>
      </c>
      <c r="B3398" t="s">
        <v>225</v>
      </c>
      <c r="C3398" t="s">
        <v>464</v>
      </c>
      <c r="D3398">
        <v>15</v>
      </c>
      <c r="E3398">
        <v>4097656.25</v>
      </c>
      <c r="F3398">
        <v>4098382.568359375</v>
      </c>
      <c r="G3398">
        <v>4098019.4091796875</v>
      </c>
      <c r="H3398">
        <v>4625257.2560744686</v>
      </c>
      <c r="I3398">
        <v>9.3366472852380434E-8</v>
      </c>
      <c r="J3398">
        <v>1.3708042243544271E-5</v>
      </c>
      <c r="K3398">
        <v>1.85594832303007</v>
      </c>
      <c r="L3398">
        <v>12.865674713832549</v>
      </c>
      <c r="M3398">
        <v>0</v>
      </c>
    </row>
    <row r="3399" spans="1:15" x14ac:dyDescent="0.15">
      <c r="A3399">
        <v>157</v>
      </c>
      <c r="B3399" t="s">
        <v>225</v>
      </c>
      <c r="C3399" t="s">
        <v>464</v>
      </c>
      <c r="D3399">
        <v>16</v>
      </c>
      <c r="E3399">
        <v>4097656.25</v>
      </c>
      <c r="F3399">
        <v>4098019.4091796875</v>
      </c>
      <c r="G3399">
        <v>4097837.8295898438</v>
      </c>
      <c r="H3399">
        <v>3996103.2309568468</v>
      </c>
      <c r="I3399">
        <v>8.0840333196249717E-8</v>
      </c>
      <c r="J3399">
        <v>1.369551610388814E-5</v>
      </c>
      <c r="K3399">
        <v>1.6034915853402629</v>
      </c>
      <c r="L3399">
        <v>-2.4826409161042764</v>
      </c>
      <c r="M3399">
        <v>0</v>
      </c>
    </row>
    <row r="3400" spans="1:15" x14ac:dyDescent="0.15">
      <c r="A3400">
        <v>157</v>
      </c>
      <c r="B3400" t="s">
        <v>225</v>
      </c>
      <c r="C3400" t="s">
        <v>464</v>
      </c>
      <c r="D3400">
        <v>17</v>
      </c>
      <c r="E3400">
        <v>4097837.8295898438</v>
      </c>
      <c r="F3400">
        <v>4098019.4091796875</v>
      </c>
      <c r="G3400">
        <v>4097928.6193847656</v>
      </c>
      <c r="H3400">
        <v>4310253.9999012733</v>
      </c>
      <c r="I3400">
        <v>8.7101562297223789E-8</v>
      </c>
      <c r="J3400">
        <v>1.3701777332989114E-5</v>
      </c>
      <c r="K3400">
        <v>1.7295489180508454</v>
      </c>
      <c r="L3400">
        <v>5.18128547950122</v>
      </c>
      <c r="M3400">
        <v>0</v>
      </c>
    </row>
    <row r="3401" spans="1:15" x14ac:dyDescent="0.15">
      <c r="A3401">
        <v>157</v>
      </c>
      <c r="B3401" t="s">
        <v>225</v>
      </c>
      <c r="C3401" t="s">
        <v>464</v>
      </c>
      <c r="D3401">
        <v>18</v>
      </c>
      <c r="E3401">
        <v>4097837.8295898438</v>
      </c>
      <c r="F3401">
        <v>4097928.6193847656</v>
      </c>
      <c r="G3401">
        <v>4097883.2244873047</v>
      </c>
      <c r="H3401">
        <v>4153105.8570247595</v>
      </c>
      <c r="I3401">
        <v>8.3971159974508493E-8</v>
      </c>
      <c r="J3401">
        <v>1.3698646930666399E-5</v>
      </c>
      <c r="K3401">
        <v>1.6664910563814406</v>
      </c>
      <c r="L3401">
        <v>1.3475892189281178</v>
      </c>
      <c r="M3401">
        <v>0</v>
      </c>
    </row>
    <row r="3402" spans="1:15" x14ac:dyDescent="0.15">
      <c r="A3402">
        <v>157</v>
      </c>
      <c r="B3402" t="s">
        <v>225</v>
      </c>
      <c r="C3402" t="s">
        <v>464</v>
      </c>
      <c r="D3402">
        <v>19</v>
      </c>
      <c r="E3402">
        <v>4097837.8295898438</v>
      </c>
      <c r="F3402">
        <v>4097883.2244873047</v>
      </c>
      <c r="G3402">
        <v>4097860.5270385742</v>
      </c>
      <c r="H3402">
        <v>4074525.6737631741</v>
      </c>
      <c r="I3402">
        <v>8.2404589701078867E-8</v>
      </c>
      <c r="J3402">
        <v>1.369708036039297E-5</v>
      </c>
      <c r="K3402">
        <v>1.6349596730932572</v>
      </c>
      <c r="L3402">
        <v>-0.56943990947060519</v>
      </c>
      <c r="M3402">
        <v>0</v>
      </c>
    </row>
    <row r="3403" spans="1:15" x14ac:dyDescent="0.15">
      <c r="A3403">
        <v>157</v>
      </c>
      <c r="B3403" t="s">
        <v>225</v>
      </c>
      <c r="C3403" t="s">
        <v>465</v>
      </c>
      <c r="D3403">
        <v>19</v>
      </c>
      <c r="E3403">
        <v>4097837.8295898438</v>
      </c>
      <c r="F3403">
        <v>4097883.2244873047</v>
      </c>
      <c r="G3403">
        <v>4097860.5270385742</v>
      </c>
      <c r="H3403">
        <v>4074525.6737631741</v>
      </c>
      <c r="I3403">
        <v>8.2404589701078867E-8</v>
      </c>
      <c r="J3403">
        <v>1.369708036039297E-5</v>
      </c>
      <c r="K3403">
        <v>1.6349596730932572</v>
      </c>
      <c r="L3403">
        <v>-0.56943990947060519</v>
      </c>
      <c r="M3403">
        <v>0</v>
      </c>
      <c r="N3403" t="s">
        <v>466</v>
      </c>
      <c r="O3403" t="s">
        <v>467</v>
      </c>
    </row>
    <row r="3404" spans="1:15" x14ac:dyDescent="0.15">
      <c r="A3404">
        <v>158</v>
      </c>
      <c r="B3404" t="s">
        <v>226</v>
      </c>
      <c r="C3404" t="s">
        <v>461</v>
      </c>
      <c r="D3404">
        <v>0</v>
      </c>
      <c r="E3404">
        <v>100000</v>
      </c>
      <c r="F3404">
        <v>12000000</v>
      </c>
      <c r="G3404">
        <v>100000</v>
      </c>
      <c r="H3404">
        <v>-7.5939311024132703</v>
      </c>
      <c r="I3404">
        <v>-6.8227358272476737E-4</v>
      </c>
      <c r="J3404">
        <v>-6.6900097146509868E-4</v>
      </c>
      <c r="K3404">
        <v>-3.1263169492556244E-6</v>
      </c>
      <c r="L3404">
        <v>-100.00759393110242</v>
      </c>
      <c r="M3404">
        <v>0</v>
      </c>
      <c r="O3404" t="s">
        <v>462</v>
      </c>
    </row>
    <row r="3405" spans="1:15" x14ac:dyDescent="0.15">
      <c r="A3405">
        <v>158</v>
      </c>
      <c r="B3405" t="s">
        <v>226</v>
      </c>
      <c r="C3405" t="s">
        <v>461</v>
      </c>
      <c r="D3405">
        <v>0</v>
      </c>
      <c r="E3405">
        <v>100000</v>
      </c>
      <c r="F3405">
        <v>12000000</v>
      </c>
      <c r="G3405">
        <v>12000000</v>
      </c>
      <c r="H3405">
        <v>3.3790282657589084E+18</v>
      </c>
      <c r="I3405">
        <v>536.87090872738884</v>
      </c>
      <c r="J3405">
        <v>536.87092200000006</v>
      </c>
      <c r="K3405">
        <v>1391099444647.1624</v>
      </c>
      <c r="L3405">
        <v>28158568881224.238</v>
      </c>
      <c r="M3405">
        <v>5</v>
      </c>
      <c r="O3405" t="s">
        <v>463</v>
      </c>
    </row>
    <row r="3406" spans="1:15" x14ac:dyDescent="0.15">
      <c r="A3406">
        <v>158</v>
      </c>
      <c r="B3406" t="s">
        <v>226</v>
      </c>
      <c r="C3406" t="s">
        <v>464</v>
      </c>
      <c r="D3406">
        <v>1</v>
      </c>
      <c r="E3406">
        <v>100000</v>
      </c>
      <c r="F3406">
        <v>12000000</v>
      </c>
      <c r="G3406">
        <v>6050000</v>
      </c>
      <c r="H3406">
        <v>11910752501777.779</v>
      </c>
      <c r="I3406">
        <v>1.1932246032783101E-2</v>
      </c>
      <c r="J3406">
        <v>1.1945518644042769E-2</v>
      </c>
      <c r="K3406">
        <v>4903492.9238248225</v>
      </c>
      <c r="L3406">
        <v>196871842.17814511</v>
      </c>
      <c r="M3406">
        <v>0</v>
      </c>
    </row>
    <row r="3407" spans="1:15" x14ac:dyDescent="0.15">
      <c r="A3407">
        <v>158</v>
      </c>
      <c r="B3407" t="s">
        <v>226</v>
      </c>
      <c r="C3407" t="s">
        <v>464</v>
      </c>
      <c r="D3407">
        <v>2</v>
      </c>
      <c r="E3407">
        <v>100000</v>
      </c>
      <c r="F3407">
        <v>6050000</v>
      </c>
      <c r="G3407">
        <v>3075000</v>
      </c>
      <c r="H3407">
        <v>-123739.44330992275</v>
      </c>
      <c r="I3407">
        <v>-1.3574028988439432E-5</v>
      </c>
      <c r="J3407">
        <v>-3.0141772877076756E-7</v>
      </c>
      <c r="K3407">
        <v>-5.0941826268127523E-2</v>
      </c>
      <c r="L3407">
        <v>-104.02404693690805</v>
      </c>
      <c r="M3407">
        <v>0</v>
      </c>
    </row>
    <row r="3408" spans="1:15" x14ac:dyDescent="0.15">
      <c r="A3408">
        <v>158</v>
      </c>
      <c r="B3408" t="s">
        <v>226</v>
      </c>
      <c r="C3408" t="s">
        <v>464</v>
      </c>
      <c r="D3408">
        <v>3</v>
      </c>
      <c r="E3408">
        <v>3075000</v>
      </c>
      <c r="F3408">
        <v>6050000</v>
      </c>
      <c r="G3408">
        <v>4562500</v>
      </c>
      <c r="H3408">
        <v>18334323493.75304</v>
      </c>
      <c r="I3408">
        <v>7.9230878062957954E-5</v>
      </c>
      <c r="J3408">
        <v>9.2503489322626613E-5</v>
      </c>
      <c r="K3408">
        <v>7547.9887187072827</v>
      </c>
      <c r="L3408">
        <v>401748.18616445019</v>
      </c>
      <c r="M3408">
        <v>0</v>
      </c>
    </row>
    <row r="3409" spans="1:13" x14ac:dyDescent="0.15">
      <c r="A3409">
        <v>158</v>
      </c>
      <c r="B3409" t="s">
        <v>226</v>
      </c>
      <c r="C3409" t="s">
        <v>464</v>
      </c>
      <c r="D3409">
        <v>4</v>
      </c>
      <c r="E3409">
        <v>3075000</v>
      </c>
      <c r="F3409">
        <v>4562500</v>
      </c>
      <c r="G3409">
        <v>3818750</v>
      </c>
      <c r="H3409">
        <v>-3967933.3673609188</v>
      </c>
      <c r="I3409">
        <v>-7.3885747032940612E-6</v>
      </c>
      <c r="J3409">
        <v>5.8840365563746028E-6</v>
      </c>
      <c r="K3409">
        <v>-1.6335435721763663</v>
      </c>
      <c r="L3409">
        <v>-203.9066020912843</v>
      </c>
      <c r="M3409">
        <v>0</v>
      </c>
    </row>
    <row r="3410" spans="1:13" x14ac:dyDescent="0.15">
      <c r="A3410">
        <v>158</v>
      </c>
      <c r="B3410" t="s">
        <v>226</v>
      </c>
      <c r="C3410" t="s">
        <v>464</v>
      </c>
      <c r="D3410">
        <v>5</v>
      </c>
      <c r="E3410">
        <v>3818750</v>
      </c>
      <c r="F3410">
        <v>4562500</v>
      </c>
      <c r="G3410">
        <v>4190625</v>
      </c>
      <c r="H3410">
        <v>352204872.39608985</v>
      </c>
      <c r="I3410">
        <v>4.1383319151647476E-6</v>
      </c>
      <c r="J3410">
        <v>1.7410943174833412E-5</v>
      </c>
      <c r="K3410">
        <v>144.99789994570676</v>
      </c>
      <c r="L3410">
        <v>8304.5905418902876</v>
      </c>
      <c r="M3410">
        <v>0</v>
      </c>
    </row>
    <row r="3411" spans="1:13" x14ac:dyDescent="0.15">
      <c r="A3411">
        <v>158</v>
      </c>
      <c r="B3411" t="s">
        <v>226</v>
      </c>
      <c r="C3411" t="s">
        <v>464</v>
      </c>
      <c r="D3411">
        <v>6</v>
      </c>
      <c r="E3411">
        <v>3818750</v>
      </c>
      <c r="F3411">
        <v>4190625</v>
      </c>
      <c r="G3411">
        <v>4004687.5</v>
      </c>
      <c r="H3411">
        <v>-58125314.735970348</v>
      </c>
      <c r="I3411">
        <v>-3.7614153336359986E-6</v>
      </c>
      <c r="J3411">
        <v>9.5111959260326653E-6</v>
      </c>
      <c r="K3411">
        <v>-23.929392325159984</v>
      </c>
      <c r="L3411">
        <v>-1551.4319715575896</v>
      </c>
      <c r="M3411">
        <v>0</v>
      </c>
    </row>
    <row r="3412" spans="1:13" x14ac:dyDescent="0.15">
      <c r="A3412">
        <v>158</v>
      </c>
      <c r="B3412" t="s">
        <v>226</v>
      </c>
      <c r="C3412" t="s">
        <v>464</v>
      </c>
      <c r="D3412">
        <v>7</v>
      </c>
      <c r="E3412">
        <v>4004687.5</v>
      </c>
      <c r="F3412">
        <v>4190625</v>
      </c>
      <c r="G3412">
        <v>4097656.25</v>
      </c>
      <c r="H3412">
        <v>-49480868.125330061</v>
      </c>
      <c r="I3412">
        <v>-1.3077649377145373E-6</v>
      </c>
      <c r="J3412">
        <v>1.1964846321954127E-5</v>
      </c>
      <c r="K3412">
        <v>-20.370592595308377</v>
      </c>
      <c r="L3412">
        <v>-1307.5407283207337</v>
      </c>
      <c r="M3412">
        <v>0</v>
      </c>
    </row>
    <row r="3413" spans="1:13" x14ac:dyDescent="0.15">
      <c r="A3413">
        <v>158</v>
      </c>
      <c r="B3413" t="s">
        <v>226</v>
      </c>
      <c r="C3413" t="s">
        <v>464</v>
      </c>
      <c r="D3413">
        <v>8</v>
      </c>
      <c r="E3413">
        <v>4097656.25</v>
      </c>
      <c r="F3413">
        <v>4190625</v>
      </c>
      <c r="G3413">
        <v>4144140.625</v>
      </c>
      <c r="H3413">
        <v>32117586.928523418</v>
      </c>
      <c r="I3413">
        <v>5.8449899237677616E-7</v>
      </c>
      <c r="J3413">
        <v>1.385711025204544E-5</v>
      </c>
      <c r="K3413">
        <v>13.222368629592188</v>
      </c>
      <c r="L3413">
        <v>675.01199488189229</v>
      </c>
      <c r="M3413">
        <v>0</v>
      </c>
    </row>
    <row r="3414" spans="1:13" x14ac:dyDescent="0.15">
      <c r="A3414">
        <v>158</v>
      </c>
      <c r="B3414" t="s">
        <v>226</v>
      </c>
      <c r="C3414" t="s">
        <v>464</v>
      </c>
      <c r="D3414">
        <v>9</v>
      </c>
      <c r="E3414">
        <v>4097656.25</v>
      </c>
      <c r="F3414">
        <v>4144140.625</v>
      </c>
      <c r="G3414">
        <v>4120898.4375</v>
      </c>
      <c r="H3414">
        <v>-27197929.378216106</v>
      </c>
      <c r="I3414">
        <v>-6.1585895687486908E-7</v>
      </c>
      <c r="J3414">
        <v>1.2656752302793795E-5</v>
      </c>
      <c r="K3414">
        <v>-11.197013306158793</v>
      </c>
      <c r="L3414">
        <v>-759.99999249474604</v>
      </c>
      <c r="M3414">
        <v>0</v>
      </c>
    </row>
    <row r="3415" spans="1:13" x14ac:dyDescent="0.15">
      <c r="A3415">
        <v>158</v>
      </c>
      <c r="B3415" t="s">
        <v>226</v>
      </c>
      <c r="C3415" t="s">
        <v>464</v>
      </c>
      <c r="D3415">
        <v>10</v>
      </c>
      <c r="E3415">
        <v>4120898.4375</v>
      </c>
      <c r="F3415">
        <v>4144140.625</v>
      </c>
      <c r="G3415">
        <v>4132519.53125</v>
      </c>
      <c r="H3415">
        <v>-9316161.631851865</v>
      </c>
      <c r="I3415">
        <v>-1.9415768924752751E-7</v>
      </c>
      <c r="J3415">
        <v>1.3078453570421136E-5</v>
      </c>
      <c r="K3415">
        <v>-3.8353355618946452</v>
      </c>
      <c r="L3415">
        <v>-325.43539265581938</v>
      </c>
      <c r="M3415">
        <v>0</v>
      </c>
    </row>
    <row r="3416" spans="1:13" x14ac:dyDescent="0.15">
      <c r="A3416">
        <v>158</v>
      </c>
      <c r="B3416" t="s">
        <v>226</v>
      </c>
      <c r="C3416" t="s">
        <v>464</v>
      </c>
      <c r="D3416">
        <v>11</v>
      </c>
      <c r="E3416">
        <v>4132519.53125</v>
      </c>
      <c r="F3416">
        <v>4144140.625</v>
      </c>
      <c r="G3416">
        <v>4138330.078125</v>
      </c>
      <c r="H3416">
        <v>9775521.6118766721</v>
      </c>
      <c r="I3416">
        <v>1.9005676113087871E-7</v>
      </c>
      <c r="J3416">
        <v>1.3462668020799543E-5</v>
      </c>
      <c r="K3416">
        <v>4.0244477452939522</v>
      </c>
      <c r="L3416">
        <v>136.21899237930722</v>
      </c>
      <c r="M3416">
        <v>0</v>
      </c>
    </row>
    <row r="3417" spans="1:13" x14ac:dyDescent="0.15">
      <c r="A3417">
        <v>158</v>
      </c>
      <c r="B3417" t="s">
        <v>226</v>
      </c>
      <c r="C3417" t="s">
        <v>464</v>
      </c>
      <c r="D3417">
        <v>12</v>
      </c>
      <c r="E3417">
        <v>4132519.53125</v>
      </c>
      <c r="F3417">
        <v>4138330.078125</v>
      </c>
      <c r="G3417">
        <v>4135424.8046875</v>
      </c>
      <c r="H3417">
        <v>-164785.3601376625</v>
      </c>
      <c r="I3417">
        <v>-3.3155524468447313E-9</v>
      </c>
      <c r="J3417">
        <v>1.3269295707221819E-5</v>
      </c>
      <c r="K3417">
        <v>-6.7839865471501379E-2</v>
      </c>
      <c r="L3417">
        <v>-103.98472630794491</v>
      </c>
      <c r="M3417">
        <v>0</v>
      </c>
    </row>
    <row r="3418" spans="1:13" x14ac:dyDescent="0.15">
      <c r="A3418">
        <v>158</v>
      </c>
      <c r="B3418" t="s">
        <v>226</v>
      </c>
      <c r="C3418" t="s">
        <v>464</v>
      </c>
      <c r="D3418">
        <v>13</v>
      </c>
      <c r="E3418">
        <v>4135424.8046875</v>
      </c>
      <c r="F3418">
        <v>4138330.078125</v>
      </c>
      <c r="G3418">
        <v>4136877.44140625</v>
      </c>
      <c r="H3418">
        <v>4705216.6072354652</v>
      </c>
      <c r="I3418">
        <v>9.3051409184393387E-8</v>
      </c>
      <c r="J3418">
        <v>1.3365662668853057E-5</v>
      </c>
      <c r="K3418">
        <v>1.9370729376836981</v>
      </c>
      <c r="L3418">
        <v>13.738361212751313</v>
      </c>
      <c r="M3418">
        <v>0</v>
      </c>
    </row>
    <row r="3419" spans="1:13" x14ac:dyDescent="0.15">
      <c r="A3419">
        <v>158</v>
      </c>
      <c r="B3419" t="s">
        <v>226</v>
      </c>
      <c r="C3419" t="s">
        <v>464</v>
      </c>
      <c r="D3419">
        <v>14</v>
      </c>
      <c r="E3419">
        <v>4135424.8046875</v>
      </c>
      <c r="F3419">
        <v>4136877.44140625</v>
      </c>
      <c r="G3419">
        <v>4136151.123046875</v>
      </c>
      <c r="H3419">
        <v>2245404.0696553937</v>
      </c>
      <c r="I3419">
        <v>4.4789153142438666E-8</v>
      </c>
      <c r="J3419">
        <v>1.3317400412811103E-5</v>
      </c>
      <c r="K3419">
        <v>0.9244019607526307</v>
      </c>
      <c r="L3419">
        <v>-45.712716898957794</v>
      </c>
      <c r="M3419">
        <v>0</v>
      </c>
    </row>
    <row r="3420" spans="1:13" x14ac:dyDescent="0.15">
      <c r="A3420">
        <v>158</v>
      </c>
      <c r="B3420" t="s">
        <v>226</v>
      </c>
      <c r="C3420" t="s">
        <v>464</v>
      </c>
      <c r="D3420">
        <v>15</v>
      </c>
      <c r="E3420">
        <v>4136151.123046875</v>
      </c>
      <c r="F3420">
        <v>4136877.44140625</v>
      </c>
      <c r="G3420">
        <v>4136514.2822265625</v>
      </c>
      <c r="H3420">
        <v>3469051.1557998504</v>
      </c>
      <c r="I3420">
        <v>6.8899905036263454E-8</v>
      </c>
      <c r="J3420">
        <v>1.3341511164704927E-5</v>
      </c>
      <c r="K3420">
        <v>1.4281606298436587</v>
      </c>
      <c r="L3420">
        <v>-16.135883521413508</v>
      </c>
      <c r="M3420">
        <v>0</v>
      </c>
    </row>
    <row r="3421" spans="1:13" x14ac:dyDescent="0.15">
      <c r="A3421">
        <v>158</v>
      </c>
      <c r="B3421" t="s">
        <v>226</v>
      </c>
      <c r="C3421" t="s">
        <v>464</v>
      </c>
      <c r="D3421">
        <v>16</v>
      </c>
      <c r="E3421">
        <v>4136514.2822265625</v>
      </c>
      <c r="F3421">
        <v>4136877.44140625</v>
      </c>
      <c r="G3421">
        <v>4136695.8618164063</v>
      </c>
      <c r="H3421">
        <v>4085626.3907595221</v>
      </c>
      <c r="I3421">
        <v>8.0971737341298391E-8</v>
      </c>
      <c r="J3421">
        <v>1.3353582997009962E-5</v>
      </c>
      <c r="K3421">
        <v>1.6819961705602602</v>
      </c>
      <c r="L3421">
        <v>-1.234547396347861</v>
      </c>
      <c r="M3421">
        <v>0</v>
      </c>
    </row>
    <row r="3422" spans="1:13" x14ac:dyDescent="0.15">
      <c r="A3422">
        <v>158</v>
      </c>
      <c r="B3422" t="s">
        <v>226</v>
      </c>
      <c r="C3422" t="s">
        <v>464</v>
      </c>
      <c r="D3422">
        <v>17</v>
      </c>
      <c r="E3422">
        <v>4136695.8618164063</v>
      </c>
      <c r="F3422">
        <v>4136877.44140625</v>
      </c>
      <c r="G3422">
        <v>4136786.6516113281</v>
      </c>
      <c r="H3422">
        <v>4395004.0568128051</v>
      </c>
      <c r="I3422">
        <v>8.7009807326616617E-8</v>
      </c>
      <c r="J3422">
        <v>1.3359621066995281E-5</v>
      </c>
      <c r="K3422">
        <v>1.809362698918169</v>
      </c>
      <c r="L3422">
        <v>6.241980236058299</v>
      </c>
      <c r="M3422">
        <v>0</v>
      </c>
    </row>
    <row r="3423" spans="1:13" x14ac:dyDescent="0.15">
      <c r="A3423">
        <v>158</v>
      </c>
      <c r="B3423" t="s">
        <v>226</v>
      </c>
      <c r="C3423" t="s">
        <v>464</v>
      </c>
      <c r="D3423">
        <v>18</v>
      </c>
      <c r="E3423">
        <v>4136695.8618164063</v>
      </c>
      <c r="F3423">
        <v>4136786.6516113281</v>
      </c>
      <c r="G3423">
        <v>4136741.2567138672</v>
      </c>
      <c r="H3423">
        <v>4240244.4845003234</v>
      </c>
      <c r="I3423">
        <v>8.3990985787303757E-8</v>
      </c>
      <c r="J3423">
        <v>1.3356602245455968E-5</v>
      </c>
      <c r="K3423">
        <v>1.7456503123485427</v>
      </c>
      <c r="L3423">
        <v>2.5020474176012844</v>
      </c>
      <c r="M3423">
        <v>0</v>
      </c>
    </row>
    <row r="3424" spans="1:13" x14ac:dyDescent="0.15">
      <c r="A3424">
        <v>158</v>
      </c>
      <c r="B3424" t="s">
        <v>226</v>
      </c>
      <c r="C3424" t="s">
        <v>464</v>
      </c>
      <c r="D3424">
        <v>19</v>
      </c>
      <c r="E3424">
        <v>4136695.8618164063</v>
      </c>
      <c r="F3424">
        <v>4136741.2567138672</v>
      </c>
      <c r="G3424">
        <v>4136718.5592651367</v>
      </c>
      <c r="H3424">
        <v>4162911.0397822824</v>
      </c>
      <c r="I3424">
        <v>8.248128394552131E-8</v>
      </c>
      <c r="J3424">
        <v>1.3355092543614185E-5</v>
      </c>
      <c r="K3424">
        <v>1.7138131971962203</v>
      </c>
      <c r="L3424">
        <v>0.63317047417890204</v>
      </c>
      <c r="M3424">
        <v>0</v>
      </c>
    </row>
    <row r="3425" spans="1:15" x14ac:dyDescent="0.15">
      <c r="A3425">
        <v>158</v>
      </c>
      <c r="B3425" t="s">
        <v>226</v>
      </c>
      <c r="C3425" t="s">
        <v>465</v>
      </c>
      <c r="D3425">
        <v>19</v>
      </c>
      <c r="E3425">
        <v>4136695.8618164063</v>
      </c>
      <c r="F3425">
        <v>4136741.2567138672</v>
      </c>
      <c r="G3425">
        <v>4136718.5592651367</v>
      </c>
      <c r="H3425">
        <v>4162911.0397822824</v>
      </c>
      <c r="I3425">
        <v>8.248128394552131E-8</v>
      </c>
      <c r="J3425">
        <v>1.3355092543614185E-5</v>
      </c>
      <c r="K3425">
        <v>1.7138131971962203</v>
      </c>
      <c r="L3425">
        <v>0.63317047417890204</v>
      </c>
      <c r="M3425">
        <v>0</v>
      </c>
      <c r="N3425" t="s">
        <v>466</v>
      </c>
      <c r="O3425" t="s">
        <v>467</v>
      </c>
    </row>
    <row r="3426" spans="1:15" x14ac:dyDescent="0.15">
      <c r="A3426">
        <v>159</v>
      </c>
      <c r="B3426" t="s">
        <v>227</v>
      </c>
      <c r="C3426" t="s">
        <v>461</v>
      </c>
      <c r="D3426">
        <v>0</v>
      </c>
      <c r="E3426">
        <v>100000</v>
      </c>
      <c r="F3426">
        <v>12000000</v>
      </c>
      <c r="G3426">
        <v>100000</v>
      </c>
      <c r="H3426">
        <v>4.6084740027875828</v>
      </c>
      <c r="I3426">
        <v>-6.8593981949927356E-4</v>
      </c>
      <c r="J3426">
        <v>-6.7630561963869071E-4</v>
      </c>
      <c r="K3426">
        <v>1.5377672743818348E-6</v>
      </c>
      <c r="L3426">
        <v>-99.995391525997206</v>
      </c>
      <c r="M3426">
        <v>0</v>
      </c>
      <c r="O3426" t="s">
        <v>462</v>
      </c>
    </row>
    <row r="3427" spans="1:15" x14ac:dyDescent="0.15">
      <c r="A3427">
        <v>159</v>
      </c>
      <c r="B3427" t="s">
        <v>227</v>
      </c>
      <c r="C3427" t="s">
        <v>461</v>
      </c>
      <c r="D3427">
        <v>0</v>
      </c>
      <c r="E3427">
        <v>100000</v>
      </c>
      <c r="F3427">
        <v>12000000</v>
      </c>
      <c r="G3427">
        <v>12000000</v>
      </c>
      <c r="H3427">
        <v>5.5694787598839398E+18</v>
      </c>
      <c r="I3427">
        <v>536.87091236580022</v>
      </c>
      <c r="J3427">
        <v>536.87092200000006</v>
      </c>
      <c r="K3427">
        <v>1858437775092.948</v>
      </c>
      <c r="L3427">
        <v>46412322998932.828</v>
      </c>
      <c r="M3427">
        <v>5</v>
      </c>
      <c r="O3427" t="s">
        <v>463</v>
      </c>
    </row>
    <row r="3428" spans="1:15" x14ac:dyDescent="0.15">
      <c r="A3428">
        <v>159</v>
      </c>
      <c r="B3428" t="s">
        <v>227</v>
      </c>
      <c r="C3428" t="s">
        <v>464</v>
      </c>
      <c r="D3428">
        <v>1</v>
      </c>
      <c r="E3428">
        <v>100000</v>
      </c>
      <c r="F3428">
        <v>12000000</v>
      </c>
      <c r="G3428">
        <v>6050000</v>
      </c>
      <c r="H3428">
        <v>211944998138.29984</v>
      </c>
      <c r="I3428">
        <v>3.3549656347655921E-4</v>
      </c>
      <c r="J3428">
        <v>3.45130763337142E-4</v>
      </c>
      <c r="K3428">
        <v>70722.34364539152</v>
      </c>
      <c r="L3428">
        <v>3503123.1097239642</v>
      </c>
      <c r="M3428">
        <v>0</v>
      </c>
    </row>
    <row r="3429" spans="1:15" x14ac:dyDescent="0.15">
      <c r="A3429">
        <v>159</v>
      </c>
      <c r="B3429" t="s">
        <v>227</v>
      </c>
      <c r="C3429" t="s">
        <v>464</v>
      </c>
      <c r="D3429">
        <v>2</v>
      </c>
      <c r="E3429">
        <v>100000</v>
      </c>
      <c r="F3429">
        <v>6050000</v>
      </c>
      <c r="G3429">
        <v>3075000</v>
      </c>
      <c r="H3429">
        <v>-39039.025704725507</v>
      </c>
      <c r="I3429">
        <v>-1.3755140194179568E-5</v>
      </c>
      <c r="J3429">
        <v>-4.1209403335967655E-6</v>
      </c>
      <c r="K3429">
        <v>-1.3026640947993912E-2</v>
      </c>
      <c r="L3429">
        <v>-101.26956181153579</v>
      </c>
      <c r="M3429">
        <v>0</v>
      </c>
    </row>
    <row r="3430" spans="1:15" x14ac:dyDescent="0.15">
      <c r="A3430">
        <v>159</v>
      </c>
      <c r="B3430" t="s">
        <v>227</v>
      </c>
      <c r="C3430" t="s">
        <v>464</v>
      </c>
      <c r="D3430">
        <v>3</v>
      </c>
      <c r="E3430">
        <v>3075000</v>
      </c>
      <c r="F3430">
        <v>6050000</v>
      </c>
      <c r="G3430">
        <v>4562500</v>
      </c>
      <c r="H3430">
        <v>-4151987.9420456127</v>
      </c>
      <c r="I3430">
        <v>-5.3032348794757728E-6</v>
      </c>
      <c r="J3430">
        <v>4.330964981107029E-6</v>
      </c>
      <c r="K3430">
        <v>-1.3854458497636486</v>
      </c>
      <c r="L3430">
        <v>-191.00247544209563</v>
      </c>
      <c r="M3430">
        <v>0</v>
      </c>
    </row>
    <row r="3431" spans="1:15" x14ac:dyDescent="0.15">
      <c r="A3431">
        <v>159</v>
      </c>
      <c r="B3431" t="s">
        <v>227</v>
      </c>
      <c r="C3431" t="s">
        <v>464</v>
      </c>
      <c r="D3431">
        <v>4</v>
      </c>
      <c r="E3431">
        <v>4562500</v>
      </c>
      <c r="F3431">
        <v>6050000</v>
      </c>
      <c r="G3431">
        <v>5306250</v>
      </c>
      <c r="H3431">
        <v>5661461559.5873146</v>
      </c>
      <c r="I3431">
        <v>2.2750653323145482E-5</v>
      </c>
      <c r="J3431">
        <v>3.2384853183728284E-5</v>
      </c>
      <c r="K3431">
        <v>1889.1308286079097</v>
      </c>
      <c r="L3431">
        <v>106594.21078138637</v>
      </c>
      <c r="M3431">
        <v>0</v>
      </c>
    </row>
    <row r="3432" spans="1:15" x14ac:dyDescent="0.15">
      <c r="A3432">
        <v>159</v>
      </c>
      <c r="B3432" t="s">
        <v>227</v>
      </c>
      <c r="C3432" t="s">
        <v>464</v>
      </c>
      <c r="D3432">
        <v>5</v>
      </c>
      <c r="E3432">
        <v>4562500</v>
      </c>
      <c r="F3432">
        <v>5306250</v>
      </c>
      <c r="G3432">
        <v>4934375</v>
      </c>
      <c r="H3432">
        <v>-17821000.908801664</v>
      </c>
      <c r="I3432">
        <v>-3.0591464500839281E-7</v>
      </c>
      <c r="J3432">
        <v>9.328285215574409E-6</v>
      </c>
      <c r="K3432">
        <v>-5.9465567078619985</v>
      </c>
      <c r="L3432">
        <v>-461.16024641016674</v>
      </c>
      <c r="M3432">
        <v>0</v>
      </c>
    </row>
    <row r="3433" spans="1:15" x14ac:dyDescent="0.15">
      <c r="A3433">
        <v>159</v>
      </c>
      <c r="B3433" t="s">
        <v>227</v>
      </c>
      <c r="C3433" t="s">
        <v>464</v>
      </c>
      <c r="D3433">
        <v>6</v>
      </c>
      <c r="E3433">
        <v>4934375</v>
      </c>
      <c r="F3433">
        <v>5306250</v>
      </c>
      <c r="G3433">
        <v>5120312.5</v>
      </c>
      <c r="H3433">
        <v>1099891132.9777603</v>
      </c>
      <c r="I3433">
        <v>6.6170217325152433E-6</v>
      </c>
      <c r="J3433">
        <v>1.6251221593098045E-5</v>
      </c>
      <c r="K3433">
        <v>367.01445828985379</v>
      </c>
      <c r="L3433">
        <v>21380.937598589157</v>
      </c>
      <c r="M3433">
        <v>0</v>
      </c>
    </row>
    <row r="3434" spans="1:15" x14ac:dyDescent="0.15">
      <c r="A3434">
        <v>159</v>
      </c>
      <c r="B3434" t="s">
        <v>227</v>
      </c>
      <c r="C3434" t="s">
        <v>464</v>
      </c>
      <c r="D3434">
        <v>7</v>
      </c>
      <c r="E3434">
        <v>4934375</v>
      </c>
      <c r="F3434">
        <v>5120312.5</v>
      </c>
      <c r="G3434">
        <v>5027343.75</v>
      </c>
      <c r="H3434">
        <v>153342902.40717927</v>
      </c>
      <c r="I3434">
        <v>1.6732984337762103E-6</v>
      </c>
      <c r="J3434">
        <v>1.1307498294359012E-5</v>
      </c>
      <c r="K3434">
        <v>51.16784795527829</v>
      </c>
      <c r="L3434">
        <v>2950.1773905390746</v>
      </c>
      <c r="M3434">
        <v>0</v>
      </c>
    </row>
    <row r="3435" spans="1:15" x14ac:dyDescent="0.15">
      <c r="A3435">
        <v>159</v>
      </c>
      <c r="B3435" t="s">
        <v>227</v>
      </c>
      <c r="C3435" t="s">
        <v>464</v>
      </c>
      <c r="D3435">
        <v>8</v>
      </c>
      <c r="E3435">
        <v>4934375</v>
      </c>
      <c r="F3435">
        <v>5027343.75</v>
      </c>
      <c r="G3435">
        <v>4980859.375</v>
      </c>
      <c r="H3435">
        <v>42439218.120887443</v>
      </c>
      <c r="I3435">
        <v>5.7861906701751969E-7</v>
      </c>
      <c r="J3435">
        <v>1.0212818927600321E-5</v>
      </c>
      <c r="K3435">
        <v>14.161225763056853</v>
      </c>
      <c r="L3435">
        <v>752.04610139966951</v>
      </c>
      <c r="M3435">
        <v>0</v>
      </c>
    </row>
    <row r="3436" spans="1:15" x14ac:dyDescent="0.15">
      <c r="A3436">
        <v>159</v>
      </c>
      <c r="B3436" t="s">
        <v>227</v>
      </c>
      <c r="C3436" t="s">
        <v>464</v>
      </c>
      <c r="D3436">
        <v>9</v>
      </c>
      <c r="E3436">
        <v>4934375</v>
      </c>
      <c r="F3436">
        <v>4980859.375</v>
      </c>
      <c r="G3436">
        <v>4957617.1875</v>
      </c>
      <c r="H3436">
        <v>8397666.0855027158</v>
      </c>
      <c r="I3436">
        <v>1.2785345304422073E-7</v>
      </c>
      <c r="J3436">
        <v>9.7620533136270225E-6</v>
      </c>
      <c r="K3436">
        <v>2.80215448316754</v>
      </c>
      <c r="L3436">
        <v>69.389159507441619</v>
      </c>
      <c r="M3436">
        <v>0</v>
      </c>
    </row>
    <row r="3437" spans="1:15" x14ac:dyDescent="0.15">
      <c r="A3437">
        <v>159</v>
      </c>
      <c r="B3437" t="s">
        <v>227</v>
      </c>
      <c r="C3437" t="s">
        <v>464</v>
      </c>
      <c r="D3437">
        <v>10</v>
      </c>
      <c r="E3437">
        <v>4934375</v>
      </c>
      <c r="F3437">
        <v>4957617.1875</v>
      </c>
      <c r="G3437">
        <v>4945996.09375</v>
      </c>
      <c r="H3437">
        <v>-5644504.4169137087</v>
      </c>
      <c r="I3437">
        <v>-9.1132009575613341E-8</v>
      </c>
      <c r="J3437">
        <v>9.5430678510071885E-6</v>
      </c>
      <c r="K3437">
        <v>-1.8834725263033461</v>
      </c>
      <c r="L3437">
        <v>-214.12270268564058</v>
      </c>
      <c r="M3437">
        <v>0</v>
      </c>
    </row>
    <row r="3438" spans="1:15" x14ac:dyDescent="0.15">
      <c r="A3438">
        <v>159</v>
      </c>
      <c r="B3438" t="s">
        <v>227</v>
      </c>
      <c r="C3438" t="s">
        <v>464</v>
      </c>
      <c r="D3438">
        <v>11</v>
      </c>
      <c r="E3438">
        <v>4945996.09375</v>
      </c>
      <c r="F3438">
        <v>4957617.1875</v>
      </c>
      <c r="G3438">
        <v>4951806.640625</v>
      </c>
      <c r="H3438">
        <v>1137676.0617922524</v>
      </c>
      <c r="I3438">
        <v>1.7831279169192848E-8</v>
      </c>
      <c r="J3438">
        <v>9.6520311397519946E-6</v>
      </c>
      <c r="K3438">
        <v>0.37962262901201188</v>
      </c>
      <c r="L3438">
        <v>-77.025030572505173</v>
      </c>
      <c r="M3438">
        <v>0</v>
      </c>
    </row>
    <row r="3439" spans="1:15" x14ac:dyDescent="0.15">
      <c r="A3439">
        <v>159</v>
      </c>
      <c r="B3439" t="s">
        <v>227</v>
      </c>
      <c r="C3439" t="s">
        <v>464</v>
      </c>
      <c r="D3439">
        <v>12</v>
      </c>
      <c r="E3439">
        <v>4951806.640625</v>
      </c>
      <c r="F3439">
        <v>4957617.1875</v>
      </c>
      <c r="G3439">
        <v>4954711.9140625</v>
      </c>
      <c r="H3439">
        <v>4707235.2614339674</v>
      </c>
      <c r="I3439">
        <v>7.2709566601271772E-8</v>
      </c>
      <c r="J3439">
        <v>9.7069094271840736E-6</v>
      </c>
      <c r="K3439">
        <v>1.5707221812406575</v>
      </c>
      <c r="L3439">
        <v>-4.9947738016037331</v>
      </c>
      <c r="M3439">
        <v>0</v>
      </c>
    </row>
    <row r="3440" spans="1:15" x14ac:dyDescent="0.15">
      <c r="A3440">
        <v>159</v>
      </c>
      <c r="B3440" t="s">
        <v>227</v>
      </c>
      <c r="C3440" t="s">
        <v>464</v>
      </c>
      <c r="D3440">
        <v>13</v>
      </c>
      <c r="E3440">
        <v>4954711.9140625</v>
      </c>
      <c r="F3440">
        <v>4957617.1875</v>
      </c>
      <c r="G3440">
        <v>4956164.55078125</v>
      </c>
      <c r="H3440">
        <v>6537252.6674132608</v>
      </c>
      <c r="I3440">
        <v>1.0024825142818206E-7</v>
      </c>
      <c r="J3440">
        <v>9.7344481120109839E-6</v>
      </c>
      <c r="K3440">
        <v>2.1813670230607198</v>
      </c>
      <c r="L3440">
        <v>31.901445168578608</v>
      </c>
      <c r="M3440">
        <v>0</v>
      </c>
    </row>
    <row r="3441" spans="1:15" x14ac:dyDescent="0.15">
      <c r="A3441">
        <v>159</v>
      </c>
      <c r="B3441" t="s">
        <v>227</v>
      </c>
      <c r="C3441" t="s">
        <v>464</v>
      </c>
      <c r="D3441">
        <v>14</v>
      </c>
      <c r="E3441">
        <v>4954711.9140625</v>
      </c>
      <c r="F3441">
        <v>4956164.55078125</v>
      </c>
      <c r="G3441">
        <v>4955438.232421875</v>
      </c>
      <c r="H3441">
        <v>5618455.6982664838</v>
      </c>
      <c r="I3441">
        <v>8.6470603201526208E-8</v>
      </c>
      <c r="J3441">
        <v>9.720670463784328E-6</v>
      </c>
      <c r="K3441">
        <v>1.8747805239070967</v>
      </c>
      <c r="L3441">
        <v>13.379592979419941</v>
      </c>
      <c r="M3441">
        <v>0</v>
      </c>
    </row>
    <row r="3442" spans="1:15" x14ac:dyDescent="0.15">
      <c r="A3442">
        <v>159</v>
      </c>
      <c r="B3442" t="s">
        <v>227</v>
      </c>
      <c r="C3442" t="s">
        <v>464</v>
      </c>
      <c r="D3442">
        <v>15</v>
      </c>
      <c r="E3442">
        <v>4954711.9140625</v>
      </c>
      <c r="F3442">
        <v>4955438.232421875</v>
      </c>
      <c r="G3442">
        <v>4955075.0732421875</v>
      </c>
      <c r="H3442">
        <v>5161899.6877905969</v>
      </c>
      <c r="I3442">
        <v>7.958800759655118E-8</v>
      </c>
      <c r="J3442">
        <v>9.713787868179353E-6</v>
      </c>
      <c r="K3442">
        <v>1.7224357582845771</v>
      </c>
      <c r="L3442">
        <v>4.1739955801129893</v>
      </c>
      <c r="M3442">
        <v>0</v>
      </c>
    </row>
    <row r="3443" spans="1:15" x14ac:dyDescent="0.15">
      <c r="A3443">
        <v>159</v>
      </c>
      <c r="B3443" t="s">
        <v>227</v>
      </c>
      <c r="C3443" t="s">
        <v>464</v>
      </c>
      <c r="D3443">
        <v>16</v>
      </c>
      <c r="E3443">
        <v>4954711.9140625</v>
      </c>
      <c r="F3443">
        <v>4955075.0732421875</v>
      </c>
      <c r="G3443">
        <v>4954893.4936523438</v>
      </c>
      <c r="H3443">
        <v>4934354.2929576449</v>
      </c>
      <c r="I3443">
        <v>7.6148617241625111E-8</v>
      </c>
      <c r="J3443">
        <v>9.7103484778244269E-6</v>
      </c>
      <c r="K3443">
        <v>1.6465078347683</v>
      </c>
      <c r="L3443">
        <v>-0.4145235557739308</v>
      </c>
      <c r="M3443">
        <v>0</v>
      </c>
    </row>
    <row r="3444" spans="1:15" x14ac:dyDescent="0.15">
      <c r="A3444">
        <v>159</v>
      </c>
      <c r="B3444" t="s">
        <v>227</v>
      </c>
      <c r="C3444" t="s">
        <v>465</v>
      </c>
      <c r="D3444">
        <v>16</v>
      </c>
      <c r="E3444">
        <v>4954711.9140625</v>
      </c>
      <c r="F3444">
        <v>4955075.0732421875</v>
      </c>
      <c r="G3444">
        <v>4954893.4936523438</v>
      </c>
      <c r="H3444">
        <v>4934354.2929576449</v>
      </c>
      <c r="I3444">
        <v>7.6148617241625111E-8</v>
      </c>
      <c r="J3444">
        <v>9.7103484778244269E-6</v>
      </c>
      <c r="K3444">
        <v>1.6465078347683</v>
      </c>
      <c r="L3444">
        <v>-0.4145235557739308</v>
      </c>
      <c r="M3444">
        <v>0</v>
      </c>
      <c r="N3444" t="s">
        <v>466</v>
      </c>
      <c r="O3444" t="s">
        <v>467</v>
      </c>
    </row>
    <row r="3445" spans="1:15" x14ac:dyDescent="0.15">
      <c r="A3445">
        <v>160</v>
      </c>
      <c r="B3445" t="s">
        <v>228</v>
      </c>
      <c r="C3445" t="s">
        <v>461</v>
      </c>
      <c r="D3445">
        <v>0</v>
      </c>
      <c r="E3445">
        <v>100000</v>
      </c>
      <c r="F3445">
        <v>12000000</v>
      </c>
      <c r="G3445">
        <v>100000</v>
      </c>
      <c r="H3445">
        <v>4.2257365669869209</v>
      </c>
      <c r="I3445">
        <v>-6.8719355330408561E-4</v>
      </c>
      <c r="J3445">
        <v>-6.7807119696629433E-4</v>
      </c>
      <c r="K3445">
        <v>1.3668895446831962E-6</v>
      </c>
      <c r="L3445">
        <v>-99.995774263433006</v>
      </c>
      <c r="M3445">
        <v>0</v>
      </c>
      <c r="O3445" t="s">
        <v>462</v>
      </c>
    </row>
    <row r="3446" spans="1:15" x14ac:dyDescent="0.15">
      <c r="A3446">
        <v>160</v>
      </c>
      <c r="B3446" t="s">
        <v>228</v>
      </c>
      <c r="C3446" t="s">
        <v>461</v>
      </c>
      <c r="D3446">
        <v>0</v>
      </c>
      <c r="E3446">
        <v>100000</v>
      </c>
      <c r="F3446">
        <v>12000000</v>
      </c>
      <c r="G3446">
        <v>12000000</v>
      </c>
      <c r="H3446">
        <v>1.158797508933483E+18</v>
      </c>
      <c r="I3446">
        <v>124.42999154969775</v>
      </c>
      <c r="J3446">
        <v>124.43000067205408</v>
      </c>
      <c r="K3446">
        <v>374833635333.66541</v>
      </c>
      <c r="L3446">
        <v>9656645907679.0254</v>
      </c>
      <c r="M3446">
        <v>0</v>
      </c>
      <c r="O3446" t="s">
        <v>463</v>
      </c>
    </row>
    <row r="3447" spans="1:15" x14ac:dyDescent="0.15">
      <c r="A3447">
        <v>160</v>
      </c>
      <c r="B3447" t="s">
        <v>228</v>
      </c>
      <c r="C3447" t="s">
        <v>464</v>
      </c>
      <c r="D3447">
        <v>1</v>
      </c>
      <c r="E3447">
        <v>100000</v>
      </c>
      <c r="F3447">
        <v>12000000</v>
      </c>
      <c r="G3447">
        <v>6050000</v>
      </c>
      <c r="H3447">
        <v>97687508252.967987</v>
      </c>
      <c r="I3447">
        <v>1.7483261935251983E-4</v>
      </c>
      <c r="J3447">
        <v>1.8395497569031108E-4</v>
      </c>
      <c r="K3447">
        <v>31598.759544148525</v>
      </c>
      <c r="L3447">
        <v>1614569.5579002972</v>
      </c>
      <c r="M3447">
        <v>0</v>
      </c>
    </row>
    <row r="3448" spans="1:15" x14ac:dyDescent="0.15">
      <c r="A3448">
        <v>160</v>
      </c>
      <c r="B3448" t="s">
        <v>228</v>
      </c>
      <c r="C3448" t="s">
        <v>464</v>
      </c>
      <c r="D3448">
        <v>2</v>
      </c>
      <c r="E3448">
        <v>100000</v>
      </c>
      <c r="F3448">
        <v>6050000</v>
      </c>
      <c r="G3448">
        <v>3075000</v>
      </c>
      <c r="H3448">
        <v>-32538.827783090699</v>
      </c>
      <c r="I3448">
        <v>-1.3843076764170015E-5</v>
      </c>
      <c r="J3448">
        <v>-4.7207204263787683E-6</v>
      </c>
      <c r="K3448">
        <v>-1.0525261759198403E-2</v>
      </c>
      <c r="L3448">
        <v>-101.05817326123872</v>
      </c>
      <c r="M3448">
        <v>0</v>
      </c>
    </row>
    <row r="3449" spans="1:15" x14ac:dyDescent="0.15">
      <c r="A3449">
        <v>160</v>
      </c>
      <c r="B3449" t="s">
        <v>228</v>
      </c>
      <c r="C3449" t="s">
        <v>464</v>
      </c>
      <c r="D3449">
        <v>3</v>
      </c>
      <c r="E3449">
        <v>3075000</v>
      </c>
      <c r="F3449">
        <v>6050000</v>
      </c>
      <c r="G3449">
        <v>4562500</v>
      </c>
      <c r="H3449">
        <v>-1325951.1389600912</v>
      </c>
      <c r="I3449">
        <v>-6.0767114276980083E-6</v>
      </c>
      <c r="J3449">
        <v>3.0456449100932395E-6</v>
      </c>
      <c r="K3449">
        <v>-0.42890244573329883</v>
      </c>
      <c r="L3449">
        <v>-129.06194277172801</v>
      </c>
      <c r="M3449">
        <v>0</v>
      </c>
    </row>
    <row r="3450" spans="1:15" x14ac:dyDescent="0.15">
      <c r="A3450">
        <v>160</v>
      </c>
      <c r="B3450" t="s">
        <v>228</v>
      </c>
      <c r="C3450" t="s">
        <v>464</v>
      </c>
      <c r="D3450">
        <v>4</v>
      </c>
      <c r="E3450">
        <v>4562500</v>
      </c>
      <c r="F3450">
        <v>6050000</v>
      </c>
      <c r="G3450">
        <v>5306250</v>
      </c>
      <c r="H3450">
        <v>1339677028.0404665</v>
      </c>
      <c r="I3450">
        <v>7.2400664259225595E-6</v>
      </c>
      <c r="J3450">
        <v>1.6362422763713807E-5</v>
      </c>
      <c r="K3450">
        <v>433.34232833791282</v>
      </c>
      <c r="L3450">
        <v>25147.152471905141</v>
      </c>
      <c r="M3450">
        <v>0</v>
      </c>
    </row>
    <row r="3451" spans="1:15" x14ac:dyDescent="0.15">
      <c r="A3451">
        <v>160</v>
      </c>
      <c r="B3451" t="s">
        <v>228</v>
      </c>
      <c r="C3451" t="s">
        <v>464</v>
      </c>
      <c r="D3451">
        <v>5</v>
      </c>
      <c r="E3451">
        <v>4562500</v>
      </c>
      <c r="F3451">
        <v>5306250</v>
      </c>
      <c r="G3451">
        <v>4934375</v>
      </c>
      <c r="H3451">
        <v>-46618171.329733811</v>
      </c>
      <c r="I3451">
        <v>-2.5771630697861925E-6</v>
      </c>
      <c r="J3451">
        <v>6.5451932680050553E-6</v>
      </c>
      <c r="K3451">
        <v>-15.07947548852974</v>
      </c>
      <c r="L3451">
        <v>-1044.7634468343774</v>
      </c>
      <c r="M3451">
        <v>0</v>
      </c>
    </row>
    <row r="3452" spans="1:15" x14ac:dyDescent="0.15">
      <c r="A3452">
        <v>160</v>
      </c>
      <c r="B3452" t="s">
        <v>228</v>
      </c>
      <c r="C3452" t="s">
        <v>464</v>
      </c>
      <c r="D3452">
        <v>6</v>
      </c>
      <c r="E3452">
        <v>4934375</v>
      </c>
      <c r="F3452">
        <v>5306250</v>
      </c>
      <c r="G3452">
        <v>5120312.5</v>
      </c>
      <c r="H3452">
        <v>17278952.087569658</v>
      </c>
      <c r="I3452">
        <v>2.4426373732285041E-7</v>
      </c>
      <c r="J3452">
        <v>9.3666200751140982E-6</v>
      </c>
      <c r="K3452">
        <v>5.5891839392206846</v>
      </c>
      <c r="L3452">
        <v>237.45893610145197</v>
      </c>
      <c r="M3452">
        <v>0</v>
      </c>
    </row>
    <row r="3453" spans="1:15" x14ac:dyDescent="0.15">
      <c r="A3453">
        <v>160</v>
      </c>
      <c r="B3453" t="s">
        <v>228</v>
      </c>
      <c r="C3453" t="s">
        <v>464</v>
      </c>
      <c r="D3453">
        <v>7</v>
      </c>
      <c r="E3453">
        <v>4934375</v>
      </c>
      <c r="F3453">
        <v>5120312.5</v>
      </c>
      <c r="G3453">
        <v>5027343.75</v>
      </c>
      <c r="H3453">
        <v>-53219360.763687789</v>
      </c>
      <c r="I3453">
        <v>-1.2747791888192981E-6</v>
      </c>
      <c r="J3453">
        <v>7.8475771489719497E-6</v>
      </c>
      <c r="K3453">
        <v>-17.2147474527683</v>
      </c>
      <c r="L3453">
        <v>-1158.5980074206739</v>
      </c>
      <c r="M3453">
        <v>0</v>
      </c>
    </row>
    <row r="3454" spans="1:15" x14ac:dyDescent="0.15">
      <c r="A3454">
        <v>160</v>
      </c>
      <c r="B3454" t="s">
        <v>228</v>
      </c>
      <c r="C3454" t="s">
        <v>464</v>
      </c>
      <c r="D3454">
        <v>8</v>
      </c>
      <c r="E3454">
        <v>5027343.75</v>
      </c>
      <c r="F3454">
        <v>5120312.5</v>
      </c>
      <c r="G3454">
        <v>5073828.125</v>
      </c>
      <c r="H3454">
        <v>-30293980.635668457</v>
      </c>
      <c r="I3454">
        <v>-5.4392050505525804E-7</v>
      </c>
      <c r="J3454">
        <v>8.5784358327359897E-6</v>
      </c>
      <c r="K3454">
        <v>-9.7991260792804127</v>
      </c>
      <c r="L3454">
        <v>-697.06359556017594</v>
      </c>
      <c r="M3454">
        <v>0</v>
      </c>
    </row>
    <row r="3455" spans="1:15" x14ac:dyDescent="0.15">
      <c r="A3455">
        <v>160</v>
      </c>
      <c r="B3455" t="s">
        <v>228</v>
      </c>
      <c r="C3455" t="s">
        <v>464</v>
      </c>
      <c r="D3455">
        <v>9</v>
      </c>
      <c r="E3455">
        <v>5073828.125</v>
      </c>
      <c r="F3455">
        <v>5120312.5</v>
      </c>
      <c r="G3455">
        <v>5097070.3125</v>
      </c>
      <c r="H3455">
        <v>-9918109.3759660069</v>
      </c>
      <c r="I3455">
        <v>-1.5720469895543183E-7</v>
      </c>
      <c r="J3455">
        <v>8.965151638835816E-6</v>
      </c>
      <c r="K3455">
        <v>-3.2081886303430505</v>
      </c>
      <c r="L3455">
        <v>-294.58451164864141</v>
      </c>
      <c r="M3455">
        <v>0</v>
      </c>
    </row>
    <row r="3456" spans="1:15" x14ac:dyDescent="0.15">
      <c r="A3456">
        <v>160</v>
      </c>
      <c r="B3456" t="s">
        <v>228</v>
      </c>
      <c r="C3456" t="s">
        <v>464</v>
      </c>
      <c r="D3456">
        <v>10</v>
      </c>
      <c r="E3456">
        <v>5097070.3125</v>
      </c>
      <c r="F3456">
        <v>5120312.5</v>
      </c>
      <c r="G3456">
        <v>5108691.40625</v>
      </c>
      <c r="H3456">
        <v>2786085.3868613304</v>
      </c>
      <c r="I3456">
        <v>4.1655508180840609E-8</v>
      </c>
      <c r="J3456">
        <v>9.1640118459720884E-6</v>
      </c>
      <c r="K3456">
        <v>0.90120880124120084</v>
      </c>
      <c r="L3456">
        <v>-45.463815186550143</v>
      </c>
      <c r="M3456">
        <v>0</v>
      </c>
    </row>
    <row r="3457" spans="1:15" x14ac:dyDescent="0.15">
      <c r="A3457">
        <v>160</v>
      </c>
      <c r="B3457" t="s">
        <v>228</v>
      </c>
      <c r="C3457" t="s">
        <v>464</v>
      </c>
      <c r="D3457">
        <v>11</v>
      </c>
      <c r="E3457">
        <v>5108691.40625</v>
      </c>
      <c r="F3457">
        <v>5120312.5</v>
      </c>
      <c r="G3457">
        <v>5114501.953125</v>
      </c>
      <c r="H3457">
        <v>9803720.0978364889</v>
      </c>
      <c r="I3457">
        <v>1.4248787782029283E-7</v>
      </c>
      <c r="J3457">
        <v>9.2648442156115406E-6</v>
      </c>
      <c r="K3457">
        <v>3.1711873866970031</v>
      </c>
      <c r="L3457">
        <v>91.684746387599688</v>
      </c>
      <c r="M3457">
        <v>0</v>
      </c>
    </row>
    <row r="3458" spans="1:15" x14ac:dyDescent="0.15">
      <c r="A3458">
        <v>160</v>
      </c>
      <c r="B3458" t="s">
        <v>228</v>
      </c>
      <c r="C3458" t="s">
        <v>464</v>
      </c>
      <c r="D3458">
        <v>12</v>
      </c>
      <c r="E3458">
        <v>5108691.40625</v>
      </c>
      <c r="F3458">
        <v>5114501.953125</v>
      </c>
      <c r="G3458">
        <v>5111596.6796875</v>
      </c>
      <c r="H3458">
        <v>6238356.687501966</v>
      </c>
      <c r="I3458">
        <v>9.1954167727007109E-8</v>
      </c>
      <c r="J3458">
        <v>9.2143105055182549E-6</v>
      </c>
      <c r="K3458">
        <v>2.017907268230648</v>
      </c>
      <c r="L3458">
        <v>22.043210339579279</v>
      </c>
      <c r="M3458">
        <v>0</v>
      </c>
    </row>
    <row r="3459" spans="1:15" x14ac:dyDescent="0.15">
      <c r="A3459">
        <v>160</v>
      </c>
      <c r="B3459" t="s">
        <v>228</v>
      </c>
      <c r="C3459" t="s">
        <v>464</v>
      </c>
      <c r="D3459">
        <v>13</v>
      </c>
      <c r="E3459">
        <v>5108691.40625</v>
      </c>
      <c r="F3459">
        <v>5111596.6796875</v>
      </c>
      <c r="G3459">
        <v>5110144.04296875</v>
      </c>
      <c r="H3459">
        <v>4498166.0923791751</v>
      </c>
      <c r="I3459">
        <v>6.6775507995847451E-8</v>
      </c>
      <c r="J3459">
        <v>9.1891318457870952E-6</v>
      </c>
      <c r="K3459">
        <v>1.4550117132137339</v>
      </c>
      <c r="L3459">
        <v>-11.975747561003091</v>
      </c>
      <c r="M3459">
        <v>0</v>
      </c>
    </row>
    <row r="3460" spans="1:15" x14ac:dyDescent="0.15">
      <c r="A3460">
        <v>160</v>
      </c>
      <c r="B3460" t="s">
        <v>228</v>
      </c>
      <c r="C3460" t="s">
        <v>464</v>
      </c>
      <c r="D3460">
        <v>14</v>
      </c>
      <c r="E3460">
        <v>5110144.04296875</v>
      </c>
      <c r="F3460">
        <v>5111596.6796875</v>
      </c>
      <c r="G3460">
        <v>5110870.361328125</v>
      </c>
      <c r="H3460">
        <v>5364760.1093750661</v>
      </c>
      <c r="I3460">
        <v>7.9357826617147933E-8</v>
      </c>
      <c r="J3460">
        <v>9.2017141644083957E-6</v>
      </c>
      <c r="K3460">
        <v>1.7353269393380419</v>
      </c>
      <c r="L3460">
        <v>4.96764210589299</v>
      </c>
      <c r="M3460">
        <v>0</v>
      </c>
    </row>
    <row r="3461" spans="1:15" x14ac:dyDescent="0.15">
      <c r="A3461">
        <v>160</v>
      </c>
      <c r="B3461" t="s">
        <v>228</v>
      </c>
      <c r="C3461" t="s">
        <v>464</v>
      </c>
      <c r="D3461">
        <v>15</v>
      </c>
      <c r="E3461">
        <v>5110144.04296875</v>
      </c>
      <c r="F3461">
        <v>5110870.361328125</v>
      </c>
      <c r="G3461">
        <v>5110507.2021484375</v>
      </c>
      <c r="H3461">
        <v>4930572.0705233533</v>
      </c>
      <c r="I3461">
        <v>7.3064669551773187E-8</v>
      </c>
      <c r="J3461">
        <v>9.195421007343021E-6</v>
      </c>
      <c r="K3461">
        <v>1.5948811066826283</v>
      </c>
      <c r="L3461">
        <v>-3.5208859807386665</v>
      </c>
      <c r="M3461">
        <v>0</v>
      </c>
    </row>
    <row r="3462" spans="1:15" x14ac:dyDescent="0.15">
      <c r="A3462">
        <v>160</v>
      </c>
      <c r="B3462" t="s">
        <v>228</v>
      </c>
      <c r="C3462" t="s">
        <v>464</v>
      </c>
      <c r="D3462">
        <v>16</v>
      </c>
      <c r="E3462">
        <v>5110507.2021484375</v>
      </c>
      <c r="F3462">
        <v>5110870.361328125</v>
      </c>
      <c r="G3462">
        <v>5110688.7817382813</v>
      </c>
      <c r="H3462">
        <v>5147434.6809307644</v>
      </c>
      <c r="I3462">
        <v>7.6210625672397739E-8</v>
      </c>
      <c r="J3462">
        <v>9.1985669634636455E-6</v>
      </c>
      <c r="K3462">
        <v>1.6650291696533299</v>
      </c>
      <c r="L3462">
        <v>0.71900091674110722</v>
      </c>
      <c r="M3462">
        <v>0</v>
      </c>
    </row>
    <row r="3463" spans="1:15" x14ac:dyDescent="0.15">
      <c r="A3463">
        <v>160</v>
      </c>
      <c r="B3463" t="s">
        <v>228</v>
      </c>
      <c r="C3463" t="s">
        <v>465</v>
      </c>
      <c r="D3463">
        <v>16</v>
      </c>
      <c r="E3463">
        <v>5110507.2021484375</v>
      </c>
      <c r="F3463">
        <v>5110870.361328125</v>
      </c>
      <c r="G3463">
        <v>5110688.7817382813</v>
      </c>
      <c r="H3463">
        <v>5147434.6809307644</v>
      </c>
      <c r="I3463">
        <v>7.6210625672397739E-8</v>
      </c>
      <c r="J3463">
        <v>9.1985669634636455E-6</v>
      </c>
      <c r="K3463">
        <v>1.6650291696533299</v>
      </c>
      <c r="L3463">
        <v>0.71900091674110722</v>
      </c>
      <c r="M3463">
        <v>0</v>
      </c>
      <c r="N3463" t="s">
        <v>466</v>
      </c>
      <c r="O3463" t="s">
        <v>467</v>
      </c>
    </row>
    <row r="3464" spans="1:15" x14ac:dyDescent="0.15">
      <c r="A3464">
        <v>161</v>
      </c>
      <c r="B3464" t="s">
        <v>229</v>
      </c>
      <c r="C3464" t="s">
        <v>461</v>
      </c>
      <c r="D3464">
        <v>0</v>
      </c>
      <c r="E3464">
        <v>100000</v>
      </c>
      <c r="F3464">
        <v>12000000</v>
      </c>
      <c r="G3464">
        <v>100000</v>
      </c>
      <c r="H3464">
        <v>-2.9959083159547784</v>
      </c>
      <c r="I3464">
        <v>-6.8162322492123953E-4</v>
      </c>
      <c r="J3464">
        <v>-6.7442867747005654E-4</v>
      </c>
      <c r="K3464">
        <v>-8.502221657796993E-7</v>
      </c>
      <c r="L3464">
        <v>-100.00299590831595</v>
      </c>
      <c r="M3464">
        <v>0</v>
      </c>
      <c r="O3464" t="s">
        <v>462</v>
      </c>
    </row>
    <row r="3465" spans="1:15" x14ac:dyDescent="0.15">
      <c r="A3465">
        <v>161</v>
      </c>
      <c r="B3465" t="s">
        <v>229</v>
      </c>
      <c r="C3465" t="s">
        <v>461</v>
      </c>
      <c r="D3465">
        <v>0</v>
      </c>
      <c r="E3465">
        <v>100000</v>
      </c>
      <c r="F3465">
        <v>12000000</v>
      </c>
      <c r="G3465">
        <v>12000000</v>
      </c>
      <c r="H3465">
        <v>5957947572043703</v>
      </c>
      <c r="I3465">
        <v>0.93419258744685474</v>
      </c>
      <c r="J3465">
        <v>0.93419978199430587</v>
      </c>
      <c r="K3465">
        <v>1690832480.1957526</v>
      </c>
      <c r="L3465">
        <v>49649563000.364189</v>
      </c>
      <c r="M3465">
        <v>0</v>
      </c>
      <c r="O3465" t="s">
        <v>463</v>
      </c>
    </row>
    <row r="3466" spans="1:15" x14ac:dyDescent="0.15">
      <c r="A3466">
        <v>161</v>
      </c>
      <c r="B3466" t="s">
        <v>229</v>
      </c>
      <c r="C3466" t="s">
        <v>464</v>
      </c>
      <c r="D3466">
        <v>1</v>
      </c>
      <c r="E3466">
        <v>100000</v>
      </c>
      <c r="F3466">
        <v>12000000</v>
      </c>
      <c r="G3466">
        <v>6050000</v>
      </c>
      <c r="H3466">
        <v>2001552038.0474112</v>
      </c>
      <c r="I3466">
        <v>7.4754759965813098E-6</v>
      </c>
      <c r="J3466">
        <v>1.4670023447764335E-5</v>
      </c>
      <c r="K3466">
        <v>568.02936847121066</v>
      </c>
      <c r="L3466">
        <v>32983.504761114236</v>
      </c>
      <c r="M3466">
        <v>0</v>
      </c>
    </row>
    <row r="3467" spans="1:15" x14ac:dyDescent="0.15">
      <c r="A3467">
        <v>161</v>
      </c>
      <c r="B3467" t="s">
        <v>229</v>
      </c>
      <c r="C3467" t="s">
        <v>464</v>
      </c>
      <c r="D3467">
        <v>2</v>
      </c>
      <c r="E3467">
        <v>100000</v>
      </c>
      <c r="F3467">
        <v>6050000</v>
      </c>
      <c r="G3467">
        <v>3075000</v>
      </c>
      <c r="H3467">
        <v>-16787.65923871105</v>
      </c>
      <c r="I3467">
        <v>-1.3964234170617239E-5</v>
      </c>
      <c r="J3467">
        <v>-6.769686719434214E-6</v>
      </c>
      <c r="K3467">
        <v>-4.7642445932994746E-3</v>
      </c>
      <c r="L3467">
        <v>-100.54594013784425</v>
      </c>
      <c r="M3467">
        <v>0</v>
      </c>
    </row>
    <row r="3468" spans="1:15" x14ac:dyDescent="0.15">
      <c r="A3468">
        <v>161</v>
      </c>
      <c r="B3468" t="s">
        <v>229</v>
      </c>
      <c r="C3468" t="s">
        <v>464</v>
      </c>
      <c r="D3468">
        <v>3</v>
      </c>
      <c r="E3468">
        <v>3075000</v>
      </c>
      <c r="F3468">
        <v>6050000</v>
      </c>
      <c r="G3468">
        <v>4562500</v>
      </c>
      <c r="H3468">
        <v>-255608.29858041945</v>
      </c>
      <c r="I3468">
        <v>-6.6376788673581582E-6</v>
      </c>
      <c r="J3468">
        <v>5.5686858382486639E-7</v>
      </c>
      <c r="K3468">
        <v>-7.2540217620460937E-2</v>
      </c>
      <c r="L3468">
        <v>-105.60237366751605</v>
      </c>
      <c r="M3468">
        <v>0</v>
      </c>
    </row>
    <row r="3469" spans="1:15" x14ac:dyDescent="0.15">
      <c r="A3469">
        <v>161</v>
      </c>
      <c r="B3469" t="s">
        <v>229</v>
      </c>
      <c r="C3469" t="s">
        <v>464</v>
      </c>
      <c r="D3469">
        <v>4</v>
      </c>
      <c r="E3469">
        <v>4562500</v>
      </c>
      <c r="F3469">
        <v>6050000</v>
      </c>
      <c r="G3469">
        <v>5306250</v>
      </c>
      <c r="H3469">
        <v>-4926778.4540597601</v>
      </c>
      <c r="I3469">
        <v>-3.8158261036319733E-6</v>
      </c>
      <c r="J3469">
        <v>3.3787213475510512E-6</v>
      </c>
      <c r="K3469">
        <v>-1.3981924030250186</v>
      </c>
      <c r="L3469">
        <v>-192.84859277379996</v>
      </c>
      <c r="M3469">
        <v>0</v>
      </c>
    </row>
    <row r="3470" spans="1:15" x14ac:dyDescent="0.15">
      <c r="A3470">
        <v>161</v>
      </c>
      <c r="B3470" t="s">
        <v>229</v>
      </c>
      <c r="C3470" t="s">
        <v>464</v>
      </c>
      <c r="D3470">
        <v>5</v>
      </c>
      <c r="E3470">
        <v>5306250</v>
      </c>
      <c r="F3470">
        <v>6050000</v>
      </c>
      <c r="G3470">
        <v>5678125</v>
      </c>
      <c r="H3470">
        <v>-40777639.727259405</v>
      </c>
      <c r="I3470">
        <v>-7.2570022391631448E-7</v>
      </c>
      <c r="J3470">
        <v>6.4688472272667105E-6</v>
      </c>
      <c r="K3470">
        <v>-11.572468015679464</v>
      </c>
      <c r="L3470">
        <v>-818.1532588179972</v>
      </c>
      <c r="M3470">
        <v>0</v>
      </c>
    </row>
    <row r="3471" spans="1:15" x14ac:dyDescent="0.15">
      <c r="A3471">
        <v>161</v>
      </c>
      <c r="B3471" t="s">
        <v>229</v>
      </c>
      <c r="C3471" t="s">
        <v>464</v>
      </c>
      <c r="D3471">
        <v>6</v>
      </c>
      <c r="E3471">
        <v>5678125</v>
      </c>
      <c r="F3471">
        <v>6050000</v>
      </c>
      <c r="G3471">
        <v>5864062.5</v>
      </c>
      <c r="H3471">
        <v>199109676.95915607</v>
      </c>
      <c r="I3471">
        <v>1.5819579403410262E-6</v>
      </c>
      <c r="J3471">
        <v>8.7765053915240512E-6</v>
      </c>
      <c r="K3471">
        <v>56.50622212648021</v>
      </c>
      <c r="L3471">
        <v>3295.4221490503564</v>
      </c>
      <c r="M3471">
        <v>0</v>
      </c>
    </row>
    <row r="3472" spans="1:15" x14ac:dyDescent="0.15">
      <c r="A3472">
        <v>161</v>
      </c>
      <c r="B3472" t="s">
        <v>229</v>
      </c>
      <c r="C3472" t="s">
        <v>464</v>
      </c>
      <c r="D3472">
        <v>7</v>
      </c>
      <c r="E3472">
        <v>5678125</v>
      </c>
      <c r="F3472">
        <v>5864062.5</v>
      </c>
      <c r="G3472">
        <v>5771093.75</v>
      </c>
      <c r="H3472">
        <v>31433927.415086735</v>
      </c>
      <c r="I3472">
        <v>3.5347725823411267E-7</v>
      </c>
      <c r="J3472">
        <v>7.5480247094171376E-6</v>
      </c>
      <c r="K3472">
        <v>8.9207742785344717</v>
      </c>
      <c r="L3472">
        <v>444.67885598092624</v>
      </c>
      <c r="M3472">
        <v>0</v>
      </c>
    </row>
    <row r="3473" spans="1:15" x14ac:dyDescent="0.15">
      <c r="A3473">
        <v>161</v>
      </c>
      <c r="B3473" t="s">
        <v>229</v>
      </c>
      <c r="C3473" t="s">
        <v>464</v>
      </c>
      <c r="D3473">
        <v>8</v>
      </c>
      <c r="E3473">
        <v>5678125</v>
      </c>
      <c r="F3473">
        <v>5771093.75</v>
      </c>
      <c r="G3473">
        <v>5724609.375</v>
      </c>
      <c r="H3473">
        <v>-14674654.950436447</v>
      </c>
      <c r="I3473">
        <v>-2.0388358590874176E-7</v>
      </c>
      <c r="J3473">
        <v>6.9906638652742832E-6</v>
      </c>
      <c r="K3473">
        <v>-4.1645856942900492</v>
      </c>
      <c r="L3473">
        <v>-356.34334133822796</v>
      </c>
      <c r="M3473">
        <v>0</v>
      </c>
    </row>
    <row r="3474" spans="1:15" x14ac:dyDescent="0.15">
      <c r="A3474">
        <v>161</v>
      </c>
      <c r="B3474" t="s">
        <v>229</v>
      </c>
      <c r="C3474" t="s">
        <v>464</v>
      </c>
      <c r="D3474">
        <v>9</v>
      </c>
      <c r="E3474">
        <v>5724609.375</v>
      </c>
      <c r="F3474">
        <v>5771093.75</v>
      </c>
      <c r="G3474">
        <v>5747851.5625</v>
      </c>
      <c r="H3474">
        <v>5641776.2743151076</v>
      </c>
      <c r="I3474">
        <v>7.0246060629493272E-8</v>
      </c>
      <c r="J3474">
        <v>7.2647935118125182E-6</v>
      </c>
      <c r="K3474">
        <v>1.6011048192788282</v>
      </c>
      <c r="L3474">
        <v>-1.8454771671026844</v>
      </c>
      <c r="M3474">
        <v>0</v>
      </c>
    </row>
    <row r="3475" spans="1:15" x14ac:dyDescent="0.15">
      <c r="A3475">
        <v>161</v>
      </c>
      <c r="B3475" t="s">
        <v>229</v>
      </c>
      <c r="C3475" t="s">
        <v>464</v>
      </c>
      <c r="D3475">
        <v>10</v>
      </c>
      <c r="E3475">
        <v>5747851.5625</v>
      </c>
      <c r="F3475">
        <v>5771093.75</v>
      </c>
      <c r="G3475">
        <v>5759472.65625</v>
      </c>
      <c r="H3475">
        <v>17823117.898715965</v>
      </c>
      <c r="I3475">
        <v>2.1070597174552717E-7</v>
      </c>
      <c r="J3475">
        <v>7.4052534229285521E-6</v>
      </c>
      <c r="K3475">
        <v>5.0581020187074204</v>
      </c>
      <c r="L3475">
        <v>209.45746186284737</v>
      </c>
      <c r="M3475">
        <v>0</v>
      </c>
    </row>
    <row r="3476" spans="1:15" x14ac:dyDescent="0.15">
      <c r="A3476">
        <v>161</v>
      </c>
      <c r="B3476" t="s">
        <v>229</v>
      </c>
      <c r="C3476" t="s">
        <v>464</v>
      </c>
      <c r="D3476">
        <v>11</v>
      </c>
      <c r="E3476">
        <v>5747851.5625</v>
      </c>
      <c r="F3476">
        <v>5759472.65625</v>
      </c>
      <c r="G3476">
        <v>5753662.109375</v>
      </c>
      <c r="H3476">
        <v>11557554.900681041</v>
      </c>
      <c r="I3476">
        <v>1.4018914162057556E-7</v>
      </c>
      <c r="J3476">
        <v>7.3347365928036005E-6</v>
      </c>
      <c r="K3476">
        <v>3.279969986545856</v>
      </c>
      <c r="L3476">
        <v>100.87302105991236</v>
      </c>
      <c r="M3476">
        <v>0</v>
      </c>
    </row>
    <row r="3477" spans="1:15" x14ac:dyDescent="0.15">
      <c r="A3477">
        <v>161</v>
      </c>
      <c r="B3477" t="s">
        <v>229</v>
      </c>
      <c r="C3477" t="s">
        <v>464</v>
      </c>
      <c r="D3477">
        <v>12</v>
      </c>
      <c r="E3477">
        <v>5747851.5625</v>
      </c>
      <c r="F3477">
        <v>5753662.109375</v>
      </c>
      <c r="G3477">
        <v>5750756.8359375</v>
      </c>
      <c r="H3477">
        <v>8556416.3587601874</v>
      </c>
      <c r="I3477">
        <v>1.0514616072803562E-7</v>
      </c>
      <c r="J3477">
        <v>7.2996936119110606E-6</v>
      </c>
      <c r="K3477">
        <v>2.4282635116420384</v>
      </c>
      <c r="L3477">
        <v>48.787657048714408</v>
      </c>
      <c r="M3477">
        <v>0</v>
      </c>
    </row>
    <row r="3478" spans="1:15" x14ac:dyDescent="0.15">
      <c r="A3478">
        <v>161</v>
      </c>
      <c r="B3478" t="s">
        <v>229</v>
      </c>
      <c r="C3478" t="s">
        <v>464</v>
      </c>
      <c r="D3478">
        <v>13</v>
      </c>
      <c r="E3478">
        <v>5747851.5625</v>
      </c>
      <c r="F3478">
        <v>5750756.8359375</v>
      </c>
      <c r="G3478">
        <v>5749304.19921875</v>
      </c>
      <c r="H3478">
        <v>7088329.4430841058</v>
      </c>
      <c r="I3478">
        <v>8.7678121643322968E-8</v>
      </c>
      <c r="J3478">
        <v>7.2822255728263479E-6</v>
      </c>
      <c r="K3478">
        <v>2.0116285864837353</v>
      </c>
      <c r="L3478">
        <v>23.290213867050394</v>
      </c>
      <c r="M3478">
        <v>0</v>
      </c>
    </row>
    <row r="3479" spans="1:15" x14ac:dyDescent="0.15">
      <c r="A3479">
        <v>161</v>
      </c>
      <c r="B3479" t="s">
        <v>229</v>
      </c>
      <c r="C3479" t="s">
        <v>464</v>
      </c>
      <c r="D3479">
        <v>14</v>
      </c>
      <c r="E3479">
        <v>5747851.5625</v>
      </c>
      <c r="F3479">
        <v>5749304.19921875</v>
      </c>
      <c r="G3479">
        <v>5748577.880859375</v>
      </c>
      <c r="H3479">
        <v>6362391.7688549329</v>
      </c>
      <c r="I3479">
        <v>7.8957877620420282E-8</v>
      </c>
      <c r="J3479">
        <v>7.2735053288034452E-6</v>
      </c>
      <c r="K3479">
        <v>1.8056115003408622</v>
      </c>
      <c r="L3479">
        <v>10.677664993273027</v>
      </c>
      <c r="M3479">
        <v>0</v>
      </c>
    </row>
    <row r="3480" spans="1:15" x14ac:dyDescent="0.15">
      <c r="A3480">
        <v>161</v>
      </c>
      <c r="B3480" t="s">
        <v>229</v>
      </c>
      <c r="C3480" t="s">
        <v>464</v>
      </c>
      <c r="D3480">
        <v>15</v>
      </c>
      <c r="E3480">
        <v>5747851.5625</v>
      </c>
      <c r="F3480">
        <v>5748577.880859375</v>
      </c>
      <c r="G3480">
        <v>5748214.7216796875</v>
      </c>
      <c r="H3480">
        <v>6001404.162915092</v>
      </c>
      <c r="I3480">
        <v>7.4600729379865151E-8</v>
      </c>
      <c r="J3480">
        <v>7.2691481805628901E-6</v>
      </c>
      <c r="K3480">
        <v>1.7031652196895843</v>
      </c>
      <c r="L3480">
        <v>4.4046622037358389</v>
      </c>
      <c r="M3480">
        <v>0</v>
      </c>
    </row>
    <row r="3481" spans="1:15" x14ac:dyDescent="0.15">
      <c r="A3481">
        <v>161</v>
      </c>
      <c r="B3481" t="s">
        <v>229</v>
      </c>
      <c r="C3481" t="s">
        <v>464</v>
      </c>
      <c r="D3481">
        <v>16</v>
      </c>
      <c r="E3481">
        <v>5747851.5625</v>
      </c>
      <c r="F3481">
        <v>5748214.7216796875</v>
      </c>
      <c r="G3481">
        <v>5748033.1420898438</v>
      </c>
      <c r="H3481">
        <v>5821443.4951335778</v>
      </c>
      <c r="I3481">
        <v>7.2423365011594491E-8</v>
      </c>
      <c r="J3481">
        <v>7.2669708161946194E-6</v>
      </c>
      <c r="K3481">
        <v>1.6520933801738289</v>
      </c>
      <c r="L3481">
        <v>1.2771386529800677</v>
      </c>
      <c r="M3481">
        <v>0</v>
      </c>
    </row>
    <row r="3482" spans="1:15" x14ac:dyDescent="0.15">
      <c r="A3482">
        <v>161</v>
      </c>
      <c r="B3482" t="s">
        <v>229</v>
      </c>
      <c r="C3482" t="s">
        <v>464</v>
      </c>
      <c r="D3482">
        <v>17</v>
      </c>
      <c r="E3482">
        <v>5747851.5625</v>
      </c>
      <c r="F3482">
        <v>5748033.1420898438</v>
      </c>
      <c r="G3482">
        <v>5747942.3522949219</v>
      </c>
      <c r="H3482">
        <v>5731557.8104809122</v>
      </c>
      <c r="I3482">
        <v>7.1334518760428615E-8</v>
      </c>
      <c r="J3482">
        <v>7.2658819699434536E-6</v>
      </c>
      <c r="K3482">
        <v>1.626584321344829</v>
      </c>
      <c r="L3482">
        <v>-0.28505055913561783</v>
      </c>
      <c r="M3482">
        <v>0</v>
      </c>
    </row>
    <row r="3483" spans="1:15" x14ac:dyDescent="0.15">
      <c r="A3483">
        <v>161</v>
      </c>
      <c r="B3483" t="s">
        <v>229</v>
      </c>
      <c r="C3483" t="s">
        <v>465</v>
      </c>
      <c r="D3483">
        <v>17</v>
      </c>
      <c r="E3483">
        <v>5747851.5625</v>
      </c>
      <c r="F3483">
        <v>5748033.1420898438</v>
      </c>
      <c r="G3483">
        <v>5747942.3522949219</v>
      </c>
      <c r="H3483">
        <v>5731557.8104809122</v>
      </c>
      <c r="I3483">
        <v>7.1334518760428615E-8</v>
      </c>
      <c r="J3483">
        <v>7.2658819699434536E-6</v>
      </c>
      <c r="K3483">
        <v>1.626584321344829</v>
      </c>
      <c r="L3483">
        <v>-0.28505055913561783</v>
      </c>
      <c r="M3483">
        <v>0</v>
      </c>
      <c r="N3483" t="s">
        <v>466</v>
      </c>
      <c r="O3483" t="s">
        <v>467</v>
      </c>
    </row>
    <row r="3484" spans="1:15" x14ac:dyDescent="0.15">
      <c r="A3484">
        <v>162</v>
      </c>
      <c r="B3484" t="s">
        <v>230</v>
      </c>
      <c r="C3484" t="s">
        <v>461</v>
      </c>
      <c r="D3484">
        <v>0</v>
      </c>
      <c r="E3484">
        <v>100000</v>
      </c>
      <c r="F3484">
        <v>12000000</v>
      </c>
      <c r="G3484">
        <v>100000</v>
      </c>
      <c r="H3484">
        <v>-2.8923387118330801</v>
      </c>
      <c r="I3484">
        <v>-6.8166067152008558E-4</v>
      </c>
      <c r="J3484">
        <v>-6.7463068277058373E-4</v>
      </c>
      <c r="K3484">
        <v>-7.7700572865363093E-7</v>
      </c>
      <c r="L3484">
        <v>-100.00289233871183</v>
      </c>
      <c r="M3484">
        <v>0</v>
      </c>
      <c r="O3484" t="s">
        <v>462</v>
      </c>
    </row>
    <row r="3485" spans="1:15" x14ac:dyDescent="0.15">
      <c r="A3485">
        <v>162</v>
      </c>
      <c r="B3485" t="s">
        <v>230</v>
      </c>
      <c r="C3485" t="s">
        <v>461</v>
      </c>
      <c r="D3485">
        <v>0</v>
      </c>
      <c r="E3485">
        <v>100000</v>
      </c>
      <c r="F3485">
        <v>12000000</v>
      </c>
      <c r="G3485">
        <v>12000000</v>
      </c>
      <c r="H3485">
        <v>4326203743562204</v>
      </c>
      <c r="I3485">
        <v>0.68972638146454901</v>
      </c>
      <c r="J3485">
        <v>0.68973341145329847</v>
      </c>
      <c r="K3485">
        <v>1162203125.90575</v>
      </c>
      <c r="L3485">
        <v>36051697763.018364</v>
      </c>
      <c r="M3485">
        <v>0</v>
      </c>
      <c r="O3485" t="s">
        <v>463</v>
      </c>
    </row>
    <row r="3486" spans="1:15" x14ac:dyDescent="0.15">
      <c r="A3486">
        <v>162</v>
      </c>
      <c r="B3486" t="s">
        <v>230</v>
      </c>
      <c r="C3486" t="s">
        <v>464</v>
      </c>
      <c r="D3486">
        <v>1</v>
      </c>
      <c r="E3486">
        <v>100000</v>
      </c>
      <c r="F3486">
        <v>12000000</v>
      </c>
      <c r="G3486">
        <v>6050000</v>
      </c>
      <c r="H3486">
        <v>861301549.90012693</v>
      </c>
      <c r="I3486">
        <v>4.1700570420947694E-6</v>
      </c>
      <c r="J3486">
        <v>1.1200045791596636E-5</v>
      </c>
      <c r="K3486">
        <v>231.38238811128289</v>
      </c>
      <c r="L3486">
        <v>14136.389254547552</v>
      </c>
      <c r="M3486">
        <v>0</v>
      </c>
    </row>
    <row r="3487" spans="1:15" x14ac:dyDescent="0.15">
      <c r="A3487">
        <v>162</v>
      </c>
      <c r="B3487" t="s">
        <v>230</v>
      </c>
      <c r="C3487" t="s">
        <v>464</v>
      </c>
      <c r="D3487">
        <v>2</v>
      </c>
      <c r="E3487">
        <v>100000</v>
      </c>
      <c r="F3487">
        <v>6050000</v>
      </c>
      <c r="G3487">
        <v>3075000</v>
      </c>
      <c r="H3487">
        <v>-15729.454580092322</v>
      </c>
      <c r="I3487">
        <v>-1.4001123748497698E-5</v>
      </c>
      <c r="J3487">
        <v>-6.9711349989958314E-6</v>
      </c>
      <c r="K3487">
        <v>-4.2256034078328808E-3</v>
      </c>
      <c r="L3487">
        <v>-100.51152697821439</v>
      </c>
      <c r="M3487">
        <v>0</v>
      </c>
    </row>
    <row r="3488" spans="1:15" x14ac:dyDescent="0.15">
      <c r="A3488">
        <v>162</v>
      </c>
      <c r="B3488" t="s">
        <v>230</v>
      </c>
      <c r="C3488" t="s">
        <v>464</v>
      </c>
      <c r="D3488">
        <v>3</v>
      </c>
      <c r="E3488">
        <v>3075000</v>
      </c>
      <c r="F3488">
        <v>6050000</v>
      </c>
      <c r="G3488">
        <v>4562500</v>
      </c>
      <c r="H3488">
        <v>-226096.53309775359</v>
      </c>
      <c r="I3488">
        <v>-6.6755665577346857E-6</v>
      </c>
      <c r="J3488">
        <v>3.5442219176718085E-7</v>
      </c>
      <c r="K3488">
        <v>-6.0739186847981581E-2</v>
      </c>
      <c r="L3488">
        <v>-104.95554045145761</v>
      </c>
      <c r="M3488">
        <v>0</v>
      </c>
    </row>
    <row r="3489" spans="1:15" x14ac:dyDescent="0.15">
      <c r="A3489">
        <v>162</v>
      </c>
      <c r="B3489" t="s">
        <v>230</v>
      </c>
      <c r="C3489" t="s">
        <v>464</v>
      </c>
      <c r="D3489">
        <v>4</v>
      </c>
      <c r="E3489">
        <v>4562500</v>
      </c>
      <c r="F3489">
        <v>6050000</v>
      </c>
      <c r="G3489">
        <v>5306250</v>
      </c>
      <c r="H3489">
        <v>-2983420.7932330016</v>
      </c>
      <c r="I3489">
        <v>-4.0867503738456818E-6</v>
      </c>
      <c r="J3489">
        <v>2.9432383756561846E-6</v>
      </c>
      <c r="K3489">
        <v>-0.80147426642754283</v>
      </c>
      <c r="L3489">
        <v>-156.22465570285988</v>
      </c>
      <c r="M3489">
        <v>0</v>
      </c>
    </row>
    <row r="3490" spans="1:15" x14ac:dyDescent="0.15">
      <c r="A3490">
        <v>162</v>
      </c>
      <c r="B3490" t="s">
        <v>230</v>
      </c>
      <c r="C3490" t="s">
        <v>464</v>
      </c>
      <c r="D3490">
        <v>5</v>
      </c>
      <c r="E3490">
        <v>5306250</v>
      </c>
      <c r="F3490">
        <v>6050000</v>
      </c>
      <c r="G3490">
        <v>5678125</v>
      </c>
      <c r="H3490">
        <v>-50142518.55802349</v>
      </c>
      <c r="I3490">
        <v>-1.3999247123424154E-6</v>
      </c>
      <c r="J3490">
        <v>5.630064037159451E-6</v>
      </c>
      <c r="K3490">
        <v>-13.470422398769779</v>
      </c>
      <c r="L3490">
        <v>-983.08233013580173</v>
      </c>
      <c r="M3490">
        <v>0</v>
      </c>
    </row>
    <row r="3491" spans="1:15" x14ac:dyDescent="0.15">
      <c r="A3491">
        <v>162</v>
      </c>
      <c r="B3491" t="s">
        <v>230</v>
      </c>
      <c r="C3491" t="s">
        <v>464</v>
      </c>
      <c r="D3491">
        <v>6</v>
      </c>
      <c r="E3491">
        <v>5678125</v>
      </c>
      <c r="F3491">
        <v>6050000</v>
      </c>
      <c r="G3491">
        <v>5864062.5</v>
      </c>
      <c r="H3491">
        <v>61013501.958438568</v>
      </c>
      <c r="I3491">
        <v>6.1619397484518946E-7</v>
      </c>
      <c r="J3491">
        <v>7.6461827243470558E-6</v>
      </c>
      <c r="K3491">
        <v>16.390832910741835</v>
      </c>
      <c r="L3491">
        <v>940.4647283080385</v>
      </c>
      <c r="M3491">
        <v>0</v>
      </c>
    </row>
    <row r="3492" spans="1:15" x14ac:dyDescent="0.15">
      <c r="A3492">
        <v>162</v>
      </c>
      <c r="B3492" t="s">
        <v>230</v>
      </c>
      <c r="C3492" t="s">
        <v>464</v>
      </c>
      <c r="D3492">
        <v>7</v>
      </c>
      <c r="E3492">
        <v>5678125</v>
      </c>
      <c r="F3492">
        <v>5864062.5</v>
      </c>
      <c r="G3492">
        <v>5771093.75</v>
      </c>
      <c r="H3492">
        <v>-29706427.745600343</v>
      </c>
      <c r="I3492">
        <v>-4.5786920706416623E-7</v>
      </c>
      <c r="J3492">
        <v>6.5721195424377001E-6</v>
      </c>
      <c r="K3492">
        <v>-7.9804154477944573</v>
      </c>
      <c r="L3492">
        <v>-614.74519445469662</v>
      </c>
      <c r="M3492">
        <v>0</v>
      </c>
    </row>
    <row r="3493" spans="1:15" x14ac:dyDescent="0.15">
      <c r="A3493">
        <v>162</v>
      </c>
      <c r="B3493" t="s">
        <v>230</v>
      </c>
      <c r="C3493" t="s">
        <v>464</v>
      </c>
      <c r="D3493">
        <v>8</v>
      </c>
      <c r="E3493">
        <v>5771093.75</v>
      </c>
      <c r="F3493">
        <v>5864062.5</v>
      </c>
      <c r="G3493">
        <v>5817578.125</v>
      </c>
      <c r="H3493">
        <v>5034098.6491825236</v>
      </c>
      <c r="I3493">
        <v>6.1850064292536707E-8</v>
      </c>
      <c r="J3493">
        <v>7.0918388137944031E-6</v>
      </c>
      <c r="K3493">
        <v>1.3523739363649137</v>
      </c>
      <c r="L3493">
        <v>-13.46745087015873</v>
      </c>
      <c r="M3493">
        <v>0</v>
      </c>
    </row>
    <row r="3494" spans="1:15" x14ac:dyDescent="0.15">
      <c r="A3494">
        <v>162</v>
      </c>
      <c r="B3494" t="s">
        <v>230</v>
      </c>
      <c r="C3494" t="s">
        <v>464</v>
      </c>
      <c r="D3494">
        <v>9</v>
      </c>
      <c r="E3494">
        <v>5817578.125</v>
      </c>
      <c r="F3494">
        <v>5864062.5</v>
      </c>
      <c r="G3494">
        <v>5840820.3125</v>
      </c>
      <c r="H3494">
        <v>30136604.224776253</v>
      </c>
      <c r="I3494">
        <v>3.345816678280118E-7</v>
      </c>
      <c r="J3494">
        <v>7.3645704173298782E-6</v>
      </c>
      <c r="K3494">
        <v>8.0959792257448946</v>
      </c>
      <c r="L3494">
        <v>415.9652687873413</v>
      </c>
      <c r="M3494">
        <v>0</v>
      </c>
    </row>
    <row r="3495" spans="1:15" x14ac:dyDescent="0.15">
      <c r="A3495">
        <v>162</v>
      </c>
      <c r="B3495" t="s">
        <v>230</v>
      </c>
      <c r="C3495" t="s">
        <v>464</v>
      </c>
      <c r="D3495">
        <v>10</v>
      </c>
      <c r="E3495">
        <v>5817578.125</v>
      </c>
      <c r="F3495">
        <v>5840820.3125</v>
      </c>
      <c r="G3495">
        <v>5829199.21875</v>
      </c>
      <c r="H3495">
        <v>16893152.027448706</v>
      </c>
      <c r="I3495">
        <v>1.9712297596054913E-7</v>
      </c>
      <c r="J3495">
        <v>7.2271117254624155E-6</v>
      </c>
      <c r="K3495">
        <v>4.5382222513024484</v>
      </c>
      <c r="L3495">
        <v>189.80227632486429</v>
      </c>
      <c r="M3495">
        <v>0</v>
      </c>
    </row>
    <row r="3496" spans="1:15" x14ac:dyDescent="0.15">
      <c r="A3496">
        <v>162</v>
      </c>
      <c r="B3496" t="s">
        <v>230</v>
      </c>
      <c r="C3496" t="s">
        <v>464</v>
      </c>
      <c r="D3496">
        <v>11</v>
      </c>
      <c r="E3496">
        <v>5817578.125</v>
      </c>
      <c r="F3496">
        <v>5829199.21875</v>
      </c>
      <c r="G3496">
        <v>5823388.671875</v>
      </c>
      <c r="H3496">
        <v>10794556.504212117</v>
      </c>
      <c r="I3496">
        <v>1.2921909202104599E-7</v>
      </c>
      <c r="J3496">
        <v>7.1592078415229124E-6</v>
      </c>
      <c r="K3496">
        <v>2.8998789829606149</v>
      </c>
      <c r="L3496">
        <v>85.365551098214993</v>
      </c>
      <c r="M3496">
        <v>0</v>
      </c>
    </row>
    <row r="3497" spans="1:15" x14ac:dyDescent="0.15">
      <c r="A3497">
        <v>162</v>
      </c>
      <c r="B3497" t="s">
        <v>230</v>
      </c>
      <c r="C3497" t="s">
        <v>464</v>
      </c>
      <c r="D3497">
        <v>12</v>
      </c>
      <c r="E3497">
        <v>5817578.125</v>
      </c>
      <c r="F3497">
        <v>5823388.671875</v>
      </c>
      <c r="G3497">
        <v>5820483.3984375</v>
      </c>
      <c r="H3497">
        <v>7872518.1392345941</v>
      </c>
      <c r="I3497">
        <v>9.5468084714312233E-8</v>
      </c>
      <c r="J3497">
        <v>7.1254568342161786E-6</v>
      </c>
      <c r="K3497">
        <v>2.1148946588064477</v>
      </c>
      <c r="L3497">
        <v>35.255400631293952</v>
      </c>
      <c r="M3497">
        <v>0</v>
      </c>
    </row>
    <row r="3498" spans="1:15" x14ac:dyDescent="0.15">
      <c r="A3498">
        <v>162</v>
      </c>
      <c r="B3498" t="s">
        <v>230</v>
      </c>
      <c r="C3498" t="s">
        <v>464</v>
      </c>
      <c r="D3498">
        <v>13</v>
      </c>
      <c r="E3498">
        <v>5817578.125</v>
      </c>
      <c r="F3498">
        <v>5820483.3984375</v>
      </c>
      <c r="G3498">
        <v>5819030.76171875</v>
      </c>
      <c r="H3498">
        <v>6442888.8486089921</v>
      </c>
      <c r="I3498">
        <v>7.8642210551569212E-8</v>
      </c>
      <c r="J3498">
        <v>7.1086309600534356E-6</v>
      </c>
      <c r="K3498">
        <v>1.73083516255087</v>
      </c>
      <c r="L3498">
        <v>10.72099654455126</v>
      </c>
      <c r="M3498">
        <v>0</v>
      </c>
    </row>
    <row r="3499" spans="1:15" x14ac:dyDescent="0.15">
      <c r="A3499">
        <v>162</v>
      </c>
      <c r="B3499" t="s">
        <v>230</v>
      </c>
      <c r="C3499" t="s">
        <v>464</v>
      </c>
      <c r="D3499">
        <v>14</v>
      </c>
      <c r="E3499">
        <v>5817578.125</v>
      </c>
      <c r="F3499">
        <v>5819030.76171875</v>
      </c>
      <c r="G3499">
        <v>5818304.443359375</v>
      </c>
      <c r="H3499">
        <v>5735883.184160497</v>
      </c>
      <c r="I3499">
        <v>7.0241773217056003E-8</v>
      </c>
      <c r="J3499">
        <v>7.1002305227189224E-6</v>
      </c>
      <c r="K3499">
        <v>1.5409032402557503</v>
      </c>
      <c r="L3499">
        <v>-1.4165855362372468</v>
      </c>
      <c r="M3499">
        <v>0</v>
      </c>
    </row>
    <row r="3500" spans="1:15" x14ac:dyDescent="0.15">
      <c r="A3500">
        <v>162</v>
      </c>
      <c r="B3500" t="s">
        <v>230</v>
      </c>
      <c r="C3500" t="s">
        <v>464</v>
      </c>
      <c r="D3500">
        <v>15</v>
      </c>
      <c r="E3500">
        <v>5818304.443359375</v>
      </c>
      <c r="F3500">
        <v>5819030.76171875</v>
      </c>
      <c r="G3500">
        <v>5818667.6025390625</v>
      </c>
      <c r="H3500">
        <v>6088745.2036631564</v>
      </c>
      <c r="I3500">
        <v>7.4441051757108989E-8</v>
      </c>
      <c r="J3500">
        <v>7.1044298012589754E-6</v>
      </c>
      <c r="K3500">
        <v>1.6356970517329996</v>
      </c>
      <c r="L3500">
        <v>4.6415712251072989</v>
      </c>
      <c r="M3500">
        <v>0</v>
      </c>
    </row>
    <row r="3501" spans="1:15" x14ac:dyDescent="0.15">
      <c r="A3501">
        <v>162</v>
      </c>
      <c r="B3501" t="s">
        <v>230</v>
      </c>
      <c r="C3501" t="s">
        <v>464</v>
      </c>
      <c r="D3501">
        <v>16</v>
      </c>
      <c r="E3501">
        <v>5818304.443359375</v>
      </c>
      <c r="F3501">
        <v>5818667.6025390625</v>
      </c>
      <c r="G3501">
        <v>5818486.0229492188</v>
      </c>
      <c r="H3501">
        <v>5912161.7159995809</v>
      </c>
      <c r="I3501">
        <v>7.2341268271398163E-8</v>
      </c>
      <c r="J3501">
        <v>7.1023300177732645E-6</v>
      </c>
      <c r="K3501">
        <v>1.5882591839138194</v>
      </c>
      <c r="L3501">
        <v>1.6099667968761524</v>
      </c>
      <c r="M3501">
        <v>0</v>
      </c>
    </row>
    <row r="3502" spans="1:15" x14ac:dyDescent="0.15">
      <c r="A3502">
        <v>162</v>
      </c>
      <c r="B3502" t="s">
        <v>230</v>
      </c>
      <c r="C3502" t="s">
        <v>464</v>
      </c>
      <c r="D3502">
        <v>17</v>
      </c>
      <c r="E3502">
        <v>5818304.443359375</v>
      </c>
      <c r="F3502">
        <v>5818486.0229492188</v>
      </c>
      <c r="G3502">
        <v>5818395.2331542969</v>
      </c>
      <c r="H3502">
        <v>5823991.9592597857</v>
      </c>
      <c r="I3502">
        <v>7.1291575462547005E-8</v>
      </c>
      <c r="J3502">
        <v>7.1012803249644134E-6</v>
      </c>
      <c r="K3502">
        <v>1.5645730209480029</v>
      </c>
      <c r="L3502">
        <v>9.6190201614315435E-2</v>
      </c>
      <c r="M3502">
        <v>0</v>
      </c>
    </row>
    <row r="3503" spans="1:15" x14ac:dyDescent="0.15">
      <c r="A3503">
        <v>162</v>
      </c>
      <c r="B3503" t="s">
        <v>230</v>
      </c>
      <c r="C3503" t="s">
        <v>465</v>
      </c>
      <c r="D3503">
        <v>17</v>
      </c>
      <c r="E3503">
        <v>5818304.443359375</v>
      </c>
      <c r="F3503">
        <v>5818486.0229492188</v>
      </c>
      <c r="G3503">
        <v>5818395.2331542969</v>
      </c>
      <c r="H3503">
        <v>5823991.9592597857</v>
      </c>
      <c r="I3503">
        <v>7.1291575462547005E-8</v>
      </c>
      <c r="J3503">
        <v>7.1012803249644134E-6</v>
      </c>
      <c r="K3503">
        <v>1.5645730209480029</v>
      </c>
      <c r="L3503">
        <v>9.6190201614315435E-2</v>
      </c>
      <c r="M3503">
        <v>0</v>
      </c>
      <c r="N3503" t="s">
        <v>466</v>
      </c>
      <c r="O3503" t="s">
        <v>467</v>
      </c>
    </row>
    <row r="3504" spans="1:15" x14ac:dyDescent="0.15">
      <c r="A3504">
        <v>163</v>
      </c>
      <c r="B3504" t="s">
        <v>231</v>
      </c>
      <c r="C3504" t="s">
        <v>461</v>
      </c>
      <c r="D3504">
        <v>0</v>
      </c>
      <c r="E3504">
        <v>100000</v>
      </c>
      <c r="F3504">
        <v>12000000</v>
      </c>
      <c r="G3504">
        <v>100000</v>
      </c>
      <c r="H3504">
        <v>2.6637954646209798</v>
      </c>
      <c r="I3504">
        <v>-6.8055772381725324E-4</v>
      </c>
      <c r="J3504">
        <v>-6.7391383691000457E-4</v>
      </c>
      <c r="K3504">
        <v>7.0959572677118391E-7</v>
      </c>
      <c r="L3504">
        <v>-99.997336204535372</v>
      </c>
      <c r="M3504">
        <v>0</v>
      </c>
      <c r="O3504" t="s">
        <v>462</v>
      </c>
    </row>
    <row r="3505" spans="1:15" x14ac:dyDescent="0.15">
      <c r="A3505">
        <v>163</v>
      </c>
      <c r="B3505" t="s">
        <v>231</v>
      </c>
      <c r="C3505" t="s">
        <v>461</v>
      </c>
      <c r="D3505">
        <v>0</v>
      </c>
      <c r="E3505">
        <v>100000</v>
      </c>
      <c r="F3505">
        <v>12000000</v>
      </c>
      <c r="G3505">
        <v>12000000</v>
      </c>
      <c r="H3505">
        <v>2188894172124187.8</v>
      </c>
      <c r="I3505">
        <v>0.35899085439312572</v>
      </c>
      <c r="J3505">
        <v>0.35899749828003297</v>
      </c>
      <c r="K3505">
        <v>583089044.00611496</v>
      </c>
      <c r="L3505">
        <v>18240784667.701565</v>
      </c>
      <c r="M3505">
        <v>0</v>
      </c>
      <c r="O3505" t="s">
        <v>463</v>
      </c>
    </row>
    <row r="3506" spans="1:15" x14ac:dyDescent="0.15">
      <c r="A3506">
        <v>163</v>
      </c>
      <c r="B3506" t="s">
        <v>231</v>
      </c>
      <c r="C3506" t="s">
        <v>464</v>
      </c>
      <c r="D3506">
        <v>1</v>
      </c>
      <c r="E3506">
        <v>100000</v>
      </c>
      <c r="F3506">
        <v>12000000</v>
      </c>
      <c r="G3506">
        <v>6050000</v>
      </c>
      <c r="H3506">
        <v>90202034.456995711</v>
      </c>
      <c r="I3506">
        <v>8.105157466012412E-7</v>
      </c>
      <c r="J3506">
        <v>7.45440265384997E-6</v>
      </c>
      <c r="K3506">
        <v>24.028488315584141</v>
      </c>
      <c r="L3506">
        <v>1390.9427182974498</v>
      </c>
      <c r="M3506">
        <v>0</v>
      </c>
    </row>
    <row r="3507" spans="1:15" x14ac:dyDescent="0.15">
      <c r="A3507">
        <v>163</v>
      </c>
      <c r="B3507" t="s">
        <v>231</v>
      </c>
      <c r="C3507" t="s">
        <v>464</v>
      </c>
      <c r="D3507">
        <v>2</v>
      </c>
      <c r="E3507">
        <v>100000</v>
      </c>
      <c r="F3507">
        <v>6050000</v>
      </c>
      <c r="G3507">
        <v>3075000</v>
      </c>
      <c r="H3507">
        <v>-13558.553067292582</v>
      </c>
      <c r="I3507">
        <v>-1.4056946830711171E-5</v>
      </c>
      <c r="J3507">
        <v>-7.4130599234624425E-6</v>
      </c>
      <c r="K3507">
        <v>-3.6117980699092783E-3</v>
      </c>
      <c r="L3507">
        <v>-100.44092855503391</v>
      </c>
      <c r="M3507">
        <v>0</v>
      </c>
    </row>
    <row r="3508" spans="1:15" x14ac:dyDescent="0.15">
      <c r="A3508">
        <v>163</v>
      </c>
      <c r="B3508" t="s">
        <v>231</v>
      </c>
      <c r="C3508" t="s">
        <v>464</v>
      </c>
      <c r="D3508">
        <v>3</v>
      </c>
      <c r="E3508">
        <v>3075000</v>
      </c>
      <c r="F3508">
        <v>6050000</v>
      </c>
      <c r="G3508">
        <v>4562500</v>
      </c>
      <c r="H3508">
        <v>-172300.62230128245</v>
      </c>
      <c r="I3508">
        <v>-6.7459081515309377E-6</v>
      </c>
      <c r="J3508">
        <v>-1.0202124428220856E-7</v>
      </c>
      <c r="K3508">
        <v>-4.5898338265397631E-2</v>
      </c>
      <c r="L3508">
        <v>-103.77645199564455</v>
      </c>
      <c r="M3508">
        <v>0</v>
      </c>
    </row>
    <row r="3509" spans="1:15" x14ac:dyDescent="0.15">
      <c r="A3509">
        <v>163</v>
      </c>
      <c r="B3509" t="s">
        <v>231</v>
      </c>
      <c r="C3509" t="s">
        <v>464</v>
      </c>
      <c r="D3509">
        <v>4</v>
      </c>
      <c r="E3509">
        <v>4562500</v>
      </c>
      <c r="F3509">
        <v>6050000</v>
      </c>
      <c r="G3509">
        <v>5306250</v>
      </c>
      <c r="H3509">
        <v>-1281751.0526385582</v>
      </c>
      <c r="I3509">
        <v>-4.4963435698126591E-6</v>
      </c>
      <c r="J3509">
        <v>2.1475433374360692E-6</v>
      </c>
      <c r="K3509">
        <v>-0.34143952935448074</v>
      </c>
      <c r="L3509">
        <v>-124.15549686951347</v>
      </c>
      <c r="M3509">
        <v>0</v>
      </c>
    </row>
    <row r="3510" spans="1:15" x14ac:dyDescent="0.15">
      <c r="A3510">
        <v>163</v>
      </c>
      <c r="B3510" t="s">
        <v>231</v>
      </c>
      <c r="C3510" t="s">
        <v>464</v>
      </c>
      <c r="D3510">
        <v>5</v>
      </c>
      <c r="E3510">
        <v>5306250</v>
      </c>
      <c r="F3510">
        <v>6050000</v>
      </c>
      <c r="G3510">
        <v>5678125</v>
      </c>
      <c r="H3510">
        <v>-18446518.86957163</v>
      </c>
      <c r="I3510">
        <v>-2.5623749482645906E-6</v>
      </c>
      <c r="J3510">
        <v>4.0815119589841381E-6</v>
      </c>
      <c r="K3510">
        <v>-4.9138798896162612</v>
      </c>
      <c r="L3510">
        <v>-424.86989753786031</v>
      </c>
      <c r="M3510">
        <v>0</v>
      </c>
    </row>
    <row r="3511" spans="1:15" x14ac:dyDescent="0.15">
      <c r="A3511">
        <v>163</v>
      </c>
      <c r="B3511" t="s">
        <v>231</v>
      </c>
      <c r="C3511" t="s">
        <v>464</v>
      </c>
      <c r="D3511">
        <v>6</v>
      </c>
      <c r="E3511">
        <v>5678125</v>
      </c>
      <c r="F3511">
        <v>6050000</v>
      </c>
      <c r="G3511">
        <v>5864062.5</v>
      </c>
      <c r="H3511">
        <v>-48476060.089372732</v>
      </c>
      <c r="I3511">
        <v>-1.094511419594105E-6</v>
      </c>
      <c r="J3511">
        <v>5.5493754876546238E-6</v>
      </c>
      <c r="K3511">
        <v>-12.913305674922166</v>
      </c>
      <c r="L3511">
        <v>-926.66342811613504</v>
      </c>
      <c r="M3511">
        <v>0</v>
      </c>
    </row>
    <row r="3512" spans="1:15" x14ac:dyDescent="0.15">
      <c r="A3512">
        <v>163</v>
      </c>
      <c r="B3512" t="s">
        <v>231</v>
      </c>
      <c r="C3512" t="s">
        <v>464</v>
      </c>
      <c r="D3512">
        <v>7</v>
      </c>
      <c r="E3512">
        <v>5864062.5</v>
      </c>
      <c r="F3512">
        <v>6050000</v>
      </c>
      <c r="G3512">
        <v>5957031.25</v>
      </c>
      <c r="H3512">
        <v>-15221098.996611884</v>
      </c>
      <c r="I3512">
        <v>-2.0202800898333144E-7</v>
      </c>
      <c r="J3512">
        <v>6.4418588982653973E-6</v>
      </c>
      <c r="K3512">
        <v>-4.0546757242466258</v>
      </c>
      <c r="L3512">
        <v>-355.51484217263226</v>
      </c>
      <c r="M3512">
        <v>0</v>
      </c>
    </row>
    <row r="3513" spans="1:15" x14ac:dyDescent="0.15">
      <c r="A3513">
        <v>163</v>
      </c>
      <c r="B3513" t="s">
        <v>231</v>
      </c>
      <c r="C3513" t="s">
        <v>464</v>
      </c>
      <c r="D3513">
        <v>8</v>
      </c>
      <c r="E3513">
        <v>5957031.25</v>
      </c>
      <c r="F3513">
        <v>6050000</v>
      </c>
      <c r="G3513">
        <v>6003515.625</v>
      </c>
      <c r="H3513">
        <v>26766950.691817719</v>
      </c>
      <c r="I3513">
        <v>2.8852820461319436E-7</v>
      </c>
      <c r="J3513">
        <v>6.9324151118619231E-6</v>
      </c>
      <c r="K3513">
        <v>7.1303199070171006</v>
      </c>
      <c r="L3513">
        <v>345.85460193280863</v>
      </c>
      <c r="M3513">
        <v>0</v>
      </c>
    </row>
    <row r="3514" spans="1:15" x14ac:dyDescent="0.15">
      <c r="A3514">
        <v>163</v>
      </c>
      <c r="B3514" t="s">
        <v>231</v>
      </c>
      <c r="C3514" t="s">
        <v>464</v>
      </c>
      <c r="D3514">
        <v>9</v>
      </c>
      <c r="E3514">
        <v>5957031.25</v>
      </c>
      <c r="F3514">
        <v>6003515.625</v>
      </c>
      <c r="G3514">
        <v>5980273.4375</v>
      </c>
      <c r="H3514">
        <v>3306208.2605399187</v>
      </c>
      <c r="I3514">
        <v>3.9400674172438655E-8</v>
      </c>
      <c r="J3514">
        <v>6.6832875814211674E-6</v>
      </c>
      <c r="K3514">
        <v>0.88072499734078791</v>
      </c>
      <c r="L3514">
        <v>-44.71476438170945</v>
      </c>
      <c r="M3514">
        <v>0</v>
      </c>
    </row>
    <row r="3515" spans="1:15" x14ac:dyDescent="0.15">
      <c r="A3515">
        <v>163</v>
      </c>
      <c r="B3515" t="s">
        <v>231</v>
      </c>
      <c r="C3515" t="s">
        <v>464</v>
      </c>
      <c r="D3515">
        <v>10</v>
      </c>
      <c r="E3515">
        <v>5980273.4375</v>
      </c>
      <c r="F3515">
        <v>6003515.625</v>
      </c>
      <c r="G3515">
        <v>5991894.53125</v>
      </c>
      <c r="H3515">
        <v>14393131.356533933</v>
      </c>
      <c r="I3515">
        <v>1.6299044974003611E-7</v>
      </c>
      <c r="J3515">
        <v>6.8068773569887649E-6</v>
      </c>
      <c r="K3515">
        <v>3.8341173866763154</v>
      </c>
      <c r="L3515">
        <v>140.21002508419167</v>
      </c>
      <c r="M3515">
        <v>0</v>
      </c>
    </row>
    <row r="3516" spans="1:15" x14ac:dyDescent="0.15">
      <c r="A3516">
        <v>163</v>
      </c>
      <c r="B3516" t="s">
        <v>231</v>
      </c>
      <c r="C3516" t="s">
        <v>464</v>
      </c>
      <c r="D3516">
        <v>11</v>
      </c>
      <c r="E3516">
        <v>5980273.4375</v>
      </c>
      <c r="F3516">
        <v>5991894.53125</v>
      </c>
      <c r="G3516">
        <v>5986083.984375</v>
      </c>
      <c r="H3516">
        <v>8692161.7624990996</v>
      </c>
      <c r="I3516">
        <v>1.0095346196266737E-7</v>
      </c>
      <c r="J3516">
        <v>6.7448403692113961E-6</v>
      </c>
      <c r="K3516">
        <v>2.3154633773471232</v>
      </c>
      <c r="L3516">
        <v>45.206144537690413</v>
      </c>
      <c r="M3516">
        <v>0</v>
      </c>
    </row>
    <row r="3517" spans="1:15" x14ac:dyDescent="0.15">
      <c r="A3517">
        <v>163</v>
      </c>
      <c r="B3517" t="s">
        <v>231</v>
      </c>
      <c r="C3517" t="s">
        <v>464</v>
      </c>
      <c r="D3517">
        <v>12</v>
      </c>
      <c r="E3517">
        <v>5980273.4375</v>
      </c>
      <c r="F3517">
        <v>5986083.984375</v>
      </c>
      <c r="G3517">
        <v>5983178.7109375</v>
      </c>
      <c r="H3517">
        <v>5960226.4431018289</v>
      </c>
      <c r="I3517">
        <v>7.0116721779202084E-8</v>
      </c>
      <c r="J3517">
        <v>6.7140036290279308E-6</v>
      </c>
      <c r="K3517">
        <v>1.5877162007314429</v>
      </c>
      <c r="L3517">
        <v>-0.38361327556058755</v>
      </c>
      <c r="M3517">
        <v>0</v>
      </c>
    </row>
    <row r="3518" spans="1:15" x14ac:dyDescent="0.15">
      <c r="A3518">
        <v>163</v>
      </c>
      <c r="B3518" t="s">
        <v>231</v>
      </c>
      <c r="C3518" t="s">
        <v>465</v>
      </c>
      <c r="D3518">
        <v>12</v>
      </c>
      <c r="E3518">
        <v>5980273.4375</v>
      </c>
      <c r="F3518">
        <v>5986083.984375</v>
      </c>
      <c r="G3518">
        <v>5983178.7109375</v>
      </c>
      <c r="H3518">
        <v>5960226.4431018289</v>
      </c>
      <c r="I3518">
        <v>7.0116721779202084E-8</v>
      </c>
      <c r="J3518">
        <v>6.7140036290279308E-6</v>
      </c>
      <c r="K3518">
        <v>1.5877162007314429</v>
      </c>
      <c r="L3518">
        <v>-0.38361327556058755</v>
      </c>
      <c r="M3518">
        <v>0</v>
      </c>
      <c r="N3518" t="s">
        <v>466</v>
      </c>
      <c r="O3518" t="s">
        <v>467</v>
      </c>
    </row>
    <row r="3519" spans="1:15" x14ac:dyDescent="0.15">
      <c r="A3519">
        <v>164</v>
      </c>
      <c r="B3519" t="s">
        <v>232</v>
      </c>
      <c r="C3519" t="s">
        <v>461</v>
      </c>
      <c r="D3519">
        <v>0</v>
      </c>
      <c r="E3519">
        <v>100000</v>
      </c>
      <c r="F3519">
        <v>12000000</v>
      </c>
      <c r="G3519">
        <v>100000</v>
      </c>
      <c r="H3519">
        <v>-189.13251975055081</v>
      </c>
      <c r="I3519">
        <v>-1.6670977603713922E-4</v>
      </c>
      <c r="J3519">
        <v>-1.5332282784188156E-4</v>
      </c>
      <c r="K3519">
        <v>-6.66163413208305E-5</v>
      </c>
      <c r="L3519">
        <v>-100.18913251975054</v>
      </c>
      <c r="M3519">
        <v>0</v>
      </c>
      <c r="O3519" t="s">
        <v>462</v>
      </c>
    </row>
    <row r="3520" spans="1:15" x14ac:dyDescent="0.15">
      <c r="A3520">
        <v>164</v>
      </c>
      <c r="B3520" t="s">
        <v>232</v>
      </c>
      <c r="C3520" t="s">
        <v>461</v>
      </c>
      <c r="D3520">
        <v>0</v>
      </c>
      <c r="E3520">
        <v>100000</v>
      </c>
      <c r="F3520">
        <v>12000000</v>
      </c>
      <c r="G3520">
        <v>12000000</v>
      </c>
      <c r="H3520">
        <v>5456500085880.8682</v>
      </c>
      <c r="I3520">
        <v>7.7175515226055817E-3</v>
      </c>
      <c r="J3520">
        <v>7.730938470800839E-3</v>
      </c>
      <c r="K3520">
        <v>1921890.9186933849</v>
      </c>
      <c r="L3520">
        <v>45470734.049007237</v>
      </c>
      <c r="M3520">
        <v>0</v>
      </c>
      <c r="O3520" t="s">
        <v>463</v>
      </c>
    </row>
    <row r="3521" spans="1:13" x14ac:dyDescent="0.15">
      <c r="A3521">
        <v>164</v>
      </c>
      <c r="B3521" t="s">
        <v>232</v>
      </c>
      <c r="C3521" t="s">
        <v>464</v>
      </c>
      <c r="D3521">
        <v>1</v>
      </c>
      <c r="E3521">
        <v>100000</v>
      </c>
      <c r="F3521">
        <v>12000000</v>
      </c>
      <c r="G3521">
        <v>6050000</v>
      </c>
      <c r="H3521">
        <v>149909107914.62027</v>
      </c>
      <c r="I3521">
        <v>4.6500292274772947E-4</v>
      </c>
      <c r="J3521">
        <v>4.7838987094298713E-4</v>
      </c>
      <c r="K3521">
        <v>52801.053531739206</v>
      </c>
      <c r="L3521">
        <v>2477736.4944565333</v>
      </c>
      <c r="M3521">
        <v>0</v>
      </c>
    </row>
    <row r="3522" spans="1:13" x14ac:dyDescent="0.15">
      <c r="A3522">
        <v>164</v>
      </c>
      <c r="B3522" t="s">
        <v>232</v>
      </c>
      <c r="C3522" t="s">
        <v>464</v>
      </c>
      <c r="D3522">
        <v>2</v>
      </c>
      <c r="E3522">
        <v>100000</v>
      </c>
      <c r="F3522">
        <v>6050000</v>
      </c>
      <c r="G3522">
        <v>3075000</v>
      </c>
      <c r="H3522">
        <v>72930528.365509391</v>
      </c>
      <c r="I3522">
        <v>1.6872042679252514E-6</v>
      </c>
      <c r="J3522">
        <v>1.5074152463182899E-5</v>
      </c>
      <c r="K3522">
        <v>25.687623559994023</v>
      </c>
      <c r="L3522">
        <v>2271.7244996913623</v>
      </c>
      <c r="M3522">
        <v>0</v>
      </c>
    </row>
    <row r="3523" spans="1:13" x14ac:dyDescent="0.15">
      <c r="A3523">
        <v>164</v>
      </c>
      <c r="B3523" t="s">
        <v>232</v>
      </c>
      <c r="C3523" t="s">
        <v>464</v>
      </c>
      <c r="D3523">
        <v>3</v>
      </c>
      <c r="E3523">
        <v>100000</v>
      </c>
      <c r="F3523">
        <v>3075000</v>
      </c>
      <c r="G3523">
        <v>1587500</v>
      </c>
      <c r="H3523">
        <v>-248838.47580467365</v>
      </c>
      <c r="I3523">
        <v>-1.2353974531173732E-5</v>
      </c>
      <c r="J3523">
        <v>1.032973664083915E-6</v>
      </c>
      <c r="K3523">
        <v>-8.7646000062932508E-2</v>
      </c>
      <c r="L3523">
        <v>-115.67486461761723</v>
      </c>
      <c r="M3523">
        <v>0</v>
      </c>
    </row>
    <row r="3524" spans="1:13" x14ac:dyDescent="0.15">
      <c r="A3524">
        <v>164</v>
      </c>
      <c r="B3524" t="s">
        <v>232</v>
      </c>
      <c r="C3524" t="s">
        <v>464</v>
      </c>
      <c r="D3524">
        <v>4</v>
      </c>
      <c r="E3524">
        <v>1587500</v>
      </c>
      <c r="F3524">
        <v>3075000</v>
      </c>
      <c r="G3524">
        <v>2331250</v>
      </c>
      <c r="H3524">
        <v>-3303541.6439483929</v>
      </c>
      <c r="I3524">
        <v>-7.573077353039381E-6</v>
      </c>
      <c r="J3524">
        <v>5.8138708422182662E-6</v>
      </c>
      <c r="K3524">
        <v>-1.1635749262532771</v>
      </c>
      <c r="L3524">
        <v>-241.70688016936805</v>
      </c>
      <c r="M3524">
        <v>0</v>
      </c>
    </row>
    <row r="3525" spans="1:13" x14ac:dyDescent="0.15">
      <c r="A3525">
        <v>164</v>
      </c>
      <c r="B3525" t="s">
        <v>232</v>
      </c>
      <c r="C3525" t="s">
        <v>464</v>
      </c>
      <c r="D3525">
        <v>5</v>
      </c>
      <c r="E3525">
        <v>2331250</v>
      </c>
      <c r="F3525">
        <v>3075000</v>
      </c>
      <c r="G3525">
        <v>2703125</v>
      </c>
      <c r="H3525">
        <v>-38362822.353201836</v>
      </c>
      <c r="I3525">
        <v>-3.5372535089041834E-6</v>
      </c>
      <c r="J3525">
        <v>9.8496946863534638E-6</v>
      </c>
      <c r="K3525">
        <v>-13.512170573743106</v>
      </c>
      <c r="L3525">
        <v>-1519.2026766502413</v>
      </c>
      <c r="M3525">
        <v>0</v>
      </c>
    </row>
    <row r="3526" spans="1:13" x14ac:dyDescent="0.15">
      <c r="A3526">
        <v>164</v>
      </c>
      <c r="B3526" t="s">
        <v>232</v>
      </c>
      <c r="C3526" t="s">
        <v>464</v>
      </c>
      <c r="D3526">
        <v>6</v>
      </c>
      <c r="E3526">
        <v>2703125</v>
      </c>
      <c r="F3526">
        <v>3075000</v>
      </c>
      <c r="G3526">
        <v>2889062.5</v>
      </c>
      <c r="H3526">
        <v>-27759274.828550056</v>
      </c>
      <c r="I3526">
        <v>-1.0634095551293173E-6</v>
      </c>
      <c r="J3526">
        <v>1.232353864012833E-5</v>
      </c>
      <c r="K3526">
        <v>-9.777384287146333</v>
      </c>
      <c r="L3526">
        <v>-1060.8402320320192</v>
      </c>
      <c r="M3526">
        <v>0</v>
      </c>
    </row>
    <row r="3527" spans="1:13" x14ac:dyDescent="0.15">
      <c r="A3527">
        <v>164</v>
      </c>
      <c r="B3527" t="s">
        <v>232</v>
      </c>
      <c r="C3527" t="s">
        <v>464</v>
      </c>
      <c r="D3527">
        <v>7</v>
      </c>
      <c r="E3527">
        <v>2889062.5</v>
      </c>
      <c r="F3527">
        <v>3075000</v>
      </c>
      <c r="G3527">
        <v>2982031.25</v>
      </c>
      <c r="H3527">
        <v>9622411.1196364202</v>
      </c>
      <c r="I3527">
        <v>2.7865372032186597E-7</v>
      </c>
      <c r="J3527">
        <v>1.3665601915579513E-5</v>
      </c>
      <c r="K3527">
        <v>3.389209979967962</v>
      </c>
      <c r="L3527">
        <v>222.67975460137851</v>
      </c>
      <c r="M3527">
        <v>0</v>
      </c>
    </row>
    <row r="3528" spans="1:13" x14ac:dyDescent="0.15">
      <c r="A3528">
        <v>164</v>
      </c>
      <c r="B3528" t="s">
        <v>232</v>
      </c>
      <c r="C3528" t="s">
        <v>464</v>
      </c>
      <c r="D3528">
        <v>8</v>
      </c>
      <c r="E3528">
        <v>2889062.5</v>
      </c>
      <c r="F3528">
        <v>2982031.25</v>
      </c>
      <c r="G3528">
        <v>2935546.875</v>
      </c>
      <c r="H3528">
        <v>-12130231.767889181</v>
      </c>
      <c r="I3528">
        <v>-4.0063811622171406E-7</v>
      </c>
      <c r="J3528">
        <v>1.2986310079035933E-5</v>
      </c>
      <c r="K3528">
        <v>-4.2725156986025583</v>
      </c>
      <c r="L3528">
        <v>-513.21880673048975</v>
      </c>
      <c r="M3528">
        <v>0</v>
      </c>
    </row>
    <row r="3529" spans="1:13" x14ac:dyDescent="0.15">
      <c r="A3529">
        <v>164</v>
      </c>
      <c r="B3529" t="s">
        <v>232</v>
      </c>
      <c r="C3529" t="s">
        <v>464</v>
      </c>
      <c r="D3529">
        <v>9</v>
      </c>
      <c r="E3529">
        <v>2935546.875</v>
      </c>
      <c r="F3529">
        <v>2982031.25</v>
      </c>
      <c r="G3529">
        <v>2958789.0625</v>
      </c>
      <c r="H3529">
        <v>-2043727.6906807441</v>
      </c>
      <c r="I3529">
        <v>-6.3087161646189355E-8</v>
      </c>
      <c r="J3529">
        <v>1.3323861033611458E-5</v>
      </c>
      <c r="K3529">
        <v>-0.71984268801994133</v>
      </c>
      <c r="L3529">
        <v>-169.07311226011888</v>
      </c>
      <c r="M3529">
        <v>0</v>
      </c>
    </row>
    <row r="3530" spans="1:13" x14ac:dyDescent="0.15">
      <c r="A3530">
        <v>164</v>
      </c>
      <c r="B3530" t="s">
        <v>232</v>
      </c>
      <c r="C3530" t="s">
        <v>464</v>
      </c>
      <c r="D3530">
        <v>10</v>
      </c>
      <c r="E3530">
        <v>2958789.0625</v>
      </c>
      <c r="F3530">
        <v>2982031.25</v>
      </c>
      <c r="G3530">
        <v>2970410.15625</v>
      </c>
      <c r="H3530">
        <v>3588897.5906674122</v>
      </c>
      <c r="I3530">
        <v>1.0725506721198648E-7</v>
      </c>
      <c r="J3530">
        <v>1.3494203262469634E-5</v>
      </c>
      <c r="K3530">
        <v>1.2640831263747294</v>
      </c>
      <c r="L3530">
        <v>20.821617281238453</v>
      </c>
      <c r="M3530">
        <v>0</v>
      </c>
    </row>
    <row r="3531" spans="1:13" x14ac:dyDescent="0.15">
      <c r="A3531">
        <v>164</v>
      </c>
      <c r="B3531" t="s">
        <v>232</v>
      </c>
      <c r="C3531" t="s">
        <v>464</v>
      </c>
      <c r="D3531">
        <v>11</v>
      </c>
      <c r="E3531">
        <v>2958789.0625</v>
      </c>
      <c r="F3531">
        <v>2970410.15625</v>
      </c>
      <c r="G3531">
        <v>2964599.609375</v>
      </c>
      <c r="H3531">
        <v>722827.72134532605</v>
      </c>
      <c r="I3531">
        <v>2.1951931415430034E-8</v>
      </c>
      <c r="J3531">
        <v>1.3408900126673077E-5</v>
      </c>
      <c r="K3531">
        <v>0.25459470568470638</v>
      </c>
      <c r="L3531">
        <v>-75.618032227370051</v>
      </c>
      <c r="M3531">
        <v>0</v>
      </c>
    </row>
    <row r="3532" spans="1:13" x14ac:dyDescent="0.15">
      <c r="A3532">
        <v>164</v>
      </c>
      <c r="B3532" t="s">
        <v>232</v>
      </c>
      <c r="C3532" t="s">
        <v>464</v>
      </c>
      <c r="D3532">
        <v>12</v>
      </c>
      <c r="E3532">
        <v>2964599.609375</v>
      </c>
      <c r="F3532">
        <v>2970410.15625</v>
      </c>
      <c r="G3532">
        <v>2967504.8828125</v>
      </c>
      <c r="H3532">
        <v>2143367.8045281256</v>
      </c>
      <c r="I3532">
        <v>6.4570162522804148E-8</v>
      </c>
      <c r="J3532">
        <v>1.3451518357780451E-5</v>
      </c>
      <c r="K3532">
        <v>0.75493797381245376</v>
      </c>
      <c r="L3532">
        <v>-27.77205466645384</v>
      </c>
      <c r="M3532">
        <v>0</v>
      </c>
    </row>
    <row r="3533" spans="1:13" x14ac:dyDescent="0.15">
      <c r="A3533">
        <v>164</v>
      </c>
      <c r="B3533" t="s">
        <v>232</v>
      </c>
      <c r="C3533" t="s">
        <v>464</v>
      </c>
      <c r="D3533">
        <v>13</v>
      </c>
      <c r="E3533">
        <v>2967504.8828125</v>
      </c>
      <c r="F3533">
        <v>2970410.15625</v>
      </c>
      <c r="G3533">
        <v>2968957.51953125</v>
      </c>
      <c r="H3533">
        <v>2863026.4204459079</v>
      </c>
      <c r="I3533">
        <v>8.5904960544587645E-8</v>
      </c>
      <c r="J3533">
        <v>1.3472853155802235E-5</v>
      </c>
      <c r="K3533">
        <v>1.0084164557556194</v>
      </c>
      <c r="L3533">
        <v>-3.5679560380529436</v>
      </c>
      <c r="M3533">
        <v>0</v>
      </c>
    </row>
    <row r="3534" spans="1:13" x14ac:dyDescent="0.15">
      <c r="A3534">
        <v>164</v>
      </c>
      <c r="B3534" t="s">
        <v>232</v>
      </c>
      <c r="C3534" t="s">
        <v>464</v>
      </c>
      <c r="D3534">
        <v>14</v>
      </c>
      <c r="E3534">
        <v>2968957.51953125</v>
      </c>
      <c r="F3534">
        <v>2970410.15625</v>
      </c>
      <c r="G3534">
        <v>2969683.837890625</v>
      </c>
      <c r="H3534">
        <v>3225169.5291494275</v>
      </c>
      <c r="I3534">
        <v>9.6577650912604395E-8</v>
      </c>
      <c r="J3534">
        <v>1.3483525846170252E-5</v>
      </c>
      <c r="K3534">
        <v>1.1359706646679661</v>
      </c>
      <c r="L3534">
        <v>8.6031276460821751</v>
      </c>
      <c r="M3534">
        <v>0</v>
      </c>
    </row>
    <row r="3535" spans="1:13" x14ac:dyDescent="0.15">
      <c r="A3535">
        <v>164</v>
      </c>
      <c r="B3535" t="s">
        <v>232</v>
      </c>
      <c r="C3535" t="s">
        <v>464</v>
      </c>
      <c r="D3535">
        <v>15</v>
      </c>
      <c r="E3535">
        <v>2968957.51953125</v>
      </c>
      <c r="F3535">
        <v>2969683.837890625</v>
      </c>
      <c r="G3535">
        <v>2969320.6787109375</v>
      </c>
      <c r="H3535">
        <v>3043912.6894260817</v>
      </c>
      <c r="I3535">
        <v>9.1241090232709436E-8</v>
      </c>
      <c r="J3535">
        <v>1.3478189285490357E-5</v>
      </c>
      <c r="K3535">
        <v>1.0721282989147318</v>
      </c>
      <c r="L3535">
        <v>2.5120900969014444</v>
      </c>
      <c r="M3535">
        <v>0</v>
      </c>
    </row>
    <row r="3536" spans="1:13" x14ac:dyDescent="0.15">
      <c r="A3536">
        <v>164</v>
      </c>
      <c r="B3536" t="s">
        <v>232</v>
      </c>
      <c r="C3536" t="s">
        <v>464</v>
      </c>
      <c r="D3536">
        <v>16</v>
      </c>
      <c r="E3536">
        <v>2968957.51953125</v>
      </c>
      <c r="F3536">
        <v>2969320.6787109375</v>
      </c>
      <c r="G3536">
        <v>2969139.0991210938</v>
      </c>
      <c r="H3536">
        <v>2953400.345511239</v>
      </c>
      <c r="I3536">
        <v>8.8572296222389952E-8</v>
      </c>
      <c r="J3536">
        <v>1.3475520491480037E-5</v>
      </c>
      <c r="K3536">
        <v>1.0402480003604058</v>
      </c>
      <c r="L3536">
        <v>-0.53007801535851307</v>
      </c>
      <c r="M3536">
        <v>0</v>
      </c>
    </row>
    <row r="3537" spans="1:15" x14ac:dyDescent="0.15">
      <c r="A3537">
        <v>164</v>
      </c>
      <c r="B3537" t="s">
        <v>232</v>
      </c>
      <c r="C3537" t="s">
        <v>465</v>
      </c>
      <c r="D3537">
        <v>16</v>
      </c>
      <c r="E3537">
        <v>2968957.51953125</v>
      </c>
      <c r="F3537">
        <v>2969320.6787109375</v>
      </c>
      <c r="G3537">
        <v>2969139.0991210938</v>
      </c>
      <c r="H3537">
        <v>2953400.345511239</v>
      </c>
      <c r="I3537">
        <v>8.8572296222389952E-8</v>
      </c>
      <c r="J3537">
        <v>1.3475520491480037E-5</v>
      </c>
      <c r="K3537">
        <v>1.0402480003604058</v>
      </c>
      <c r="L3537">
        <v>-0.53007801535851307</v>
      </c>
      <c r="M3537">
        <v>0</v>
      </c>
      <c r="N3537" t="s">
        <v>466</v>
      </c>
      <c r="O3537" t="s">
        <v>467</v>
      </c>
    </row>
    <row r="3538" spans="1:15" x14ac:dyDescent="0.15">
      <c r="A3538">
        <v>165</v>
      </c>
      <c r="B3538" t="s">
        <v>233</v>
      </c>
      <c r="C3538" t="s">
        <v>461</v>
      </c>
      <c r="D3538">
        <v>0</v>
      </c>
      <c r="E3538">
        <v>100000</v>
      </c>
      <c r="F3538">
        <v>12000000</v>
      </c>
      <c r="G3538">
        <v>100000</v>
      </c>
      <c r="H3538">
        <v>-174.03391689689187</v>
      </c>
      <c r="I3538">
        <v>-1.7194869808133322E-4</v>
      </c>
      <c r="J3538">
        <v>-1.5870567337681674E-4</v>
      </c>
      <c r="K3538">
        <v>-5.6874715627721345E-5</v>
      </c>
      <c r="L3538">
        <v>-100.17403391689689</v>
      </c>
      <c r="M3538">
        <v>0</v>
      </c>
      <c r="O3538" t="s">
        <v>462</v>
      </c>
    </row>
    <row r="3539" spans="1:15" x14ac:dyDescent="0.15">
      <c r="A3539">
        <v>165</v>
      </c>
      <c r="B3539" t="s">
        <v>233</v>
      </c>
      <c r="C3539" t="s">
        <v>461</v>
      </c>
      <c r="D3539">
        <v>0</v>
      </c>
      <c r="E3539">
        <v>100000</v>
      </c>
      <c r="F3539">
        <v>12000000</v>
      </c>
      <c r="G3539">
        <v>12000000</v>
      </c>
      <c r="H3539">
        <v>4686200269606.6982</v>
      </c>
      <c r="I3539">
        <v>6.7379915755616648E-3</v>
      </c>
      <c r="J3539">
        <v>6.7512346002661814E-3</v>
      </c>
      <c r="K3539">
        <v>1531461.8693914602</v>
      </c>
      <c r="L3539">
        <v>39051568.913389154</v>
      </c>
      <c r="M3539">
        <v>0</v>
      </c>
      <c r="O3539" t="s">
        <v>463</v>
      </c>
    </row>
    <row r="3540" spans="1:15" x14ac:dyDescent="0.15">
      <c r="A3540">
        <v>165</v>
      </c>
      <c r="B3540" t="s">
        <v>233</v>
      </c>
      <c r="C3540" t="s">
        <v>464</v>
      </c>
      <c r="D3540">
        <v>1</v>
      </c>
      <c r="E3540">
        <v>100000</v>
      </c>
      <c r="F3540">
        <v>12000000</v>
      </c>
      <c r="G3540">
        <v>6050000</v>
      </c>
      <c r="H3540">
        <v>116789060349.32439</v>
      </c>
      <c r="I3540">
        <v>3.7965357017625439E-4</v>
      </c>
      <c r="J3540">
        <v>3.9289659488077089E-4</v>
      </c>
      <c r="K3540">
        <v>38166.954546750414</v>
      </c>
      <c r="L3540">
        <v>1930297.69172437</v>
      </c>
      <c r="M3540">
        <v>0</v>
      </c>
    </row>
    <row r="3541" spans="1:15" x14ac:dyDescent="0.15">
      <c r="A3541">
        <v>165</v>
      </c>
      <c r="B3541" t="s">
        <v>233</v>
      </c>
      <c r="C3541" t="s">
        <v>464</v>
      </c>
      <c r="D3541">
        <v>2</v>
      </c>
      <c r="E3541">
        <v>100000</v>
      </c>
      <c r="F3541">
        <v>6050000</v>
      </c>
      <c r="G3541">
        <v>3075000</v>
      </c>
      <c r="H3541">
        <v>-3082538.9368499015</v>
      </c>
      <c r="I3541">
        <v>-9.501454929749331E-8</v>
      </c>
      <c r="J3541">
        <v>1.3148010155218988E-5</v>
      </c>
      <c r="K3541">
        <v>-1.0073813689350326</v>
      </c>
      <c r="L3541">
        <v>-200.24516867804559</v>
      </c>
      <c r="M3541">
        <v>0</v>
      </c>
    </row>
    <row r="3542" spans="1:15" x14ac:dyDescent="0.15">
      <c r="A3542">
        <v>165</v>
      </c>
      <c r="B3542" t="s">
        <v>233</v>
      </c>
      <c r="C3542" t="s">
        <v>464</v>
      </c>
      <c r="D3542">
        <v>3</v>
      </c>
      <c r="E3542">
        <v>3075000</v>
      </c>
      <c r="F3542">
        <v>6050000</v>
      </c>
      <c r="G3542">
        <v>4562500</v>
      </c>
      <c r="H3542">
        <v>18927432065.900402</v>
      </c>
      <c r="I3542">
        <v>9.7446956227142365E-5</v>
      </c>
      <c r="J3542">
        <v>1.1068998093165884E-4</v>
      </c>
      <c r="K3542">
        <v>6185.5317371778647</v>
      </c>
      <c r="L3542">
        <v>414747.82610192662</v>
      </c>
      <c r="M3542">
        <v>0</v>
      </c>
    </row>
    <row r="3543" spans="1:15" x14ac:dyDescent="0.15">
      <c r="A3543">
        <v>165</v>
      </c>
      <c r="B3543" t="s">
        <v>233</v>
      </c>
      <c r="C3543" t="s">
        <v>464</v>
      </c>
      <c r="D3543">
        <v>4</v>
      </c>
      <c r="E3543">
        <v>3075000</v>
      </c>
      <c r="F3543">
        <v>4562500</v>
      </c>
      <c r="G3543">
        <v>3818750</v>
      </c>
      <c r="H3543">
        <v>3771921442.262701</v>
      </c>
      <c r="I3543">
        <v>2.9685370875816289E-5</v>
      </c>
      <c r="J3543">
        <v>4.2928395580332772E-5</v>
      </c>
      <c r="K3543">
        <v>1232.6732813000717</v>
      </c>
      <c r="L3543">
        <v>98673.720255651744</v>
      </c>
      <c r="M3543">
        <v>0</v>
      </c>
    </row>
    <row r="3544" spans="1:15" x14ac:dyDescent="0.15">
      <c r="A3544">
        <v>165</v>
      </c>
      <c r="B3544" t="s">
        <v>233</v>
      </c>
      <c r="C3544" t="s">
        <v>464</v>
      </c>
      <c r="D3544">
        <v>5</v>
      </c>
      <c r="E3544">
        <v>3075000</v>
      </c>
      <c r="F3544">
        <v>3818750</v>
      </c>
      <c r="G3544">
        <v>3446875</v>
      </c>
      <c r="H3544">
        <v>886465839.03718162</v>
      </c>
      <c r="I3544">
        <v>9.9631505224017101E-6</v>
      </c>
      <c r="J3544">
        <v>2.3206175226918192E-5</v>
      </c>
      <c r="K3544">
        <v>289.69923453943437</v>
      </c>
      <c r="L3544">
        <v>25617.957252211978</v>
      </c>
      <c r="M3544">
        <v>0</v>
      </c>
    </row>
    <row r="3545" spans="1:15" x14ac:dyDescent="0.15">
      <c r="A3545">
        <v>165</v>
      </c>
      <c r="B3545" t="s">
        <v>233</v>
      </c>
      <c r="C3545" t="s">
        <v>464</v>
      </c>
      <c r="D3545">
        <v>6</v>
      </c>
      <c r="E3545">
        <v>3075000</v>
      </c>
      <c r="F3545">
        <v>3446875</v>
      </c>
      <c r="G3545">
        <v>3260937.5</v>
      </c>
      <c r="H3545">
        <v>154631683.11995581</v>
      </c>
      <c r="I3545">
        <v>2.9893438835621829E-6</v>
      </c>
      <c r="J3545">
        <v>1.6232368588078665E-5</v>
      </c>
      <c r="K3545">
        <v>50.534017513918705</v>
      </c>
      <c r="L3545">
        <v>4641.9394919392298</v>
      </c>
      <c r="M3545">
        <v>0</v>
      </c>
    </row>
    <row r="3546" spans="1:15" x14ac:dyDescent="0.15">
      <c r="A3546">
        <v>165</v>
      </c>
      <c r="B3546" t="s">
        <v>233</v>
      </c>
      <c r="C3546" t="s">
        <v>464</v>
      </c>
      <c r="D3546">
        <v>7</v>
      </c>
      <c r="E3546">
        <v>3075000</v>
      </c>
      <c r="F3546">
        <v>3260937.5</v>
      </c>
      <c r="G3546">
        <v>3167968.75</v>
      </c>
      <c r="H3546">
        <v>49833932.629862867</v>
      </c>
      <c r="I3546">
        <v>1.2214449471202748E-6</v>
      </c>
      <c r="J3546">
        <v>1.4464469651636756E-5</v>
      </c>
      <c r="K3546">
        <v>16.285852766352885</v>
      </c>
      <c r="L3546">
        <v>1473.0563197589265</v>
      </c>
      <c r="M3546">
        <v>0</v>
      </c>
    </row>
    <row r="3547" spans="1:15" x14ac:dyDescent="0.15">
      <c r="A3547">
        <v>165</v>
      </c>
      <c r="B3547" t="s">
        <v>233</v>
      </c>
      <c r="C3547" t="s">
        <v>464</v>
      </c>
      <c r="D3547">
        <v>8</v>
      </c>
      <c r="E3547">
        <v>3075000</v>
      </c>
      <c r="F3547">
        <v>3167968.75</v>
      </c>
      <c r="G3547">
        <v>3121484.375</v>
      </c>
      <c r="H3547">
        <v>20340298.615749992</v>
      </c>
      <c r="I3547">
        <v>5.5584060004764024E-7</v>
      </c>
      <c r="J3547">
        <v>1.3798865304564122E-5</v>
      </c>
      <c r="K3547">
        <v>6.6472600294292148</v>
      </c>
      <c r="L3547">
        <v>551.62263116405927</v>
      </c>
      <c r="M3547">
        <v>0</v>
      </c>
    </row>
    <row r="3548" spans="1:15" x14ac:dyDescent="0.15">
      <c r="A3548">
        <v>165</v>
      </c>
      <c r="B3548" t="s">
        <v>233</v>
      </c>
      <c r="C3548" t="s">
        <v>464</v>
      </c>
      <c r="D3548">
        <v>9</v>
      </c>
      <c r="E3548">
        <v>3075000</v>
      </c>
      <c r="F3548">
        <v>3121484.375</v>
      </c>
      <c r="G3548">
        <v>3098242.1875</v>
      </c>
      <c r="H3548">
        <v>7886020.2288672728</v>
      </c>
      <c r="I3548">
        <v>2.2851160040564509E-7</v>
      </c>
      <c r="J3548">
        <v>1.3471536304922127E-5</v>
      </c>
      <c r="K3548">
        <v>2.5771709672949061</v>
      </c>
      <c r="L3548">
        <v>154.53207824371452</v>
      </c>
      <c r="M3548">
        <v>0</v>
      </c>
    </row>
    <row r="3549" spans="1:15" x14ac:dyDescent="0.15">
      <c r="A3549">
        <v>165</v>
      </c>
      <c r="B3549" t="s">
        <v>233</v>
      </c>
      <c r="C3549" t="s">
        <v>464</v>
      </c>
      <c r="D3549">
        <v>10</v>
      </c>
      <c r="E3549">
        <v>3075000</v>
      </c>
      <c r="F3549">
        <v>3098242.1875</v>
      </c>
      <c r="G3549">
        <v>3086621.09375</v>
      </c>
      <c r="H3549">
        <v>2218392.3461972089</v>
      </c>
      <c r="I3549">
        <v>6.6271120312461941E-8</v>
      </c>
      <c r="J3549">
        <v>1.3309295824828944E-5</v>
      </c>
      <c r="K3549">
        <v>0.72497612011703871</v>
      </c>
      <c r="L3549">
        <v>-28.128776457558711</v>
      </c>
      <c r="M3549">
        <v>0</v>
      </c>
    </row>
    <row r="3550" spans="1:15" x14ac:dyDescent="0.15">
      <c r="A3550">
        <v>165</v>
      </c>
      <c r="B3550" t="s">
        <v>233</v>
      </c>
      <c r="C3550" t="s">
        <v>464</v>
      </c>
      <c r="D3550">
        <v>11</v>
      </c>
      <c r="E3550">
        <v>3086621.09375</v>
      </c>
      <c r="F3550">
        <v>3098242.1875</v>
      </c>
      <c r="G3550">
        <v>3092431.640625</v>
      </c>
      <c r="H3550">
        <v>5006056.5294404356</v>
      </c>
      <c r="I3550">
        <v>1.4727194250602037E-7</v>
      </c>
      <c r="J3550">
        <v>1.3390296647022502E-5</v>
      </c>
      <c r="K3550">
        <v>1.6359916883150223</v>
      </c>
      <c r="L3550">
        <v>61.880911567334756</v>
      </c>
      <c r="M3550">
        <v>0</v>
      </c>
    </row>
    <row r="3551" spans="1:15" x14ac:dyDescent="0.15">
      <c r="A3551">
        <v>165</v>
      </c>
      <c r="B3551" t="s">
        <v>233</v>
      </c>
      <c r="C3551" t="s">
        <v>464</v>
      </c>
      <c r="D3551">
        <v>12</v>
      </c>
      <c r="E3551">
        <v>3086621.09375</v>
      </c>
      <c r="F3551">
        <v>3092431.640625</v>
      </c>
      <c r="G3551">
        <v>3089526.3671875</v>
      </c>
      <c r="H3551">
        <v>3600736.9155277456</v>
      </c>
      <c r="I3551">
        <v>1.0674200742145542E-7</v>
      </c>
      <c r="J3551">
        <v>1.3349766711937937E-5</v>
      </c>
      <c r="K3551">
        <v>1.1767297534434591</v>
      </c>
      <c r="L3551">
        <v>16.54656693561796</v>
      </c>
      <c r="M3551">
        <v>0</v>
      </c>
    </row>
    <row r="3552" spans="1:15" x14ac:dyDescent="0.15">
      <c r="A3552">
        <v>165</v>
      </c>
      <c r="B3552" t="s">
        <v>233</v>
      </c>
      <c r="C3552" t="s">
        <v>464</v>
      </c>
      <c r="D3552">
        <v>13</v>
      </c>
      <c r="E3552">
        <v>3086621.09375</v>
      </c>
      <c r="F3552">
        <v>3089526.3671875</v>
      </c>
      <c r="G3552">
        <v>3088073.73046875</v>
      </c>
      <c r="H3552">
        <v>2906674.8175757537</v>
      </c>
      <c r="I3552">
        <v>8.6498517974978499E-8</v>
      </c>
      <c r="J3552">
        <v>1.332952322249146E-5</v>
      </c>
      <c r="K3552">
        <v>0.94990853863171454</v>
      </c>
      <c r="L3552">
        <v>-5.8741768728903088</v>
      </c>
      <c r="M3552">
        <v>0</v>
      </c>
    </row>
    <row r="3553" spans="1:15" x14ac:dyDescent="0.15">
      <c r="A3553">
        <v>165</v>
      </c>
      <c r="B3553" t="s">
        <v>233</v>
      </c>
      <c r="C3553" t="s">
        <v>464</v>
      </c>
      <c r="D3553">
        <v>14</v>
      </c>
      <c r="E3553">
        <v>3088073.73046875</v>
      </c>
      <c r="F3553">
        <v>3089526.3671875</v>
      </c>
      <c r="G3553">
        <v>3088800.048828125</v>
      </c>
      <c r="H3553">
        <v>3252997.8514139522</v>
      </c>
      <c r="I3553">
        <v>9.6618691669467092E-8</v>
      </c>
      <c r="J3553">
        <v>1.3339643396185949E-5</v>
      </c>
      <c r="K3553">
        <v>1.0630877649347517</v>
      </c>
      <c r="L3553">
        <v>5.315909090590794</v>
      </c>
      <c r="M3553">
        <v>0</v>
      </c>
    </row>
    <row r="3554" spans="1:15" x14ac:dyDescent="0.15">
      <c r="A3554">
        <v>165</v>
      </c>
      <c r="B3554" t="s">
        <v>233</v>
      </c>
      <c r="C3554" t="s">
        <v>464</v>
      </c>
      <c r="D3554">
        <v>15</v>
      </c>
      <c r="E3554">
        <v>3088073.73046875</v>
      </c>
      <c r="F3554">
        <v>3088800.048828125</v>
      </c>
      <c r="G3554">
        <v>3088436.8896484375</v>
      </c>
      <c r="H3554">
        <v>3079666.9158226904</v>
      </c>
      <c r="I3554">
        <v>9.1558431920417109E-8</v>
      </c>
      <c r="J3554">
        <v>1.3334583136436899E-5</v>
      </c>
      <c r="K3554">
        <v>1.0064427853410298</v>
      </c>
      <c r="L3554">
        <v>-0.28396156823348428</v>
      </c>
      <c r="M3554">
        <v>0</v>
      </c>
    </row>
    <row r="3555" spans="1:15" x14ac:dyDescent="0.15">
      <c r="A3555">
        <v>165</v>
      </c>
      <c r="B3555" t="s">
        <v>233</v>
      </c>
      <c r="C3555" t="s">
        <v>465</v>
      </c>
      <c r="D3555">
        <v>15</v>
      </c>
      <c r="E3555">
        <v>3088073.73046875</v>
      </c>
      <c r="F3555">
        <v>3088800.048828125</v>
      </c>
      <c r="G3555">
        <v>3088436.8896484375</v>
      </c>
      <c r="H3555">
        <v>3079666.9158226904</v>
      </c>
      <c r="I3555">
        <v>9.1558431920417109E-8</v>
      </c>
      <c r="J3555">
        <v>1.3334583136436899E-5</v>
      </c>
      <c r="K3555">
        <v>1.0064427853410298</v>
      </c>
      <c r="L3555">
        <v>-0.28396156823348428</v>
      </c>
      <c r="M3555">
        <v>0</v>
      </c>
      <c r="N3555" t="s">
        <v>466</v>
      </c>
      <c r="O3555" t="s">
        <v>467</v>
      </c>
    </row>
    <row r="3556" spans="1:15" x14ac:dyDescent="0.15">
      <c r="A3556">
        <v>166</v>
      </c>
      <c r="B3556" t="s">
        <v>234</v>
      </c>
      <c r="C3556" t="s">
        <v>461</v>
      </c>
      <c r="D3556">
        <v>0</v>
      </c>
      <c r="E3556">
        <v>100000</v>
      </c>
      <c r="F3556">
        <v>12000000</v>
      </c>
      <c r="G3556">
        <v>100000</v>
      </c>
      <c r="H3556">
        <v>-119.9516240955692</v>
      </c>
      <c r="I3556">
        <v>-1.9858679818396104E-4</v>
      </c>
      <c r="J3556">
        <v>-1.8589537257782701E-4</v>
      </c>
      <c r="K3556">
        <v>-3.3950422834994068E-5</v>
      </c>
      <c r="L3556">
        <v>-100.11995162409556</v>
      </c>
      <c r="M3556">
        <v>0</v>
      </c>
      <c r="O3556" t="s">
        <v>462</v>
      </c>
    </row>
    <row r="3557" spans="1:15" x14ac:dyDescent="0.15">
      <c r="A3557">
        <v>166</v>
      </c>
      <c r="B3557" t="s">
        <v>234</v>
      </c>
      <c r="C3557" t="s">
        <v>461</v>
      </c>
      <c r="D3557">
        <v>0</v>
      </c>
      <c r="E3557">
        <v>100000</v>
      </c>
      <c r="F3557">
        <v>12000000</v>
      </c>
      <c r="G3557">
        <v>12000000</v>
      </c>
      <c r="H3557">
        <v>1704724640690.6912</v>
      </c>
      <c r="I3557">
        <v>2.8586856088046999E-3</v>
      </c>
      <c r="J3557">
        <v>2.871377034410834E-3</v>
      </c>
      <c r="K3557">
        <v>482495.52938583464</v>
      </c>
      <c r="L3557">
        <v>14205938.672422426</v>
      </c>
      <c r="M3557">
        <v>0</v>
      </c>
      <c r="O3557" t="s">
        <v>463</v>
      </c>
    </row>
    <row r="3558" spans="1:15" x14ac:dyDescent="0.15">
      <c r="A3558">
        <v>166</v>
      </c>
      <c r="B3558" t="s">
        <v>234</v>
      </c>
      <c r="C3558" t="s">
        <v>464</v>
      </c>
      <c r="D3558">
        <v>1</v>
      </c>
      <c r="E3558">
        <v>100000</v>
      </c>
      <c r="F3558">
        <v>12000000</v>
      </c>
      <c r="G3558">
        <v>6050000</v>
      </c>
      <c r="H3558">
        <v>36076462815.682899</v>
      </c>
      <c r="I3558">
        <v>1.4931339565347665E-4</v>
      </c>
      <c r="J3558">
        <v>1.6200482125961068E-4</v>
      </c>
      <c r="K3558">
        <v>10210.876061232233</v>
      </c>
      <c r="L3558">
        <v>596205.17050715536</v>
      </c>
      <c r="M3558">
        <v>0</v>
      </c>
    </row>
    <row r="3559" spans="1:15" x14ac:dyDescent="0.15">
      <c r="A3559">
        <v>166</v>
      </c>
      <c r="B3559" t="s">
        <v>234</v>
      </c>
      <c r="C3559" t="s">
        <v>464</v>
      </c>
      <c r="D3559">
        <v>2</v>
      </c>
      <c r="E3559">
        <v>100000</v>
      </c>
      <c r="F3559">
        <v>6050000</v>
      </c>
      <c r="G3559">
        <v>3075000</v>
      </c>
      <c r="H3559">
        <v>-9552224.6507085878</v>
      </c>
      <c r="I3559">
        <v>-5.7647447356535082E-6</v>
      </c>
      <c r="J3559">
        <v>6.9266808704805044E-6</v>
      </c>
      <c r="K3559">
        <v>-2.7036071278870595</v>
      </c>
      <c r="L3559">
        <v>-410.64145205556383</v>
      </c>
      <c r="M3559">
        <v>0</v>
      </c>
    </row>
    <row r="3560" spans="1:15" x14ac:dyDescent="0.15">
      <c r="A3560">
        <v>166</v>
      </c>
      <c r="B3560" t="s">
        <v>234</v>
      </c>
      <c r="C3560" t="s">
        <v>464</v>
      </c>
      <c r="D3560">
        <v>3</v>
      </c>
      <c r="E3560">
        <v>3075000</v>
      </c>
      <c r="F3560">
        <v>6050000</v>
      </c>
      <c r="G3560">
        <v>4562500</v>
      </c>
      <c r="H3560">
        <v>3497363435.5249619</v>
      </c>
      <c r="I3560">
        <v>2.6709901395222147E-5</v>
      </c>
      <c r="J3560">
        <v>3.940132700135616E-5</v>
      </c>
      <c r="K3560">
        <v>989.87377902543881</v>
      </c>
      <c r="L3560">
        <v>76554.541052601911</v>
      </c>
      <c r="M3560">
        <v>0</v>
      </c>
    </row>
    <row r="3561" spans="1:15" x14ac:dyDescent="0.15">
      <c r="A3561">
        <v>166</v>
      </c>
      <c r="B3561" t="s">
        <v>234</v>
      </c>
      <c r="C3561" t="s">
        <v>464</v>
      </c>
      <c r="D3561">
        <v>4</v>
      </c>
      <c r="E3561">
        <v>3075000</v>
      </c>
      <c r="F3561">
        <v>4562500</v>
      </c>
      <c r="G3561">
        <v>3818750</v>
      </c>
      <c r="H3561">
        <v>69485998.845816806</v>
      </c>
      <c r="I3561">
        <v>1.5517789867253659E-6</v>
      </c>
      <c r="J3561">
        <v>1.4243204592859378E-5</v>
      </c>
      <c r="K3561">
        <v>19.666920391572511</v>
      </c>
      <c r="L3561">
        <v>1719.6006244403745</v>
      </c>
      <c r="M3561">
        <v>0</v>
      </c>
    </row>
    <row r="3562" spans="1:15" x14ac:dyDescent="0.15">
      <c r="A3562">
        <v>166</v>
      </c>
      <c r="B3562" t="s">
        <v>234</v>
      </c>
      <c r="C3562" t="s">
        <v>464</v>
      </c>
      <c r="D3562">
        <v>5</v>
      </c>
      <c r="E3562">
        <v>3075000</v>
      </c>
      <c r="F3562">
        <v>3818750</v>
      </c>
      <c r="G3562">
        <v>3446875</v>
      </c>
      <c r="H3562">
        <v>-41789682.407241665</v>
      </c>
      <c r="I3562">
        <v>-2.4436810716621634E-6</v>
      </c>
      <c r="J3562">
        <v>1.0247744534471849E-5</v>
      </c>
      <c r="K3562">
        <v>-11.827913115503822</v>
      </c>
      <c r="L3562">
        <v>-1312.3933245981264</v>
      </c>
      <c r="M3562">
        <v>0</v>
      </c>
    </row>
    <row r="3563" spans="1:15" x14ac:dyDescent="0.15">
      <c r="A3563">
        <v>166</v>
      </c>
      <c r="B3563" t="s">
        <v>234</v>
      </c>
      <c r="C3563" t="s">
        <v>464</v>
      </c>
      <c r="D3563">
        <v>6</v>
      </c>
      <c r="E3563">
        <v>3446875</v>
      </c>
      <c r="F3563">
        <v>3818750</v>
      </c>
      <c r="G3563">
        <v>3632812.5</v>
      </c>
      <c r="H3563">
        <v>-15962475.813701687</v>
      </c>
      <c r="I3563">
        <v>-5.2453576405710563E-7</v>
      </c>
      <c r="J3563">
        <v>1.2166889842076907E-5</v>
      </c>
      <c r="K3563">
        <v>-4.5179280185215624</v>
      </c>
      <c r="L3563">
        <v>-539.39718368899264</v>
      </c>
      <c r="M3563">
        <v>0</v>
      </c>
    </row>
    <row r="3564" spans="1:15" x14ac:dyDescent="0.15">
      <c r="A3564">
        <v>166</v>
      </c>
      <c r="B3564" t="s">
        <v>234</v>
      </c>
      <c r="C3564" t="s">
        <v>464</v>
      </c>
      <c r="D3564">
        <v>7</v>
      </c>
      <c r="E3564">
        <v>3632812.5</v>
      </c>
      <c r="F3564">
        <v>3818750</v>
      </c>
      <c r="G3564">
        <v>3725781.25</v>
      </c>
      <c r="H3564">
        <v>18564423.265803423</v>
      </c>
      <c r="I3564">
        <v>4.9474544355637051E-7</v>
      </c>
      <c r="J3564">
        <v>1.3186171049690383E-5</v>
      </c>
      <c r="K3564">
        <v>5.2543683698661043</v>
      </c>
      <c r="L3564">
        <v>398.26927616331267</v>
      </c>
      <c r="M3564">
        <v>0</v>
      </c>
    </row>
    <row r="3565" spans="1:15" x14ac:dyDescent="0.15">
      <c r="A3565">
        <v>166</v>
      </c>
      <c r="B3565" t="s">
        <v>234</v>
      </c>
      <c r="C3565" t="s">
        <v>464</v>
      </c>
      <c r="D3565">
        <v>8</v>
      </c>
      <c r="E3565">
        <v>3632812.5</v>
      </c>
      <c r="F3565">
        <v>3725781.25</v>
      </c>
      <c r="G3565">
        <v>3679296.875</v>
      </c>
      <c r="H3565">
        <v>-666847.02159164939</v>
      </c>
      <c r="I3565">
        <v>-1.964026323176498E-8</v>
      </c>
      <c r="J3565">
        <v>1.2671785342902248E-5</v>
      </c>
      <c r="K3565">
        <v>-0.18874057371040787</v>
      </c>
      <c r="L3565">
        <v>-118.12430592711139</v>
      </c>
      <c r="M3565">
        <v>0</v>
      </c>
    </row>
    <row r="3566" spans="1:15" x14ac:dyDescent="0.15">
      <c r="A3566">
        <v>166</v>
      </c>
      <c r="B3566" t="s">
        <v>234</v>
      </c>
      <c r="C3566" t="s">
        <v>464</v>
      </c>
      <c r="D3566">
        <v>9</v>
      </c>
      <c r="E3566">
        <v>3679296.875</v>
      </c>
      <c r="F3566">
        <v>3725781.25</v>
      </c>
      <c r="G3566">
        <v>3702539.0625</v>
      </c>
      <c r="H3566">
        <v>8447544.9930121917</v>
      </c>
      <c r="I3566">
        <v>2.3640837127673663E-7</v>
      </c>
      <c r="J3566">
        <v>1.2927833977410749E-5</v>
      </c>
      <c r="K3566">
        <v>2.3909449046050448</v>
      </c>
      <c r="L3566">
        <v>128.15545900840019</v>
      </c>
      <c r="M3566">
        <v>0</v>
      </c>
    </row>
    <row r="3567" spans="1:15" x14ac:dyDescent="0.15">
      <c r="A3567">
        <v>166</v>
      </c>
      <c r="B3567" t="s">
        <v>234</v>
      </c>
      <c r="C3567" t="s">
        <v>464</v>
      </c>
      <c r="D3567">
        <v>10</v>
      </c>
      <c r="E3567">
        <v>3679296.875</v>
      </c>
      <c r="F3567">
        <v>3702539.0625</v>
      </c>
      <c r="G3567">
        <v>3690917.96875</v>
      </c>
      <c r="H3567">
        <v>3766970.3849697639</v>
      </c>
      <c r="I3567">
        <v>1.0811670318430166E-7</v>
      </c>
      <c r="J3567">
        <v>1.2799542309318314E-5</v>
      </c>
      <c r="K3567">
        <v>1.0661817907086419</v>
      </c>
      <c r="L3567">
        <v>2.0605284881343633</v>
      </c>
      <c r="M3567">
        <v>0</v>
      </c>
    </row>
    <row r="3568" spans="1:15" x14ac:dyDescent="0.15">
      <c r="A3568">
        <v>166</v>
      </c>
      <c r="B3568" t="s">
        <v>234</v>
      </c>
      <c r="C3568" t="s">
        <v>464</v>
      </c>
      <c r="D3568">
        <v>11</v>
      </c>
      <c r="E3568">
        <v>3679296.875</v>
      </c>
      <c r="F3568">
        <v>3690917.96875</v>
      </c>
      <c r="G3568">
        <v>3685107.421875</v>
      </c>
      <c r="H3568">
        <v>1519053.8137370055</v>
      </c>
      <c r="I3568">
        <v>4.4162392413801311E-8</v>
      </c>
      <c r="J3568">
        <v>1.2735587998547814E-5</v>
      </c>
      <c r="K3568">
        <v>0.42994431858956922</v>
      </c>
      <c r="L3568">
        <v>-58.778574412245931</v>
      </c>
      <c r="M3568">
        <v>0</v>
      </c>
    </row>
    <row r="3569" spans="1:15" x14ac:dyDescent="0.15">
      <c r="A3569">
        <v>166</v>
      </c>
      <c r="B3569" t="s">
        <v>234</v>
      </c>
      <c r="C3569" t="s">
        <v>464</v>
      </c>
      <c r="D3569">
        <v>12</v>
      </c>
      <c r="E3569">
        <v>3685107.421875</v>
      </c>
      <c r="F3569">
        <v>3690917.96875</v>
      </c>
      <c r="G3569">
        <v>3688012.6953125</v>
      </c>
      <c r="H3569">
        <v>2635218.1089873589</v>
      </c>
      <c r="I3569">
        <v>7.6120013460324784E-8</v>
      </c>
      <c r="J3569">
        <v>1.2767545619594337E-5</v>
      </c>
      <c r="K3569">
        <v>0.74585708811473317</v>
      </c>
      <c r="L3569">
        <v>-28.546392686317304</v>
      </c>
      <c r="M3569">
        <v>0</v>
      </c>
    </row>
    <row r="3570" spans="1:15" x14ac:dyDescent="0.15">
      <c r="A3570">
        <v>166</v>
      </c>
      <c r="B3570" t="s">
        <v>234</v>
      </c>
      <c r="C3570" t="s">
        <v>464</v>
      </c>
      <c r="D3570">
        <v>13</v>
      </c>
      <c r="E3570">
        <v>3688012.6953125</v>
      </c>
      <c r="F3570">
        <v>3690917.96875</v>
      </c>
      <c r="G3570">
        <v>3689465.33203125</v>
      </c>
      <c r="H3570">
        <v>3199138.2981764362</v>
      </c>
      <c r="I3570">
        <v>9.2113343249618226E-8</v>
      </c>
      <c r="J3570">
        <v>1.2783538949383631E-5</v>
      </c>
      <c r="K3570">
        <v>0.90546583882998277</v>
      </c>
      <c r="L3570">
        <v>-13.289921160063111</v>
      </c>
      <c r="M3570">
        <v>0</v>
      </c>
    </row>
    <row r="3571" spans="1:15" x14ac:dyDescent="0.15">
      <c r="A3571">
        <v>166</v>
      </c>
      <c r="B3571" t="s">
        <v>234</v>
      </c>
      <c r="C3571" t="s">
        <v>464</v>
      </c>
      <c r="D3571">
        <v>14</v>
      </c>
      <c r="E3571">
        <v>3689465.33203125</v>
      </c>
      <c r="F3571">
        <v>3690917.96875</v>
      </c>
      <c r="G3571">
        <v>3690191.650390625</v>
      </c>
      <c r="H3571">
        <v>3482576.8685535109</v>
      </c>
      <c r="I3571">
        <v>1.0011410411021638E-7</v>
      </c>
      <c r="J3571">
        <v>1.2791539710244229E-5</v>
      </c>
      <c r="K3571">
        <v>0.98568867353192124</v>
      </c>
      <c r="L3571">
        <v>-5.6261246435571195</v>
      </c>
      <c r="M3571">
        <v>0</v>
      </c>
    </row>
    <row r="3572" spans="1:15" x14ac:dyDescent="0.15">
      <c r="A3572">
        <v>166</v>
      </c>
      <c r="B3572" t="s">
        <v>234</v>
      </c>
      <c r="C3572" t="s">
        <v>464</v>
      </c>
      <c r="D3572">
        <v>15</v>
      </c>
      <c r="E3572">
        <v>3690191.650390625</v>
      </c>
      <c r="F3572">
        <v>3690917.96875</v>
      </c>
      <c r="G3572">
        <v>3690554.8095703125</v>
      </c>
      <c r="H3572">
        <v>3624632.8283992261</v>
      </c>
      <c r="I3572">
        <v>1.0411457171825854E-7</v>
      </c>
      <c r="J3572">
        <v>1.2795540177852271E-5</v>
      </c>
      <c r="K3572">
        <v>1.0258953813556557</v>
      </c>
      <c r="L3572">
        <v>-1.7862349855945279</v>
      </c>
      <c r="M3572">
        <v>0</v>
      </c>
    </row>
    <row r="3573" spans="1:15" x14ac:dyDescent="0.15">
      <c r="A3573">
        <v>166</v>
      </c>
      <c r="B3573" t="s">
        <v>234</v>
      </c>
      <c r="C3573" t="s">
        <v>464</v>
      </c>
      <c r="D3573">
        <v>16</v>
      </c>
      <c r="E3573">
        <v>3690554.8095703125</v>
      </c>
      <c r="F3573">
        <v>3690917.96875</v>
      </c>
      <c r="G3573">
        <v>3690736.3891601563</v>
      </c>
      <c r="H3573">
        <v>3695780.6709891139</v>
      </c>
      <c r="I3573">
        <v>1.0611583099163393E-7</v>
      </c>
      <c r="J3573">
        <v>1.2797541437125646E-5</v>
      </c>
      <c r="K3573">
        <v>1.0460326605124579</v>
      </c>
      <c r="L3573">
        <v>0.1366741294169064</v>
      </c>
      <c r="M3573">
        <v>0</v>
      </c>
    </row>
    <row r="3574" spans="1:15" x14ac:dyDescent="0.15">
      <c r="A3574">
        <v>166</v>
      </c>
      <c r="B3574" t="s">
        <v>234</v>
      </c>
      <c r="C3574" t="s">
        <v>465</v>
      </c>
      <c r="D3574">
        <v>16</v>
      </c>
      <c r="E3574">
        <v>3690554.8095703125</v>
      </c>
      <c r="F3574">
        <v>3690917.96875</v>
      </c>
      <c r="G3574">
        <v>3690736.3891601563</v>
      </c>
      <c r="H3574">
        <v>3695780.6709891139</v>
      </c>
      <c r="I3574">
        <v>1.0611583099163393E-7</v>
      </c>
      <c r="J3574">
        <v>1.2797541437125646E-5</v>
      </c>
      <c r="K3574">
        <v>1.0460326605124579</v>
      </c>
      <c r="L3574">
        <v>0.1366741294169064</v>
      </c>
      <c r="M3574">
        <v>0</v>
      </c>
      <c r="N3574" t="s">
        <v>466</v>
      </c>
      <c r="O3574" t="s">
        <v>467</v>
      </c>
    </row>
    <row r="3575" spans="1:15" x14ac:dyDescent="0.15">
      <c r="A3575">
        <v>167</v>
      </c>
      <c r="B3575" t="s">
        <v>235</v>
      </c>
      <c r="C3575" t="s">
        <v>461</v>
      </c>
      <c r="D3575">
        <v>0</v>
      </c>
      <c r="E3575">
        <v>100000</v>
      </c>
      <c r="F3575">
        <v>12000000</v>
      </c>
      <c r="G3575">
        <v>100000</v>
      </c>
      <c r="H3575">
        <v>-122.20770622348212</v>
      </c>
      <c r="I3575">
        <v>-1.9683169647832923E-4</v>
      </c>
      <c r="J3575">
        <v>-1.8414027087219521E-4</v>
      </c>
      <c r="K3575">
        <v>-3.4900583794967868E-5</v>
      </c>
      <c r="L3575">
        <v>-100.12220770622348</v>
      </c>
      <c r="M3575">
        <v>0</v>
      </c>
      <c r="O3575" t="s">
        <v>462</v>
      </c>
    </row>
    <row r="3576" spans="1:15" x14ac:dyDescent="0.15">
      <c r="A3576">
        <v>167</v>
      </c>
      <c r="B3576" t="s">
        <v>235</v>
      </c>
      <c r="C3576" t="s">
        <v>461</v>
      </c>
      <c r="D3576">
        <v>0</v>
      </c>
      <c r="E3576">
        <v>100000</v>
      </c>
      <c r="F3576">
        <v>12000000</v>
      </c>
      <c r="G3576">
        <v>12000000</v>
      </c>
      <c r="H3576">
        <v>1886256515772.6641</v>
      </c>
      <c r="I3576">
        <v>3.0962427260196549E-3</v>
      </c>
      <c r="J3576">
        <v>3.108934151625789E-3</v>
      </c>
      <c r="K3576">
        <v>538684.96203620359</v>
      </c>
      <c r="L3576">
        <v>15718704.298105534</v>
      </c>
      <c r="M3576">
        <v>0</v>
      </c>
      <c r="O3576" t="s">
        <v>463</v>
      </c>
    </row>
    <row r="3577" spans="1:15" x14ac:dyDescent="0.15">
      <c r="A3577">
        <v>167</v>
      </c>
      <c r="B3577" t="s">
        <v>235</v>
      </c>
      <c r="C3577" t="s">
        <v>464</v>
      </c>
      <c r="D3577">
        <v>1</v>
      </c>
      <c r="E3577">
        <v>100000</v>
      </c>
      <c r="F3577">
        <v>12000000</v>
      </c>
      <c r="G3577">
        <v>6050000</v>
      </c>
      <c r="H3577">
        <v>38654994531.129311</v>
      </c>
      <c r="I3577">
        <v>1.5718126669449532E-4</v>
      </c>
      <c r="J3577">
        <v>1.6987269230062934E-4</v>
      </c>
      <c r="K3577">
        <v>11039.253721533954</v>
      </c>
      <c r="L3577">
        <v>638825.52944015386</v>
      </c>
      <c r="M3577">
        <v>0</v>
      </c>
    </row>
    <row r="3578" spans="1:15" x14ac:dyDescent="0.15">
      <c r="A3578">
        <v>167</v>
      </c>
      <c r="B3578" t="s">
        <v>235</v>
      </c>
      <c r="C3578" t="s">
        <v>464</v>
      </c>
      <c r="D3578">
        <v>2</v>
      </c>
      <c r="E3578">
        <v>100000</v>
      </c>
      <c r="F3578">
        <v>6050000</v>
      </c>
      <c r="G3578">
        <v>3075000</v>
      </c>
      <c r="H3578">
        <v>-11351056.752118547</v>
      </c>
      <c r="I3578">
        <v>-5.5244294055028816E-6</v>
      </c>
      <c r="J3578">
        <v>7.166996200631131E-6</v>
      </c>
      <c r="K3578">
        <v>-3.2416818839091142</v>
      </c>
      <c r="L3578">
        <v>-469.14005697946493</v>
      </c>
      <c r="M3578">
        <v>0</v>
      </c>
    </row>
    <row r="3579" spans="1:15" x14ac:dyDescent="0.15">
      <c r="A3579">
        <v>167</v>
      </c>
      <c r="B3579" t="s">
        <v>235</v>
      </c>
      <c r="C3579" t="s">
        <v>464</v>
      </c>
      <c r="D3579">
        <v>3</v>
      </c>
      <c r="E3579">
        <v>3075000</v>
      </c>
      <c r="F3579">
        <v>6050000</v>
      </c>
      <c r="G3579">
        <v>4562500</v>
      </c>
      <c r="H3579">
        <v>3912688736.8257933</v>
      </c>
      <c r="I3579">
        <v>2.9019322346590061E-5</v>
      </c>
      <c r="J3579">
        <v>4.1710747952724074E-5</v>
      </c>
      <c r="K3579">
        <v>1117.4018835890449</v>
      </c>
      <c r="L3579">
        <v>85657.561355085883</v>
      </c>
      <c r="M3579">
        <v>0</v>
      </c>
    </row>
    <row r="3580" spans="1:15" x14ac:dyDescent="0.15">
      <c r="A3580">
        <v>167</v>
      </c>
      <c r="B3580" t="s">
        <v>235</v>
      </c>
      <c r="C3580" t="s">
        <v>464</v>
      </c>
      <c r="D3580">
        <v>4</v>
      </c>
      <c r="E3580">
        <v>3075000</v>
      </c>
      <c r="F3580">
        <v>4562500</v>
      </c>
      <c r="G3580">
        <v>3818750</v>
      </c>
      <c r="H3580">
        <v>95304993.022294164</v>
      </c>
      <c r="I3580">
        <v>1.994693142467666E-6</v>
      </c>
      <c r="J3580">
        <v>1.4686118748601679E-5</v>
      </c>
      <c r="K3580">
        <v>27.217595336997483</v>
      </c>
      <c r="L3580">
        <v>2395.7117649045936</v>
      </c>
      <c r="M3580">
        <v>0</v>
      </c>
    </row>
    <row r="3581" spans="1:15" x14ac:dyDescent="0.15">
      <c r="A3581">
        <v>167</v>
      </c>
      <c r="B3581" t="s">
        <v>235</v>
      </c>
      <c r="C3581" t="s">
        <v>464</v>
      </c>
      <c r="D3581">
        <v>5</v>
      </c>
      <c r="E3581">
        <v>3075000</v>
      </c>
      <c r="F3581">
        <v>3818750</v>
      </c>
      <c r="G3581">
        <v>3446875</v>
      </c>
      <c r="H3581">
        <v>-40884376.907895245</v>
      </c>
      <c r="I3581">
        <v>-2.1057563423388509E-6</v>
      </c>
      <c r="J3581">
        <v>1.0585669263795162E-5</v>
      </c>
      <c r="K3581">
        <v>-11.675929990615204</v>
      </c>
      <c r="L3581">
        <v>-1286.1287951519926</v>
      </c>
      <c r="M3581">
        <v>0</v>
      </c>
    </row>
    <row r="3582" spans="1:15" x14ac:dyDescent="0.15">
      <c r="A3582">
        <v>167</v>
      </c>
      <c r="B3582" t="s">
        <v>235</v>
      </c>
      <c r="C3582" t="s">
        <v>464</v>
      </c>
      <c r="D3582">
        <v>6</v>
      </c>
      <c r="E3582">
        <v>3446875</v>
      </c>
      <c r="F3582">
        <v>3818750</v>
      </c>
      <c r="G3582">
        <v>3632812.5</v>
      </c>
      <c r="H3582">
        <v>-4468522.0098623615</v>
      </c>
      <c r="I3582">
        <v>-1.3479239630471239E-7</v>
      </c>
      <c r="J3582">
        <v>1.25566332098293E-5</v>
      </c>
      <c r="K3582">
        <v>-1.2761390559091692</v>
      </c>
      <c r="L3582">
        <v>-223.00447683061984</v>
      </c>
      <c r="M3582">
        <v>0</v>
      </c>
    </row>
    <row r="3583" spans="1:15" x14ac:dyDescent="0.15">
      <c r="A3583">
        <v>167</v>
      </c>
      <c r="B3583" t="s">
        <v>235</v>
      </c>
      <c r="C3583" t="s">
        <v>464</v>
      </c>
      <c r="D3583">
        <v>7</v>
      </c>
      <c r="E3583">
        <v>3632812.5</v>
      </c>
      <c r="F3583">
        <v>3818750</v>
      </c>
      <c r="G3583">
        <v>3725781.25</v>
      </c>
      <c r="H3583">
        <v>36792711.796648934</v>
      </c>
      <c r="I3583">
        <v>9.1085305134389292E-7</v>
      </c>
      <c r="J3583">
        <v>1.3602278657477905E-5</v>
      </c>
      <c r="K3583">
        <v>10.507415291428753</v>
      </c>
      <c r="L3583">
        <v>887.51669322102407</v>
      </c>
      <c r="M3583">
        <v>0</v>
      </c>
    </row>
    <row r="3584" spans="1:15" x14ac:dyDescent="0.15">
      <c r="A3584">
        <v>167</v>
      </c>
      <c r="B3584" t="s">
        <v>235</v>
      </c>
      <c r="C3584" t="s">
        <v>464</v>
      </c>
      <c r="D3584">
        <v>8</v>
      </c>
      <c r="E3584">
        <v>3632812.5</v>
      </c>
      <c r="F3584">
        <v>3725781.25</v>
      </c>
      <c r="G3584">
        <v>3679296.875</v>
      </c>
      <c r="H3584">
        <v>14086800.916241804</v>
      </c>
      <c r="I3584">
        <v>3.832982318656891E-7</v>
      </c>
      <c r="J3584">
        <v>1.3074723837999702E-5</v>
      </c>
      <c r="K3584">
        <v>4.0229670531682018</v>
      </c>
      <c r="L3584">
        <v>282.8666561798388</v>
      </c>
      <c r="M3584">
        <v>0</v>
      </c>
    </row>
    <row r="3585" spans="1:15" x14ac:dyDescent="0.15">
      <c r="A3585">
        <v>167</v>
      </c>
      <c r="B3585" t="s">
        <v>235</v>
      </c>
      <c r="C3585" t="s">
        <v>464</v>
      </c>
      <c r="D3585">
        <v>9</v>
      </c>
      <c r="E3585">
        <v>3632812.5</v>
      </c>
      <c r="F3585">
        <v>3679296.875</v>
      </c>
      <c r="G3585">
        <v>3656054.6875</v>
      </c>
      <c r="H3585">
        <v>4299231.5094383508</v>
      </c>
      <c r="I3585">
        <v>1.2302730706842796E-7</v>
      </c>
      <c r="J3585">
        <v>1.2814452913202441E-5</v>
      </c>
      <c r="K3585">
        <v>1.2277923723953192</v>
      </c>
      <c r="L3585">
        <v>17.59210069087214</v>
      </c>
      <c r="M3585">
        <v>0</v>
      </c>
    </row>
    <row r="3586" spans="1:15" x14ac:dyDescent="0.15">
      <c r="A3586">
        <v>167</v>
      </c>
      <c r="B3586" t="s">
        <v>235</v>
      </c>
      <c r="C3586" t="s">
        <v>464</v>
      </c>
      <c r="D3586">
        <v>10</v>
      </c>
      <c r="E3586">
        <v>3632812.5</v>
      </c>
      <c r="F3586">
        <v>3656054.6875</v>
      </c>
      <c r="G3586">
        <v>3644433.59375</v>
      </c>
      <c r="H3586">
        <v>-210892.02807815428</v>
      </c>
      <c r="I3586">
        <v>-6.1942095949183546E-9</v>
      </c>
      <c r="J3586">
        <v>1.2685231396539094E-5</v>
      </c>
      <c r="K3586">
        <v>-6.0227420390106888E-2</v>
      </c>
      <c r="L3586">
        <v>-105.78668873099573</v>
      </c>
      <c r="M3586">
        <v>0</v>
      </c>
    </row>
    <row r="3587" spans="1:15" x14ac:dyDescent="0.15">
      <c r="A3587">
        <v>167</v>
      </c>
      <c r="B3587" t="s">
        <v>235</v>
      </c>
      <c r="C3587" t="s">
        <v>464</v>
      </c>
      <c r="D3587">
        <v>11</v>
      </c>
      <c r="E3587">
        <v>3644433.59375</v>
      </c>
      <c r="F3587">
        <v>3656054.6875</v>
      </c>
      <c r="G3587">
        <v>3650244.140625</v>
      </c>
      <c r="H3587">
        <v>2012418.6745946121</v>
      </c>
      <c r="I3587">
        <v>5.8338418845571137E-8</v>
      </c>
      <c r="J3587">
        <v>1.2749764024979584E-5</v>
      </c>
      <c r="K3587">
        <v>0.57471487481165007</v>
      </c>
      <c r="L3587">
        <v>-44.868929390294348</v>
      </c>
      <c r="M3587">
        <v>0</v>
      </c>
    </row>
    <row r="3588" spans="1:15" x14ac:dyDescent="0.15">
      <c r="A3588">
        <v>167</v>
      </c>
      <c r="B3588" t="s">
        <v>235</v>
      </c>
      <c r="C3588" t="s">
        <v>464</v>
      </c>
      <c r="D3588">
        <v>12</v>
      </c>
      <c r="E3588">
        <v>3650244.140625</v>
      </c>
      <c r="F3588">
        <v>3656054.6875</v>
      </c>
      <c r="G3588">
        <v>3653149.4140625</v>
      </c>
      <c r="H3588">
        <v>3147886.8270551302</v>
      </c>
      <c r="I3588">
        <v>9.0663956024762105E-8</v>
      </c>
      <c r="J3588">
        <v>1.2782089562158775E-5</v>
      </c>
      <c r="K3588">
        <v>0.89898658095918815</v>
      </c>
      <c r="L3588">
        <v>-13.830876587264754</v>
      </c>
      <c r="M3588">
        <v>0</v>
      </c>
    </row>
    <row r="3589" spans="1:15" x14ac:dyDescent="0.15">
      <c r="A3589">
        <v>167</v>
      </c>
      <c r="B3589" t="s">
        <v>235</v>
      </c>
      <c r="C3589" t="s">
        <v>464</v>
      </c>
      <c r="D3589">
        <v>13</v>
      </c>
      <c r="E3589">
        <v>3653149.4140625</v>
      </c>
      <c r="F3589">
        <v>3656054.6875</v>
      </c>
      <c r="G3589">
        <v>3654602.05078125</v>
      </c>
      <c r="H3589">
        <v>3721557.6950696609</v>
      </c>
      <c r="I3589">
        <v>1.068405057155034E-7</v>
      </c>
      <c r="J3589">
        <v>1.2798266111849516E-5</v>
      </c>
      <c r="K3589">
        <v>1.0628178876630363</v>
      </c>
      <c r="L3589">
        <v>1.8320912470920789</v>
      </c>
      <c r="M3589">
        <v>0</v>
      </c>
    </row>
    <row r="3590" spans="1:15" x14ac:dyDescent="0.15">
      <c r="A3590">
        <v>167</v>
      </c>
      <c r="B3590" t="s">
        <v>235</v>
      </c>
      <c r="C3590" t="s">
        <v>464</v>
      </c>
      <c r="D3590">
        <v>14</v>
      </c>
      <c r="E3590">
        <v>3653149.4140625</v>
      </c>
      <c r="F3590">
        <v>3654602.05078125</v>
      </c>
      <c r="G3590">
        <v>3653875.732421875</v>
      </c>
      <c r="H3590">
        <v>3434215.123455497</v>
      </c>
      <c r="I3590">
        <v>9.8750748047619631E-8</v>
      </c>
      <c r="J3590">
        <v>1.2790176354181632E-5</v>
      </c>
      <c r="K3590">
        <v>0.98075740384917087</v>
      </c>
      <c r="L3590">
        <v>-6.0117153688962981</v>
      </c>
      <c r="M3590">
        <v>0</v>
      </c>
    </row>
    <row r="3591" spans="1:15" x14ac:dyDescent="0.15">
      <c r="A3591">
        <v>167</v>
      </c>
      <c r="B3591" t="s">
        <v>235</v>
      </c>
      <c r="C3591" t="s">
        <v>464</v>
      </c>
      <c r="D3591">
        <v>15</v>
      </c>
      <c r="E3591">
        <v>3653875.732421875</v>
      </c>
      <c r="F3591">
        <v>3654602.05078125</v>
      </c>
      <c r="G3591">
        <v>3654238.8916015625</v>
      </c>
      <c r="H3591">
        <v>3577761.9512946233</v>
      </c>
      <c r="I3591">
        <v>1.027953232216687E-7</v>
      </c>
      <c r="J3591">
        <v>1.2794220929355681E-5</v>
      </c>
      <c r="K3591">
        <v>1.0217521025332266</v>
      </c>
      <c r="L3591">
        <v>-2.092828153153973</v>
      </c>
      <c r="M3591">
        <v>0</v>
      </c>
    </row>
    <row r="3592" spans="1:15" x14ac:dyDescent="0.15">
      <c r="A3592">
        <v>167</v>
      </c>
      <c r="B3592" t="s">
        <v>235</v>
      </c>
      <c r="C3592" t="s">
        <v>464</v>
      </c>
      <c r="D3592">
        <v>16</v>
      </c>
      <c r="E3592">
        <v>3654238.8916015625</v>
      </c>
      <c r="F3592">
        <v>3654602.05078125</v>
      </c>
      <c r="G3592">
        <v>3654420.4711914063</v>
      </c>
      <c r="H3592">
        <v>3649628.7034373018</v>
      </c>
      <c r="I3592">
        <v>1.0481783855935933E-7</v>
      </c>
      <c r="J3592">
        <v>1.2796243444693372E-5</v>
      </c>
      <c r="K3592">
        <v>1.0422761077922811</v>
      </c>
      <c r="L3592">
        <v>-0.13112250743665116</v>
      </c>
      <c r="M3592">
        <v>0</v>
      </c>
    </row>
    <row r="3593" spans="1:15" x14ac:dyDescent="0.15">
      <c r="A3593">
        <v>167</v>
      </c>
      <c r="B3593" t="s">
        <v>235</v>
      </c>
      <c r="C3593" t="s">
        <v>465</v>
      </c>
      <c r="D3593">
        <v>16</v>
      </c>
      <c r="E3593">
        <v>3654238.8916015625</v>
      </c>
      <c r="F3593">
        <v>3654602.05078125</v>
      </c>
      <c r="G3593">
        <v>3654420.4711914063</v>
      </c>
      <c r="H3593">
        <v>3649628.7034373018</v>
      </c>
      <c r="I3593">
        <v>1.0481783855935933E-7</v>
      </c>
      <c r="J3593">
        <v>1.2796243444693372E-5</v>
      </c>
      <c r="K3593">
        <v>1.0422761077922811</v>
      </c>
      <c r="L3593">
        <v>-0.13112250743665116</v>
      </c>
      <c r="M3593">
        <v>0</v>
      </c>
      <c r="N3593" t="s">
        <v>466</v>
      </c>
      <c r="O3593" t="s">
        <v>467</v>
      </c>
    </row>
    <row r="3594" spans="1:15" x14ac:dyDescent="0.15">
      <c r="A3594">
        <v>168</v>
      </c>
      <c r="B3594" t="s">
        <v>236</v>
      </c>
      <c r="C3594" t="s">
        <v>461</v>
      </c>
      <c r="D3594">
        <v>0</v>
      </c>
      <c r="E3594">
        <v>100000</v>
      </c>
      <c r="F3594">
        <v>12000000</v>
      </c>
      <c r="G3594">
        <v>100000</v>
      </c>
      <c r="H3594">
        <v>-51.815096509510035</v>
      </c>
      <c r="I3594">
        <v>-2.6914125728935554E-4</v>
      </c>
      <c r="J3594">
        <v>-2.5801010796728375E-4</v>
      </c>
      <c r="K3594">
        <v>-1.0877684088901138E-5</v>
      </c>
      <c r="L3594">
        <v>-100.05181509650951</v>
      </c>
      <c r="M3594">
        <v>0</v>
      </c>
      <c r="O3594" t="s">
        <v>462</v>
      </c>
    </row>
    <row r="3595" spans="1:15" x14ac:dyDescent="0.15">
      <c r="A3595">
        <v>168</v>
      </c>
      <c r="B3595" t="s">
        <v>236</v>
      </c>
      <c r="C3595" t="s">
        <v>461</v>
      </c>
      <c r="D3595">
        <v>0</v>
      </c>
      <c r="E3595">
        <v>100000</v>
      </c>
      <c r="F3595">
        <v>12000000</v>
      </c>
      <c r="G3595">
        <v>12000000</v>
      </c>
      <c r="H3595">
        <v>163163278361.71799</v>
      </c>
      <c r="I3595">
        <v>3.9478809581660457E-4</v>
      </c>
      <c r="J3595">
        <v>4.0591924513867637E-4</v>
      </c>
      <c r="K3595">
        <v>34253.310646684928</v>
      </c>
      <c r="L3595">
        <v>1359593.9863476499</v>
      </c>
      <c r="M3595">
        <v>0</v>
      </c>
      <c r="O3595" t="s">
        <v>463</v>
      </c>
    </row>
    <row r="3596" spans="1:15" x14ac:dyDescent="0.15">
      <c r="A3596">
        <v>168</v>
      </c>
      <c r="B3596" t="s">
        <v>236</v>
      </c>
      <c r="C3596" t="s">
        <v>464</v>
      </c>
      <c r="D3596">
        <v>1</v>
      </c>
      <c r="E3596">
        <v>100000</v>
      </c>
      <c r="F3596">
        <v>12000000</v>
      </c>
      <c r="G3596">
        <v>6050000</v>
      </c>
      <c r="H3596">
        <v>646841186.61816645</v>
      </c>
      <c r="I3596">
        <v>6.7960862285670374E-6</v>
      </c>
      <c r="J3596">
        <v>1.7927235550638812E-5</v>
      </c>
      <c r="K3596">
        <v>135.79312898569944</v>
      </c>
      <c r="L3596">
        <v>10591.589861457296</v>
      </c>
      <c r="M3596">
        <v>0</v>
      </c>
    </row>
    <row r="3597" spans="1:15" x14ac:dyDescent="0.15">
      <c r="A3597">
        <v>168</v>
      </c>
      <c r="B3597" t="s">
        <v>236</v>
      </c>
      <c r="C3597" t="s">
        <v>464</v>
      </c>
      <c r="D3597">
        <v>2</v>
      </c>
      <c r="E3597">
        <v>100000</v>
      </c>
      <c r="F3597">
        <v>6050000</v>
      </c>
      <c r="G3597">
        <v>3075000</v>
      </c>
      <c r="H3597">
        <v>-357261.7176848019</v>
      </c>
      <c r="I3597">
        <v>-9.6492576136082344E-6</v>
      </c>
      <c r="J3597">
        <v>1.4818917084635404E-6</v>
      </c>
      <c r="K3597">
        <v>-7.5000923742759004E-2</v>
      </c>
      <c r="L3597">
        <v>-111.61826724178218</v>
      </c>
      <c r="M3597">
        <v>0</v>
      </c>
    </row>
    <row r="3598" spans="1:15" x14ac:dyDescent="0.15">
      <c r="A3598">
        <v>168</v>
      </c>
      <c r="B3598" t="s">
        <v>236</v>
      </c>
      <c r="C3598" t="s">
        <v>464</v>
      </c>
      <c r="D3598">
        <v>3</v>
      </c>
      <c r="E3598">
        <v>3075000</v>
      </c>
      <c r="F3598">
        <v>6050000</v>
      </c>
      <c r="G3598">
        <v>4562500</v>
      </c>
      <c r="H3598">
        <v>-12463632.764975445</v>
      </c>
      <c r="I3598">
        <v>-4.6488866192678974E-6</v>
      </c>
      <c r="J3598">
        <v>6.4822627028038768E-6</v>
      </c>
      <c r="K3598">
        <v>-2.6165243133841711</v>
      </c>
      <c r="L3598">
        <v>-373.17551265699609</v>
      </c>
      <c r="M3598">
        <v>0</v>
      </c>
    </row>
    <row r="3599" spans="1:15" x14ac:dyDescent="0.15">
      <c r="A3599">
        <v>168</v>
      </c>
      <c r="B3599" t="s">
        <v>236</v>
      </c>
      <c r="C3599" t="s">
        <v>464</v>
      </c>
      <c r="D3599">
        <v>4</v>
      </c>
      <c r="E3599">
        <v>4562500</v>
      </c>
      <c r="F3599">
        <v>6050000</v>
      </c>
      <c r="G3599">
        <v>5306250</v>
      </c>
      <c r="H3599">
        <v>-15053260.8109545</v>
      </c>
      <c r="I3599">
        <v>-4.5124394779655008E-7</v>
      </c>
      <c r="J3599">
        <v>1.0679905374275224E-5</v>
      </c>
      <c r="K3599">
        <v>-3.1601719699459689</v>
      </c>
      <c r="L3599">
        <v>-383.68924967640987</v>
      </c>
      <c r="M3599">
        <v>0</v>
      </c>
    </row>
    <row r="3600" spans="1:15" x14ac:dyDescent="0.15">
      <c r="A3600">
        <v>168</v>
      </c>
      <c r="B3600" t="s">
        <v>236</v>
      </c>
      <c r="C3600" t="s">
        <v>464</v>
      </c>
      <c r="D3600">
        <v>5</v>
      </c>
      <c r="E3600">
        <v>5306250</v>
      </c>
      <c r="F3600">
        <v>6050000</v>
      </c>
      <c r="G3600">
        <v>5678125</v>
      </c>
      <c r="H3600">
        <v>112517490.44683544</v>
      </c>
      <c r="I3600">
        <v>2.0275447392134144E-6</v>
      </c>
      <c r="J3600">
        <v>1.3158694061285189E-5</v>
      </c>
      <c r="K3600">
        <v>23.621102690255345</v>
      </c>
      <c r="L3600">
        <v>1881.5958691792703</v>
      </c>
      <c r="M3600">
        <v>0</v>
      </c>
    </row>
    <row r="3601" spans="1:15" x14ac:dyDescent="0.15">
      <c r="A3601">
        <v>168</v>
      </c>
      <c r="B3601" t="s">
        <v>236</v>
      </c>
      <c r="C3601" t="s">
        <v>464</v>
      </c>
      <c r="D3601">
        <v>6</v>
      </c>
      <c r="E3601">
        <v>5306250</v>
      </c>
      <c r="F3601">
        <v>5678125</v>
      </c>
      <c r="G3601">
        <v>5492187.5</v>
      </c>
      <c r="H3601">
        <v>33610922.168042049</v>
      </c>
      <c r="I3601">
        <v>7.5947798331478069E-7</v>
      </c>
      <c r="J3601">
        <v>1.1890627305386555E-5</v>
      </c>
      <c r="K3601">
        <v>7.0560322745611881</v>
      </c>
      <c r="L3601">
        <v>511.97696123888795</v>
      </c>
      <c r="M3601">
        <v>0</v>
      </c>
    </row>
    <row r="3602" spans="1:15" x14ac:dyDescent="0.15">
      <c r="A3602">
        <v>168</v>
      </c>
      <c r="B3602" t="s">
        <v>236</v>
      </c>
      <c r="C3602" t="s">
        <v>464</v>
      </c>
      <c r="D3602">
        <v>7</v>
      </c>
      <c r="E3602">
        <v>5306250</v>
      </c>
      <c r="F3602">
        <v>5492187.5</v>
      </c>
      <c r="G3602">
        <v>5399218.75</v>
      </c>
      <c r="H3602">
        <v>5685689.271842503</v>
      </c>
      <c r="I3602">
        <v>1.4671910367352096E-7</v>
      </c>
      <c r="J3602">
        <v>1.1277868425745295E-5</v>
      </c>
      <c r="K3602">
        <v>1.1936122075041546</v>
      </c>
      <c r="L3602">
        <v>5.3057772819910838</v>
      </c>
      <c r="M3602">
        <v>0</v>
      </c>
    </row>
    <row r="3603" spans="1:15" x14ac:dyDescent="0.15">
      <c r="A3603">
        <v>168</v>
      </c>
      <c r="B3603" t="s">
        <v>236</v>
      </c>
      <c r="C3603" t="s">
        <v>464</v>
      </c>
      <c r="D3603">
        <v>8</v>
      </c>
      <c r="E3603">
        <v>5306250</v>
      </c>
      <c r="F3603">
        <v>5399218.75</v>
      </c>
      <c r="G3603">
        <v>5352734.375</v>
      </c>
      <c r="H3603">
        <v>-5554114.36666587</v>
      </c>
      <c r="I3603">
        <v>-1.5410759035410354E-7</v>
      </c>
      <c r="J3603">
        <v>1.0977041731717671E-5</v>
      </c>
      <c r="K3603">
        <v>-1.1659903299249852</v>
      </c>
      <c r="L3603">
        <v>-203.76218914591422</v>
      </c>
      <c r="M3603">
        <v>0</v>
      </c>
    </row>
    <row r="3604" spans="1:15" x14ac:dyDescent="0.15">
      <c r="A3604">
        <v>168</v>
      </c>
      <c r="B3604" t="s">
        <v>236</v>
      </c>
      <c r="C3604" t="s">
        <v>464</v>
      </c>
      <c r="D3604">
        <v>9</v>
      </c>
      <c r="E3604">
        <v>5352734.375</v>
      </c>
      <c r="F3604">
        <v>5399218.75</v>
      </c>
      <c r="G3604">
        <v>5375976.5625</v>
      </c>
      <c r="H3604">
        <v>-155201.64709535553</v>
      </c>
      <c r="I3604">
        <v>-4.1505781468331347E-9</v>
      </c>
      <c r="J3604">
        <v>1.1126998743924941E-5</v>
      </c>
      <c r="K3604">
        <v>-3.2581903748274278E-2</v>
      </c>
      <c r="L3604">
        <v>-102.88694798593359</v>
      </c>
      <c r="M3604">
        <v>0</v>
      </c>
    </row>
    <row r="3605" spans="1:15" x14ac:dyDescent="0.15">
      <c r="A3605">
        <v>168</v>
      </c>
      <c r="B3605" t="s">
        <v>236</v>
      </c>
      <c r="C3605" t="s">
        <v>464</v>
      </c>
      <c r="D3605">
        <v>10</v>
      </c>
      <c r="E3605">
        <v>5375976.5625</v>
      </c>
      <c r="F3605">
        <v>5399218.75</v>
      </c>
      <c r="G3605">
        <v>5387597.65625</v>
      </c>
      <c r="H3605">
        <v>2709423.0099471812</v>
      </c>
      <c r="I3605">
        <v>7.1166528514930784E-8</v>
      </c>
      <c r="J3605">
        <v>1.1202315850586705E-5</v>
      </c>
      <c r="K3605">
        <v>0.56879653905490279</v>
      </c>
      <c r="L3605">
        <v>-49.709997241459632</v>
      </c>
      <c r="M3605">
        <v>0</v>
      </c>
    </row>
    <row r="3606" spans="1:15" x14ac:dyDescent="0.15">
      <c r="A3606">
        <v>168</v>
      </c>
      <c r="B3606" t="s">
        <v>236</v>
      </c>
      <c r="C3606" t="s">
        <v>464</v>
      </c>
      <c r="D3606">
        <v>11</v>
      </c>
      <c r="E3606">
        <v>5387597.65625</v>
      </c>
      <c r="F3606">
        <v>5399218.75</v>
      </c>
      <c r="G3606">
        <v>5393408.203125</v>
      </c>
      <c r="H3606">
        <v>4183543.6204244425</v>
      </c>
      <c r="I3606">
        <v>1.0891332865147759E-7</v>
      </c>
      <c r="J3606">
        <v>1.1240062650723252E-5</v>
      </c>
      <c r="K3606">
        <v>0.87826268675891617</v>
      </c>
      <c r="L3606">
        <v>-22.432282837400454</v>
      </c>
      <c r="M3606">
        <v>0</v>
      </c>
    </row>
    <row r="3607" spans="1:15" x14ac:dyDescent="0.15">
      <c r="A3607">
        <v>168</v>
      </c>
      <c r="B3607" t="s">
        <v>236</v>
      </c>
      <c r="C3607" t="s">
        <v>464</v>
      </c>
      <c r="D3607">
        <v>12</v>
      </c>
      <c r="E3607">
        <v>5393408.203125</v>
      </c>
      <c r="F3607">
        <v>5399218.75</v>
      </c>
      <c r="G3607">
        <v>5396313.4765625</v>
      </c>
      <c r="H3607">
        <v>4931100.2828807402</v>
      </c>
      <c r="I3607">
        <v>1.2780868923801831E-7</v>
      </c>
      <c r="J3607">
        <v>1.1258958011309793E-5</v>
      </c>
      <c r="K3607">
        <v>1.0351992894198885</v>
      </c>
      <c r="L3607">
        <v>-8.6209445708129007</v>
      </c>
      <c r="M3607">
        <v>0</v>
      </c>
    </row>
    <row r="3608" spans="1:15" x14ac:dyDescent="0.15">
      <c r="A3608">
        <v>168</v>
      </c>
      <c r="B3608" t="s">
        <v>236</v>
      </c>
      <c r="C3608" t="s">
        <v>464</v>
      </c>
      <c r="D3608">
        <v>13</v>
      </c>
      <c r="E3608">
        <v>5396313.4765625</v>
      </c>
      <c r="F3608">
        <v>5399218.75</v>
      </c>
      <c r="G3608">
        <v>5397766.11328125</v>
      </c>
      <c r="H3608">
        <v>5307508.4375575641</v>
      </c>
      <c r="I3608">
        <v>1.3726185376689595E-7</v>
      </c>
      <c r="J3608">
        <v>1.126841117583867E-5</v>
      </c>
      <c r="K3608">
        <v>1.1142196767371106</v>
      </c>
      <c r="L3608">
        <v>-1.6721301706942451</v>
      </c>
      <c r="M3608">
        <v>0</v>
      </c>
    </row>
    <row r="3609" spans="1:15" x14ac:dyDescent="0.15">
      <c r="A3609">
        <v>168</v>
      </c>
      <c r="B3609" t="s">
        <v>236</v>
      </c>
      <c r="C3609" t="s">
        <v>464</v>
      </c>
      <c r="D3609">
        <v>14</v>
      </c>
      <c r="E3609">
        <v>5397766.11328125</v>
      </c>
      <c r="F3609">
        <v>5399218.75</v>
      </c>
      <c r="G3609">
        <v>5398492.431640625</v>
      </c>
      <c r="H3609">
        <v>5496387.9284450943</v>
      </c>
      <c r="I3609">
        <v>1.4199023758445329E-7</v>
      </c>
      <c r="J3609">
        <v>1.1273139559656227E-5</v>
      </c>
      <c r="K3609">
        <v>1.1538716617984517</v>
      </c>
      <c r="L3609">
        <v>1.8133858302866677</v>
      </c>
      <c r="M3609">
        <v>0</v>
      </c>
    </row>
    <row r="3610" spans="1:15" x14ac:dyDescent="0.15">
      <c r="A3610">
        <v>168</v>
      </c>
      <c r="B3610" t="s">
        <v>236</v>
      </c>
      <c r="C3610" t="s">
        <v>464</v>
      </c>
      <c r="D3610">
        <v>15</v>
      </c>
      <c r="E3610">
        <v>5397766.11328125</v>
      </c>
      <c r="F3610">
        <v>5398492.431640625</v>
      </c>
      <c r="G3610">
        <v>5398129.2724609375</v>
      </c>
      <c r="H3610">
        <v>5401901.9134511743</v>
      </c>
      <c r="I3610">
        <v>1.3962614700207903E-7</v>
      </c>
      <c r="J3610">
        <v>1.1270775469073853E-5</v>
      </c>
      <c r="K3610">
        <v>1.1340359557753161</v>
      </c>
      <c r="L3610">
        <v>6.9887933389873702E-2</v>
      </c>
      <c r="M3610">
        <v>0</v>
      </c>
    </row>
    <row r="3611" spans="1:15" x14ac:dyDescent="0.15">
      <c r="A3611">
        <v>168</v>
      </c>
      <c r="B3611" t="s">
        <v>236</v>
      </c>
      <c r="C3611" t="s">
        <v>465</v>
      </c>
      <c r="D3611">
        <v>15</v>
      </c>
      <c r="E3611">
        <v>5397766.11328125</v>
      </c>
      <c r="F3611">
        <v>5398492.431640625</v>
      </c>
      <c r="G3611">
        <v>5398129.2724609375</v>
      </c>
      <c r="H3611">
        <v>5401901.9134511743</v>
      </c>
      <c r="I3611">
        <v>1.3962614700207903E-7</v>
      </c>
      <c r="J3611">
        <v>1.1270775469073853E-5</v>
      </c>
      <c r="K3611">
        <v>1.1340359557753161</v>
      </c>
      <c r="L3611">
        <v>6.9887933389873702E-2</v>
      </c>
      <c r="M3611">
        <v>0</v>
      </c>
      <c r="N3611" t="s">
        <v>466</v>
      </c>
      <c r="O3611" t="s">
        <v>467</v>
      </c>
    </row>
    <row r="3612" spans="1:15" x14ac:dyDescent="0.15">
      <c r="A3612">
        <v>169</v>
      </c>
      <c r="B3612" t="s">
        <v>237</v>
      </c>
      <c r="C3612" t="s">
        <v>461</v>
      </c>
      <c r="D3612">
        <v>0</v>
      </c>
      <c r="E3612">
        <v>100000</v>
      </c>
      <c r="F3612">
        <v>12000000</v>
      </c>
      <c r="G3612">
        <v>100000</v>
      </c>
      <c r="H3612">
        <v>-52.906757833484711</v>
      </c>
      <c r="I3612">
        <v>-2.6643552954203081E-4</v>
      </c>
      <c r="J3612">
        <v>-2.5530438021995901E-4</v>
      </c>
      <c r="K3612">
        <v>-1.1106859518731489E-5</v>
      </c>
      <c r="L3612">
        <v>-100.05290675783348</v>
      </c>
      <c r="M3612">
        <v>0</v>
      </c>
      <c r="O3612" t="s">
        <v>462</v>
      </c>
    </row>
    <row r="3613" spans="1:15" x14ac:dyDescent="0.15">
      <c r="A3613">
        <v>169</v>
      </c>
      <c r="B3613" t="s">
        <v>237</v>
      </c>
      <c r="C3613" t="s">
        <v>461</v>
      </c>
      <c r="D3613">
        <v>0</v>
      </c>
      <c r="E3613">
        <v>100000</v>
      </c>
      <c r="F3613">
        <v>12000000</v>
      </c>
      <c r="G3613">
        <v>12000000</v>
      </c>
      <c r="H3613">
        <v>172802135718.32465</v>
      </c>
      <c r="I3613">
        <v>4.1235995964621482E-4</v>
      </c>
      <c r="J3613">
        <v>4.2349110896828661E-4</v>
      </c>
      <c r="K3613">
        <v>36276.822178385046</v>
      </c>
      <c r="L3613">
        <v>1439917.7976527053</v>
      </c>
      <c r="M3613">
        <v>0</v>
      </c>
      <c r="O3613" t="s">
        <v>463</v>
      </c>
    </row>
    <row r="3614" spans="1:15" x14ac:dyDescent="0.15">
      <c r="A3614">
        <v>169</v>
      </c>
      <c r="B3614" t="s">
        <v>237</v>
      </c>
      <c r="C3614" t="s">
        <v>464</v>
      </c>
      <c r="D3614">
        <v>1</v>
      </c>
      <c r="E3614">
        <v>100000</v>
      </c>
      <c r="F3614">
        <v>12000000</v>
      </c>
      <c r="G3614">
        <v>6050000</v>
      </c>
      <c r="H3614">
        <v>838952094.20915556</v>
      </c>
      <c r="I3614">
        <v>8.0164183003222307E-6</v>
      </c>
      <c r="J3614">
        <v>1.9147567622394005E-5</v>
      </c>
      <c r="K3614">
        <v>176.12349414140877</v>
      </c>
      <c r="L3614">
        <v>13766.976763787696</v>
      </c>
      <c r="M3614">
        <v>0</v>
      </c>
    </row>
    <row r="3615" spans="1:15" x14ac:dyDescent="0.15">
      <c r="A3615">
        <v>169</v>
      </c>
      <c r="B3615" t="s">
        <v>237</v>
      </c>
      <c r="C3615" t="s">
        <v>464</v>
      </c>
      <c r="D3615">
        <v>2</v>
      </c>
      <c r="E3615">
        <v>100000</v>
      </c>
      <c r="F3615">
        <v>6050000</v>
      </c>
      <c r="G3615">
        <v>3075000</v>
      </c>
      <c r="H3615">
        <v>-373730.03266117384</v>
      </c>
      <c r="I3615">
        <v>-9.5581044766363087E-6</v>
      </c>
      <c r="J3615">
        <v>1.5730448454354664E-6</v>
      </c>
      <c r="K3615">
        <v>-7.8458161881003421E-2</v>
      </c>
      <c r="L3615">
        <v>-112.15382220036338</v>
      </c>
      <c r="M3615">
        <v>0</v>
      </c>
    </row>
    <row r="3616" spans="1:15" x14ac:dyDescent="0.15">
      <c r="A3616">
        <v>169</v>
      </c>
      <c r="B3616" t="s">
        <v>237</v>
      </c>
      <c r="C3616" t="s">
        <v>464</v>
      </c>
      <c r="D3616">
        <v>3</v>
      </c>
      <c r="E3616">
        <v>3075000</v>
      </c>
      <c r="F3616">
        <v>6050000</v>
      </c>
      <c r="G3616">
        <v>4562500</v>
      </c>
      <c r="H3616">
        <v>-14880772.931411717</v>
      </c>
      <c r="I3616">
        <v>-4.4069435759833217E-6</v>
      </c>
      <c r="J3616">
        <v>6.7242057460884525E-6</v>
      </c>
      <c r="K3616">
        <v>-3.1239611204209377</v>
      </c>
      <c r="L3616">
        <v>-426.15392726381845</v>
      </c>
      <c r="M3616">
        <v>0</v>
      </c>
    </row>
    <row r="3617" spans="1:15" x14ac:dyDescent="0.15">
      <c r="A3617">
        <v>169</v>
      </c>
      <c r="B3617" t="s">
        <v>237</v>
      </c>
      <c r="C3617" t="s">
        <v>464</v>
      </c>
      <c r="D3617">
        <v>4</v>
      </c>
      <c r="E3617">
        <v>4562500</v>
      </c>
      <c r="F3617">
        <v>6050000</v>
      </c>
      <c r="G3617">
        <v>5306250</v>
      </c>
      <c r="H3617">
        <v>-3036385.3038271754</v>
      </c>
      <c r="I3617">
        <v>-8.2771608262112442E-8</v>
      </c>
      <c r="J3617">
        <v>1.1048377713809662E-5</v>
      </c>
      <c r="K3617">
        <v>-0.63743662237803744</v>
      </c>
      <c r="L3617">
        <v>-157.22280902383369</v>
      </c>
      <c r="M3617">
        <v>0</v>
      </c>
    </row>
    <row r="3618" spans="1:15" x14ac:dyDescent="0.15">
      <c r="A3618">
        <v>169</v>
      </c>
      <c r="B3618" t="s">
        <v>237</v>
      </c>
      <c r="C3618" t="s">
        <v>464</v>
      </c>
      <c r="D3618">
        <v>5</v>
      </c>
      <c r="E3618">
        <v>5306250</v>
      </c>
      <c r="F3618">
        <v>6050000</v>
      </c>
      <c r="G3618">
        <v>5678125</v>
      </c>
      <c r="H3618">
        <v>145971706.48245302</v>
      </c>
      <c r="I3618">
        <v>2.4621164385902653E-6</v>
      </c>
      <c r="J3618">
        <v>1.359326576066204E-5</v>
      </c>
      <c r="K3618">
        <v>30.644237220372613</v>
      </c>
      <c r="L3618">
        <v>2470.7730365649404</v>
      </c>
      <c r="M3618">
        <v>0</v>
      </c>
    </row>
    <row r="3619" spans="1:15" x14ac:dyDescent="0.15">
      <c r="A3619">
        <v>169</v>
      </c>
      <c r="B3619" t="s">
        <v>237</v>
      </c>
      <c r="C3619" t="s">
        <v>464</v>
      </c>
      <c r="D3619">
        <v>6</v>
      </c>
      <c r="E3619">
        <v>5306250</v>
      </c>
      <c r="F3619">
        <v>5678125</v>
      </c>
      <c r="G3619">
        <v>5492187.5</v>
      </c>
      <c r="H3619">
        <v>55533001.255268015</v>
      </c>
      <c r="I3619">
        <v>1.1608588388183297E-6</v>
      </c>
      <c r="J3619">
        <v>1.2292008160890104E-5</v>
      </c>
      <c r="K3619">
        <v>11.658193940688426</v>
      </c>
      <c r="L3619">
        <v>911.12719213005778</v>
      </c>
      <c r="M3619">
        <v>0</v>
      </c>
    </row>
    <row r="3620" spans="1:15" x14ac:dyDescent="0.15">
      <c r="A3620">
        <v>169</v>
      </c>
      <c r="B3620" t="s">
        <v>237</v>
      </c>
      <c r="C3620" t="s">
        <v>464</v>
      </c>
      <c r="D3620">
        <v>7</v>
      </c>
      <c r="E3620">
        <v>5306250</v>
      </c>
      <c r="F3620">
        <v>5492187.5</v>
      </c>
      <c r="G3620">
        <v>5399218.75</v>
      </c>
      <c r="H3620">
        <v>22443145.809049346</v>
      </c>
      <c r="I3620">
        <v>5.3165920083715458E-7</v>
      </c>
      <c r="J3620">
        <v>1.1662808522908929E-5</v>
      </c>
      <c r="K3620">
        <v>4.7115506197537877</v>
      </c>
      <c r="L3620">
        <v>315.67394929218869</v>
      </c>
      <c r="M3620">
        <v>0</v>
      </c>
    </row>
    <row r="3621" spans="1:15" x14ac:dyDescent="0.15">
      <c r="A3621">
        <v>169</v>
      </c>
      <c r="B3621" t="s">
        <v>237</v>
      </c>
      <c r="C3621" t="s">
        <v>464</v>
      </c>
      <c r="D3621">
        <v>8</v>
      </c>
      <c r="E3621">
        <v>5306250</v>
      </c>
      <c r="F3621">
        <v>5399218.75</v>
      </c>
      <c r="G3621">
        <v>5352734.375</v>
      </c>
      <c r="H3621">
        <v>8775802.8652868252</v>
      </c>
      <c r="I3621">
        <v>2.2253917306494E-7</v>
      </c>
      <c r="J3621">
        <v>1.1353688495136714E-5</v>
      </c>
      <c r="K3621">
        <v>1.8423281558019085</v>
      </c>
      <c r="L3621">
        <v>63.949903927127437</v>
      </c>
      <c r="M3621">
        <v>0</v>
      </c>
    </row>
    <row r="3622" spans="1:15" x14ac:dyDescent="0.15">
      <c r="A3622">
        <v>169</v>
      </c>
      <c r="B3622" t="s">
        <v>237</v>
      </c>
      <c r="C3622" t="s">
        <v>464</v>
      </c>
      <c r="D3622">
        <v>9</v>
      </c>
      <c r="E3622">
        <v>5306250</v>
      </c>
      <c r="F3622">
        <v>5352734.375</v>
      </c>
      <c r="G3622">
        <v>5329492.1875</v>
      </c>
      <c r="H3622">
        <v>2641170.4175352566</v>
      </c>
      <c r="I3622">
        <v>6.9402757311843089E-8</v>
      </c>
      <c r="J3622">
        <v>1.1200552079383617E-5</v>
      </c>
      <c r="K3622">
        <v>0.55446808675974635</v>
      </c>
      <c r="L3622">
        <v>-50.442362525083325</v>
      </c>
      <c r="M3622">
        <v>0</v>
      </c>
    </row>
    <row r="3623" spans="1:15" x14ac:dyDescent="0.15">
      <c r="A3623">
        <v>169</v>
      </c>
      <c r="B3623" t="s">
        <v>237</v>
      </c>
      <c r="C3623" t="s">
        <v>464</v>
      </c>
      <c r="D3623">
        <v>10</v>
      </c>
      <c r="E3623">
        <v>5329492.1875</v>
      </c>
      <c r="F3623">
        <v>5352734.375</v>
      </c>
      <c r="G3623">
        <v>5341113.28125</v>
      </c>
      <c r="H3623">
        <v>5650894.7718422096</v>
      </c>
      <c r="I3623">
        <v>1.4585066915436439E-7</v>
      </c>
      <c r="J3623">
        <v>1.1276999991226139E-5</v>
      </c>
      <c r="K3623">
        <v>1.1863077035172713</v>
      </c>
      <c r="L3623">
        <v>5.7999423393564564</v>
      </c>
      <c r="M3623">
        <v>0</v>
      </c>
    </row>
    <row r="3624" spans="1:15" x14ac:dyDescent="0.15">
      <c r="A3624">
        <v>169</v>
      </c>
      <c r="B3624" t="s">
        <v>237</v>
      </c>
      <c r="C3624" t="s">
        <v>464</v>
      </c>
      <c r="D3624">
        <v>11</v>
      </c>
      <c r="E3624">
        <v>5329492.1875</v>
      </c>
      <c r="F3624">
        <v>5341113.28125</v>
      </c>
      <c r="G3624">
        <v>5335302.734375</v>
      </c>
      <c r="H3624">
        <v>4131701.6862932038</v>
      </c>
      <c r="I3624">
        <v>1.0759690779608173E-7</v>
      </c>
      <c r="J3624">
        <v>1.1238746229867856E-5</v>
      </c>
      <c r="K3624">
        <v>0.86737936857511744</v>
      </c>
      <c r="L3624">
        <v>-22.559189384457508</v>
      </c>
      <c r="M3624">
        <v>0</v>
      </c>
    </row>
    <row r="3625" spans="1:15" x14ac:dyDescent="0.15">
      <c r="A3625">
        <v>169</v>
      </c>
      <c r="B3625" t="s">
        <v>237</v>
      </c>
      <c r="C3625" t="s">
        <v>464</v>
      </c>
      <c r="D3625">
        <v>12</v>
      </c>
      <c r="E3625">
        <v>5335302.734375</v>
      </c>
      <c r="F3625">
        <v>5341113.28125</v>
      </c>
      <c r="G3625">
        <v>5338208.0078125</v>
      </c>
      <c r="H3625">
        <v>4887698.0648722937</v>
      </c>
      <c r="I3625">
        <v>1.2671607485180901E-7</v>
      </c>
      <c r="J3625">
        <v>1.1257865396923583E-5</v>
      </c>
      <c r="K3625">
        <v>1.0260877437882627</v>
      </c>
      <c r="L3625">
        <v>-8.4393478538281421</v>
      </c>
      <c r="M3625">
        <v>0</v>
      </c>
    </row>
    <row r="3626" spans="1:15" x14ac:dyDescent="0.15">
      <c r="A3626">
        <v>169</v>
      </c>
      <c r="B3626" t="s">
        <v>237</v>
      </c>
      <c r="C3626" t="s">
        <v>464</v>
      </c>
      <c r="D3626">
        <v>13</v>
      </c>
      <c r="E3626">
        <v>5338208.0078125</v>
      </c>
      <c r="F3626">
        <v>5341113.28125</v>
      </c>
      <c r="G3626">
        <v>5339660.64453125</v>
      </c>
      <c r="H3626">
        <v>5268414.8711607028</v>
      </c>
      <c r="I3626">
        <v>1.3628193005643713E-7</v>
      </c>
      <c r="J3626">
        <v>1.1267431252128211E-5</v>
      </c>
      <c r="K3626">
        <v>1.1060126580529808</v>
      </c>
      <c r="L3626">
        <v>-1.3342753053701155</v>
      </c>
      <c r="M3626">
        <v>0</v>
      </c>
    </row>
    <row r="3627" spans="1:15" x14ac:dyDescent="0.15">
      <c r="A3627">
        <v>169</v>
      </c>
      <c r="B3627" t="s">
        <v>237</v>
      </c>
      <c r="C3627" t="s">
        <v>464</v>
      </c>
      <c r="D3627">
        <v>14</v>
      </c>
      <c r="E3627">
        <v>5339660.64453125</v>
      </c>
      <c r="F3627">
        <v>5341113.28125</v>
      </c>
      <c r="G3627">
        <v>5340386.962890625</v>
      </c>
      <c r="H3627">
        <v>5459421.4123251261</v>
      </c>
      <c r="I3627">
        <v>1.4106561538170492E-7</v>
      </c>
      <c r="J3627">
        <v>1.1272214937453479E-5</v>
      </c>
      <c r="K3627">
        <v>1.1461111805621291</v>
      </c>
      <c r="L3627">
        <v>2.2289480193411038</v>
      </c>
      <c r="M3627">
        <v>0</v>
      </c>
    </row>
    <row r="3628" spans="1:15" x14ac:dyDescent="0.15">
      <c r="A3628">
        <v>169</v>
      </c>
      <c r="B3628" t="s">
        <v>237</v>
      </c>
      <c r="C3628" t="s">
        <v>464</v>
      </c>
      <c r="D3628">
        <v>15</v>
      </c>
      <c r="E3628">
        <v>5339660.64453125</v>
      </c>
      <c r="F3628">
        <v>5340386.962890625</v>
      </c>
      <c r="G3628">
        <v>5340023.8037109375</v>
      </c>
      <c r="H3628">
        <v>5363853.3442305634</v>
      </c>
      <c r="I3628">
        <v>1.3867343972664663E-7</v>
      </c>
      <c r="J3628">
        <v>1.1269822761798421E-5</v>
      </c>
      <c r="K3628">
        <v>1.1260483161896109</v>
      </c>
      <c r="L3628">
        <v>0.4462440879582979</v>
      </c>
      <c r="M3628">
        <v>0</v>
      </c>
    </row>
    <row r="3629" spans="1:15" x14ac:dyDescent="0.15">
      <c r="A3629">
        <v>169</v>
      </c>
      <c r="B3629" t="s">
        <v>237</v>
      </c>
      <c r="C3629" t="s">
        <v>465</v>
      </c>
      <c r="D3629">
        <v>15</v>
      </c>
      <c r="E3629">
        <v>5339660.64453125</v>
      </c>
      <c r="F3629">
        <v>5340386.962890625</v>
      </c>
      <c r="G3629">
        <v>5340023.8037109375</v>
      </c>
      <c r="H3629">
        <v>5363853.3442305634</v>
      </c>
      <c r="I3629">
        <v>1.3867343972664663E-7</v>
      </c>
      <c r="J3629">
        <v>1.1269822761798421E-5</v>
      </c>
      <c r="K3629">
        <v>1.1260483161896109</v>
      </c>
      <c r="L3629">
        <v>0.4462440879582979</v>
      </c>
      <c r="M3629">
        <v>0</v>
      </c>
      <c r="N3629" t="s">
        <v>466</v>
      </c>
      <c r="O3629" t="s">
        <v>467</v>
      </c>
    </row>
    <row r="3630" spans="1:15" x14ac:dyDescent="0.15">
      <c r="A3630">
        <v>170</v>
      </c>
      <c r="B3630" t="s">
        <v>238</v>
      </c>
      <c r="C3630" t="s">
        <v>461</v>
      </c>
      <c r="D3630">
        <v>0</v>
      </c>
      <c r="E3630">
        <v>100000</v>
      </c>
      <c r="F3630">
        <v>12000000</v>
      </c>
      <c r="G3630">
        <v>100000</v>
      </c>
      <c r="H3630">
        <v>-73.244411852317612</v>
      </c>
      <c r="I3630">
        <v>-2.2767880531219528E-4</v>
      </c>
      <c r="J3630">
        <v>-2.1654765599012351E-4</v>
      </c>
      <c r="K3630">
        <v>-1.694770932031021E-5</v>
      </c>
      <c r="L3630">
        <v>-100.07324441185231</v>
      </c>
      <c r="M3630">
        <v>0</v>
      </c>
      <c r="O3630" t="s">
        <v>462</v>
      </c>
    </row>
    <row r="3631" spans="1:15" x14ac:dyDescent="0.15">
      <c r="A3631">
        <v>170</v>
      </c>
      <c r="B3631" t="s">
        <v>238</v>
      </c>
      <c r="C3631" t="s">
        <v>461</v>
      </c>
      <c r="D3631">
        <v>0</v>
      </c>
      <c r="E3631">
        <v>100000</v>
      </c>
      <c r="F3631">
        <v>12000000</v>
      </c>
      <c r="G3631">
        <v>12000000</v>
      </c>
      <c r="H3631">
        <v>430530603696.41766</v>
      </c>
      <c r="I3631">
        <v>8.2879100266886703E-4</v>
      </c>
      <c r="J3631">
        <v>8.3992215199093882E-4</v>
      </c>
      <c r="K3631">
        <v>99618.624007200371</v>
      </c>
      <c r="L3631">
        <v>3587655.0308034807</v>
      </c>
      <c r="M3631">
        <v>0</v>
      </c>
      <c r="O3631" t="s">
        <v>463</v>
      </c>
    </row>
    <row r="3632" spans="1:15" x14ac:dyDescent="0.15">
      <c r="A3632">
        <v>170</v>
      </c>
      <c r="B3632" t="s">
        <v>238</v>
      </c>
      <c r="C3632" t="s">
        <v>464</v>
      </c>
      <c r="D3632">
        <v>1</v>
      </c>
      <c r="E3632">
        <v>100000</v>
      </c>
      <c r="F3632">
        <v>12000000</v>
      </c>
      <c r="G3632">
        <v>6050000</v>
      </c>
      <c r="H3632">
        <v>7308544346.9597406</v>
      </c>
      <c r="I3632">
        <v>3.9377191419930592E-5</v>
      </c>
      <c r="J3632">
        <v>5.0508340742002368E-5</v>
      </c>
      <c r="K3632">
        <v>1691.0926310202981</v>
      </c>
      <c r="L3632">
        <v>120702.385900161</v>
      </c>
      <c r="M3632">
        <v>0</v>
      </c>
    </row>
    <row r="3633" spans="1:15" x14ac:dyDescent="0.15">
      <c r="A3633">
        <v>170</v>
      </c>
      <c r="B3633" t="s">
        <v>238</v>
      </c>
      <c r="C3633" t="s">
        <v>464</v>
      </c>
      <c r="D3633">
        <v>2</v>
      </c>
      <c r="E3633">
        <v>100000</v>
      </c>
      <c r="F3633">
        <v>6050000</v>
      </c>
      <c r="G3633">
        <v>3075000</v>
      </c>
      <c r="H3633">
        <v>-837299.51967038203</v>
      </c>
      <c r="I3633">
        <v>-8.1342827808640905E-6</v>
      </c>
      <c r="J3633">
        <v>2.9968665412076837E-6</v>
      </c>
      <c r="K3633">
        <v>-0.19373913332829887</v>
      </c>
      <c r="L3633">
        <v>-127.22925267220755</v>
      </c>
      <c r="M3633">
        <v>0</v>
      </c>
    </row>
    <row r="3634" spans="1:15" x14ac:dyDescent="0.15">
      <c r="A3634">
        <v>170</v>
      </c>
      <c r="B3634" t="s">
        <v>238</v>
      </c>
      <c r="C3634" t="s">
        <v>464</v>
      </c>
      <c r="D3634">
        <v>3</v>
      </c>
      <c r="E3634">
        <v>3075000</v>
      </c>
      <c r="F3634">
        <v>6050000</v>
      </c>
      <c r="G3634">
        <v>4562500</v>
      </c>
      <c r="H3634">
        <v>24567421.279125102</v>
      </c>
      <c r="I3634">
        <v>5.7648848036316965E-7</v>
      </c>
      <c r="J3634">
        <v>1.1707637802434944E-5</v>
      </c>
      <c r="K3634">
        <v>5.6845499070662724</v>
      </c>
      <c r="L3634">
        <v>438.4640280356187</v>
      </c>
      <c r="M3634">
        <v>0</v>
      </c>
    </row>
    <row r="3635" spans="1:15" x14ac:dyDescent="0.15">
      <c r="A3635">
        <v>170</v>
      </c>
      <c r="B3635" t="s">
        <v>238</v>
      </c>
      <c r="C3635" t="s">
        <v>464</v>
      </c>
      <c r="D3635">
        <v>4</v>
      </c>
      <c r="E3635">
        <v>3075000</v>
      </c>
      <c r="F3635">
        <v>4562500</v>
      </c>
      <c r="G3635">
        <v>3818750</v>
      </c>
      <c r="H3635">
        <v>-12451814.308621025</v>
      </c>
      <c r="I3635">
        <v>-4.6501510654335155E-6</v>
      </c>
      <c r="J3635">
        <v>6.4809982566382587E-6</v>
      </c>
      <c r="K3635">
        <v>-2.8811717382410946</v>
      </c>
      <c r="L3635">
        <v>-426.07042379367658</v>
      </c>
      <c r="M3635">
        <v>0</v>
      </c>
    </row>
    <row r="3636" spans="1:15" x14ac:dyDescent="0.15">
      <c r="A3636">
        <v>170</v>
      </c>
      <c r="B3636" t="s">
        <v>238</v>
      </c>
      <c r="C3636" t="s">
        <v>464</v>
      </c>
      <c r="D3636">
        <v>5</v>
      </c>
      <c r="E3636">
        <v>3818750</v>
      </c>
      <c r="F3636">
        <v>4562500</v>
      </c>
      <c r="G3636">
        <v>4190625</v>
      </c>
      <c r="H3636">
        <v>-39109130.675571665</v>
      </c>
      <c r="I3636">
        <v>-2.236744485570965E-6</v>
      </c>
      <c r="J3636">
        <v>8.8944048365008092E-6</v>
      </c>
      <c r="K3636">
        <v>-9.0492934777882734</v>
      </c>
      <c r="L3636">
        <v>-1033.2529318555505</v>
      </c>
      <c r="M3636">
        <v>0</v>
      </c>
    </row>
    <row r="3637" spans="1:15" x14ac:dyDescent="0.15">
      <c r="A3637">
        <v>170</v>
      </c>
      <c r="B3637" t="s">
        <v>238</v>
      </c>
      <c r="C3637" t="s">
        <v>464</v>
      </c>
      <c r="D3637">
        <v>6</v>
      </c>
      <c r="E3637">
        <v>4190625</v>
      </c>
      <c r="F3637">
        <v>4562500</v>
      </c>
      <c r="G3637">
        <v>4376562.5</v>
      </c>
      <c r="H3637">
        <v>-25895080.011231929</v>
      </c>
      <c r="I3637">
        <v>-8.772336429734108E-7</v>
      </c>
      <c r="J3637">
        <v>1.0253915679098363E-5</v>
      </c>
      <c r="K3637">
        <v>-5.9917511487621757</v>
      </c>
      <c r="L3637">
        <v>-691.67623017452468</v>
      </c>
      <c r="M3637">
        <v>0</v>
      </c>
    </row>
    <row r="3638" spans="1:15" x14ac:dyDescent="0.15">
      <c r="A3638">
        <v>170</v>
      </c>
      <c r="B3638" t="s">
        <v>238</v>
      </c>
      <c r="C3638" t="s">
        <v>464</v>
      </c>
      <c r="D3638">
        <v>7</v>
      </c>
      <c r="E3638">
        <v>4376562.5</v>
      </c>
      <c r="F3638">
        <v>4562500</v>
      </c>
      <c r="G3638">
        <v>4469531.25</v>
      </c>
      <c r="H3638">
        <v>-5821086.4923212025</v>
      </c>
      <c r="I3638">
        <v>-1.6182784993666216E-7</v>
      </c>
      <c r="J3638">
        <v>1.0969321472135112E-5</v>
      </c>
      <c r="K3638">
        <v>-1.3469161579064859</v>
      </c>
      <c r="L3638">
        <v>-230.23930624315923</v>
      </c>
      <c r="M3638">
        <v>0</v>
      </c>
    </row>
    <row r="3639" spans="1:15" x14ac:dyDescent="0.15">
      <c r="A3639">
        <v>170</v>
      </c>
      <c r="B3639" t="s">
        <v>238</v>
      </c>
      <c r="C3639" t="s">
        <v>464</v>
      </c>
      <c r="D3639">
        <v>8</v>
      </c>
      <c r="E3639">
        <v>4469531.25</v>
      </c>
      <c r="F3639">
        <v>4562500</v>
      </c>
      <c r="G3639">
        <v>4516015.625</v>
      </c>
      <c r="H3639">
        <v>8031700.4297133395</v>
      </c>
      <c r="I3639">
        <v>2.0451161019634974E-7</v>
      </c>
      <c r="J3639">
        <v>1.1335660932268124E-5</v>
      </c>
      <c r="K3639">
        <v>1.8584206055889734</v>
      </c>
      <c r="L3639">
        <v>77.849261310147469</v>
      </c>
      <c r="M3639">
        <v>0</v>
      </c>
    </row>
    <row r="3640" spans="1:15" x14ac:dyDescent="0.15">
      <c r="A3640">
        <v>170</v>
      </c>
      <c r="B3640" t="s">
        <v>238</v>
      </c>
      <c r="C3640" t="s">
        <v>464</v>
      </c>
      <c r="D3640">
        <v>9</v>
      </c>
      <c r="E3640">
        <v>4469531.25</v>
      </c>
      <c r="F3640">
        <v>4516015.625</v>
      </c>
      <c r="G3640">
        <v>4492773.4375</v>
      </c>
      <c r="H3640">
        <v>775889.19273773069</v>
      </c>
      <c r="I3640">
        <v>2.062650800211195E-8</v>
      </c>
      <c r="J3640">
        <v>1.1151775830073886E-5</v>
      </c>
      <c r="K3640">
        <v>0.17952966200073492</v>
      </c>
      <c r="L3640">
        <v>-82.730284454996394</v>
      </c>
      <c r="M3640">
        <v>0</v>
      </c>
    </row>
    <row r="3641" spans="1:15" x14ac:dyDescent="0.15">
      <c r="A3641">
        <v>170</v>
      </c>
      <c r="B3641" t="s">
        <v>238</v>
      </c>
      <c r="C3641" t="s">
        <v>464</v>
      </c>
      <c r="D3641">
        <v>10</v>
      </c>
      <c r="E3641">
        <v>4492773.4375</v>
      </c>
      <c r="F3641">
        <v>4516015.625</v>
      </c>
      <c r="G3641">
        <v>4504394.53125</v>
      </c>
      <c r="H3641">
        <v>4320658.2516039917</v>
      </c>
      <c r="I3641">
        <v>1.1239126390533861E-7</v>
      </c>
      <c r="J3641">
        <v>1.1243540585977113E-5</v>
      </c>
      <c r="K3641">
        <v>0.99973852296374444</v>
      </c>
      <c r="L3641">
        <v>-4.079044994200812</v>
      </c>
      <c r="M3641">
        <v>0</v>
      </c>
    </row>
    <row r="3642" spans="1:15" x14ac:dyDescent="0.15">
      <c r="A3642">
        <v>170</v>
      </c>
      <c r="B3642" t="s">
        <v>238</v>
      </c>
      <c r="C3642" t="s">
        <v>464</v>
      </c>
      <c r="D3642">
        <v>11</v>
      </c>
      <c r="E3642">
        <v>4504394.53125</v>
      </c>
      <c r="F3642">
        <v>4516015.625</v>
      </c>
      <c r="G3642">
        <v>4510205.078125</v>
      </c>
      <c r="H3642">
        <v>6155295.7674127389</v>
      </c>
      <c r="I3642">
        <v>1.5840702280972231E-7</v>
      </c>
      <c r="J3642">
        <v>1.1289556344881497E-5</v>
      </c>
      <c r="K3642">
        <v>1.4242474041157311</v>
      </c>
      <c r="L3642">
        <v>36.474853377878823</v>
      </c>
      <c r="M3642">
        <v>0</v>
      </c>
    </row>
    <row r="3643" spans="1:15" x14ac:dyDescent="0.15">
      <c r="A3643">
        <v>170</v>
      </c>
      <c r="B3643" t="s">
        <v>238</v>
      </c>
      <c r="C3643" t="s">
        <v>464</v>
      </c>
      <c r="D3643">
        <v>12</v>
      </c>
      <c r="E3643">
        <v>4504394.53125</v>
      </c>
      <c r="F3643">
        <v>4510205.078125</v>
      </c>
      <c r="G3643">
        <v>4507299.8046875</v>
      </c>
      <c r="H3643">
        <v>5232750.385867984</v>
      </c>
      <c r="I3643">
        <v>1.3538758181457143E-7</v>
      </c>
      <c r="J3643">
        <v>1.1266536903886346E-5</v>
      </c>
      <c r="K3643">
        <v>1.2107835975834318</v>
      </c>
      <c r="L3643">
        <v>16.095015033746595</v>
      </c>
      <c r="M3643">
        <v>0</v>
      </c>
    </row>
    <row r="3644" spans="1:15" x14ac:dyDescent="0.15">
      <c r="A3644">
        <v>170</v>
      </c>
      <c r="B3644" t="s">
        <v>238</v>
      </c>
      <c r="C3644" t="s">
        <v>464</v>
      </c>
      <c r="D3644">
        <v>13</v>
      </c>
      <c r="E3644">
        <v>4504394.53125</v>
      </c>
      <c r="F3644">
        <v>4507299.8046875</v>
      </c>
      <c r="G3644">
        <v>4505847.16796875</v>
      </c>
      <c r="H3644">
        <v>4775412.5399499275</v>
      </c>
      <c r="I3644">
        <v>1.2388686614879255E-7</v>
      </c>
      <c r="J3644">
        <v>1.1255036188220567E-5</v>
      </c>
      <c r="K3644">
        <v>1.1049621611382325</v>
      </c>
      <c r="L3644">
        <v>5.9825680262186607</v>
      </c>
      <c r="M3644">
        <v>0</v>
      </c>
    </row>
    <row r="3645" spans="1:15" x14ac:dyDescent="0.15">
      <c r="A3645">
        <v>170</v>
      </c>
      <c r="B3645" t="s">
        <v>238</v>
      </c>
      <c r="C3645" t="s">
        <v>464</v>
      </c>
      <c r="D3645">
        <v>14</v>
      </c>
      <c r="E3645">
        <v>4504394.53125</v>
      </c>
      <c r="F3645">
        <v>4505847.16796875</v>
      </c>
      <c r="G3645">
        <v>4505120.849609375</v>
      </c>
      <c r="H3645">
        <v>4547692.7757678498</v>
      </c>
      <c r="I3645">
        <v>1.1813792393797655E-7</v>
      </c>
      <c r="J3645">
        <v>1.1249287246009751E-5</v>
      </c>
      <c r="K3645">
        <v>1.0522710646812223</v>
      </c>
      <c r="L3645">
        <v>0.94496746213070038</v>
      </c>
      <c r="M3645">
        <v>0</v>
      </c>
    </row>
    <row r="3646" spans="1:15" x14ac:dyDescent="0.15">
      <c r="A3646">
        <v>170</v>
      </c>
      <c r="B3646" t="s">
        <v>238</v>
      </c>
      <c r="C3646" t="s">
        <v>465</v>
      </c>
      <c r="D3646">
        <v>14</v>
      </c>
      <c r="E3646">
        <v>4504394.53125</v>
      </c>
      <c r="F3646">
        <v>4505847.16796875</v>
      </c>
      <c r="G3646">
        <v>4505120.849609375</v>
      </c>
      <c r="H3646">
        <v>4547692.7757678498</v>
      </c>
      <c r="I3646">
        <v>1.1813792393797655E-7</v>
      </c>
      <c r="J3646">
        <v>1.1249287246009751E-5</v>
      </c>
      <c r="K3646">
        <v>1.0522710646812223</v>
      </c>
      <c r="L3646">
        <v>0.94496746213070038</v>
      </c>
      <c r="M3646">
        <v>0</v>
      </c>
      <c r="N3646" t="s">
        <v>466</v>
      </c>
      <c r="O3646" t="s">
        <v>467</v>
      </c>
    </row>
    <row r="3647" spans="1:15" x14ac:dyDescent="0.15">
      <c r="A3647">
        <v>171</v>
      </c>
      <c r="B3647" t="s">
        <v>239</v>
      </c>
      <c r="C3647" t="s">
        <v>461</v>
      </c>
      <c r="D3647">
        <v>0</v>
      </c>
      <c r="E3647">
        <v>100000</v>
      </c>
      <c r="F3647">
        <v>12000000</v>
      </c>
      <c r="G3647">
        <v>100000</v>
      </c>
      <c r="H3647">
        <v>-95.948954881155927</v>
      </c>
      <c r="I3647">
        <v>-1.9849661200117119E-4</v>
      </c>
      <c r="J3647">
        <v>-1.8747262797960188E-4</v>
      </c>
      <c r="K3647">
        <v>-2.5136913807047871E-5</v>
      </c>
      <c r="L3647">
        <v>-100.09594895488115</v>
      </c>
      <c r="M3647">
        <v>0</v>
      </c>
      <c r="O3647" t="s">
        <v>462</v>
      </c>
    </row>
    <row r="3648" spans="1:15" x14ac:dyDescent="0.15">
      <c r="A3648">
        <v>171</v>
      </c>
      <c r="B3648" t="s">
        <v>239</v>
      </c>
      <c r="C3648" t="s">
        <v>461</v>
      </c>
      <c r="D3648">
        <v>0</v>
      </c>
      <c r="E3648">
        <v>100000</v>
      </c>
      <c r="F3648">
        <v>12000000</v>
      </c>
      <c r="G3648">
        <v>12000000</v>
      </c>
      <c r="H3648">
        <v>1073735512870.7563</v>
      </c>
      <c r="I3648">
        <v>1.6635949690416059E-3</v>
      </c>
      <c r="J3648">
        <v>1.6746189530631752E-3</v>
      </c>
      <c r="K3648">
        <v>281299.54174101562</v>
      </c>
      <c r="L3648">
        <v>8947695.9405896366</v>
      </c>
      <c r="M3648">
        <v>0</v>
      </c>
      <c r="O3648" t="s">
        <v>463</v>
      </c>
    </row>
    <row r="3649" spans="1:15" x14ac:dyDescent="0.15">
      <c r="A3649">
        <v>171</v>
      </c>
      <c r="B3649" t="s">
        <v>239</v>
      </c>
      <c r="C3649" t="s">
        <v>464</v>
      </c>
      <c r="D3649">
        <v>1</v>
      </c>
      <c r="E3649">
        <v>100000</v>
      </c>
      <c r="F3649">
        <v>12000000</v>
      </c>
      <c r="G3649">
        <v>6050000</v>
      </c>
      <c r="H3649">
        <v>24920931226.345432</v>
      </c>
      <c r="I3649">
        <v>9.5793855378736208E-5</v>
      </c>
      <c r="J3649">
        <v>1.0681783940030552E-4</v>
      </c>
      <c r="K3649">
        <v>6528.8392250225843</v>
      </c>
      <c r="L3649">
        <v>411816.2186172799</v>
      </c>
      <c r="M3649">
        <v>0</v>
      </c>
    </row>
    <row r="3650" spans="1:15" x14ac:dyDescent="0.15">
      <c r="A3650">
        <v>171</v>
      </c>
      <c r="B3650" t="s">
        <v>239</v>
      </c>
      <c r="C3650" t="s">
        <v>464</v>
      </c>
      <c r="D3650">
        <v>2</v>
      </c>
      <c r="E3650">
        <v>100000</v>
      </c>
      <c r="F3650">
        <v>6050000</v>
      </c>
      <c r="G3650">
        <v>3075000</v>
      </c>
      <c r="H3650">
        <v>-3737879.9287126316</v>
      </c>
      <c r="I3650">
        <v>-6.0721882938916926E-6</v>
      </c>
      <c r="J3650">
        <v>4.9517957276776162E-6</v>
      </c>
      <c r="K3650">
        <v>-0.97925783251649434</v>
      </c>
      <c r="L3650">
        <v>-221.5570708524433</v>
      </c>
      <c r="M3650">
        <v>0</v>
      </c>
    </row>
    <row r="3651" spans="1:15" x14ac:dyDescent="0.15">
      <c r="A3651">
        <v>171</v>
      </c>
      <c r="B3651" t="s">
        <v>239</v>
      </c>
      <c r="C3651" t="s">
        <v>464</v>
      </c>
      <c r="D3651">
        <v>3</v>
      </c>
      <c r="E3651">
        <v>3075000</v>
      </c>
      <c r="F3651">
        <v>6050000</v>
      </c>
      <c r="G3651">
        <v>4562500</v>
      </c>
      <c r="H3651">
        <v>1614854380.7282405</v>
      </c>
      <c r="I3651">
        <v>1.2754001194534672E-5</v>
      </c>
      <c r="J3651">
        <v>2.3777985216103981E-5</v>
      </c>
      <c r="K3651">
        <v>423.06302793582256</v>
      </c>
      <c r="L3651">
        <v>35294.06861870116</v>
      </c>
      <c r="M3651">
        <v>0</v>
      </c>
    </row>
    <row r="3652" spans="1:15" x14ac:dyDescent="0.15">
      <c r="A3652">
        <v>171</v>
      </c>
      <c r="B3652" t="s">
        <v>239</v>
      </c>
      <c r="C3652" t="s">
        <v>464</v>
      </c>
      <c r="D3652">
        <v>4</v>
      </c>
      <c r="E3652">
        <v>3075000</v>
      </c>
      <c r="F3652">
        <v>4562500</v>
      </c>
      <c r="G3652">
        <v>3818750</v>
      </c>
      <c r="H3652">
        <v>-17812350.243054032</v>
      </c>
      <c r="I3652">
        <v>-5.4517508018963173E-7</v>
      </c>
      <c r="J3652">
        <v>1.0478808941379677E-5</v>
      </c>
      <c r="K3652">
        <v>-4.6665178720829781</v>
      </c>
      <c r="L3652">
        <v>-566.44452354969644</v>
      </c>
      <c r="M3652">
        <v>0</v>
      </c>
    </row>
    <row r="3653" spans="1:15" x14ac:dyDescent="0.15">
      <c r="A3653">
        <v>171</v>
      </c>
      <c r="B3653" t="s">
        <v>239</v>
      </c>
      <c r="C3653" t="s">
        <v>464</v>
      </c>
      <c r="D3653">
        <v>5</v>
      </c>
      <c r="E3653">
        <v>3818750</v>
      </c>
      <c r="F3653">
        <v>4562500</v>
      </c>
      <c r="G3653">
        <v>4190625</v>
      </c>
      <c r="H3653">
        <v>196902712.43387884</v>
      </c>
      <c r="I3653">
        <v>3.0305896299739708E-6</v>
      </c>
      <c r="J3653">
        <v>1.405457365154328E-5</v>
      </c>
      <c r="K3653">
        <v>51.58499659485522</v>
      </c>
      <c r="L3653">
        <v>4598.6478731425223</v>
      </c>
      <c r="M3653">
        <v>0</v>
      </c>
    </row>
    <row r="3654" spans="1:15" x14ac:dyDescent="0.15">
      <c r="A3654">
        <v>171</v>
      </c>
      <c r="B3654" t="s">
        <v>239</v>
      </c>
      <c r="C3654" t="s">
        <v>464</v>
      </c>
      <c r="D3654">
        <v>6</v>
      </c>
      <c r="E3654">
        <v>3818750</v>
      </c>
      <c r="F3654">
        <v>4190625</v>
      </c>
      <c r="G3654">
        <v>4004687.5</v>
      </c>
      <c r="H3654">
        <v>57320558.727854349</v>
      </c>
      <c r="I3654">
        <v>1.182183301094787E-6</v>
      </c>
      <c r="J3654">
        <v>1.2206167322664096E-5</v>
      </c>
      <c r="K3654">
        <v>15.016963404120217</v>
      </c>
      <c r="L3654">
        <v>1331.3366205940999</v>
      </c>
      <c r="M3654">
        <v>0</v>
      </c>
    </row>
    <row r="3655" spans="1:15" x14ac:dyDescent="0.15">
      <c r="A3655">
        <v>171</v>
      </c>
      <c r="B3655" t="s">
        <v>239</v>
      </c>
      <c r="C3655" t="s">
        <v>464</v>
      </c>
      <c r="D3655">
        <v>7</v>
      </c>
      <c r="E3655">
        <v>3818750</v>
      </c>
      <c r="F3655">
        <v>4004687.5</v>
      </c>
      <c r="G3655">
        <v>3911718.75</v>
      </c>
      <c r="H3655">
        <v>12249069.756821986</v>
      </c>
      <c r="I3655">
        <v>3.0272126562372206E-7</v>
      </c>
      <c r="J3655">
        <v>1.1326705287193031E-5</v>
      </c>
      <c r="K3655">
        <v>3.2090376708649533</v>
      </c>
      <c r="L3655">
        <v>213.13779286463236</v>
      </c>
      <c r="M3655">
        <v>0</v>
      </c>
    </row>
    <row r="3656" spans="1:15" x14ac:dyDescent="0.15">
      <c r="A3656">
        <v>171</v>
      </c>
      <c r="B3656" t="s">
        <v>239</v>
      </c>
      <c r="C3656" t="s">
        <v>464</v>
      </c>
      <c r="D3656">
        <v>8</v>
      </c>
      <c r="E3656">
        <v>3818750</v>
      </c>
      <c r="F3656">
        <v>3911718.75</v>
      </c>
      <c r="G3656">
        <v>3865234.375</v>
      </c>
      <c r="H3656">
        <v>-4576462.1087531317</v>
      </c>
      <c r="I3656">
        <v>-1.2526791257247056E-7</v>
      </c>
      <c r="J3656">
        <v>1.0898716108996838E-5</v>
      </c>
      <c r="K3656">
        <v>-1.1989513977659922</v>
      </c>
      <c r="L3656">
        <v>-218.40063666910578</v>
      </c>
      <c r="M3656">
        <v>0</v>
      </c>
    </row>
    <row r="3657" spans="1:15" x14ac:dyDescent="0.15">
      <c r="A3657">
        <v>171</v>
      </c>
      <c r="B3657" t="s">
        <v>239</v>
      </c>
      <c r="C3657" t="s">
        <v>464</v>
      </c>
      <c r="D3657">
        <v>9</v>
      </c>
      <c r="E3657">
        <v>3865234.375</v>
      </c>
      <c r="F3657">
        <v>3911718.75</v>
      </c>
      <c r="G3657">
        <v>3888476.5625</v>
      </c>
      <c r="H3657">
        <v>3376554.4265161213</v>
      </c>
      <c r="I3657">
        <v>8.7724675401479918E-8</v>
      </c>
      <c r="J3657">
        <v>1.1111708696970789E-5</v>
      </c>
      <c r="K3657">
        <v>0.88459699940734959</v>
      </c>
      <c r="L3657">
        <v>-13.165107922233458</v>
      </c>
      <c r="M3657">
        <v>0</v>
      </c>
    </row>
    <row r="3658" spans="1:15" x14ac:dyDescent="0.15">
      <c r="A3658">
        <v>171</v>
      </c>
      <c r="B3658" t="s">
        <v>239</v>
      </c>
      <c r="C3658" t="s">
        <v>464</v>
      </c>
      <c r="D3658">
        <v>10</v>
      </c>
      <c r="E3658">
        <v>3888476.5625</v>
      </c>
      <c r="F3658">
        <v>3911718.75</v>
      </c>
      <c r="G3658">
        <v>3900097.65625</v>
      </c>
      <c r="H3658">
        <v>7696563.1946358588</v>
      </c>
      <c r="I3658">
        <v>1.9497370339054724E-7</v>
      </c>
      <c r="J3658">
        <v>1.1218957724959856E-5</v>
      </c>
      <c r="K3658">
        <v>2.0163621987721627</v>
      </c>
      <c r="L3658">
        <v>97.342832744250174</v>
      </c>
      <c r="M3658">
        <v>0</v>
      </c>
    </row>
    <row r="3659" spans="1:15" x14ac:dyDescent="0.15">
      <c r="A3659">
        <v>171</v>
      </c>
      <c r="B3659" t="s">
        <v>239</v>
      </c>
      <c r="C3659" t="s">
        <v>464</v>
      </c>
      <c r="D3659">
        <v>11</v>
      </c>
      <c r="E3659">
        <v>3888476.5625</v>
      </c>
      <c r="F3659">
        <v>3900097.65625</v>
      </c>
      <c r="G3659">
        <v>3894287.109375</v>
      </c>
      <c r="H3659">
        <v>5507637.7806384331</v>
      </c>
      <c r="I3659">
        <v>1.4128622001889499E-7</v>
      </c>
      <c r="J3659">
        <v>1.1165270241588204E-5</v>
      </c>
      <c r="K3659">
        <v>1.4429028053909412</v>
      </c>
      <c r="L3659">
        <v>41.428652432418168</v>
      </c>
      <c r="M3659">
        <v>0</v>
      </c>
    </row>
    <row r="3660" spans="1:15" x14ac:dyDescent="0.15">
      <c r="A3660">
        <v>171</v>
      </c>
      <c r="B3660" t="s">
        <v>239</v>
      </c>
      <c r="C3660" t="s">
        <v>464</v>
      </c>
      <c r="D3660">
        <v>12</v>
      </c>
      <c r="E3660">
        <v>3888476.5625</v>
      </c>
      <c r="F3660">
        <v>3894287.109375</v>
      </c>
      <c r="G3660">
        <v>3891381.8359375</v>
      </c>
      <c r="H3660">
        <v>4434882.2915312145</v>
      </c>
      <c r="I3660">
        <v>1.1448958241195197E-7</v>
      </c>
      <c r="J3660">
        <v>1.1138473603981261E-5</v>
      </c>
      <c r="K3660">
        <v>1.1618600123857865</v>
      </c>
      <c r="L3660">
        <v>13.966772691757091</v>
      </c>
      <c r="M3660">
        <v>0</v>
      </c>
    </row>
    <row r="3661" spans="1:15" x14ac:dyDescent="0.15">
      <c r="A3661">
        <v>171</v>
      </c>
      <c r="B3661" t="s">
        <v>239</v>
      </c>
      <c r="C3661" t="s">
        <v>464</v>
      </c>
      <c r="D3661">
        <v>13</v>
      </c>
      <c r="E3661">
        <v>3888476.5625</v>
      </c>
      <c r="F3661">
        <v>3891381.8359375</v>
      </c>
      <c r="G3661">
        <v>3889929.19921875</v>
      </c>
      <c r="H3661">
        <v>3903910.70561335</v>
      </c>
      <c r="I3661">
        <v>1.0110298806375025E-7</v>
      </c>
      <c r="J3661">
        <v>1.1125087009633059E-5</v>
      </c>
      <c r="K3661">
        <v>1.0227549329637053</v>
      </c>
      <c r="L3661">
        <v>0.35942830006798232</v>
      </c>
      <c r="M3661">
        <v>0</v>
      </c>
    </row>
    <row r="3662" spans="1:15" x14ac:dyDescent="0.15">
      <c r="A3662">
        <v>171</v>
      </c>
      <c r="B3662" t="s">
        <v>239</v>
      </c>
      <c r="C3662" t="s">
        <v>465</v>
      </c>
      <c r="D3662">
        <v>13</v>
      </c>
      <c r="E3662">
        <v>3888476.5625</v>
      </c>
      <c r="F3662">
        <v>3891381.8359375</v>
      </c>
      <c r="G3662">
        <v>3889929.19921875</v>
      </c>
      <c r="H3662">
        <v>3903910.70561335</v>
      </c>
      <c r="I3662">
        <v>1.0110298806375025E-7</v>
      </c>
      <c r="J3662">
        <v>1.1125087009633059E-5</v>
      </c>
      <c r="K3662">
        <v>1.0227549329637053</v>
      </c>
      <c r="L3662">
        <v>0.35942830006798232</v>
      </c>
      <c r="M3662">
        <v>0</v>
      </c>
      <c r="N3662" t="s">
        <v>466</v>
      </c>
      <c r="O3662" t="s">
        <v>467</v>
      </c>
    </row>
    <row r="3663" spans="1:15" x14ac:dyDescent="0.15">
      <c r="A3663">
        <v>172</v>
      </c>
      <c r="B3663" t="s">
        <v>240</v>
      </c>
      <c r="C3663" t="s">
        <v>461</v>
      </c>
      <c r="D3663">
        <v>0</v>
      </c>
      <c r="E3663">
        <v>100000</v>
      </c>
      <c r="F3663">
        <v>12000000</v>
      </c>
      <c r="G3663">
        <v>100000</v>
      </c>
      <c r="H3663">
        <v>-75.163941726419154</v>
      </c>
      <c r="I3663">
        <v>-2.2158917397170183E-4</v>
      </c>
      <c r="J3663">
        <v>-2.1067071252777557E-4</v>
      </c>
      <c r="K3663">
        <v>-1.7265833100160138E-5</v>
      </c>
      <c r="L3663">
        <v>-100.07516394172642</v>
      </c>
      <c r="M3663">
        <v>0</v>
      </c>
      <c r="O3663" t="s">
        <v>462</v>
      </c>
    </row>
    <row r="3664" spans="1:15" x14ac:dyDescent="0.15">
      <c r="A3664">
        <v>172</v>
      </c>
      <c r="B3664" t="s">
        <v>240</v>
      </c>
      <c r="C3664" t="s">
        <v>461</v>
      </c>
      <c r="D3664">
        <v>0</v>
      </c>
      <c r="E3664">
        <v>100000</v>
      </c>
      <c r="F3664">
        <v>12000000</v>
      </c>
      <c r="G3664">
        <v>12000000</v>
      </c>
      <c r="H3664">
        <v>492274657275.05957</v>
      </c>
      <c r="I3664">
        <v>8.9707486910779244E-4</v>
      </c>
      <c r="J3664">
        <v>9.0799333055171876E-4</v>
      </c>
      <c r="K3664">
        <v>113079.91407483935</v>
      </c>
      <c r="L3664">
        <v>4102188.8106254963</v>
      </c>
      <c r="M3664">
        <v>0</v>
      </c>
      <c r="O3664" t="s">
        <v>463</v>
      </c>
    </row>
    <row r="3665" spans="1:15" x14ac:dyDescent="0.15">
      <c r="A3665">
        <v>172</v>
      </c>
      <c r="B3665" t="s">
        <v>240</v>
      </c>
      <c r="C3665" t="s">
        <v>464</v>
      </c>
      <c r="D3665">
        <v>1</v>
      </c>
      <c r="E3665">
        <v>100000</v>
      </c>
      <c r="F3665">
        <v>12000000</v>
      </c>
      <c r="G3665">
        <v>6050000</v>
      </c>
      <c r="H3665">
        <v>8969638996.308939</v>
      </c>
      <c r="I3665">
        <v>4.4719017585496647E-5</v>
      </c>
      <c r="J3665">
        <v>5.5637479029422916E-5</v>
      </c>
      <c r="K3665">
        <v>2060.4067099440558</v>
      </c>
      <c r="L3665">
        <v>148158.49580675931</v>
      </c>
      <c r="M3665">
        <v>0</v>
      </c>
    </row>
    <row r="3666" spans="1:15" x14ac:dyDescent="0.15">
      <c r="A3666">
        <v>172</v>
      </c>
      <c r="B3666" t="s">
        <v>240</v>
      </c>
      <c r="C3666" t="s">
        <v>464</v>
      </c>
      <c r="D3666">
        <v>2</v>
      </c>
      <c r="E3666">
        <v>100000</v>
      </c>
      <c r="F3666">
        <v>6050000</v>
      </c>
      <c r="G3666">
        <v>3075000</v>
      </c>
      <c r="H3666">
        <v>-980614.30597477325</v>
      </c>
      <c r="I3666">
        <v>-7.7481811754023709E-6</v>
      </c>
      <c r="J3666">
        <v>3.1702802685238987E-6</v>
      </c>
      <c r="K3666">
        <v>-0.22525592130619634</v>
      </c>
      <c r="L3666">
        <v>-131.8898961292609</v>
      </c>
      <c r="M3666">
        <v>0</v>
      </c>
    </row>
    <row r="3667" spans="1:15" x14ac:dyDescent="0.15">
      <c r="A3667">
        <v>172</v>
      </c>
      <c r="B3667" t="s">
        <v>240</v>
      </c>
      <c r="C3667" t="s">
        <v>464</v>
      </c>
      <c r="D3667">
        <v>3</v>
      </c>
      <c r="E3667">
        <v>3075000</v>
      </c>
      <c r="F3667">
        <v>6050000</v>
      </c>
      <c r="G3667">
        <v>4562500</v>
      </c>
      <c r="H3667">
        <v>71697166.065042526</v>
      </c>
      <c r="I3667">
        <v>1.405549494978388E-6</v>
      </c>
      <c r="J3667">
        <v>1.2324010938904658E-5</v>
      </c>
      <c r="K3667">
        <v>16.469483566192213</v>
      </c>
      <c r="L3667">
        <v>1471.4447356721651</v>
      </c>
      <c r="M3667">
        <v>0</v>
      </c>
    </row>
    <row r="3668" spans="1:15" x14ac:dyDescent="0.15">
      <c r="A3668">
        <v>172</v>
      </c>
      <c r="B3668" t="s">
        <v>240</v>
      </c>
      <c r="C3668" t="s">
        <v>464</v>
      </c>
      <c r="D3668">
        <v>4</v>
      </c>
      <c r="E3668">
        <v>3075000</v>
      </c>
      <c r="F3668">
        <v>4562500</v>
      </c>
      <c r="G3668">
        <v>3818750</v>
      </c>
      <c r="H3668">
        <v>-17708011.905795053</v>
      </c>
      <c r="I3668">
        <v>-4.06051355724967E-6</v>
      </c>
      <c r="J3668">
        <v>6.8579478866766E-6</v>
      </c>
      <c r="K3668">
        <v>-4.0676895207804291</v>
      </c>
      <c r="L3668">
        <v>-563.71225939888848</v>
      </c>
      <c r="M3668">
        <v>0</v>
      </c>
    </row>
    <row r="3669" spans="1:15" x14ac:dyDescent="0.15">
      <c r="A3669">
        <v>172</v>
      </c>
      <c r="B3669" t="s">
        <v>240</v>
      </c>
      <c r="C3669" t="s">
        <v>464</v>
      </c>
      <c r="D3669">
        <v>5</v>
      </c>
      <c r="E3669">
        <v>3818750</v>
      </c>
      <c r="F3669">
        <v>4562500</v>
      </c>
      <c r="G3669">
        <v>4190625</v>
      </c>
      <c r="H3669">
        <v>-36208050.570478171</v>
      </c>
      <c r="I3669">
        <v>-1.529821532948083E-6</v>
      </c>
      <c r="J3669">
        <v>9.388639910978187E-6</v>
      </c>
      <c r="K3669">
        <v>-8.31731470799512</v>
      </c>
      <c r="L3669">
        <v>-964.02506954161186</v>
      </c>
      <c r="M3669">
        <v>0</v>
      </c>
    </row>
    <row r="3670" spans="1:15" x14ac:dyDescent="0.15">
      <c r="A3670">
        <v>172</v>
      </c>
      <c r="B3670" t="s">
        <v>240</v>
      </c>
      <c r="C3670" t="s">
        <v>464</v>
      </c>
      <c r="D3670">
        <v>6</v>
      </c>
      <c r="E3670">
        <v>4190625</v>
      </c>
      <c r="F3670">
        <v>4562500</v>
      </c>
      <c r="G3670">
        <v>4376562.5</v>
      </c>
      <c r="H3670">
        <v>-4048204.2449772162</v>
      </c>
      <c r="I3670">
        <v>-1.0967307464138641E-7</v>
      </c>
      <c r="J3670">
        <v>1.0808788369284884E-5</v>
      </c>
      <c r="K3670">
        <v>-0.92990890636818468</v>
      </c>
      <c r="L3670">
        <v>-192.49734797520236</v>
      </c>
      <c r="M3670">
        <v>0</v>
      </c>
    </row>
    <row r="3671" spans="1:15" x14ac:dyDescent="0.15">
      <c r="A3671">
        <v>172</v>
      </c>
      <c r="B3671" t="s">
        <v>240</v>
      </c>
      <c r="C3671" t="s">
        <v>464</v>
      </c>
      <c r="D3671">
        <v>7</v>
      </c>
      <c r="E3671">
        <v>4376562.5</v>
      </c>
      <c r="F3671">
        <v>4562500</v>
      </c>
      <c r="G3671">
        <v>4469531.25</v>
      </c>
      <c r="H3671">
        <v>27934697.997305103</v>
      </c>
      <c r="I3671">
        <v>6.3654627936818364E-7</v>
      </c>
      <c r="J3671">
        <v>1.1555007723294454E-5</v>
      </c>
      <c r="K3671">
        <v>6.4168512487061298</v>
      </c>
      <c r="L3671">
        <v>525.00285678291436</v>
      </c>
      <c r="M3671">
        <v>0</v>
      </c>
    </row>
    <row r="3672" spans="1:15" x14ac:dyDescent="0.15">
      <c r="A3672">
        <v>172</v>
      </c>
      <c r="B3672" t="s">
        <v>240</v>
      </c>
      <c r="C3672" t="s">
        <v>464</v>
      </c>
      <c r="D3672">
        <v>8</v>
      </c>
      <c r="E3672">
        <v>4376562.5</v>
      </c>
      <c r="F3672">
        <v>4469531.25</v>
      </c>
      <c r="G3672">
        <v>4423046.875</v>
      </c>
      <c r="H3672">
        <v>10517029.73452642</v>
      </c>
      <c r="I3672">
        <v>2.6048028505543051E-7</v>
      </c>
      <c r="J3672">
        <v>1.1178941728981701E-5</v>
      </c>
      <c r="K3672">
        <v>2.4158562727682198</v>
      </c>
      <c r="L3672">
        <v>137.77793977203598</v>
      </c>
      <c r="M3672">
        <v>0</v>
      </c>
    </row>
    <row r="3673" spans="1:15" x14ac:dyDescent="0.15">
      <c r="A3673">
        <v>172</v>
      </c>
      <c r="B3673" t="s">
        <v>240</v>
      </c>
      <c r="C3673" t="s">
        <v>464</v>
      </c>
      <c r="D3673">
        <v>9</v>
      </c>
      <c r="E3673">
        <v>4376562.5</v>
      </c>
      <c r="F3673">
        <v>4423046.875</v>
      </c>
      <c r="G3673">
        <v>4399804.6875</v>
      </c>
      <c r="H3673">
        <v>2884615.4524758351</v>
      </c>
      <c r="I3673">
        <v>7.4658532052063122E-8</v>
      </c>
      <c r="J3673">
        <v>1.0993119975978333E-5</v>
      </c>
      <c r="K3673">
        <v>0.66262210065926819</v>
      </c>
      <c r="L3673">
        <v>-34.437647637606979</v>
      </c>
      <c r="M3673">
        <v>0</v>
      </c>
    </row>
    <row r="3674" spans="1:15" x14ac:dyDescent="0.15">
      <c r="A3674">
        <v>172</v>
      </c>
      <c r="B3674" t="s">
        <v>240</v>
      </c>
      <c r="C3674" t="s">
        <v>464</v>
      </c>
      <c r="D3674">
        <v>10</v>
      </c>
      <c r="E3674">
        <v>4399804.6875</v>
      </c>
      <c r="F3674">
        <v>4423046.875</v>
      </c>
      <c r="G3674">
        <v>4411425.78125</v>
      </c>
      <c r="H3674">
        <v>6612504.7037589829</v>
      </c>
      <c r="I3674">
        <v>1.6738389191934033E-7</v>
      </c>
      <c r="J3674">
        <v>1.108584533584561E-5</v>
      </c>
      <c r="K3674">
        <v>1.5189517735070701</v>
      </c>
      <c r="L3674">
        <v>49.894955319531547</v>
      </c>
      <c r="M3674">
        <v>0</v>
      </c>
    </row>
    <row r="3675" spans="1:15" x14ac:dyDescent="0.15">
      <c r="A3675">
        <v>172</v>
      </c>
      <c r="B3675" t="s">
        <v>240</v>
      </c>
      <c r="C3675" t="s">
        <v>464</v>
      </c>
      <c r="D3675">
        <v>11</v>
      </c>
      <c r="E3675">
        <v>4399804.6875</v>
      </c>
      <c r="F3675">
        <v>4411425.78125</v>
      </c>
      <c r="G3675">
        <v>4405615.234375</v>
      </c>
      <c r="H3675">
        <v>4726587.5533967949</v>
      </c>
      <c r="I3675">
        <v>1.2097473687656139E-7</v>
      </c>
      <c r="J3675">
        <v>1.1039436180802831E-5</v>
      </c>
      <c r="K3675">
        <v>1.0857396506330239</v>
      </c>
      <c r="L3675">
        <v>7.2855277173865476</v>
      </c>
      <c r="M3675">
        <v>0</v>
      </c>
    </row>
    <row r="3676" spans="1:15" x14ac:dyDescent="0.15">
      <c r="A3676">
        <v>172</v>
      </c>
      <c r="B3676" t="s">
        <v>240</v>
      </c>
      <c r="C3676" t="s">
        <v>464</v>
      </c>
      <c r="D3676">
        <v>12</v>
      </c>
      <c r="E3676">
        <v>4399804.6875</v>
      </c>
      <c r="F3676">
        <v>4405615.234375</v>
      </c>
      <c r="G3676">
        <v>4402709.9609375</v>
      </c>
      <c r="H3676">
        <v>3800139.5611006538</v>
      </c>
      <c r="I3676">
        <v>9.7805448473006496E-8</v>
      </c>
      <c r="J3676">
        <v>1.1016266892399277E-5</v>
      </c>
      <c r="K3676">
        <v>0.87292621850641594</v>
      </c>
      <c r="L3676">
        <v>-13.686352387122421</v>
      </c>
      <c r="M3676">
        <v>0</v>
      </c>
    </row>
    <row r="3677" spans="1:15" x14ac:dyDescent="0.15">
      <c r="A3677">
        <v>172</v>
      </c>
      <c r="B3677" t="s">
        <v>240</v>
      </c>
      <c r="C3677" t="s">
        <v>464</v>
      </c>
      <c r="D3677">
        <v>13</v>
      </c>
      <c r="E3677">
        <v>4402709.9609375</v>
      </c>
      <c r="F3677">
        <v>4405615.234375</v>
      </c>
      <c r="G3677">
        <v>4404162.59765625</v>
      </c>
      <c r="H3677">
        <v>4261983.1080494402</v>
      </c>
      <c r="I3677">
        <v>1.0938696400079695E-7</v>
      </c>
      <c r="J3677">
        <v>1.1027848407927067E-5</v>
      </c>
      <c r="K3677">
        <v>0.97901583297910832</v>
      </c>
      <c r="L3677">
        <v>-3.2282979216633154</v>
      </c>
      <c r="M3677">
        <v>0</v>
      </c>
    </row>
    <row r="3678" spans="1:15" x14ac:dyDescent="0.15">
      <c r="A3678">
        <v>172</v>
      </c>
      <c r="B3678" t="s">
        <v>240</v>
      </c>
      <c r="C3678" t="s">
        <v>464</v>
      </c>
      <c r="D3678">
        <v>14</v>
      </c>
      <c r="E3678">
        <v>4404162.59765625</v>
      </c>
      <c r="F3678">
        <v>4405615.234375</v>
      </c>
      <c r="G3678">
        <v>4404888.916015625</v>
      </c>
      <c r="H3678">
        <v>4493959.8214516276</v>
      </c>
      <c r="I3678">
        <v>1.1518056309782053E-7</v>
      </c>
      <c r="J3678">
        <v>1.1033642007024091E-5</v>
      </c>
      <c r="K3678">
        <v>1.0323029694002421</v>
      </c>
      <c r="L3678">
        <v>2.0220919785775298</v>
      </c>
      <c r="M3678">
        <v>0</v>
      </c>
    </row>
    <row r="3679" spans="1:15" x14ac:dyDescent="0.15">
      <c r="A3679">
        <v>172</v>
      </c>
      <c r="B3679" t="s">
        <v>240</v>
      </c>
      <c r="C3679" t="s">
        <v>464</v>
      </c>
      <c r="D3679">
        <v>15</v>
      </c>
      <c r="E3679">
        <v>4404162.59765625</v>
      </c>
      <c r="F3679">
        <v>4404888.916015625</v>
      </c>
      <c r="G3679">
        <v>4404525.7568359375</v>
      </c>
      <c r="H3679">
        <v>4377894.4844884565</v>
      </c>
      <c r="I3679">
        <v>1.1228380129374146E-7</v>
      </c>
      <c r="J3679">
        <v>1.1030745245220012E-5</v>
      </c>
      <c r="K3679">
        <v>1.0056417181314625</v>
      </c>
      <c r="L3679">
        <v>-0.60463427432904826</v>
      </c>
      <c r="M3679">
        <v>0</v>
      </c>
    </row>
    <row r="3680" spans="1:15" x14ac:dyDescent="0.15">
      <c r="A3680">
        <v>172</v>
      </c>
      <c r="B3680" t="s">
        <v>240</v>
      </c>
      <c r="C3680" t="s">
        <v>465</v>
      </c>
      <c r="D3680">
        <v>15</v>
      </c>
      <c r="E3680">
        <v>4404162.59765625</v>
      </c>
      <c r="F3680">
        <v>4404888.916015625</v>
      </c>
      <c r="G3680">
        <v>4404525.7568359375</v>
      </c>
      <c r="H3680">
        <v>4377894.4844884565</v>
      </c>
      <c r="I3680">
        <v>1.1228380129374146E-7</v>
      </c>
      <c r="J3680">
        <v>1.1030745245220012E-5</v>
      </c>
      <c r="K3680">
        <v>1.0056417181314625</v>
      </c>
      <c r="L3680">
        <v>-0.60463427432904826</v>
      </c>
      <c r="M3680">
        <v>0</v>
      </c>
      <c r="N3680" t="s">
        <v>466</v>
      </c>
      <c r="O3680" t="s">
        <v>467</v>
      </c>
    </row>
    <row r="3681" spans="1:15" x14ac:dyDescent="0.15">
      <c r="A3681">
        <v>173</v>
      </c>
      <c r="B3681" t="s">
        <v>241</v>
      </c>
      <c r="C3681" t="s">
        <v>461</v>
      </c>
      <c r="D3681">
        <v>0</v>
      </c>
      <c r="E3681">
        <v>100000</v>
      </c>
      <c r="F3681">
        <v>12000000</v>
      </c>
      <c r="G3681">
        <v>100000</v>
      </c>
      <c r="H3681">
        <v>-94.553985922573347</v>
      </c>
      <c r="I3681">
        <v>-1.9843954213363601E-4</v>
      </c>
      <c r="J3681">
        <v>-1.8752108068970975E-4</v>
      </c>
      <c r="K3681">
        <v>-2.4977885642448343E-5</v>
      </c>
      <c r="L3681">
        <v>-100.09455398592257</v>
      </c>
      <c r="M3681">
        <v>0</v>
      </c>
      <c r="O3681" t="s">
        <v>462</v>
      </c>
    </row>
    <row r="3682" spans="1:15" x14ac:dyDescent="0.15">
      <c r="A3682">
        <v>173</v>
      </c>
      <c r="B3682" t="s">
        <v>241</v>
      </c>
      <c r="C3682" t="s">
        <v>461</v>
      </c>
      <c r="D3682">
        <v>0</v>
      </c>
      <c r="E3682">
        <v>100000</v>
      </c>
      <c r="F3682">
        <v>12000000</v>
      </c>
      <c r="G3682">
        <v>12000000</v>
      </c>
      <c r="H3682">
        <v>1050093530294.2872</v>
      </c>
      <c r="I3682">
        <v>1.6151617043919429E-3</v>
      </c>
      <c r="J3682">
        <v>1.6260801658358691E-3</v>
      </c>
      <c r="K3682">
        <v>277398.31227256346</v>
      </c>
      <c r="L3682">
        <v>8750679.41911906</v>
      </c>
      <c r="M3682">
        <v>0</v>
      </c>
      <c r="O3682" t="s">
        <v>463</v>
      </c>
    </row>
    <row r="3683" spans="1:15" x14ac:dyDescent="0.15">
      <c r="A3683">
        <v>173</v>
      </c>
      <c r="B3683" t="s">
        <v>241</v>
      </c>
      <c r="C3683" t="s">
        <v>464</v>
      </c>
      <c r="D3683">
        <v>1</v>
      </c>
      <c r="E3683">
        <v>100000</v>
      </c>
      <c r="F3683">
        <v>12000000</v>
      </c>
      <c r="G3683">
        <v>6050000</v>
      </c>
      <c r="H3683">
        <v>24325438615.792953</v>
      </c>
      <c r="I3683">
        <v>9.3019154922589837E-5</v>
      </c>
      <c r="J3683">
        <v>1.0393761636651611E-4</v>
      </c>
      <c r="K3683">
        <v>6425.9377118719476</v>
      </c>
      <c r="L3683">
        <v>401973.36555029673</v>
      </c>
      <c r="M3683">
        <v>0</v>
      </c>
    </row>
    <row r="3684" spans="1:15" x14ac:dyDescent="0.15">
      <c r="A3684">
        <v>173</v>
      </c>
      <c r="B3684" t="s">
        <v>241</v>
      </c>
      <c r="C3684" t="s">
        <v>464</v>
      </c>
      <c r="D3684">
        <v>2</v>
      </c>
      <c r="E3684">
        <v>100000</v>
      </c>
      <c r="F3684">
        <v>6050000</v>
      </c>
      <c r="G3684">
        <v>3075000</v>
      </c>
      <c r="H3684">
        <v>-3550363.3966610734</v>
      </c>
      <c r="I3684">
        <v>-6.0741022073071088E-6</v>
      </c>
      <c r="J3684">
        <v>4.8443592366191613E-6</v>
      </c>
      <c r="K3684">
        <v>-0.93788294640007985</v>
      </c>
      <c r="L3684">
        <v>-215.4589722491406</v>
      </c>
      <c r="M3684">
        <v>0</v>
      </c>
    </row>
    <row r="3685" spans="1:15" x14ac:dyDescent="0.15">
      <c r="A3685">
        <v>173</v>
      </c>
      <c r="B3685" t="s">
        <v>241</v>
      </c>
      <c r="C3685" t="s">
        <v>464</v>
      </c>
      <c r="D3685">
        <v>3</v>
      </c>
      <c r="E3685">
        <v>3075000</v>
      </c>
      <c r="F3685">
        <v>6050000</v>
      </c>
      <c r="G3685">
        <v>4562500</v>
      </c>
      <c r="H3685">
        <v>1524408561.7384598</v>
      </c>
      <c r="I3685">
        <v>1.2077409248160657E-5</v>
      </c>
      <c r="J3685">
        <v>2.2995870692086927E-5</v>
      </c>
      <c r="K3685">
        <v>402.6959028321852</v>
      </c>
      <c r="L3685">
        <v>33311.694503856656</v>
      </c>
      <c r="M3685">
        <v>0</v>
      </c>
    </row>
    <row r="3686" spans="1:15" x14ac:dyDescent="0.15">
      <c r="A3686">
        <v>173</v>
      </c>
      <c r="B3686" t="s">
        <v>241</v>
      </c>
      <c r="C3686" t="s">
        <v>464</v>
      </c>
      <c r="D3686">
        <v>4</v>
      </c>
      <c r="E3686">
        <v>3075000</v>
      </c>
      <c r="F3686">
        <v>4562500</v>
      </c>
      <c r="G3686">
        <v>3818750</v>
      </c>
      <c r="H3686">
        <v>-20707812.738252353</v>
      </c>
      <c r="I3686">
        <v>-6.5019171870730635E-7</v>
      </c>
      <c r="J3686">
        <v>1.0268269725218964E-5</v>
      </c>
      <c r="K3686">
        <v>-5.4702863494813254</v>
      </c>
      <c r="L3686">
        <v>-642.26678201642824</v>
      </c>
      <c r="M3686">
        <v>0</v>
      </c>
    </row>
    <row r="3687" spans="1:15" x14ac:dyDescent="0.15">
      <c r="A3687">
        <v>173</v>
      </c>
      <c r="B3687" t="s">
        <v>241</v>
      </c>
      <c r="C3687" t="s">
        <v>464</v>
      </c>
      <c r="D3687">
        <v>5</v>
      </c>
      <c r="E3687">
        <v>3818750</v>
      </c>
      <c r="F3687">
        <v>4562500</v>
      </c>
      <c r="G3687">
        <v>4190625</v>
      </c>
      <c r="H3687">
        <v>184336762.74734274</v>
      </c>
      <c r="I3687">
        <v>2.8671740259892586E-6</v>
      </c>
      <c r="J3687">
        <v>1.3785635469915529E-5</v>
      </c>
      <c r="K3687">
        <v>48.695383221312106</v>
      </c>
      <c r="L3687">
        <v>4298.7892676472538</v>
      </c>
      <c r="M3687">
        <v>0</v>
      </c>
    </row>
    <row r="3688" spans="1:15" x14ac:dyDescent="0.15">
      <c r="A3688">
        <v>173</v>
      </c>
      <c r="B3688" t="s">
        <v>241</v>
      </c>
      <c r="C3688" t="s">
        <v>464</v>
      </c>
      <c r="D3688">
        <v>6</v>
      </c>
      <c r="E3688">
        <v>3818750</v>
      </c>
      <c r="F3688">
        <v>4190625</v>
      </c>
      <c r="G3688">
        <v>4004687.5</v>
      </c>
      <c r="H3688">
        <v>50023083.492932029</v>
      </c>
      <c r="I3688">
        <v>1.0484561598154472E-6</v>
      </c>
      <c r="J3688">
        <v>1.1966917603741717E-5</v>
      </c>
      <c r="K3688">
        <v>13.214364754461496</v>
      </c>
      <c r="L3688">
        <v>1149.1132826951423</v>
      </c>
      <c r="M3688">
        <v>0</v>
      </c>
    </row>
    <row r="3689" spans="1:15" x14ac:dyDescent="0.15">
      <c r="A3689">
        <v>173</v>
      </c>
      <c r="B3689" t="s">
        <v>241</v>
      </c>
      <c r="C3689" t="s">
        <v>464</v>
      </c>
      <c r="D3689">
        <v>7</v>
      </c>
      <c r="E3689">
        <v>3818750</v>
      </c>
      <c r="F3689">
        <v>4004687.5</v>
      </c>
      <c r="G3689">
        <v>3911718.75</v>
      </c>
      <c r="H3689">
        <v>7275078.1517767655</v>
      </c>
      <c r="I3689">
        <v>1.8345760458397752E-7</v>
      </c>
      <c r="J3689">
        <v>1.1101919048510248E-5</v>
      </c>
      <c r="K3689">
        <v>1.9218234783222663</v>
      </c>
      <c r="L3689">
        <v>85.981626408513279</v>
      </c>
      <c r="M3689">
        <v>0</v>
      </c>
    </row>
    <row r="3690" spans="1:15" x14ac:dyDescent="0.15">
      <c r="A3690">
        <v>173</v>
      </c>
      <c r="B3690" t="s">
        <v>241</v>
      </c>
      <c r="C3690" t="s">
        <v>464</v>
      </c>
      <c r="D3690">
        <v>8</v>
      </c>
      <c r="E3690">
        <v>3818750</v>
      </c>
      <c r="F3690">
        <v>3911718.75</v>
      </c>
      <c r="G3690">
        <v>3865234.375</v>
      </c>
      <c r="H3690">
        <v>-8475404.4317900036</v>
      </c>
      <c r="I3690">
        <v>-2.3730001605235203E-7</v>
      </c>
      <c r="J3690">
        <v>1.0681161427873918E-5</v>
      </c>
      <c r="K3690">
        <v>-2.2389080756902384</v>
      </c>
      <c r="L3690">
        <v>-319.2727169821365</v>
      </c>
      <c r="M3690">
        <v>0</v>
      </c>
    </row>
    <row r="3691" spans="1:15" x14ac:dyDescent="0.15">
      <c r="A3691">
        <v>173</v>
      </c>
      <c r="B3691" t="s">
        <v>241</v>
      </c>
      <c r="C3691" t="s">
        <v>464</v>
      </c>
      <c r="D3691">
        <v>9</v>
      </c>
      <c r="E3691">
        <v>3865234.375</v>
      </c>
      <c r="F3691">
        <v>3911718.75</v>
      </c>
      <c r="G3691">
        <v>3888476.5625</v>
      </c>
      <c r="H3691">
        <v>-1051774.8523707895</v>
      </c>
      <c r="I3691">
        <v>-2.7915403814791751E-8</v>
      </c>
      <c r="J3691">
        <v>1.0890546040111478E-5</v>
      </c>
      <c r="K3691">
        <v>-0.27784245928704671</v>
      </c>
      <c r="L3691">
        <v>-127.04850692721102</v>
      </c>
      <c r="M3691">
        <v>0</v>
      </c>
    </row>
    <row r="3692" spans="1:15" x14ac:dyDescent="0.15">
      <c r="A3692">
        <v>173</v>
      </c>
      <c r="B3692" t="s">
        <v>241</v>
      </c>
      <c r="C3692" t="s">
        <v>464</v>
      </c>
      <c r="D3692">
        <v>10</v>
      </c>
      <c r="E3692">
        <v>3888476.5625</v>
      </c>
      <c r="F3692">
        <v>3911718.75</v>
      </c>
      <c r="G3692">
        <v>3900097.65625</v>
      </c>
      <c r="H3692">
        <v>2997399.6864670333</v>
      </c>
      <c r="I3692">
        <v>7.7523767848377217E-8</v>
      </c>
      <c r="J3692">
        <v>1.0995985211774647E-5</v>
      </c>
      <c r="K3692">
        <v>0.7918091010419297</v>
      </c>
      <c r="L3692">
        <v>-23.145522223946664</v>
      </c>
      <c r="M3692">
        <v>0</v>
      </c>
    </row>
    <row r="3693" spans="1:15" x14ac:dyDescent="0.15">
      <c r="A3693">
        <v>173</v>
      </c>
      <c r="B3693" t="s">
        <v>241</v>
      </c>
      <c r="C3693" t="s">
        <v>464</v>
      </c>
      <c r="D3693">
        <v>11</v>
      </c>
      <c r="E3693">
        <v>3900097.65625</v>
      </c>
      <c r="F3693">
        <v>3911718.75</v>
      </c>
      <c r="G3693">
        <v>3905908.203125</v>
      </c>
      <c r="H3693">
        <v>5107516.8910556259</v>
      </c>
      <c r="I3693">
        <v>1.3042914754996368E-7</v>
      </c>
      <c r="J3693">
        <v>1.1048890591476234E-5</v>
      </c>
      <c r="K3693">
        <v>1.3492289254323662</v>
      </c>
      <c r="L3693">
        <v>30.763874250020898</v>
      </c>
      <c r="M3693">
        <v>0</v>
      </c>
    </row>
    <row r="3694" spans="1:15" x14ac:dyDescent="0.15">
      <c r="A3694">
        <v>173</v>
      </c>
      <c r="B3694" t="s">
        <v>241</v>
      </c>
      <c r="C3694" t="s">
        <v>464</v>
      </c>
      <c r="D3694">
        <v>12</v>
      </c>
      <c r="E3694">
        <v>3900097.65625</v>
      </c>
      <c r="F3694">
        <v>3905908.203125</v>
      </c>
      <c r="G3694">
        <v>3903002.9296875</v>
      </c>
      <c r="H3694">
        <v>4045295.8608939815</v>
      </c>
      <c r="I3694">
        <v>1.0396099623610678E-7</v>
      </c>
      <c r="J3694">
        <v>1.1022422440162377E-5</v>
      </c>
      <c r="K3694">
        <v>1.068626948059278</v>
      </c>
      <c r="L3694">
        <v>3.6457295515756747</v>
      </c>
      <c r="M3694">
        <v>0</v>
      </c>
    </row>
    <row r="3695" spans="1:15" x14ac:dyDescent="0.15">
      <c r="A3695">
        <v>173</v>
      </c>
      <c r="B3695" t="s">
        <v>241</v>
      </c>
      <c r="C3695" t="s">
        <v>464</v>
      </c>
      <c r="D3695">
        <v>13</v>
      </c>
      <c r="E3695">
        <v>3900097.65625</v>
      </c>
      <c r="F3695">
        <v>3903002.9296875</v>
      </c>
      <c r="G3695">
        <v>3901550.29296875</v>
      </c>
      <c r="H3695">
        <v>3519559.7659285874</v>
      </c>
      <c r="I3695">
        <v>9.0738514989060454E-8</v>
      </c>
      <c r="J3695">
        <v>1.1009199958915331E-5</v>
      </c>
      <c r="K3695">
        <v>0.92974569487862324</v>
      </c>
      <c r="L3695">
        <v>-9.7907369726483804</v>
      </c>
      <c r="M3695">
        <v>0</v>
      </c>
    </row>
    <row r="3696" spans="1:15" x14ac:dyDescent="0.15">
      <c r="A3696">
        <v>173</v>
      </c>
      <c r="B3696" t="s">
        <v>241</v>
      </c>
      <c r="C3696" t="s">
        <v>464</v>
      </c>
      <c r="D3696">
        <v>14</v>
      </c>
      <c r="E3696">
        <v>3901550.29296875</v>
      </c>
      <c r="F3696">
        <v>3903002.9296875</v>
      </c>
      <c r="G3696">
        <v>3902276.611328125</v>
      </c>
      <c r="H3696">
        <v>3781980.690246061</v>
      </c>
      <c r="I3696">
        <v>9.734879419792161E-8</v>
      </c>
      <c r="J3696">
        <v>1.1015810238124192E-5</v>
      </c>
      <c r="K3696">
        <v>0.99906820702691979</v>
      </c>
      <c r="L3696">
        <v>-3.082711275075956</v>
      </c>
      <c r="M3696">
        <v>0</v>
      </c>
    </row>
    <row r="3697" spans="1:15" x14ac:dyDescent="0.15">
      <c r="A3697">
        <v>173</v>
      </c>
      <c r="B3697" t="s">
        <v>241</v>
      </c>
      <c r="C3697" t="s">
        <v>464</v>
      </c>
      <c r="D3697">
        <v>15</v>
      </c>
      <c r="E3697">
        <v>3902276.611328125</v>
      </c>
      <c r="F3697">
        <v>3903002.9296875</v>
      </c>
      <c r="G3697">
        <v>3902639.7705078125</v>
      </c>
      <c r="H3697">
        <v>3913508.623341368</v>
      </c>
      <c r="I3697">
        <v>1.0065420712794788E-7</v>
      </c>
      <c r="J3697">
        <v>1.1019115651054218E-5</v>
      </c>
      <c r="K3697">
        <v>1.0338133279183053</v>
      </c>
      <c r="L3697">
        <v>0.27850002748630032</v>
      </c>
      <c r="M3697">
        <v>0</v>
      </c>
    </row>
    <row r="3698" spans="1:15" x14ac:dyDescent="0.15">
      <c r="A3698">
        <v>173</v>
      </c>
      <c r="B3698" t="s">
        <v>241</v>
      </c>
      <c r="C3698" t="s">
        <v>465</v>
      </c>
      <c r="D3698">
        <v>15</v>
      </c>
      <c r="E3698">
        <v>3902276.611328125</v>
      </c>
      <c r="F3698">
        <v>3903002.9296875</v>
      </c>
      <c r="G3698">
        <v>3902639.7705078125</v>
      </c>
      <c r="H3698">
        <v>3913508.623341368</v>
      </c>
      <c r="I3698">
        <v>1.0065420712794788E-7</v>
      </c>
      <c r="J3698">
        <v>1.1019115651054218E-5</v>
      </c>
      <c r="K3698">
        <v>1.0338133279183053</v>
      </c>
      <c r="L3698">
        <v>0.27850002748630032</v>
      </c>
      <c r="M3698">
        <v>0</v>
      </c>
      <c r="N3698" t="s">
        <v>466</v>
      </c>
      <c r="O3698" t="s">
        <v>467</v>
      </c>
    </row>
    <row r="3699" spans="1:15" x14ac:dyDescent="0.15">
      <c r="A3699">
        <v>174</v>
      </c>
      <c r="B3699" t="s">
        <v>242</v>
      </c>
      <c r="C3699" t="s">
        <v>461</v>
      </c>
      <c r="D3699">
        <v>0</v>
      </c>
      <c r="E3699">
        <v>100000</v>
      </c>
      <c r="F3699">
        <v>12000000</v>
      </c>
      <c r="G3699">
        <v>100000</v>
      </c>
      <c r="H3699">
        <v>51.902322671522768</v>
      </c>
      <c r="I3699">
        <v>-2.0285698512861124E-4</v>
      </c>
      <c r="J3699">
        <v>-1.9518650819987153E-4</v>
      </c>
      <c r="K3699">
        <v>1.0479588234723866E-5</v>
      </c>
      <c r="L3699">
        <v>-99.948097677328477</v>
      </c>
      <c r="M3699">
        <v>0</v>
      </c>
      <c r="O3699" t="s">
        <v>462</v>
      </c>
    </row>
    <row r="3700" spans="1:15" x14ac:dyDescent="0.15">
      <c r="A3700">
        <v>174</v>
      </c>
      <c r="B3700" t="s">
        <v>242</v>
      </c>
      <c r="C3700" t="s">
        <v>461</v>
      </c>
      <c r="D3700">
        <v>0</v>
      </c>
      <c r="E3700">
        <v>100000</v>
      </c>
      <c r="F3700">
        <v>12000000</v>
      </c>
      <c r="G3700">
        <v>12000000</v>
      </c>
      <c r="H3700">
        <v>480833694111.03479</v>
      </c>
      <c r="I3700">
        <v>5.6642150222013278E-4</v>
      </c>
      <c r="J3700">
        <v>5.7409197914887254E-4</v>
      </c>
      <c r="K3700">
        <v>97085.040982752165</v>
      </c>
      <c r="L3700">
        <v>4006847.4509252901</v>
      </c>
      <c r="M3700">
        <v>0</v>
      </c>
      <c r="O3700" t="s">
        <v>463</v>
      </c>
    </row>
    <row r="3701" spans="1:15" x14ac:dyDescent="0.15">
      <c r="A3701">
        <v>174</v>
      </c>
      <c r="B3701" t="s">
        <v>242</v>
      </c>
      <c r="C3701" t="s">
        <v>464</v>
      </c>
      <c r="D3701">
        <v>1</v>
      </c>
      <c r="E3701">
        <v>100000</v>
      </c>
      <c r="F3701">
        <v>12000000</v>
      </c>
      <c r="G3701">
        <v>6050000</v>
      </c>
      <c r="H3701">
        <v>6132930356.7098475</v>
      </c>
      <c r="I3701">
        <v>2.2367729447234018E-5</v>
      </c>
      <c r="J3701">
        <v>3.0038206375973723E-5</v>
      </c>
      <c r="K3701">
        <v>1238.2988179028196</v>
      </c>
      <c r="L3701">
        <v>101270.74969768342</v>
      </c>
      <c r="M3701">
        <v>0</v>
      </c>
    </row>
    <row r="3702" spans="1:15" x14ac:dyDescent="0.15">
      <c r="A3702">
        <v>174</v>
      </c>
      <c r="B3702" t="s">
        <v>242</v>
      </c>
      <c r="C3702" t="s">
        <v>464</v>
      </c>
      <c r="D3702">
        <v>2</v>
      </c>
      <c r="E3702">
        <v>100000</v>
      </c>
      <c r="F3702">
        <v>6050000</v>
      </c>
      <c r="G3702">
        <v>3075000</v>
      </c>
      <c r="H3702">
        <v>-827455.35258651047</v>
      </c>
      <c r="I3702">
        <v>-5.7176247469398431E-6</v>
      </c>
      <c r="J3702">
        <v>1.9528521817998643E-6</v>
      </c>
      <c r="K3702">
        <v>-0.16707135502594017</v>
      </c>
      <c r="L3702">
        <v>-126.9091171572849</v>
      </c>
      <c r="M3702">
        <v>0</v>
      </c>
    </row>
    <row r="3703" spans="1:15" x14ac:dyDescent="0.15">
      <c r="A3703">
        <v>174</v>
      </c>
      <c r="B3703" t="s">
        <v>242</v>
      </c>
      <c r="C3703" t="s">
        <v>464</v>
      </c>
      <c r="D3703">
        <v>3</v>
      </c>
      <c r="E3703">
        <v>3075000</v>
      </c>
      <c r="F3703">
        <v>6050000</v>
      </c>
      <c r="G3703">
        <v>4562500</v>
      </c>
      <c r="H3703">
        <v>9827495.7720942721</v>
      </c>
      <c r="I3703">
        <v>1.9083895712790167E-7</v>
      </c>
      <c r="J3703">
        <v>7.8613158858676086E-6</v>
      </c>
      <c r="K3703">
        <v>1.9842678278932615</v>
      </c>
      <c r="L3703">
        <v>115.39716760754568</v>
      </c>
      <c r="M3703">
        <v>0</v>
      </c>
    </row>
    <row r="3704" spans="1:15" x14ac:dyDescent="0.15">
      <c r="A3704">
        <v>174</v>
      </c>
      <c r="B3704" t="s">
        <v>242</v>
      </c>
      <c r="C3704" t="s">
        <v>464</v>
      </c>
      <c r="D3704">
        <v>4</v>
      </c>
      <c r="E3704">
        <v>3075000</v>
      </c>
      <c r="F3704">
        <v>4562500</v>
      </c>
      <c r="G3704">
        <v>3818750</v>
      </c>
      <c r="H3704">
        <v>-8283848.451274408</v>
      </c>
      <c r="I3704">
        <v>-3.4399026641943858E-6</v>
      </c>
      <c r="J3704">
        <v>4.2305742645453211E-6</v>
      </c>
      <c r="K3704">
        <v>-1.6725902869052438</v>
      </c>
      <c r="L3704">
        <v>-316.92565502518909</v>
      </c>
      <c r="M3704">
        <v>0</v>
      </c>
    </row>
    <row r="3705" spans="1:15" x14ac:dyDescent="0.15">
      <c r="A3705">
        <v>174</v>
      </c>
      <c r="B3705" t="s">
        <v>242</v>
      </c>
      <c r="C3705" t="s">
        <v>464</v>
      </c>
      <c r="D3705">
        <v>5</v>
      </c>
      <c r="E3705">
        <v>3818750</v>
      </c>
      <c r="F3705">
        <v>4562500</v>
      </c>
      <c r="G3705">
        <v>4190625</v>
      </c>
      <c r="H3705">
        <v>-29511870.128482409</v>
      </c>
      <c r="I3705">
        <v>-1.7861521944046225E-6</v>
      </c>
      <c r="J3705">
        <v>5.8843247343350844E-6</v>
      </c>
      <c r="K3705">
        <v>-5.9587361617793508</v>
      </c>
      <c r="L3705">
        <v>-804.23552879301792</v>
      </c>
      <c r="M3705">
        <v>0</v>
      </c>
    </row>
    <row r="3706" spans="1:15" x14ac:dyDescent="0.15">
      <c r="A3706">
        <v>174</v>
      </c>
      <c r="B3706" t="s">
        <v>242</v>
      </c>
      <c r="C3706" t="s">
        <v>464</v>
      </c>
      <c r="D3706">
        <v>6</v>
      </c>
      <c r="E3706">
        <v>4190625</v>
      </c>
      <c r="F3706">
        <v>4562500</v>
      </c>
      <c r="G3706">
        <v>4376562.5</v>
      </c>
      <c r="H3706">
        <v>-27307567.656399548</v>
      </c>
      <c r="I3706">
        <v>-8.3644209465898291E-7</v>
      </c>
      <c r="J3706">
        <v>6.834034834080724E-6</v>
      </c>
      <c r="K3706">
        <v>-5.5136658631260955</v>
      </c>
      <c r="L3706">
        <v>-723.9501356692507</v>
      </c>
      <c r="M3706">
        <v>0</v>
      </c>
    </row>
    <row r="3707" spans="1:15" x14ac:dyDescent="0.15">
      <c r="A3707">
        <v>174</v>
      </c>
      <c r="B3707" t="s">
        <v>242</v>
      </c>
      <c r="C3707" t="s">
        <v>464</v>
      </c>
      <c r="D3707">
        <v>7</v>
      </c>
      <c r="E3707">
        <v>4376562.5</v>
      </c>
      <c r="F3707">
        <v>4562500</v>
      </c>
      <c r="G3707">
        <v>4469531.25</v>
      </c>
      <c r="H3707">
        <v>-13893193.510642679</v>
      </c>
      <c r="I3707">
        <v>-3.3229804506159855E-7</v>
      </c>
      <c r="J3707">
        <v>7.3381788836781084E-6</v>
      </c>
      <c r="K3707">
        <v>-2.8051720956364159</v>
      </c>
      <c r="L3707">
        <v>-410.84229494183938</v>
      </c>
      <c r="M3707">
        <v>0</v>
      </c>
    </row>
    <row r="3708" spans="1:15" x14ac:dyDescent="0.15">
      <c r="A3708">
        <v>174</v>
      </c>
      <c r="B3708" t="s">
        <v>242</v>
      </c>
      <c r="C3708" t="s">
        <v>464</v>
      </c>
      <c r="D3708">
        <v>8</v>
      </c>
      <c r="E3708">
        <v>4469531.25</v>
      </c>
      <c r="F3708">
        <v>4562500</v>
      </c>
      <c r="G3708">
        <v>4516015.625</v>
      </c>
      <c r="H3708">
        <v>-3405458.2693113103</v>
      </c>
      <c r="I3708">
        <v>-7.3086923140919478E-8</v>
      </c>
      <c r="J3708">
        <v>7.5973900055987874E-6</v>
      </c>
      <c r="K3708">
        <v>-0.68759544035779196</v>
      </c>
      <c r="L3708">
        <v>-175.40846959118548</v>
      </c>
      <c r="M3708">
        <v>0</v>
      </c>
    </row>
    <row r="3709" spans="1:15" x14ac:dyDescent="0.15">
      <c r="A3709">
        <v>174</v>
      </c>
      <c r="B3709" t="s">
        <v>242</v>
      </c>
      <c r="C3709" t="s">
        <v>464</v>
      </c>
      <c r="D3709">
        <v>9</v>
      </c>
      <c r="E3709">
        <v>4516015.625</v>
      </c>
      <c r="F3709">
        <v>4562500</v>
      </c>
      <c r="G3709">
        <v>4539257.8125</v>
      </c>
      <c r="H3709">
        <v>2858066.0919188722</v>
      </c>
      <c r="I3709">
        <v>5.8290126121405135E-8</v>
      </c>
      <c r="J3709">
        <v>7.7287670548611121E-6</v>
      </c>
      <c r="K3709">
        <v>0.57707158850079043</v>
      </c>
      <c r="L3709">
        <v>-37.036709304140849</v>
      </c>
      <c r="M3709">
        <v>0</v>
      </c>
    </row>
    <row r="3710" spans="1:15" x14ac:dyDescent="0.15">
      <c r="A3710">
        <v>174</v>
      </c>
      <c r="B3710" t="s">
        <v>242</v>
      </c>
      <c r="C3710" t="s">
        <v>464</v>
      </c>
      <c r="D3710">
        <v>10</v>
      </c>
      <c r="E3710">
        <v>4539257.8125</v>
      </c>
      <c r="F3710">
        <v>4562500</v>
      </c>
      <c r="G3710">
        <v>4550878.90625</v>
      </c>
      <c r="H3710">
        <v>6253360.91917565</v>
      </c>
      <c r="I3710">
        <v>1.2441855772705952E-7</v>
      </c>
      <c r="J3710">
        <v>7.7948954864667664E-6</v>
      </c>
      <c r="K3710">
        <v>1.2626149301798191</v>
      </c>
      <c r="L3710">
        <v>37.409960756976581</v>
      </c>
      <c r="M3710">
        <v>0</v>
      </c>
    </row>
    <row r="3711" spans="1:15" x14ac:dyDescent="0.15">
      <c r="A3711">
        <v>174</v>
      </c>
      <c r="B3711" t="s">
        <v>242</v>
      </c>
      <c r="C3711" t="s">
        <v>464</v>
      </c>
      <c r="D3711">
        <v>11</v>
      </c>
      <c r="E3711">
        <v>4539257.8125</v>
      </c>
      <c r="F3711">
        <v>4550878.90625</v>
      </c>
      <c r="G3711">
        <v>4545068.359375</v>
      </c>
      <c r="H3711">
        <v>4533504.668405964</v>
      </c>
      <c r="I3711">
        <v>9.1317788508449337E-8</v>
      </c>
      <c r="J3711">
        <v>7.7617947172481563E-6</v>
      </c>
      <c r="K3711">
        <v>0.91535907719905862</v>
      </c>
      <c r="L3711">
        <v>-0.25442281731987204</v>
      </c>
      <c r="M3711">
        <v>0</v>
      </c>
    </row>
    <row r="3712" spans="1:15" x14ac:dyDescent="0.15">
      <c r="A3712">
        <v>174</v>
      </c>
      <c r="B3712" t="s">
        <v>242</v>
      </c>
      <c r="C3712" t="s">
        <v>465</v>
      </c>
      <c r="D3712">
        <v>11</v>
      </c>
      <c r="E3712">
        <v>4539257.8125</v>
      </c>
      <c r="F3712">
        <v>4550878.90625</v>
      </c>
      <c r="G3712">
        <v>4545068.359375</v>
      </c>
      <c r="H3712">
        <v>4533504.668405964</v>
      </c>
      <c r="I3712">
        <v>9.1317788508449337E-8</v>
      </c>
      <c r="J3712">
        <v>7.7617947172481563E-6</v>
      </c>
      <c r="K3712">
        <v>0.91535907719905862</v>
      </c>
      <c r="L3712">
        <v>-0.25442281731987204</v>
      </c>
      <c r="M3712">
        <v>0</v>
      </c>
      <c r="N3712" t="s">
        <v>466</v>
      </c>
      <c r="O3712" t="s">
        <v>467</v>
      </c>
    </row>
    <row r="3713" spans="1:15" x14ac:dyDescent="0.15">
      <c r="A3713">
        <v>175</v>
      </c>
      <c r="B3713" t="s">
        <v>243</v>
      </c>
      <c r="C3713" t="s">
        <v>461</v>
      </c>
      <c r="D3713">
        <v>0</v>
      </c>
      <c r="E3713">
        <v>100000</v>
      </c>
      <c r="F3713">
        <v>12000000</v>
      </c>
      <c r="G3713">
        <v>100000</v>
      </c>
      <c r="H3713">
        <v>88.530129903175848</v>
      </c>
      <c r="I3713">
        <v>-1.5304539461438355E-4</v>
      </c>
      <c r="J3713">
        <v>-1.4560736682507828E-4</v>
      </c>
      <c r="K3713">
        <v>2.1422832074686529E-5</v>
      </c>
      <c r="L3713">
        <v>-99.911469870096823</v>
      </c>
      <c r="M3713">
        <v>0</v>
      </c>
      <c r="O3713" t="s">
        <v>462</v>
      </c>
    </row>
    <row r="3714" spans="1:15" x14ac:dyDescent="0.15">
      <c r="A3714">
        <v>175</v>
      </c>
      <c r="B3714" t="s">
        <v>243</v>
      </c>
      <c r="C3714" t="s">
        <v>461</v>
      </c>
      <c r="D3714">
        <v>0</v>
      </c>
      <c r="E3714">
        <v>100000</v>
      </c>
      <c r="F3714">
        <v>12000000</v>
      </c>
      <c r="G3714">
        <v>12000000</v>
      </c>
      <c r="H3714">
        <v>3367698304534.4116</v>
      </c>
      <c r="I3714">
        <v>2.4753816003631342E-3</v>
      </c>
      <c r="J3714">
        <v>2.4828196281524396E-3</v>
      </c>
      <c r="K3714">
        <v>814927.47537083586</v>
      </c>
      <c r="L3714">
        <v>28064052.537786763</v>
      </c>
      <c r="M3714">
        <v>0</v>
      </c>
      <c r="O3714" t="s">
        <v>463</v>
      </c>
    </row>
    <row r="3715" spans="1:15" x14ac:dyDescent="0.15">
      <c r="A3715">
        <v>175</v>
      </c>
      <c r="B3715" t="s">
        <v>243</v>
      </c>
      <c r="C3715" t="s">
        <v>464</v>
      </c>
      <c r="D3715">
        <v>1</v>
      </c>
      <c r="E3715">
        <v>100000</v>
      </c>
      <c r="F3715">
        <v>12000000</v>
      </c>
      <c r="G3715">
        <v>6050000</v>
      </c>
      <c r="H3715">
        <v>74070993461.743454</v>
      </c>
      <c r="I3715">
        <v>1.3315394693841587E-4</v>
      </c>
      <c r="J3715">
        <v>1.4059197472772114E-4</v>
      </c>
      <c r="K3715">
        <v>17923.959405364098</v>
      </c>
      <c r="L3715">
        <v>1224213.9415164208</v>
      </c>
      <c r="M3715">
        <v>0</v>
      </c>
    </row>
    <row r="3716" spans="1:15" x14ac:dyDescent="0.15">
      <c r="A3716">
        <v>175</v>
      </c>
      <c r="B3716" t="s">
        <v>243</v>
      </c>
      <c r="C3716" t="s">
        <v>464</v>
      </c>
      <c r="D3716">
        <v>2</v>
      </c>
      <c r="E3716">
        <v>100000</v>
      </c>
      <c r="F3716">
        <v>6050000</v>
      </c>
      <c r="G3716">
        <v>3075000</v>
      </c>
      <c r="H3716">
        <v>-24188225.331021842</v>
      </c>
      <c r="I3716">
        <v>-2.0715253774170236E-6</v>
      </c>
      <c r="J3716">
        <v>5.3665024118882527E-6</v>
      </c>
      <c r="K3716">
        <v>-5.8531518028708014</v>
      </c>
      <c r="L3716">
        <v>-886.60895385436879</v>
      </c>
      <c r="M3716">
        <v>0</v>
      </c>
    </row>
    <row r="3717" spans="1:15" x14ac:dyDescent="0.15">
      <c r="A3717">
        <v>175</v>
      </c>
      <c r="B3717" t="s">
        <v>243</v>
      </c>
      <c r="C3717" t="s">
        <v>464</v>
      </c>
      <c r="D3717">
        <v>3</v>
      </c>
      <c r="E3717">
        <v>3075000</v>
      </c>
      <c r="F3717">
        <v>6050000</v>
      </c>
      <c r="G3717">
        <v>4562500</v>
      </c>
      <c r="H3717">
        <v>7768849314.4748259</v>
      </c>
      <c r="I3717">
        <v>2.5612934440414154E-5</v>
      </c>
      <c r="J3717">
        <v>3.305096222971943E-5</v>
      </c>
      <c r="K3717">
        <v>1879.933469651075</v>
      </c>
      <c r="L3717">
        <v>170176.14935835236</v>
      </c>
      <c r="M3717">
        <v>0</v>
      </c>
    </row>
    <row r="3718" spans="1:15" x14ac:dyDescent="0.15">
      <c r="A3718">
        <v>175</v>
      </c>
      <c r="B3718" t="s">
        <v>243</v>
      </c>
      <c r="C3718" t="s">
        <v>464</v>
      </c>
      <c r="D3718">
        <v>4</v>
      </c>
      <c r="E3718">
        <v>3075000</v>
      </c>
      <c r="F3718">
        <v>4562500</v>
      </c>
      <c r="G3718">
        <v>3818750</v>
      </c>
      <c r="H3718">
        <v>467652877.61632645</v>
      </c>
      <c r="I3718">
        <v>3.8041291749500549E-6</v>
      </c>
      <c r="J3718">
        <v>1.1242156964255331E-5</v>
      </c>
      <c r="K3718">
        <v>113.16428742819568</v>
      </c>
      <c r="L3718">
        <v>12146.229201082198</v>
      </c>
      <c r="M3718">
        <v>0</v>
      </c>
    </row>
    <row r="3719" spans="1:15" x14ac:dyDescent="0.15">
      <c r="A3719">
        <v>175</v>
      </c>
      <c r="B3719" t="s">
        <v>243</v>
      </c>
      <c r="C3719" t="s">
        <v>464</v>
      </c>
      <c r="D3719">
        <v>5</v>
      </c>
      <c r="E3719">
        <v>3075000</v>
      </c>
      <c r="F3719">
        <v>3818750</v>
      </c>
      <c r="G3719">
        <v>3446875</v>
      </c>
      <c r="H3719">
        <v>35123700.906491511</v>
      </c>
      <c r="I3719">
        <v>5.8174624838820444E-7</v>
      </c>
      <c r="J3719">
        <v>8.0197740376934807E-6</v>
      </c>
      <c r="K3719">
        <v>8.4993566278986119</v>
      </c>
      <c r="L3719">
        <v>919.00129556457694</v>
      </c>
      <c r="M3719">
        <v>0</v>
      </c>
    </row>
    <row r="3720" spans="1:15" x14ac:dyDescent="0.15">
      <c r="A3720">
        <v>175</v>
      </c>
      <c r="B3720" t="s">
        <v>243</v>
      </c>
      <c r="C3720" t="s">
        <v>464</v>
      </c>
      <c r="D3720">
        <v>6</v>
      </c>
      <c r="E3720">
        <v>3075000</v>
      </c>
      <c r="F3720">
        <v>3446875</v>
      </c>
      <c r="G3720">
        <v>3260937.5</v>
      </c>
      <c r="H3720">
        <v>-27056464.264328878</v>
      </c>
      <c r="I3720">
        <v>-8.2012948083711524E-7</v>
      </c>
      <c r="J3720">
        <v>6.617898308468161E-6</v>
      </c>
      <c r="K3720">
        <v>-6.5472183436690248</v>
      </c>
      <c r="L3720">
        <v>-929.71428505848019</v>
      </c>
      <c r="M3720">
        <v>0</v>
      </c>
    </row>
    <row r="3721" spans="1:15" x14ac:dyDescent="0.15">
      <c r="A3721">
        <v>175</v>
      </c>
      <c r="B3721" t="s">
        <v>243</v>
      </c>
      <c r="C3721" t="s">
        <v>464</v>
      </c>
      <c r="D3721">
        <v>7</v>
      </c>
      <c r="E3721">
        <v>3260937.5</v>
      </c>
      <c r="F3721">
        <v>3446875</v>
      </c>
      <c r="G3721">
        <v>3353906.25</v>
      </c>
      <c r="H3721">
        <v>-6342822.9944252586</v>
      </c>
      <c r="I3721">
        <v>-1.3734862547704815E-7</v>
      </c>
      <c r="J3721">
        <v>7.3006791638282281E-6</v>
      </c>
      <c r="K3721">
        <v>-1.5348586073198365</v>
      </c>
      <c r="L3721">
        <v>-289.11748038351573</v>
      </c>
      <c r="M3721">
        <v>0</v>
      </c>
    </row>
    <row r="3722" spans="1:15" x14ac:dyDescent="0.15">
      <c r="A3722">
        <v>175</v>
      </c>
      <c r="B3722" t="s">
        <v>243</v>
      </c>
      <c r="C3722" t="s">
        <v>464</v>
      </c>
      <c r="D3722">
        <v>8</v>
      </c>
      <c r="E3722">
        <v>3353906.25</v>
      </c>
      <c r="F3722">
        <v>3446875</v>
      </c>
      <c r="G3722">
        <v>3400390.625</v>
      </c>
      <c r="H3722">
        <v>11571910.814965636</v>
      </c>
      <c r="I3722">
        <v>2.1764055295060133E-7</v>
      </c>
      <c r="J3722">
        <v>7.6556683422558776E-6</v>
      </c>
      <c r="K3722">
        <v>2.8002116617629036</v>
      </c>
      <c r="L3722">
        <v>240.31121983126968</v>
      </c>
      <c r="M3722">
        <v>0</v>
      </c>
    </row>
    <row r="3723" spans="1:15" x14ac:dyDescent="0.15">
      <c r="A3723">
        <v>175</v>
      </c>
      <c r="B3723" t="s">
        <v>243</v>
      </c>
      <c r="C3723" t="s">
        <v>464</v>
      </c>
      <c r="D3723">
        <v>9</v>
      </c>
      <c r="E3723">
        <v>3353906.25</v>
      </c>
      <c r="F3723">
        <v>3400390.625</v>
      </c>
      <c r="G3723">
        <v>3377148.4375</v>
      </c>
      <c r="H3723">
        <v>1936336.8208429462</v>
      </c>
      <c r="I3723">
        <v>3.9002874100139638E-8</v>
      </c>
      <c r="J3723">
        <v>7.4770306634054159E-6</v>
      </c>
      <c r="K3723">
        <v>0.46856159138497699</v>
      </c>
      <c r="L3723">
        <v>-42.663556053924673</v>
      </c>
      <c r="M3723">
        <v>0</v>
      </c>
    </row>
    <row r="3724" spans="1:15" x14ac:dyDescent="0.15">
      <c r="A3724">
        <v>175</v>
      </c>
      <c r="B3724" t="s">
        <v>243</v>
      </c>
      <c r="C3724" t="s">
        <v>464</v>
      </c>
      <c r="D3724">
        <v>10</v>
      </c>
      <c r="E3724">
        <v>3377148.4375</v>
      </c>
      <c r="F3724">
        <v>3400390.625</v>
      </c>
      <c r="G3724">
        <v>3388769.53125</v>
      </c>
      <c r="H3724">
        <v>6581148.3491927842</v>
      </c>
      <c r="I3724">
        <v>1.2803571101105964E-7</v>
      </c>
      <c r="J3724">
        <v>7.5660635003163359E-6</v>
      </c>
      <c r="K3724">
        <v>1.5925294145343827</v>
      </c>
      <c r="L3724">
        <v>94.204660083957549</v>
      </c>
      <c r="M3724">
        <v>0</v>
      </c>
    </row>
    <row r="3725" spans="1:15" x14ac:dyDescent="0.15">
      <c r="A3725">
        <v>175</v>
      </c>
      <c r="B3725" t="s">
        <v>243</v>
      </c>
      <c r="C3725" t="s">
        <v>464</v>
      </c>
      <c r="D3725">
        <v>11</v>
      </c>
      <c r="E3725">
        <v>3377148.4375</v>
      </c>
      <c r="F3725">
        <v>3388769.53125</v>
      </c>
      <c r="G3725">
        <v>3382958.984375</v>
      </c>
      <c r="H3725">
        <v>4215896.5049833255</v>
      </c>
      <c r="I3725">
        <v>8.3447333733598702E-8</v>
      </c>
      <c r="J3725">
        <v>7.521475123038875E-6</v>
      </c>
      <c r="K3725">
        <v>1.0201774578812144</v>
      </c>
      <c r="L3725">
        <v>24.621567227254168</v>
      </c>
      <c r="M3725">
        <v>0</v>
      </c>
    </row>
    <row r="3726" spans="1:15" x14ac:dyDescent="0.15">
      <c r="A3726">
        <v>175</v>
      </c>
      <c r="B3726" t="s">
        <v>243</v>
      </c>
      <c r="C3726" t="s">
        <v>464</v>
      </c>
      <c r="D3726">
        <v>12</v>
      </c>
      <c r="E3726">
        <v>3377148.4375</v>
      </c>
      <c r="F3726">
        <v>3382958.984375</v>
      </c>
      <c r="G3726">
        <v>3380053.7109375</v>
      </c>
      <c r="H3726">
        <v>3065452.482169481</v>
      </c>
      <c r="I3726">
        <v>6.1206996195302834E-8</v>
      </c>
      <c r="J3726">
        <v>7.4992347855005791E-6</v>
      </c>
      <c r="K3726">
        <v>0.74178896868524746</v>
      </c>
      <c r="L3726">
        <v>-9.3075807567791706</v>
      </c>
      <c r="M3726">
        <v>0</v>
      </c>
    </row>
    <row r="3727" spans="1:15" x14ac:dyDescent="0.15">
      <c r="A3727">
        <v>175</v>
      </c>
      <c r="B3727" t="s">
        <v>243</v>
      </c>
      <c r="C3727" t="s">
        <v>464</v>
      </c>
      <c r="D3727">
        <v>13</v>
      </c>
      <c r="E3727">
        <v>3380053.7109375</v>
      </c>
      <c r="F3727">
        <v>3382958.984375</v>
      </c>
      <c r="G3727">
        <v>3381506.34765625</v>
      </c>
      <c r="H3727">
        <v>3638020.9344779444</v>
      </c>
      <c r="I3727">
        <v>7.2323010190117778E-8</v>
      </c>
      <c r="J3727">
        <v>7.510350799495394E-6</v>
      </c>
      <c r="K3727">
        <v>0.88034109572360786</v>
      </c>
      <c r="L3727">
        <v>7.5858082300950516</v>
      </c>
      <c r="M3727">
        <v>0</v>
      </c>
    </row>
    <row r="3728" spans="1:15" x14ac:dyDescent="0.15">
      <c r="A3728">
        <v>175</v>
      </c>
      <c r="B3728" t="s">
        <v>243</v>
      </c>
      <c r="C3728" t="s">
        <v>464</v>
      </c>
      <c r="D3728">
        <v>14</v>
      </c>
      <c r="E3728">
        <v>3380053.7109375</v>
      </c>
      <c r="F3728">
        <v>3381506.34765625</v>
      </c>
      <c r="G3728">
        <v>3380780.029296875</v>
      </c>
      <c r="H3728">
        <v>3351078.3975047315</v>
      </c>
      <c r="I3728">
        <v>6.6764047790534645E-8</v>
      </c>
      <c r="J3728">
        <v>7.5047918370958109E-6</v>
      </c>
      <c r="K3728">
        <v>0.81090573183806192</v>
      </c>
      <c r="L3728">
        <v>-0.87854375424480702</v>
      </c>
      <c r="M3728">
        <v>0</v>
      </c>
    </row>
    <row r="3729" spans="1:15" x14ac:dyDescent="0.15">
      <c r="A3729">
        <v>175</v>
      </c>
      <c r="B3729" t="s">
        <v>243</v>
      </c>
      <c r="C3729" t="s">
        <v>465</v>
      </c>
      <c r="D3729">
        <v>14</v>
      </c>
      <c r="E3729">
        <v>3380053.7109375</v>
      </c>
      <c r="F3729">
        <v>3381506.34765625</v>
      </c>
      <c r="G3729">
        <v>3380780.029296875</v>
      </c>
      <c r="H3729">
        <v>3351078.3975047315</v>
      </c>
      <c r="I3729">
        <v>6.6764047790534645E-8</v>
      </c>
      <c r="J3729">
        <v>7.5047918370958109E-6</v>
      </c>
      <c r="K3729">
        <v>0.81090573183806192</v>
      </c>
      <c r="L3729">
        <v>-0.87854375424480702</v>
      </c>
      <c r="M3729">
        <v>0</v>
      </c>
      <c r="N3729" t="s">
        <v>466</v>
      </c>
      <c r="O3729" t="s">
        <v>467</v>
      </c>
    </row>
    <row r="3730" spans="1:15" x14ac:dyDescent="0.15">
      <c r="A3730">
        <v>176</v>
      </c>
      <c r="B3730" t="s">
        <v>244</v>
      </c>
      <c r="C3730" t="s">
        <v>461</v>
      </c>
      <c r="D3730">
        <v>0</v>
      </c>
      <c r="E3730">
        <v>100000</v>
      </c>
      <c r="F3730">
        <v>12000000</v>
      </c>
      <c r="G3730">
        <v>100000</v>
      </c>
      <c r="H3730">
        <v>26.820091297182202</v>
      </c>
      <c r="I3730">
        <v>-2.7041244760147486E-4</v>
      </c>
      <c r="J3730">
        <v>-2.6308646011122949E-4</v>
      </c>
      <c r="K3730">
        <v>4.4280865502698381E-6</v>
      </c>
      <c r="L3730">
        <v>-99.973179908702818</v>
      </c>
      <c r="M3730">
        <v>0</v>
      </c>
      <c r="O3730" t="s">
        <v>462</v>
      </c>
    </row>
    <row r="3731" spans="1:15" x14ac:dyDescent="0.15">
      <c r="A3731">
        <v>176</v>
      </c>
      <c r="B3731" t="s">
        <v>244</v>
      </c>
      <c r="C3731" t="s">
        <v>461</v>
      </c>
      <c r="D3731">
        <v>0</v>
      </c>
      <c r="E3731">
        <v>100000</v>
      </c>
      <c r="F3731">
        <v>12000000</v>
      </c>
      <c r="G3731">
        <v>12000000</v>
      </c>
      <c r="H3731">
        <v>81416231598.258713</v>
      </c>
      <c r="I3731">
        <v>1.4021647568297969E-4</v>
      </c>
      <c r="J3731">
        <v>1.4754246317322508E-4</v>
      </c>
      <c r="K3731">
        <v>13442.091457450806</v>
      </c>
      <c r="L3731">
        <v>678368.59665215597</v>
      </c>
      <c r="M3731">
        <v>0</v>
      </c>
      <c r="O3731" t="s">
        <v>463</v>
      </c>
    </row>
    <row r="3732" spans="1:15" x14ac:dyDescent="0.15">
      <c r="A3732">
        <v>176</v>
      </c>
      <c r="B3732" t="s">
        <v>244</v>
      </c>
      <c r="C3732" t="s">
        <v>464</v>
      </c>
      <c r="D3732">
        <v>1</v>
      </c>
      <c r="E3732">
        <v>100000</v>
      </c>
      <c r="F3732">
        <v>12000000</v>
      </c>
      <c r="G3732">
        <v>6050000</v>
      </c>
      <c r="H3732">
        <v>-25493051.522244357</v>
      </c>
      <c r="I3732">
        <v>-7.3582838107267643E-7</v>
      </c>
      <c r="J3732">
        <v>6.5901591091727022E-6</v>
      </c>
      <c r="K3732">
        <v>-4.2089878561616354</v>
      </c>
      <c r="L3732">
        <v>-521.37275243379099</v>
      </c>
      <c r="M3732">
        <v>0</v>
      </c>
    </row>
    <row r="3733" spans="1:15" x14ac:dyDescent="0.15">
      <c r="A3733">
        <v>176</v>
      </c>
      <c r="B3733" t="s">
        <v>244</v>
      </c>
      <c r="C3733" t="s">
        <v>464</v>
      </c>
      <c r="D3733">
        <v>2</v>
      </c>
      <c r="E3733">
        <v>6050000</v>
      </c>
      <c r="F3733">
        <v>12000000</v>
      </c>
      <c r="G3733">
        <v>9025000</v>
      </c>
      <c r="H3733">
        <v>11537771055.673452</v>
      </c>
      <c r="I3733">
        <v>3.3514136864142691E-5</v>
      </c>
      <c r="J3733">
        <v>4.084012435438807E-5</v>
      </c>
      <c r="K3733">
        <v>1904.9244935675495</v>
      </c>
      <c r="L3733">
        <v>127742.33856701886</v>
      </c>
      <c r="M3733">
        <v>0</v>
      </c>
    </row>
    <row r="3734" spans="1:15" x14ac:dyDescent="0.15">
      <c r="A3734">
        <v>176</v>
      </c>
      <c r="B3734" t="s">
        <v>244</v>
      </c>
      <c r="C3734" t="s">
        <v>464</v>
      </c>
      <c r="D3734">
        <v>3</v>
      </c>
      <c r="E3734">
        <v>6050000</v>
      </c>
      <c r="F3734">
        <v>9025000</v>
      </c>
      <c r="G3734">
        <v>7537500</v>
      </c>
      <c r="H3734">
        <v>1505023138.9650571</v>
      </c>
      <c r="I3734">
        <v>7.6640931638408571E-6</v>
      </c>
      <c r="J3734">
        <v>1.4990080654086236E-5</v>
      </c>
      <c r="K3734">
        <v>248.48434129663985</v>
      </c>
      <c r="L3734">
        <v>19867.139488756977</v>
      </c>
      <c r="M3734">
        <v>0</v>
      </c>
    </row>
    <row r="3735" spans="1:15" x14ac:dyDescent="0.15">
      <c r="A3735">
        <v>176</v>
      </c>
      <c r="B3735" t="s">
        <v>244</v>
      </c>
      <c r="C3735" t="s">
        <v>464</v>
      </c>
      <c r="D3735">
        <v>4</v>
      </c>
      <c r="E3735">
        <v>6050000</v>
      </c>
      <c r="F3735">
        <v>7537500</v>
      </c>
      <c r="G3735">
        <v>6793750</v>
      </c>
      <c r="H3735">
        <v>213434647.02220938</v>
      </c>
      <c r="I3735">
        <v>2.247192304292186E-6</v>
      </c>
      <c r="J3735">
        <v>9.5731797945375647E-6</v>
      </c>
      <c r="K3735">
        <v>35.238772283371439</v>
      </c>
      <c r="L3735">
        <v>3041.6323388733672</v>
      </c>
      <c r="M3735">
        <v>0</v>
      </c>
    </row>
    <row r="3736" spans="1:15" x14ac:dyDescent="0.15">
      <c r="A3736">
        <v>176</v>
      </c>
      <c r="B3736" t="s">
        <v>244</v>
      </c>
      <c r="C3736" t="s">
        <v>464</v>
      </c>
      <c r="D3736">
        <v>5</v>
      </c>
      <c r="E3736">
        <v>6050000</v>
      </c>
      <c r="F3736">
        <v>6793750</v>
      </c>
      <c r="G3736">
        <v>6421875</v>
      </c>
      <c r="H3736">
        <v>43602526.504831277</v>
      </c>
      <c r="I3736">
        <v>6.8824677623892501E-7</v>
      </c>
      <c r="J3736">
        <v>8.0142342664843036E-6</v>
      </c>
      <c r="K3736">
        <v>7.1989225925607725</v>
      </c>
      <c r="L3736">
        <v>578.96878255698334</v>
      </c>
      <c r="M3736">
        <v>0</v>
      </c>
    </row>
    <row r="3737" spans="1:15" x14ac:dyDescent="0.15">
      <c r="A3737">
        <v>176</v>
      </c>
      <c r="B3737" t="s">
        <v>244</v>
      </c>
      <c r="C3737" t="s">
        <v>464</v>
      </c>
      <c r="D3737">
        <v>6</v>
      </c>
      <c r="E3737">
        <v>6050000</v>
      </c>
      <c r="F3737">
        <v>6421875</v>
      </c>
      <c r="G3737">
        <v>6235937.5</v>
      </c>
      <c r="H3737">
        <v>-2009000.2643947063</v>
      </c>
      <c r="I3737">
        <v>-4.1422226685618204E-8</v>
      </c>
      <c r="J3737">
        <v>7.2845652635597604E-6</v>
      </c>
      <c r="K3737">
        <v>-0.33169264607199123</v>
      </c>
      <c r="L3737">
        <v>-132.2164913358209</v>
      </c>
      <c r="M3737">
        <v>0</v>
      </c>
    </row>
    <row r="3738" spans="1:15" x14ac:dyDescent="0.15">
      <c r="A3738">
        <v>176</v>
      </c>
      <c r="B3738" t="s">
        <v>244</v>
      </c>
      <c r="C3738" t="s">
        <v>464</v>
      </c>
      <c r="D3738">
        <v>7</v>
      </c>
      <c r="E3738">
        <v>6235937.5</v>
      </c>
      <c r="F3738">
        <v>6421875</v>
      </c>
      <c r="G3738">
        <v>6328906.25</v>
      </c>
      <c r="H3738">
        <v>17810996.654699873</v>
      </c>
      <c r="I3738">
        <v>3.1906858344845832E-7</v>
      </c>
      <c r="J3738">
        <v>7.645056073693837E-6</v>
      </c>
      <c r="K3738">
        <v>2.9406549686825176</v>
      </c>
      <c r="L3738">
        <v>181.42298133583307</v>
      </c>
      <c r="M3738">
        <v>0</v>
      </c>
    </row>
    <row r="3739" spans="1:15" x14ac:dyDescent="0.15">
      <c r="A3739">
        <v>176</v>
      </c>
      <c r="B3739" t="s">
        <v>244</v>
      </c>
      <c r="C3739" t="s">
        <v>464</v>
      </c>
      <c r="D3739">
        <v>8</v>
      </c>
      <c r="E3739">
        <v>6235937.5</v>
      </c>
      <c r="F3739">
        <v>6328906.25</v>
      </c>
      <c r="G3739">
        <v>6282421.875</v>
      </c>
      <c r="H3739">
        <v>7179959.1773057999</v>
      </c>
      <c r="I3739">
        <v>1.3772471815736819E-7</v>
      </c>
      <c r="J3739">
        <v>7.4637122084027468E-6</v>
      </c>
      <c r="K3739">
        <v>1.1854352139306334</v>
      </c>
      <c r="L3739">
        <v>14.286485692363662</v>
      </c>
      <c r="M3739">
        <v>0</v>
      </c>
    </row>
    <row r="3740" spans="1:15" x14ac:dyDescent="0.15">
      <c r="A3740">
        <v>176</v>
      </c>
      <c r="B3740" t="s">
        <v>244</v>
      </c>
      <c r="C3740" t="s">
        <v>464</v>
      </c>
      <c r="D3740">
        <v>9</v>
      </c>
      <c r="E3740">
        <v>6235937.5</v>
      </c>
      <c r="F3740">
        <v>6282421.875</v>
      </c>
      <c r="G3740">
        <v>6259179.6875</v>
      </c>
      <c r="H3740">
        <v>2408560.5734218634</v>
      </c>
      <c r="I3740">
        <v>4.787517092031774E-8</v>
      </c>
      <c r="J3740">
        <v>7.3738626611656964E-6</v>
      </c>
      <c r="K3740">
        <v>0.39766138610423341</v>
      </c>
      <c r="L3740">
        <v>-61.51954898767454</v>
      </c>
      <c r="M3740">
        <v>0</v>
      </c>
    </row>
    <row r="3741" spans="1:15" x14ac:dyDescent="0.15">
      <c r="A3741">
        <v>176</v>
      </c>
      <c r="B3741" t="s">
        <v>244</v>
      </c>
      <c r="C3741" t="s">
        <v>464</v>
      </c>
      <c r="D3741">
        <v>10</v>
      </c>
      <c r="E3741">
        <v>6259179.6875</v>
      </c>
      <c r="F3741">
        <v>6282421.875</v>
      </c>
      <c r="G3741">
        <v>6270800.78125</v>
      </c>
      <c r="H3741">
        <v>4749590.1673816275</v>
      </c>
      <c r="I3741">
        <v>9.2730826867381844E-8</v>
      </c>
      <c r="J3741">
        <v>7.4187183171127605E-6</v>
      </c>
      <c r="K3741">
        <v>0.78417318220263088</v>
      </c>
      <c r="L3741">
        <v>-24.258634055428239</v>
      </c>
      <c r="M3741">
        <v>0</v>
      </c>
    </row>
    <row r="3742" spans="1:15" x14ac:dyDescent="0.15">
      <c r="A3742">
        <v>176</v>
      </c>
      <c r="B3742" t="s">
        <v>244</v>
      </c>
      <c r="C3742" t="s">
        <v>464</v>
      </c>
      <c r="D3742">
        <v>11</v>
      </c>
      <c r="E3742">
        <v>6270800.78125</v>
      </c>
      <c r="F3742">
        <v>6282421.875</v>
      </c>
      <c r="G3742">
        <v>6276611.328125</v>
      </c>
      <c r="H3742">
        <v>5953565.481468291</v>
      </c>
      <c r="I3742">
        <v>1.1521071761345767E-7</v>
      </c>
      <c r="J3742">
        <v>7.4411982078588363E-6</v>
      </c>
      <c r="K3742">
        <v>0.98295352325703222</v>
      </c>
      <c r="L3742">
        <v>-5.1468193547235597</v>
      </c>
      <c r="M3742">
        <v>0</v>
      </c>
    </row>
    <row r="3743" spans="1:15" x14ac:dyDescent="0.15">
      <c r="A3743">
        <v>176</v>
      </c>
      <c r="B3743" t="s">
        <v>244</v>
      </c>
      <c r="C3743" t="s">
        <v>464</v>
      </c>
      <c r="D3743">
        <v>12</v>
      </c>
      <c r="E3743">
        <v>6276611.328125</v>
      </c>
      <c r="F3743">
        <v>6282421.875</v>
      </c>
      <c r="G3743">
        <v>6279516.6015625</v>
      </c>
      <c r="H3743">
        <v>6563951.7507408028</v>
      </c>
      <c r="I3743">
        <v>1.2646342381599127E-7</v>
      </c>
      <c r="J3743">
        <v>7.4524509140613699E-6</v>
      </c>
      <c r="K3743">
        <v>1.0837303326826944</v>
      </c>
      <c r="L3743">
        <v>4.529570781093696</v>
      </c>
      <c r="M3743">
        <v>0</v>
      </c>
    </row>
    <row r="3744" spans="1:15" x14ac:dyDescent="0.15">
      <c r="A3744">
        <v>176</v>
      </c>
      <c r="B3744" t="s">
        <v>244</v>
      </c>
      <c r="C3744" t="s">
        <v>464</v>
      </c>
      <c r="D3744">
        <v>13</v>
      </c>
      <c r="E3744">
        <v>6276611.328125</v>
      </c>
      <c r="F3744">
        <v>6279516.6015625</v>
      </c>
      <c r="G3744">
        <v>6278063.96484375</v>
      </c>
      <c r="H3744">
        <v>6258042.3378953803</v>
      </c>
      <c r="I3744">
        <v>1.2083573051359291E-7</v>
      </c>
      <c r="J3744">
        <v>7.4468232207589715E-6</v>
      </c>
      <c r="K3744">
        <v>1.0332236680478848</v>
      </c>
      <c r="L3744">
        <v>-0.31891403242285971</v>
      </c>
      <c r="M3744">
        <v>0</v>
      </c>
    </row>
    <row r="3745" spans="1:15" x14ac:dyDescent="0.15">
      <c r="A3745">
        <v>176</v>
      </c>
      <c r="B3745" t="s">
        <v>244</v>
      </c>
      <c r="C3745" t="s">
        <v>465</v>
      </c>
      <c r="D3745">
        <v>13</v>
      </c>
      <c r="E3745">
        <v>6276611.328125</v>
      </c>
      <c r="F3745">
        <v>6279516.6015625</v>
      </c>
      <c r="G3745">
        <v>6278063.96484375</v>
      </c>
      <c r="H3745">
        <v>6258042.3378953803</v>
      </c>
      <c r="I3745">
        <v>1.2083573051359291E-7</v>
      </c>
      <c r="J3745">
        <v>7.4468232207589715E-6</v>
      </c>
      <c r="K3745">
        <v>1.0332236680478848</v>
      </c>
      <c r="L3745">
        <v>-0.31891403242285971</v>
      </c>
      <c r="M3745">
        <v>0</v>
      </c>
      <c r="N3745" t="s">
        <v>466</v>
      </c>
      <c r="O3745" t="s">
        <v>467</v>
      </c>
    </row>
    <row r="3746" spans="1:15" x14ac:dyDescent="0.15">
      <c r="A3746">
        <v>177</v>
      </c>
      <c r="B3746" t="s">
        <v>245</v>
      </c>
      <c r="C3746" t="s">
        <v>461</v>
      </c>
      <c r="D3746">
        <v>0</v>
      </c>
      <c r="E3746">
        <v>100000</v>
      </c>
      <c r="F3746">
        <v>12000000</v>
      </c>
      <c r="G3746">
        <v>100000</v>
      </c>
      <c r="H3746">
        <v>87.462868563819995</v>
      </c>
      <c r="I3746">
        <v>-1.5217957355543118E-4</v>
      </c>
      <c r="J3746">
        <v>-1.4485358606518579E-4</v>
      </c>
      <c r="K3746">
        <v>2.0846308176702158E-5</v>
      </c>
      <c r="L3746">
        <v>-99.912537131436181</v>
      </c>
      <c r="M3746">
        <v>0</v>
      </c>
      <c r="O3746" t="s">
        <v>462</v>
      </c>
    </row>
    <row r="3747" spans="1:15" x14ac:dyDescent="0.15">
      <c r="A3747">
        <v>177</v>
      </c>
      <c r="B3747" t="s">
        <v>245</v>
      </c>
      <c r="C3747" t="s">
        <v>461</v>
      </c>
      <c r="D3747">
        <v>0</v>
      </c>
      <c r="E3747">
        <v>100000</v>
      </c>
      <c r="F3747">
        <v>12000000</v>
      </c>
      <c r="G3747">
        <v>12000000</v>
      </c>
      <c r="H3747">
        <v>3384110049437.4868</v>
      </c>
      <c r="I3747">
        <v>2.4372137077154779E-3</v>
      </c>
      <c r="J3747">
        <v>2.4445396952057232E-3</v>
      </c>
      <c r="K3747">
        <v>806584.57872294006</v>
      </c>
      <c r="L3747">
        <v>28200817.078645725</v>
      </c>
      <c r="M3747">
        <v>0</v>
      </c>
      <c r="O3747" t="s">
        <v>463</v>
      </c>
    </row>
    <row r="3748" spans="1:15" x14ac:dyDescent="0.15">
      <c r="A3748">
        <v>177</v>
      </c>
      <c r="B3748" t="s">
        <v>245</v>
      </c>
      <c r="C3748" t="s">
        <v>464</v>
      </c>
      <c r="D3748">
        <v>1</v>
      </c>
      <c r="E3748">
        <v>100000</v>
      </c>
      <c r="F3748">
        <v>12000000</v>
      </c>
      <c r="G3748">
        <v>6050000</v>
      </c>
      <c r="H3748">
        <v>74694941997.806595</v>
      </c>
      <c r="I3748">
        <v>1.3153204840708516E-4</v>
      </c>
      <c r="J3748">
        <v>1.3885803589733055E-4</v>
      </c>
      <c r="K3748">
        <v>17803.140986520157</v>
      </c>
      <c r="L3748">
        <v>1234527.1404596132</v>
      </c>
      <c r="M3748">
        <v>0</v>
      </c>
    </row>
    <row r="3749" spans="1:15" x14ac:dyDescent="0.15">
      <c r="A3749">
        <v>177</v>
      </c>
      <c r="B3749" t="s">
        <v>245</v>
      </c>
      <c r="C3749" t="s">
        <v>464</v>
      </c>
      <c r="D3749">
        <v>2</v>
      </c>
      <c r="E3749">
        <v>100000</v>
      </c>
      <c r="F3749">
        <v>6050000</v>
      </c>
      <c r="G3749">
        <v>3075000</v>
      </c>
      <c r="H3749">
        <v>-24064844.46472406</v>
      </c>
      <c r="I3749">
        <v>-2.031367444443347E-6</v>
      </c>
      <c r="J3749">
        <v>5.2946200458020316E-6</v>
      </c>
      <c r="K3749">
        <v>-5.7357273111845029</v>
      </c>
      <c r="L3749">
        <v>-882.59656795850606</v>
      </c>
      <c r="M3749">
        <v>0</v>
      </c>
    </row>
    <row r="3750" spans="1:15" x14ac:dyDescent="0.15">
      <c r="A3750">
        <v>177</v>
      </c>
      <c r="B3750" t="s">
        <v>245</v>
      </c>
      <c r="C3750" t="s">
        <v>464</v>
      </c>
      <c r="D3750">
        <v>3</v>
      </c>
      <c r="E3750">
        <v>3075000</v>
      </c>
      <c r="F3750">
        <v>6050000</v>
      </c>
      <c r="G3750">
        <v>4562500</v>
      </c>
      <c r="H3750">
        <v>7795863113.561717</v>
      </c>
      <c r="I3750">
        <v>2.5223613392544676E-5</v>
      </c>
      <c r="J3750">
        <v>3.2549600882790054E-5</v>
      </c>
      <c r="K3750">
        <v>1858.1023883307496</v>
      </c>
      <c r="L3750">
        <v>170768.23262601023</v>
      </c>
      <c r="M3750">
        <v>0</v>
      </c>
    </row>
    <row r="3751" spans="1:15" x14ac:dyDescent="0.15">
      <c r="A3751">
        <v>177</v>
      </c>
      <c r="B3751" t="s">
        <v>245</v>
      </c>
      <c r="C3751" t="s">
        <v>464</v>
      </c>
      <c r="D3751">
        <v>4</v>
      </c>
      <c r="E3751">
        <v>3075000</v>
      </c>
      <c r="F3751">
        <v>4562500</v>
      </c>
      <c r="G3751">
        <v>3818750</v>
      </c>
      <c r="H3751">
        <v>472912837.49020737</v>
      </c>
      <c r="I3751">
        <v>3.7787786929298257E-6</v>
      </c>
      <c r="J3751">
        <v>1.1104766183175204E-5</v>
      </c>
      <c r="K3751">
        <v>112.71625219845126</v>
      </c>
      <c r="L3751">
        <v>12283.969557845037</v>
      </c>
      <c r="M3751">
        <v>0</v>
      </c>
    </row>
    <row r="3752" spans="1:15" x14ac:dyDescent="0.15">
      <c r="A3752">
        <v>177</v>
      </c>
      <c r="B3752" t="s">
        <v>245</v>
      </c>
      <c r="C3752" t="s">
        <v>464</v>
      </c>
      <c r="D3752">
        <v>5</v>
      </c>
      <c r="E3752">
        <v>3075000</v>
      </c>
      <c r="F3752">
        <v>3818750</v>
      </c>
      <c r="G3752">
        <v>3446875</v>
      </c>
      <c r="H3752">
        <v>36275409.747534811</v>
      </c>
      <c r="I3752">
        <v>5.9109616593532396E-7</v>
      </c>
      <c r="J3752">
        <v>7.9170836561807026E-6</v>
      </c>
      <c r="K3752">
        <v>8.6460504125984077</v>
      </c>
      <c r="L3752">
        <v>952.41442603908786</v>
      </c>
      <c r="M3752">
        <v>0</v>
      </c>
    </row>
    <row r="3753" spans="1:15" x14ac:dyDescent="0.15">
      <c r="A3753">
        <v>177</v>
      </c>
      <c r="B3753" t="s">
        <v>245</v>
      </c>
      <c r="C3753" t="s">
        <v>464</v>
      </c>
      <c r="D3753">
        <v>6</v>
      </c>
      <c r="E3753">
        <v>3075000</v>
      </c>
      <c r="F3753">
        <v>3446875</v>
      </c>
      <c r="G3753">
        <v>3260937.5</v>
      </c>
      <c r="H3753">
        <v>-26621498.049310688</v>
      </c>
      <c r="I3753">
        <v>-7.9481656256585119E-7</v>
      </c>
      <c r="J3753">
        <v>6.5311709276795274E-6</v>
      </c>
      <c r="K3753">
        <v>-6.3450920553384575</v>
      </c>
      <c r="L3753">
        <v>-916.37559902054818</v>
      </c>
      <c r="M3753">
        <v>0</v>
      </c>
    </row>
    <row r="3754" spans="1:15" x14ac:dyDescent="0.15">
      <c r="A3754">
        <v>177</v>
      </c>
      <c r="B3754" t="s">
        <v>245</v>
      </c>
      <c r="C3754" t="s">
        <v>464</v>
      </c>
      <c r="D3754">
        <v>7</v>
      </c>
      <c r="E3754">
        <v>3260937.5</v>
      </c>
      <c r="F3754">
        <v>3446875</v>
      </c>
      <c r="G3754">
        <v>3353906.25</v>
      </c>
      <c r="H3754">
        <v>-5635955.8128337031</v>
      </c>
      <c r="I3754">
        <v>-1.2014498481111922E-7</v>
      </c>
      <c r="J3754">
        <v>7.2058425054342594E-6</v>
      </c>
      <c r="K3754">
        <v>-1.3433000046057018</v>
      </c>
      <c r="L3754">
        <v>-268.04154298688889</v>
      </c>
      <c r="M3754">
        <v>0</v>
      </c>
    </row>
    <row r="3755" spans="1:15" x14ac:dyDescent="0.15">
      <c r="A3755">
        <v>177</v>
      </c>
      <c r="B3755" t="s">
        <v>245</v>
      </c>
      <c r="C3755" t="s">
        <v>464</v>
      </c>
      <c r="D3755">
        <v>8</v>
      </c>
      <c r="E3755">
        <v>3353906.25</v>
      </c>
      <c r="F3755">
        <v>3446875</v>
      </c>
      <c r="G3755">
        <v>3400390.625</v>
      </c>
      <c r="H3755">
        <v>12477221.773943102</v>
      </c>
      <c r="I3755">
        <v>2.3094095944270665E-7</v>
      </c>
      <c r="J3755">
        <v>7.5569284496880853E-6</v>
      </c>
      <c r="K3755">
        <v>2.9738792536730414</v>
      </c>
      <c r="L3755">
        <v>266.93495394938935</v>
      </c>
      <c r="M3755">
        <v>0</v>
      </c>
    </row>
    <row r="3756" spans="1:15" x14ac:dyDescent="0.15">
      <c r="A3756">
        <v>177</v>
      </c>
      <c r="B3756" t="s">
        <v>245</v>
      </c>
      <c r="C3756" t="s">
        <v>464</v>
      </c>
      <c r="D3756">
        <v>9</v>
      </c>
      <c r="E3756">
        <v>3353906.25</v>
      </c>
      <c r="F3756">
        <v>3400390.625</v>
      </c>
      <c r="G3756">
        <v>3377148.4375</v>
      </c>
      <c r="H3756">
        <v>2736626.2484471919</v>
      </c>
      <c r="I3756">
        <v>5.4256610705515337E-8</v>
      </c>
      <c r="J3756">
        <v>7.380244100950894E-6</v>
      </c>
      <c r="K3756">
        <v>0.65226026857277386</v>
      </c>
      <c r="L3756">
        <v>-18.966361737033008</v>
      </c>
      <c r="M3756">
        <v>0</v>
      </c>
    </row>
    <row r="3757" spans="1:15" x14ac:dyDescent="0.15">
      <c r="A3757">
        <v>177</v>
      </c>
      <c r="B3757" t="s">
        <v>245</v>
      </c>
      <c r="C3757" t="s">
        <v>464</v>
      </c>
      <c r="D3757">
        <v>10</v>
      </c>
      <c r="E3757">
        <v>3377148.4375</v>
      </c>
      <c r="F3757">
        <v>3400390.625</v>
      </c>
      <c r="G3757">
        <v>3388769.53125</v>
      </c>
      <c r="H3757">
        <v>7432491.5633121235</v>
      </c>
      <c r="I3757">
        <v>1.4231424028223507E-7</v>
      </c>
      <c r="J3757">
        <v>7.4683017305276137E-6</v>
      </c>
      <c r="K3757">
        <v>1.7714947176296483</v>
      </c>
      <c r="L3757">
        <v>119.32714794477434</v>
      </c>
      <c r="M3757">
        <v>0</v>
      </c>
    </row>
    <row r="3758" spans="1:15" x14ac:dyDescent="0.15">
      <c r="A3758">
        <v>177</v>
      </c>
      <c r="B3758" t="s">
        <v>245</v>
      </c>
      <c r="C3758" t="s">
        <v>464</v>
      </c>
      <c r="D3758">
        <v>11</v>
      </c>
      <c r="E3758">
        <v>3377148.4375</v>
      </c>
      <c r="F3758">
        <v>3388769.53125</v>
      </c>
      <c r="G3758">
        <v>3382958.984375</v>
      </c>
      <c r="H3758">
        <v>5041374.4201549105</v>
      </c>
      <c r="I3758">
        <v>9.8214203824075949E-8</v>
      </c>
      <c r="J3758">
        <v>7.4242016940694546E-6</v>
      </c>
      <c r="K3758">
        <v>1.2015847012839203</v>
      </c>
      <c r="L3758">
        <v>49.022629107822361</v>
      </c>
      <c r="M3758">
        <v>0</v>
      </c>
    </row>
    <row r="3759" spans="1:15" x14ac:dyDescent="0.15">
      <c r="A3759">
        <v>177</v>
      </c>
      <c r="B3759" t="s">
        <v>245</v>
      </c>
      <c r="C3759" t="s">
        <v>464</v>
      </c>
      <c r="D3759">
        <v>12</v>
      </c>
      <c r="E3759">
        <v>3377148.4375</v>
      </c>
      <c r="F3759">
        <v>3382958.984375</v>
      </c>
      <c r="G3759">
        <v>3380053.7109375</v>
      </c>
      <c r="H3759">
        <v>3878273.4658593317</v>
      </c>
      <c r="I3759">
        <v>7.6217892500021661E-8</v>
      </c>
      <c r="J3759">
        <v>7.4022053827454003E-6</v>
      </c>
      <c r="K3759">
        <v>0.92436579305465372</v>
      </c>
      <c r="L3759">
        <v>14.739995205095253</v>
      </c>
      <c r="M3759">
        <v>0</v>
      </c>
    </row>
    <row r="3760" spans="1:15" x14ac:dyDescent="0.15">
      <c r="A3760">
        <v>177</v>
      </c>
      <c r="B3760" t="s">
        <v>245</v>
      </c>
      <c r="C3760" t="s">
        <v>464</v>
      </c>
      <c r="D3760">
        <v>13</v>
      </c>
      <c r="E3760">
        <v>3377148.4375</v>
      </c>
      <c r="F3760">
        <v>3380053.7109375</v>
      </c>
      <c r="G3760">
        <v>3378601.07421875</v>
      </c>
      <c r="H3760">
        <v>3304761.9496298982</v>
      </c>
      <c r="I3760">
        <v>6.5232625308062391E-8</v>
      </c>
      <c r="J3760">
        <v>7.391220115553441E-6</v>
      </c>
      <c r="K3760">
        <v>0.78767238239338866</v>
      </c>
      <c r="L3760">
        <v>-2.1854940245032033</v>
      </c>
      <c r="M3760">
        <v>0</v>
      </c>
    </row>
    <row r="3761" spans="1:15" x14ac:dyDescent="0.15">
      <c r="A3761">
        <v>177</v>
      </c>
      <c r="B3761" t="s">
        <v>245</v>
      </c>
      <c r="C3761" t="s">
        <v>464</v>
      </c>
      <c r="D3761">
        <v>14</v>
      </c>
      <c r="E3761">
        <v>3378601.07421875</v>
      </c>
      <c r="F3761">
        <v>3380053.7109375</v>
      </c>
      <c r="G3761">
        <v>3379327.392578125</v>
      </c>
      <c r="H3761">
        <v>3590838.8719641436</v>
      </c>
      <c r="I3761">
        <v>7.0723987760661736E-8</v>
      </c>
      <c r="J3761">
        <v>7.3967114780060404E-6</v>
      </c>
      <c r="K3761">
        <v>0.85585729083679984</v>
      </c>
      <c r="L3761">
        <v>6.2589815905541553</v>
      </c>
      <c r="M3761">
        <v>0</v>
      </c>
    </row>
    <row r="3762" spans="1:15" x14ac:dyDescent="0.15">
      <c r="A3762">
        <v>177</v>
      </c>
      <c r="B3762" t="s">
        <v>245</v>
      </c>
      <c r="C3762" t="s">
        <v>464</v>
      </c>
      <c r="D3762">
        <v>15</v>
      </c>
      <c r="E3762">
        <v>3378601.07421875</v>
      </c>
      <c r="F3762">
        <v>3379327.392578125</v>
      </c>
      <c r="G3762">
        <v>3378964.2333984375</v>
      </c>
      <c r="H3762">
        <v>3447649.2444941895</v>
      </c>
      <c r="I3762">
        <v>6.7978342393027971E-8</v>
      </c>
      <c r="J3762">
        <v>7.3939658326384066E-6</v>
      </c>
      <c r="K3762">
        <v>0.82172880693316752</v>
      </c>
      <c r="L3762">
        <v>2.0327238275224699</v>
      </c>
      <c r="M3762">
        <v>0</v>
      </c>
    </row>
    <row r="3763" spans="1:15" x14ac:dyDescent="0.15">
      <c r="A3763">
        <v>177</v>
      </c>
      <c r="B3763" t="s">
        <v>245</v>
      </c>
      <c r="C3763" t="s">
        <v>464</v>
      </c>
      <c r="D3763">
        <v>16</v>
      </c>
      <c r="E3763">
        <v>3378601.07421875</v>
      </c>
      <c r="F3763">
        <v>3378964.2333984375</v>
      </c>
      <c r="G3763">
        <v>3378782.6538085938</v>
      </c>
      <c r="H3763">
        <v>3376171.8909959197</v>
      </c>
      <c r="I3763">
        <v>6.6605571319717152E-8</v>
      </c>
      <c r="J3763">
        <v>7.3925930615650958E-6</v>
      </c>
      <c r="K3763">
        <v>0.80469256100221265</v>
      </c>
      <c r="L3763">
        <v>-7.7269332779697164E-2</v>
      </c>
      <c r="M3763">
        <v>0</v>
      </c>
    </row>
    <row r="3764" spans="1:15" x14ac:dyDescent="0.15">
      <c r="A3764">
        <v>177</v>
      </c>
      <c r="B3764" t="s">
        <v>245</v>
      </c>
      <c r="C3764" t="s">
        <v>465</v>
      </c>
      <c r="D3764">
        <v>16</v>
      </c>
      <c r="E3764">
        <v>3378601.07421875</v>
      </c>
      <c r="F3764">
        <v>3378964.2333984375</v>
      </c>
      <c r="G3764">
        <v>3378782.6538085938</v>
      </c>
      <c r="H3764">
        <v>3376171.8909959197</v>
      </c>
      <c r="I3764">
        <v>6.6605571319717152E-8</v>
      </c>
      <c r="J3764">
        <v>7.3925930615650958E-6</v>
      </c>
      <c r="K3764">
        <v>0.80469256100221265</v>
      </c>
      <c r="L3764">
        <v>-7.7269332779697164E-2</v>
      </c>
      <c r="M3764">
        <v>0</v>
      </c>
      <c r="N3764" t="s">
        <v>466</v>
      </c>
      <c r="O3764" t="s">
        <v>467</v>
      </c>
    </row>
    <row r="3765" spans="1:15" x14ac:dyDescent="0.15">
      <c r="A3765">
        <v>178</v>
      </c>
      <c r="B3765" t="s">
        <v>246</v>
      </c>
      <c r="C3765" t="s">
        <v>461</v>
      </c>
      <c r="D3765">
        <v>0</v>
      </c>
      <c r="E3765">
        <v>100000</v>
      </c>
      <c r="F3765">
        <v>12000000</v>
      </c>
      <c r="G3765">
        <v>100000</v>
      </c>
      <c r="H3765">
        <v>41.026262032421641</v>
      </c>
      <c r="I3765">
        <v>-2.1720032003612265E-4</v>
      </c>
      <c r="J3765">
        <v>-2.0998370547631814E-4</v>
      </c>
      <c r="K3765">
        <v>8.0778010234916967E-6</v>
      </c>
      <c r="L3765">
        <v>-99.958973737967582</v>
      </c>
      <c r="M3765">
        <v>0</v>
      </c>
      <c r="O3765" t="s">
        <v>462</v>
      </c>
    </row>
    <row r="3766" spans="1:15" x14ac:dyDescent="0.15">
      <c r="A3766">
        <v>178</v>
      </c>
      <c r="B3766" t="s">
        <v>246</v>
      </c>
      <c r="C3766" t="s">
        <v>461</v>
      </c>
      <c r="D3766">
        <v>0</v>
      </c>
      <c r="E3766">
        <v>100000</v>
      </c>
      <c r="F3766">
        <v>12000000</v>
      </c>
      <c r="G3766">
        <v>12000000</v>
      </c>
      <c r="H3766">
        <v>296153223349.63684</v>
      </c>
      <c r="I3766">
        <v>3.6282712483536641E-4</v>
      </c>
      <c r="J3766">
        <v>3.7004373939517093E-4</v>
      </c>
      <c r="K3766">
        <v>58310.620860207426</v>
      </c>
      <c r="L3766">
        <v>2467843.5279136403</v>
      </c>
      <c r="M3766">
        <v>0</v>
      </c>
      <c r="O3766" t="s">
        <v>463</v>
      </c>
    </row>
    <row r="3767" spans="1:15" x14ac:dyDescent="0.15">
      <c r="A3767">
        <v>178</v>
      </c>
      <c r="B3767" t="s">
        <v>246</v>
      </c>
      <c r="C3767" t="s">
        <v>464</v>
      </c>
      <c r="D3767">
        <v>1</v>
      </c>
      <c r="E3767">
        <v>100000</v>
      </c>
      <c r="F3767">
        <v>12000000</v>
      </c>
      <c r="G3767">
        <v>6050000</v>
      </c>
      <c r="H3767">
        <v>1790083854.9580674</v>
      </c>
      <c r="I3767">
        <v>8.4576322678560051E-6</v>
      </c>
      <c r="J3767">
        <v>1.5674246827660523E-5</v>
      </c>
      <c r="K3767">
        <v>352.4557315089794</v>
      </c>
      <c r="L3767">
        <v>29488.162891868884</v>
      </c>
      <c r="M3767">
        <v>0</v>
      </c>
    </row>
    <row r="3768" spans="1:15" x14ac:dyDescent="0.15">
      <c r="A3768">
        <v>178</v>
      </c>
      <c r="B3768" t="s">
        <v>246</v>
      </c>
      <c r="C3768" t="s">
        <v>464</v>
      </c>
      <c r="D3768">
        <v>2</v>
      </c>
      <c r="E3768">
        <v>100000</v>
      </c>
      <c r="F3768">
        <v>6050000</v>
      </c>
      <c r="G3768">
        <v>3075000</v>
      </c>
      <c r="H3768">
        <v>-495986.00290592457</v>
      </c>
      <c r="I3768">
        <v>-6.0151287767040779E-6</v>
      </c>
      <c r="J3768">
        <v>1.201485783100441E-6</v>
      </c>
      <c r="K3768">
        <v>-9.7656380168021473E-2</v>
      </c>
      <c r="L3768">
        <v>-116.12962611076178</v>
      </c>
      <c r="M3768">
        <v>0</v>
      </c>
    </row>
    <row r="3769" spans="1:15" x14ac:dyDescent="0.15">
      <c r="A3769">
        <v>178</v>
      </c>
      <c r="B3769" t="s">
        <v>246</v>
      </c>
      <c r="C3769" t="s">
        <v>464</v>
      </c>
      <c r="D3769">
        <v>3</v>
      </c>
      <c r="E3769">
        <v>3075000</v>
      </c>
      <c r="F3769">
        <v>6050000</v>
      </c>
      <c r="G3769">
        <v>4562500</v>
      </c>
      <c r="H3769">
        <v>-25800472.933719896</v>
      </c>
      <c r="I3769">
        <v>-1.8638141858699146E-6</v>
      </c>
      <c r="J3769">
        <v>5.3528003739346045E-6</v>
      </c>
      <c r="K3769">
        <v>-5.0799433422882219</v>
      </c>
      <c r="L3769">
        <v>-665.48981772536763</v>
      </c>
      <c r="M3769">
        <v>0</v>
      </c>
    </row>
    <row r="3770" spans="1:15" x14ac:dyDescent="0.15">
      <c r="A3770">
        <v>178</v>
      </c>
      <c r="B3770" t="s">
        <v>246</v>
      </c>
      <c r="C3770" t="s">
        <v>464</v>
      </c>
      <c r="D3770">
        <v>4</v>
      </c>
      <c r="E3770">
        <v>4562500</v>
      </c>
      <c r="F3770">
        <v>6050000</v>
      </c>
      <c r="G3770">
        <v>5306250</v>
      </c>
      <c r="H3770">
        <v>141793160.88043588</v>
      </c>
      <c r="I3770">
        <v>1.6712388940913669E-6</v>
      </c>
      <c r="J3770">
        <v>8.8878534538958861E-6</v>
      </c>
      <c r="K3770">
        <v>27.918140316535681</v>
      </c>
      <c r="L3770">
        <v>2572.1914889128084</v>
      </c>
      <c r="M3770">
        <v>0</v>
      </c>
    </row>
    <row r="3771" spans="1:15" x14ac:dyDescent="0.15">
      <c r="A3771">
        <v>178</v>
      </c>
      <c r="B3771" t="s">
        <v>246</v>
      </c>
      <c r="C3771" t="s">
        <v>464</v>
      </c>
      <c r="D3771">
        <v>5</v>
      </c>
      <c r="E3771">
        <v>4562500</v>
      </c>
      <c r="F3771">
        <v>5306250</v>
      </c>
      <c r="G3771">
        <v>4934375</v>
      </c>
      <c r="H3771">
        <v>-9702640.7538553029</v>
      </c>
      <c r="I3771">
        <v>-2.1393539715531381E-7</v>
      </c>
      <c r="J3771">
        <v>7.0026791626492053E-6</v>
      </c>
      <c r="K3771">
        <v>-1.9103861168274787</v>
      </c>
      <c r="L3771">
        <v>-296.63363149041777</v>
      </c>
      <c r="M3771">
        <v>0</v>
      </c>
    </row>
    <row r="3772" spans="1:15" x14ac:dyDescent="0.15">
      <c r="A3772">
        <v>178</v>
      </c>
      <c r="B3772" t="s">
        <v>246</v>
      </c>
      <c r="C3772" t="s">
        <v>464</v>
      </c>
      <c r="D3772">
        <v>6</v>
      </c>
      <c r="E3772">
        <v>4934375</v>
      </c>
      <c r="F3772">
        <v>5306250</v>
      </c>
      <c r="G3772">
        <v>5120312.5</v>
      </c>
      <c r="H3772">
        <v>45179524.775194511</v>
      </c>
      <c r="I3772">
        <v>7.0062238622753445E-7</v>
      </c>
      <c r="J3772">
        <v>7.9172369460320536E-6</v>
      </c>
      <c r="K3772">
        <v>8.8955511272639534</v>
      </c>
      <c r="L3772">
        <v>782.35873836205326</v>
      </c>
      <c r="M3772">
        <v>0</v>
      </c>
    </row>
    <row r="3773" spans="1:15" x14ac:dyDescent="0.15">
      <c r="A3773">
        <v>178</v>
      </c>
      <c r="B3773" t="s">
        <v>246</v>
      </c>
      <c r="C3773" t="s">
        <v>464</v>
      </c>
      <c r="D3773">
        <v>7</v>
      </c>
      <c r="E3773">
        <v>4934375</v>
      </c>
      <c r="F3773">
        <v>5120312.5</v>
      </c>
      <c r="G3773">
        <v>5027343.75</v>
      </c>
      <c r="H3773">
        <v>12925564.180876687</v>
      </c>
      <c r="I3773">
        <v>2.3615945439017477E-7</v>
      </c>
      <c r="J3773">
        <v>7.4527740141946939E-6</v>
      </c>
      <c r="K3773">
        <v>2.5449585313666057</v>
      </c>
      <c r="L3773">
        <v>157.1052393398937</v>
      </c>
      <c r="M3773">
        <v>0</v>
      </c>
    </row>
    <row r="3774" spans="1:15" x14ac:dyDescent="0.15">
      <c r="A3774">
        <v>178</v>
      </c>
      <c r="B3774" t="s">
        <v>246</v>
      </c>
      <c r="C3774" t="s">
        <v>464</v>
      </c>
      <c r="D3774">
        <v>8</v>
      </c>
      <c r="E3774">
        <v>4934375</v>
      </c>
      <c r="F3774">
        <v>5027343.75</v>
      </c>
      <c r="G3774">
        <v>4980859.375</v>
      </c>
      <c r="H3774">
        <v>463844.38850086927</v>
      </c>
      <c r="I3774">
        <v>9.2785996461099967E-9</v>
      </c>
      <c r="J3774">
        <v>7.2258931594506291E-6</v>
      </c>
      <c r="K3774">
        <v>9.1327907797503008E-2</v>
      </c>
      <c r="L3774">
        <v>-90.687462673027795</v>
      </c>
      <c r="M3774">
        <v>0</v>
      </c>
    </row>
    <row r="3775" spans="1:15" x14ac:dyDescent="0.15">
      <c r="A3775">
        <v>178</v>
      </c>
      <c r="B3775" t="s">
        <v>246</v>
      </c>
      <c r="C3775" t="s">
        <v>464</v>
      </c>
      <c r="D3775">
        <v>9</v>
      </c>
      <c r="E3775">
        <v>4980859.375</v>
      </c>
      <c r="F3775">
        <v>5027343.75</v>
      </c>
      <c r="G3775">
        <v>5004101.5625</v>
      </c>
      <c r="H3775">
        <v>6400404.7150016883</v>
      </c>
      <c r="I3775">
        <v>1.2226355245230247E-7</v>
      </c>
      <c r="J3775">
        <v>7.3388781122568216E-6</v>
      </c>
      <c r="K3775">
        <v>1.2601975709301529</v>
      </c>
      <c r="L3775">
        <v>27.903173727835153</v>
      </c>
      <c r="M3775">
        <v>0</v>
      </c>
    </row>
    <row r="3776" spans="1:15" x14ac:dyDescent="0.15">
      <c r="A3776">
        <v>178</v>
      </c>
      <c r="B3776" t="s">
        <v>246</v>
      </c>
      <c r="C3776" t="s">
        <v>464</v>
      </c>
      <c r="D3776">
        <v>10</v>
      </c>
      <c r="E3776">
        <v>4980859.375</v>
      </c>
      <c r="F3776">
        <v>5004101.5625</v>
      </c>
      <c r="G3776">
        <v>4992480.46875</v>
      </c>
      <c r="H3776">
        <v>3359444.7204025877</v>
      </c>
      <c r="I3776">
        <v>6.5656671288159882E-8</v>
      </c>
      <c r="J3776">
        <v>7.282271231092679E-6</v>
      </c>
      <c r="K3776">
        <v>0.66145255883625032</v>
      </c>
      <c r="L3776">
        <v>-32.709907601426956</v>
      </c>
      <c r="M3776">
        <v>0</v>
      </c>
    </row>
    <row r="3777" spans="1:15" x14ac:dyDescent="0.15">
      <c r="A3777">
        <v>178</v>
      </c>
      <c r="B3777" t="s">
        <v>246</v>
      </c>
      <c r="C3777" t="s">
        <v>464</v>
      </c>
      <c r="D3777">
        <v>11</v>
      </c>
      <c r="E3777">
        <v>4992480.46875</v>
      </c>
      <c r="F3777">
        <v>5004101.5625</v>
      </c>
      <c r="G3777">
        <v>4998291.015625</v>
      </c>
      <c r="H3777">
        <v>4861649.3160897829</v>
      </c>
      <c r="I3777">
        <v>9.3931722712907551E-8</v>
      </c>
      <c r="J3777">
        <v>7.3105462825174267E-6</v>
      </c>
      <c r="K3777">
        <v>0.95722675856583983</v>
      </c>
      <c r="L3777">
        <v>-2.7337683841950344</v>
      </c>
      <c r="M3777">
        <v>0</v>
      </c>
    </row>
    <row r="3778" spans="1:15" x14ac:dyDescent="0.15">
      <c r="A3778">
        <v>178</v>
      </c>
      <c r="B3778" t="s">
        <v>246</v>
      </c>
      <c r="C3778" t="s">
        <v>464</v>
      </c>
      <c r="D3778">
        <v>12</v>
      </c>
      <c r="E3778">
        <v>4998291.015625</v>
      </c>
      <c r="F3778">
        <v>5004101.5625</v>
      </c>
      <c r="G3778">
        <v>5001196.2890625</v>
      </c>
      <c r="H3778">
        <v>5626427.2094279258</v>
      </c>
      <c r="I3778">
        <v>1.0809023593884043E-7</v>
      </c>
      <c r="J3778">
        <v>7.3247047957433596E-6</v>
      </c>
      <c r="K3778">
        <v>1.1078064931921294</v>
      </c>
      <c r="L3778">
        <v>12.501627295309149</v>
      </c>
      <c r="M3778">
        <v>0</v>
      </c>
    </row>
    <row r="3779" spans="1:15" x14ac:dyDescent="0.15">
      <c r="A3779">
        <v>178</v>
      </c>
      <c r="B3779" t="s">
        <v>246</v>
      </c>
      <c r="C3779" t="s">
        <v>464</v>
      </c>
      <c r="D3779">
        <v>13</v>
      </c>
      <c r="E3779">
        <v>4998291.015625</v>
      </c>
      <c r="F3779">
        <v>5001196.2890625</v>
      </c>
      <c r="G3779">
        <v>4999743.65234375</v>
      </c>
      <c r="H3779">
        <v>5242886.4446092295</v>
      </c>
      <c r="I3779">
        <v>1.010090597916263E-7</v>
      </c>
      <c r="J3779">
        <v>7.3176236195961454E-6</v>
      </c>
      <c r="K3779">
        <v>1.0322898404647891</v>
      </c>
      <c r="L3779">
        <v>4.8631051744323015</v>
      </c>
      <c r="M3779">
        <v>0</v>
      </c>
    </row>
    <row r="3780" spans="1:15" x14ac:dyDescent="0.15">
      <c r="A3780">
        <v>178</v>
      </c>
      <c r="B3780" t="s">
        <v>246</v>
      </c>
      <c r="C3780" t="s">
        <v>464</v>
      </c>
      <c r="D3780">
        <v>14</v>
      </c>
      <c r="E3780">
        <v>4998291.015625</v>
      </c>
      <c r="F3780">
        <v>4999743.65234375</v>
      </c>
      <c r="G3780">
        <v>4999017.333984375</v>
      </c>
      <c r="H3780">
        <v>5051974.6153281787</v>
      </c>
      <c r="I3780">
        <v>9.7469808303174351E-8</v>
      </c>
      <c r="J3780">
        <v>7.3140843681076935E-6</v>
      </c>
      <c r="K3780">
        <v>0.99470055756242681</v>
      </c>
      <c r="L3780">
        <v>1.0593538250765597</v>
      </c>
      <c r="M3780">
        <v>0</v>
      </c>
    </row>
    <row r="3781" spans="1:15" x14ac:dyDescent="0.15">
      <c r="A3781">
        <v>178</v>
      </c>
      <c r="B3781" t="s">
        <v>246</v>
      </c>
      <c r="C3781" t="s">
        <v>464</v>
      </c>
      <c r="D3781">
        <v>15</v>
      </c>
      <c r="E3781">
        <v>4998291.015625</v>
      </c>
      <c r="F3781">
        <v>4999017.333984375</v>
      </c>
      <c r="G3781">
        <v>4998654.1748046875</v>
      </c>
      <c r="H3781">
        <v>4956733.1449020123</v>
      </c>
      <c r="I3781">
        <v>9.5700516775349775E-8</v>
      </c>
      <c r="J3781">
        <v>7.3123150765798689E-6</v>
      </c>
      <c r="K3781">
        <v>0.97594813876591657</v>
      </c>
      <c r="L3781">
        <v>-0.83864633232630403</v>
      </c>
      <c r="M3781">
        <v>0</v>
      </c>
    </row>
    <row r="3782" spans="1:15" x14ac:dyDescent="0.15">
      <c r="A3782">
        <v>178</v>
      </c>
      <c r="B3782" t="s">
        <v>246</v>
      </c>
      <c r="C3782" t="s">
        <v>465</v>
      </c>
      <c r="D3782">
        <v>15</v>
      </c>
      <c r="E3782">
        <v>4998291.015625</v>
      </c>
      <c r="F3782">
        <v>4999017.333984375</v>
      </c>
      <c r="G3782">
        <v>4998654.1748046875</v>
      </c>
      <c r="H3782">
        <v>4956733.1449020123</v>
      </c>
      <c r="I3782">
        <v>9.5700516775349775E-8</v>
      </c>
      <c r="J3782">
        <v>7.3123150765798689E-6</v>
      </c>
      <c r="K3782">
        <v>0.97594813876591657</v>
      </c>
      <c r="L3782">
        <v>-0.83864633232630403</v>
      </c>
      <c r="M3782">
        <v>0</v>
      </c>
      <c r="N3782" t="s">
        <v>466</v>
      </c>
      <c r="O3782" t="s">
        <v>467</v>
      </c>
    </row>
    <row r="3783" spans="1:15" x14ac:dyDescent="0.15">
      <c r="A3783">
        <v>179</v>
      </c>
      <c r="B3783" t="s">
        <v>247</v>
      </c>
      <c r="C3783" t="s">
        <v>461</v>
      </c>
      <c r="D3783">
        <v>0</v>
      </c>
      <c r="E3783">
        <v>100000</v>
      </c>
      <c r="F3783">
        <v>12000000</v>
      </c>
      <c r="G3783">
        <v>100000</v>
      </c>
      <c r="H3783">
        <v>26.076656255593889</v>
      </c>
      <c r="I3783">
        <v>-2.6954220069460563E-4</v>
      </c>
      <c r="J3783">
        <v>-2.6237929956854161E-4</v>
      </c>
      <c r="K3783">
        <v>4.3506623440753896E-6</v>
      </c>
      <c r="L3783">
        <v>-99.973923343744403</v>
      </c>
      <c r="M3783">
        <v>0</v>
      </c>
      <c r="O3783" t="s">
        <v>462</v>
      </c>
    </row>
    <row r="3784" spans="1:15" x14ac:dyDescent="0.15">
      <c r="A3784">
        <v>179</v>
      </c>
      <c r="B3784" t="s">
        <v>247</v>
      </c>
      <c r="C3784" t="s">
        <v>461</v>
      </c>
      <c r="D3784">
        <v>0</v>
      </c>
      <c r="E3784">
        <v>100000</v>
      </c>
      <c r="F3784">
        <v>12000000</v>
      </c>
      <c r="G3784">
        <v>12000000</v>
      </c>
      <c r="H3784">
        <v>79876698583.425659</v>
      </c>
      <c r="I3784">
        <v>1.3450269634129267E-4</v>
      </c>
      <c r="J3784">
        <v>1.416655974673567E-4</v>
      </c>
      <c r="K3784">
        <v>13326.729519679955</v>
      </c>
      <c r="L3784">
        <v>665539.15486188047</v>
      </c>
      <c r="M3784">
        <v>0</v>
      </c>
      <c r="O3784" t="s">
        <v>463</v>
      </c>
    </row>
    <row r="3785" spans="1:15" x14ac:dyDescent="0.15">
      <c r="A3785">
        <v>179</v>
      </c>
      <c r="B3785" t="s">
        <v>247</v>
      </c>
      <c r="C3785" t="s">
        <v>464</v>
      </c>
      <c r="D3785">
        <v>1</v>
      </c>
      <c r="E3785">
        <v>100000</v>
      </c>
      <c r="F3785">
        <v>12000000</v>
      </c>
      <c r="G3785">
        <v>6050000</v>
      </c>
      <c r="H3785">
        <v>-26955866.57708725</v>
      </c>
      <c r="I3785">
        <v>-8.1359363060529917E-7</v>
      </c>
      <c r="J3785">
        <v>6.3493074954587261E-6</v>
      </c>
      <c r="K3785">
        <v>-4.4973509072389675</v>
      </c>
      <c r="L3785">
        <v>-545.55151367086364</v>
      </c>
      <c r="M3785">
        <v>0</v>
      </c>
    </row>
    <row r="3786" spans="1:15" x14ac:dyDescent="0.15">
      <c r="A3786">
        <v>179</v>
      </c>
      <c r="B3786" t="s">
        <v>247</v>
      </c>
      <c r="C3786" t="s">
        <v>464</v>
      </c>
      <c r="D3786">
        <v>2</v>
      </c>
      <c r="E3786">
        <v>6050000</v>
      </c>
      <c r="F3786">
        <v>12000000</v>
      </c>
      <c r="G3786">
        <v>9025000</v>
      </c>
      <c r="H3786">
        <v>11080232901.141575</v>
      </c>
      <c r="I3786">
        <v>3.169083572115938E-5</v>
      </c>
      <c r="J3786">
        <v>3.8853736847223403E-5</v>
      </c>
      <c r="K3786">
        <v>1848.6400853729385</v>
      </c>
      <c r="L3786">
        <v>122672.66372456039</v>
      </c>
      <c r="M3786">
        <v>0</v>
      </c>
    </row>
    <row r="3787" spans="1:15" x14ac:dyDescent="0.15">
      <c r="A3787">
        <v>179</v>
      </c>
      <c r="B3787" t="s">
        <v>247</v>
      </c>
      <c r="C3787" t="s">
        <v>464</v>
      </c>
      <c r="D3787">
        <v>3</v>
      </c>
      <c r="E3787">
        <v>6050000</v>
      </c>
      <c r="F3787">
        <v>9025000</v>
      </c>
      <c r="G3787">
        <v>7537500</v>
      </c>
      <c r="H3787">
        <v>1336616660.2938917</v>
      </c>
      <c r="I3787">
        <v>6.9871790376729955E-6</v>
      </c>
      <c r="J3787">
        <v>1.4150080163737021E-5</v>
      </c>
      <c r="K3787">
        <v>223.00281582908042</v>
      </c>
      <c r="L3787">
        <v>17632.891015507685</v>
      </c>
      <c r="M3787">
        <v>0</v>
      </c>
    </row>
    <row r="3788" spans="1:15" x14ac:dyDescent="0.15">
      <c r="A3788">
        <v>179</v>
      </c>
      <c r="B3788" t="s">
        <v>247</v>
      </c>
      <c r="C3788" t="s">
        <v>464</v>
      </c>
      <c r="D3788">
        <v>4</v>
      </c>
      <c r="E3788">
        <v>6050000</v>
      </c>
      <c r="F3788">
        <v>7537500</v>
      </c>
      <c r="G3788">
        <v>6793750</v>
      </c>
      <c r="H3788">
        <v>195903744.46129608</v>
      </c>
      <c r="I3788">
        <v>2.0795502748323244E-6</v>
      </c>
      <c r="J3788">
        <v>9.2424514008963497E-6</v>
      </c>
      <c r="K3788">
        <v>32.684828750169736</v>
      </c>
      <c r="L3788">
        <v>2783.5877749592801</v>
      </c>
      <c r="M3788">
        <v>0</v>
      </c>
    </row>
    <row r="3789" spans="1:15" x14ac:dyDescent="0.15">
      <c r="A3789">
        <v>179</v>
      </c>
      <c r="B3789" t="s">
        <v>247</v>
      </c>
      <c r="C3789" t="s">
        <v>464</v>
      </c>
      <c r="D3789">
        <v>5</v>
      </c>
      <c r="E3789">
        <v>6050000</v>
      </c>
      <c r="F3789">
        <v>6793750</v>
      </c>
      <c r="G3789">
        <v>6421875</v>
      </c>
      <c r="H3789">
        <v>35153087.934014507</v>
      </c>
      <c r="I3789">
        <v>5.664047926327351E-7</v>
      </c>
      <c r="J3789">
        <v>7.7293059186967603E-6</v>
      </c>
      <c r="K3789">
        <v>5.8649856965338403</v>
      </c>
      <c r="L3789">
        <v>447.39601649073683</v>
      </c>
      <c r="M3789">
        <v>0</v>
      </c>
    </row>
    <row r="3790" spans="1:15" x14ac:dyDescent="0.15">
      <c r="A3790">
        <v>179</v>
      </c>
      <c r="B3790" t="s">
        <v>247</v>
      </c>
      <c r="C3790" t="s">
        <v>464</v>
      </c>
      <c r="D3790">
        <v>6</v>
      </c>
      <c r="E3790">
        <v>6050000</v>
      </c>
      <c r="F3790">
        <v>6421875</v>
      </c>
      <c r="G3790">
        <v>6235937.5</v>
      </c>
      <c r="H3790">
        <v>-6633185.8882944249</v>
      </c>
      <c r="I3790">
        <v>-1.4097608545896774E-7</v>
      </c>
      <c r="J3790">
        <v>7.0219250406050575E-6</v>
      </c>
      <c r="K3790">
        <v>-1.1066891315585803</v>
      </c>
      <c r="L3790">
        <v>-206.37030740437064</v>
      </c>
      <c r="M3790">
        <v>0</v>
      </c>
    </row>
    <row r="3791" spans="1:15" x14ac:dyDescent="0.15">
      <c r="A3791">
        <v>179</v>
      </c>
      <c r="B3791" t="s">
        <v>247</v>
      </c>
      <c r="C3791" t="s">
        <v>464</v>
      </c>
      <c r="D3791">
        <v>7</v>
      </c>
      <c r="E3791">
        <v>6235937.5</v>
      </c>
      <c r="F3791">
        <v>6421875</v>
      </c>
      <c r="G3791">
        <v>6328906.25</v>
      </c>
      <c r="H3791">
        <v>11348211.186998183</v>
      </c>
      <c r="I3791">
        <v>2.0844256136647739E-7</v>
      </c>
      <c r="J3791">
        <v>7.3713436874305026E-6</v>
      </c>
      <c r="K3791">
        <v>1.8933499218595899</v>
      </c>
      <c r="L3791">
        <v>79.307620285861915</v>
      </c>
      <c r="M3791">
        <v>0</v>
      </c>
    </row>
    <row r="3792" spans="1:15" x14ac:dyDescent="0.15">
      <c r="A3792">
        <v>179</v>
      </c>
      <c r="B3792" t="s">
        <v>247</v>
      </c>
      <c r="C3792" t="s">
        <v>464</v>
      </c>
      <c r="D3792">
        <v>8</v>
      </c>
      <c r="E3792">
        <v>6235937.5</v>
      </c>
      <c r="F3792">
        <v>6328906.25</v>
      </c>
      <c r="G3792">
        <v>6282421.875</v>
      </c>
      <c r="H3792">
        <v>1655892.7031387046</v>
      </c>
      <c r="I3792">
        <v>3.2650214468903622E-8</v>
      </c>
      <c r="J3792">
        <v>7.1955513405329288E-6</v>
      </c>
      <c r="K3792">
        <v>0.2762712350372506</v>
      </c>
      <c r="L3792">
        <v>-73.642446558259749</v>
      </c>
      <c r="M3792">
        <v>0</v>
      </c>
    </row>
    <row r="3793" spans="1:15" x14ac:dyDescent="0.15">
      <c r="A3793">
        <v>179</v>
      </c>
      <c r="B3793" t="s">
        <v>247</v>
      </c>
      <c r="C3793" t="s">
        <v>464</v>
      </c>
      <c r="D3793">
        <v>9</v>
      </c>
      <c r="E3793">
        <v>6282421.875</v>
      </c>
      <c r="F3793">
        <v>6328906.25</v>
      </c>
      <c r="G3793">
        <v>6305664.0625</v>
      </c>
      <c r="H3793">
        <v>6323188.33376987</v>
      </c>
      <c r="I3793">
        <v>1.2027670561454022E-7</v>
      </c>
      <c r="J3793">
        <v>7.2831778316785654E-6</v>
      </c>
      <c r="K3793">
        <v>1.0549687470888067</v>
      </c>
      <c r="L3793">
        <v>0.27791317609333854</v>
      </c>
      <c r="M3793">
        <v>0</v>
      </c>
    </row>
    <row r="3794" spans="1:15" x14ac:dyDescent="0.15">
      <c r="A3794">
        <v>179</v>
      </c>
      <c r="B3794" t="s">
        <v>247</v>
      </c>
      <c r="C3794" t="s">
        <v>465</v>
      </c>
      <c r="D3794">
        <v>9</v>
      </c>
      <c r="E3794">
        <v>6282421.875</v>
      </c>
      <c r="F3794">
        <v>6328906.25</v>
      </c>
      <c r="G3794">
        <v>6305664.0625</v>
      </c>
      <c r="H3794">
        <v>6323188.33376987</v>
      </c>
      <c r="I3794">
        <v>1.2027670561454022E-7</v>
      </c>
      <c r="J3794">
        <v>7.2831778316785654E-6</v>
      </c>
      <c r="K3794">
        <v>1.0549687470888067</v>
      </c>
      <c r="L3794">
        <v>0.27791317609333854</v>
      </c>
      <c r="M3794">
        <v>0</v>
      </c>
      <c r="N3794" t="s">
        <v>466</v>
      </c>
      <c r="O3794" t="s">
        <v>467</v>
      </c>
    </row>
    <row r="3795" spans="1:15" x14ac:dyDescent="0.15">
      <c r="A3795">
        <v>180</v>
      </c>
      <c r="B3795" t="s">
        <v>248</v>
      </c>
      <c r="C3795" t="s">
        <v>461</v>
      </c>
      <c r="D3795">
        <v>0</v>
      </c>
      <c r="E3795">
        <v>100000</v>
      </c>
      <c r="F3795">
        <v>12000000</v>
      </c>
      <c r="G3795">
        <v>100000</v>
      </c>
      <c r="H3795">
        <v>40.562742525047653</v>
      </c>
      <c r="I3795">
        <v>-2.1717681265048312E-4</v>
      </c>
      <c r="J3795">
        <v>-2.1001391152441909E-4</v>
      </c>
      <c r="K3795">
        <v>7.9865370826502174E-6</v>
      </c>
      <c r="L3795">
        <v>-99.959437257474946</v>
      </c>
      <c r="M3795">
        <v>0</v>
      </c>
      <c r="O3795" t="s">
        <v>462</v>
      </c>
    </row>
    <row r="3796" spans="1:15" x14ac:dyDescent="0.15">
      <c r="A3796">
        <v>180</v>
      </c>
      <c r="B3796" t="s">
        <v>248</v>
      </c>
      <c r="C3796" t="s">
        <v>461</v>
      </c>
      <c r="D3796">
        <v>0</v>
      </c>
      <c r="E3796">
        <v>100000</v>
      </c>
      <c r="F3796">
        <v>12000000</v>
      </c>
      <c r="G3796">
        <v>12000000</v>
      </c>
      <c r="H3796">
        <v>293208363644.74121</v>
      </c>
      <c r="I3796">
        <v>3.5676456700766139E-4</v>
      </c>
      <c r="J3796">
        <v>3.6392746813372542E-4</v>
      </c>
      <c r="K3796">
        <v>57730.797362774334</v>
      </c>
      <c r="L3796">
        <v>2443303.0303728436</v>
      </c>
      <c r="M3796">
        <v>0</v>
      </c>
      <c r="O3796" t="s">
        <v>463</v>
      </c>
    </row>
    <row r="3797" spans="1:15" x14ac:dyDescent="0.15">
      <c r="A3797">
        <v>180</v>
      </c>
      <c r="B3797" t="s">
        <v>248</v>
      </c>
      <c r="C3797" t="s">
        <v>464</v>
      </c>
      <c r="D3797">
        <v>1</v>
      </c>
      <c r="E3797">
        <v>100000</v>
      </c>
      <c r="F3797">
        <v>12000000</v>
      </c>
      <c r="G3797">
        <v>6050000</v>
      </c>
      <c r="H3797">
        <v>1711707282.2809327</v>
      </c>
      <c r="I3797">
        <v>8.1107479251783439E-6</v>
      </c>
      <c r="J3797">
        <v>1.5273649051242369E-5</v>
      </c>
      <c r="K3797">
        <v>337.02390010087294</v>
      </c>
      <c r="L3797">
        <v>28192.682351750955</v>
      </c>
      <c r="M3797">
        <v>0</v>
      </c>
    </row>
    <row r="3798" spans="1:15" x14ac:dyDescent="0.15">
      <c r="A3798">
        <v>180</v>
      </c>
      <c r="B3798" t="s">
        <v>248</v>
      </c>
      <c r="C3798" t="s">
        <v>464</v>
      </c>
      <c r="D3798">
        <v>2</v>
      </c>
      <c r="E3798">
        <v>100000</v>
      </c>
      <c r="F3798">
        <v>6050000</v>
      </c>
      <c r="G3798">
        <v>3075000</v>
      </c>
      <c r="H3798">
        <v>-488989.94963185728</v>
      </c>
      <c r="I3798">
        <v>-5.9918923483939423E-6</v>
      </c>
      <c r="J3798">
        <v>1.171008777670083E-6</v>
      </c>
      <c r="K3798">
        <v>-9.6278903315438522E-2</v>
      </c>
      <c r="L3798">
        <v>-115.90211218314982</v>
      </c>
      <c r="M3798">
        <v>0</v>
      </c>
    </row>
    <row r="3799" spans="1:15" x14ac:dyDescent="0.15">
      <c r="A3799">
        <v>180</v>
      </c>
      <c r="B3799" t="s">
        <v>248</v>
      </c>
      <c r="C3799" t="s">
        <v>464</v>
      </c>
      <c r="D3799">
        <v>3</v>
      </c>
      <c r="E3799">
        <v>3075000</v>
      </c>
      <c r="F3799">
        <v>6050000</v>
      </c>
      <c r="G3799">
        <v>4562500</v>
      </c>
      <c r="H3799">
        <v>-24986188.091857404</v>
      </c>
      <c r="I3799">
        <v>-1.897230910099594E-6</v>
      </c>
      <c r="J3799">
        <v>5.2656702159644312E-6</v>
      </c>
      <c r="K3799">
        <v>-4.9196160152747952</v>
      </c>
      <c r="L3799">
        <v>-647.64247872564169</v>
      </c>
      <c r="M3799">
        <v>0</v>
      </c>
    </row>
    <row r="3800" spans="1:15" x14ac:dyDescent="0.15">
      <c r="A3800">
        <v>180</v>
      </c>
      <c r="B3800" t="s">
        <v>248</v>
      </c>
      <c r="C3800" t="s">
        <v>464</v>
      </c>
      <c r="D3800">
        <v>4</v>
      </c>
      <c r="E3800">
        <v>4562500</v>
      </c>
      <c r="F3800">
        <v>6050000</v>
      </c>
      <c r="G3800">
        <v>5306250</v>
      </c>
      <c r="H3800">
        <v>133333936.47307369</v>
      </c>
      <c r="I3800">
        <v>1.5899010376206779E-6</v>
      </c>
      <c r="J3800">
        <v>8.7528021636847031E-6</v>
      </c>
      <c r="K3800">
        <v>26.25257469611099</v>
      </c>
      <c r="L3800">
        <v>2412.7714765243568</v>
      </c>
      <c r="M3800">
        <v>0</v>
      </c>
    </row>
    <row r="3801" spans="1:15" x14ac:dyDescent="0.15">
      <c r="A3801">
        <v>180</v>
      </c>
      <c r="B3801" t="s">
        <v>248</v>
      </c>
      <c r="C3801" t="s">
        <v>464</v>
      </c>
      <c r="D3801">
        <v>5</v>
      </c>
      <c r="E3801">
        <v>4562500</v>
      </c>
      <c r="F3801">
        <v>5306250</v>
      </c>
      <c r="G3801">
        <v>4934375</v>
      </c>
      <c r="H3801">
        <v>-11994554.337053703</v>
      </c>
      <c r="I3801">
        <v>-2.7056829482365058E-7</v>
      </c>
      <c r="J3801">
        <v>6.8923328312403747E-6</v>
      </c>
      <c r="K3801">
        <v>-2.3616488195685639</v>
      </c>
      <c r="L3801">
        <v>-343.08153184656015</v>
      </c>
      <c r="M3801">
        <v>0</v>
      </c>
    </row>
    <row r="3802" spans="1:15" x14ac:dyDescent="0.15">
      <c r="A3802">
        <v>180</v>
      </c>
      <c r="B3802" t="s">
        <v>248</v>
      </c>
      <c r="C3802" t="s">
        <v>464</v>
      </c>
      <c r="D3802">
        <v>6</v>
      </c>
      <c r="E3802">
        <v>4934375</v>
      </c>
      <c r="F3802">
        <v>5306250</v>
      </c>
      <c r="G3802">
        <v>5120312.5</v>
      </c>
      <c r="H3802">
        <v>40092507.990508325</v>
      </c>
      <c r="I3802">
        <v>6.3179406687795547E-7</v>
      </c>
      <c r="J3802">
        <v>7.7946951929419807E-6</v>
      </c>
      <c r="K3802">
        <v>7.8939509971476882</v>
      </c>
      <c r="L3802">
        <v>683.00900561261301</v>
      </c>
      <c r="M3802">
        <v>0</v>
      </c>
    </row>
    <row r="3803" spans="1:15" x14ac:dyDescent="0.15">
      <c r="A3803">
        <v>180</v>
      </c>
      <c r="B3803" t="s">
        <v>248</v>
      </c>
      <c r="C3803" t="s">
        <v>464</v>
      </c>
      <c r="D3803">
        <v>7</v>
      </c>
      <c r="E3803">
        <v>4934375</v>
      </c>
      <c r="F3803">
        <v>5120312.5</v>
      </c>
      <c r="G3803">
        <v>5027343.75</v>
      </c>
      <c r="H3803">
        <v>9313615.2651654445</v>
      </c>
      <c r="I3803">
        <v>1.7343883078881504E-7</v>
      </c>
      <c r="J3803">
        <v>7.3363399568528403E-6</v>
      </c>
      <c r="K3803">
        <v>1.8337895580617811</v>
      </c>
      <c r="L3803">
        <v>85.259169221628113</v>
      </c>
      <c r="M3803">
        <v>0</v>
      </c>
    </row>
    <row r="3804" spans="1:15" x14ac:dyDescent="0.15">
      <c r="A3804">
        <v>180</v>
      </c>
      <c r="B3804" t="s">
        <v>248</v>
      </c>
      <c r="C3804" t="s">
        <v>464</v>
      </c>
      <c r="D3804">
        <v>8</v>
      </c>
      <c r="E3804">
        <v>4934375</v>
      </c>
      <c r="F3804">
        <v>5027343.75</v>
      </c>
      <c r="G3804">
        <v>4980859.375</v>
      </c>
      <c r="H3804">
        <v>-2466984.1714112326</v>
      </c>
      <c r="I3804">
        <v>-5.0386395888493796E-8</v>
      </c>
      <c r="J3804">
        <v>7.1125147301755314E-6</v>
      </c>
      <c r="K3804">
        <v>-0.48573294951938856</v>
      </c>
      <c r="L3804">
        <v>-149.52928773282687</v>
      </c>
      <c r="M3804">
        <v>0</v>
      </c>
    </row>
    <row r="3805" spans="1:15" x14ac:dyDescent="0.15">
      <c r="A3805">
        <v>180</v>
      </c>
      <c r="B3805" t="s">
        <v>248</v>
      </c>
      <c r="C3805" t="s">
        <v>464</v>
      </c>
      <c r="D3805">
        <v>9</v>
      </c>
      <c r="E3805">
        <v>4980859.375</v>
      </c>
      <c r="F3805">
        <v>5027343.75</v>
      </c>
      <c r="G3805">
        <v>5004101.5625</v>
      </c>
      <c r="H3805">
        <v>3134129.467682682</v>
      </c>
      <c r="I3805">
        <v>6.1073082343253021E-8</v>
      </c>
      <c r="J3805">
        <v>7.2239742084072782E-6</v>
      </c>
      <c r="K3805">
        <v>0.61708946824830402</v>
      </c>
      <c r="L3805">
        <v>-37.368787812593844</v>
      </c>
      <c r="M3805">
        <v>0</v>
      </c>
    </row>
    <row r="3806" spans="1:15" x14ac:dyDescent="0.15">
      <c r="A3806">
        <v>180</v>
      </c>
      <c r="B3806" t="s">
        <v>248</v>
      </c>
      <c r="C3806" t="s">
        <v>464</v>
      </c>
      <c r="D3806">
        <v>10</v>
      </c>
      <c r="E3806">
        <v>5004101.5625</v>
      </c>
      <c r="F3806">
        <v>5027343.75</v>
      </c>
      <c r="G3806">
        <v>5015722.65625</v>
      </c>
      <c r="H3806">
        <v>6150656.601052789</v>
      </c>
      <c r="I3806">
        <v>1.1714292388077712E-7</v>
      </c>
      <c r="J3806">
        <v>7.2800440499448023E-6</v>
      </c>
      <c r="K3806">
        <v>1.2110238107450977</v>
      </c>
      <c r="L3806">
        <v>22.627525933647242</v>
      </c>
      <c r="M3806">
        <v>0</v>
      </c>
    </row>
    <row r="3807" spans="1:15" x14ac:dyDescent="0.15">
      <c r="A3807">
        <v>180</v>
      </c>
      <c r="B3807" t="s">
        <v>248</v>
      </c>
      <c r="C3807" t="s">
        <v>464</v>
      </c>
      <c r="D3807">
        <v>11</v>
      </c>
      <c r="E3807">
        <v>5004101.5625</v>
      </c>
      <c r="F3807">
        <v>5015722.65625</v>
      </c>
      <c r="G3807">
        <v>5009912.109375</v>
      </c>
      <c r="H3807">
        <v>4624204.2260801038</v>
      </c>
      <c r="I3807">
        <v>8.9079739114994894E-8</v>
      </c>
      <c r="J3807">
        <v>7.2519808651790201E-6</v>
      </c>
      <c r="K3807">
        <v>0.91047538283515528</v>
      </c>
      <c r="L3807">
        <v>-7.6988952076249957</v>
      </c>
      <c r="M3807">
        <v>0</v>
      </c>
    </row>
    <row r="3808" spans="1:15" x14ac:dyDescent="0.15">
      <c r="A3808">
        <v>180</v>
      </c>
      <c r="B3808" t="s">
        <v>248</v>
      </c>
      <c r="C3808" t="s">
        <v>464</v>
      </c>
      <c r="D3808">
        <v>12</v>
      </c>
      <c r="E3808">
        <v>5009912.109375</v>
      </c>
      <c r="F3808">
        <v>5015722.65625</v>
      </c>
      <c r="G3808">
        <v>5012817.3828125</v>
      </c>
      <c r="H3808">
        <v>5382868.9931241274</v>
      </c>
      <c r="I3808">
        <v>1.0310427053388184E-7</v>
      </c>
      <c r="J3808">
        <v>7.2660053965979071E-6</v>
      </c>
      <c r="K3808">
        <v>1.0598514831211692</v>
      </c>
      <c r="L3808">
        <v>7.3821083445095619</v>
      </c>
      <c r="M3808">
        <v>0</v>
      </c>
    </row>
    <row r="3809" spans="1:15" x14ac:dyDescent="0.15">
      <c r="A3809">
        <v>180</v>
      </c>
      <c r="B3809" t="s">
        <v>248</v>
      </c>
      <c r="C3809" t="s">
        <v>464</v>
      </c>
      <c r="D3809">
        <v>13</v>
      </c>
      <c r="E3809">
        <v>5009912.109375</v>
      </c>
      <c r="F3809">
        <v>5012817.3828125</v>
      </c>
      <c r="G3809">
        <v>5011364.74609375</v>
      </c>
      <c r="H3809">
        <v>5002412.7631623624</v>
      </c>
      <c r="I3809">
        <v>9.6090511361817544E-8</v>
      </c>
      <c r="J3809">
        <v>7.2589916374258428E-6</v>
      </c>
      <c r="K3809">
        <v>0.98494215500957449</v>
      </c>
      <c r="L3809">
        <v>-0.1786336334501592</v>
      </c>
      <c r="M3809">
        <v>0</v>
      </c>
    </row>
    <row r="3810" spans="1:15" x14ac:dyDescent="0.15">
      <c r="A3810">
        <v>180</v>
      </c>
      <c r="B3810" t="s">
        <v>248</v>
      </c>
      <c r="C3810" t="s">
        <v>465</v>
      </c>
      <c r="D3810">
        <v>13</v>
      </c>
      <c r="E3810">
        <v>5009912.109375</v>
      </c>
      <c r="F3810">
        <v>5012817.3828125</v>
      </c>
      <c r="G3810">
        <v>5011364.74609375</v>
      </c>
      <c r="H3810">
        <v>5002412.7631623624</v>
      </c>
      <c r="I3810">
        <v>9.6090511361817544E-8</v>
      </c>
      <c r="J3810">
        <v>7.2589916374258428E-6</v>
      </c>
      <c r="K3810">
        <v>0.98494215500957449</v>
      </c>
      <c r="L3810">
        <v>-0.1786336334501592</v>
      </c>
      <c r="M3810">
        <v>0</v>
      </c>
      <c r="N3810" t="s">
        <v>466</v>
      </c>
      <c r="O3810" t="s">
        <v>467</v>
      </c>
    </row>
    <row r="3811" spans="1:15" x14ac:dyDescent="0.15">
      <c r="A3811">
        <v>181</v>
      </c>
      <c r="B3811" t="s">
        <v>249</v>
      </c>
      <c r="C3811" t="s">
        <v>461</v>
      </c>
      <c r="D3811">
        <v>0</v>
      </c>
      <c r="E3811">
        <v>100000</v>
      </c>
      <c r="F3811">
        <v>12000000</v>
      </c>
      <c r="G3811">
        <v>100000</v>
      </c>
      <c r="H3811">
        <v>58.504165581989213</v>
      </c>
      <c r="I3811">
        <v>-1.4691665457713514E-4</v>
      </c>
      <c r="J3811">
        <v>-1.4150784885417526E-4</v>
      </c>
      <c r="K3811">
        <v>1.188828666954022E-5</v>
      </c>
      <c r="L3811">
        <v>-99.941495834418006</v>
      </c>
      <c r="M3811">
        <v>0</v>
      </c>
      <c r="O3811" t="s">
        <v>462</v>
      </c>
    </row>
    <row r="3812" spans="1:15" x14ac:dyDescent="0.15">
      <c r="A3812">
        <v>181</v>
      </c>
      <c r="B3812" t="s">
        <v>249</v>
      </c>
      <c r="C3812" t="s">
        <v>461</v>
      </c>
      <c r="D3812">
        <v>0</v>
      </c>
      <c r="E3812">
        <v>100000</v>
      </c>
      <c r="F3812">
        <v>12000000</v>
      </c>
      <c r="G3812">
        <v>12000000</v>
      </c>
      <c r="H3812">
        <v>2140530058926.4543</v>
      </c>
      <c r="I3812">
        <v>1.1569059964534616E-3</v>
      </c>
      <c r="J3812">
        <v>1.1623148021764214E-3</v>
      </c>
      <c r="K3812">
        <v>434964.49717966001</v>
      </c>
      <c r="L3812">
        <v>17837650.491053786</v>
      </c>
      <c r="M3812">
        <v>0</v>
      </c>
      <c r="O3812" t="s">
        <v>463</v>
      </c>
    </row>
    <row r="3813" spans="1:15" x14ac:dyDescent="0.15">
      <c r="A3813">
        <v>181</v>
      </c>
      <c r="B3813" t="s">
        <v>249</v>
      </c>
      <c r="C3813" t="s">
        <v>464</v>
      </c>
      <c r="D3813">
        <v>1</v>
      </c>
      <c r="E3813">
        <v>100000</v>
      </c>
      <c r="F3813">
        <v>12000000</v>
      </c>
      <c r="G3813">
        <v>6050000</v>
      </c>
      <c r="H3813">
        <v>46514230825.292</v>
      </c>
      <c r="I3813">
        <v>6.427934963165311E-5</v>
      </c>
      <c r="J3813">
        <v>6.9688155354613005E-5</v>
      </c>
      <c r="K3813">
        <v>9451.8826952464315</v>
      </c>
      <c r="L3813">
        <v>768730.2615750744</v>
      </c>
      <c r="M3813">
        <v>0</v>
      </c>
    </row>
    <row r="3814" spans="1:15" x14ac:dyDescent="0.15">
      <c r="A3814">
        <v>181</v>
      </c>
      <c r="B3814" t="s">
        <v>249</v>
      </c>
      <c r="C3814" t="s">
        <v>464</v>
      </c>
      <c r="D3814">
        <v>2</v>
      </c>
      <c r="E3814">
        <v>100000</v>
      </c>
      <c r="F3814">
        <v>6050000</v>
      </c>
      <c r="G3814">
        <v>3075000</v>
      </c>
      <c r="H3814">
        <v>-7119818.5081032543</v>
      </c>
      <c r="I3814">
        <v>-2.4413861627538513E-6</v>
      </c>
      <c r="J3814">
        <v>2.9674195602060378E-6</v>
      </c>
      <c r="K3814">
        <v>-1.4467763554512987</v>
      </c>
      <c r="L3814">
        <v>-331.53881327165055</v>
      </c>
      <c r="M3814">
        <v>0</v>
      </c>
    </row>
    <row r="3815" spans="1:15" x14ac:dyDescent="0.15">
      <c r="A3815">
        <v>181</v>
      </c>
      <c r="B3815" t="s">
        <v>249</v>
      </c>
      <c r="C3815" t="s">
        <v>464</v>
      </c>
      <c r="D3815">
        <v>3</v>
      </c>
      <c r="E3815">
        <v>3075000</v>
      </c>
      <c r="F3815">
        <v>6050000</v>
      </c>
      <c r="G3815">
        <v>4562500</v>
      </c>
      <c r="H3815">
        <v>2859767290.5266323</v>
      </c>
      <c r="I3815">
        <v>8.566050572832142E-6</v>
      </c>
      <c r="J3815">
        <v>1.397485629579203E-5</v>
      </c>
      <c r="K3815">
        <v>581.11645589252339</v>
      </c>
      <c r="L3815">
        <v>62579.831025241256</v>
      </c>
      <c r="M3815">
        <v>0</v>
      </c>
    </row>
    <row r="3816" spans="1:15" x14ac:dyDescent="0.15">
      <c r="A3816">
        <v>181</v>
      </c>
      <c r="B3816" t="s">
        <v>249</v>
      </c>
      <c r="C3816" t="s">
        <v>464</v>
      </c>
      <c r="D3816">
        <v>4</v>
      </c>
      <c r="E3816">
        <v>3075000</v>
      </c>
      <c r="F3816">
        <v>4562500</v>
      </c>
      <c r="G3816">
        <v>3818750</v>
      </c>
      <c r="H3816">
        <v>110617351.32582283</v>
      </c>
      <c r="I3816">
        <v>1.1113198828568236E-6</v>
      </c>
      <c r="J3816">
        <v>6.5201256058167126E-6</v>
      </c>
      <c r="K3816">
        <v>22.47789999403857</v>
      </c>
      <c r="L3816">
        <v>2796.690051085377</v>
      </c>
      <c r="M3816">
        <v>0</v>
      </c>
    </row>
    <row r="3817" spans="1:15" x14ac:dyDescent="0.15">
      <c r="A3817">
        <v>181</v>
      </c>
      <c r="B3817" t="s">
        <v>249</v>
      </c>
      <c r="C3817" t="s">
        <v>464</v>
      </c>
      <c r="D3817">
        <v>5</v>
      </c>
      <c r="E3817">
        <v>3075000</v>
      </c>
      <c r="F3817">
        <v>3818750</v>
      </c>
      <c r="G3817">
        <v>3446875</v>
      </c>
      <c r="H3817">
        <v>-25452667.135805499</v>
      </c>
      <c r="I3817">
        <v>-8.7985484557353726E-7</v>
      </c>
      <c r="J3817">
        <v>4.5289508773863518E-6</v>
      </c>
      <c r="K3817">
        <v>-5.1720864728988518</v>
      </c>
      <c r="L3817">
        <v>-838.42733304240789</v>
      </c>
      <c r="M3817">
        <v>0</v>
      </c>
    </row>
    <row r="3818" spans="1:15" x14ac:dyDescent="0.15">
      <c r="A3818">
        <v>181</v>
      </c>
      <c r="B3818" t="s">
        <v>249</v>
      </c>
      <c r="C3818" t="s">
        <v>464</v>
      </c>
      <c r="D3818">
        <v>6</v>
      </c>
      <c r="E3818">
        <v>3446875</v>
      </c>
      <c r="F3818">
        <v>3818750</v>
      </c>
      <c r="G3818">
        <v>3632812.5</v>
      </c>
      <c r="H3818">
        <v>3890441.7143266122</v>
      </c>
      <c r="I3818">
        <v>6.3655841421186422E-8</v>
      </c>
      <c r="J3818">
        <v>5.4724615643810755E-6</v>
      </c>
      <c r="K3818">
        <v>0.79055373084905189</v>
      </c>
      <c r="L3818">
        <v>7.0917289104959913</v>
      </c>
      <c r="M3818">
        <v>0</v>
      </c>
    </row>
    <row r="3819" spans="1:15" x14ac:dyDescent="0.15">
      <c r="A3819">
        <v>181</v>
      </c>
      <c r="B3819" t="s">
        <v>249</v>
      </c>
      <c r="C3819" t="s">
        <v>464</v>
      </c>
      <c r="D3819">
        <v>7</v>
      </c>
      <c r="E3819">
        <v>3446875</v>
      </c>
      <c r="F3819">
        <v>3632812.5</v>
      </c>
      <c r="G3819">
        <v>3539843.75</v>
      </c>
      <c r="H3819">
        <v>-18552230.787322413</v>
      </c>
      <c r="I3819">
        <v>-4.2123172503667407E-7</v>
      </c>
      <c r="J3819">
        <v>4.987573997923215E-6</v>
      </c>
      <c r="K3819">
        <v>-3.7698894730849282</v>
      </c>
      <c r="L3819">
        <v>-624.09744885836881</v>
      </c>
      <c r="M3819">
        <v>0</v>
      </c>
    </row>
    <row r="3820" spans="1:15" x14ac:dyDescent="0.15">
      <c r="A3820">
        <v>181</v>
      </c>
      <c r="B3820" t="s">
        <v>249</v>
      </c>
      <c r="C3820" t="s">
        <v>464</v>
      </c>
      <c r="D3820">
        <v>8</v>
      </c>
      <c r="E3820">
        <v>3539843.75</v>
      </c>
      <c r="F3820">
        <v>3632812.5</v>
      </c>
      <c r="G3820">
        <v>3586328.125</v>
      </c>
      <c r="H3820">
        <v>-9535183.0318617132</v>
      </c>
      <c r="I3820">
        <v>-1.8209601326563055E-7</v>
      </c>
      <c r="J3820">
        <v>5.2267097096942585E-6</v>
      </c>
      <c r="K3820">
        <v>-1.9375883443794504</v>
      </c>
      <c r="L3820">
        <v>-365.875923772639</v>
      </c>
      <c r="M3820">
        <v>0</v>
      </c>
    </row>
    <row r="3821" spans="1:15" x14ac:dyDescent="0.15">
      <c r="A3821">
        <v>181</v>
      </c>
      <c r="B3821" t="s">
        <v>249</v>
      </c>
      <c r="C3821" t="s">
        <v>464</v>
      </c>
      <c r="D3821">
        <v>9</v>
      </c>
      <c r="E3821">
        <v>3586328.125</v>
      </c>
      <c r="F3821">
        <v>3632812.5</v>
      </c>
      <c r="G3821">
        <v>3609570.3125</v>
      </c>
      <c r="H3821">
        <v>-3403825.3939691498</v>
      </c>
      <c r="I3821">
        <v>-6.0043443234283804E-8</v>
      </c>
      <c r="J3821">
        <v>5.3487622797256053E-6</v>
      </c>
      <c r="K3821">
        <v>-0.69167129646275094</v>
      </c>
      <c r="L3821">
        <v>-194.30001632553459</v>
      </c>
      <c r="M3821">
        <v>0</v>
      </c>
    </row>
    <row r="3822" spans="1:15" x14ac:dyDescent="0.15">
      <c r="A3822">
        <v>181</v>
      </c>
      <c r="B3822" t="s">
        <v>249</v>
      </c>
      <c r="C3822" t="s">
        <v>464</v>
      </c>
      <c r="D3822">
        <v>10</v>
      </c>
      <c r="E3822">
        <v>3609570.3125</v>
      </c>
      <c r="F3822">
        <v>3632812.5</v>
      </c>
      <c r="G3822">
        <v>3621191.40625</v>
      </c>
      <c r="H3822">
        <v>94288.30045833523</v>
      </c>
      <c r="I3822">
        <v>1.601070262686918E-9</v>
      </c>
      <c r="J3822">
        <v>5.410406793222576E-6</v>
      </c>
      <c r="K3822">
        <v>1.9159769809237521E-2</v>
      </c>
      <c r="L3822">
        <v>-97.396207770304599</v>
      </c>
      <c r="M3822">
        <v>0</v>
      </c>
    </row>
    <row r="3823" spans="1:15" x14ac:dyDescent="0.15">
      <c r="A3823">
        <v>181</v>
      </c>
      <c r="B3823" t="s">
        <v>249</v>
      </c>
      <c r="C3823" t="s">
        <v>464</v>
      </c>
      <c r="D3823">
        <v>11</v>
      </c>
      <c r="E3823">
        <v>3621191.40625</v>
      </c>
      <c r="F3823">
        <v>3632812.5</v>
      </c>
      <c r="G3823">
        <v>3627001.953125</v>
      </c>
      <c r="H3823">
        <v>1954662.8806966285</v>
      </c>
      <c r="I3823">
        <v>3.2577293652793064E-8</v>
      </c>
      <c r="J3823">
        <v>5.4413830166126821E-6</v>
      </c>
      <c r="K3823">
        <v>0.39719552337628106</v>
      </c>
      <c r="L3823">
        <v>-46.108027898564977</v>
      </c>
      <c r="M3823">
        <v>0</v>
      </c>
    </row>
    <row r="3824" spans="1:15" x14ac:dyDescent="0.15">
      <c r="A3824">
        <v>181</v>
      </c>
      <c r="B3824" t="s">
        <v>249</v>
      </c>
      <c r="C3824" t="s">
        <v>464</v>
      </c>
      <c r="D3824">
        <v>12</v>
      </c>
      <c r="E3824">
        <v>3627001.953125</v>
      </c>
      <c r="F3824">
        <v>3632812.5</v>
      </c>
      <c r="G3824">
        <v>3629907.2265625</v>
      </c>
      <c r="H3824">
        <v>2913076.7355462336</v>
      </c>
      <c r="I3824">
        <v>4.8103877893804408E-8</v>
      </c>
      <c r="J3824">
        <v>5.4569096008536935E-6</v>
      </c>
      <c r="K3824">
        <v>0.5919491540138041</v>
      </c>
      <c r="L3824">
        <v>-19.747901152148742</v>
      </c>
      <c r="M3824">
        <v>0</v>
      </c>
    </row>
    <row r="3825" spans="1:15" x14ac:dyDescent="0.15">
      <c r="A3825">
        <v>181</v>
      </c>
      <c r="B3825" t="s">
        <v>249</v>
      </c>
      <c r="C3825" t="s">
        <v>464</v>
      </c>
      <c r="D3825">
        <v>13</v>
      </c>
      <c r="E3825">
        <v>3629907.2265625</v>
      </c>
      <c r="F3825">
        <v>3632812.5</v>
      </c>
      <c r="G3825">
        <v>3631359.86328125</v>
      </c>
      <c r="H3825">
        <v>3399373.1327894563</v>
      </c>
      <c r="I3825">
        <v>5.5876524480153899E-8</v>
      </c>
      <c r="J3825">
        <v>5.464682247440043E-6</v>
      </c>
      <c r="K3825">
        <v>0.69076657870965896</v>
      </c>
      <c r="L3825">
        <v>-6.3884258026185679</v>
      </c>
      <c r="M3825">
        <v>0</v>
      </c>
    </row>
    <row r="3826" spans="1:15" x14ac:dyDescent="0.15">
      <c r="A3826">
        <v>181</v>
      </c>
      <c r="B3826" t="s">
        <v>249</v>
      </c>
      <c r="C3826" t="s">
        <v>464</v>
      </c>
      <c r="D3826">
        <v>14</v>
      </c>
      <c r="E3826">
        <v>3631359.86328125</v>
      </c>
      <c r="F3826">
        <v>3632812.5</v>
      </c>
      <c r="G3826">
        <v>3632086.181640625</v>
      </c>
      <c r="H3826">
        <v>3644312.1033035424</v>
      </c>
      <c r="I3826">
        <v>5.9765382534874031E-8</v>
      </c>
      <c r="J3826">
        <v>5.4685711054947631E-6</v>
      </c>
      <c r="K3826">
        <v>0.74053918325920509</v>
      </c>
      <c r="L3826">
        <v>0.33660879867654664</v>
      </c>
      <c r="M3826">
        <v>0</v>
      </c>
    </row>
    <row r="3827" spans="1:15" x14ac:dyDescent="0.15">
      <c r="A3827">
        <v>181</v>
      </c>
      <c r="B3827" t="s">
        <v>249</v>
      </c>
      <c r="C3827" t="s">
        <v>465</v>
      </c>
      <c r="D3827">
        <v>14</v>
      </c>
      <c r="E3827">
        <v>3631359.86328125</v>
      </c>
      <c r="F3827">
        <v>3632812.5</v>
      </c>
      <c r="G3827">
        <v>3632086.181640625</v>
      </c>
      <c r="H3827">
        <v>3644312.1033035424</v>
      </c>
      <c r="I3827">
        <v>5.9765382534874031E-8</v>
      </c>
      <c r="J3827">
        <v>5.4685711054947631E-6</v>
      </c>
      <c r="K3827">
        <v>0.74053918325920509</v>
      </c>
      <c r="L3827">
        <v>0.33660879867654664</v>
      </c>
      <c r="M3827">
        <v>0</v>
      </c>
      <c r="N3827" t="s">
        <v>466</v>
      </c>
      <c r="O3827" t="s">
        <v>467</v>
      </c>
    </row>
    <row r="3828" spans="1:15" x14ac:dyDescent="0.15">
      <c r="A3828">
        <v>182</v>
      </c>
      <c r="B3828" t="s">
        <v>250</v>
      </c>
      <c r="C3828" t="s">
        <v>461</v>
      </c>
      <c r="D3828">
        <v>0</v>
      </c>
      <c r="E3828">
        <v>100000</v>
      </c>
      <c r="F3828">
        <v>12000000</v>
      </c>
      <c r="G3828">
        <v>100000</v>
      </c>
      <c r="H3828">
        <v>41.670129943459166</v>
      </c>
      <c r="I3828">
        <v>-1.6540333790428217E-4</v>
      </c>
      <c r="J3828">
        <v>-1.6031956901390153E-4</v>
      </c>
      <c r="K3828">
        <v>7.7247747070010926E-6</v>
      </c>
      <c r="L3828">
        <v>-99.958329870056545</v>
      </c>
      <c r="M3828">
        <v>0</v>
      </c>
      <c r="O3828" t="s">
        <v>462</v>
      </c>
    </row>
    <row r="3829" spans="1:15" x14ac:dyDescent="0.15">
      <c r="A3829">
        <v>182</v>
      </c>
      <c r="B3829" t="s">
        <v>250</v>
      </c>
      <c r="C3829" t="s">
        <v>461</v>
      </c>
      <c r="D3829">
        <v>0</v>
      </c>
      <c r="E3829">
        <v>100000</v>
      </c>
      <c r="F3829">
        <v>12000000</v>
      </c>
      <c r="G3829">
        <v>12000000</v>
      </c>
      <c r="H3829">
        <v>905934064181.89111</v>
      </c>
      <c r="I3829">
        <v>5.5012526229066157E-4</v>
      </c>
      <c r="J3829">
        <v>5.5520903118104221E-4</v>
      </c>
      <c r="K3829">
        <v>167941.31803040978</v>
      </c>
      <c r="L3829">
        <v>7549350.5348490924</v>
      </c>
      <c r="M3829">
        <v>0</v>
      </c>
      <c r="O3829" t="s">
        <v>463</v>
      </c>
    </row>
    <row r="3830" spans="1:15" x14ac:dyDescent="0.15">
      <c r="A3830">
        <v>182</v>
      </c>
      <c r="B3830" t="s">
        <v>250</v>
      </c>
      <c r="C3830" t="s">
        <v>464</v>
      </c>
      <c r="D3830">
        <v>1</v>
      </c>
      <c r="E3830">
        <v>100000</v>
      </c>
      <c r="F3830">
        <v>12000000</v>
      </c>
      <c r="G3830">
        <v>6050000</v>
      </c>
      <c r="H3830">
        <v>12316987542.899818</v>
      </c>
      <c r="I3830">
        <v>2.2826376034626724E-5</v>
      </c>
      <c r="J3830">
        <v>2.7910144925007374E-5</v>
      </c>
      <c r="K3830">
        <v>2283.3131062211828</v>
      </c>
      <c r="L3830">
        <v>203486.57095702179</v>
      </c>
      <c r="M3830">
        <v>0</v>
      </c>
    </row>
    <row r="3831" spans="1:15" x14ac:dyDescent="0.15">
      <c r="A3831">
        <v>182</v>
      </c>
      <c r="B3831" t="s">
        <v>250</v>
      </c>
      <c r="C3831" t="s">
        <v>464</v>
      </c>
      <c r="D3831">
        <v>2</v>
      </c>
      <c r="E3831">
        <v>100000</v>
      </c>
      <c r="F3831">
        <v>6050000</v>
      </c>
      <c r="G3831">
        <v>3075000</v>
      </c>
      <c r="H3831">
        <v>-1373018.2513170552</v>
      </c>
      <c r="I3831">
        <v>-3.4544199098257547E-6</v>
      </c>
      <c r="J3831">
        <v>1.6293489805548943E-6</v>
      </c>
      <c r="K3831">
        <v>-0.25452900373519693</v>
      </c>
      <c r="L3831">
        <v>-144.65100004283107</v>
      </c>
      <c r="M3831">
        <v>0</v>
      </c>
    </row>
    <row r="3832" spans="1:15" x14ac:dyDescent="0.15">
      <c r="A3832">
        <v>182</v>
      </c>
      <c r="B3832" t="s">
        <v>250</v>
      </c>
      <c r="C3832" t="s">
        <v>464</v>
      </c>
      <c r="D3832">
        <v>3</v>
      </c>
      <c r="E3832">
        <v>3075000</v>
      </c>
      <c r="F3832">
        <v>6050000</v>
      </c>
      <c r="G3832">
        <v>4562500</v>
      </c>
      <c r="H3832">
        <v>213594627.79955432</v>
      </c>
      <c r="I3832">
        <v>1.6524742320272384E-6</v>
      </c>
      <c r="J3832">
        <v>6.7362431224078874E-6</v>
      </c>
      <c r="K3832">
        <v>39.595997915439682</v>
      </c>
      <c r="L3832">
        <v>4581.526088757355</v>
      </c>
      <c r="M3832">
        <v>0</v>
      </c>
    </row>
    <row r="3833" spans="1:15" x14ac:dyDescent="0.15">
      <c r="A3833">
        <v>182</v>
      </c>
      <c r="B3833" t="s">
        <v>250</v>
      </c>
      <c r="C3833" t="s">
        <v>464</v>
      </c>
      <c r="D3833">
        <v>4</v>
      </c>
      <c r="E3833">
        <v>3075000</v>
      </c>
      <c r="F3833">
        <v>4562500</v>
      </c>
      <c r="G3833">
        <v>3818750</v>
      </c>
      <c r="H3833">
        <v>-17422238.293886811</v>
      </c>
      <c r="I3833">
        <v>-1.4962157929673627E-6</v>
      </c>
      <c r="J3833">
        <v>3.5875530974132862E-6</v>
      </c>
      <c r="K3833">
        <v>-3.2297203271161812</v>
      </c>
      <c r="L3833">
        <v>-556.22882602649588</v>
      </c>
      <c r="M3833">
        <v>0</v>
      </c>
    </row>
    <row r="3834" spans="1:15" x14ac:dyDescent="0.15">
      <c r="A3834">
        <v>182</v>
      </c>
      <c r="B3834" t="s">
        <v>250</v>
      </c>
      <c r="C3834" t="s">
        <v>464</v>
      </c>
      <c r="D3834">
        <v>5</v>
      </c>
      <c r="E3834">
        <v>3818750</v>
      </c>
      <c r="F3834">
        <v>4562500</v>
      </c>
      <c r="G3834">
        <v>4190625</v>
      </c>
      <c r="H3834">
        <v>-3785540.8283774815</v>
      </c>
      <c r="I3834">
        <v>-6.5034646405893013E-8</v>
      </c>
      <c r="J3834">
        <v>5.0187342439747559E-6</v>
      </c>
      <c r="K3834">
        <v>-0.70176047166275834</v>
      </c>
      <c r="L3834">
        <v>-190.33356190013379</v>
      </c>
      <c r="M3834">
        <v>0</v>
      </c>
    </row>
    <row r="3835" spans="1:15" x14ac:dyDescent="0.15">
      <c r="A3835">
        <v>182</v>
      </c>
      <c r="B3835" t="s">
        <v>250</v>
      </c>
      <c r="C3835" t="s">
        <v>464</v>
      </c>
      <c r="D3835">
        <v>6</v>
      </c>
      <c r="E3835">
        <v>4190625</v>
      </c>
      <c r="F3835">
        <v>4562500</v>
      </c>
      <c r="G3835">
        <v>4376562.5</v>
      </c>
      <c r="H3835">
        <v>69829356.413155824</v>
      </c>
      <c r="I3835">
        <v>7.5930233131241091E-7</v>
      </c>
      <c r="J3835">
        <v>5.8430712216930598E-6</v>
      </c>
      <c r="K3835">
        <v>12.944909146154011</v>
      </c>
      <c r="L3835">
        <v>1495.5297431067379</v>
      </c>
      <c r="M3835">
        <v>0</v>
      </c>
    </row>
    <row r="3836" spans="1:15" x14ac:dyDescent="0.15">
      <c r="A3836">
        <v>182</v>
      </c>
      <c r="B3836" t="s">
        <v>250</v>
      </c>
      <c r="C3836" t="s">
        <v>464</v>
      </c>
      <c r="D3836">
        <v>7</v>
      </c>
      <c r="E3836">
        <v>4190625</v>
      </c>
      <c r="F3836">
        <v>4376562.5</v>
      </c>
      <c r="G3836">
        <v>4283593.75</v>
      </c>
      <c r="H3836">
        <v>25222531.13872828</v>
      </c>
      <c r="I3836">
        <v>3.3832565311857656E-7</v>
      </c>
      <c r="J3836">
        <v>5.4220945434992255E-6</v>
      </c>
      <c r="K3836">
        <v>4.6757322535678556</v>
      </c>
      <c r="L3836">
        <v>488.81706834893669</v>
      </c>
      <c r="M3836">
        <v>0</v>
      </c>
    </row>
    <row r="3837" spans="1:15" x14ac:dyDescent="0.15">
      <c r="A3837">
        <v>182</v>
      </c>
      <c r="B3837" t="s">
        <v>250</v>
      </c>
      <c r="C3837" t="s">
        <v>464</v>
      </c>
      <c r="D3837">
        <v>8</v>
      </c>
      <c r="E3837">
        <v>4190625</v>
      </c>
      <c r="F3837">
        <v>4283593.75</v>
      </c>
      <c r="G3837">
        <v>4237109.375</v>
      </c>
      <c r="H3837">
        <v>8902059.4339892771</v>
      </c>
      <c r="I3837">
        <v>1.3440892790799965E-7</v>
      </c>
      <c r="J3837">
        <v>5.2181778182886486E-6</v>
      </c>
      <c r="K3837">
        <v>1.6502565182591875</v>
      </c>
      <c r="L3837">
        <v>110.09746612899926</v>
      </c>
      <c r="M3837">
        <v>0</v>
      </c>
    </row>
    <row r="3838" spans="1:15" x14ac:dyDescent="0.15">
      <c r="A3838">
        <v>182</v>
      </c>
      <c r="B3838" t="s">
        <v>250</v>
      </c>
      <c r="C3838" t="s">
        <v>464</v>
      </c>
      <c r="D3838">
        <v>9</v>
      </c>
      <c r="E3838">
        <v>4190625</v>
      </c>
      <c r="F3838">
        <v>4237109.375</v>
      </c>
      <c r="G3838">
        <v>4213867.1875</v>
      </c>
      <c r="H3838">
        <v>2121957.236913682</v>
      </c>
      <c r="I3838">
        <v>3.4125711852739416E-8</v>
      </c>
      <c r="J3838">
        <v>5.1178946022333883E-6</v>
      </c>
      <c r="K3838">
        <v>0.39336670212667968</v>
      </c>
      <c r="L3838">
        <v>-49.643471365014825</v>
      </c>
      <c r="M3838">
        <v>0</v>
      </c>
    </row>
    <row r="3839" spans="1:15" x14ac:dyDescent="0.15">
      <c r="A3839">
        <v>182</v>
      </c>
      <c r="B3839" t="s">
        <v>250</v>
      </c>
      <c r="C3839" t="s">
        <v>464</v>
      </c>
      <c r="D3839">
        <v>10</v>
      </c>
      <c r="E3839">
        <v>4213867.1875</v>
      </c>
      <c r="F3839">
        <v>4237109.375</v>
      </c>
      <c r="G3839">
        <v>4225488.28125</v>
      </c>
      <c r="H3839">
        <v>5400671.1464099456</v>
      </c>
      <c r="I3839">
        <v>8.4127347079266995E-8</v>
      </c>
      <c r="J3839">
        <v>5.1678962374599159E-6</v>
      </c>
      <c r="K3839">
        <v>1.001172012883695</v>
      </c>
      <c r="L3839">
        <v>27.81176486454007</v>
      </c>
      <c r="M3839">
        <v>0</v>
      </c>
    </row>
    <row r="3840" spans="1:15" x14ac:dyDescent="0.15">
      <c r="A3840">
        <v>182</v>
      </c>
      <c r="B3840" t="s">
        <v>250</v>
      </c>
      <c r="C3840" t="s">
        <v>464</v>
      </c>
      <c r="D3840">
        <v>11</v>
      </c>
      <c r="E3840">
        <v>4213867.1875</v>
      </c>
      <c r="F3840">
        <v>4225488.28125</v>
      </c>
      <c r="G3840">
        <v>4219677.734375</v>
      </c>
      <c r="H3840">
        <v>3733745.3321019933</v>
      </c>
      <c r="I3840">
        <v>5.9091268634144003E-8</v>
      </c>
      <c r="J3840">
        <v>5.1428601590147929E-6</v>
      </c>
      <c r="K3840">
        <v>0.69215866480234411</v>
      </c>
      <c r="L3840">
        <v>-11.515865259435053</v>
      </c>
      <c r="M3840">
        <v>0</v>
      </c>
    </row>
    <row r="3841" spans="1:15" x14ac:dyDescent="0.15">
      <c r="A3841">
        <v>182</v>
      </c>
      <c r="B3841" t="s">
        <v>250</v>
      </c>
      <c r="C3841" t="s">
        <v>464</v>
      </c>
      <c r="D3841">
        <v>12</v>
      </c>
      <c r="E3841">
        <v>4219677.734375</v>
      </c>
      <c r="F3841">
        <v>4225488.28125</v>
      </c>
      <c r="G3841">
        <v>4222583.0078125</v>
      </c>
      <c r="H3841">
        <v>4560290.6208922425</v>
      </c>
      <c r="I3841">
        <v>7.1600647637608071E-8</v>
      </c>
      <c r="J3841">
        <v>5.155369538018257E-6</v>
      </c>
      <c r="K3841">
        <v>0.84538295639205741</v>
      </c>
      <c r="L3841">
        <v>7.9976548111647716</v>
      </c>
      <c r="M3841">
        <v>0</v>
      </c>
    </row>
    <row r="3842" spans="1:15" x14ac:dyDescent="0.15">
      <c r="A3842">
        <v>182</v>
      </c>
      <c r="B3842" t="s">
        <v>250</v>
      </c>
      <c r="C3842" t="s">
        <v>464</v>
      </c>
      <c r="D3842">
        <v>13</v>
      </c>
      <c r="E3842">
        <v>4219677.734375</v>
      </c>
      <c r="F3842">
        <v>4222583.0078125</v>
      </c>
      <c r="G3842">
        <v>4221130.37109375</v>
      </c>
      <c r="H3842">
        <v>4145297.8945116112</v>
      </c>
      <c r="I3842">
        <v>6.5343867623146919E-8</v>
      </c>
      <c r="J3842">
        <v>5.1491127580037958E-6</v>
      </c>
      <c r="K3842">
        <v>0.76845194320145138</v>
      </c>
      <c r="L3842">
        <v>-1.7964969075923047</v>
      </c>
      <c r="M3842">
        <v>0</v>
      </c>
    </row>
    <row r="3843" spans="1:15" x14ac:dyDescent="0.15">
      <c r="A3843">
        <v>182</v>
      </c>
      <c r="B3843" t="s">
        <v>250</v>
      </c>
      <c r="C3843" t="s">
        <v>464</v>
      </c>
      <c r="D3843">
        <v>14</v>
      </c>
      <c r="E3843">
        <v>4221130.37109375</v>
      </c>
      <c r="F3843">
        <v>4222583.0078125</v>
      </c>
      <c r="G3843">
        <v>4221856.689453125</v>
      </c>
      <c r="H3843">
        <v>4352348.7241801061</v>
      </c>
      <c r="I3843">
        <v>6.8471509197272436E-8</v>
      </c>
      <c r="J3843">
        <v>5.1522403995779214E-6</v>
      </c>
      <c r="K3843">
        <v>0.80683485715581105</v>
      </c>
      <c r="L3843">
        <v>3.0908684099337407</v>
      </c>
      <c r="M3843">
        <v>0</v>
      </c>
    </row>
    <row r="3844" spans="1:15" x14ac:dyDescent="0.15">
      <c r="A3844">
        <v>182</v>
      </c>
      <c r="B3844" t="s">
        <v>250</v>
      </c>
      <c r="C3844" t="s">
        <v>464</v>
      </c>
      <c r="D3844">
        <v>15</v>
      </c>
      <c r="E3844">
        <v>4221130.37109375</v>
      </c>
      <c r="F3844">
        <v>4221856.689453125</v>
      </c>
      <c r="G3844">
        <v>4221493.5302734375</v>
      </c>
      <c r="H3844">
        <v>4248721.9852211513</v>
      </c>
      <c r="I3844">
        <v>6.6907651918387913E-8</v>
      </c>
      <c r="J3844">
        <v>5.1506765422990368E-6</v>
      </c>
      <c r="K3844">
        <v>0.7876246167950226</v>
      </c>
      <c r="L3844">
        <v>0.64499577584216039</v>
      </c>
      <c r="M3844">
        <v>0</v>
      </c>
    </row>
    <row r="3845" spans="1:15" x14ac:dyDescent="0.15">
      <c r="A3845">
        <v>182</v>
      </c>
      <c r="B3845" t="s">
        <v>250</v>
      </c>
      <c r="C3845" t="s">
        <v>465</v>
      </c>
      <c r="D3845">
        <v>15</v>
      </c>
      <c r="E3845">
        <v>4221130.37109375</v>
      </c>
      <c r="F3845">
        <v>4221856.689453125</v>
      </c>
      <c r="G3845">
        <v>4221493.5302734375</v>
      </c>
      <c r="H3845">
        <v>4248721.9852211513</v>
      </c>
      <c r="I3845">
        <v>6.6907651918387913E-8</v>
      </c>
      <c r="J3845">
        <v>5.1506765422990368E-6</v>
      </c>
      <c r="K3845">
        <v>0.7876246167950226</v>
      </c>
      <c r="L3845">
        <v>0.64499577584216039</v>
      </c>
      <c r="M3845">
        <v>0</v>
      </c>
      <c r="N3845" t="s">
        <v>466</v>
      </c>
      <c r="O3845" t="s">
        <v>467</v>
      </c>
    </row>
    <row r="3846" spans="1:15" x14ac:dyDescent="0.15">
      <c r="A3846">
        <v>183</v>
      </c>
      <c r="B3846" t="s">
        <v>251</v>
      </c>
      <c r="C3846" t="s">
        <v>461</v>
      </c>
      <c r="D3846">
        <v>0</v>
      </c>
      <c r="E3846">
        <v>100000</v>
      </c>
      <c r="F3846">
        <v>12000000</v>
      </c>
      <c r="G3846">
        <v>100000</v>
      </c>
      <c r="H3846">
        <v>43.273291884745078</v>
      </c>
      <c r="I3846">
        <v>-1.6089983986429128E-4</v>
      </c>
      <c r="J3846">
        <v>-1.558773548465288E-4</v>
      </c>
      <c r="K3846">
        <v>8.6820028658953237E-6</v>
      </c>
      <c r="L3846">
        <v>-99.956726708115255</v>
      </c>
      <c r="M3846">
        <v>0</v>
      </c>
      <c r="O3846" t="s">
        <v>462</v>
      </c>
    </row>
    <row r="3847" spans="1:15" x14ac:dyDescent="0.15">
      <c r="A3847">
        <v>183</v>
      </c>
      <c r="B3847" t="s">
        <v>251</v>
      </c>
      <c r="C3847" t="s">
        <v>461</v>
      </c>
      <c r="D3847">
        <v>0</v>
      </c>
      <c r="E3847">
        <v>100000</v>
      </c>
      <c r="F3847">
        <v>12000000</v>
      </c>
      <c r="G3847">
        <v>12000000</v>
      </c>
      <c r="H3847">
        <v>1053467615629.1481</v>
      </c>
      <c r="I3847">
        <v>6.0843249242800463E-4</v>
      </c>
      <c r="J3847">
        <v>6.1345497744576705E-4</v>
      </c>
      <c r="K3847">
        <v>211359.21164445652</v>
      </c>
      <c r="L3847">
        <v>8778796.796909567</v>
      </c>
      <c r="M3847">
        <v>0</v>
      </c>
      <c r="O3847" t="s">
        <v>463</v>
      </c>
    </row>
    <row r="3848" spans="1:15" x14ac:dyDescent="0.15">
      <c r="A3848">
        <v>183</v>
      </c>
      <c r="B3848" t="s">
        <v>251</v>
      </c>
      <c r="C3848" t="s">
        <v>464</v>
      </c>
      <c r="D3848">
        <v>1</v>
      </c>
      <c r="E3848">
        <v>100000</v>
      </c>
      <c r="F3848">
        <v>12000000</v>
      </c>
      <c r="G3848">
        <v>6050000</v>
      </c>
      <c r="H3848">
        <v>15800769648.826973</v>
      </c>
      <c r="I3848">
        <v>2.6914270693258153E-5</v>
      </c>
      <c r="J3848">
        <v>3.1936755711020624E-5</v>
      </c>
      <c r="K3848">
        <v>3170.1384710883958</v>
      </c>
      <c r="L3848">
        <v>261069.74626160285</v>
      </c>
      <c r="M3848">
        <v>0</v>
      </c>
    </row>
    <row r="3849" spans="1:15" x14ac:dyDescent="0.15">
      <c r="A3849">
        <v>183</v>
      </c>
      <c r="B3849" t="s">
        <v>251</v>
      </c>
      <c r="C3849" t="s">
        <v>464</v>
      </c>
      <c r="D3849">
        <v>2</v>
      </c>
      <c r="E3849">
        <v>100000</v>
      </c>
      <c r="F3849">
        <v>6050000</v>
      </c>
      <c r="G3849">
        <v>3075000</v>
      </c>
      <c r="H3849">
        <v>-1669036.4191193108</v>
      </c>
      <c r="I3849">
        <v>-3.2677774163255856E-6</v>
      </c>
      <c r="J3849">
        <v>1.7547076014368846E-6</v>
      </c>
      <c r="K3849">
        <v>-0.33486195163224503</v>
      </c>
      <c r="L3849">
        <v>-154.27760712583125</v>
      </c>
      <c r="M3849">
        <v>0</v>
      </c>
    </row>
    <row r="3850" spans="1:15" x14ac:dyDescent="0.15">
      <c r="A3850">
        <v>183</v>
      </c>
      <c r="B3850" t="s">
        <v>251</v>
      </c>
      <c r="C3850" t="s">
        <v>464</v>
      </c>
      <c r="D3850">
        <v>3</v>
      </c>
      <c r="E3850">
        <v>3075000</v>
      </c>
      <c r="F3850">
        <v>6050000</v>
      </c>
      <c r="G3850">
        <v>4562500</v>
      </c>
      <c r="H3850">
        <v>348184820.92969489</v>
      </c>
      <c r="I3850">
        <v>2.2327368932095353E-6</v>
      </c>
      <c r="J3850">
        <v>7.2552219109720055E-6</v>
      </c>
      <c r="K3850">
        <v>69.856982945143685</v>
      </c>
      <c r="L3850">
        <v>7531.4481299659155</v>
      </c>
      <c r="M3850">
        <v>0</v>
      </c>
    </row>
    <row r="3851" spans="1:15" x14ac:dyDescent="0.15">
      <c r="A3851">
        <v>183</v>
      </c>
      <c r="B3851" t="s">
        <v>251</v>
      </c>
      <c r="C3851" t="s">
        <v>464</v>
      </c>
      <c r="D3851">
        <v>4</v>
      </c>
      <c r="E3851">
        <v>3075000</v>
      </c>
      <c r="F3851">
        <v>4562500</v>
      </c>
      <c r="G3851">
        <v>3818750</v>
      </c>
      <c r="H3851">
        <v>-22008909.167864274</v>
      </c>
      <c r="I3851">
        <v>-1.137347627073443E-6</v>
      </c>
      <c r="J3851">
        <v>3.8851373906890272E-6</v>
      </c>
      <c r="K3851">
        <v>-4.4156893120023648</v>
      </c>
      <c r="L3851">
        <v>-676.33804694898265</v>
      </c>
      <c r="M3851">
        <v>0</v>
      </c>
    </row>
    <row r="3852" spans="1:15" x14ac:dyDescent="0.15">
      <c r="A3852">
        <v>183</v>
      </c>
      <c r="B3852" t="s">
        <v>251</v>
      </c>
      <c r="C3852" t="s">
        <v>464</v>
      </c>
      <c r="D3852">
        <v>5</v>
      </c>
      <c r="E3852">
        <v>3818750</v>
      </c>
      <c r="F3852">
        <v>4562500</v>
      </c>
      <c r="G3852">
        <v>4190625</v>
      </c>
      <c r="H3852">
        <v>31163073.884240739</v>
      </c>
      <c r="I3852">
        <v>4.0025854134194176E-7</v>
      </c>
      <c r="J3852">
        <v>5.422743559104412E-6</v>
      </c>
      <c r="K3852">
        <v>6.252306792228679</v>
      </c>
      <c r="L3852">
        <v>643.63785555235177</v>
      </c>
      <c r="M3852">
        <v>0</v>
      </c>
    </row>
    <row r="3853" spans="1:15" x14ac:dyDescent="0.15">
      <c r="A3853">
        <v>183</v>
      </c>
      <c r="B3853" t="s">
        <v>251</v>
      </c>
      <c r="C3853" t="s">
        <v>464</v>
      </c>
      <c r="D3853">
        <v>6</v>
      </c>
      <c r="E3853">
        <v>3818750</v>
      </c>
      <c r="F3853">
        <v>4190625</v>
      </c>
      <c r="G3853">
        <v>4004687.5</v>
      </c>
      <c r="H3853">
        <v>-18260041.981915124</v>
      </c>
      <c r="I3853">
        <v>-4.0686224915851039E-7</v>
      </c>
      <c r="J3853">
        <v>4.6156227686039598E-6</v>
      </c>
      <c r="K3853">
        <v>-3.663546957337978</v>
      </c>
      <c r="L3853">
        <v>-555.96671355543037</v>
      </c>
      <c r="M3853">
        <v>0</v>
      </c>
    </row>
    <row r="3854" spans="1:15" x14ac:dyDescent="0.15">
      <c r="A3854">
        <v>183</v>
      </c>
      <c r="B3854" t="s">
        <v>251</v>
      </c>
      <c r="C3854" t="s">
        <v>464</v>
      </c>
      <c r="D3854">
        <v>7</v>
      </c>
      <c r="E3854">
        <v>4004687.5</v>
      </c>
      <c r="F3854">
        <v>4190625</v>
      </c>
      <c r="G3854">
        <v>4097656.25</v>
      </c>
      <c r="H3854">
        <v>-773147.72914265248</v>
      </c>
      <c r="I3854">
        <v>-1.2742672638818377E-8</v>
      </c>
      <c r="J3854">
        <v>5.0097423451236518E-6</v>
      </c>
      <c r="K3854">
        <v>-0.15511809959027603</v>
      </c>
      <c r="L3854">
        <v>-118.86804753675111</v>
      </c>
      <c r="M3854">
        <v>0</v>
      </c>
    </row>
    <row r="3855" spans="1:15" x14ac:dyDescent="0.15">
      <c r="A3855">
        <v>183</v>
      </c>
      <c r="B3855" t="s">
        <v>251</v>
      </c>
      <c r="C3855" t="s">
        <v>464</v>
      </c>
      <c r="D3855">
        <v>8</v>
      </c>
      <c r="E3855">
        <v>4097656.25</v>
      </c>
      <c r="F3855">
        <v>4190625</v>
      </c>
      <c r="G3855">
        <v>4144140.625</v>
      </c>
      <c r="H3855">
        <v>13231271.245791404</v>
      </c>
      <c r="I3855">
        <v>1.9144949262358729E-7</v>
      </c>
      <c r="J3855">
        <v>5.2139345103860575E-6</v>
      </c>
      <c r="K3855">
        <v>2.6546151187516962</v>
      </c>
      <c r="L3855">
        <v>219.27659901240449</v>
      </c>
      <c r="M3855">
        <v>0</v>
      </c>
    </row>
    <row r="3856" spans="1:15" x14ac:dyDescent="0.15">
      <c r="A3856">
        <v>183</v>
      </c>
      <c r="B3856" t="s">
        <v>251</v>
      </c>
      <c r="C3856" t="s">
        <v>464</v>
      </c>
      <c r="D3856">
        <v>9</v>
      </c>
      <c r="E3856">
        <v>4097656.25</v>
      </c>
      <c r="F3856">
        <v>4144140.625</v>
      </c>
      <c r="G3856">
        <v>4120898.4375</v>
      </c>
      <c r="H3856">
        <v>5756422.0122528691</v>
      </c>
      <c r="I3856">
        <v>8.8763366086320482E-8</v>
      </c>
      <c r="J3856">
        <v>5.1112483838487907E-6</v>
      </c>
      <c r="K3856">
        <v>1.1549218982644716</v>
      </c>
      <c r="L3856">
        <v>39.688519374068392</v>
      </c>
      <c r="M3856">
        <v>0</v>
      </c>
    </row>
    <row r="3857" spans="1:15" x14ac:dyDescent="0.15">
      <c r="A3857">
        <v>183</v>
      </c>
      <c r="B3857" t="s">
        <v>251</v>
      </c>
      <c r="C3857" t="s">
        <v>464</v>
      </c>
      <c r="D3857">
        <v>10</v>
      </c>
      <c r="E3857">
        <v>4097656.25</v>
      </c>
      <c r="F3857">
        <v>4120898.4375</v>
      </c>
      <c r="G3857">
        <v>4109277.34375</v>
      </c>
      <c r="H3857">
        <v>2375941.7393720741</v>
      </c>
      <c r="I3857">
        <v>3.7862373613417742E-8</v>
      </c>
      <c r="J3857">
        <v>5.0603473913758879E-6</v>
      </c>
      <c r="K3857">
        <v>0.47668971071970917</v>
      </c>
      <c r="L3857">
        <v>-42.18103231737912</v>
      </c>
      <c r="M3857">
        <v>0</v>
      </c>
    </row>
    <row r="3858" spans="1:15" x14ac:dyDescent="0.15">
      <c r="A3858">
        <v>183</v>
      </c>
      <c r="B3858" t="s">
        <v>251</v>
      </c>
      <c r="C3858" t="s">
        <v>464</v>
      </c>
      <c r="D3858">
        <v>11</v>
      </c>
      <c r="E3858">
        <v>4109277.34375</v>
      </c>
      <c r="F3858">
        <v>4120898.4375</v>
      </c>
      <c r="G3858">
        <v>4115087.890625</v>
      </c>
      <c r="H3858">
        <v>4036953.5853829314</v>
      </c>
      <c r="I3858">
        <v>6.3276037596207955E-8</v>
      </c>
      <c r="J3858">
        <v>5.0857610553586782E-6</v>
      </c>
      <c r="K3858">
        <v>0.80994167698475039</v>
      </c>
      <c r="L3858">
        <v>-1.8987274954703715</v>
      </c>
      <c r="M3858">
        <v>0</v>
      </c>
    </row>
    <row r="3859" spans="1:15" x14ac:dyDescent="0.15">
      <c r="A3859">
        <v>183</v>
      </c>
      <c r="B3859" t="s">
        <v>251</v>
      </c>
      <c r="C3859" t="s">
        <v>464</v>
      </c>
      <c r="D3859">
        <v>12</v>
      </c>
      <c r="E3859">
        <v>4115087.890625</v>
      </c>
      <c r="F3859">
        <v>4120898.4375</v>
      </c>
      <c r="G3859">
        <v>4117993.1640625</v>
      </c>
      <c r="H3859">
        <v>4889326.8059921153</v>
      </c>
      <c r="I3859">
        <v>7.6010273080467377E-8</v>
      </c>
      <c r="J3859">
        <v>5.0984952908429376E-6</v>
      </c>
      <c r="K3859">
        <v>0.98095493763179065</v>
      </c>
      <c r="L3859">
        <v>18.730814044593409</v>
      </c>
      <c r="M3859">
        <v>0</v>
      </c>
    </row>
    <row r="3860" spans="1:15" x14ac:dyDescent="0.15">
      <c r="A3860">
        <v>183</v>
      </c>
      <c r="B3860" t="s">
        <v>251</v>
      </c>
      <c r="C3860" t="s">
        <v>464</v>
      </c>
      <c r="D3860">
        <v>13</v>
      </c>
      <c r="E3860">
        <v>4115087.890625</v>
      </c>
      <c r="F3860">
        <v>4117993.1640625</v>
      </c>
      <c r="G3860">
        <v>4116540.52734375</v>
      </c>
      <c r="H3860">
        <v>4461314.9398304289</v>
      </c>
      <c r="I3860">
        <v>6.9640948090827374E-8</v>
      </c>
      <c r="J3860">
        <v>5.0921259658532976E-6</v>
      </c>
      <c r="K3860">
        <v>0.89508210275363453</v>
      </c>
      <c r="L3860">
        <v>8.3753435729964494</v>
      </c>
      <c r="M3860">
        <v>0</v>
      </c>
    </row>
    <row r="3861" spans="1:15" x14ac:dyDescent="0.15">
      <c r="A3861">
        <v>183</v>
      </c>
      <c r="B3861" t="s">
        <v>251</v>
      </c>
      <c r="C3861" t="s">
        <v>464</v>
      </c>
      <c r="D3861">
        <v>14</v>
      </c>
      <c r="E3861">
        <v>4115087.890625</v>
      </c>
      <c r="F3861">
        <v>4116540.52734375</v>
      </c>
      <c r="G3861">
        <v>4115814.208984375</v>
      </c>
      <c r="H3861">
        <v>4248663.5101341745</v>
      </c>
      <c r="I3861">
        <v>6.6457715610747333E-8</v>
      </c>
      <c r="J3861">
        <v>5.0889427333732175E-6</v>
      </c>
      <c r="K3861">
        <v>0.85241744190516167</v>
      </c>
      <c r="L3861">
        <v>3.2277769210234006</v>
      </c>
      <c r="M3861">
        <v>0</v>
      </c>
    </row>
    <row r="3862" spans="1:15" x14ac:dyDescent="0.15">
      <c r="A3862">
        <v>183</v>
      </c>
      <c r="B3862" t="s">
        <v>251</v>
      </c>
      <c r="C3862" t="s">
        <v>464</v>
      </c>
      <c r="D3862">
        <v>15</v>
      </c>
      <c r="E3862">
        <v>4115087.890625</v>
      </c>
      <c r="F3862">
        <v>4115814.208984375</v>
      </c>
      <c r="G3862">
        <v>4115451.0498046875</v>
      </c>
      <c r="H3862">
        <v>4142700.948763527</v>
      </c>
      <c r="I3862">
        <v>6.4866832474453614E-8</v>
      </c>
      <c r="J3862">
        <v>5.0873518502369238E-6</v>
      </c>
      <c r="K3862">
        <v>0.83115797165390759</v>
      </c>
      <c r="L3862">
        <v>0.66213638867440083</v>
      </c>
      <c r="M3862">
        <v>0</v>
      </c>
    </row>
    <row r="3863" spans="1:15" x14ac:dyDescent="0.15">
      <c r="A3863">
        <v>183</v>
      </c>
      <c r="B3863" t="s">
        <v>251</v>
      </c>
      <c r="C3863" t="s">
        <v>465</v>
      </c>
      <c r="D3863">
        <v>15</v>
      </c>
      <c r="E3863">
        <v>4115087.890625</v>
      </c>
      <c r="F3863">
        <v>4115814.208984375</v>
      </c>
      <c r="G3863">
        <v>4115451.0498046875</v>
      </c>
      <c r="H3863">
        <v>4142700.948763527</v>
      </c>
      <c r="I3863">
        <v>6.4866832474453614E-8</v>
      </c>
      <c r="J3863">
        <v>5.0873518502369238E-6</v>
      </c>
      <c r="K3863">
        <v>0.83115797165390759</v>
      </c>
      <c r="L3863">
        <v>0.66213638867440083</v>
      </c>
      <c r="M3863">
        <v>0</v>
      </c>
      <c r="N3863" t="s">
        <v>466</v>
      </c>
      <c r="O3863" t="s">
        <v>467</v>
      </c>
    </row>
    <row r="3864" spans="1:15" x14ac:dyDescent="0.15">
      <c r="A3864">
        <v>184</v>
      </c>
      <c r="B3864" t="s">
        <v>252</v>
      </c>
      <c r="C3864" t="s">
        <v>461</v>
      </c>
      <c r="D3864">
        <v>0</v>
      </c>
      <c r="E3864">
        <v>100000</v>
      </c>
      <c r="F3864">
        <v>12000000</v>
      </c>
      <c r="G3864">
        <v>100000</v>
      </c>
      <c r="H3864">
        <v>50.029544548135554</v>
      </c>
      <c r="I3864">
        <v>-1.4922173992035426E-4</v>
      </c>
      <c r="J3864">
        <v>-1.4422945787483844E-4</v>
      </c>
      <c r="K3864">
        <v>9.7896826231797199E-6</v>
      </c>
      <c r="L3864">
        <v>-99.949970455451862</v>
      </c>
      <c r="M3864">
        <v>0</v>
      </c>
      <c r="O3864" t="s">
        <v>462</v>
      </c>
    </row>
    <row r="3865" spans="1:15" x14ac:dyDescent="0.15">
      <c r="A3865">
        <v>184</v>
      </c>
      <c r="B3865" t="s">
        <v>252</v>
      </c>
      <c r="C3865" t="s">
        <v>461</v>
      </c>
      <c r="D3865">
        <v>0</v>
      </c>
      <c r="E3865">
        <v>100000</v>
      </c>
      <c r="F3865">
        <v>12000000</v>
      </c>
      <c r="G3865">
        <v>12000000</v>
      </c>
      <c r="H3865">
        <v>1679522191946.052</v>
      </c>
      <c r="I3865">
        <v>8.6571519931994518E-4</v>
      </c>
      <c r="J3865">
        <v>8.7070748136546102E-4</v>
      </c>
      <c r="K3865">
        <v>328645.59064533241</v>
      </c>
      <c r="L3865">
        <v>13995918.2662171</v>
      </c>
      <c r="M3865">
        <v>0</v>
      </c>
      <c r="O3865" t="s">
        <v>463</v>
      </c>
    </row>
    <row r="3866" spans="1:15" x14ac:dyDescent="0.15">
      <c r="A3866">
        <v>184</v>
      </c>
      <c r="B3866" t="s">
        <v>252</v>
      </c>
      <c r="C3866" t="s">
        <v>464</v>
      </c>
      <c r="D3866">
        <v>1</v>
      </c>
      <c r="E3866">
        <v>100000</v>
      </c>
      <c r="F3866">
        <v>12000000</v>
      </c>
      <c r="G3866">
        <v>6050000</v>
      </c>
      <c r="H3866">
        <v>32326281555.188396</v>
      </c>
      <c r="I3866">
        <v>4.4802010927742424E-5</v>
      </c>
      <c r="J3866">
        <v>4.9794292973258234E-5</v>
      </c>
      <c r="K3866">
        <v>6325.5430300461639</v>
      </c>
      <c r="L3866">
        <v>534218.70339154371</v>
      </c>
      <c r="M3866">
        <v>0</v>
      </c>
    </row>
    <row r="3867" spans="1:15" x14ac:dyDescent="0.15">
      <c r="A3867">
        <v>184</v>
      </c>
      <c r="B3867" t="s">
        <v>252</v>
      </c>
      <c r="C3867" t="s">
        <v>464</v>
      </c>
      <c r="D3867">
        <v>2</v>
      </c>
      <c r="E3867">
        <v>100000</v>
      </c>
      <c r="F3867">
        <v>6050000</v>
      </c>
      <c r="G3867">
        <v>3075000</v>
      </c>
      <c r="H3867">
        <v>-3739848.1254679435</v>
      </c>
      <c r="I3867">
        <v>-2.6828705258942075E-6</v>
      </c>
      <c r="J3867">
        <v>2.3094115196216055E-6</v>
      </c>
      <c r="K3867">
        <v>-0.73180610652969025</v>
      </c>
      <c r="L3867">
        <v>-221.62107725099003</v>
      </c>
      <c r="M3867">
        <v>0</v>
      </c>
    </row>
    <row r="3868" spans="1:15" x14ac:dyDescent="0.15">
      <c r="A3868">
        <v>184</v>
      </c>
      <c r="B3868" t="s">
        <v>252</v>
      </c>
      <c r="C3868" t="s">
        <v>464</v>
      </c>
      <c r="D3868">
        <v>3</v>
      </c>
      <c r="E3868">
        <v>3075000</v>
      </c>
      <c r="F3868">
        <v>6050000</v>
      </c>
      <c r="G3868">
        <v>4562500</v>
      </c>
      <c r="H3868">
        <v>1079231398.0080903</v>
      </c>
      <c r="I3868">
        <v>4.3777622770916846E-6</v>
      </c>
      <c r="J3868">
        <v>9.3700443226074977E-6</v>
      </c>
      <c r="K3868">
        <v>211.18187180985427</v>
      </c>
      <c r="L3868">
        <v>23554.386805656774</v>
      </c>
      <c r="M3868">
        <v>0</v>
      </c>
    </row>
    <row r="3869" spans="1:15" x14ac:dyDescent="0.15">
      <c r="A3869">
        <v>184</v>
      </c>
      <c r="B3869" t="s">
        <v>252</v>
      </c>
      <c r="C3869" t="s">
        <v>464</v>
      </c>
      <c r="D3869">
        <v>4</v>
      </c>
      <c r="E3869">
        <v>3075000</v>
      </c>
      <c r="F3869">
        <v>4562500</v>
      </c>
      <c r="G3869">
        <v>3818750</v>
      </c>
      <c r="H3869">
        <v>9426129.7740205303</v>
      </c>
      <c r="I3869">
        <v>1.4019061034354087E-7</v>
      </c>
      <c r="J3869">
        <v>5.1324726558593539E-6</v>
      </c>
      <c r="K3869">
        <v>1.8444864866555077</v>
      </c>
      <c r="L3869">
        <v>146.83809555536575</v>
      </c>
      <c r="M3869">
        <v>0</v>
      </c>
    </row>
    <row r="3870" spans="1:15" x14ac:dyDescent="0.15">
      <c r="A3870">
        <v>184</v>
      </c>
      <c r="B3870" t="s">
        <v>252</v>
      </c>
      <c r="C3870" t="s">
        <v>464</v>
      </c>
      <c r="D3870">
        <v>5</v>
      </c>
      <c r="E3870">
        <v>3075000</v>
      </c>
      <c r="F3870">
        <v>3818750</v>
      </c>
      <c r="G3870">
        <v>3446875</v>
      </c>
      <c r="H3870">
        <v>-17372306.548788834</v>
      </c>
      <c r="I3870">
        <v>-1.4590479034192798E-6</v>
      </c>
      <c r="J3870">
        <v>3.5332341420965333E-6</v>
      </c>
      <c r="K3870">
        <v>-3.3993786887585657</v>
      </c>
      <c r="L3870">
        <v>-604.00164058136238</v>
      </c>
      <c r="M3870">
        <v>0</v>
      </c>
    </row>
    <row r="3871" spans="1:15" x14ac:dyDescent="0.15">
      <c r="A3871">
        <v>184</v>
      </c>
      <c r="B3871" t="s">
        <v>252</v>
      </c>
      <c r="C3871" t="s">
        <v>464</v>
      </c>
      <c r="D3871">
        <v>6</v>
      </c>
      <c r="E3871">
        <v>3446875</v>
      </c>
      <c r="F3871">
        <v>3818750</v>
      </c>
      <c r="G3871">
        <v>3632812.5</v>
      </c>
      <c r="H3871">
        <v>-23620431.250277311</v>
      </c>
      <c r="I3871">
        <v>-7.0557046492870903E-7</v>
      </c>
      <c r="J3871">
        <v>4.286711580587104E-6</v>
      </c>
      <c r="K3871">
        <v>-4.6219994095762456</v>
      </c>
      <c r="L3871">
        <v>-750.19681721193456</v>
      </c>
      <c r="M3871">
        <v>0</v>
      </c>
    </row>
    <row r="3872" spans="1:15" x14ac:dyDescent="0.15">
      <c r="A3872">
        <v>184</v>
      </c>
      <c r="B3872" t="s">
        <v>252</v>
      </c>
      <c r="C3872" t="s">
        <v>464</v>
      </c>
      <c r="D3872">
        <v>7</v>
      </c>
      <c r="E3872">
        <v>3632812.5</v>
      </c>
      <c r="F3872">
        <v>3818750</v>
      </c>
      <c r="G3872">
        <v>3725781.25</v>
      </c>
      <c r="H3872">
        <v>-14524195.192598503</v>
      </c>
      <c r="I3872">
        <v>-2.9414307044641773E-7</v>
      </c>
      <c r="J3872">
        <v>4.6981389750693953E-6</v>
      </c>
      <c r="K3872">
        <v>-2.8420658748121834</v>
      </c>
      <c r="L3872">
        <v>-489.82952079106906</v>
      </c>
      <c r="M3872">
        <v>0</v>
      </c>
    </row>
    <row r="3873" spans="1:15" x14ac:dyDescent="0.15">
      <c r="A3873">
        <v>184</v>
      </c>
      <c r="B3873" t="s">
        <v>252</v>
      </c>
      <c r="C3873" t="s">
        <v>464</v>
      </c>
      <c r="D3873">
        <v>8</v>
      </c>
      <c r="E3873">
        <v>3725781.25</v>
      </c>
      <c r="F3873">
        <v>3818750</v>
      </c>
      <c r="G3873">
        <v>3772265.625</v>
      </c>
      <c r="H3873">
        <v>-4636656.1479489077</v>
      </c>
      <c r="I3873">
        <v>-7.9817698553884264E-8</v>
      </c>
      <c r="J3873">
        <v>4.9124643469619288E-6</v>
      </c>
      <c r="K3873">
        <v>-0.90729173193975099</v>
      </c>
      <c r="L3873">
        <v>-222.91435993320081</v>
      </c>
      <c r="M3873">
        <v>0</v>
      </c>
    </row>
    <row r="3874" spans="1:15" x14ac:dyDescent="0.15">
      <c r="A3874">
        <v>184</v>
      </c>
      <c r="B3874" t="s">
        <v>252</v>
      </c>
      <c r="C3874" t="s">
        <v>464</v>
      </c>
      <c r="D3874">
        <v>9</v>
      </c>
      <c r="E3874">
        <v>3772265.625</v>
      </c>
      <c r="F3874">
        <v>3818750</v>
      </c>
      <c r="G3874">
        <v>3795507.8125</v>
      </c>
      <c r="H3874">
        <v>1845754.2119965116</v>
      </c>
      <c r="I3874">
        <v>2.9478792316032686E-8</v>
      </c>
      <c r="J3874">
        <v>5.0217608378318457E-6</v>
      </c>
      <c r="K3874">
        <v>0.36117354453342537</v>
      </c>
      <c r="L3874">
        <v>-51.370032597014671</v>
      </c>
      <c r="M3874">
        <v>0</v>
      </c>
    </row>
    <row r="3875" spans="1:15" x14ac:dyDescent="0.15">
      <c r="A3875">
        <v>184</v>
      </c>
      <c r="B3875" t="s">
        <v>252</v>
      </c>
      <c r="C3875" t="s">
        <v>464</v>
      </c>
      <c r="D3875">
        <v>10</v>
      </c>
      <c r="E3875">
        <v>3795507.8125</v>
      </c>
      <c r="F3875">
        <v>3818750</v>
      </c>
      <c r="G3875">
        <v>3807128.90625</v>
      </c>
      <c r="H3875">
        <v>5495431.4498187723</v>
      </c>
      <c r="I3875">
        <v>8.465841868988541E-8</v>
      </c>
      <c r="J3875">
        <v>5.0769404642056984E-6</v>
      </c>
      <c r="K3875">
        <v>1.0753351895779166</v>
      </c>
      <c r="L3875">
        <v>44.345820305615568</v>
      </c>
      <c r="M3875">
        <v>0</v>
      </c>
    </row>
    <row r="3876" spans="1:15" x14ac:dyDescent="0.15">
      <c r="A3876">
        <v>184</v>
      </c>
      <c r="B3876" t="s">
        <v>252</v>
      </c>
      <c r="C3876" t="s">
        <v>464</v>
      </c>
      <c r="D3876">
        <v>11</v>
      </c>
      <c r="E3876">
        <v>3795507.8125</v>
      </c>
      <c r="F3876">
        <v>3807128.90625</v>
      </c>
      <c r="G3876">
        <v>3801318.359375</v>
      </c>
      <c r="H3876">
        <v>3635875.0187313752</v>
      </c>
      <c r="I3876">
        <v>5.702455203464763E-8</v>
      </c>
      <c r="J3876">
        <v>5.0493065975504607E-6</v>
      </c>
      <c r="K3876">
        <v>0.71146085402958681</v>
      </c>
      <c r="L3876">
        <v>-4.3522621628256992</v>
      </c>
      <c r="M3876">
        <v>0</v>
      </c>
    </row>
    <row r="3877" spans="1:15" x14ac:dyDescent="0.15">
      <c r="A3877">
        <v>184</v>
      </c>
      <c r="B3877" t="s">
        <v>252</v>
      </c>
      <c r="C3877" t="s">
        <v>464</v>
      </c>
      <c r="D3877">
        <v>12</v>
      </c>
      <c r="E3877">
        <v>3801318.359375</v>
      </c>
      <c r="F3877">
        <v>3807128.90625</v>
      </c>
      <c r="G3877">
        <v>3804223.6328125</v>
      </c>
      <c r="H3877">
        <v>4556907.0065215388</v>
      </c>
      <c r="I3877">
        <v>7.0830242034224827E-8</v>
      </c>
      <c r="J3877">
        <v>5.0631122875500378E-6</v>
      </c>
      <c r="K3877">
        <v>0.89168657720375588</v>
      </c>
      <c r="L3877">
        <v>19.785466007227672</v>
      </c>
      <c r="M3877">
        <v>0</v>
      </c>
    </row>
    <row r="3878" spans="1:15" x14ac:dyDescent="0.15">
      <c r="A3878">
        <v>184</v>
      </c>
      <c r="B3878" t="s">
        <v>252</v>
      </c>
      <c r="C3878" t="s">
        <v>464</v>
      </c>
      <c r="D3878">
        <v>13</v>
      </c>
      <c r="E3878">
        <v>3801318.359375</v>
      </c>
      <c r="F3878">
        <v>3804223.6328125</v>
      </c>
      <c r="G3878">
        <v>3802770.99609375</v>
      </c>
      <c r="H3878">
        <v>4094221.2018493623</v>
      </c>
      <c r="I3878">
        <v>6.3924739821596963E-8</v>
      </c>
      <c r="J3878">
        <v>5.05620678533741E-6</v>
      </c>
      <c r="K3878">
        <v>0.80114913132249144</v>
      </c>
      <c r="L3878">
        <v>7.6641534832098319</v>
      </c>
      <c r="M3878">
        <v>0</v>
      </c>
    </row>
    <row r="3879" spans="1:15" x14ac:dyDescent="0.15">
      <c r="A3879">
        <v>184</v>
      </c>
      <c r="B3879" t="s">
        <v>252</v>
      </c>
      <c r="C3879" t="s">
        <v>464</v>
      </c>
      <c r="D3879">
        <v>14</v>
      </c>
      <c r="E3879">
        <v>3801318.359375</v>
      </c>
      <c r="F3879">
        <v>3802770.99609375</v>
      </c>
      <c r="G3879">
        <v>3802044.677734375</v>
      </c>
      <c r="H3879">
        <v>3864504.7231269921</v>
      </c>
      <c r="I3879">
        <v>6.0473955811438252E-8</v>
      </c>
      <c r="J3879">
        <v>5.0527560013272513E-6</v>
      </c>
      <c r="K3879">
        <v>0.75619866374742284</v>
      </c>
      <c r="L3879">
        <v>1.6428014578155046</v>
      </c>
      <c r="M3879">
        <v>0</v>
      </c>
    </row>
    <row r="3880" spans="1:15" x14ac:dyDescent="0.15">
      <c r="A3880">
        <v>184</v>
      </c>
      <c r="B3880" t="s">
        <v>252</v>
      </c>
      <c r="C3880" t="s">
        <v>464</v>
      </c>
      <c r="D3880">
        <v>15</v>
      </c>
      <c r="E3880">
        <v>3801318.359375</v>
      </c>
      <c r="F3880">
        <v>3802044.677734375</v>
      </c>
      <c r="G3880">
        <v>3801681.5185546875</v>
      </c>
      <c r="H3880">
        <v>3750054.1237914516</v>
      </c>
      <c r="I3880">
        <v>5.8749081382623862E-8</v>
      </c>
      <c r="J3880">
        <v>5.0510311268984369E-6</v>
      </c>
      <c r="K3880">
        <v>0.73380319615627521</v>
      </c>
      <c r="L3880">
        <v>-1.3580147235180156</v>
      </c>
      <c r="M3880">
        <v>0</v>
      </c>
    </row>
    <row r="3881" spans="1:15" x14ac:dyDescent="0.15">
      <c r="A3881">
        <v>184</v>
      </c>
      <c r="B3881" t="s">
        <v>252</v>
      </c>
      <c r="C3881" t="s">
        <v>464</v>
      </c>
      <c r="D3881">
        <v>16</v>
      </c>
      <c r="E3881">
        <v>3801681.5185546875</v>
      </c>
      <c r="F3881">
        <v>3802044.677734375</v>
      </c>
      <c r="G3881">
        <v>3801863.0981445313</v>
      </c>
      <c r="H3881">
        <v>3807231.8585850359</v>
      </c>
      <c r="I3881">
        <v>5.961127026340082E-8</v>
      </c>
      <c r="J3881">
        <v>5.0518933157792138E-6</v>
      </c>
      <c r="K3881">
        <v>0.7449916225510621</v>
      </c>
      <c r="L3881">
        <v>0.14121393385061193</v>
      </c>
      <c r="M3881">
        <v>0</v>
      </c>
    </row>
    <row r="3882" spans="1:15" x14ac:dyDescent="0.15">
      <c r="A3882">
        <v>184</v>
      </c>
      <c r="B3882" t="s">
        <v>252</v>
      </c>
      <c r="C3882" t="s">
        <v>465</v>
      </c>
      <c r="D3882">
        <v>16</v>
      </c>
      <c r="E3882">
        <v>3801681.5185546875</v>
      </c>
      <c r="F3882">
        <v>3802044.677734375</v>
      </c>
      <c r="G3882">
        <v>3801863.0981445313</v>
      </c>
      <c r="H3882">
        <v>3807231.8585850359</v>
      </c>
      <c r="I3882">
        <v>5.961127026340082E-8</v>
      </c>
      <c r="J3882">
        <v>5.0518933157792138E-6</v>
      </c>
      <c r="K3882">
        <v>0.7449916225510621</v>
      </c>
      <c r="L3882">
        <v>0.14121393385061193</v>
      </c>
      <c r="M3882">
        <v>0</v>
      </c>
      <c r="N3882" t="s">
        <v>466</v>
      </c>
      <c r="O3882" t="s">
        <v>467</v>
      </c>
    </row>
    <row r="3883" spans="1:15" x14ac:dyDescent="0.15">
      <c r="A3883">
        <v>185</v>
      </c>
      <c r="B3883" t="s">
        <v>253</v>
      </c>
      <c r="C3883" t="s">
        <v>461</v>
      </c>
      <c r="D3883">
        <v>0</v>
      </c>
      <c r="E3883">
        <v>100000</v>
      </c>
      <c r="F3883">
        <v>12000000</v>
      </c>
      <c r="G3883">
        <v>100000</v>
      </c>
      <c r="H3883">
        <v>13.625148504987685</v>
      </c>
      <c r="I3883">
        <v>-5.4476721831972095E-4</v>
      </c>
      <c r="J3883">
        <v>-5.3283679968984025E-4</v>
      </c>
      <c r="K3883">
        <v>6.4464930608281075E-6</v>
      </c>
      <c r="L3883">
        <v>-99.986374851495015</v>
      </c>
      <c r="M3883">
        <v>0</v>
      </c>
      <c r="O3883" t="s">
        <v>462</v>
      </c>
    </row>
    <row r="3884" spans="1:15" x14ac:dyDescent="0.15">
      <c r="A3884">
        <v>185</v>
      </c>
      <c r="B3884" t="s">
        <v>253</v>
      </c>
      <c r="C3884" t="s">
        <v>461</v>
      </c>
      <c r="D3884">
        <v>0</v>
      </c>
      <c r="E3884">
        <v>100000</v>
      </c>
      <c r="F3884">
        <v>12000000</v>
      </c>
      <c r="G3884">
        <v>12000000</v>
      </c>
      <c r="H3884">
        <v>3.2511620771680957E+18</v>
      </c>
      <c r="I3884">
        <v>536.87091006958144</v>
      </c>
      <c r="J3884">
        <v>536.87092200000006</v>
      </c>
      <c r="K3884">
        <v>1538228648474.5049</v>
      </c>
      <c r="L3884">
        <v>27093017309634.133</v>
      </c>
      <c r="M3884">
        <v>5</v>
      </c>
      <c r="O3884" t="s">
        <v>463</v>
      </c>
    </row>
    <row r="3885" spans="1:15" x14ac:dyDescent="0.15">
      <c r="A3885">
        <v>185</v>
      </c>
      <c r="B3885" t="s">
        <v>253</v>
      </c>
      <c r="C3885" t="s">
        <v>464</v>
      </c>
      <c r="D3885">
        <v>1</v>
      </c>
      <c r="E3885">
        <v>100000</v>
      </c>
      <c r="F3885">
        <v>12000000</v>
      </c>
      <c r="G3885">
        <v>6050000</v>
      </c>
      <c r="H3885">
        <v>1299973057316.4402</v>
      </c>
      <c r="I3885">
        <v>2.1354722130751628E-3</v>
      </c>
      <c r="J3885">
        <v>2.1474026317050434E-3</v>
      </c>
      <c r="K3885">
        <v>615058.78561148979</v>
      </c>
      <c r="L3885">
        <v>21487057.972172566</v>
      </c>
      <c r="M3885">
        <v>0</v>
      </c>
    </row>
    <row r="3886" spans="1:15" x14ac:dyDescent="0.15">
      <c r="A3886">
        <v>185</v>
      </c>
      <c r="B3886" t="s">
        <v>253</v>
      </c>
      <c r="C3886" t="s">
        <v>464</v>
      </c>
      <c r="D3886">
        <v>2</v>
      </c>
      <c r="E3886">
        <v>100000</v>
      </c>
      <c r="F3886">
        <v>6050000</v>
      </c>
      <c r="G3886">
        <v>3075000</v>
      </c>
      <c r="H3886">
        <v>-232007.4534256203</v>
      </c>
      <c r="I3886">
        <v>-1.1293169927878497E-5</v>
      </c>
      <c r="J3886">
        <v>6.3724870200222777E-7</v>
      </c>
      <c r="K3886">
        <v>-0.10977013850683263</v>
      </c>
      <c r="L3886">
        <v>-107.54495783497953</v>
      </c>
      <c r="M3886">
        <v>0</v>
      </c>
    </row>
    <row r="3887" spans="1:15" x14ac:dyDescent="0.15">
      <c r="A3887">
        <v>185</v>
      </c>
      <c r="B3887" t="s">
        <v>253</v>
      </c>
      <c r="C3887" t="s">
        <v>464</v>
      </c>
      <c r="D3887">
        <v>3</v>
      </c>
      <c r="E3887">
        <v>3075000</v>
      </c>
      <c r="F3887">
        <v>6050000</v>
      </c>
      <c r="G3887">
        <v>4562500</v>
      </c>
      <c r="H3887">
        <v>3466340606.0138297</v>
      </c>
      <c r="I3887">
        <v>2.4686545198913366E-5</v>
      </c>
      <c r="J3887">
        <v>3.6616963828794089E-5</v>
      </c>
      <c r="K3887">
        <v>1640.0364851036204</v>
      </c>
      <c r="L3887">
        <v>75874.588624960656</v>
      </c>
      <c r="M3887">
        <v>0</v>
      </c>
    </row>
    <row r="3888" spans="1:15" x14ac:dyDescent="0.15">
      <c r="A3888">
        <v>185</v>
      </c>
      <c r="B3888" t="s">
        <v>253</v>
      </c>
      <c r="C3888" t="s">
        <v>464</v>
      </c>
      <c r="D3888">
        <v>4</v>
      </c>
      <c r="E3888">
        <v>3075000</v>
      </c>
      <c r="F3888">
        <v>4562500</v>
      </c>
      <c r="G3888">
        <v>3818750</v>
      </c>
      <c r="H3888">
        <v>-4338144.132507002</v>
      </c>
      <c r="I3888">
        <v>-6.3942217900556765E-6</v>
      </c>
      <c r="J3888">
        <v>5.5361968398250479E-6</v>
      </c>
      <c r="K3888">
        <v>-2.0525145863064367</v>
      </c>
      <c r="L3888">
        <v>-213.60115567939775</v>
      </c>
      <c r="M3888">
        <v>0</v>
      </c>
    </row>
    <row r="3889" spans="1:15" x14ac:dyDescent="0.15">
      <c r="A3889">
        <v>185</v>
      </c>
      <c r="B3889" t="s">
        <v>253</v>
      </c>
      <c r="C3889" t="s">
        <v>464</v>
      </c>
      <c r="D3889">
        <v>5</v>
      </c>
      <c r="E3889">
        <v>3818750</v>
      </c>
      <c r="F3889">
        <v>4562500</v>
      </c>
      <c r="G3889">
        <v>4190625</v>
      </c>
      <c r="H3889">
        <v>-10043029.992060563</v>
      </c>
      <c r="I3889">
        <v>-3.0193757510287136E-7</v>
      </c>
      <c r="J3889">
        <v>1.1628481054777853E-5</v>
      </c>
      <c r="K3889">
        <v>-4.7516783490328276</v>
      </c>
      <c r="L3889">
        <v>-339.65470525424161</v>
      </c>
      <c r="M3889">
        <v>0</v>
      </c>
    </row>
    <row r="3890" spans="1:15" x14ac:dyDescent="0.15">
      <c r="A3890">
        <v>185</v>
      </c>
      <c r="B3890" t="s">
        <v>253</v>
      </c>
      <c r="C3890" t="s">
        <v>464</v>
      </c>
      <c r="D3890">
        <v>6</v>
      </c>
      <c r="E3890">
        <v>4190625</v>
      </c>
      <c r="F3890">
        <v>4562500</v>
      </c>
      <c r="G3890">
        <v>4376562.5</v>
      </c>
      <c r="H3890">
        <v>560540952.4797852</v>
      </c>
      <c r="I3890">
        <v>6.6162201362038559E-6</v>
      </c>
      <c r="J3890">
        <v>1.854663876608458E-5</v>
      </c>
      <c r="K3890">
        <v>265.20983306333363</v>
      </c>
      <c r="L3890">
        <v>12707.790417246073</v>
      </c>
      <c r="M3890">
        <v>0</v>
      </c>
    </row>
    <row r="3891" spans="1:15" x14ac:dyDescent="0.15">
      <c r="A3891">
        <v>185</v>
      </c>
      <c r="B3891" t="s">
        <v>253</v>
      </c>
      <c r="C3891" t="s">
        <v>464</v>
      </c>
      <c r="D3891">
        <v>7</v>
      </c>
      <c r="E3891">
        <v>4190625</v>
      </c>
      <c r="F3891">
        <v>4376562.5</v>
      </c>
      <c r="G3891">
        <v>4283593.75</v>
      </c>
      <c r="H3891">
        <v>96830575.475253865</v>
      </c>
      <c r="I3891">
        <v>1.916427254809965E-6</v>
      </c>
      <c r="J3891">
        <v>1.3846845884690689E-5</v>
      </c>
      <c r="K3891">
        <v>45.813638849419689</v>
      </c>
      <c r="L3891">
        <v>2160.4985702776753</v>
      </c>
      <c r="M3891">
        <v>0</v>
      </c>
    </row>
    <row r="3892" spans="1:15" x14ac:dyDescent="0.15">
      <c r="A3892">
        <v>185</v>
      </c>
      <c r="B3892" t="s">
        <v>253</v>
      </c>
      <c r="C3892" t="s">
        <v>464</v>
      </c>
      <c r="D3892">
        <v>8</v>
      </c>
      <c r="E3892">
        <v>4190625</v>
      </c>
      <c r="F3892">
        <v>4283593.75</v>
      </c>
      <c r="G3892">
        <v>4237109.375</v>
      </c>
      <c r="H3892">
        <v>31929202.996345986</v>
      </c>
      <c r="I3892">
        <v>7.6670675649846126E-7</v>
      </c>
      <c r="J3892">
        <v>1.2697125386379186E-5</v>
      </c>
      <c r="K3892">
        <v>15.106726027857151</v>
      </c>
      <c r="L3892">
        <v>653.56098156767519</v>
      </c>
      <c r="M3892">
        <v>0</v>
      </c>
    </row>
    <row r="3893" spans="1:15" x14ac:dyDescent="0.15">
      <c r="A3893">
        <v>185</v>
      </c>
      <c r="B3893" t="s">
        <v>253</v>
      </c>
      <c r="C3893" t="s">
        <v>464</v>
      </c>
      <c r="D3893">
        <v>9</v>
      </c>
      <c r="E3893">
        <v>4190625</v>
      </c>
      <c r="F3893">
        <v>4237109.375</v>
      </c>
      <c r="G3893">
        <v>4213867.1875</v>
      </c>
      <c r="H3893">
        <v>8319320.820421855</v>
      </c>
      <c r="I3893">
        <v>2.2251900457604498E-7</v>
      </c>
      <c r="J3893">
        <v>1.2152937634456769E-5</v>
      </c>
      <c r="K3893">
        <v>3.9361364700003145</v>
      </c>
      <c r="L3893">
        <v>97.427219469570787</v>
      </c>
      <c r="M3893">
        <v>0</v>
      </c>
    </row>
    <row r="3894" spans="1:15" x14ac:dyDescent="0.15">
      <c r="A3894">
        <v>185</v>
      </c>
      <c r="B3894" t="s">
        <v>253</v>
      </c>
      <c r="C3894" t="s">
        <v>464</v>
      </c>
      <c r="D3894">
        <v>10</v>
      </c>
      <c r="E3894">
        <v>4190625</v>
      </c>
      <c r="F3894">
        <v>4213867.1875</v>
      </c>
      <c r="G3894">
        <v>4202246.09375</v>
      </c>
      <c r="H3894">
        <v>-1488478.2867881272</v>
      </c>
      <c r="I3894">
        <v>-4.2157878671347389E-8</v>
      </c>
      <c r="J3894">
        <v>1.1888260751209377E-5</v>
      </c>
      <c r="K3894">
        <v>-0.7042466321347185</v>
      </c>
      <c r="L3894">
        <v>-135.4210166082834</v>
      </c>
      <c r="M3894">
        <v>0</v>
      </c>
    </row>
    <row r="3895" spans="1:15" x14ac:dyDescent="0.15">
      <c r="A3895">
        <v>185</v>
      </c>
      <c r="B3895" t="s">
        <v>253</v>
      </c>
      <c r="C3895" t="s">
        <v>464</v>
      </c>
      <c r="D3895">
        <v>11</v>
      </c>
      <c r="E3895">
        <v>4202246.09375</v>
      </c>
      <c r="F3895">
        <v>4213867.1875</v>
      </c>
      <c r="G3895">
        <v>4208056.640625</v>
      </c>
      <c r="H3895">
        <v>3255020.2602021438</v>
      </c>
      <c r="I3895">
        <v>8.9564160303846354E-8</v>
      </c>
      <c r="J3895">
        <v>1.2019982790184571E-5</v>
      </c>
      <c r="K3895">
        <v>1.540054078131091</v>
      </c>
      <c r="L3895">
        <v>-22.647898111022261</v>
      </c>
      <c r="M3895">
        <v>0</v>
      </c>
    </row>
    <row r="3896" spans="1:15" x14ac:dyDescent="0.15">
      <c r="A3896">
        <v>185</v>
      </c>
      <c r="B3896" t="s">
        <v>253</v>
      </c>
      <c r="C3896" t="s">
        <v>464</v>
      </c>
      <c r="D3896">
        <v>12</v>
      </c>
      <c r="E3896">
        <v>4208056.640625</v>
      </c>
      <c r="F3896">
        <v>4213867.1875</v>
      </c>
      <c r="G3896">
        <v>4210961.9140625</v>
      </c>
      <c r="H3896">
        <v>5746604.3538325028</v>
      </c>
      <c r="I3896">
        <v>1.558870416434964E-7</v>
      </c>
      <c r="J3896">
        <v>1.2086305671524221E-5</v>
      </c>
      <c r="K3896">
        <v>2.7189021152132615</v>
      </c>
      <c r="L3896">
        <v>36.467735189950957</v>
      </c>
      <c r="M3896">
        <v>0</v>
      </c>
    </row>
    <row r="3897" spans="1:15" x14ac:dyDescent="0.15">
      <c r="A3897">
        <v>185</v>
      </c>
      <c r="B3897" t="s">
        <v>253</v>
      </c>
      <c r="C3897" t="s">
        <v>464</v>
      </c>
      <c r="D3897">
        <v>13</v>
      </c>
      <c r="E3897">
        <v>4208056.640625</v>
      </c>
      <c r="F3897">
        <v>4210961.9140625</v>
      </c>
      <c r="G3897">
        <v>4209509.27734375</v>
      </c>
      <c r="H3897">
        <v>4490729.164306446</v>
      </c>
      <c r="I3897">
        <v>1.2268702423413859E-7</v>
      </c>
      <c r="J3897">
        <v>1.2053105654114863E-5</v>
      </c>
      <c r="K3897">
        <v>2.1247074397143297</v>
      </c>
      <c r="L3897">
        <v>6.6805859884016945</v>
      </c>
      <c r="M3897">
        <v>0</v>
      </c>
    </row>
    <row r="3898" spans="1:15" x14ac:dyDescent="0.15">
      <c r="A3898">
        <v>185</v>
      </c>
      <c r="B3898" t="s">
        <v>253</v>
      </c>
      <c r="C3898" t="s">
        <v>464</v>
      </c>
      <c r="D3898">
        <v>14</v>
      </c>
      <c r="E3898">
        <v>4208056.640625</v>
      </c>
      <c r="F3898">
        <v>4209509.27734375</v>
      </c>
      <c r="G3898">
        <v>4208782.958984375</v>
      </c>
      <c r="H3898">
        <v>3870379.4839248448</v>
      </c>
      <c r="I3898">
        <v>1.0611644486359717E-7</v>
      </c>
      <c r="J3898">
        <v>1.2036535074744322E-5</v>
      </c>
      <c r="K3898">
        <v>1.831200186681234</v>
      </c>
      <c r="L3898">
        <v>-8.0404116429227948</v>
      </c>
      <c r="M3898">
        <v>0</v>
      </c>
    </row>
    <row r="3899" spans="1:15" x14ac:dyDescent="0.15">
      <c r="A3899">
        <v>185</v>
      </c>
      <c r="B3899" t="s">
        <v>253</v>
      </c>
      <c r="C3899" t="s">
        <v>464</v>
      </c>
      <c r="D3899">
        <v>15</v>
      </c>
      <c r="E3899">
        <v>4208782.958984375</v>
      </c>
      <c r="F3899">
        <v>4209509.27734375</v>
      </c>
      <c r="G3899">
        <v>4209146.1181640625</v>
      </c>
      <c r="H3899">
        <v>4179933.6604495351</v>
      </c>
      <c r="I3899">
        <v>1.1439955383372657E-7</v>
      </c>
      <c r="J3899">
        <v>1.2044818183714451E-5</v>
      </c>
      <c r="K3899">
        <v>1.9776601573880692</v>
      </c>
      <c r="L3899">
        <v>-0.69402336945406906</v>
      </c>
      <c r="M3899">
        <v>0</v>
      </c>
    </row>
    <row r="3900" spans="1:15" x14ac:dyDescent="0.15">
      <c r="A3900">
        <v>185</v>
      </c>
      <c r="B3900" t="s">
        <v>253</v>
      </c>
      <c r="C3900" t="s">
        <v>465</v>
      </c>
      <c r="D3900">
        <v>15</v>
      </c>
      <c r="E3900">
        <v>4208782.958984375</v>
      </c>
      <c r="F3900">
        <v>4209509.27734375</v>
      </c>
      <c r="G3900">
        <v>4209146.1181640625</v>
      </c>
      <c r="H3900">
        <v>4179933.6604495351</v>
      </c>
      <c r="I3900">
        <v>1.1439955383372657E-7</v>
      </c>
      <c r="J3900">
        <v>1.2044818183714451E-5</v>
      </c>
      <c r="K3900">
        <v>1.9776601573880692</v>
      </c>
      <c r="L3900">
        <v>-0.69402336945406906</v>
      </c>
      <c r="M3900">
        <v>0</v>
      </c>
      <c r="N3900" t="s">
        <v>466</v>
      </c>
      <c r="O3900" t="s">
        <v>467</v>
      </c>
    </row>
    <row r="3901" spans="1:15" x14ac:dyDescent="0.15">
      <c r="A3901">
        <v>186</v>
      </c>
      <c r="B3901" t="s">
        <v>254</v>
      </c>
      <c r="C3901" t="s">
        <v>461</v>
      </c>
      <c r="D3901">
        <v>0</v>
      </c>
      <c r="E3901">
        <v>100000</v>
      </c>
      <c r="F3901">
        <v>12000000</v>
      </c>
      <c r="G3901">
        <v>100000</v>
      </c>
      <c r="H3901">
        <v>13.858798004636105</v>
      </c>
      <c r="I3901">
        <v>-5.402309498557939E-4</v>
      </c>
      <c r="J3901">
        <v>-5.2830053122591319E-4</v>
      </c>
      <c r="K3901">
        <v>6.6563891963466539E-6</v>
      </c>
      <c r="L3901">
        <v>-99.986141201995366</v>
      </c>
      <c r="M3901">
        <v>0</v>
      </c>
      <c r="O3901" t="s">
        <v>462</v>
      </c>
    </row>
    <row r="3902" spans="1:15" x14ac:dyDescent="0.15">
      <c r="A3902">
        <v>186</v>
      </c>
      <c r="B3902" t="s">
        <v>254</v>
      </c>
      <c r="C3902" t="s">
        <v>461</v>
      </c>
      <c r="D3902">
        <v>0</v>
      </c>
      <c r="E3902">
        <v>100000</v>
      </c>
      <c r="F3902">
        <v>12000000</v>
      </c>
      <c r="G3902">
        <v>12000000</v>
      </c>
      <c r="H3902">
        <v>3.2511620771680957E+18</v>
      </c>
      <c r="I3902">
        <v>536.87091006958144</v>
      </c>
      <c r="J3902">
        <v>536.87092200000006</v>
      </c>
      <c r="K3902">
        <v>1561535143148.3608</v>
      </c>
      <c r="L3902">
        <v>27093017309634.133</v>
      </c>
      <c r="M3902">
        <v>5</v>
      </c>
      <c r="O3902" t="s">
        <v>463</v>
      </c>
    </row>
    <row r="3903" spans="1:15" x14ac:dyDescent="0.15">
      <c r="A3903">
        <v>186</v>
      </c>
      <c r="B3903" t="s">
        <v>254</v>
      </c>
      <c r="C3903" t="s">
        <v>464</v>
      </c>
      <c r="D3903">
        <v>1</v>
      </c>
      <c r="E3903">
        <v>100000</v>
      </c>
      <c r="F3903">
        <v>12000000</v>
      </c>
      <c r="G3903">
        <v>6050000</v>
      </c>
      <c r="H3903">
        <v>1502156548071.9709</v>
      </c>
      <c r="I3903">
        <v>2.392169335175547E-3</v>
      </c>
      <c r="J3903">
        <v>2.4040997538054276E-3</v>
      </c>
      <c r="K3903">
        <v>721486.71295034117</v>
      </c>
      <c r="L3903">
        <v>24828933.852429271</v>
      </c>
      <c r="M3903">
        <v>0</v>
      </c>
    </row>
    <row r="3904" spans="1:15" x14ac:dyDescent="0.15">
      <c r="A3904">
        <v>186</v>
      </c>
      <c r="B3904" t="s">
        <v>254</v>
      </c>
      <c r="C3904" t="s">
        <v>464</v>
      </c>
      <c r="D3904">
        <v>2</v>
      </c>
      <c r="E3904">
        <v>100000</v>
      </c>
      <c r="F3904">
        <v>6050000</v>
      </c>
      <c r="G3904">
        <v>3075000</v>
      </c>
      <c r="H3904">
        <v>-245912.10861540475</v>
      </c>
      <c r="I3904">
        <v>-1.1148169821426646E-5</v>
      </c>
      <c r="J3904">
        <v>7.8224880845407798E-7</v>
      </c>
      <c r="K3904">
        <v>-0.11811173685415045</v>
      </c>
      <c r="L3904">
        <v>-107.9971417435904</v>
      </c>
      <c r="M3904">
        <v>0</v>
      </c>
    </row>
    <row r="3905" spans="1:15" x14ac:dyDescent="0.15">
      <c r="A3905">
        <v>186</v>
      </c>
      <c r="B3905" t="s">
        <v>254</v>
      </c>
      <c r="C3905" t="s">
        <v>464</v>
      </c>
      <c r="D3905">
        <v>3</v>
      </c>
      <c r="E3905">
        <v>3075000</v>
      </c>
      <c r="F3905">
        <v>6050000</v>
      </c>
      <c r="G3905">
        <v>4562500</v>
      </c>
      <c r="H3905">
        <v>4485244106.0553551</v>
      </c>
      <c r="I3905">
        <v>2.9852157234355728E-5</v>
      </c>
      <c r="J3905">
        <v>4.1782575864236451E-5</v>
      </c>
      <c r="K3905">
        <v>2154.2654998317294</v>
      </c>
      <c r="L3905">
        <v>98206.720132720118</v>
      </c>
      <c r="M3905">
        <v>0</v>
      </c>
    </row>
    <row r="3906" spans="1:15" x14ac:dyDescent="0.15">
      <c r="A3906">
        <v>186</v>
      </c>
      <c r="B3906" t="s">
        <v>254</v>
      </c>
      <c r="C3906" t="s">
        <v>464</v>
      </c>
      <c r="D3906">
        <v>4</v>
      </c>
      <c r="E3906">
        <v>3075000</v>
      </c>
      <c r="F3906">
        <v>4562500</v>
      </c>
      <c r="G3906">
        <v>3818750</v>
      </c>
      <c r="H3906">
        <v>-5813478.5165516417</v>
      </c>
      <c r="I3906">
        <v>-6.0257748351862374E-6</v>
      </c>
      <c r="J3906">
        <v>5.904643794694487E-6</v>
      </c>
      <c r="K3906">
        <v>-2.7922173032482838</v>
      </c>
      <c r="L3906">
        <v>-252.23511663637686</v>
      </c>
      <c r="M3906">
        <v>0</v>
      </c>
    </row>
    <row r="3907" spans="1:15" x14ac:dyDescent="0.15">
      <c r="A3907">
        <v>186</v>
      </c>
      <c r="B3907" t="s">
        <v>254</v>
      </c>
      <c r="C3907" t="s">
        <v>464</v>
      </c>
      <c r="D3907">
        <v>5</v>
      </c>
      <c r="E3907">
        <v>3818750</v>
      </c>
      <c r="F3907">
        <v>4562500</v>
      </c>
      <c r="G3907">
        <v>4190625</v>
      </c>
      <c r="H3907">
        <v>19039836.474783085</v>
      </c>
      <c r="I3907">
        <v>4.8290486303867089E-7</v>
      </c>
      <c r="J3907">
        <v>1.2413323492919395E-5</v>
      </c>
      <c r="K3907">
        <v>9.1448451567413436</v>
      </c>
      <c r="L3907">
        <v>354.34359969653894</v>
      </c>
      <c r="M3907">
        <v>0</v>
      </c>
    </row>
    <row r="3908" spans="1:15" x14ac:dyDescent="0.15">
      <c r="A3908">
        <v>186</v>
      </c>
      <c r="B3908" t="s">
        <v>254</v>
      </c>
      <c r="C3908" t="s">
        <v>464</v>
      </c>
      <c r="D3908">
        <v>6</v>
      </c>
      <c r="E3908">
        <v>3818750</v>
      </c>
      <c r="F3908">
        <v>4190625</v>
      </c>
      <c r="G3908">
        <v>4004687.5</v>
      </c>
      <c r="H3908">
        <v>-34051239.819191508</v>
      </c>
      <c r="I3908">
        <v>-3.2977325549674589E-6</v>
      </c>
      <c r="J3908">
        <v>8.6326860749132655E-6</v>
      </c>
      <c r="K3908">
        <v>-16.35483140593092</v>
      </c>
      <c r="L3908">
        <v>-950.28456825136811</v>
      </c>
      <c r="M3908">
        <v>0</v>
      </c>
    </row>
    <row r="3909" spans="1:15" x14ac:dyDescent="0.15">
      <c r="A3909">
        <v>186</v>
      </c>
      <c r="B3909" t="s">
        <v>254</v>
      </c>
      <c r="C3909" t="s">
        <v>464</v>
      </c>
      <c r="D3909">
        <v>7</v>
      </c>
      <c r="E3909">
        <v>4004687.5</v>
      </c>
      <c r="F3909">
        <v>4190625</v>
      </c>
      <c r="G3909">
        <v>4097656.25</v>
      </c>
      <c r="H3909">
        <v>-36380089.00028342</v>
      </c>
      <c r="I3909">
        <v>-1.5541805012700508E-6</v>
      </c>
      <c r="J3909">
        <v>1.0376238128610674E-5</v>
      </c>
      <c r="K3909">
        <v>-17.473379098433202</v>
      </c>
      <c r="L3909">
        <v>-987.82676683246473</v>
      </c>
      <c r="M3909">
        <v>0</v>
      </c>
    </row>
    <row r="3910" spans="1:15" x14ac:dyDescent="0.15">
      <c r="A3910">
        <v>186</v>
      </c>
      <c r="B3910" t="s">
        <v>254</v>
      </c>
      <c r="C3910" t="s">
        <v>464</v>
      </c>
      <c r="D3910">
        <v>8</v>
      </c>
      <c r="E3910">
        <v>4097656.25</v>
      </c>
      <c r="F3910">
        <v>4190625</v>
      </c>
      <c r="G3910">
        <v>4144140.625</v>
      </c>
      <c r="H3910">
        <v>-17870256.279032014</v>
      </c>
      <c r="I3910">
        <v>-5.7433342124563167E-7</v>
      </c>
      <c r="J3910">
        <v>1.1356085208635093E-5</v>
      </c>
      <c r="K3910">
        <v>-8.5830950701426278</v>
      </c>
      <c r="L3910">
        <v>-531.2174198729565</v>
      </c>
      <c r="M3910">
        <v>0</v>
      </c>
    </row>
    <row r="3911" spans="1:15" x14ac:dyDescent="0.15">
      <c r="A3911">
        <v>186</v>
      </c>
      <c r="B3911" t="s">
        <v>254</v>
      </c>
      <c r="C3911" t="s">
        <v>464</v>
      </c>
      <c r="D3911">
        <v>9</v>
      </c>
      <c r="E3911">
        <v>4144140.625</v>
      </c>
      <c r="F3911">
        <v>4190625</v>
      </c>
      <c r="G3911">
        <v>4167382.8125</v>
      </c>
      <c r="H3911">
        <v>-1958785.0539332365</v>
      </c>
      <c r="I3911">
        <v>-5.5645511558046872E-8</v>
      </c>
      <c r="J3911">
        <v>1.1874773118322678E-5</v>
      </c>
      <c r="K3911">
        <v>-0.94080566486392392</v>
      </c>
      <c r="L3911">
        <v>-147.00276269455955</v>
      </c>
      <c r="M3911">
        <v>0</v>
      </c>
    </row>
    <row r="3912" spans="1:15" x14ac:dyDescent="0.15">
      <c r="A3912">
        <v>186</v>
      </c>
      <c r="B3912" t="s">
        <v>254</v>
      </c>
      <c r="C3912" t="s">
        <v>464</v>
      </c>
      <c r="D3912">
        <v>10</v>
      </c>
      <c r="E3912">
        <v>4167382.8125</v>
      </c>
      <c r="F3912">
        <v>4190625</v>
      </c>
      <c r="G3912">
        <v>4179003.90625</v>
      </c>
      <c r="H3912">
        <v>7873767.0604874594</v>
      </c>
      <c r="I3912">
        <v>2.1110740057934103E-7</v>
      </c>
      <c r="J3912">
        <v>1.2141526030460065E-5</v>
      </c>
      <c r="K3912">
        <v>3.7817751567232718</v>
      </c>
      <c r="L3912">
        <v>88.412531721056212</v>
      </c>
      <c r="M3912">
        <v>0</v>
      </c>
    </row>
    <row r="3913" spans="1:15" x14ac:dyDescent="0.15">
      <c r="A3913">
        <v>186</v>
      </c>
      <c r="B3913" t="s">
        <v>254</v>
      </c>
      <c r="C3913" t="s">
        <v>464</v>
      </c>
      <c r="D3913">
        <v>11</v>
      </c>
      <c r="E3913">
        <v>4167382.8125</v>
      </c>
      <c r="F3913">
        <v>4179003.90625</v>
      </c>
      <c r="G3913">
        <v>4173193.359375</v>
      </c>
      <c r="H3913">
        <v>2794651.8598550311</v>
      </c>
      <c r="I3913">
        <v>7.7104535062136334E-8</v>
      </c>
      <c r="J3913">
        <v>1.2007523164942861E-5</v>
      </c>
      <c r="K3913">
        <v>1.3422730052971543</v>
      </c>
      <c r="L3913">
        <v>-33.033252495312766</v>
      </c>
      <c r="M3913">
        <v>0</v>
      </c>
    </row>
    <row r="3914" spans="1:15" x14ac:dyDescent="0.15">
      <c r="A3914">
        <v>186</v>
      </c>
      <c r="B3914" t="s">
        <v>254</v>
      </c>
      <c r="C3914" t="s">
        <v>464</v>
      </c>
      <c r="D3914">
        <v>12</v>
      </c>
      <c r="E3914">
        <v>4173193.359375</v>
      </c>
      <c r="F3914">
        <v>4179003.90625</v>
      </c>
      <c r="G3914">
        <v>4176098.6328125</v>
      </c>
      <c r="H3914">
        <v>5293006.2226187056</v>
      </c>
      <c r="I3914">
        <v>1.4394849967238436E-7</v>
      </c>
      <c r="J3914">
        <v>1.2074367129553109E-5</v>
      </c>
      <c r="K3914">
        <v>2.5422341406988327</v>
      </c>
      <c r="L3914">
        <v>26.745239708430827</v>
      </c>
      <c r="M3914">
        <v>0</v>
      </c>
    </row>
    <row r="3915" spans="1:15" x14ac:dyDescent="0.15">
      <c r="A3915">
        <v>186</v>
      </c>
      <c r="B3915" t="s">
        <v>254</v>
      </c>
      <c r="C3915" t="s">
        <v>464</v>
      </c>
      <c r="D3915">
        <v>13</v>
      </c>
      <c r="E3915">
        <v>4173193.359375</v>
      </c>
      <c r="F3915">
        <v>4176098.6328125</v>
      </c>
      <c r="G3915">
        <v>4174645.99609375</v>
      </c>
      <c r="H3915">
        <v>4033599.5354199652</v>
      </c>
      <c r="I3915">
        <v>1.1048751082047915E-7</v>
      </c>
      <c r="J3915">
        <v>1.2040906140701204E-5</v>
      </c>
      <c r="K3915">
        <v>1.9373403350692191</v>
      </c>
      <c r="L3915">
        <v>-3.378644819363442</v>
      </c>
      <c r="M3915">
        <v>0</v>
      </c>
    </row>
    <row r="3916" spans="1:15" x14ac:dyDescent="0.15">
      <c r="A3916">
        <v>186</v>
      </c>
      <c r="B3916" t="s">
        <v>254</v>
      </c>
      <c r="C3916" t="s">
        <v>464</v>
      </c>
      <c r="D3916">
        <v>14</v>
      </c>
      <c r="E3916">
        <v>4174645.99609375</v>
      </c>
      <c r="F3916">
        <v>4176098.6328125</v>
      </c>
      <c r="G3916">
        <v>4175372.314453125</v>
      </c>
      <c r="H3916">
        <v>4660744.7909760345</v>
      </c>
      <c r="I3916">
        <v>1.2720842517393884E-7</v>
      </c>
      <c r="J3916">
        <v>1.2057627055054663E-5</v>
      </c>
      <c r="K3916">
        <v>2.2385585866251625</v>
      </c>
      <c r="L3916">
        <v>11.624651407559131</v>
      </c>
      <c r="M3916">
        <v>0</v>
      </c>
    </row>
    <row r="3917" spans="1:15" x14ac:dyDescent="0.15">
      <c r="A3917">
        <v>186</v>
      </c>
      <c r="B3917" t="s">
        <v>254</v>
      </c>
      <c r="C3917" t="s">
        <v>464</v>
      </c>
      <c r="D3917">
        <v>15</v>
      </c>
      <c r="E3917">
        <v>4174645.99609375</v>
      </c>
      <c r="F3917">
        <v>4175372.314453125</v>
      </c>
      <c r="G3917">
        <v>4175009.1552734375</v>
      </c>
      <c r="H3917">
        <v>4346531.317340631</v>
      </c>
      <c r="I3917">
        <v>1.1884551427483526E-7</v>
      </c>
      <c r="J3917">
        <v>1.204926414415556E-5</v>
      </c>
      <c r="K3917">
        <v>2.0876416621881666</v>
      </c>
      <c r="L3917">
        <v>4.1083062500723999</v>
      </c>
      <c r="M3917">
        <v>0</v>
      </c>
    </row>
    <row r="3918" spans="1:15" x14ac:dyDescent="0.15">
      <c r="A3918">
        <v>186</v>
      </c>
      <c r="B3918" t="s">
        <v>254</v>
      </c>
      <c r="C3918" t="s">
        <v>464</v>
      </c>
      <c r="D3918">
        <v>16</v>
      </c>
      <c r="E3918">
        <v>4174645.99609375</v>
      </c>
      <c r="F3918">
        <v>4175009.1552734375</v>
      </c>
      <c r="G3918">
        <v>4174827.5756835938</v>
      </c>
      <c r="H3918">
        <v>4189887.5076241787</v>
      </c>
      <c r="I3918">
        <v>1.1466542316862263E-7</v>
      </c>
      <c r="J3918">
        <v>1.2045084053049347E-5</v>
      </c>
      <c r="K3918">
        <v>2.0124055441408171</v>
      </c>
      <c r="L3918">
        <v>0.36073183065815523</v>
      </c>
      <c r="M3918">
        <v>0</v>
      </c>
    </row>
    <row r="3919" spans="1:15" x14ac:dyDescent="0.15">
      <c r="A3919">
        <v>186</v>
      </c>
      <c r="B3919" t="s">
        <v>254</v>
      </c>
      <c r="C3919" t="s">
        <v>465</v>
      </c>
      <c r="D3919">
        <v>16</v>
      </c>
      <c r="E3919">
        <v>4174645.99609375</v>
      </c>
      <c r="F3919">
        <v>4175009.1552734375</v>
      </c>
      <c r="G3919">
        <v>4174827.5756835938</v>
      </c>
      <c r="H3919">
        <v>4189887.5076241787</v>
      </c>
      <c r="I3919">
        <v>1.1466542316862263E-7</v>
      </c>
      <c r="J3919">
        <v>1.2045084053049347E-5</v>
      </c>
      <c r="K3919">
        <v>2.0124055441408171</v>
      </c>
      <c r="L3919">
        <v>0.36073183065815523</v>
      </c>
      <c r="M3919">
        <v>0</v>
      </c>
      <c r="N3919" t="s">
        <v>466</v>
      </c>
      <c r="O3919" t="s">
        <v>467</v>
      </c>
    </row>
    <row r="3920" spans="1:15" x14ac:dyDescent="0.15">
      <c r="A3920">
        <v>187</v>
      </c>
      <c r="B3920" t="s">
        <v>255</v>
      </c>
      <c r="C3920" t="s">
        <v>461</v>
      </c>
      <c r="D3920">
        <v>0</v>
      </c>
      <c r="E3920">
        <v>100000</v>
      </c>
      <c r="F3920">
        <v>12000000</v>
      </c>
      <c r="G3920">
        <v>100000</v>
      </c>
      <c r="H3920">
        <v>-12.244444070072905</v>
      </c>
      <c r="I3920">
        <v>-5.4095726836055362E-4</v>
      </c>
      <c r="J3920">
        <v>-5.2993328433898433E-4</v>
      </c>
      <c r="K3920">
        <v>-5.0408691511984436E-6</v>
      </c>
      <c r="L3920">
        <v>-100.01224444407008</v>
      </c>
      <c r="M3920">
        <v>0</v>
      </c>
      <c r="O3920" t="s">
        <v>462</v>
      </c>
    </row>
    <row r="3921" spans="1:15" x14ac:dyDescent="0.15">
      <c r="A3921">
        <v>187</v>
      </c>
      <c r="B3921" t="s">
        <v>255</v>
      </c>
      <c r="C3921" t="s">
        <v>461</v>
      </c>
      <c r="D3921">
        <v>0</v>
      </c>
      <c r="E3921">
        <v>100000</v>
      </c>
      <c r="F3921">
        <v>12000000</v>
      </c>
      <c r="G3921">
        <v>12000000</v>
      </c>
      <c r="H3921">
        <v>2.6235354989454228E+18</v>
      </c>
      <c r="I3921">
        <v>398.17591262032641</v>
      </c>
      <c r="J3921">
        <v>398.17592364431044</v>
      </c>
      <c r="K3921">
        <v>1080073467445.6523</v>
      </c>
      <c r="L3921">
        <v>21862795824445.191</v>
      </c>
      <c r="M3921">
        <v>0</v>
      </c>
      <c r="O3921" t="s">
        <v>463</v>
      </c>
    </row>
    <row r="3922" spans="1:15" x14ac:dyDescent="0.15">
      <c r="A3922">
        <v>187</v>
      </c>
      <c r="B3922" t="s">
        <v>255</v>
      </c>
      <c r="C3922" t="s">
        <v>464</v>
      </c>
      <c r="D3922">
        <v>1</v>
      </c>
      <c r="E3922">
        <v>100000</v>
      </c>
      <c r="F3922">
        <v>12000000</v>
      </c>
      <c r="G3922">
        <v>6050000</v>
      </c>
      <c r="H3922">
        <v>685904386082.67834</v>
      </c>
      <c r="I3922">
        <v>1.1736347121849321E-3</v>
      </c>
      <c r="J3922">
        <v>1.1846586962065014E-3</v>
      </c>
      <c r="K3922">
        <v>282377.39832767221</v>
      </c>
      <c r="L3922">
        <v>11337162.57987898</v>
      </c>
      <c r="M3922">
        <v>0</v>
      </c>
    </row>
    <row r="3923" spans="1:15" x14ac:dyDescent="0.15">
      <c r="A3923">
        <v>187</v>
      </c>
      <c r="B3923" t="s">
        <v>255</v>
      </c>
      <c r="C3923" t="s">
        <v>464</v>
      </c>
      <c r="D3923">
        <v>2</v>
      </c>
      <c r="E3923">
        <v>100000</v>
      </c>
      <c r="F3923">
        <v>6050000</v>
      </c>
      <c r="G3923">
        <v>3075000</v>
      </c>
      <c r="H3923">
        <v>-185012.46428831466</v>
      </c>
      <c r="I3923">
        <v>-1.1069212537297986E-5</v>
      </c>
      <c r="J3923">
        <v>-4.5228515728676923E-8</v>
      </c>
      <c r="K3923">
        <v>-7.6167085943708024E-2</v>
      </c>
      <c r="L3923">
        <v>-106.01666550531104</v>
      </c>
      <c r="M3923">
        <v>0</v>
      </c>
    </row>
    <row r="3924" spans="1:15" x14ac:dyDescent="0.15">
      <c r="A3924">
        <v>187</v>
      </c>
      <c r="B3924" t="s">
        <v>255</v>
      </c>
      <c r="C3924" t="s">
        <v>464</v>
      </c>
      <c r="D3924">
        <v>3</v>
      </c>
      <c r="E3924">
        <v>3075000</v>
      </c>
      <c r="F3924">
        <v>6050000</v>
      </c>
      <c r="G3924">
        <v>4562500</v>
      </c>
      <c r="H3924">
        <v>753498878.53383183</v>
      </c>
      <c r="I3924">
        <v>7.421274536745519E-6</v>
      </c>
      <c r="J3924">
        <v>1.8445258558314828E-5</v>
      </c>
      <c r="K3924">
        <v>310.20512083087169</v>
      </c>
      <c r="L3924">
        <v>16415.043913070287</v>
      </c>
      <c r="M3924">
        <v>0</v>
      </c>
    </row>
    <row r="3925" spans="1:15" x14ac:dyDescent="0.15">
      <c r="A3925">
        <v>187</v>
      </c>
      <c r="B3925" t="s">
        <v>255</v>
      </c>
      <c r="C3925" t="s">
        <v>464</v>
      </c>
      <c r="D3925">
        <v>4</v>
      </c>
      <c r="E3925">
        <v>3075000</v>
      </c>
      <c r="F3925">
        <v>4562500</v>
      </c>
      <c r="G3925">
        <v>3818750</v>
      </c>
      <c r="H3925">
        <v>-1668668.1170195946</v>
      </c>
      <c r="I3925">
        <v>-7.0775333921537327E-6</v>
      </c>
      <c r="J3925">
        <v>3.9464506294155762E-6</v>
      </c>
      <c r="K3925">
        <v>-0.6869677044163579</v>
      </c>
      <c r="L3925">
        <v>-143.6967101019861</v>
      </c>
      <c r="M3925">
        <v>0</v>
      </c>
    </row>
    <row r="3926" spans="1:15" x14ac:dyDescent="0.15">
      <c r="A3926">
        <v>187</v>
      </c>
      <c r="B3926" t="s">
        <v>255</v>
      </c>
      <c r="C3926" t="s">
        <v>464</v>
      </c>
      <c r="D3926">
        <v>5</v>
      </c>
      <c r="E3926">
        <v>3818750</v>
      </c>
      <c r="F3926">
        <v>4562500</v>
      </c>
      <c r="G3926">
        <v>4190625</v>
      </c>
      <c r="H3926">
        <v>-34775214.202325471</v>
      </c>
      <c r="I3926">
        <v>-2.8445920502823335E-6</v>
      </c>
      <c r="J3926">
        <v>8.1793919712869754E-6</v>
      </c>
      <c r="K3926">
        <v>-14.316477211674398</v>
      </c>
      <c r="L3926">
        <v>-929.8335976692133</v>
      </c>
      <c r="M3926">
        <v>0</v>
      </c>
    </row>
    <row r="3927" spans="1:15" x14ac:dyDescent="0.15">
      <c r="A3927">
        <v>187</v>
      </c>
      <c r="B3927" t="s">
        <v>255</v>
      </c>
      <c r="C3927" t="s">
        <v>464</v>
      </c>
      <c r="D3927">
        <v>6</v>
      </c>
      <c r="E3927">
        <v>4190625</v>
      </c>
      <c r="F3927">
        <v>4562500</v>
      </c>
      <c r="G3927">
        <v>4376562.5</v>
      </c>
      <c r="H3927">
        <v>22450794.733232636</v>
      </c>
      <c r="I3927">
        <v>5.2793233809103386E-7</v>
      </c>
      <c r="J3927">
        <v>1.1551916359660343E-5</v>
      </c>
      <c r="K3927">
        <v>9.2426832890884398</v>
      </c>
      <c r="L3927">
        <v>412.97781611099202</v>
      </c>
      <c r="M3927">
        <v>0</v>
      </c>
    </row>
    <row r="3928" spans="1:15" x14ac:dyDescent="0.15">
      <c r="A3928">
        <v>187</v>
      </c>
      <c r="B3928" t="s">
        <v>255</v>
      </c>
      <c r="C3928" t="s">
        <v>464</v>
      </c>
      <c r="D3928">
        <v>7</v>
      </c>
      <c r="E3928">
        <v>4190625</v>
      </c>
      <c r="F3928">
        <v>4376562.5</v>
      </c>
      <c r="G3928">
        <v>4283593.75</v>
      </c>
      <c r="H3928">
        <v>-33245919.317763507</v>
      </c>
      <c r="I3928">
        <v>-1.2828734430917323E-6</v>
      </c>
      <c r="J3928">
        <v>9.7411105784775765E-6</v>
      </c>
      <c r="K3928">
        <v>-13.686887549411512</v>
      </c>
      <c r="L3928">
        <v>-876.12213617977909</v>
      </c>
      <c r="M3928">
        <v>0</v>
      </c>
    </row>
    <row r="3929" spans="1:15" x14ac:dyDescent="0.15">
      <c r="A3929">
        <v>187</v>
      </c>
      <c r="B3929" t="s">
        <v>255</v>
      </c>
      <c r="C3929" t="s">
        <v>464</v>
      </c>
      <c r="D3929">
        <v>8</v>
      </c>
      <c r="E3929">
        <v>4283593.75</v>
      </c>
      <c r="F3929">
        <v>4376562.5</v>
      </c>
      <c r="G3929">
        <v>4330078.125</v>
      </c>
      <c r="H3929">
        <v>-13911438.188617917</v>
      </c>
      <c r="I3929">
        <v>-4.10202505634304E-7</v>
      </c>
      <c r="J3929">
        <v>1.0613781515935005E-5</v>
      </c>
      <c r="K3929">
        <v>-5.7271476934755174</v>
      </c>
      <c r="L3929">
        <v>-421.27453101363886</v>
      </c>
      <c r="M3929">
        <v>0</v>
      </c>
    </row>
    <row r="3930" spans="1:15" x14ac:dyDescent="0.15">
      <c r="A3930">
        <v>187</v>
      </c>
      <c r="B3930" t="s">
        <v>255</v>
      </c>
      <c r="C3930" t="s">
        <v>464</v>
      </c>
      <c r="D3930">
        <v>9</v>
      </c>
      <c r="E3930">
        <v>4330078.125</v>
      </c>
      <c r="F3930">
        <v>4376562.5</v>
      </c>
      <c r="G3930">
        <v>4353320.3125</v>
      </c>
      <c r="H3930">
        <v>1925907.4264619004</v>
      </c>
      <c r="I3930">
        <v>5.0484682701050951E-8</v>
      </c>
      <c r="J3930">
        <v>1.107446870427036E-5</v>
      </c>
      <c r="K3930">
        <v>0.79286958873404978</v>
      </c>
      <c r="L3930">
        <v>-55.760033992171344</v>
      </c>
      <c r="M3930">
        <v>0</v>
      </c>
    </row>
    <row r="3931" spans="1:15" x14ac:dyDescent="0.15">
      <c r="A3931">
        <v>187</v>
      </c>
      <c r="B3931" t="s">
        <v>255</v>
      </c>
      <c r="C3931" t="s">
        <v>464</v>
      </c>
      <c r="D3931">
        <v>10</v>
      </c>
      <c r="E3931">
        <v>4353320.3125</v>
      </c>
      <c r="F3931">
        <v>4376562.5</v>
      </c>
      <c r="G3931">
        <v>4364941.40625</v>
      </c>
      <c r="H3931">
        <v>11575220.089278068</v>
      </c>
      <c r="I3931">
        <v>2.8708507536803448E-7</v>
      </c>
      <c r="J3931">
        <v>1.1311069096937343E-5</v>
      </c>
      <c r="K3931">
        <v>4.7653588462205203</v>
      </c>
      <c r="L3931">
        <v>165.18615055642979</v>
      </c>
      <c r="M3931">
        <v>0</v>
      </c>
    </row>
    <row r="3932" spans="1:15" x14ac:dyDescent="0.15">
      <c r="A3932">
        <v>187</v>
      </c>
      <c r="B3932" t="s">
        <v>255</v>
      </c>
      <c r="C3932" t="s">
        <v>464</v>
      </c>
      <c r="D3932">
        <v>11</v>
      </c>
      <c r="E3932">
        <v>4353320.3125</v>
      </c>
      <c r="F3932">
        <v>4364941.40625</v>
      </c>
      <c r="G3932">
        <v>4359130.859375</v>
      </c>
      <c r="H3932">
        <v>6600935.2950728834</v>
      </c>
      <c r="I3932">
        <v>1.6826349452772151E-7</v>
      </c>
      <c r="J3932">
        <v>1.119224751609703E-5</v>
      </c>
      <c r="K3932">
        <v>2.7175142380957253</v>
      </c>
      <c r="L3932">
        <v>51.427784758434782</v>
      </c>
      <c r="M3932">
        <v>0</v>
      </c>
    </row>
    <row r="3933" spans="1:15" x14ac:dyDescent="0.15">
      <c r="A3933">
        <v>187</v>
      </c>
      <c r="B3933" t="s">
        <v>255</v>
      </c>
      <c r="C3933" t="s">
        <v>464</v>
      </c>
      <c r="D3933">
        <v>12</v>
      </c>
      <c r="E3933">
        <v>4353320.3125</v>
      </c>
      <c r="F3933">
        <v>4359130.859375</v>
      </c>
      <c r="G3933">
        <v>4356225.5859375</v>
      </c>
      <c r="H3933">
        <v>4226530.2722856505</v>
      </c>
      <c r="I3933">
        <v>1.0924659416952431E-7</v>
      </c>
      <c r="J3933">
        <v>1.1133230615738833E-5</v>
      </c>
      <c r="K3933">
        <v>1.7400043598748898</v>
      </c>
      <c r="L3933">
        <v>-2.9772405283721755</v>
      </c>
      <c r="M3933">
        <v>0</v>
      </c>
    </row>
    <row r="3934" spans="1:15" x14ac:dyDescent="0.15">
      <c r="A3934">
        <v>187</v>
      </c>
      <c r="B3934" t="s">
        <v>255</v>
      </c>
      <c r="C3934" t="s">
        <v>464</v>
      </c>
      <c r="D3934">
        <v>13</v>
      </c>
      <c r="E3934">
        <v>4356225.5859375</v>
      </c>
      <c r="F3934">
        <v>4359130.859375</v>
      </c>
      <c r="G3934">
        <v>4357678.22265625</v>
      </c>
      <c r="H3934">
        <v>5404505.5048796739</v>
      </c>
      <c r="I3934">
        <v>1.387242839017421E-7</v>
      </c>
      <c r="J3934">
        <v>1.1162708305471051E-5</v>
      </c>
      <c r="K3934">
        <v>2.2249605552625069</v>
      </c>
      <c r="L3934">
        <v>24.022592507652476</v>
      </c>
      <c r="M3934">
        <v>0</v>
      </c>
    </row>
    <row r="3935" spans="1:15" x14ac:dyDescent="0.15">
      <c r="A3935">
        <v>187</v>
      </c>
      <c r="B3935" t="s">
        <v>255</v>
      </c>
      <c r="C3935" t="s">
        <v>464</v>
      </c>
      <c r="D3935">
        <v>14</v>
      </c>
      <c r="E3935">
        <v>4356225.5859375</v>
      </c>
      <c r="F3935">
        <v>4357678.22265625</v>
      </c>
      <c r="G3935">
        <v>4356951.904296875</v>
      </c>
      <c r="H3935">
        <v>4813221.5262674354</v>
      </c>
      <c r="I3935">
        <v>1.2397786224010372E-7</v>
      </c>
      <c r="J3935">
        <v>1.1147961883809413E-5</v>
      </c>
      <c r="K3935">
        <v>1.9815370767993832</v>
      </c>
      <c r="L3935">
        <v>10.472220763341046</v>
      </c>
      <c r="M3935">
        <v>0</v>
      </c>
    </row>
    <row r="3936" spans="1:15" x14ac:dyDescent="0.15">
      <c r="A3936">
        <v>187</v>
      </c>
      <c r="B3936" t="s">
        <v>255</v>
      </c>
      <c r="C3936" t="s">
        <v>464</v>
      </c>
      <c r="D3936">
        <v>15</v>
      </c>
      <c r="E3936">
        <v>4356225.5859375</v>
      </c>
      <c r="F3936">
        <v>4356951.904296875</v>
      </c>
      <c r="G3936">
        <v>4356588.7451171875</v>
      </c>
      <c r="H3936">
        <v>4519287.1496681757</v>
      </c>
      <c r="I3936">
        <v>1.1660994759523425E-7</v>
      </c>
      <c r="J3936">
        <v>1.1140593969164543E-5</v>
      </c>
      <c r="K3936">
        <v>1.8605283382240325</v>
      </c>
      <c r="L3936">
        <v>3.7345366769663224</v>
      </c>
      <c r="M3936">
        <v>0</v>
      </c>
    </row>
    <row r="3937" spans="1:15" x14ac:dyDescent="0.15">
      <c r="A3937">
        <v>187</v>
      </c>
      <c r="B3937" t="s">
        <v>255</v>
      </c>
      <c r="C3937" t="s">
        <v>464</v>
      </c>
      <c r="D3937">
        <v>16</v>
      </c>
      <c r="E3937">
        <v>4356225.5859375</v>
      </c>
      <c r="F3937">
        <v>4356588.7451171875</v>
      </c>
      <c r="G3937">
        <v>4356407.1655273438</v>
      </c>
      <c r="H3937">
        <v>4372755.1683866</v>
      </c>
      <c r="I3937">
        <v>1.1292753809615937E-7</v>
      </c>
      <c r="J3937">
        <v>1.1136911559665468E-5</v>
      </c>
      <c r="K3937">
        <v>1.800203137677636</v>
      </c>
      <c r="L3937">
        <v>0.3752634278223464</v>
      </c>
      <c r="M3937">
        <v>0</v>
      </c>
    </row>
    <row r="3938" spans="1:15" x14ac:dyDescent="0.15">
      <c r="A3938">
        <v>187</v>
      </c>
      <c r="B3938" t="s">
        <v>255</v>
      </c>
      <c r="C3938" t="s">
        <v>465</v>
      </c>
      <c r="D3938">
        <v>16</v>
      </c>
      <c r="E3938">
        <v>4356225.5859375</v>
      </c>
      <c r="F3938">
        <v>4356588.7451171875</v>
      </c>
      <c r="G3938">
        <v>4356407.1655273438</v>
      </c>
      <c r="H3938">
        <v>4372755.1683866</v>
      </c>
      <c r="I3938">
        <v>1.1292753809615937E-7</v>
      </c>
      <c r="J3938">
        <v>1.1136911559665468E-5</v>
      </c>
      <c r="K3938">
        <v>1.800203137677636</v>
      </c>
      <c r="L3938">
        <v>0.3752634278223464</v>
      </c>
      <c r="M3938">
        <v>0</v>
      </c>
      <c r="N3938" t="s">
        <v>466</v>
      </c>
      <c r="O3938" t="s">
        <v>467</v>
      </c>
    </row>
    <row r="3939" spans="1:15" x14ac:dyDescent="0.15">
      <c r="A3939">
        <v>188</v>
      </c>
      <c r="B3939" t="s">
        <v>256</v>
      </c>
      <c r="C3939" t="s">
        <v>461</v>
      </c>
      <c r="D3939">
        <v>0</v>
      </c>
      <c r="E3939">
        <v>100000</v>
      </c>
      <c r="F3939">
        <v>12000000</v>
      </c>
      <c r="G3939">
        <v>100000</v>
      </c>
      <c r="H3939">
        <v>9.708282753215089</v>
      </c>
      <c r="I3939">
        <v>-5.42695778781104E-4</v>
      </c>
      <c r="J3939">
        <v>-5.3318452553903918E-4</v>
      </c>
      <c r="K3939">
        <v>3.8955824720165997E-6</v>
      </c>
      <c r="L3939">
        <v>-99.990291717246791</v>
      </c>
      <c r="M3939">
        <v>0</v>
      </c>
      <c r="O3939" t="s">
        <v>462</v>
      </c>
    </row>
    <row r="3940" spans="1:15" x14ac:dyDescent="0.15">
      <c r="A3940">
        <v>188</v>
      </c>
      <c r="B3940" t="s">
        <v>256</v>
      </c>
      <c r="C3940" t="s">
        <v>461</v>
      </c>
      <c r="D3940">
        <v>0</v>
      </c>
      <c r="E3940">
        <v>100000</v>
      </c>
      <c r="F3940">
        <v>12000000</v>
      </c>
      <c r="G3940">
        <v>12000000</v>
      </c>
      <c r="H3940">
        <v>6.1666978502442598E+17</v>
      </c>
      <c r="I3940">
        <v>90.761999527864759</v>
      </c>
      <c r="J3940">
        <v>90.762009039117999</v>
      </c>
      <c r="K3940">
        <v>247447264014.62027</v>
      </c>
      <c r="L3940">
        <v>5138914875103.5498</v>
      </c>
      <c r="M3940">
        <v>0</v>
      </c>
      <c r="O3940" t="s">
        <v>463</v>
      </c>
    </row>
    <row r="3941" spans="1:15" x14ac:dyDescent="0.15">
      <c r="A3941">
        <v>188</v>
      </c>
      <c r="B3941" t="s">
        <v>256</v>
      </c>
      <c r="C3941" t="s">
        <v>464</v>
      </c>
      <c r="D3941">
        <v>1</v>
      </c>
      <c r="E3941">
        <v>100000</v>
      </c>
      <c r="F3941">
        <v>12000000</v>
      </c>
      <c r="G3941">
        <v>6050000</v>
      </c>
      <c r="H3941">
        <v>147597172525.87744</v>
      </c>
      <c r="I3941">
        <v>3.0140371150650275E-4</v>
      </c>
      <c r="J3941">
        <v>3.1091496474856752E-4</v>
      </c>
      <c r="K3941">
        <v>59225.402970530842</v>
      </c>
      <c r="L3941">
        <v>2439522.6863781395</v>
      </c>
      <c r="M3941">
        <v>0</v>
      </c>
    </row>
    <row r="3942" spans="1:15" x14ac:dyDescent="0.15">
      <c r="A3942">
        <v>188</v>
      </c>
      <c r="B3942" t="s">
        <v>256</v>
      </c>
      <c r="C3942" t="s">
        <v>464</v>
      </c>
      <c r="D3942">
        <v>2</v>
      </c>
      <c r="E3942">
        <v>100000</v>
      </c>
      <c r="F3942">
        <v>6050000</v>
      </c>
      <c r="G3942">
        <v>3075000</v>
      </c>
      <c r="H3942">
        <v>-110428.4208349875</v>
      </c>
      <c r="I3942">
        <v>-1.1013055709858092E-5</v>
      </c>
      <c r="J3942">
        <v>-1.5018024677933253E-6</v>
      </c>
      <c r="K3942">
        <v>-4.4310928261209373E-2</v>
      </c>
      <c r="L3942">
        <v>-103.59116815723537</v>
      </c>
      <c r="M3942">
        <v>0</v>
      </c>
    </row>
    <row r="3943" spans="1:15" x14ac:dyDescent="0.15">
      <c r="A3943">
        <v>188</v>
      </c>
      <c r="B3943" t="s">
        <v>256</v>
      </c>
      <c r="C3943" t="s">
        <v>464</v>
      </c>
      <c r="D3943">
        <v>3</v>
      </c>
      <c r="E3943">
        <v>3075000</v>
      </c>
      <c r="F3943">
        <v>6050000</v>
      </c>
      <c r="G3943">
        <v>4562500</v>
      </c>
      <c r="H3943">
        <v>-34989411.038369015</v>
      </c>
      <c r="I3943">
        <v>-2.1015521828140426E-6</v>
      </c>
      <c r="J3943">
        <v>7.4097010592507244E-6</v>
      </c>
      <c r="K3943">
        <v>-14.039984187946594</v>
      </c>
      <c r="L3943">
        <v>-866.89120084096476</v>
      </c>
      <c r="M3943">
        <v>0</v>
      </c>
    </row>
    <row r="3944" spans="1:15" x14ac:dyDescent="0.15">
      <c r="A3944">
        <v>188</v>
      </c>
      <c r="B3944" t="s">
        <v>256</v>
      </c>
      <c r="C3944" t="s">
        <v>464</v>
      </c>
      <c r="D3944">
        <v>4</v>
      </c>
      <c r="E3944">
        <v>4562500</v>
      </c>
      <c r="F3944">
        <v>6050000</v>
      </c>
      <c r="G3944">
        <v>5306250</v>
      </c>
      <c r="H3944">
        <v>8359691374.0639439</v>
      </c>
      <c r="I3944">
        <v>3.608641555361089E-5</v>
      </c>
      <c r="J3944">
        <v>4.5597668795675657E-5</v>
      </c>
      <c r="K3944">
        <v>3354.4415645997783</v>
      </c>
      <c r="L3944">
        <v>157444.24262075749</v>
      </c>
      <c r="M3944">
        <v>0</v>
      </c>
    </row>
    <row r="3945" spans="1:15" x14ac:dyDescent="0.15">
      <c r="A3945">
        <v>188</v>
      </c>
      <c r="B3945" t="s">
        <v>256</v>
      </c>
      <c r="C3945" t="s">
        <v>464</v>
      </c>
      <c r="D3945">
        <v>5</v>
      </c>
      <c r="E3945">
        <v>4562500</v>
      </c>
      <c r="F3945">
        <v>5306250</v>
      </c>
      <c r="G3945">
        <v>4934375</v>
      </c>
      <c r="H3945">
        <v>475882688.985255</v>
      </c>
      <c r="I3945">
        <v>4.8165554752862117E-6</v>
      </c>
      <c r="J3945">
        <v>1.4327808717350979E-5</v>
      </c>
      <c r="K3945">
        <v>190.95449824359008</v>
      </c>
      <c r="L3945">
        <v>9544.2343556226479</v>
      </c>
      <c r="M3945">
        <v>0</v>
      </c>
    </row>
    <row r="3946" spans="1:15" x14ac:dyDescent="0.15">
      <c r="A3946">
        <v>188</v>
      </c>
      <c r="B3946" t="s">
        <v>256</v>
      </c>
      <c r="C3946" t="s">
        <v>464</v>
      </c>
      <c r="D3946">
        <v>6</v>
      </c>
      <c r="E3946">
        <v>4562500</v>
      </c>
      <c r="F3946">
        <v>4934375</v>
      </c>
      <c r="G3946">
        <v>4748437.5</v>
      </c>
      <c r="H3946">
        <v>31244163.951726414</v>
      </c>
      <c r="I3946">
        <v>6.3195545459110409E-7</v>
      </c>
      <c r="J3946">
        <v>1.0143208696655871E-5</v>
      </c>
      <c r="K3946">
        <v>12.537152093437975</v>
      </c>
      <c r="L3946">
        <v>557.98831619298801</v>
      </c>
      <c r="M3946">
        <v>0</v>
      </c>
    </row>
    <row r="3947" spans="1:15" x14ac:dyDescent="0.15">
      <c r="A3947">
        <v>188</v>
      </c>
      <c r="B3947" t="s">
        <v>256</v>
      </c>
      <c r="C3947" t="s">
        <v>464</v>
      </c>
      <c r="D3947">
        <v>7</v>
      </c>
      <c r="E3947">
        <v>4562500</v>
      </c>
      <c r="F3947">
        <v>4748437.5</v>
      </c>
      <c r="G3947">
        <v>4655468.75</v>
      </c>
      <c r="H3947">
        <v>-26127783.077570617</v>
      </c>
      <c r="I3947">
        <v>-8.2674813681388281E-7</v>
      </c>
      <c r="J3947">
        <v>8.6845051052508842E-6</v>
      </c>
      <c r="K3947">
        <v>-10.484133638972208</v>
      </c>
      <c r="L3947">
        <v>-661.22776202870261</v>
      </c>
      <c r="M3947">
        <v>0</v>
      </c>
    </row>
    <row r="3948" spans="1:15" x14ac:dyDescent="0.15">
      <c r="A3948">
        <v>188</v>
      </c>
      <c r="B3948" t="s">
        <v>256</v>
      </c>
      <c r="C3948" t="s">
        <v>464</v>
      </c>
      <c r="D3948">
        <v>8</v>
      </c>
      <c r="E3948">
        <v>4655468.75</v>
      </c>
      <c r="F3948">
        <v>4748437.5</v>
      </c>
      <c r="G3948">
        <v>4701953.125</v>
      </c>
      <c r="H3948">
        <v>-4883492.1533734007</v>
      </c>
      <c r="I3948">
        <v>-1.2145269523978195E-7</v>
      </c>
      <c r="J3948">
        <v>9.389800546824985E-6</v>
      </c>
      <c r="K3948">
        <v>-1.9595686403562806</v>
      </c>
      <c r="L3948">
        <v>-203.8609280770616</v>
      </c>
      <c r="M3948">
        <v>0</v>
      </c>
    </row>
    <row r="3949" spans="1:15" x14ac:dyDescent="0.15">
      <c r="A3949">
        <v>188</v>
      </c>
      <c r="B3949" t="s">
        <v>256</v>
      </c>
      <c r="C3949" t="s">
        <v>464</v>
      </c>
      <c r="D3949">
        <v>9</v>
      </c>
      <c r="E3949">
        <v>4701953.125</v>
      </c>
      <c r="F3949">
        <v>4748437.5</v>
      </c>
      <c r="G3949">
        <v>4725195.3125</v>
      </c>
      <c r="H3949">
        <v>11147767.071419962</v>
      </c>
      <c r="I3949">
        <v>2.4910558997923671E-7</v>
      </c>
      <c r="J3949">
        <v>9.7603588320440037E-6</v>
      </c>
      <c r="K3949">
        <v>4.4731954259537519</v>
      </c>
      <c r="L3949">
        <v>135.92182617149672</v>
      </c>
      <c r="M3949">
        <v>0</v>
      </c>
    </row>
    <row r="3950" spans="1:15" x14ac:dyDescent="0.15">
      <c r="A3950">
        <v>188</v>
      </c>
      <c r="B3950" t="s">
        <v>256</v>
      </c>
      <c r="C3950" t="s">
        <v>464</v>
      </c>
      <c r="D3950">
        <v>10</v>
      </c>
      <c r="E3950">
        <v>4701953.125</v>
      </c>
      <c r="F3950">
        <v>4725195.3125</v>
      </c>
      <c r="G3950">
        <v>4713574.21875</v>
      </c>
      <c r="H3950">
        <v>2645878.6781775495</v>
      </c>
      <c r="I3950">
        <v>6.2312791247508685E-8</v>
      </c>
      <c r="J3950">
        <v>9.5735660333122757E-6</v>
      </c>
      <c r="K3950">
        <v>1.0616953444601176</v>
      </c>
      <c r="L3950">
        <v>-43.866828962773518</v>
      </c>
      <c r="M3950">
        <v>0</v>
      </c>
    </row>
    <row r="3951" spans="1:15" x14ac:dyDescent="0.15">
      <c r="A3951">
        <v>188</v>
      </c>
      <c r="B3951" t="s">
        <v>256</v>
      </c>
      <c r="C3951" t="s">
        <v>464</v>
      </c>
      <c r="D3951">
        <v>11</v>
      </c>
      <c r="E3951">
        <v>4713574.21875</v>
      </c>
      <c r="F3951">
        <v>4725195.3125</v>
      </c>
      <c r="G3951">
        <v>4719384.765625</v>
      </c>
      <c r="H3951">
        <v>6772766.9266552813</v>
      </c>
      <c r="I3951">
        <v>1.5533292395794441E-7</v>
      </c>
      <c r="J3951">
        <v>9.6665861660227114E-6</v>
      </c>
      <c r="K3951">
        <v>2.7176662234929769</v>
      </c>
      <c r="L3951">
        <v>43.50953064871257</v>
      </c>
      <c r="M3951">
        <v>0</v>
      </c>
    </row>
    <row r="3952" spans="1:15" x14ac:dyDescent="0.15">
      <c r="A3952">
        <v>188</v>
      </c>
      <c r="B3952" t="s">
        <v>256</v>
      </c>
      <c r="C3952" t="s">
        <v>464</v>
      </c>
      <c r="D3952">
        <v>12</v>
      </c>
      <c r="E3952">
        <v>4713574.21875</v>
      </c>
      <c r="F3952">
        <v>4719384.765625</v>
      </c>
      <c r="G3952">
        <v>4716479.4921875</v>
      </c>
      <c r="H3952">
        <v>4678658.3321262579</v>
      </c>
      <c r="I3952">
        <v>1.0872944145441611E-7</v>
      </c>
      <c r="J3952">
        <v>9.6199826835191831E-6</v>
      </c>
      <c r="K3952">
        <v>1.8773762419671531</v>
      </c>
      <c r="L3952">
        <v>-0.80189387283226865</v>
      </c>
      <c r="M3952">
        <v>0</v>
      </c>
    </row>
    <row r="3953" spans="1:15" x14ac:dyDescent="0.15">
      <c r="A3953">
        <v>188</v>
      </c>
      <c r="B3953" t="s">
        <v>256</v>
      </c>
      <c r="C3953" t="s">
        <v>465</v>
      </c>
      <c r="D3953">
        <v>12</v>
      </c>
      <c r="E3953">
        <v>4713574.21875</v>
      </c>
      <c r="F3953">
        <v>4719384.765625</v>
      </c>
      <c r="G3953">
        <v>4716479.4921875</v>
      </c>
      <c r="H3953">
        <v>4678658.3321262579</v>
      </c>
      <c r="I3953">
        <v>1.0872944145441611E-7</v>
      </c>
      <c r="J3953">
        <v>9.6199826835191831E-6</v>
      </c>
      <c r="K3953">
        <v>1.8773762419671531</v>
      </c>
      <c r="L3953">
        <v>-0.80189387283226865</v>
      </c>
      <c r="M3953">
        <v>0</v>
      </c>
      <c r="N3953" t="s">
        <v>466</v>
      </c>
      <c r="O3953" t="s">
        <v>467</v>
      </c>
    </row>
    <row r="3954" spans="1:15" x14ac:dyDescent="0.15">
      <c r="A3954">
        <v>189</v>
      </c>
      <c r="B3954" t="s">
        <v>257</v>
      </c>
      <c r="C3954" t="s">
        <v>461</v>
      </c>
      <c r="D3954">
        <v>0</v>
      </c>
      <c r="E3954">
        <v>100000</v>
      </c>
      <c r="F3954">
        <v>12000000</v>
      </c>
      <c r="G3954">
        <v>100000</v>
      </c>
      <c r="H3954">
        <v>5.8489398513042019</v>
      </c>
      <c r="I3954">
        <v>-5.418229353367053E-4</v>
      </c>
      <c r="J3954">
        <v>-5.3501882184648708E-4</v>
      </c>
      <c r="K3954">
        <v>1.9313589653304796E-6</v>
      </c>
      <c r="L3954">
        <v>-99.994151060148695</v>
      </c>
      <c r="M3954">
        <v>0</v>
      </c>
      <c r="O3954" t="s">
        <v>462</v>
      </c>
    </row>
    <row r="3955" spans="1:15" x14ac:dyDescent="0.15">
      <c r="A3955">
        <v>189</v>
      </c>
      <c r="B3955" t="s">
        <v>257</v>
      </c>
      <c r="C3955" t="s">
        <v>461</v>
      </c>
      <c r="D3955">
        <v>0</v>
      </c>
      <c r="E3955">
        <v>100000</v>
      </c>
      <c r="F3955">
        <v>12000000</v>
      </c>
      <c r="G3955">
        <v>12000000</v>
      </c>
      <c r="H3955">
        <v>469706283805264.44</v>
      </c>
      <c r="I3955">
        <v>0.12206150476124031</v>
      </c>
      <c r="J3955">
        <v>0.12206830887473052</v>
      </c>
      <c r="K3955">
        <v>155100148.97778067</v>
      </c>
      <c r="L3955">
        <v>3914218931.710537</v>
      </c>
      <c r="M3955">
        <v>0</v>
      </c>
      <c r="O3955" t="s">
        <v>463</v>
      </c>
    </row>
    <row r="3956" spans="1:15" x14ac:dyDescent="0.15">
      <c r="A3956">
        <v>189</v>
      </c>
      <c r="B3956" t="s">
        <v>257</v>
      </c>
      <c r="C3956" t="s">
        <v>464</v>
      </c>
      <c r="D3956">
        <v>1</v>
      </c>
      <c r="E3956">
        <v>100000</v>
      </c>
      <c r="F3956">
        <v>12000000</v>
      </c>
      <c r="G3956">
        <v>6050000</v>
      </c>
      <c r="H3956">
        <v>1855002214.5107102</v>
      </c>
      <c r="I3956">
        <v>8.116503878717442E-6</v>
      </c>
      <c r="J3956">
        <v>1.4920617368935662E-5</v>
      </c>
      <c r="K3956">
        <v>612.53410853665821</v>
      </c>
      <c r="L3956">
        <v>30561.193628276204</v>
      </c>
      <c r="M3956">
        <v>0</v>
      </c>
    </row>
    <row r="3957" spans="1:15" x14ac:dyDescent="0.15">
      <c r="A3957">
        <v>189</v>
      </c>
      <c r="B3957" t="s">
        <v>257</v>
      </c>
      <c r="C3957" t="s">
        <v>464</v>
      </c>
      <c r="D3957">
        <v>2</v>
      </c>
      <c r="E3957">
        <v>100000</v>
      </c>
      <c r="F3957">
        <v>6050000</v>
      </c>
      <c r="G3957">
        <v>3075000</v>
      </c>
      <c r="H3957">
        <v>-39726.610747074621</v>
      </c>
      <c r="I3957">
        <v>-1.1029014129238592E-5</v>
      </c>
      <c r="J3957">
        <v>-4.2249006390203731E-6</v>
      </c>
      <c r="K3957">
        <v>-1.3117991940274139E-2</v>
      </c>
      <c r="L3957">
        <v>-101.29192230071787</v>
      </c>
      <c r="M3957">
        <v>0</v>
      </c>
    </row>
    <row r="3958" spans="1:15" x14ac:dyDescent="0.15">
      <c r="A3958">
        <v>189</v>
      </c>
      <c r="B3958" t="s">
        <v>257</v>
      </c>
      <c r="C3958" t="s">
        <v>464</v>
      </c>
      <c r="D3958">
        <v>3</v>
      </c>
      <c r="E3958">
        <v>3075000</v>
      </c>
      <c r="F3958">
        <v>6050000</v>
      </c>
      <c r="G3958">
        <v>4562500</v>
      </c>
      <c r="H3958">
        <v>-750538.97251412633</v>
      </c>
      <c r="I3958">
        <v>-5.2073858831862804E-6</v>
      </c>
      <c r="J3958">
        <v>1.5967276070319384E-6</v>
      </c>
      <c r="K3958">
        <v>-0.24783297661572976</v>
      </c>
      <c r="L3958">
        <v>-116.45016926058359</v>
      </c>
      <c r="M3958">
        <v>0</v>
      </c>
    </row>
    <row r="3959" spans="1:15" x14ac:dyDescent="0.15">
      <c r="A3959">
        <v>189</v>
      </c>
      <c r="B3959" t="s">
        <v>257</v>
      </c>
      <c r="C3959" t="s">
        <v>464</v>
      </c>
      <c r="D3959">
        <v>4</v>
      </c>
      <c r="E3959">
        <v>4562500</v>
      </c>
      <c r="F3959">
        <v>6050000</v>
      </c>
      <c r="G3959">
        <v>5306250</v>
      </c>
      <c r="H3959">
        <v>-19505015.821701705</v>
      </c>
      <c r="I3959">
        <v>-2.1112597728670634E-6</v>
      </c>
      <c r="J3959">
        <v>4.6928537173511554E-6</v>
      </c>
      <c r="K3959">
        <v>-6.4406863694719787</v>
      </c>
      <c r="L3959">
        <v>-467.58569275291791</v>
      </c>
      <c r="M3959">
        <v>0</v>
      </c>
    </row>
    <row r="3960" spans="1:15" x14ac:dyDescent="0.15">
      <c r="A3960">
        <v>189</v>
      </c>
      <c r="B3960" t="s">
        <v>257</v>
      </c>
      <c r="C3960" t="s">
        <v>464</v>
      </c>
      <c r="D3960">
        <v>5</v>
      </c>
      <c r="E3960">
        <v>5306250</v>
      </c>
      <c r="F3960">
        <v>6050000</v>
      </c>
      <c r="G3960">
        <v>5678125</v>
      </c>
      <c r="H3960">
        <v>83770017.983351439</v>
      </c>
      <c r="I3960">
        <v>1.0858408062827098E-6</v>
      </c>
      <c r="J3960">
        <v>7.8899542965009286E-6</v>
      </c>
      <c r="K3960">
        <v>27.66141888464885</v>
      </c>
      <c r="L3960">
        <v>1375.311268831726</v>
      </c>
      <c r="M3960">
        <v>0</v>
      </c>
    </row>
    <row r="3961" spans="1:15" x14ac:dyDescent="0.15">
      <c r="A3961">
        <v>189</v>
      </c>
      <c r="B3961" t="s">
        <v>257</v>
      </c>
      <c r="C3961" t="s">
        <v>464</v>
      </c>
      <c r="D3961">
        <v>6</v>
      </c>
      <c r="E3961">
        <v>5306250</v>
      </c>
      <c r="F3961">
        <v>5678125</v>
      </c>
      <c r="G3961">
        <v>5492187.5</v>
      </c>
      <c r="H3961">
        <v>-24773463.130238943</v>
      </c>
      <c r="I3961">
        <v>-6.9345284102368615E-7</v>
      </c>
      <c r="J3961">
        <v>6.1106606491945326E-6</v>
      </c>
      <c r="K3961">
        <v>-8.1803628239059805</v>
      </c>
      <c r="L3961">
        <v>-551.06732299723819</v>
      </c>
      <c r="M3961">
        <v>0</v>
      </c>
    </row>
    <row r="3962" spans="1:15" x14ac:dyDescent="0.15">
      <c r="A3962">
        <v>189</v>
      </c>
      <c r="B3962" t="s">
        <v>257</v>
      </c>
      <c r="C3962" t="s">
        <v>464</v>
      </c>
      <c r="D3962">
        <v>7</v>
      </c>
      <c r="E3962">
        <v>5492187.5</v>
      </c>
      <c r="F3962">
        <v>5678125</v>
      </c>
      <c r="G3962">
        <v>5585156.25</v>
      </c>
      <c r="H3962">
        <v>8120317.2418046659</v>
      </c>
      <c r="I3962">
        <v>1.4750474395988719E-7</v>
      </c>
      <c r="J3962">
        <v>6.951618234178106E-6</v>
      </c>
      <c r="K3962">
        <v>2.6813829351980849</v>
      </c>
      <c r="L3962">
        <v>45.391048671282313</v>
      </c>
      <c r="M3962">
        <v>0</v>
      </c>
    </row>
    <row r="3963" spans="1:15" x14ac:dyDescent="0.15">
      <c r="A3963">
        <v>189</v>
      </c>
      <c r="B3963" t="s">
        <v>257</v>
      </c>
      <c r="C3963" t="s">
        <v>464</v>
      </c>
      <c r="D3963">
        <v>8</v>
      </c>
      <c r="E3963">
        <v>5492187.5</v>
      </c>
      <c r="F3963">
        <v>5585156.25</v>
      </c>
      <c r="G3963">
        <v>5538671.875</v>
      </c>
      <c r="H3963">
        <v>-12814319.772697804</v>
      </c>
      <c r="I3963">
        <v>-2.8469971036116215E-7</v>
      </c>
      <c r="J3963">
        <v>6.5194137798570566E-6</v>
      </c>
      <c r="K3963">
        <v>-4.2313738911322485</v>
      </c>
      <c r="L3963">
        <v>-331.360876070995</v>
      </c>
      <c r="M3963">
        <v>0</v>
      </c>
    </row>
    <row r="3964" spans="1:15" x14ac:dyDescent="0.15">
      <c r="A3964">
        <v>189</v>
      </c>
      <c r="B3964" t="s">
        <v>257</v>
      </c>
      <c r="C3964" t="s">
        <v>464</v>
      </c>
      <c r="D3964">
        <v>9</v>
      </c>
      <c r="E3964">
        <v>5538671.875</v>
      </c>
      <c r="F3964">
        <v>5585156.25</v>
      </c>
      <c r="G3964">
        <v>5561914.0625</v>
      </c>
      <c r="H3964">
        <v>-3575109.4344853875</v>
      </c>
      <c r="I3964">
        <v>-7.1587425665194347E-8</v>
      </c>
      <c r="J3964">
        <v>6.7325260645530244E-6</v>
      </c>
      <c r="K3964">
        <v>-1.180524989804997</v>
      </c>
      <c r="L3964">
        <v>-164.27840118188428</v>
      </c>
      <c r="M3964">
        <v>0</v>
      </c>
    </row>
    <row r="3965" spans="1:15" x14ac:dyDescent="0.15">
      <c r="A3965">
        <v>189</v>
      </c>
      <c r="B3965" t="s">
        <v>257</v>
      </c>
      <c r="C3965" t="s">
        <v>464</v>
      </c>
      <c r="D3965">
        <v>10</v>
      </c>
      <c r="E3965">
        <v>5561914.0625</v>
      </c>
      <c r="F3965">
        <v>5585156.25</v>
      </c>
      <c r="G3965">
        <v>5573535.15625</v>
      </c>
      <c r="H3965">
        <v>1952628.9458010881</v>
      </c>
      <c r="I3965">
        <v>3.7211364684732513E-8</v>
      </c>
      <c r="J3965">
        <v>6.8413248549029513E-6</v>
      </c>
      <c r="K3965">
        <v>0.64477110661273473</v>
      </c>
      <c r="L3965">
        <v>-64.9660602999612</v>
      </c>
      <c r="M3965">
        <v>0</v>
      </c>
    </row>
    <row r="3966" spans="1:15" x14ac:dyDescent="0.15">
      <c r="A3966">
        <v>189</v>
      </c>
      <c r="B3966" t="s">
        <v>257</v>
      </c>
      <c r="C3966" t="s">
        <v>464</v>
      </c>
      <c r="D3966">
        <v>11</v>
      </c>
      <c r="E3966">
        <v>5573535.15625</v>
      </c>
      <c r="F3966">
        <v>5585156.25</v>
      </c>
      <c r="G3966">
        <v>5579345.703125</v>
      </c>
      <c r="H3966">
        <v>4954863.2390539898</v>
      </c>
      <c r="I3966">
        <v>9.2171108415918965E-8</v>
      </c>
      <c r="J3966">
        <v>6.8962845986341378E-6</v>
      </c>
      <c r="K3966">
        <v>1.6361289023342409</v>
      </c>
      <c r="L3966">
        <v>-11.192754442895279</v>
      </c>
      <c r="M3966">
        <v>0</v>
      </c>
    </row>
    <row r="3967" spans="1:15" x14ac:dyDescent="0.15">
      <c r="A3967">
        <v>189</v>
      </c>
      <c r="B3967" t="s">
        <v>257</v>
      </c>
      <c r="C3967" t="s">
        <v>464</v>
      </c>
      <c r="D3967">
        <v>12</v>
      </c>
      <c r="E3967">
        <v>5579345.703125</v>
      </c>
      <c r="F3967">
        <v>5585156.25</v>
      </c>
      <c r="G3967">
        <v>5582250.9765625</v>
      </c>
      <c r="H3967">
        <v>6516936.5592195764</v>
      </c>
      <c r="I3967">
        <v>1.1979030746079163E-7</v>
      </c>
      <c r="J3967">
        <v>6.9239037976790104E-6</v>
      </c>
      <c r="K3967">
        <v>2.1519359354212093</v>
      </c>
      <c r="L3967">
        <v>16.743883185858607</v>
      </c>
      <c r="M3967">
        <v>0</v>
      </c>
    </row>
    <row r="3968" spans="1:15" x14ac:dyDescent="0.15">
      <c r="A3968">
        <v>189</v>
      </c>
      <c r="B3968" t="s">
        <v>257</v>
      </c>
      <c r="C3968" t="s">
        <v>464</v>
      </c>
      <c r="D3968">
        <v>13</v>
      </c>
      <c r="E3968">
        <v>5579345.703125</v>
      </c>
      <c r="F3968">
        <v>5582250.9765625</v>
      </c>
      <c r="G3968">
        <v>5580798.33984375</v>
      </c>
      <c r="H3968">
        <v>5730776.5454549417</v>
      </c>
      <c r="I3968">
        <v>1.0596906179563819E-7</v>
      </c>
      <c r="J3968">
        <v>6.910082552013857E-6</v>
      </c>
      <c r="K3968">
        <v>1.8923406533069478</v>
      </c>
      <c r="L3968">
        <v>2.6873969722294384</v>
      </c>
      <c r="M3968">
        <v>0</v>
      </c>
    </row>
    <row r="3969" spans="1:15" x14ac:dyDescent="0.15">
      <c r="A3969">
        <v>189</v>
      </c>
      <c r="B3969" t="s">
        <v>257</v>
      </c>
      <c r="C3969" t="s">
        <v>464</v>
      </c>
      <c r="D3969">
        <v>14</v>
      </c>
      <c r="E3969">
        <v>5579345.703125</v>
      </c>
      <c r="F3969">
        <v>5580798.33984375</v>
      </c>
      <c r="G3969">
        <v>5580072.021484375</v>
      </c>
      <c r="H3969">
        <v>5341545.6850315034</v>
      </c>
      <c r="I3969">
        <v>9.9067236638550801E-8</v>
      </c>
      <c r="J3969">
        <v>6.9031807268567696E-6</v>
      </c>
      <c r="K3969">
        <v>1.7638140260935598</v>
      </c>
      <c r="L3969">
        <v>-4.2746103551082895</v>
      </c>
      <c r="M3969">
        <v>0</v>
      </c>
    </row>
    <row r="3970" spans="1:15" x14ac:dyDescent="0.15">
      <c r="A3970">
        <v>189</v>
      </c>
      <c r="B3970" t="s">
        <v>257</v>
      </c>
      <c r="C3970" t="s">
        <v>464</v>
      </c>
      <c r="D3970">
        <v>15</v>
      </c>
      <c r="E3970">
        <v>5580072.021484375</v>
      </c>
      <c r="F3970">
        <v>5580798.33984375</v>
      </c>
      <c r="G3970">
        <v>5580435.1806640625</v>
      </c>
      <c r="H3970">
        <v>5535826.5441501895</v>
      </c>
      <c r="I3970">
        <v>1.0251715960055013E-7</v>
      </c>
      <c r="J3970">
        <v>6.9066306498187689E-6</v>
      </c>
      <c r="K3970">
        <v>1.8279668620929441</v>
      </c>
      <c r="L3970">
        <v>-0.79937558756062188</v>
      </c>
      <c r="M3970">
        <v>0</v>
      </c>
    </row>
    <row r="3971" spans="1:15" x14ac:dyDescent="0.15">
      <c r="A3971">
        <v>189</v>
      </c>
      <c r="B3971" t="s">
        <v>257</v>
      </c>
      <c r="C3971" t="s">
        <v>465</v>
      </c>
      <c r="D3971">
        <v>15</v>
      </c>
      <c r="E3971">
        <v>5580072.021484375</v>
      </c>
      <c r="F3971">
        <v>5580798.33984375</v>
      </c>
      <c r="G3971">
        <v>5580435.1806640625</v>
      </c>
      <c r="H3971">
        <v>5535826.5441501895</v>
      </c>
      <c r="I3971">
        <v>1.0251715960055013E-7</v>
      </c>
      <c r="J3971">
        <v>6.9066306498187689E-6</v>
      </c>
      <c r="K3971">
        <v>1.8279668620929441</v>
      </c>
      <c r="L3971">
        <v>-0.79937558756062188</v>
      </c>
      <c r="M3971">
        <v>0</v>
      </c>
      <c r="N3971" t="s">
        <v>466</v>
      </c>
      <c r="O3971" t="s">
        <v>467</v>
      </c>
    </row>
    <row r="3972" spans="1:15" x14ac:dyDescent="0.15">
      <c r="A3972">
        <v>190</v>
      </c>
      <c r="B3972" t="s">
        <v>258</v>
      </c>
      <c r="C3972" t="s">
        <v>461</v>
      </c>
      <c r="D3972">
        <v>0</v>
      </c>
      <c r="E3972">
        <v>100000</v>
      </c>
      <c r="F3972">
        <v>12000000</v>
      </c>
      <c r="G3972">
        <v>100000</v>
      </c>
      <c r="H3972">
        <v>5.5201073473683024</v>
      </c>
      <c r="I3972">
        <v>-5.427749460484994E-4</v>
      </c>
      <c r="J3972">
        <v>-5.3620990727600384E-4</v>
      </c>
      <c r="K3972">
        <v>1.8227762784308944E-6</v>
      </c>
      <c r="L3972">
        <v>-99.994479892652635</v>
      </c>
      <c r="M3972">
        <v>0</v>
      </c>
      <c r="O3972" t="s">
        <v>462</v>
      </c>
    </row>
    <row r="3973" spans="1:15" x14ac:dyDescent="0.15">
      <c r="A3973">
        <v>190</v>
      </c>
      <c r="B3973" t="s">
        <v>258</v>
      </c>
      <c r="C3973" t="s">
        <v>461</v>
      </c>
      <c r="D3973">
        <v>0</v>
      </c>
      <c r="E3973">
        <v>100000</v>
      </c>
      <c r="F3973">
        <v>12000000</v>
      </c>
      <c r="G3973">
        <v>12000000</v>
      </c>
      <c r="H3973">
        <v>314587660707257.5</v>
      </c>
      <c r="I3973">
        <v>8.3387317401177607E-2</v>
      </c>
      <c r="J3973">
        <v>8.3393882439950107E-2</v>
      </c>
      <c r="K3973">
        <v>103878944.61828423</v>
      </c>
      <c r="L3973">
        <v>2621563739.2271457</v>
      </c>
      <c r="M3973">
        <v>0</v>
      </c>
      <c r="O3973" t="s">
        <v>463</v>
      </c>
    </row>
    <row r="3974" spans="1:15" x14ac:dyDescent="0.15">
      <c r="A3974">
        <v>190</v>
      </c>
      <c r="B3974" t="s">
        <v>258</v>
      </c>
      <c r="C3974" t="s">
        <v>464</v>
      </c>
      <c r="D3974">
        <v>1</v>
      </c>
      <c r="E3974">
        <v>100000</v>
      </c>
      <c r="F3974">
        <v>12000000</v>
      </c>
      <c r="G3974">
        <v>6050000</v>
      </c>
      <c r="H3974">
        <v>622904971.84359109</v>
      </c>
      <c r="I3974">
        <v>4.0590615299579006E-6</v>
      </c>
      <c r="J3974">
        <v>1.0624100302453489E-5</v>
      </c>
      <c r="K3974">
        <v>205.68737797000796</v>
      </c>
      <c r="L3974">
        <v>10195.949947827952</v>
      </c>
      <c r="M3974">
        <v>0</v>
      </c>
    </row>
    <row r="3975" spans="1:15" x14ac:dyDescent="0.15">
      <c r="A3975">
        <v>190</v>
      </c>
      <c r="B3975" t="s">
        <v>258</v>
      </c>
      <c r="C3975" t="s">
        <v>464</v>
      </c>
      <c r="D3975">
        <v>2</v>
      </c>
      <c r="E3975">
        <v>100000</v>
      </c>
      <c r="F3975">
        <v>6050000</v>
      </c>
      <c r="G3975">
        <v>3075000</v>
      </c>
      <c r="H3975">
        <v>-35540.231221228256</v>
      </c>
      <c r="I3975">
        <v>-1.1082825575204249E-5</v>
      </c>
      <c r="J3975">
        <v>-4.5177868027086603E-6</v>
      </c>
      <c r="K3975">
        <v>-1.1735621487666997E-2</v>
      </c>
      <c r="L3975">
        <v>-101.15577987711312</v>
      </c>
      <c r="M3975">
        <v>0</v>
      </c>
    </row>
    <row r="3976" spans="1:15" x14ac:dyDescent="0.15">
      <c r="A3976">
        <v>190</v>
      </c>
      <c r="B3976" t="s">
        <v>258</v>
      </c>
      <c r="C3976" t="s">
        <v>464</v>
      </c>
      <c r="D3976">
        <v>3</v>
      </c>
      <c r="E3976">
        <v>3075000</v>
      </c>
      <c r="F3976">
        <v>6050000</v>
      </c>
      <c r="G3976">
        <v>4562500</v>
      </c>
      <c r="H3976">
        <v>-615833.47715483163</v>
      </c>
      <c r="I3976">
        <v>-5.2525341435721165E-6</v>
      </c>
      <c r="J3976">
        <v>1.3125046289234717E-6</v>
      </c>
      <c r="K3976">
        <v>-0.20335232323998248</v>
      </c>
      <c r="L3976">
        <v>-113.49772004722918</v>
      </c>
      <c r="M3976">
        <v>0</v>
      </c>
    </row>
    <row r="3977" spans="1:15" x14ac:dyDescent="0.15">
      <c r="A3977">
        <v>190</v>
      </c>
      <c r="B3977" t="s">
        <v>258</v>
      </c>
      <c r="C3977" t="s">
        <v>464</v>
      </c>
      <c r="D3977">
        <v>4</v>
      </c>
      <c r="E3977">
        <v>4562500</v>
      </c>
      <c r="F3977">
        <v>6050000</v>
      </c>
      <c r="G3977">
        <v>5306250</v>
      </c>
      <c r="H3977">
        <v>-10730031.371190544</v>
      </c>
      <c r="I3977">
        <v>-2.6556976985180332E-6</v>
      </c>
      <c r="J3977">
        <v>3.909341073977555E-6</v>
      </c>
      <c r="K3977">
        <v>-3.5431279537616036</v>
      </c>
      <c r="L3977">
        <v>-302.21496105895017</v>
      </c>
      <c r="M3977">
        <v>0</v>
      </c>
    </row>
    <row r="3978" spans="1:15" x14ac:dyDescent="0.15">
      <c r="A3978">
        <v>190</v>
      </c>
      <c r="B3978" t="s">
        <v>258</v>
      </c>
      <c r="C3978" t="s">
        <v>464</v>
      </c>
      <c r="D3978">
        <v>5</v>
      </c>
      <c r="E3978">
        <v>5306250</v>
      </c>
      <c r="F3978">
        <v>6050000</v>
      </c>
      <c r="G3978">
        <v>5678125</v>
      </c>
      <c r="H3978">
        <v>-590625.17569661397</v>
      </c>
      <c r="I3978">
        <v>-1.1263723815569076E-8</v>
      </c>
      <c r="J3978">
        <v>6.5537750486800192E-6</v>
      </c>
      <c r="K3978">
        <v>-0.19502837389876537</v>
      </c>
      <c r="L3978">
        <v>-110.40176423901576</v>
      </c>
      <c r="M3978">
        <v>0</v>
      </c>
    </row>
    <row r="3979" spans="1:15" x14ac:dyDescent="0.15">
      <c r="A3979">
        <v>190</v>
      </c>
      <c r="B3979" t="s">
        <v>258</v>
      </c>
      <c r="C3979" t="s">
        <v>464</v>
      </c>
      <c r="D3979">
        <v>6</v>
      </c>
      <c r="E3979">
        <v>5678125</v>
      </c>
      <c r="F3979">
        <v>6050000</v>
      </c>
      <c r="G3979">
        <v>5864062.5</v>
      </c>
      <c r="H3979">
        <v>179387693.03969285</v>
      </c>
      <c r="I3979">
        <v>1.8194764592478981E-6</v>
      </c>
      <c r="J3979">
        <v>8.3845152317434864E-6</v>
      </c>
      <c r="K3979">
        <v>59.235013187032244</v>
      </c>
      <c r="L3979">
        <v>2959.1026790675041</v>
      </c>
      <c r="M3979">
        <v>0</v>
      </c>
    </row>
    <row r="3980" spans="1:15" x14ac:dyDescent="0.15">
      <c r="A3980">
        <v>190</v>
      </c>
      <c r="B3980" t="s">
        <v>258</v>
      </c>
      <c r="C3980" t="s">
        <v>464</v>
      </c>
      <c r="D3980">
        <v>7</v>
      </c>
      <c r="E3980">
        <v>5678125</v>
      </c>
      <c r="F3980">
        <v>5864062.5</v>
      </c>
      <c r="G3980">
        <v>5771093.75</v>
      </c>
      <c r="H3980">
        <v>63615047.496772178</v>
      </c>
      <c r="I3980">
        <v>8.5639068610070402E-7</v>
      </c>
      <c r="J3980">
        <v>7.4214294585962923E-6</v>
      </c>
      <c r="K3980">
        <v>21.006113148080846</v>
      </c>
      <c r="L3980">
        <v>1002.3048706628995</v>
      </c>
      <c r="M3980">
        <v>0</v>
      </c>
    </row>
    <row r="3981" spans="1:15" x14ac:dyDescent="0.15">
      <c r="A3981">
        <v>190</v>
      </c>
      <c r="B3981" t="s">
        <v>258</v>
      </c>
      <c r="C3981" t="s">
        <v>464</v>
      </c>
      <c r="D3981">
        <v>8</v>
      </c>
      <c r="E3981">
        <v>5678125</v>
      </c>
      <c r="F3981">
        <v>5771093.75</v>
      </c>
      <c r="G3981">
        <v>5724609.375</v>
      </c>
      <c r="H3981">
        <v>25907671.05039883</v>
      </c>
      <c r="I3981">
        <v>4.1104849352373869E-7</v>
      </c>
      <c r="J3981">
        <v>6.9760872660193269E-6</v>
      </c>
      <c r="K3981">
        <v>8.5548858470246376</v>
      </c>
      <c r="L3981">
        <v>352.56661814412149</v>
      </c>
      <c r="M3981">
        <v>0</v>
      </c>
    </row>
    <row r="3982" spans="1:15" x14ac:dyDescent="0.15">
      <c r="A3982">
        <v>190</v>
      </c>
      <c r="B3982" t="s">
        <v>258</v>
      </c>
      <c r="C3982" t="s">
        <v>464</v>
      </c>
      <c r="D3982">
        <v>9</v>
      </c>
      <c r="E3982">
        <v>5678125</v>
      </c>
      <c r="F3982">
        <v>5724609.375</v>
      </c>
      <c r="G3982">
        <v>5701367.1875</v>
      </c>
      <c r="H3982">
        <v>11359534.907050073</v>
      </c>
      <c r="I3982">
        <v>1.9705736539968903E-7</v>
      </c>
      <c r="J3982">
        <v>6.7620961378952773E-6</v>
      </c>
      <c r="K3982">
        <v>3.7509942215978915</v>
      </c>
      <c r="L3982">
        <v>99.242296338242525</v>
      </c>
      <c r="M3982">
        <v>0</v>
      </c>
    </row>
    <row r="3983" spans="1:15" x14ac:dyDescent="0.15">
      <c r="A3983">
        <v>190</v>
      </c>
      <c r="B3983" t="s">
        <v>258</v>
      </c>
      <c r="C3983" t="s">
        <v>464</v>
      </c>
      <c r="D3983">
        <v>10</v>
      </c>
      <c r="E3983">
        <v>5678125</v>
      </c>
      <c r="F3983">
        <v>5701367.1875</v>
      </c>
      <c r="G3983">
        <v>5689746.09375</v>
      </c>
      <c r="H3983">
        <v>5072639.3137148395</v>
      </c>
      <c r="I3983">
        <v>9.2197969539572993E-8</v>
      </c>
      <c r="J3983">
        <v>6.6572367420351612E-6</v>
      </c>
      <c r="K3983">
        <v>1.6750193480356004</v>
      </c>
      <c r="L3983">
        <v>-10.845945844807241</v>
      </c>
      <c r="M3983">
        <v>0</v>
      </c>
    </row>
    <row r="3984" spans="1:15" x14ac:dyDescent="0.15">
      <c r="A3984">
        <v>190</v>
      </c>
      <c r="B3984" t="s">
        <v>258</v>
      </c>
      <c r="C3984" t="s">
        <v>464</v>
      </c>
      <c r="D3984">
        <v>11</v>
      </c>
      <c r="E3984">
        <v>5689746.09375</v>
      </c>
      <c r="F3984">
        <v>5701367.1875</v>
      </c>
      <c r="G3984">
        <v>5695556.640625</v>
      </c>
      <c r="H3984">
        <v>8136483.8236854579</v>
      </c>
      <c r="I3984">
        <v>1.4445098773755249E-7</v>
      </c>
      <c r="J3984">
        <v>6.7094897602331407E-6</v>
      </c>
      <c r="K3984">
        <v>2.6867212484049228</v>
      </c>
      <c r="L3984">
        <v>42.85669227920458</v>
      </c>
      <c r="M3984">
        <v>0</v>
      </c>
    </row>
    <row r="3985" spans="1:15" x14ac:dyDescent="0.15">
      <c r="A3985">
        <v>190</v>
      </c>
      <c r="B3985" t="s">
        <v>258</v>
      </c>
      <c r="C3985" t="s">
        <v>464</v>
      </c>
      <c r="D3985">
        <v>12</v>
      </c>
      <c r="E3985">
        <v>5689746.09375</v>
      </c>
      <c r="F3985">
        <v>5695556.640625</v>
      </c>
      <c r="G3985">
        <v>5692651.3671875</v>
      </c>
      <c r="H3985">
        <v>6584859.1202813275</v>
      </c>
      <c r="I3985">
        <v>1.1828040016277712E-7</v>
      </c>
      <c r="J3985">
        <v>6.6833191726583654E-6</v>
      </c>
      <c r="K3985">
        <v>2.1743644182898727</v>
      </c>
      <c r="L3985">
        <v>15.672973726030756</v>
      </c>
      <c r="M3985">
        <v>0</v>
      </c>
    </row>
    <row r="3986" spans="1:15" x14ac:dyDescent="0.15">
      <c r="A3986">
        <v>190</v>
      </c>
      <c r="B3986" t="s">
        <v>258</v>
      </c>
      <c r="C3986" t="s">
        <v>464</v>
      </c>
      <c r="D3986">
        <v>13</v>
      </c>
      <c r="E3986">
        <v>5689746.09375</v>
      </c>
      <c r="F3986">
        <v>5692651.3671875</v>
      </c>
      <c r="G3986">
        <v>5691198.73046875</v>
      </c>
      <c r="H3986">
        <v>5823847.9121133545</v>
      </c>
      <c r="I3986">
        <v>1.0522816862789025E-7</v>
      </c>
      <c r="J3986">
        <v>6.6702669411234785E-6</v>
      </c>
      <c r="K3986">
        <v>1.9230734395863629</v>
      </c>
      <c r="L3986">
        <v>2.3307775378576356</v>
      </c>
      <c r="M3986">
        <v>0</v>
      </c>
    </row>
    <row r="3987" spans="1:15" x14ac:dyDescent="0.15">
      <c r="A3987">
        <v>190</v>
      </c>
      <c r="B3987" t="s">
        <v>258</v>
      </c>
      <c r="C3987" t="s">
        <v>464</v>
      </c>
      <c r="D3987">
        <v>14</v>
      </c>
      <c r="E3987">
        <v>5689746.09375</v>
      </c>
      <c r="F3987">
        <v>5691198.73046875</v>
      </c>
      <c r="G3987">
        <v>5690472.412109375</v>
      </c>
      <c r="H3987">
        <v>5447020.8632052299</v>
      </c>
      <c r="I3987">
        <v>9.8710307424011793E-8</v>
      </c>
      <c r="J3987">
        <v>6.6637490799196E-6</v>
      </c>
      <c r="K3987">
        <v>1.7986426336984462</v>
      </c>
      <c r="L3987">
        <v>-4.278230896719192</v>
      </c>
      <c r="M3987">
        <v>0</v>
      </c>
    </row>
    <row r="3988" spans="1:15" x14ac:dyDescent="0.15">
      <c r="A3988">
        <v>190</v>
      </c>
      <c r="B3988" t="s">
        <v>258</v>
      </c>
      <c r="C3988" t="s">
        <v>464</v>
      </c>
      <c r="D3988">
        <v>15</v>
      </c>
      <c r="E3988">
        <v>5690472.412109375</v>
      </c>
      <c r="F3988">
        <v>5691198.73046875</v>
      </c>
      <c r="G3988">
        <v>5690835.5712890625</v>
      </c>
      <c r="H3988">
        <v>5635128.4878117833</v>
      </c>
      <c r="I3988">
        <v>1.0196855047289647E-7</v>
      </c>
      <c r="J3988">
        <v>6.6670073229684847E-6</v>
      </c>
      <c r="K3988">
        <v>1.8607570264716728</v>
      </c>
      <c r="L3988">
        <v>-0.97889110974015814</v>
      </c>
      <c r="M3988">
        <v>0</v>
      </c>
    </row>
    <row r="3989" spans="1:15" x14ac:dyDescent="0.15">
      <c r="A3989">
        <v>190</v>
      </c>
      <c r="B3989" t="s">
        <v>258</v>
      </c>
      <c r="C3989" t="s">
        <v>465</v>
      </c>
      <c r="D3989">
        <v>15</v>
      </c>
      <c r="E3989">
        <v>5690472.412109375</v>
      </c>
      <c r="F3989">
        <v>5691198.73046875</v>
      </c>
      <c r="G3989">
        <v>5690835.5712890625</v>
      </c>
      <c r="H3989">
        <v>5635128.4878117833</v>
      </c>
      <c r="I3989">
        <v>1.0196855047289647E-7</v>
      </c>
      <c r="J3989">
        <v>6.6670073229684847E-6</v>
      </c>
      <c r="K3989">
        <v>1.8607570264716728</v>
      </c>
      <c r="L3989">
        <v>-0.97889110974015814</v>
      </c>
      <c r="M3989">
        <v>0</v>
      </c>
      <c r="N3989" t="s">
        <v>466</v>
      </c>
      <c r="O3989" t="s">
        <v>467</v>
      </c>
    </row>
    <row r="3990" spans="1:15" x14ac:dyDescent="0.15">
      <c r="A3990">
        <v>191</v>
      </c>
      <c r="B3990" t="s">
        <v>259</v>
      </c>
      <c r="C3990" t="s">
        <v>461</v>
      </c>
      <c r="D3990">
        <v>0</v>
      </c>
      <c r="E3990">
        <v>100000</v>
      </c>
      <c r="F3990">
        <v>12000000</v>
      </c>
      <c r="G3990">
        <v>100000</v>
      </c>
      <c r="H3990">
        <v>3.7239672745885084</v>
      </c>
      <c r="I3990">
        <v>-5.3943487401021521E-4</v>
      </c>
      <c r="J3990">
        <v>-5.3441238899245278E-4</v>
      </c>
      <c r="K3990">
        <v>1.0004166848909878E-6</v>
      </c>
      <c r="L3990">
        <v>-99.996276032725405</v>
      </c>
      <c r="M3990">
        <v>0</v>
      </c>
      <c r="O3990" t="s">
        <v>462</v>
      </c>
    </row>
    <row r="3991" spans="1:15" x14ac:dyDescent="0.15">
      <c r="A3991">
        <v>191</v>
      </c>
      <c r="B3991" t="s">
        <v>259</v>
      </c>
      <c r="C3991" t="s">
        <v>461</v>
      </c>
      <c r="D3991">
        <v>0</v>
      </c>
      <c r="E3991">
        <v>100000</v>
      </c>
      <c r="F3991">
        <v>12000000</v>
      </c>
      <c r="G3991">
        <v>12000000</v>
      </c>
      <c r="H3991">
        <v>35773838002496.219</v>
      </c>
      <c r="I3991">
        <v>9.8625365519560693E-3</v>
      </c>
      <c r="J3991">
        <v>9.8675590369738317E-3</v>
      </c>
      <c r="K3991">
        <v>9610381.0214710049</v>
      </c>
      <c r="L3991">
        <v>298115216.68746847</v>
      </c>
      <c r="M3991">
        <v>0</v>
      </c>
      <c r="O3991" t="s">
        <v>463</v>
      </c>
    </row>
    <row r="3992" spans="1:15" x14ac:dyDescent="0.15">
      <c r="A3992">
        <v>191</v>
      </c>
      <c r="B3992" t="s">
        <v>259</v>
      </c>
      <c r="C3992" t="s">
        <v>464</v>
      </c>
      <c r="D3992">
        <v>1</v>
      </c>
      <c r="E3992">
        <v>100000</v>
      </c>
      <c r="F3992">
        <v>12000000</v>
      </c>
      <c r="G3992">
        <v>6050000</v>
      </c>
      <c r="H3992">
        <v>-11398362.708702885</v>
      </c>
      <c r="I3992">
        <v>-1.8801929353662775E-6</v>
      </c>
      <c r="J3992">
        <v>3.1422920823961927E-6</v>
      </c>
      <c r="K3992">
        <v>-3.062087121988907</v>
      </c>
      <c r="L3992">
        <v>-288.40268940004768</v>
      </c>
      <c r="M3992">
        <v>0</v>
      </c>
    </row>
    <row r="3993" spans="1:15" x14ac:dyDescent="0.15">
      <c r="A3993">
        <v>191</v>
      </c>
      <c r="B3993" t="s">
        <v>259</v>
      </c>
      <c r="C3993" t="s">
        <v>464</v>
      </c>
      <c r="D3993">
        <v>2</v>
      </c>
      <c r="E3993">
        <v>6050000</v>
      </c>
      <c r="F3993">
        <v>12000000</v>
      </c>
      <c r="G3993">
        <v>9025000</v>
      </c>
      <c r="H3993">
        <v>473680540459.16516</v>
      </c>
      <c r="I3993">
        <v>3.3028441274886912E-4</v>
      </c>
      <c r="J3993">
        <v>3.353068977666316E-4</v>
      </c>
      <c r="K3993">
        <v>127250.82715338633</v>
      </c>
      <c r="L3993">
        <v>5248437.8444228824</v>
      </c>
      <c r="M3993">
        <v>0</v>
      </c>
    </row>
    <row r="3994" spans="1:15" x14ac:dyDescent="0.15">
      <c r="A3994">
        <v>191</v>
      </c>
      <c r="B3994" t="s">
        <v>259</v>
      </c>
      <c r="C3994" t="s">
        <v>464</v>
      </c>
      <c r="D3994">
        <v>3</v>
      </c>
      <c r="E3994">
        <v>6050000</v>
      </c>
      <c r="F3994">
        <v>9025000</v>
      </c>
      <c r="G3994">
        <v>7537500</v>
      </c>
      <c r="H3994">
        <v>12954104032.956276</v>
      </c>
      <c r="I3994">
        <v>2.3332726065615504E-5</v>
      </c>
      <c r="J3994">
        <v>2.8355211083377975E-5</v>
      </c>
      <c r="K3994">
        <v>3480.0256975445882</v>
      </c>
      <c r="L3994">
        <v>171762.07672247133</v>
      </c>
      <c r="M3994">
        <v>0</v>
      </c>
    </row>
    <row r="3995" spans="1:15" x14ac:dyDescent="0.15">
      <c r="A3995">
        <v>191</v>
      </c>
      <c r="B3995" t="s">
        <v>259</v>
      </c>
      <c r="C3995" t="s">
        <v>464</v>
      </c>
      <c r="D3995">
        <v>4</v>
      </c>
      <c r="E3995">
        <v>6050000</v>
      </c>
      <c r="F3995">
        <v>7537500</v>
      </c>
      <c r="G3995">
        <v>6793750</v>
      </c>
      <c r="H3995">
        <v>410068892.23615915</v>
      </c>
      <c r="I3995">
        <v>2.4705672329397376E-6</v>
      </c>
      <c r="J3995">
        <v>7.4930522507022078E-6</v>
      </c>
      <c r="K3995">
        <v>110.16202117220506</v>
      </c>
      <c r="L3995">
        <v>5935.9726548100698</v>
      </c>
      <c r="M3995">
        <v>0</v>
      </c>
    </row>
    <row r="3996" spans="1:15" x14ac:dyDescent="0.15">
      <c r="A3996">
        <v>191</v>
      </c>
      <c r="B3996" t="s">
        <v>259</v>
      </c>
      <c r="C3996" t="s">
        <v>464</v>
      </c>
      <c r="D3996">
        <v>5</v>
      </c>
      <c r="E3996">
        <v>6050000</v>
      </c>
      <c r="F3996">
        <v>6793750</v>
      </c>
      <c r="G3996">
        <v>6421875</v>
      </c>
      <c r="H3996">
        <v>-6521804.6171824653</v>
      </c>
      <c r="I3996">
        <v>-1.154586888637797E-7</v>
      </c>
      <c r="J3996">
        <v>4.9070263288986905E-6</v>
      </c>
      <c r="K3996">
        <v>-1.7520353089970071</v>
      </c>
      <c r="L3996">
        <v>-201.55608163009191</v>
      </c>
      <c r="M3996">
        <v>0</v>
      </c>
    </row>
    <row r="3997" spans="1:15" x14ac:dyDescent="0.15">
      <c r="A3997">
        <v>191</v>
      </c>
      <c r="B3997" t="s">
        <v>259</v>
      </c>
      <c r="C3997" t="s">
        <v>464</v>
      </c>
      <c r="D3997">
        <v>6</v>
      </c>
      <c r="E3997">
        <v>6421875</v>
      </c>
      <c r="F3997">
        <v>6793750</v>
      </c>
      <c r="G3997">
        <v>6607812.5</v>
      </c>
      <c r="H3997">
        <v>112519617.39518294</v>
      </c>
      <c r="I3997">
        <v>1.0616110706730048E-6</v>
      </c>
      <c r="J3997">
        <v>6.084096088435475E-6</v>
      </c>
      <c r="K3997">
        <v>30.227575679254493</v>
      </c>
      <c r="L3997">
        <v>1602.8270308091057</v>
      </c>
      <c r="M3997">
        <v>0</v>
      </c>
    </row>
    <row r="3998" spans="1:15" x14ac:dyDescent="0.15">
      <c r="A3998">
        <v>191</v>
      </c>
      <c r="B3998" t="s">
        <v>259</v>
      </c>
      <c r="C3998" t="s">
        <v>464</v>
      </c>
      <c r="D3998">
        <v>7</v>
      </c>
      <c r="E3998">
        <v>6421875</v>
      </c>
      <c r="F3998">
        <v>6607812.5</v>
      </c>
      <c r="G3998">
        <v>6514843.75</v>
      </c>
      <c r="H3998">
        <v>35564287.776182607</v>
      </c>
      <c r="I3998">
        <v>4.4579590128731219E-7</v>
      </c>
      <c r="J3998">
        <v>5.4682809190497824E-6</v>
      </c>
      <c r="K3998">
        <v>9.5540868794259506</v>
      </c>
      <c r="L3998">
        <v>445.89625079162653</v>
      </c>
      <c r="M3998">
        <v>0</v>
      </c>
    </row>
    <row r="3999" spans="1:15" x14ac:dyDescent="0.15">
      <c r="A3999">
        <v>191</v>
      </c>
      <c r="B3999" t="s">
        <v>259</v>
      </c>
      <c r="C3999" t="s">
        <v>464</v>
      </c>
      <c r="D3999">
        <v>8</v>
      </c>
      <c r="E3999">
        <v>6421875</v>
      </c>
      <c r="F3999">
        <v>6514843.75</v>
      </c>
      <c r="G3999">
        <v>6468359.375</v>
      </c>
      <c r="H3999">
        <v>10741254.88172188</v>
      </c>
      <c r="I3999">
        <v>1.5855833301229214E-7</v>
      </c>
      <c r="J3999">
        <v>5.1810433507747623E-6</v>
      </c>
      <c r="K3999">
        <v>2.8855598902997146</v>
      </c>
      <c r="L3999">
        <v>66.058412326879719</v>
      </c>
      <c r="M3999">
        <v>0</v>
      </c>
    </row>
    <row r="4000" spans="1:15" x14ac:dyDescent="0.15">
      <c r="A4000">
        <v>191</v>
      </c>
      <c r="B4000" t="s">
        <v>259</v>
      </c>
      <c r="C4000" t="s">
        <v>464</v>
      </c>
      <c r="D4000">
        <v>9</v>
      </c>
      <c r="E4000">
        <v>6421875</v>
      </c>
      <c r="F4000">
        <v>6468359.375</v>
      </c>
      <c r="G4000">
        <v>6445117.1875</v>
      </c>
      <c r="H4000">
        <v>1235485.6070068723</v>
      </c>
      <c r="I4000">
        <v>1.9922596463352251E-8</v>
      </c>
      <c r="J4000">
        <v>5.0424076142258225E-6</v>
      </c>
      <c r="K4000">
        <v>0.33190420969231549</v>
      </c>
      <c r="L4000">
        <v>-80.830672723794095</v>
      </c>
      <c r="M4000">
        <v>0</v>
      </c>
    </row>
    <row r="4001" spans="1:15" x14ac:dyDescent="0.15">
      <c r="A4001">
        <v>191</v>
      </c>
      <c r="B4001" t="s">
        <v>259</v>
      </c>
      <c r="C4001" t="s">
        <v>464</v>
      </c>
      <c r="D4001">
        <v>10</v>
      </c>
      <c r="E4001">
        <v>6445117.1875</v>
      </c>
      <c r="F4001">
        <v>6468359.375</v>
      </c>
      <c r="G4001">
        <v>6456738.28125</v>
      </c>
      <c r="H4001">
        <v>5760913.6537301959</v>
      </c>
      <c r="I4001">
        <v>8.8828916159158517E-8</v>
      </c>
      <c r="J4001">
        <v>5.1113139339216287E-6</v>
      </c>
      <c r="K4001">
        <v>1.5476274935968191</v>
      </c>
      <c r="L4001">
        <v>-10.776720337890094</v>
      </c>
      <c r="M4001">
        <v>0</v>
      </c>
    </row>
    <row r="4002" spans="1:15" x14ac:dyDescent="0.15">
      <c r="A4002">
        <v>191</v>
      </c>
      <c r="B4002" t="s">
        <v>259</v>
      </c>
      <c r="C4002" t="s">
        <v>464</v>
      </c>
      <c r="D4002">
        <v>11</v>
      </c>
      <c r="E4002">
        <v>6456738.28125</v>
      </c>
      <c r="F4002">
        <v>6468359.375</v>
      </c>
      <c r="G4002">
        <v>6462548.828125</v>
      </c>
      <c r="H4002">
        <v>8193112.397845773</v>
      </c>
      <c r="I4002">
        <v>1.2359032593753961E-7</v>
      </c>
      <c r="J4002">
        <v>5.1460753437000098E-6</v>
      </c>
      <c r="K4002">
        <v>2.2010199713416712</v>
      </c>
      <c r="L4002">
        <v>26.778344206690768</v>
      </c>
      <c r="M4002">
        <v>0</v>
      </c>
    </row>
    <row r="4003" spans="1:15" x14ac:dyDescent="0.15">
      <c r="A4003">
        <v>191</v>
      </c>
      <c r="B4003" t="s">
        <v>259</v>
      </c>
      <c r="C4003" t="s">
        <v>464</v>
      </c>
      <c r="D4003">
        <v>12</v>
      </c>
      <c r="E4003">
        <v>6456738.28125</v>
      </c>
      <c r="F4003">
        <v>6462548.828125</v>
      </c>
      <c r="G4003">
        <v>6459643.5546875</v>
      </c>
      <c r="H4003">
        <v>6962658.7593100751</v>
      </c>
      <c r="I4003">
        <v>1.0618384784964636E-7</v>
      </c>
      <c r="J4003">
        <v>5.1286688656121166E-6</v>
      </c>
      <c r="K4003">
        <v>1.8704675633289138</v>
      </c>
      <c r="L4003">
        <v>7.7870427425915389</v>
      </c>
      <c r="M4003">
        <v>0</v>
      </c>
    </row>
    <row r="4004" spans="1:15" x14ac:dyDescent="0.15">
      <c r="A4004">
        <v>191</v>
      </c>
      <c r="B4004" t="s">
        <v>259</v>
      </c>
      <c r="C4004" t="s">
        <v>464</v>
      </c>
      <c r="D4004">
        <v>13</v>
      </c>
      <c r="E4004">
        <v>6456738.28125</v>
      </c>
      <c r="F4004">
        <v>6459643.5546875</v>
      </c>
      <c r="G4004">
        <v>6458190.91796875</v>
      </c>
      <c r="H4004">
        <v>6358214.9565679794</v>
      </c>
      <c r="I4004">
        <v>9.7499945134972614E-8</v>
      </c>
      <c r="J4004">
        <v>5.1199849628974428E-6</v>
      </c>
      <c r="K4004">
        <v>1.708088138174334</v>
      </c>
      <c r="L4004">
        <v>-1.548049022871181</v>
      </c>
      <c r="M4004">
        <v>0</v>
      </c>
    </row>
    <row r="4005" spans="1:15" x14ac:dyDescent="0.15">
      <c r="A4005">
        <v>191</v>
      </c>
      <c r="B4005" t="s">
        <v>259</v>
      </c>
      <c r="C4005" t="s">
        <v>464</v>
      </c>
      <c r="D4005">
        <v>14</v>
      </c>
      <c r="E4005">
        <v>6458190.91796875</v>
      </c>
      <c r="F4005">
        <v>6459643.5546875</v>
      </c>
      <c r="G4005">
        <v>6458917.236328125</v>
      </c>
      <c r="H4005">
        <v>6659553.8818821814</v>
      </c>
      <c r="I4005">
        <v>1.0184045887414354E-7</v>
      </c>
      <c r="J4005">
        <v>5.1243254766366138E-6</v>
      </c>
      <c r="K4005">
        <v>1.7890406456650874</v>
      </c>
      <c r="L4005">
        <v>3.1063510835156283</v>
      </c>
      <c r="M4005">
        <v>0</v>
      </c>
    </row>
    <row r="4006" spans="1:15" x14ac:dyDescent="0.15">
      <c r="A4006">
        <v>191</v>
      </c>
      <c r="B4006" t="s">
        <v>259</v>
      </c>
      <c r="C4006" t="s">
        <v>464</v>
      </c>
      <c r="D4006">
        <v>15</v>
      </c>
      <c r="E4006">
        <v>6458190.91796875</v>
      </c>
      <c r="F4006">
        <v>6458917.236328125</v>
      </c>
      <c r="G4006">
        <v>6458554.0771484375</v>
      </c>
      <c r="H4006">
        <v>6508666.9075542074</v>
      </c>
      <c r="I4006">
        <v>9.9669885698689524E-8</v>
      </c>
      <c r="J4006">
        <v>5.1221549034611597E-6</v>
      </c>
      <c r="K4006">
        <v>1.7485059589935716</v>
      </c>
      <c r="L4006">
        <v>0.77591407933051704</v>
      </c>
      <c r="M4006">
        <v>0</v>
      </c>
    </row>
    <row r="4007" spans="1:15" x14ac:dyDescent="0.15">
      <c r="A4007">
        <v>191</v>
      </c>
      <c r="B4007" t="s">
        <v>259</v>
      </c>
      <c r="C4007" t="s">
        <v>465</v>
      </c>
      <c r="D4007">
        <v>15</v>
      </c>
      <c r="E4007">
        <v>6458190.91796875</v>
      </c>
      <c r="F4007">
        <v>6458917.236328125</v>
      </c>
      <c r="G4007">
        <v>6458554.0771484375</v>
      </c>
      <c r="H4007">
        <v>6508666.9075542074</v>
      </c>
      <c r="I4007">
        <v>9.9669885698689524E-8</v>
      </c>
      <c r="J4007">
        <v>5.1221549034611597E-6</v>
      </c>
      <c r="K4007">
        <v>1.7485059589935716</v>
      </c>
      <c r="L4007">
        <v>0.77591407933051704</v>
      </c>
      <c r="M4007">
        <v>0</v>
      </c>
      <c r="N4007" t="s">
        <v>466</v>
      </c>
      <c r="O4007" t="s">
        <v>467</v>
      </c>
    </row>
    <row r="4008" spans="1:15" x14ac:dyDescent="0.15">
      <c r="A4008">
        <v>192</v>
      </c>
      <c r="B4008" t="s">
        <v>260</v>
      </c>
      <c r="C4008" t="s">
        <v>461</v>
      </c>
      <c r="D4008">
        <v>0</v>
      </c>
      <c r="E4008">
        <v>100000</v>
      </c>
      <c r="F4008">
        <v>12000000</v>
      </c>
      <c r="G4008">
        <v>100000</v>
      </c>
      <c r="H4008">
        <v>3.550504133448154</v>
      </c>
      <c r="I4008">
        <v>-5.449279658239093E-4</v>
      </c>
      <c r="J4008">
        <v>-5.3999523088692626E-4</v>
      </c>
      <c r="K4008">
        <v>9.4580180589680269E-7</v>
      </c>
      <c r="L4008">
        <v>-99.996449495866557</v>
      </c>
      <c r="M4008">
        <v>0</v>
      </c>
      <c r="O4008" t="s">
        <v>462</v>
      </c>
    </row>
    <row r="4009" spans="1:15" x14ac:dyDescent="0.15">
      <c r="A4009">
        <v>192</v>
      </c>
      <c r="B4009" t="s">
        <v>260</v>
      </c>
      <c r="C4009" t="s">
        <v>461</v>
      </c>
      <c r="D4009">
        <v>0</v>
      </c>
      <c r="E4009">
        <v>100000</v>
      </c>
      <c r="F4009">
        <v>12000000</v>
      </c>
      <c r="G4009">
        <v>12000000</v>
      </c>
      <c r="H4009">
        <v>26776446104822.07</v>
      </c>
      <c r="I4009">
        <v>7.6245055522537299E-3</v>
      </c>
      <c r="J4009">
        <v>7.6294382871907127E-3</v>
      </c>
      <c r="K4009">
        <v>7132849.3446489694</v>
      </c>
      <c r="L4009">
        <v>223136950.87351725</v>
      </c>
      <c r="M4009">
        <v>0</v>
      </c>
      <c r="O4009" t="s">
        <v>463</v>
      </c>
    </row>
    <row r="4010" spans="1:15" x14ac:dyDescent="0.15">
      <c r="A4010">
        <v>192</v>
      </c>
      <c r="B4010" t="s">
        <v>260</v>
      </c>
      <c r="C4010" t="s">
        <v>464</v>
      </c>
      <c r="D4010">
        <v>1</v>
      </c>
      <c r="E4010">
        <v>100000</v>
      </c>
      <c r="F4010">
        <v>12000000</v>
      </c>
      <c r="G4010">
        <v>6050000</v>
      </c>
      <c r="H4010">
        <v>-6790664.4868442127</v>
      </c>
      <c r="I4010">
        <v>-2.2365690630528917E-6</v>
      </c>
      <c r="J4010">
        <v>2.6961658739301509E-6</v>
      </c>
      <c r="K4010">
        <v>-1.8089326173123093</v>
      </c>
      <c r="L4010">
        <v>-212.24238821230102</v>
      </c>
      <c r="M4010">
        <v>0</v>
      </c>
    </row>
    <row r="4011" spans="1:15" x14ac:dyDescent="0.15">
      <c r="A4011">
        <v>192</v>
      </c>
      <c r="B4011" t="s">
        <v>260</v>
      </c>
      <c r="C4011" t="s">
        <v>464</v>
      </c>
      <c r="D4011">
        <v>2</v>
      </c>
      <c r="E4011">
        <v>6050000</v>
      </c>
      <c r="F4011">
        <v>12000000</v>
      </c>
      <c r="G4011">
        <v>9025000</v>
      </c>
      <c r="H4011">
        <v>338061617733.83551</v>
      </c>
      <c r="I4011">
        <v>2.5021892486074411E-4</v>
      </c>
      <c r="J4011">
        <v>2.5515165979772715E-4</v>
      </c>
      <c r="K4011">
        <v>90054.616623283306</v>
      </c>
      <c r="L4011">
        <v>3745735.0995438839</v>
      </c>
      <c r="M4011">
        <v>0</v>
      </c>
    </row>
    <row r="4012" spans="1:15" x14ac:dyDescent="0.15">
      <c r="A4012">
        <v>192</v>
      </c>
      <c r="B4012" t="s">
        <v>260</v>
      </c>
      <c r="C4012" t="s">
        <v>464</v>
      </c>
      <c r="D4012">
        <v>3</v>
      </c>
      <c r="E4012">
        <v>6050000</v>
      </c>
      <c r="F4012">
        <v>9025000</v>
      </c>
      <c r="G4012">
        <v>7537500</v>
      </c>
      <c r="H4012">
        <v>7815846182.3220911</v>
      </c>
      <c r="I4012">
        <v>1.5896472564399848E-5</v>
      </c>
      <c r="J4012">
        <v>2.0829207501382891E-5</v>
      </c>
      <c r="K4012">
        <v>2082.0258633730186</v>
      </c>
      <c r="L4012">
        <v>103592.81833926489</v>
      </c>
      <c r="M4012">
        <v>0</v>
      </c>
    </row>
    <row r="4013" spans="1:15" x14ac:dyDescent="0.15">
      <c r="A4013">
        <v>192</v>
      </c>
      <c r="B4013" t="s">
        <v>260</v>
      </c>
      <c r="C4013" t="s">
        <v>464</v>
      </c>
      <c r="D4013">
        <v>4</v>
      </c>
      <c r="E4013">
        <v>6050000</v>
      </c>
      <c r="F4013">
        <v>7537500</v>
      </c>
      <c r="G4013">
        <v>6793750</v>
      </c>
      <c r="H4013">
        <v>184381108.74433652</v>
      </c>
      <c r="I4013">
        <v>1.4637258237754894E-6</v>
      </c>
      <c r="J4013">
        <v>6.396460760758532E-6</v>
      </c>
      <c r="K4013">
        <v>49.116401240261993</v>
      </c>
      <c r="L4013">
        <v>2613.9813614621748</v>
      </c>
      <c r="M4013">
        <v>0</v>
      </c>
    </row>
    <row r="4014" spans="1:15" x14ac:dyDescent="0.15">
      <c r="A4014">
        <v>192</v>
      </c>
      <c r="B4014" t="s">
        <v>260</v>
      </c>
      <c r="C4014" t="s">
        <v>464</v>
      </c>
      <c r="D4014">
        <v>5</v>
      </c>
      <c r="E4014">
        <v>6050000</v>
      </c>
      <c r="F4014">
        <v>6793750</v>
      </c>
      <c r="G4014">
        <v>6421875</v>
      </c>
      <c r="H4014">
        <v>-23692942.600928333</v>
      </c>
      <c r="I4014">
        <v>-7.4300507645005456E-7</v>
      </c>
      <c r="J4014">
        <v>4.1897298605329881E-6</v>
      </c>
      <c r="K4014">
        <v>-6.3114496017230257</v>
      </c>
      <c r="L4014">
        <v>-468.94119865192539</v>
      </c>
      <c r="M4014">
        <v>0</v>
      </c>
    </row>
    <row r="4015" spans="1:15" x14ac:dyDescent="0.15">
      <c r="A4015">
        <v>192</v>
      </c>
      <c r="B4015" t="s">
        <v>260</v>
      </c>
      <c r="C4015" t="s">
        <v>464</v>
      </c>
      <c r="D4015">
        <v>6</v>
      </c>
      <c r="E4015">
        <v>6421875</v>
      </c>
      <c r="F4015">
        <v>6793750</v>
      </c>
      <c r="G4015">
        <v>6607812.5</v>
      </c>
      <c r="H4015">
        <v>18900475.654069971</v>
      </c>
      <c r="I4015">
        <v>2.59322296878057E-7</v>
      </c>
      <c r="J4015">
        <v>5.1920572338610996E-6</v>
      </c>
      <c r="K4015">
        <v>5.0348072651212892</v>
      </c>
      <c r="L4015">
        <v>186.03226338625637</v>
      </c>
      <c r="M4015">
        <v>0</v>
      </c>
    </row>
    <row r="4016" spans="1:15" x14ac:dyDescent="0.15">
      <c r="A4016">
        <v>192</v>
      </c>
      <c r="B4016" t="s">
        <v>260</v>
      </c>
      <c r="C4016" t="s">
        <v>464</v>
      </c>
      <c r="D4016">
        <v>7</v>
      </c>
      <c r="E4016">
        <v>6421875</v>
      </c>
      <c r="F4016">
        <v>6607812.5</v>
      </c>
      <c r="G4016">
        <v>6514843.75</v>
      </c>
      <c r="H4016">
        <v>-13456714.55279664</v>
      </c>
      <c r="I4016">
        <v>-2.6556180137665128E-7</v>
      </c>
      <c r="J4016">
        <v>4.6671731356063913E-6</v>
      </c>
      <c r="K4016">
        <v>-3.5846697953601181</v>
      </c>
      <c r="L4016">
        <v>-306.55467834967862</v>
      </c>
      <c r="M4016">
        <v>0</v>
      </c>
    </row>
    <row r="4017" spans="1:15" x14ac:dyDescent="0.15">
      <c r="A4017">
        <v>192</v>
      </c>
      <c r="B4017" t="s">
        <v>260</v>
      </c>
      <c r="C4017" t="s">
        <v>464</v>
      </c>
      <c r="D4017">
        <v>8</v>
      </c>
      <c r="E4017">
        <v>6514843.75</v>
      </c>
      <c r="F4017">
        <v>6607812.5</v>
      </c>
      <c r="G4017">
        <v>6561328.125</v>
      </c>
      <c r="H4017">
        <v>-567206.6058245732</v>
      </c>
      <c r="I4017">
        <v>-9.2409726994457421E-9</v>
      </c>
      <c r="J4017">
        <v>4.9234939642835969E-6</v>
      </c>
      <c r="K4017">
        <v>-0.15109545347423012</v>
      </c>
      <c r="L4017">
        <v>-108.64469197422699</v>
      </c>
      <c r="M4017">
        <v>0</v>
      </c>
    </row>
    <row r="4018" spans="1:15" x14ac:dyDescent="0.15">
      <c r="A4018">
        <v>192</v>
      </c>
      <c r="B4018" t="s">
        <v>260</v>
      </c>
      <c r="C4018" t="s">
        <v>464</v>
      </c>
      <c r="D4018">
        <v>9</v>
      </c>
      <c r="E4018">
        <v>6561328.125</v>
      </c>
      <c r="F4018">
        <v>6607812.5</v>
      </c>
      <c r="G4018">
        <v>6584570.3125</v>
      </c>
      <c r="H4018">
        <v>8278280.8627971634</v>
      </c>
      <c r="I4018">
        <v>1.2349084701806817E-7</v>
      </c>
      <c r="J4018">
        <v>5.0562257840011108E-6</v>
      </c>
      <c r="K4018">
        <v>2.2052116250180478</v>
      </c>
      <c r="L4018">
        <v>25.722415737316396</v>
      </c>
      <c r="M4018">
        <v>0</v>
      </c>
    </row>
    <row r="4019" spans="1:15" x14ac:dyDescent="0.15">
      <c r="A4019">
        <v>192</v>
      </c>
      <c r="B4019" t="s">
        <v>260</v>
      </c>
      <c r="C4019" t="s">
        <v>464</v>
      </c>
      <c r="D4019">
        <v>10</v>
      </c>
      <c r="E4019">
        <v>6561328.125</v>
      </c>
      <c r="F4019">
        <v>6584570.3125</v>
      </c>
      <c r="G4019">
        <v>6572949.21875</v>
      </c>
      <c r="H4019">
        <v>3641956.7815174405</v>
      </c>
      <c r="I4019">
        <v>5.6743131746233161E-8</v>
      </c>
      <c r="J4019">
        <v>4.9894780687292758E-6</v>
      </c>
      <c r="K4019">
        <v>0.97016343918800896</v>
      </c>
      <c r="L4019">
        <v>-44.59174017154443</v>
      </c>
      <c r="M4019">
        <v>0</v>
      </c>
    </row>
    <row r="4020" spans="1:15" x14ac:dyDescent="0.15">
      <c r="A4020">
        <v>192</v>
      </c>
      <c r="B4020" t="s">
        <v>260</v>
      </c>
      <c r="C4020" t="s">
        <v>464</v>
      </c>
      <c r="D4020">
        <v>11</v>
      </c>
      <c r="E4020">
        <v>6572949.21875</v>
      </c>
      <c r="F4020">
        <v>6584570.3125</v>
      </c>
      <c r="G4020">
        <v>6578759.765625</v>
      </c>
      <c r="H4020">
        <v>5905778.0592014268</v>
      </c>
      <c r="I4020">
        <v>9.0022413038938819E-8</v>
      </c>
      <c r="J4020">
        <v>5.0227573500219814E-6</v>
      </c>
      <c r="K4020">
        <v>1.5732119562958364</v>
      </c>
      <c r="L4020">
        <v>-10.229613641464807</v>
      </c>
      <c r="M4020">
        <v>0</v>
      </c>
    </row>
    <row r="4021" spans="1:15" x14ac:dyDescent="0.15">
      <c r="A4021">
        <v>192</v>
      </c>
      <c r="B4021" t="s">
        <v>260</v>
      </c>
      <c r="C4021" t="s">
        <v>464</v>
      </c>
      <c r="D4021">
        <v>12</v>
      </c>
      <c r="E4021">
        <v>6578759.765625</v>
      </c>
      <c r="F4021">
        <v>6584570.3125</v>
      </c>
      <c r="G4021">
        <v>6581665.0390625</v>
      </c>
      <c r="H4021">
        <v>7078260.3253755355</v>
      </c>
      <c r="I4021">
        <v>1.0673214963139341E-7</v>
      </c>
      <c r="J4021">
        <v>5.039467086614436E-6</v>
      </c>
      <c r="K4021">
        <v>1.8855438965075155</v>
      </c>
      <c r="L4021">
        <v>7.5451315642123769</v>
      </c>
      <c r="M4021">
        <v>0</v>
      </c>
    </row>
    <row r="4022" spans="1:15" x14ac:dyDescent="0.15">
      <c r="A4022">
        <v>192</v>
      </c>
      <c r="B4022" t="s">
        <v>260</v>
      </c>
      <c r="C4022" t="s">
        <v>464</v>
      </c>
      <c r="D4022">
        <v>13</v>
      </c>
      <c r="E4022">
        <v>6578759.765625</v>
      </c>
      <c r="F4022">
        <v>6581665.0390625</v>
      </c>
      <c r="G4022">
        <v>6580212.40234375</v>
      </c>
      <c r="H4022">
        <v>6488591.3865077579</v>
      </c>
      <c r="I4022">
        <v>9.8371139209806887E-8</v>
      </c>
      <c r="J4022">
        <v>5.0311060761928495E-6</v>
      </c>
      <c r="K4022">
        <v>1.7284648096228137</v>
      </c>
      <c r="L4022">
        <v>-1.3923717082955915</v>
      </c>
      <c r="M4022">
        <v>0</v>
      </c>
    </row>
    <row r="4023" spans="1:15" x14ac:dyDescent="0.15">
      <c r="A4023">
        <v>192</v>
      </c>
      <c r="B4023" t="s">
        <v>260</v>
      </c>
      <c r="C4023" t="s">
        <v>464</v>
      </c>
      <c r="D4023">
        <v>14</v>
      </c>
      <c r="E4023">
        <v>6580212.40234375</v>
      </c>
      <c r="F4023">
        <v>6581665.0390625</v>
      </c>
      <c r="G4023">
        <v>6580938.720703125</v>
      </c>
      <c r="H4023">
        <v>6782579.8787377309</v>
      </c>
      <c r="I4023">
        <v>1.0255029298570598E-7</v>
      </c>
      <c r="J4023">
        <v>5.0352852299687486E-6</v>
      </c>
      <c r="K4023">
        <v>1.8067789972460646</v>
      </c>
      <c r="L4023">
        <v>3.06401816811116</v>
      </c>
      <c r="M4023">
        <v>0</v>
      </c>
    </row>
    <row r="4024" spans="1:15" x14ac:dyDescent="0.15">
      <c r="A4024">
        <v>192</v>
      </c>
      <c r="B4024" t="s">
        <v>260</v>
      </c>
      <c r="C4024" t="s">
        <v>464</v>
      </c>
      <c r="D4024">
        <v>15</v>
      </c>
      <c r="E4024">
        <v>6580212.40234375</v>
      </c>
      <c r="F4024">
        <v>6580938.720703125</v>
      </c>
      <c r="G4024">
        <v>6580575.5615234375</v>
      </c>
      <c r="H4024">
        <v>6635377.3268080978</v>
      </c>
      <c r="I4024">
        <v>1.0046042034685504E-7</v>
      </c>
      <c r="J4024">
        <v>5.0331953573298977E-6</v>
      </c>
      <c r="K4024">
        <v>1.7675664138452802</v>
      </c>
      <c r="L4024">
        <v>0.83278073129477714</v>
      </c>
      <c r="M4024">
        <v>0</v>
      </c>
    </row>
    <row r="4025" spans="1:15" x14ac:dyDescent="0.15">
      <c r="A4025">
        <v>192</v>
      </c>
      <c r="B4025" t="s">
        <v>260</v>
      </c>
      <c r="C4025" t="s">
        <v>465</v>
      </c>
      <c r="D4025">
        <v>15</v>
      </c>
      <c r="E4025">
        <v>6580212.40234375</v>
      </c>
      <c r="F4025">
        <v>6580938.720703125</v>
      </c>
      <c r="G4025">
        <v>6580575.5615234375</v>
      </c>
      <c r="H4025">
        <v>6635377.3268080978</v>
      </c>
      <c r="I4025">
        <v>1.0046042034685504E-7</v>
      </c>
      <c r="J4025">
        <v>5.0331953573298977E-6</v>
      </c>
      <c r="K4025">
        <v>1.7675664138452802</v>
      </c>
      <c r="L4025">
        <v>0.83278073129477714</v>
      </c>
      <c r="M4025">
        <v>0</v>
      </c>
      <c r="N4025" t="s">
        <v>466</v>
      </c>
      <c r="O4025" t="s">
        <v>467</v>
      </c>
    </row>
    <row r="4026" spans="1:15" x14ac:dyDescent="0.15">
      <c r="A4026">
        <v>193</v>
      </c>
      <c r="B4026" t="s">
        <v>261</v>
      </c>
      <c r="C4026" t="s">
        <v>461</v>
      </c>
      <c r="D4026">
        <v>0</v>
      </c>
      <c r="E4026">
        <v>100000</v>
      </c>
      <c r="F4026">
        <v>12000000</v>
      </c>
      <c r="G4026">
        <v>100000</v>
      </c>
      <c r="H4026">
        <v>-3.5671885617241954</v>
      </c>
      <c r="I4026">
        <v>-5.4122366694435637E-4</v>
      </c>
      <c r="J4026">
        <v>-5.3632028359045241E-4</v>
      </c>
      <c r="K4026">
        <v>-9.748216260149538E-7</v>
      </c>
      <c r="L4026">
        <v>-100.00356718856172</v>
      </c>
      <c r="M4026">
        <v>0</v>
      </c>
      <c r="O4026" t="s">
        <v>462</v>
      </c>
    </row>
    <row r="4027" spans="1:15" x14ac:dyDescent="0.15">
      <c r="A4027">
        <v>193</v>
      </c>
      <c r="B4027" t="s">
        <v>261</v>
      </c>
      <c r="C4027" t="s">
        <v>461</v>
      </c>
      <c r="D4027">
        <v>0</v>
      </c>
      <c r="E4027">
        <v>100000</v>
      </c>
      <c r="F4027">
        <v>12000000</v>
      </c>
      <c r="G4027">
        <v>12000000</v>
      </c>
      <c r="H4027">
        <v>28320521617210.309</v>
      </c>
      <c r="I4027">
        <v>7.9155073192336244E-3</v>
      </c>
      <c r="J4027">
        <v>7.9204107025875291E-3</v>
      </c>
      <c r="K4027">
        <v>7739276.0306274863</v>
      </c>
      <c r="L4027">
        <v>236004246.81008589</v>
      </c>
      <c r="M4027">
        <v>0</v>
      </c>
      <c r="O4027" t="s">
        <v>463</v>
      </c>
    </row>
    <row r="4028" spans="1:15" x14ac:dyDescent="0.15">
      <c r="A4028">
        <v>193</v>
      </c>
      <c r="B4028" t="s">
        <v>261</v>
      </c>
      <c r="C4028" t="s">
        <v>464</v>
      </c>
      <c r="D4028">
        <v>1</v>
      </c>
      <c r="E4028">
        <v>100000</v>
      </c>
      <c r="F4028">
        <v>12000000</v>
      </c>
      <c r="G4028">
        <v>6050000</v>
      </c>
      <c r="H4028">
        <v>-7503665.1324052559</v>
      </c>
      <c r="I4028">
        <v>-2.1496831263968031E-6</v>
      </c>
      <c r="J4028">
        <v>2.7537002275072093E-6</v>
      </c>
      <c r="K4028">
        <v>-2.0505602434168604</v>
      </c>
      <c r="L4028">
        <v>-224.02752284967366</v>
      </c>
      <c r="M4028">
        <v>0</v>
      </c>
    </row>
    <row r="4029" spans="1:15" x14ac:dyDescent="0.15">
      <c r="A4029">
        <v>193</v>
      </c>
      <c r="B4029" t="s">
        <v>261</v>
      </c>
      <c r="C4029" t="s">
        <v>464</v>
      </c>
      <c r="D4029">
        <v>2</v>
      </c>
      <c r="E4029">
        <v>6050000</v>
      </c>
      <c r="F4029">
        <v>12000000</v>
      </c>
      <c r="G4029">
        <v>9025000</v>
      </c>
      <c r="H4029">
        <v>360586795270.57343</v>
      </c>
      <c r="I4029">
        <v>2.6076507097088953E-4</v>
      </c>
      <c r="J4029">
        <v>2.6566845432479354E-4</v>
      </c>
      <c r="K4029">
        <v>98539.171676218</v>
      </c>
      <c r="L4029">
        <v>3995321.5542445807</v>
      </c>
      <c r="M4029">
        <v>0</v>
      </c>
    </row>
    <row r="4030" spans="1:15" x14ac:dyDescent="0.15">
      <c r="A4030">
        <v>193</v>
      </c>
      <c r="B4030" t="s">
        <v>261</v>
      </c>
      <c r="C4030" t="s">
        <v>464</v>
      </c>
      <c r="D4030">
        <v>3</v>
      </c>
      <c r="E4030">
        <v>6050000</v>
      </c>
      <c r="F4030">
        <v>9025000</v>
      </c>
      <c r="G4030">
        <v>7537500</v>
      </c>
      <c r="H4030">
        <v>8611954898.9397621</v>
      </c>
      <c r="I4030">
        <v>1.692319334609927E-5</v>
      </c>
      <c r="J4030">
        <v>2.1826576700003284E-5</v>
      </c>
      <c r="K4030">
        <v>2353.4275613661807</v>
      </c>
      <c r="L4030">
        <v>114154.7913623849</v>
      </c>
      <c r="M4030">
        <v>0</v>
      </c>
    </row>
    <row r="4031" spans="1:15" x14ac:dyDescent="0.15">
      <c r="A4031">
        <v>193</v>
      </c>
      <c r="B4031" t="s">
        <v>261</v>
      </c>
      <c r="C4031" t="s">
        <v>464</v>
      </c>
      <c r="D4031">
        <v>4</v>
      </c>
      <c r="E4031">
        <v>6050000</v>
      </c>
      <c r="F4031">
        <v>7537500</v>
      </c>
      <c r="G4031">
        <v>6793750</v>
      </c>
      <c r="H4031">
        <v>219972968.53728482</v>
      </c>
      <c r="I4031">
        <v>1.6347150752398132E-6</v>
      </c>
      <c r="J4031">
        <v>6.5380984291438256E-6</v>
      </c>
      <c r="K4031">
        <v>60.113000240504732</v>
      </c>
      <c r="L4031">
        <v>3137.8725819655538</v>
      </c>
      <c r="M4031">
        <v>0</v>
      </c>
    </row>
    <row r="4032" spans="1:15" x14ac:dyDescent="0.15">
      <c r="A4032">
        <v>193</v>
      </c>
      <c r="B4032" t="s">
        <v>261</v>
      </c>
      <c r="C4032" t="s">
        <v>464</v>
      </c>
      <c r="D4032">
        <v>5</v>
      </c>
      <c r="E4032">
        <v>6050000</v>
      </c>
      <c r="F4032">
        <v>6793750</v>
      </c>
      <c r="G4032">
        <v>6421875</v>
      </c>
      <c r="H4032">
        <v>-22621094.17131196</v>
      </c>
      <c r="I4032">
        <v>-6.2077507683666342E-7</v>
      </c>
      <c r="J4032">
        <v>4.282608277067349E-6</v>
      </c>
      <c r="K4032">
        <v>-6.1817679163159083</v>
      </c>
      <c r="L4032">
        <v>-452.25061483308161</v>
      </c>
      <c r="M4032">
        <v>0</v>
      </c>
    </row>
    <row r="4033" spans="1:15" x14ac:dyDescent="0.15">
      <c r="A4033">
        <v>193</v>
      </c>
      <c r="B4033" t="s">
        <v>261</v>
      </c>
      <c r="C4033" t="s">
        <v>464</v>
      </c>
      <c r="D4033">
        <v>6</v>
      </c>
      <c r="E4033">
        <v>6421875</v>
      </c>
      <c r="F4033">
        <v>6793750</v>
      </c>
      <c r="G4033">
        <v>6607812.5</v>
      </c>
      <c r="H4033">
        <v>32148713.691310842</v>
      </c>
      <c r="I4033">
        <v>4.0409531484514303E-7</v>
      </c>
      <c r="J4033">
        <v>5.3074786687491555E-6</v>
      </c>
      <c r="K4033">
        <v>8.7854232577223392</v>
      </c>
      <c r="L4033">
        <v>386.52581608983064</v>
      </c>
      <c r="M4033">
        <v>0</v>
      </c>
    </row>
    <row r="4034" spans="1:15" x14ac:dyDescent="0.15">
      <c r="A4034">
        <v>193</v>
      </c>
      <c r="B4034" t="s">
        <v>261</v>
      </c>
      <c r="C4034" t="s">
        <v>464</v>
      </c>
      <c r="D4034">
        <v>7</v>
      </c>
      <c r="E4034">
        <v>6421875</v>
      </c>
      <c r="F4034">
        <v>6607812.5</v>
      </c>
      <c r="G4034">
        <v>6514843.75</v>
      </c>
      <c r="H4034">
        <v>-7462759.2654214371</v>
      </c>
      <c r="I4034">
        <v>-1.3250607322291822E-7</v>
      </c>
      <c r="J4034">
        <v>4.7708772806810942E-6</v>
      </c>
      <c r="K4034">
        <v>-2.0393817135811836</v>
      </c>
      <c r="L4034">
        <v>-214.5500882568586</v>
      </c>
      <c r="M4034">
        <v>0</v>
      </c>
    </row>
    <row r="4035" spans="1:15" x14ac:dyDescent="0.15">
      <c r="A4035">
        <v>193</v>
      </c>
      <c r="B4035" t="s">
        <v>261</v>
      </c>
      <c r="C4035" t="s">
        <v>464</v>
      </c>
      <c r="D4035">
        <v>8</v>
      </c>
      <c r="E4035">
        <v>6514843.75</v>
      </c>
      <c r="F4035">
        <v>6607812.5</v>
      </c>
      <c r="G4035">
        <v>6561328.125</v>
      </c>
      <c r="H4035">
        <v>8751466.7957908008</v>
      </c>
      <c r="I4035">
        <v>1.2956098696103186E-7</v>
      </c>
      <c r="J4035">
        <v>5.0329443408650443E-6</v>
      </c>
      <c r="K4035">
        <v>2.391552603478063</v>
      </c>
      <c r="L4035">
        <v>33.379502275551886</v>
      </c>
      <c r="M4035">
        <v>0</v>
      </c>
    </row>
    <row r="4036" spans="1:15" x14ac:dyDescent="0.15">
      <c r="A4036">
        <v>193</v>
      </c>
      <c r="B4036" t="s">
        <v>261</v>
      </c>
      <c r="C4036" t="s">
        <v>464</v>
      </c>
      <c r="D4036">
        <v>9</v>
      </c>
      <c r="E4036">
        <v>6514843.75</v>
      </c>
      <c r="F4036">
        <v>6561328.125</v>
      </c>
      <c r="G4036">
        <v>6538085.9375</v>
      </c>
      <c r="H4036">
        <v>-185622.98222990596</v>
      </c>
      <c r="I4036">
        <v>-3.0020198109447169E-9</v>
      </c>
      <c r="J4036">
        <v>4.9003813340930677E-6</v>
      </c>
      <c r="K4036">
        <v>-5.0726025336782374E-2</v>
      </c>
      <c r="L4036">
        <v>-102.83910282006607</v>
      </c>
      <c r="M4036">
        <v>0</v>
      </c>
    </row>
    <row r="4037" spans="1:15" x14ac:dyDescent="0.15">
      <c r="A4037">
        <v>193</v>
      </c>
      <c r="B4037" t="s">
        <v>261</v>
      </c>
      <c r="C4037" t="s">
        <v>464</v>
      </c>
      <c r="D4037">
        <v>10</v>
      </c>
      <c r="E4037">
        <v>6538085.9375</v>
      </c>
      <c r="F4037">
        <v>6561328.125</v>
      </c>
      <c r="G4037">
        <v>6549707.03125</v>
      </c>
      <c r="H4037">
        <v>4066862.796350887</v>
      </c>
      <c r="I4037">
        <v>6.2891289703642042E-8</v>
      </c>
      <c r="J4037">
        <v>4.9662746436076545E-6</v>
      </c>
      <c r="K4037">
        <v>1.111369846398665</v>
      </c>
      <c r="L4037">
        <v>-37.907714391696487</v>
      </c>
      <c r="M4037">
        <v>0</v>
      </c>
    </row>
    <row r="4038" spans="1:15" x14ac:dyDescent="0.15">
      <c r="A4038">
        <v>193</v>
      </c>
      <c r="B4038" t="s">
        <v>261</v>
      </c>
      <c r="C4038" t="s">
        <v>464</v>
      </c>
      <c r="D4038">
        <v>11</v>
      </c>
      <c r="E4038">
        <v>6549707.03125</v>
      </c>
      <c r="F4038">
        <v>6561328.125</v>
      </c>
      <c r="G4038">
        <v>6555517.578125</v>
      </c>
      <c r="H4038">
        <v>6354106.1948479665</v>
      </c>
      <c r="I4038">
        <v>9.612890654362686E-8</v>
      </c>
      <c r="J4038">
        <v>4.9995122604476393E-6</v>
      </c>
      <c r="K4038">
        <v>1.7364151139068094</v>
      </c>
      <c r="L4038">
        <v>-3.0723948319369905</v>
      </c>
      <c r="M4038">
        <v>0</v>
      </c>
    </row>
    <row r="4039" spans="1:15" x14ac:dyDescent="0.15">
      <c r="A4039">
        <v>193</v>
      </c>
      <c r="B4039" t="s">
        <v>261</v>
      </c>
      <c r="C4039" t="s">
        <v>464</v>
      </c>
      <c r="D4039">
        <v>12</v>
      </c>
      <c r="E4039">
        <v>6555517.578125</v>
      </c>
      <c r="F4039">
        <v>6561328.125</v>
      </c>
      <c r="G4039">
        <v>6558422.8515625</v>
      </c>
      <c r="H4039">
        <v>7538890.2087850329</v>
      </c>
      <c r="I4039">
        <v>1.1282060053211052E-7</v>
      </c>
      <c r="J4039">
        <v>5.016203954436123E-6</v>
      </c>
      <c r="K4039">
        <v>2.0601863581116322</v>
      </c>
      <c r="L4039">
        <v>14.94974293993476</v>
      </c>
      <c r="M4039">
        <v>0</v>
      </c>
    </row>
    <row r="4040" spans="1:15" x14ac:dyDescent="0.15">
      <c r="A4040">
        <v>193</v>
      </c>
      <c r="B4040" t="s">
        <v>261</v>
      </c>
      <c r="C4040" t="s">
        <v>464</v>
      </c>
      <c r="D4040">
        <v>13</v>
      </c>
      <c r="E4040">
        <v>6555517.578125</v>
      </c>
      <c r="F4040">
        <v>6558422.8515625</v>
      </c>
      <c r="G4040">
        <v>6556970.21484375</v>
      </c>
      <c r="H4040">
        <v>6943027.5130145233</v>
      </c>
      <c r="I4040">
        <v>1.0446848747082512E-7</v>
      </c>
      <c r="J4040">
        <v>5.0078518413748375E-6</v>
      </c>
      <c r="K4040">
        <v>1.8973522853055946</v>
      </c>
      <c r="L4040">
        <v>5.8877390856040801</v>
      </c>
      <c r="M4040">
        <v>0</v>
      </c>
    </row>
    <row r="4041" spans="1:15" x14ac:dyDescent="0.15">
      <c r="A4041">
        <v>193</v>
      </c>
      <c r="B4041" t="s">
        <v>261</v>
      </c>
      <c r="C4041" t="s">
        <v>464</v>
      </c>
      <c r="D4041">
        <v>14</v>
      </c>
      <c r="E4041">
        <v>6555517.578125</v>
      </c>
      <c r="F4041">
        <v>6556970.21484375</v>
      </c>
      <c r="G4041">
        <v>6556243.896484375</v>
      </c>
      <c r="H4041">
        <v>6647700.4657327393</v>
      </c>
      <c r="I4041">
        <v>1.0029711943056543E-7</v>
      </c>
      <c r="J4041">
        <v>5.0036804733345779E-6</v>
      </c>
      <c r="K4041">
        <v>1.8166469378152807</v>
      </c>
      <c r="L4041">
        <v>1.3949537371147167</v>
      </c>
      <c r="M4041">
        <v>0</v>
      </c>
    </row>
    <row r="4042" spans="1:15" x14ac:dyDescent="0.15">
      <c r="A4042">
        <v>193</v>
      </c>
      <c r="B4042" t="s">
        <v>261</v>
      </c>
      <c r="C4042" t="s">
        <v>464</v>
      </c>
      <c r="D4042">
        <v>15</v>
      </c>
      <c r="E4042">
        <v>6555517.578125</v>
      </c>
      <c r="F4042">
        <v>6556243.896484375</v>
      </c>
      <c r="G4042">
        <v>6555880.7373046875</v>
      </c>
      <c r="H4042">
        <v>6500681.6962083122</v>
      </c>
      <c r="I4042">
        <v>9.8212543394777113E-8</v>
      </c>
      <c r="J4042">
        <v>5.0015958972987895E-6</v>
      </c>
      <c r="K4042">
        <v>1.7764704589208631</v>
      </c>
      <c r="L4042">
        <v>-0.8419775055131532</v>
      </c>
      <c r="M4042">
        <v>0</v>
      </c>
    </row>
    <row r="4043" spans="1:15" x14ac:dyDescent="0.15">
      <c r="A4043">
        <v>193</v>
      </c>
      <c r="B4043" t="s">
        <v>261</v>
      </c>
      <c r="C4043" t="s">
        <v>465</v>
      </c>
      <c r="D4043">
        <v>15</v>
      </c>
      <c r="E4043">
        <v>6555517.578125</v>
      </c>
      <c r="F4043">
        <v>6556243.896484375</v>
      </c>
      <c r="G4043">
        <v>6555880.7373046875</v>
      </c>
      <c r="H4043">
        <v>6500681.6962083122</v>
      </c>
      <c r="I4043">
        <v>9.8212543394777113E-8</v>
      </c>
      <c r="J4043">
        <v>5.0015958972987895E-6</v>
      </c>
      <c r="K4043">
        <v>1.7764704589208631</v>
      </c>
      <c r="L4043">
        <v>-0.8419775055131532</v>
      </c>
      <c r="M4043">
        <v>0</v>
      </c>
      <c r="N4043" t="s">
        <v>466</v>
      </c>
      <c r="O4043" t="s">
        <v>467</v>
      </c>
    </row>
    <row r="4044" spans="1:15" x14ac:dyDescent="0.15">
      <c r="A4044">
        <v>194</v>
      </c>
      <c r="B4044" t="s">
        <v>262</v>
      </c>
      <c r="C4044" t="s">
        <v>461</v>
      </c>
      <c r="D4044">
        <v>0</v>
      </c>
      <c r="E4044">
        <v>100000</v>
      </c>
      <c r="F4044">
        <v>12000000</v>
      </c>
      <c r="G4044">
        <v>100000</v>
      </c>
      <c r="H4044">
        <v>1161.1552753611732</v>
      </c>
      <c r="I4044">
        <v>-4.5405817999821677E-5</v>
      </c>
      <c r="J4044">
        <v>-3.8980442378567869E-5</v>
      </c>
      <c r="K4044">
        <v>6.7414719931338215E-4</v>
      </c>
      <c r="L4044">
        <v>-98.838844724638832</v>
      </c>
      <c r="M4044">
        <v>0</v>
      </c>
      <c r="O4044" t="s">
        <v>462</v>
      </c>
    </row>
    <row r="4045" spans="1:15" x14ac:dyDescent="0.15">
      <c r="A4045">
        <v>194</v>
      </c>
      <c r="B4045" t="s">
        <v>262</v>
      </c>
      <c r="C4045" t="s">
        <v>461</v>
      </c>
      <c r="D4045">
        <v>0</v>
      </c>
      <c r="E4045">
        <v>100000</v>
      </c>
      <c r="F4045">
        <v>12000000</v>
      </c>
      <c r="G4045">
        <v>12000000</v>
      </c>
      <c r="H4045">
        <v>4632246838777.7139</v>
      </c>
      <c r="I4045">
        <v>3.076172423606513E-3</v>
      </c>
      <c r="J4045">
        <v>3.0825977992277667E-3</v>
      </c>
      <c r="K4045">
        <v>2689404.5087285363</v>
      </c>
      <c r="L4045">
        <v>38601956.989814281</v>
      </c>
      <c r="M4045">
        <v>0</v>
      </c>
      <c r="O4045" t="s">
        <v>463</v>
      </c>
    </row>
    <row r="4046" spans="1:15" x14ac:dyDescent="0.15">
      <c r="A4046">
        <v>194</v>
      </c>
      <c r="B4046" t="s">
        <v>262</v>
      </c>
      <c r="C4046" t="s">
        <v>464</v>
      </c>
      <c r="D4046">
        <v>1</v>
      </c>
      <c r="E4046">
        <v>100000</v>
      </c>
      <c r="F4046">
        <v>12000000</v>
      </c>
      <c r="G4046">
        <v>6050000</v>
      </c>
      <c r="H4046">
        <v>1825504903420.4146</v>
      </c>
      <c r="I4046">
        <v>1.4803345034124368E-3</v>
      </c>
      <c r="J4046">
        <v>1.4867598790336905E-3</v>
      </c>
      <c r="K4046">
        <v>1059857.4058847786</v>
      </c>
      <c r="L4046">
        <v>30173534.76727958</v>
      </c>
      <c r="M4046">
        <v>0</v>
      </c>
    </row>
    <row r="4047" spans="1:15" x14ac:dyDescent="0.15">
      <c r="A4047">
        <v>194</v>
      </c>
      <c r="B4047" t="s">
        <v>262</v>
      </c>
      <c r="C4047" t="s">
        <v>464</v>
      </c>
      <c r="D4047">
        <v>2</v>
      </c>
      <c r="E4047">
        <v>100000</v>
      </c>
      <c r="F4047">
        <v>6050000</v>
      </c>
      <c r="G4047">
        <v>3075000</v>
      </c>
      <c r="H4047">
        <v>281406696512.52118</v>
      </c>
      <c r="I4047">
        <v>3.519483649798405E-4</v>
      </c>
      <c r="J4047">
        <v>3.5837374060109428E-4</v>
      </c>
      <c r="K4047">
        <v>163379.98917753578</v>
      </c>
      <c r="L4047">
        <v>9151337.284960039</v>
      </c>
      <c r="M4047">
        <v>0</v>
      </c>
    </row>
    <row r="4048" spans="1:15" x14ac:dyDescent="0.15">
      <c r="A4048">
        <v>194</v>
      </c>
      <c r="B4048" t="s">
        <v>262</v>
      </c>
      <c r="C4048" t="s">
        <v>464</v>
      </c>
      <c r="D4048">
        <v>3</v>
      </c>
      <c r="E4048">
        <v>100000</v>
      </c>
      <c r="F4048">
        <v>3075000</v>
      </c>
      <c r="G4048">
        <v>1587500</v>
      </c>
      <c r="H4048">
        <v>4630044564.5138683</v>
      </c>
      <c r="I4048">
        <v>1.7392979856303242E-5</v>
      </c>
      <c r="J4048">
        <v>2.3818355477557046E-5</v>
      </c>
      <c r="K4048">
        <v>2688.1259053766894</v>
      </c>
      <c r="L4048">
        <v>291556.35052055866</v>
      </c>
      <c r="M4048">
        <v>0</v>
      </c>
    </row>
    <row r="4049" spans="1:15" x14ac:dyDescent="0.15">
      <c r="A4049">
        <v>194</v>
      </c>
      <c r="B4049" t="s">
        <v>262</v>
      </c>
      <c r="C4049" t="s">
        <v>464</v>
      </c>
      <c r="D4049">
        <v>4</v>
      </c>
      <c r="E4049">
        <v>100000</v>
      </c>
      <c r="F4049">
        <v>1587500</v>
      </c>
      <c r="G4049">
        <v>843750</v>
      </c>
      <c r="H4049">
        <v>-1781695.0637893898</v>
      </c>
      <c r="I4049">
        <v>-4.0855672755907922E-6</v>
      </c>
      <c r="J4049">
        <v>2.3398083456630118E-6</v>
      </c>
      <c r="K4049">
        <v>-1.0344221507416305</v>
      </c>
      <c r="L4049">
        <v>-311.16385941207585</v>
      </c>
      <c r="M4049">
        <v>0</v>
      </c>
    </row>
    <row r="4050" spans="1:15" x14ac:dyDescent="0.15">
      <c r="A4050">
        <v>194</v>
      </c>
      <c r="B4050" t="s">
        <v>262</v>
      </c>
      <c r="C4050" t="s">
        <v>464</v>
      </c>
      <c r="D4050">
        <v>5</v>
      </c>
      <c r="E4050">
        <v>843750</v>
      </c>
      <c r="F4050">
        <v>1587500</v>
      </c>
      <c r="G4050">
        <v>1215625</v>
      </c>
      <c r="H4050">
        <v>77776635.293863043</v>
      </c>
      <c r="I4050">
        <v>1.270625146738659E-6</v>
      </c>
      <c r="J4050">
        <v>7.696000767992463E-6</v>
      </c>
      <c r="K4050">
        <v>45.155804712739268</v>
      </c>
      <c r="L4050">
        <v>6298.0779676185539</v>
      </c>
      <c r="M4050">
        <v>0</v>
      </c>
    </row>
    <row r="4051" spans="1:15" x14ac:dyDescent="0.15">
      <c r="A4051">
        <v>194</v>
      </c>
      <c r="B4051" t="s">
        <v>262</v>
      </c>
      <c r="C4051" t="s">
        <v>464</v>
      </c>
      <c r="D4051">
        <v>6</v>
      </c>
      <c r="E4051">
        <v>843750</v>
      </c>
      <c r="F4051">
        <v>1215625</v>
      </c>
      <c r="G4051">
        <v>1029687.5</v>
      </c>
      <c r="H4051">
        <v>-13239433.004535098</v>
      </c>
      <c r="I4051">
        <v>-1.9642189498403098E-6</v>
      </c>
      <c r="J4051">
        <v>4.4611566714134942E-6</v>
      </c>
      <c r="K4051">
        <v>-7.6865918537280056</v>
      </c>
      <c r="L4051">
        <v>-1385.7719458122099</v>
      </c>
      <c r="M4051">
        <v>0</v>
      </c>
    </row>
    <row r="4052" spans="1:15" x14ac:dyDescent="0.15">
      <c r="A4052">
        <v>194</v>
      </c>
      <c r="B4052" t="s">
        <v>262</v>
      </c>
      <c r="C4052" t="s">
        <v>464</v>
      </c>
      <c r="D4052">
        <v>7</v>
      </c>
      <c r="E4052">
        <v>1029687.5</v>
      </c>
      <c r="F4052">
        <v>1215625</v>
      </c>
      <c r="G4052">
        <v>1122656.25</v>
      </c>
      <c r="H4052">
        <v>-13247300.187892303</v>
      </c>
      <c r="I4052">
        <v>-4.7824761262057642E-7</v>
      </c>
      <c r="J4052">
        <v>5.9471280086332276E-6</v>
      </c>
      <c r="K4052">
        <v>-7.6911594079038199</v>
      </c>
      <c r="L4052">
        <v>-1279.9961197287507</v>
      </c>
      <c r="M4052">
        <v>0</v>
      </c>
    </row>
    <row r="4053" spans="1:15" x14ac:dyDescent="0.15">
      <c r="A4053">
        <v>194</v>
      </c>
      <c r="B4053" t="s">
        <v>262</v>
      </c>
      <c r="C4053" t="s">
        <v>464</v>
      </c>
      <c r="D4053">
        <v>8</v>
      </c>
      <c r="E4053">
        <v>1122656.25</v>
      </c>
      <c r="F4053">
        <v>1215625</v>
      </c>
      <c r="G4053">
        <v>1169140.625</v>
      </c>
      <c r="H4053">
        <v>15879006.205556659</v>
      </c>
      <c r="I4053">
        <v>3.6480573043257604E-7</v>
      </c>
      <c r="J4053">
        <v>6.79018135168638E-6</v>
      </c>
      <c r="K4053">
        <v>9.2190836044956619</v>
      </c>
      <c r="L4053">
        <v>1258.1776106323102</v>
      </c>
      <c r="M4053">
        <v>0</v>
      </c>
    </row>
    <row r="4054" spans="1:15" x14ac:dyDescent="0.15">
      <c r="A4054">
        <v>194</v>
      </c>
      <c r="B4054" t="s">
        <v>262</v>
      </c>
      <c r="C4054" t="s">
        <v>464</v>
      </c>
      <c r="D4054">
        <v>9</v>
      </c>
      <c r="E4054">
        <v>1122656.25</v>
      </c>
      <c r="F4054">
        <v>1169140.625</v>
      </c>
      <c r="G4054">
        <v>1145898.4375</v>
      </c>
      <c r="H4054">
        <v>-2288755.8881902969</v>
      </c>
      <c r="I4054">
        <v>-6.476701044641365E-8</v>
      </c>
      <c r="J4054">
        <v>6.3606086108073904E-6</v>
      </c>
      <c r="K4054">
        <v>-1.3288131266126915</v>
      </c>
      <c r="L4054">
        <v>-299.73461986593355</v>
      </c>
      <c r="M4054">
        <v>0</v>
      </c>
    </row>
    <row r="4055" spans="1:15" x14ac:dyDescent="0.15">
      <c r="A4055">
        <v>194</v>
      </c>
      <c r="B4055" t="s">
        <v>262</v>
      </c>
      <c r="C4055" t="s">
        <v>464</v>
      </c>
      <c r="D4055">
        <v>10</v>
      </c>
      <c r="E4055">
        <v>1145898.4375</v>
      </c>
      <c r="F4055">
        <v>1169140.625</v>
      </c>
      <c r="G4055">
        <v>1157519.53125</v>
      </c>
      <c r="H4055">
        <v>5828023.9549668971</v>
      </c>
      <c r="I4055">
        <v>1.4803201653259673E-7</v>
      </c>
      <c r="J4055">
        <v>6.5734076377864007E-6</v>
      </c>
      <c r="K4055">
        <v>3.3836525658036134</v>
      </c>
      <c r="L4055">
        <v>403.49249387379587</v>
      </c>
      <c r="M4055">
        <v>0</v>
      </c>
    </row>
    <row r="4056" spans="1:15" x14ac:dyDescent="0.15">
      <c r="A4056">
        <v>194</v>
      </c>
      <c r="B4056" t="s">
        <v>262</v>
      </c>
      <c r="C4056" t="s">
        <v>464</v>
      </c>
      <c r="D4056">
        <v>11</v>
      </c>
      <c r="E4056">
        <v>1145898.4375</v>
      </c>
      <c r="F4056">
        <v>1157519.53125</v>
      </c>
      <c r="G4056">
        <v>1151708.984375</v>
      </c>
      <c r="H4056">
        <v>1535797.8627540353</v>
      </c>
      <c r="I4056">
        <v>4.1132566754025437E-8</v>
      </c>
      <c r="J4056">
        <v>6.4665081880078294E-6</v>
      </c>
      <c r="K4056">
        <v>0.89165837666721004</v>
      </c>
      <c r="L4056">
        <v>33.349473138604495</v>
      </c>
      <c r="M4056">
        <v>0</v>
      </c>
    </row>
    <row r="4057" spans="1:15" x14ac:dyDescent="0.15">
      <c r="A4057">
        <v>194</v>
      </c>
      <c r="B4057" t="s">
        <v>262</v>
      </c>
      <c r="C4057" t="s">
        <v>464</v>
      </c>
      <c r="D4057">
        <v>12</v>
      </c>
      <c r="E4057">
        <v>1145898.4375</v>
      </c>
      <c r="F4057">
        <v>1151708.984375</v>
      </c>
      <c r="G4057">
        <v>1148803.7109375</v>
      </c>
      <c r="H4057">
        <v>-433939.38540009904</v>
      </c>
      <c r="I4057">
        <v>-1.1943124098431994E-8</v>
      </c>
      <c r="J4057">
        <v>6.413432497155372E-6</v>
      </c>
      <c r="K4057">
        <v>-0.25193789973374053</v>
      </c>
      <c r="L4057">
        <v>-137.77315317392001</v>
      </c>
      <c r="M4057">
        <v>0</v>
      </c>
    </row>
    <row r="4058" spans="1:15" x14ac:dyDescent="0.15">
      <c r="A4058">
        <v>194</v>
      </c>
      <c r="B4058" t="s">
        <v>262</v>
      </c>
      <c r="C4058" t="s">
        <v>464</v>
      </c>
      <c r="D4058">
        <v>13</v>
      </c>
      <c r="E4058">
        <v>1148803.7109375</v>
      </c>
      <c r="F4058">
        <v>1151708.984375</v>
      </c>
      <c r="G4058">
        <v>1150256.34765625</v>
      </c>
      <c r="H4058">
        <v>536430.351693223</v>
      </c>
      <c r="I4058">
        <v>1.4563159593793512E-8</v>
      </c>
      <c r="J4058">
        <v>6.4399387808475975E-6</v>
      </c>
      <c r="K4058">
        <v>0.31144242884156409</v>
      </c>
      <c r="L4058">
        <v>-53.364278077121874</v>
      </c>
      <c r="M4058">
        <v>0</v>
      </c>
    </row>
    <row r="4059" spans="1:15" x14ac:dyDescent="0.15">
      <c r="A4059">
        <v>194</v>
      </c>
      <c r="B4059" t="s">
        <v>262</v>
      </c>
      <c r="C4059" t="s">
        <v>464</v>
      </c>
      <c r="D4059">
        <v>14</v>
      </c>
      <c r="E4059">
        <v>1150256.34765625</v>
      </c>
      <c r="F4059">
        <v>1151708.984375</v>
      </c>
      <c r="G4059">
        <v>1150982.666015625</v>
      </c>
      <c r="H4059">
        <v>1032485.6112867622</v>
      </c>
      <c r="I4059">
        <v>2.7840305104938023E-8</v>
      </c>
      <c r="J4059">
        <v>6.453215926358742E-6</v>
      </c>
      <c r="K4059">
        <v>0.59944375911639647</v>
      </c>
      <c r="L4059">
        <v>-10.295294466863343</v>
      </c>
      <c r="M4059">
        <v>0</v>
      </c>
    </row>
    <row r="4060" spans="1:15" x14ac:dyDescent="0.15">
      <c r="A4060">
        <v>194</v>
      </c>
      <c r="B4060" t="s">
        <v>262</v>
      </c>
      <c r="C4060" t="s">
        <v>464</v>
      </c>
      <c r="D4060">
        <v>15</v>
      </c>
      <c r="E4060">
        <v>1150982.666015625</v>
      </c>
      <c r="F4060">
        <v>1151708.984375</v>
      </c>
      <c r="G4060">
        <v>1151345.8251953125</v>
      </c>
      <c r="H4060">
        <v>1283209.3839341737</v>
      </c>
      <c r="I4060">
        <v>3.4483932058406308E-8</v>
      </c>
      <c r="J4060">
        <v>6.4598595533122103E-6</v>
      </c>
      <c r="K4060">
        <v>0.74500975939053138</v>
      </c>
      <c r="L4060">
        <v>11.452993171403744</v>
      </c>
      <c r="M4060">
        <v>0</v>
      </c>
    </row>
    <row r="4061" spans="1:15" x14ac:dyDescent="0.15">
      <c r="A4061">
        <v>194</v>
      </c>
      <c r="B4061" t="s">
        <v>262</v>
      </c>
      <c r="C4061" t="s">
        <v>464</v>
      </c>
      <c r="D4061">
        <v>16</v>
      </c>
      <c r="E4061">
        <v>1150982.666015625</v>
      </c>
      <c r="F4061">
        <v>1151345.8251953125</v>
      </c>
      <c r="G4061">
        <v>1151164.2456054688</v>
      </c>
      <c r="H4061">
        <v>1157630.2897902473</v>
      </c>
      <c r="I4061">
        <v>3.116190536528465E-8</v>
      </c>
      <c r="J4061">
        <v>6.4565375266190887E-6</v>
      </c>
      <c r="K4061">
        <v>0.67210065205076863</v>
      </c>
      <c r="L4061">
        <v>0.56169605766184039</v>
      </c>
      <c r="M4061">
        <v>0</v>
      </c>
    </row>
    <row r="4062" spans="1:15" x14ac:dyDescent="0.15">
      <c r="A4062">
        <v>194</v>
      </c>
      <c r="B4062" t="s">
        <v>262</v>
      </c>
      <c r="C4062" t="s">
        <v>465</v>
      </c>
      <c r="D4062">
        <v>16</v>
      </c>
      <c r="E4062">
        <v>1150982.666015625</v>
      </c>
      <c r="F4062">
        <v>1151345.8251953125</v>
      </c>
      <c r="G4062">
        <v>1151164.2456054688</v>
      </c>
      <c r="H4062">
        <v>1157630.2897902473</v>
      </c>
      <c r="I4062">
        <v>3.116190536528465E-8</v>
      </c>
      <c r="J4062">
        <v>6.4565375266190887E-6</v>
      </c>
      <c r="K4062">
        <v>0.67210065205076863</v>
      </c>
      <c r="L4062">
        <v>0.56169605766184039</v>
      </c>
      <c r="M4062">
        <v>0</v>
      </c>
      <c r="N4062" t="s">
        <v>466</v>
      </c>
      <c r="O4062" t="s">
        <v>467</v>
      </c>
    </row>
    <row r="4063" spans="1:15" x14ac:dyDescent="0.15">
      <c r="A4063">
        <v>195</v>
      </c>
      <c r="B4063" t="s">
        <v>263</v>
      </c>
      <c r="C4063" t="s">
        <v>461</v>
      </c>
      <c r="D4063">
        <v>0</v>
      </c>
      <c r="E4063">
        <v>100000</v>
      </c>
      <c r="F4063">
        <v>12000000</v>
      </c>
      <c r="G4063">
        <v>100000</v>
      </c>
      <c r="H4063">
        <v>1146.4548885196552</v>
      </c>
      <c r="I4063">
        <v>-4.5383912275180381E-5</v>
      </c>
      <c r="J4063">
        <v>-3.9009624771983408E-5</v>
      </c>
      <c r="K4063">
        <v>6.5600067082335987E-4</v>
      </c>
      <c r="L4063">
        <v>-98.853545111480344</v>
      </c>
      <c r="M4063">
        <v>0</v>
      </c>
      <c r="O4063" t="s">
        <v>462</v>
      </c>
    </row>
    <row r="4064" spans="1:15" x14ac:dyDescent="0.15">
      <c r="A4064">
        <v>195</v>
      </c>
      <c r="B4064" t="s">
        <v>263</v>
      </c>
      <c r="C4064" t="s">
        <v>461</v>
      </c>
      <c r="D4064">
        <v>0</v>
      </c>
      <c r="E4064">
        <v>100000</v>
      </c>
      <c r="F4064">
        <v>12000000</v>
      </c>
      <c r="G4064">
        <v>12000000</v>
      </c>
      <c r="H4064">
        <v>4661391897806.6172</v>
      </c>
      <c r="I4064">
        <v>3.0600477384855108E-3</v>
      </c>
      <c r="J4064">
        <v>3.0664220259887078E-3</v>
      </c>
      <c r="K4064">
        <v>2667245.1245597266</v>
      </c>
      <c r="L4064">
        <v>38844832.481721811</v>
      </c>
      <c r="M4064">
        <v>0</v>
      </c>
      <c r="O4064" t="s">
        <v>463</v>
      </c>
    </row>
    <row r="4065" spans="1:13" x14ac:dyDescent="0.15">
      <c r="A4065">
        <v>195</v>
      </c>
      <c r="B4065" t="s">
        <v>263</v>
      </c>
      <c r="C4065" t="s">
        <v>464</v>
      </c>
      <c r="D4065">
        <v>1</v>
      </c>
      <c r="E4065">
        <v>100000</v>
      </c>
      <c r="F4065">
        <v>12000000</v>
      </c>
      <c r="G4065">
        <v>6050000</v>
      </c>
      <c r="H4065">
        <v>1830047175738.4216</v>
      </c>
      <c r="I4065">
        <v>1.4682767260028461E-3</v>
      </c>
      <c r="J4065">
        <v>1.4746510135060431E-3</v>
      </c>
      <c r="K4065">
        <v>1047151.6907856228</v>
      </c>
      <c r="L4065">
        <v>30248613.648568954</v>
      </c>
      <c r="M4065">
        <v>0</v>
      </c>
    </row>
    <row r="4066" spans="1:13" x14ac:dyDescent="0.15">
      <c r="A4066">
        <v>195</v>
      </c>
      <c r="B4066" t="s">
        <v>263</v>
      </c>
      <c r="C4066" t="s">
        <v>464</v>
      </c>
      <c r="D4066">
        <v>2</v>
      </c>
      <c r="E4066">
        <v>100000</v>
      </c>
      <c r="F4066">
        <v>6050000</v>
      </c>
      <c r="G4066">
        <v>3075000</v>
      </c>
      <c r="H4066">
        <v>279890251772.07233</v>
      </c>
      <c r="I4066">
        <v>3.470638746022327E-4</v>
      </c>
      <c r="J4066">
        <v>3.5343816210542969E-4</v>
      </c>
      <c r="K4066">
        <v>160153.00275484906</v>
      </c>
      <c r="L4066">
        <v>9102022.0088478811</v>
      </c>
      <c r="M4066">
        <v>0</v>
      </c>
    </row>
    <row r="4067" spans="1:13" x14ac:dyDescent="0.15">
      <c r="A4067">
        <v>195</v>
      </c>
      <c r="B4067" t="s">
        <v>263</v>
      </c>
      <c r="C4067" t="s">
        <v>464</v>
      </c>
      <c r="D4067">
        <v>3</v>
      </c>
      <c r="E4067">
        <v>100000</v>
      </c>
      <c r="F4067">
        <v>3075000</v>
      </c>
      <c r="G4067">
        <v>1587500</v>
      </c>
      <c r="H4067">
        <v>4492513726.1418257</v>
      </c>
      <c r="I4067">
        <v>1.6862713338950391E-5</v>
      </c>
      <c r="J4067">
        <v>2.3237000842147364E-5</v>
      </c>
      <c r="K4067">
        <v>2570.6131549908459</v>
      </c>
      <c r="L4067">
        <v>282892.99062310712</v>
      </c>
      <c r="M4067">
        <v>0</v>
      </c>
    </row>
    <row r="4068" spans="1:13" x14ac:dyDescent="0.15">
      <c r="A4068">
        <v>195</v>
      </c>
      <c r="B4068" t="s">
        <v>263</v>
      </c>
      <c r="C4068" t="s">
        <v>464</v>
      </c>
      <c r="D4068">
        <v>4</v>
      </c>
      <c r="E4068">
        <v>100000</v>
      </c>
      <c r="F4068">
        <v>1587500</v>
      </c>
      <c r="G4068">
        <v>843750</v>
      </c>
      <c r="H4068">
        <v>-1751155.9906624616</v>
      </c>
      <c r="I4068">
        <v>-4.0704058398824996E-6</v>
      </c>
      <c r="J4068">
        <v>2.303881663314473E-6</v>
      </c>
      <c r="K4068">
        <v>-1.0020102108633691</v>
      </c>
      <c r="L4068">
        <v>-307.54441370814362</v>
      </c>
      <c r="M4068">
        <v>0</v>
      </c>
    </row>
    <row r="4069" spans="1:13" x14ac:dyDescent="0.15">
      <c r="A4069">
        <v>195</v>
      </c>
      <c r="B4069" t="s">
        <v>263</v>
      </c>
      <c r="C4069" t="s">
        <v>464</v>
      </c>
      <c r="D4069">
        <v>5</v>
      </c>
      <c r="E4069">
        <v>843750</v>
      </c>
      <c r="F4069">
        <v>1587500</v>
      </c>
      <c r="G4069">
        <v>1215625</v>
      </c>
      <c r="H4069">
        <v>72381220.871679366</v>
      </c>
      <c r="I4069">
        <v>1.199820316059014E-6</v>
      </c>
      <c r="J4069">
        <v>7.5741078192559866E-6</v>
      </c>
      <c r="K4069">
        <v>41.416483040293116</v>
      </c>
      <c r="L4069">
        <v>5854.2392490841639</v>
      </c>
      <c r="M4069">
        <v>0</v>
      </c>
    </row>
    <row r="4070" spans="1:13" x14ac:dyDescent="0.15">
      <c r="A4070">
        <v>195</v>
      </c>
      <c r="B4070" t="s">
        <v>263</v>
      </c>
      <c r="C4070" t="s">
        <v>464</v>
      </c>
      <c r="D4070">
        <v>6</v>
      </c>
      <c r="E4070">
        <v>843750</v>
      </c>
      <c r="F4070">
        <v>1215625</v>
      </c>
      <c r="G4070">
        <v>1029687.5</v>
      </c>
      <c r="H4070">
        <v>-12838271.81615961</v>
      </c>
      <c r="I4070">
        <v>-1.9869766576765059E-6</v>
      </c>
      <c r="J4070">
        <v>4.3873108455204668E-6</v>
      </c>
      <c r="K4070">
        <v>-7.3460499911060824</v>
      </c>
      <c r="L4070">
        <v>-1346.8124373812063</v>
      </c>
      <c r="M4070">
        <v>0</v>
      </c>
    </row>
    <row r="4071" spans="1:13" x14ac:dyDescent="0.15">
      <c r="A4071">
        <v>195</v>
      </c>
      <c r="B4071" t="s">
        <v>263</v>
      </c>
      <c r="C4071" t="s">
        <v>464</v>
      </c>
      <c r="D4071">
        <v>7</v>
      </c>
      <c r="E4071">
        <v>1029687.5</v>
      </c>
      <c r="F4071">
        <v>1215625</v>
      </c>
      <c r="G4071">
        <v>1122656.25</v>
      </c>
      <c r="H4071">
        <v>-14091591.107990526</v>
      </c>
      <c r="I4071">
        <v>-5.2411229938336756E-7</v>
      </c>
      <c r="J4071">
        <v>5.8501752038136051E-6</v>
      </c>
      <c r="K4071">
        <v>-8.0631983974062784</v>
      </c>
      <c r="L4071">
        <v>-1355.2008780951894</v>
      </c>
      <c r="M4071">
        <v>0</v>
      </c>
    </row>
    <row r="4072" spans="1:13" x14ac:dyDescent="0.15">
      <c r="A4072">
        <v>195</v>
      </c>
      <c r="B4072" t="s">
        <v>263</v>
      </c>
      <c r="C4072" t="s">
        <v>464</v>
      </c>
      <c r="D4072">
        <v>8</v>
      </c>
      <c r="E4072">
        <v>1122656.25</v>
      </c>
      <c r="F4072">
        <v>1215625</v>
      </c>
      <c r="G4072">
        <v>1169140.625</v>
      </c>
      <c r="H4072">
        <v>13077905.591404634</v>
      </c>
      <c r="I4072">
        <v>3.0665764567354742E-7</v>
      </c>
      <c r="J4072">
        <v>6.68094514887052E-6</v>
      </c>
      <c r="K4072">
        <v>7.4831682666586881</v>
      </c>
      <c r="L4072">
        <v>1018.5913235548234</v>
      </c>
      <c r="M4072">
        <v>0</v>
      </c>
    </row>
    <row r="4073" spans="1:13" x14ac:dyDescent="0.15">
      <c r="A4073">
        <v>195</v>
      </c>
      <c r="B4073" t="s">
        <v>263</v>
      </c>
      <c r="C4073" t="s">
        <v>464</v>
      </c>
      <c r="D4073">
        <v>9</v>
      </c>
      <c r="E4073">
        <v>1122656.25</v>
      </c>
      <c r="F4073">
        <v>1169140.625</v>
      </c>
      <c r="G4073">
        <v>1145898.4375</v>
      </c>
      <c r="H4073">
        <v>-4024847.3830507081</v>
      </c>
      <c r="I4073">
        <v>-1.167223496313044E-7</v>
      </c>
      <c r="J4073">
        <v>6.2575651535656682E-6</v>
      </c>
      <c r="K4073">
        <v>-2.3030148064981124</v>
      </c>
      <c r="L4073">
        <v>-451.23945118833518</v>
      </c>
      <c r="M4073">
        <v>0</v>
      </c>
    </row>
    <row r="4074" spans="1:13" x14ac:dyDescent="0.15">
      <c r="A4074">
        <v>195</v>
      </c>
      <c r="B4074" t="s">
        <v>263</v>
      </c>
      <c r="C4074" t="s">
        <v>464</v>
      </c>
      <c r="D4074">
        <v>10</v>
      </c>
      <c r="E4074">
        <v>1145898.4375</v>
      </c>
      <c r="F4074">
        <v>1169140.625</v>
      </c>
      <c r="G4074">
        <v>1157519.53125</v>
      </c>
      <c r="H4074">
        <v>3580160.0338045955</v>
      </c>
      <c r="I4074">
        <v>9.299234061140231E-8</v>
      </c>
      <c r="J4074">
        <v>6.4672798438083749E-6</v>
      </c>
      <c r="K4074">
        <v>2.0485650219202083</v>
      </c>
      <c r="L4074">
        <v>209.29586388390331</v>
      </c>
      <c r="M4074">
        <v>0</v>
      </c>
    </row>
    <row r="4075" spans="1:13" x14ac:dyDescent="0.15">
      <c r="A4075">
        <v>195</v>
      </c>
      <c r="B4075" t="s">
        <v>263</v>
      </c>
      <c r="C4075" t="s">
        <v>464</v>
      </c>
      <c r="D4075">
        <v>11</v>
      </c>
      <c r="E4075">
        <v>1145898.4375</v>
      </c>
      <c r="F4075">
        <v>1157519.53125</v>
      </c>
      <c r="G4075">
        <v>1151708.984375</v>
      </c>
      <c r="H4075">
        <v>-450881.21988545143</v>
      </c>
      <c r="I4075">
        <v>-1.2361741911705715E-8</v>
      </c>
      <c r="J4075">
        <v>6.3619257612852669E-6</v>
      </c>
      <c r="K4075">
        <v>-0.25799391294709456</v>
      </c>
      <c r="L4075">
        <v>-139.14888448405497</v>
      </c>
      <c r="M4075">
        <v>0</v>
      </c>
    </row>
    <row r="4076" spans="1:13" x14ac:dyDescent="0.15">
      <c r="A4076">
        <v>195</v>
      </c>
      <c r="B4076" t="s">
        <v>263</v>
      </c>
      <c r="C4076" t="s">
        <v>464</v>
      </c>
      <c r="D4076">
        <v>12</v>
      </c>
      <c r="E4076">
        <v>1151708.984375</v>
      </c>
      <c r="F4076">
        <v>1157519.53125</v>
      </c>
      <c r="G4076">
        <v>1154614.2578125</v>
      </c>
      <c r="H4076">
        <v>1506480.402397224</v>
      </c>
      <c r="I4076">
        <v>4.0191486653025856E-8</v>
      </c>
      <c r="J4076">
        <v>6.4144789898499985E-6</v>
      </c>
      <c r="K4076">
        <v>0.86200701349085929</v>
      </c>
      <c r="L4076">
        <v>30.474779105132459</v>
      </c>
      <c r="M4076">
        <v>0</v>
      </c>
    </row>
    <row r="4077" spans="1:13" x14ac:dyDescent="0.15">
      <c r="A4077">
        <v>195</v>
      </c>
      <c r="B4077" t="s">
        <v>263</v>
      </c>
      <c r="C4077" t="s">
        <v>464</v>
      </c>
      <c r="D4077">
        <v>13</v>
      </c>
      <c r="E4077">
        <v>1151708.984375</v>
      </c>
      <c r="F4077">
        <v>1154614.2578125</v>
      </c>
      <c r="G4077">
        <v>1153161.62109375</v>
      </c>
      <c r="H4077">
        <v>513386.6756358922</v>
      </c>
      <c r="I4077">
        <v>1.3883870605334768E-8</v>
      </c>
      <c r="J4077">
        <v>6.3881713738023074E-6</v>
      </c>
      <c r="K4077">
        <v>0.29375949021752201</v>
      </c>
      <c r="L4077">
        <v>-55.480076145011182</v>
      </c>
      <c r="M4077">
        <v>0</v>
      </c>
    </row>
    <row r="4078" spans="1:13" x14ac:dyDescent="0.15">
      <c r="A4078">
        <v>195</v>
      </c>
      <c r="B4078" t="s">
        <v>263</v>
      </c>
      <c r="C4078" t="s">
        <v>464</v>
      </c>
      <c r="D4078">
        <v>14</v>
      </c>
      <c r="E4078">
        <v>1153161.62109375</v>
      </c>
      <c r="F4078">
        <v>1154614.2578125</v>
      </c>
      <c r="G4078">
        <v>1153887.939453125</v>
      </c>
      <c r="H4078">
        <v>1006334.9573723309</v>
      </c>
      <c r="I4078">
        <v>2.7030479287876894E-8</v>
      </c>
      <c r="J4078">
        <v>6.4013179824848495E-6</v>
      </c>
      <c r="K4078">
        <v>0.57582414599990461</v>
      </c>
      <c r="L4078">
        <v>-12.787462026054756</v>
      </c>
      <c r="M4078">
        <v>0</v>
      </c>
    </row>
    <row r="4079" spans="1:13" x14ac:dyDescent="0.15">
      <c r="A4079">
        <v>195</v>
      </c>
      <c r="B4079" t="s">
        <v>263</v>
      </c>
      <c r="C4079" t="s">
        <v>464</v>
      </c>
      <c r="D4079">
        <v>15</v>
      </c>
      <c r="E4079">
        <v>1153887.939453125</v>
      </c>
      <c r="F4079">
        <v>1154614.2578125</v>
      </c>
      <c r="G4079">
        <v>1154251.0986328125</v>
      </c>
      <c r="H4079">
        <v>1255511.3561038603</v>
      </c>
      <c r="I4079">
        <v>3.3609320799698115E-8</v>
      </c>
      <c r="J4079">
        <v>6.4078968239966707E-6</v>
      </c>
      <c r="K4079">
        <v>0.71840270391621097</v>
      </c>
      <c r="L4079">
        <v>8.7728101442561819</v>
      </c>
      <c r="M4079">
        <v>0</v>
      </c>
    </row>
    <row r="4080" spans="1:13" x14ac:dyDescent="0.15">
      <c r="A4080">
        <v>195</v>
      </c>
      <c r="B4080" t="s">
        <v>263</v>
      </c>
      <c r="C4080" t="s">
        <v>464</v>
      </c>
      <c r="D4080">
        <v>16</v>
      </c>
      <c r="E4080">
        <v>1153887.939453125</v>
      </c>
      <c r="F4080">
        <v>1154251.0986328125</v>
      </c>
      <c r="G4080">
        <v>1154069.5190429688</v>
      </c>
      <c r="H4080">
        <v>1130696.7104264309</v>
      </c>
      <c r="I4080">
        <v>3.0319416098071667E-8</v>
      </c>
      <c r="J4080">
        <v>6.4046069192950443E-6</v>
      </c>
      <c r="K4080">
        <v>0.64698385253977508</v>
      </c>
      <c r="L4080">
        <v>-2.0252513588540246</v>
      </c>
      <c r="M4080">
        <v>0</v>
      </c>
    </row>
    <row r="4081" spans="1:15" x14ac:dyDescent="0.15">
      <c r="A4081">
        <v>195</v>
      </c>
      <c r="B4081" t="s">
        <v>263</v>
      </c>
      <c r="C4081" t="s">
        <v>464</v>
      </c>
      <c r="D4081">
        <v>17</v>
      </c>
      <c r="E4081">
        <v>1154069.5190429688</v>
      </c>
      <c r="F4081">
        <v>1154251.0986328125</v>
      </c>
      <c r="G4081">
        <v>1154160.3088378906</v>
      </c>
      <c r="H4081">
        <v>1193047.3906728402</v>
      </c>
      <c r="I4081">
        <v>3.1964247473695E-8</v>
      </c>
      <c r="J4081">
        <v>6.4062517506706676E-6</v>
      </c>
      <c r="K4081">
        <v>0.68266086737701093</v>
      </c>
      <c r="L4081">
        <v>3.3692964085816173</v>
      </c>
      <c r="M4081">
        <v>0</v>
      </c>
    </row>
    <row r="4082" spans="1:15" x14ac:dyDescent="0.15">
      <c r="A4082">
        <v>195</v>
      </c>
      <c r="B4082" t="s">
        <v>263</v>
      </c>
      <c r="C4082" t="s">
        <v>464</v>
      </c>
      <c r="D4082">
        <v>18</v>
      </c>
      <c r="E4082">
        <v>1154069.5190429688</v>
      </c>
      <c r="F4082">
        <v>1154160.3088378906</v>
      </c>
      <c r="G4082">
        <v>1154114.9139404297</v>
      </c>
      <c r="H4082">
        <v>1161857.8937880183</v>
      </c>
      <c r="I4082">
        <v>3.114180154096513E-8</v>
      </c>
      <c r="J4082">
        <v>6.4054293047379378E-6</v>
      </c>
      <c r="K4082">
        <v>0.66481425946947659</v>
      </c>
      <c r="L4082">
        <v>0.67090198333475781</v>
      </c>
      <c r="M4082">
        <v>0</v>
      </c>
    </row>
    <row r="4083" spans="1:15" x14ac:dyDescent="0.15">
      <c r="A4083">
        <v>195</v>
      </c>
      <c r="B4083" t="s">
        <v>263</v>
      </c>
      <c r="C4083" t="s">
        <v>465</v>
      </c>
      <c r="D4083">
        <v>18</v>
      </c>
      <c r="E4083">
        <v>1154069.5190429688</v>
      </c>
      <c r="F4083">
        <v>1154160.3088378906</v>
      </c>
      <c r="G4083">
        <v>1154114.9139404297</v>
      </c>
      <c r="H4083">
        <v>1161857.8937880183</v>
      </c>
      <c r="I4083">
        <v>3.114180154096513E-8</v>
      </c>
      <c r="J4083">
        <v>6.4054293047379378E-6</v>
      </c>
      <c r="K4083">
        <v>0.66481425946947659</v>
      </c>
      <c r="L4083">
        <v>0.67090198333475781</v>
      </c>
      <c r="M4083">
        <v>0</v>
      </c>
      <c r="N4083" t="s">
        <v>466</v>
      </c>
      <c r="O4083" t="s">
        <v>467</v>
      </c>
    </row>
    <row r="4084" spans="1:15" x14ac:dyDescent="0.15">
      <c r="A4084">
        <v>196</v>
      </c>
      <c r="B4084" t="s">
        <v>264</v>
      </c>
      <c r="C4084" t="s">
        <v>461</v>
      </c>
      <c r="D4084">
        <v>0</v>
      </c>
      <c r="E4084">
        <v>100000</v>
      </c>
      <c r="F4084">
        <v>12000000</v>
      </c>
      <c r="G4084">
        <v>100000</v>
      </c>
      <c r="H4084">
        <v>375.30899096032653</v>
      </c>
      <c r="I4084">
        <v>-1.0634070714184229E-4</v>
      </c>
      <c r="J4084">
        <v>-9.7894676215742901E-5</v>
      </c>
      <c r="K4084">
        <v>1.4687944654752402E-4</v>
      </c>
      <c r="L4084">
        <v>-99.62469100903968</v>
      </c>
      <c r="M4084">
        <v>0</v>
      </c>
      <c r="O4084" t="s">
        <v>462</v>
      </c>
    </row>
    <row r="4085" spans="1:15" x14ac:dyDescent="0.15">
      <c r="A4085">
        <v>196</v>
      </c>
      <c r="B4085" t="s">
        <v>264</v>
      </c>
      <c r="C4085" t="s">
        <v>461</v>
      </c>
      <c r="D4085">
        <v>0</v>
      </c>
      <c r="E4085">
        <v>100000</v>
      </c>
      <c r="F4085">
        <v>12000000</v>
      </c>
      <c r="G4085">
        <v>12000000</v>
      </c>
      <c r="H4085">
        <v>1127591507306.4287</v>
      </c>
      <c r="I4085">
        <v>1.6700483605169216E-3</v>
      </c>
      <c r="J4085">
        <v>1.678494391443021E-3</v>
      </c>
      <c r="K4085">
        <v>441289.76527067565</v>
      </c>
      <c r="L4085">
        <v>9396495.8942202386</v>
      </c>
      <c r="M4085">
        <v>0</v>
      </c>
      <c r="O4085" t="s">
        <v>463</v>
      </c>
    </row>
    <row r="4086" spans="1:15" x14ac:dyDescent="0.15">
      <c r="A4086">
        <v>196</v>
      </c>
      <c r="B4086" t="s">
        <v>264</v>
      </c>
      <c r="C4086" t="s">
        <v>464</v>
      </c>
      <c r="D4086">
        <v>1</v>
      </c>
      <c r="E4086">
        <v>100000</v>
      </c>
      <c r="F4086">
        <v>12000000</v>
      </c>
      <c r="G4086">
        <v>6050000</v>
      </c>
      <c r="H4086">
        <v>71225954891.775604</v>
      </c>
      <c r="I4086">
        <v>2.0421449325414094E-4</v>
      </c>
      <c r="J4086">
        <v>2.1266052418024032E-4</v>
      </c>
      <c r="K4086">
        <v>27874.70880341579</v>
      </c>
      <c r="L4086">
        <v>1177188.5106078612</v>
      </c>
      <c r="M4086">
        <v>0</v>
      </c>
    </row>
    <row r="4087" spans="1:15" x14ac:dyDescent="0.15">
      <c r="A4087">
        <v>196</v>
      </c>
      <c r="B4087" t="s">
        <v>264</v>
      </c>
      <c r="C4087" t="s">
        <v>464</v>
      </c>
      <c r="D4087">
        <v>2</v>
      </c>
      <c r="E4087">
        <v>100000</v>
      </c>
      <c r="F4087">
        <v>6050000</v>
      </c>
      <c r="G4087">
        <v>3075000</v>
      </c>
      <c r="H4087">
        <v>356196509.09307194</v>
      </c>
      <c r="I4087">
        <v>5.2844588815541766E-6</v>
      </c>
      <c r="J4087">
        <v>1.3730489807653561E-5</v>
      </c>
      <c r="K4087">
        <v>139.39966102032704</v>
      </c>
      <c r="L4087">
        <v>11483.62631196982</v>
      </c>
      <c r="M4087">
        <v>0</v>
      </c>
    </row>
    <row r="4088" spans="1:15" x14ac:dyDescent="0.15">
      <c r="A4088">
        <v>196</v>
      </c>
      <c r="B4088" t="s">
        <v>264</v>
      </c>
      <c r="C4088" t="s">
        <v>464</v>
      </c>
      <c r="D4088">
        <v>3</v>
      </c>
      <c r="E4088">
        <v>100000</v>
      </c>
      <c r="F4088">
        <v>3075000</v>
      </c>
      <c r="G4088">
        <v>1587500</v>
      </c>
      <c r="H4088">
        <v>-995573.74481803575</v>
      </c>
      <c r="I4088">
        <v>-6.2255019100333946E-6</v>
      </c>
      <c r="J4088">
        <v>2.2205290160659893E-6</v>
      </c>
      <c r="K4088">
        <v>-0.38962381439877819</v>
      </c>
      <c r="L4088">
        <v>-162.71330676019122</v>
      </c>
      <c r="M4088">
        <v>0</v>
      </c>
    </row>
    <row r="4089" spans="1:15" x14ac:dyDescent="0.15">
      <c r="A4089">
        <v>196</v>
      </c>
      <c r="B4089" t="s">
        <v>264</v>
      </c>
      <c r="C4089" t="s">
        <v>464</v>
      </c>
      <c r="D4089">
        <v>4</v>
      </c>
      <c r="E4089">
        <v>1587500</v>
      </c>
      <c r="F4089">
        <v>3075000</v>
      </c>
      <c r="G4089">
        <v>2331250</v>
      </c>
      <c r="H4089">
        <v>-13655683.971034162</v>
      </c>
      <c r="I4089">
        <v>-2.0855613751267349E-6</v>
      </c>
      <c r="J4089">
        <v>6.360469550972649E-6</v>
      </c>
      <c r="K4089">
        <v>-5.3442346232132145</v>
      </c>
      <c r="L4089">
        <v>-685.76660465562088</v>
      </c>
      <c r="M4089">
        <v>0</v>
      </c>
    </row>
    <row r="4090" spans="1:15" x14ac:dyDescent="0.15">
      <c r="A4090">
        <v>196</v>
      </c>
      <c r="B4090" t="s">
        <v>264</v>
      </c>
      <c r="C4090" t="s">
        <v>464</v>
      </c>
      <c r="D4090">
        <v>5</v>
      </c>
      <c r="E4090">
        <v>2331250</v>
      </c>
      <c r="F4090">
        <v>3075000</v>
      </c>
      <c r="G4090">
        <v>2703125</v>
      </c>
      <c r="H4090">
        <v>41669808.793495193</v>
      </c>
      <c r="I4090">
        <v>1.2650476082597948E-6</v>
      </c>
      <c r="J4090">
        <v>9.7110785343591787E-6</v>
      </c>
      <c r="K4090">
        <v>16.307732030796746</v>
      </c>
      <c r="L4090">
        <v>1441.5420594125389</v>
      </c>
      <c r="M4090">
        <v>0</v>
      </c>
    </row>
    <row r="4091" spans="1:15" x14ac:dyDescent="0.15">
      <c r="A4091">
        <v>196</v>
      </c>
      <c r="B4091" t="s">
        <v>264</v>
      </c>
      <c r="C4091" t="s">
        <v>464</v>
      </c>
      <c r="D4091">
        <v>6</v>
      </c>
      <c r="E4091">
        <v>2331250</v>
      </c>
      <c r="F4091">
        <v>2703125</v>
      </c>
      <c r="G4091">
        <v>2517187.5</v>
      </c>
      <c r="H4091">
        <v>-9047657.0084734857</v>
      </c>
      <c r="I4091">
        <v>-5.0542280364682918E-7</v>
      </c>
      <c r="J4091">
        <v>7.9406081224525547E-6</v>
      </c>
      <c r="K4091">
        <v>-3.540855364418622</v>
      </c>
      <c r="L4091">
        <v>-459.43516358926325</v>
      </c>
      <c r="M4091">
        <v>0</v>
      </c>
    </row>
    <row r="4092" spans="1:15" x14ac:dyDescent="0.15">
      <c r="A4092">
        <v>196</v>
      </c>
      <c r="B4092" t="s">
        <v>264</v>
      </c>
      <c r="C4092" t="s">
        <v>464</v>
      </c>
      <c r="D4092">
        <v>7</v>
      </c>
      <c r="E4092">
        <v>2517187.5</v>
      </c>
      <c r="F4092">
        <v>2703125</v>
      </c>
      <c r="G4092">
        <v>2610156.25</v>
      </c>
      <c r="H4092">
        <v>8975098.8736758996</v>
      </c>
      <c r="I4092">
        <v>3.5726544926451513E-7</v>
      </c>
      <c r="J4092">
        <v>8.8032963753638991E-6</v>
      </c>
      <c r="K4092">
        <v>3.5124592989411587</v>
      </c>
      <c r="L4092">
        <v>243.85293499865764</v>
      </c>
      <c r="M4092">
        <v>0</v>
      </c>
    </row>
    <row r="4093" spans="1:15" x14ac:dyDescent="0.15">
      <c r="A4093">
        <v>196</v>
      </c>
      <c r="B4093" t="s">
        <v>264</v>
      </c>
      <c r="C4093" t="s">
        <v>464</v>
      </c>
      <c r="D4093">
        <v>8</v>
      </c>
      <c r="E4093">
        <v>2517187.5</v>
      </c>
      <c r="F4093">
        <v>2610156.25</v>
      </c>
      <c r="G4093">
        <v>2563671.875</v>
      </c>
      <c r="H4093">
        <v>-1711991.0156765857</v>
      </c>
      <c r="I4093">
        <v>-7.9908608641813552E-8</v>
      </c>
      <c r="J4093">
        <v>8.3661223174575704E-6</v>
      </c>
      <c r="K4093">
        <v>-0.66999805209433838</v>
      </c>
      <c r="L4093">
        <v>-166.77886637409813</v>
      </c>
      <c r="M4093">
        <v>0</v>
      </c>
    </row>
    <row r="4094" spans="1:15" x14ac:dyDescent="0.15">
      <c r="A4094">
        <v>196</v>
      </c>
      <c r="B4094" t="s">
        <v>264</v>
      </c>
      <c r="C4094" t="s">
        <v>464</v>
      </c>
      <c r="D4094">
        <v>9</v>
      </c>
      <c r="E4094">
        <v>2563671.875</v>
      </c>
      <c r="F4094">
        <v>2610156.25</v>
      </c>
      <c r="G4094">
        <v>2586914.0625</v>
      </c>
      <c r="H4094">
        <v>3191292.5129173542</v>
      </c>
      <c r="I4094">
        <v>1.3724262884036614E-7</v>
      </c>
      <c r="J4094">
        <v>8.5832735549397501E-6</v>
      </c>
      <c r="K4094">
        <v>1.2489316519414466</v>
      </c>
      <c r="L4094">
        <v>23.362911786612713</v>
      </c>
      <c r="M4094">
        <v>0</v>
      </c>
    </row>
    <row r="4095" spans="1:15" x14ac:dyDescent="0.15">
      <c r="A4095">
        <v>196</v>
      </c>
      <c r="B4095" t="s">
        <v>264</v>
      </c>
      <c r="C4095" t="s">
        <v>464</v>
      </c>
      <c r="D4095">
        <v>10</v>
      </c>
      <c r="E4095">
        <v>2563671.875</v>
      </c>
      <c r="F4095">
        <v>2586914.0625</v>
      </c>
      <c r="G4095">
        <v>2575292.96875</v>
      </c>
      <c r="H4095">
        <v>632164.89492060023</v>
      </c>
      <c r="I4095">
        <v>2.8305771990040993E-8</v>
      </c>
      <c r="J4095">
        <v>8.4743366980894249E-6</v>
      </c>
      <c r="K4095">
        <v>0.2474015601254986</v>
      </c>
      <c r="L4095">
        <v>-75.45269984457569</v>
      </c>
      <c r="M4095">
        <v>0</v>
      </c>
    </row>
    <row r="4096" spans="1:15" x14ac:dyDescent="0.15">
      <c r="A4096">
        <v>196</v>
      </c>
      <c r="B4096" t="s">
        <v>264</v>
      </c>
      <c r="C4096" t="s">
        <v>464</v>
      </c>
      <c r="D4096">
        <v>11</v>
      </c>
      <c r="E4096">
        <v>2575292.96875</v>
      </c>
      <c r="F4096">
        <v>2586914.0625</v>
      </c>
      <c r="G4096">
        <v>2581103.515625</v>
      </c>
      <c r="H4096">
        <v>1884532.7061909896</v>
      </c>
      <c r="I4096">
        <v>8.2684325126818476E-8</v>
      </c>
      <c r="J4096">
        <v>8.5287152512262024E-6</v>
      </c>
      <c r="K4096">
        <v>0.73752328761902841</v>
      </c>
      <c r="L4096">
        <v>-26.987325584473492</v>
      </c>
      <c r="M4096">
        <v>0</v>
      </c>
    </row>
    <row r="4097" spans="1:15" x14ac:dyDescent="0.15">
      <c r="A4097">
        <v>196</v>
      </c>
      <c r="B4097" t="s">
        <v>264</v>
      </c>
      <c r="C4097" t="s">
        <v>464</v>
      </c>
      <c r="D4097">
        <v>12</v>
      </c>
      <c r="E4097">
        <v>2581103.515625</v>
      </c>
      <c r="F4097">
        <v>2586914.0625</v>
      </c>
      <c r="G4097">
        <v>2584008.7890625</v>
      </c>
      <c r="H4097">
        <v>2531067.477005241</v>
      </c>
      <c r="I4097">
        <v>1.0994080700808737E-7</v>
      </c>
      <c r="J4097">
        <v>8.5559717331074713E-6</v>
      </c>
      <c r="K4097">
        <v>0.99054858570192428</v>
      </c>
      <c r="L4097">
        <v>-2.0488054174330643</v>
      </c>
      <c r="M4097">
        <v>0</v>
      </c>
    </row>
    <row r="4098" spans="1:15" x14ac:dyDescent="0.15">
      <c r="A4098">
        <v>196</v>
      </c>
      <c r="B4098" t="s">
        <v>264</v>
      </c>
      <c r="C4098" t="s">
        <v>464</v>
      </c>
      <c r="D4098">
        <v>13</v>
      </c>
      <c r="E4098">
        <v>2584008.7890625</v>
      </c>
      <c r="F4098">
        <v>2586914.0625</v>
      </c>
      <c r="G4098">
        <v>2585461.42578125</v>
      </c>
      <c r="H4098">
        <v>2859464.8762599155</v>
      </c>
      <c r="I4098">
        <v>1.2358610488401902E-7</v>
      </c>
      <c r="J4098">
        <v>8.5696170309834029E-6</v>
      </c>
      <c r="K4098">
        <v>1.1190688967308484</v>
      </c>
      <c r="L4098">
        <v>10.597854903051582</v>
      </c>
      <c r="M4098">
        <v>0</v>
      </c>
    </row>
    <row r="4099" spans="1:15" x14ac:dyDescent="0.15">
      <c r="A4099">
        <v>196</v>
      </c>
      <c r="B4099" t="s">
        <v>264</v>
      </c>
      <c r="C4099" t="s">
        <v>464</v>
      </c>
      <c r="D4099">
        <v>14</v>
      </c>
      <c r="E4099">
        <v>2584008.7890625</v>
      </c>
      <c r="F4099">
        <v>2585461.42578125</v>
      </c>
      <c r="G4099">
        <v>2584735.107421875</v>
      </c>
      <c r="H4099">
        <v>2694847.5093692918</v>
      </c>
      <c r="I4099">
        <v>1.1676244701528315E-7</v>
      </c>
      <c r="J4099">
        <v>8.5627933731146671E-6</v>
      </c>
      <c r="K4099">
        <v>1.0546448932473791</v>
      </c>
      <c r="L4099">
        <v>4.2601039321684162</v>
      </c>
      <c r="M4099">
        <v>0</v>
      </c>
    </row>
    <row r="4100" spans="1:15" x14ac:dyDescent="0.15">
      <c r="A4100">
        <v>196</v>
      </c>
      <c r="B4100" t="s">
        <v>264</v>
      </c>
      <c r="C4100" t="s">
        <v>464</v>
      </c>
      <c r="D4100">
        <v>15</v>
      </c>
      <c r="E4100">
        <v>2584008.7890625</v>
      </c>
      <c r="F4100">
        <v>2584735.107421875</v>
      </c>
      <c r="G4100">
        <v>2584371.9482421875</v>
      </c>
      <c r="H4100">
        <v>2612855.2567479019</v>
      </c>
      <c r="I4100">
        <v>1.1335147323611222E-7</v>
      </c>
      <c r="J4100">
        <v>8.5593823993354961E-6</v>
      </c>
      <c r="K4100">
        <v>1.0225567286249451</v>
      </c>
      <c r="L4100">
        <v>1.1021365761645843</v>
      </c>
      <c r="M4100">
        <v>0</v>
      </c>
    </row>
    <row r="4101" spans="1:15" x14ac:dyDescent="0.15">
      <c r="A4101">
        <v>196</v>
      </c>
      <c r="B4101" t="s">
        <v>264</v>
      </c>
      <c r="C4101" t="s">
        <v>464</v>
      </c>
      <c r="D4101">
        <v>16</v>
      </c>
      <c r="E4101">
        <v>2584008.7890625</v>
      </c>
      <c r="F4101">
        <v>2584371.9482421875</v>
      </c>
      <c r="G4101">
        <v>2584190.3686523438</v>
      </c>
      <c r="H4101">
        <v>2571939.3615412791</v>
      </c>
      <c r="I4101">
        <v>1.1164624963514455E-7</v>
      </c>
      <c r="J4101">
        <v>8.5576771757345285E-6</v>
      </c>
      <c r="K4101">
        <v>1.0065440452421999</v>
      </c>
      <c r="L4101">
        <v>-0.4740752562069771</v>
      </c>
      <c r="M4101">
        <v>0</v>
      </c>
    </row>
    <row r="4102" spans="1:15" x14ac:dyDescent="0.15">
      <c r="A4102">
        <v>196</v>
      </c>
      <c r="B4102" t="s">
        <v>264</v>
      </c>
      <c r="C4102" t="s">
        <v>465</v>
      </c>
      <c r="D4102">
        <v>16</v>
      </c>
      <c r="E4102">
        <v>2584008.7890625</v>
      </c>
      <c r="F4102">
        <v>2584371.9482421875</v>
      </c>
      <c r="G4102">
        <v>2584190.3686523438</v>
      </c>
      <c r="H4102">
        <v>2571939.3615412791</v>
      </c>
      <c r="I4102">
        <v>1.1164624963514455E-7</v>
      </c>
      <c r="J4102">
        <v>8.5576771757345285E-6</v>
      </c>
      <c r="K4102">
        <v>1.0065440452421999</v>
      </c>
      <c r="L4102">
        <v>-0.4740752562069771</v>
      </c>
      <c r="M4102">
        <v>0</v>
      </c>
      <c r="N4102" t="s">
        <v>466</v>
      </c>
      <c r="O4102" t="s">
        <v>467</v>
      </c>
    </row>
    <row r="4103" spans="1:15" x14ac:dyDescent="0.15">
      <c r="A4103">
        <v>197</v>
      </c>
      <c r="B4103" t="s">
        <v>265</v>
      </c>
      <c r="C4103" t="s">
        <v>461</v>
      </c>
      <c r="D4103">
        <v>0</v>
      </c>
      <c r="E4103">
        <v>100000</v>
      </c>
      <c r="F4103">
        <v>12000000</v>
      </c>
      <c r="G4103">
        <v>100000</v>
      </c>
      <c r="H4103">
        <v>352.13696563743866</v>
      </c>
      <c r="I4103">
        <v>-1.0861309088774186E-4</v>
      </c>
      <c r="J4103">
        <v>-1.002644942892345E-4</v>
      </c>
      <c r="K4103">
        <v>1.2830673175170029E-4</v>
      </c>
      <c r="L4103">
        <v>-99.647863034362558</v>
      </c>
      <c r="M4103">
        <v>0</v>
      </c>
      <c r="O4103" t="s">
        <v>462</v>
      </c>
    </row>
    <row r="4104" spans="1:15" x14ac:dyDescent="0.15">
      <c r="A4104">
        <v>197</v>
      </c>
      <c r="B4104" t="s">
        <v>265</v>
      </c>
      <c r="C4104" t="s">
        <v>461</v>
      </c>
      <c r="D4104">
        <v>0</v>
      </c>
      <c r="E4104">
        <v>100000</v>
      </c>
      <c r="F4104">
        <v>12000000</v>
      </c>
      <c r="G4104">
        <v>12000000</v>
      </c>
      <c r="H4104">
        <v>1030100403051.9915</v>
      </c>
      <c r="I4104">
        <v>1.5339882448501406E-3</v>
      </c>
      <c r="J4104">
        <v>1.542336841448648E-3</v>
      </c>
      <c r="K4104">
        <v>375333.54628775793</v>
      </c>
      <c r="L4104">
        <v>8584070.0254332628</v>
      </c>
      <c r="M4104">
        <v>0</v>
      </c>
      <c r="O4104" t="s">
        <v>463</v>
      </c>
    </row>
    <row r="4105" spans="1:15" x14ac:dyDescent="0.15">
      <c r="A4105">
        <v>197</v>
      </c>
      <c r="B4105" t="s">
        <v>265</v>
      </c>
      <c r="C4105" t="s">
        <v>464</v>
      </c>
      <c r="D4105">
        <v>1</v>
      </c>
      <c r="E4105">
        <v>100000</v>
      </c>
      <c r="F4105">
        <v>12000000</v>
      </c>
      <c r="G4105">
        <v>6050000</v>
      </c>
      <c r="H4105">
        <v>62030107958.257874</v>
      </c>
      <c r="I4105">
        <v>1.8172445685475449E-4</v>
      </c>
      <c r="J4105">
        <v>1.9007305345326186E-4</v>
      </c>
      <c r="K4105">
        <v>22601.661282342309</v>
      </c>
      <c r="L4105">
        <v>1025191.0406323615</v>
      </c>
      <c r="M4105">
        <v>0</v>
      </c>
    </row>
    <row r="4106" spans="1:15" x14ac:dyDescent="0.15">
      <c r="A4106">
        <v>197</v>
      </c>
      <c r="B4106" t="s">
        <v>265</v>
      </c>
      <c r="C4106" t="s">
        <v>464</v>
      </c>
      <c r="D4106">
        <v>2</v>
      </c>
      <c r="E4106">
        <v>100000</v>
      </c>
      <c r="F4106">
        <v>6050000</v>
      </c>
      <c r="G4106">
        <v>3075000</v>
      </c>
      <c r="H4106">
        <v>258647492.36388016</v>
      </c>
      <c r="I4106">
        <v>4.3021965627559033E-6</v>
      </c>
      <c r="J4106">
        <v>1.2650793161263262E-5</v>
      </c>
      <c r="K4106">
        <v>94.242347891277475</v>
      </c>
      <c r="L4106">
        <v>8311.3005646790298</v>
      </c>
      <c r="M4106">
        <v>0</v>
      </c>
    </row>
    <row r="4107" spans="1:15" x14ac:dyDescent="0.15">
      <c r="A4107">
        <v>197</v>
      </c>
      <c r="B4107" t="s">
        <v>265</v>
      </c>
      <c r="C4107" t="s">
        <v>464</v>
      </c>
      <c r="D4107">
        <v>3</v>
      </c>
      <c r="E4107">
        <v>100000</v>
      </c>
      <c r="F4107">
        <v>3075000</v>
      </c>
      <c r="G4107">
        <v>1587500</v>
      </c>
      <c r="H4107">
        <v>-889194.61557905562</v>
      </c>
      <c r="I4107">
        <v>-6.3323738631540205E-6</v>
      </c>
      <c r="J4107">
        <v>2.0162227353533379E-6</v>
      </c>
      <c r="K4107">
        <v>-0.32399227047814461</v>
      </c>
      <c r="L4107">
        <v>-156.01225924907436</v>
      </c>
      <c r="M4107">
        <v>0</v>
      </c>
    </row>
    <row r="4108" spans="1:15" x14ac:dyDescent="0.15">
      <c r="A4108">
        <v>197</v>
      </c>
      <c r="B4108" t="s">
        <v>265</v>
      </c>
      <c r="C4108" t="s">
        <v>464</v>
      </c>
      <c r="D4108">
        <v>4</v>
      </c>
      <c r="E4108">
        <v>1587500</v>
      </c>
      <c r="F4108">
        <v>3075000</v>
      </c>
      <c r="G4108">
        <v>2331250</v>
      </c>
      <c r="H4108">
        <v>-11294629.643671207</v>
      </c>
      <c r="I4108">
        <v>-2.5308188041897519E-6</v>
      </c>
      <c r="J4108">
        <v>5.817777794317607E-6</v>
      </c>
      <c r="K4108">
        <v>-4.115378836476375</v>
      </c>
      <c r="L4108">
        <v>-584.48813484916707</v>
      </c>
      <c r="M4108">
        <v>0</v>
      </c>
    </row>
    <row r="4109" spans="1:15" x14ac:dyDescent="0.15">
      <c r="A4109">
        <v>197</v>
      </c>
      <c r="B4109" t="s">
        <v>265</v>
      </c>
      <c r="C4109" t="s">
        <v>464</v>
      </c>
      <c r="D4109">
        <v>5</v>
      </c>
      <c r="E4109">
        <v>2331250</v>
      </c>
      <c r="F4109">
        <v>3075000</v>
      </c>
      <c r="G4109">
        <v>2703125</v>
      </c>
      <c r="H4109">
        <v>15063679.272925755</v>
      </c>
      <c r="I4109">
        <v>5.5656950210981232E-7</v>
      </c>
      <c r="J4109">
        <v>8.9051661006171712E-6</v>
      </c>
      <c r="K4109">
        <v>5.4886923108632679</v>
      </c>
      <c r="L4109">
        <v>457.26905980765798</v>
      </c>
      <c r="M4109">
        <v>0</v>
      </c>
    </row>
    <row r="4110" spans="1:15" x14ac:dyDescent="0.15">
      <c r="A4110">
        <v>197</v>
      </c>
      <c r="B4110" t="s">
        <v>265</v>
      </c>
      <c r="C4110" t="s">
        <v>464</v>
      </c>
      <c r="D4110">
        <v>6</v>
      </c>
      <c r="E4110">
        <v>2331250</v>
      </c>
      <c r="F4110">
        <v>2703125</v>
      </c>
      <c r="G4110">
        <v>2517187.5</v>
      </c>
      <c r="H4110">
        <v>-14346239.972016709</v>
      </c>
      <c r="I4110">
        <v>-1.0799032655681007E-6</v>
      </c>
      <c r="J4110">
        <v>7.2686933329392582E-6</v>
      </c>
      <c r="K4110">
        <v>-5.2272818345071963</v>
      </c>
      <c r="L4110">
        <v>-669.93132104846018</v>
      </c>
      <c r="M4110">
        <v>0</v>
      </c>
    </row>
    <row r="4111" spans="1:15" x14ac:dyDescent="0.15">
      <c r="A4111">
        <v>197</v>
      </c>
      <c r="B4111" t="s">
        <v>265</v>
      </c>
      <c r="C4111" t="s">
        <v>464</v>
      </c>
      <c r="D4111">
        <v>7</v>
      </c>
      <c r="E4111">
        <v>2517187.5</v>
      </c>
      <c r="F4111">
        <v>2703125</v>
      </c>
      <c r="G4111">
        <v>2610156.25</v>
      </c>
      <c r="H4111">
        <v>-5618465.5760983238</v>
      </c>
      <c r="I4111">
        <v>-2.8358459125426556E-7</v>
      </c>
      <c r="J4111">
        <v>8.0650120072530933E-6</v>
      </c>
      <c r="K4111">
        <v>-2.0471777344467643</v>
      </c>
      <c r="L4111">
        <v>-315.25399393612253</v>
      </c>
      <c r="M4111">
        <v>0</v>
      </c>
    </row>
    <row r="4112" spans="1:15" x14ac:dyDescent="0.15">
      <c r="A4112">
        <v>197</v>
      </c>
      <c r="B4112" t="s">
        <v>265</v>
      </c>
      <c r="C4112" t="s">
        <v>464</v>
      </c>
      <c r="D4112">
        <v>8</v>
      </c>
      <c r="E4112">
        <v>2610156.25</v>
      </c>
      <c r="F4112">
        <v>2703125</v>
      </c>
      <c r="G4112">
        <v>2656640.625</v>
      </c>
      <c r="H4112">
        <v>3063167.9446517201</v>
      </c>
      <c r="I4112">
        <v>1.3112285587754636E-7</v>
      </c>
      <c r="J4112">
        <v>8.4797194543849053E-6</v>
      </c>
      <c r="K4112">
        <v>1.1161142002611995</v>
      </c>
      <c r="L4112">
        <v>15.302307576950501</v>
      </c>
      <c r="M4112">
        <v>0</v>
      </c>
    </row>
    <row r="4113" spans="1:15" x14ac:dyDescent="0.15">
      <c r="A4113">
        <v>197</v>
      </c>
      <c r="B4113" t="s">
        <v>265</v>
      </c>
      <c r="C4113" t="s">
        <v>464</v>
      </c>
      <c r="D4113">
        <v>9</v>
      </c>
      <c r="E4113">
        <v>2610156.25</v>
      </c>
      <c r="F4113">
        <v>2656640.625</v>
      </c>
      <c r="G4113">
        <v>2633398.4375</v>
      </c>
      <c r="H4113">
        <v>-1673365.7117601351</v>
      </c>
      <c r="I4113">
        <v>-7.7593713539067296E-8</v>
      </c>
      <c r="J4113">
        <v>8.2710028849682916E-6</v>
      </c>
      <c r="K4113">
        <v>-0.60971754303795722</v>
      </c>
      <c r="L4113">
        <v>-163.54396235416371</v>
      </c>
      <c r="M4113">
        <v>0</v>
      </c>
    </row>
    <row r="4114" spans="1:15" x14ac:dyDescent="0.15">
      <c r="A4114">
        <v>197</v>
      </c>
      <c r="B4114" t="s">
        <v>265</v>
      </c>
      <c r="C4114" t="s">
        <v>464</v>
      </c>
      <c r="D4114">
        <v>10</v>
      </c>
      <c r="E4114">
        <v>2633398.4375</v>
      </c>
      <c r="F4114">
        <v>2656640.625</v>
      </c>
      <c r="G4114">
        <v>2645019.53125</v>
      </c>
      <c r="H4114">
        <v>593490.26065454201</v>
      </c>
      <c r="I4114">
        <v>2.6426254900933064E-8</v>
      </c>
      <c r="J4114">
        <v>8.375022853408292E-6</v>
      </c>
      <c r="K4114">
        <v>0.21624766242079807</v>
      </c>
      <c r="L4114">
        <v>-77.56197057743212</v>
      </c>
      <c r="M4114">
        <v>0</v>
      </c>
    </row>
    <row r="4115" spans="1:15" x14ac:dyDescent="0.15">
      <c r="A4115">
        <v>197</v>
      </c>
      <c r="B4115" t="s">
        <v>265</v>
      </c>
      <c r="C4115" t="s">
        <v>464</v>
      </c>
      <c r="D4115">
        <v>11</v>
      </c>
      <c r="E4115">
        <v>2645019.53125</v>
      </c>
      <c r="F4115">
        <v>2656640.625</v>
      </c>
      <c r="G4115">
        <v>2650830.078125</v>
      </c>
      <c r="H4115">
        <v>1802670.4158804454</v>
      </c>
      <c r="I4115">
        <v>7.8690135477523386E-8</v>
      </c>
      <c r="J4115">
        <v>8.4272867339848823E-6</v>
      </c>
      <c r="K4115">
        <v>0.6568317787040856</v>
      </c>
      <c r="L4115">
        <v>-31.996002657570553</v>
      </c>
      <c r="M4115">
        <v>0</v>
      </c>
    </row>
    <row r="4116" spans="1:15" x14ac:dyDescent="0.15">
      <c r="A4116">
        <v>197</v>
      </c>
      <c r="B4116" t="s">
        <v>265</v>
      </c>
      <c r="C4116" t="s">
        <v>464</v>
      </c>
      <c r="D4116">
        <v>12</v>
      </c>
      <c r="E4116">
        <v>2650830.078125</v>
      </c>
      <c r="F4116">
        <v>2656640.625</v>
      </c>
      <c r="G4116">
        <v>2653735.3515625</v>
      </c>
      <c r="H4116">
        <v>2426472.9903008677</v>
      </c>
      <c r="I4116">
        <v>1.0488567287261435E-7</v>
      </c>
      <c r="J4116">
        <v>8.4534822713799733E-6</v>
      </c>
      <c r="K4116">
        <v>0.88412421713722811</v>
      </c>
      <c r="L4116">
        <v>-8.5638668199457744</v>
      </c>
      <c r="M4116">
        <v>0</v>
      </c>
    </row>
    <row r="4117" spans="1:15" x14ac:dyDescent="0.15">
      <c r="A4117">
        <v>197</v>
      </c>
      <c r="B4117" t="s">
        <v>265</v>
      </c>
      <c r="C4117" t="s">
        <v>464</v>
      </c>
      <c r="D4117">
        <v>13</v>
      </c>
      <c r="E4117">
        <v>2653735.3515625</v>
      </c>
      <c r="F4117">
        <v>2656640.625</v>
      </c>
      <c r="G4117">
        <v>2655187.98828125</v>
      </c>
      <c r="H4117">
        <v>2743193.7641706928</v>
      </c>
      <c r="I4117">
        <v>1.1799862919651797E-7</v>
      </c>
      <c r="J4117">
        <v>8.4665952277038769E-6</v>
      </c>
      <c r="K4117">
        <v>0.99952649334968058</v>
      </c>
      <c r="L4117">
        <v>3.3144838059624719</v>
      </c>
      <c r="M4117">
        <v>0</v>
      </c>
    </row>
    <row r="4118" spans="1:15" x14ac:dyDescent="0.15">
      <c r="A4118">
        <v>197</v>
      </c>
      <c r="B4118" t="s">
        <v>265</v>
      </c>
      <c r="C4118" t="s">
        <v>464</v>
      </c>
      <c r="D4118">
        <v>14</v>
      </c>
      <c r="E4118">
        <v>2653735.3515625</v>
      </c>
      <c r="F4118">
        <v>2655187.98828125</v>
      </c>
      <c r="G4118">
        <v>2654461.669921875</v>
      </c>
      <c r="H4118">
        <v>2584434.3139343848</v>
      </c>
      <c r="I4118">
        <v>1.1144103140027281E-7</v>
      </c>
      <c r="J4118">
        <v>8.4600376299076317E-6</v>
      </c>
      <c r="K4118">
        <v>0.94167995015123007</v>
      </c>
      <c r="L4118">
        <v>-2.6381001007089764</v>
      </c>
      <c r="M4118">
        <v>0</v>
      </c>
    </row>
    <row r="4119" spans="1:15" x14ac:dyDescent="0.15">
      <c r="A4119">
        <v>197</v>
      </c>
      <c r="B4119" t="s">
        <v>265</v>
      </c>
      <c r="C4119" t="s">
        <v>464</v>
      </c>
      <c r="D4119">
        <v>15</v>
      </c>
      <c r="E4119">
        <v>2654461.669921875</v>
      </c>
      <c r="F4119">
        <v>2655187.98828125</v>
      </c>
      <c r="G4119">
        <v>2654824.8291015625</v>
      </c>
      <c r="H4119">
        <v>2663717.7167763142</v>
      </c>
      <c r="I4119">
        <v>1.1471969535126871E-7</v>
      </c>
      <c r="J4119">
        <v>8.4633162938586276E-6</v>
      </c>
      <c r="K4119">
        <v>0.97056812518956204</v>
      </c>
      <c r="L4119">
        <v>0.33497078893002497</v>
      </c>
      <c r="M4119">
        <v>0</v>
      </c>
    </row>
    <row r="4120" spans="1:15" x14ac:dyDescent="0.15">
      <c r="A4120">
        <v>197</v>
      </c>
      <c r="B4120" t="s">
        <v>265</v>
      </c>
      <c r="C4120" t="s">
        <v>465</v>
      </c>
      <c r="D4120">
        <v>15</v>
      </c>
      <c r="E4120">
        <v>2654461.669921875</v>
      </c>
      <c r="F4120">
        <v>2655187.98828125</v>
      </c>
      <c r="G4120">
        <v>2654824.8291015625</v>
      </c>
      <c r="H4120">
        <v>2663717.7167763142</v>
      </c>
      <c r="I4120">
        <v>1.1471969535126871E-7</v>
      </c>
      <c r="J4120">
        <v>8.4633162938586276E-6</v>
      </c>
      <c r="K4120">
        <v>0.97056812518956204</v>
      </c>
      <c r="L4120">
        <v>0.33497078893002497</v>
      </c>
      <c r="M4120">
        <v>0</v>
      </c>
      <c r="N4120" t="s">
        <v>466</v>
      </c>
      <c r="O4120" t="s">
        <v>467</v>
      </c>
    </row>
    <row r="4121" spans="1:15" x14ac:dyDescent="0.15">
      <c r="A4121">
        <v>198</v>
      </c>
      <c r="B4121" t="s">
        <v>266</v>
      </c>
      <c r="C4121" t="s">
        <v>461</v>
      </c>
      <c r="D4121">
        <v>0</v>
      </c>
      <c r="E4121">
        <v>100000</v>
      </c>
      <c r="F4121">
        <v>12000000</v>
      </c>
      <c r="G4121">
        <v>100000</v>
      </c>
      <c r="H4121">
        <v>248.20229014352796</v>
      </c>
      <c r="I4121">
        <v>-1.2706219089301212E-4</v>
      </c>
      <c r="J4121">
        <v>-1.1880924927950079E-4</v>
      </c>
      <c r="K4121">
        <v>7.7900722986589484E-5</v>
      </c>
      <c r="L4121">
        <v>-99.751797709856476</v>
      </c>
      <c r="M4121">
        <v>0</v>
      </c>
      <c r="O4121" t="s">
        <v>462</v>
      </c>
    </row>
    <row r="4122" spans="1:15" x14ac:dyDescent="0.15">
      <c r="A4122">
        <v>198</v>
      </c>
      <c r="B4122" t="s">
        <v>266</v>
      </c>
      <c r="C4122" t="s">
        <v>461</v>
      </c>
      <c r="D4122">
        <v>0</v>
      </c>
      <c r="E4122">
        <v>100000</v>
      </c>
      <c r="F4122">
        <v>12000000</v>
      </c>
      <c r="G4122">
        <v>12000000</v>
      </c>
      <c r="H4122">
        <v>418703293761.07379</v>
      </c>
      <c r="I4122">
        <v>7.5496600770362347E-4</v>
      </c>
      <c r="J4122">
        <v>7.6321894931713475E-4</v>
      </c>
      <c r="K4122">
        <v>131414.13514755407</v>
      </c>
      <c r="L4122">
        <v>3489094.114675615</v>
      </c>
      <c r="M4122">
        <v>0</v>
      </c>
      <c r="O4122" t="s">
        <v>463</v>
      </c>
    </row>
    <row r="4123" spans="1:15" x14ac:dyDescent="0.15">
      <c r="A4123">
        <v>198</v>
      </c>
      <c r="B4123" t="s">
        <v>266</v>
      </c>
      <c r="C4123" t="s">
        <v>464</v>
      </c>
      <c r="D4123">
        <v>1</v>
      </c>
      <c r="E4123">
        <v>100000</v>
      </c>
      <c r="F4123">
        <v>12000000</v>
      </c>
      <c r="G4123">
        <v>6050000</v>
      </c>
      <c r="H4123">
        <v>23568847731.917183</v>
      </c>
      <c r="I4123">
        <v>8.8009794144909383E-5</v>
      </c>
      <c r="J4123">
        <v>9.6262735758420695E-5</v>
      </c>
      <c r="K4123">
        <v>7397.314010339981</v>
      </c>
      <c r="L4123">
        <v>389467.73110606911</v>
      </c>
      <c r="M4123">
        <v>0</v>
      </c>
    </row>
    <row r="4124" spans="1:15" x14ac:dyDescent="0.15">
      <c r="A4124">
        <v>198</v>
      </c>
      <c r="B4124" t="s">
        <v>266</v>
      </c>
      <c r="C4124" t="s">
        <v>464</v>
      </c>
      <c r="D4124">
        <v>2</v>
      </c>
      <c r="E4124">
        <v>100000</v>
      </c>
      <c r="F4124">
        <v>6050000</v>
      </c>
      <c r="G4124">
        <v>3075000</v>
      </c>
      <c r="H4124">
        <v>-8537805.750154838</v>
      </c>
      <c r="I4124">
        <v>-4.6571350642153793E-7</v>
      </c>
      <c r="J4124">
        <v>7.787228107089778E-6</v>
      </c>
      <c r="K4124">
        <v>-2.6796740685652605</v>
      </c>
      <c r="L4124">
        <v>-377.65221951723049</v>
      </c>
      <c r="M4124">
        <v>0</v>
      </c>
    </row>
    <row r="4125" spans="1:15" x14ac:dyDescent="0.15">
      <c r="A4125">
        <v>198</v>
      </c>
      <c r="B4125" t="s">
        <v>266</v>
      </c>
      <c r="C4125" t="s">
        <v>464</v>
      </c>
      <c r="D4125">
        <v>3</v>
      </c>
      <c r="E4125">
        <v>3075000</v>
      </c>
      <c r="F4125">
        <v>6050000</v>
      </c>
      <c r="G4125">
        <v>4562500</v>
      </c>
      <c r="H4125">
        <v>3320906793.2665634</v>
      </c>
      <c r="I4125">
        <v>2.1359193195433257E-5</v>
      </c>
      <c r="J4125">
        <v>2.9612134808944573E-5</v>
      </c>
      <c r="K4125">
        <v>1042.2991666069747</v>
      </c>
      <c r="L4125">
        <v>72686.998208582212</v>
      </c>
      <c r="M4125">
        <v>0</v>
      </c>
    </row>
    <row r="4126" spans="1:15" x14ac:dyDescent="0.15">
      <c r="A4126">
        <v>198</v>
      </c>
      <c r="B4126" t="s">
        <v>266</v>
      </c>
      <c r="C4126" t="s">
        <v>464</v>
      </c>
      <c r="D4126">
        <v>4</v>
      </c>
      <c r="E4126">
        <v>3075000</v>
      </c>
      <c r="F4126">
        <v>4562500</v>
      </c>
      <c r="G4126">
        <v>3818750</v>
      </c>
      <c r="H4126">
        <v>413499891.56318945</v>
      </c>
      <c r="I4126">
        <v>5.6613398709003752E-6</v>
      </c>
      <c r="J4126">
        <v>1.3914281484411691E-5</v>
      </c>
      <c r="K4126">
        <v>129.78099633577759</v>
      </c>
      <c r="L4126">
        <v>10728.147733242276</v>
      </c>
      <c r="M4126">
        <v>0</v>
      </c>
    </row>
    <row r="4127" spans="1:15" x14ac:dyDescent="0.15">
      <c r="A4127">
        <v>198</v>
      </c>
      <c r="B4127" t="s">
        <v>266</v>
      </c>
      <c r="C4127" t="s">
        <v>464</v>
      </c>
      <c r="D4127">
        <v>5</v>
      </c>
      <c r="E4127">
        <v>3075000</v>
      </c>
      <c r="F4127">
        <v>3818750</v>
      </c>
      <c r="G4127">
        <v>3446875</v>
      </c>
      <c r="H4127">
        <v>106296016.56431855</v>
      </c>
      <c r="I4127">
        <v>2.4102828194394247E-6</v>
      </c>
      <c r="J4127">
        <v>1.0663224432950741E-5</v>
      </c>
      <c r="K4127">
        <v>33.362047288792219</v>
      </c>
      <c r="L4127">
        <v>2983.8372892640014</v>
      </c>
      <c r="M4127">
        <v>0</v>
      </c>
    </row>
    <row r="4128" spans="1:15" x14ac:dyDescent="0.15">
      <c r="A4128">
        <v>198</v>
      </c>
      <c r="B4128" t="s">
        <v>266</v>
      </c>
      <c r="C4128" t="s">
        <v>464</v>
      </c>
      <c r="D4128">
        <v>6</v>
      </c>
      <c r="E4128">
        <v>3075000</v>
      </c>
      <c r="F4128">
        <v>3446875</v>
      </c>
      <c r="G4128">
        <v>3260937.5</v>
      </c>
      <c r="H4128">
        <v>28095607.401004203</v>
      </c>
      <c r="I4128">
        <v>9.1916196906277449E-7</v>
      </c>
      <c r="J4128">
        <v>9.1721035825740904E-6</v>
      </c>
      <c r="K4128">
        <v>8.8180819283333776</v>
      </c>
      <c r="L4128">
        <v>761.58067736668374</v>
      </c>
      <c r="M4128">
        <v>0</v>
      </c>
    </row>
    <row r="4129" spans="1:15" x14ac:dyDescent="0.15">
      <c r="A4129">
        <v>198</v>
      </c>
      <c r="B4129" t="s">
        <v>266</v>
      </c>
      <c r="C4129" t="s">
        <v>464</v>
      </c>
      <c r="D4129">
        <v>7</v>
      </c>
      <c r="E4129">
        <v>3075000</v>
      </c>
      <c r="F4129">
        <v>3260937.5</v>
      </c>
      <c r="G4129">
        <v>3167968.75</v>
      </c>
      <c r="H4129">
        <v>5153187.6785910251</v>
      </c>
      <c r="I4129">
        <v>2.1258445585577976E-7</v>
      </c>
      <c r="J4129">
        <v>8.4655260693670957E-6</v>
      </c>
      <c r="K4129">
        <v>1.617378492421188</v>
      </c>
      <c r="L4129">
        <v>62.665357055401039</v>
      </c>
      <c r="M4129">
        <v>0</v>
      </c>
    </row>
    <row r="4130" spans="1:15" x14ac:dyDescent="0.15">
      <c r="A4130">
        <v>198</v>
      </c>
      <c r="B4130" t="s">
        <v>266</v>
      </c>
      <c r="C4130" t="s">
        <v>464</v>
      </c>
      <c r="D4130">
        <v>8</v>
      </c>
      <c r="E4130">
        <v>3075000</v>
      </c>
      <c r="F4130">
        <v>3167968.75</v>
      </c>
      <c r="G4130">
        <v>3121484.375</v>
      </c>
      <c r="H4130">
        <v>-2762715.4756994541</v>
      </c>
      <c r="I4130">
        <v>-1.3014548986297747E-7</v>
      </c>
      <c r="J4130">
        <v>8.1227961236483385E-6</v>
      </c>
      <c r="K4130">
        <v>-0.86710534716973442</v>
      </c>
      <c r="L4130">
        <v>-188.50646499550248</v>
      </c>
      <c r="M4130">
        <v>0</v>
      </c>
    </row>
    <row r="4131" spans="1:15" x14ac:dyDescent="0.15">
      <c r="A4131">
        <v>198</v>
      </c>
      <c r="B4131" t="s">
        <v>266</v>
      </c>
      <c r="C4131" t="s">
        <v>464</v>
      </c>
      <c r="D4131">
        <v>9</v>
      </c>
      <c r="E4131">
        <v>3121484.375</v>
      </c>
      <c r="F4131">
        <v>3167968.75</v>
      </c>
      <c r="G4131">
        <v>3144726.5625</v>
      </c>
      <c r="H4131">
        <v>916068.93475754955</v>
      </c>
      <c r="I4131">
        <v>4.0319266184085317E-8</v>
      </c>
      <c r="J4131">
        <v>8.2932608796954013E-6</v>
      </c>
      <c r="K4131">
        <v>0.2875172194499141</v>
      </c>
      <c r="L4131">
        <v>-70.869679237571248</v>
      </c>
      <c r="M4131">
        <v>0</v>
      </c>
    </row>
    <row r="4132" spans="1:15" x14ac:dyDescent="0.15">
      <c r="A4132">
        <v>198</v>
      </c>
      <c r="B4132" t="s">
        <v>266</v>
      </c>
      <c r="C4132" t="s">
        <v>464</v>
      </c>
      <c r="D4132">
        <v>10</v>
      </c>
      <c r="E4132">
        <v>3144726.5625</v>
      </c>
      <c r="F4132">
        <v>3167968.75</v>
      </c>
      <c r="G4132">
        <v>3156347.65625</v>
      </c>
      <c r="H4132">
        <v>2963491.6100182473</v>
      </c>
      <c r="I4132">
        <v>1.2622871916894183E-7</v>
      </c>
      <c r="J4132">
        <v>8.3791703326802578E-6</v>
      </c>
      <c r="K4132">
        <v>0.93012090602232234</v>
      </c>
      <c r="L4132">
        <v>-6.1101015235083933</v>
      </c>
      <c r="M4132">
        <v>0</v>
      </c>
    </row>
    <row r="4133" spans="1:15" x14ac:dyDescent="0.15">
      <c r="A4133">
        <v>198</v>
      </c>
      <c r="B4133" t="s">
        <v>266</v>
      </c>
      <c r="C4133" t="s">
        <v>464</v>
      </c>
      <c r="D4133">
        <v>11</v>
      </c>
      <c r="E4133">
        <v>3156347.65625</v>
      </c>
      <c r="F4133">
        <v>3167968.75</v>
      </c>
      <c r="G4133">
        <v>3162158.203125</v>
      </c>
      <c r="H4133">
        <v>4040392.0948895421</v>
      </c>
      <c r="I4133">
        <v>1.6935107490032974E-7</v>
      </c>
      <c r="J4133">
        <v>8.4222926884116457E-6</v>
      </c>
      <c r="K4133">
        <v>1.268116684818605</v>
      </c>
      <c r="L4133">
        <v>27.773243315170895</v>
      </c>
      <c r="M4133">
        <v>0</v>
      </c>
    </row>
    <row r="4134" spans="1:15" x14ac:dyDescent="0.15">
      <c r="A4134">
        <v>198</v>
      </c>
      <c r="B4134" t="s">
        <v>266</v>
      </c>
      <c r="C4134" t="s">
        <v>464</v>
      </c>
      <c r="D4134">
        <v>12</v>
      </c>
      <c r="E4134">
        <v>3156347.65625</v>
      </c>
      <c r="F4134">
        <v>3162158.203125</v>
      </c>
      <c r="G4134">
        <v>3159252.9296875</v>
      </c>
      <c r="H4134">
        <v>3497474.1183631425</v>
      </c>
      <c r="I4134">
        <v>1.4777594191093603E-7</v>
      </c>
      <c r="J4134">
        <v>8.400717555422252E-6</v>
      </c>
      <c r="K4134">
        <v>1.0977165532591195</v>
      </c>
      <c r="L4134">
        <v>10.705733165501817</v>
      </c>
      <c r="M4134">
        <v>0</v>
      </c>
    </row>
    <row r="4135" spans="1:15" x14ac:dyDescent="0.15">
      <c r="A4135">
        <v>198</v>
      </c>
      <c r="B4135" t="s">
        <v>266</v>
      </c>
      <c r="C4135" t="s">
        <v>464</v>
      </c>
      <c r="D4135">
        <v>13</v>
      </c>
      <c r="E4135">
        <v>3156347.65625</v>
      </c>
      <c r="F4135">
        <v>3159252.9296875</v>
      </c>
      <c r="G4135">
        <v>3157800.29296875</v>
      </c>
      <c r="H4135">
        <v>3229359.8115757573</v>
      </c>
      <c r="I4135">
        <v>1.3699848807163796E-7</v>
      </c>
      <c r="J4135">
        <v>8.3899401015829539E-6</v>
      </c>
      <c r="K4135">
        <v>1.0135662485632699</v>
      </c>
      <c r="L4135">
        <v>2.2661191958954419</v>
      </c>
      <c r="M4135">
        <v>0</v>
      </c>
    </row>
    <row r="4136" spans="1:15" x14ac:dyDescent="0.15">
      <c r="A4136">
        <v>198</v>
      </c>
      <c r="B4136" t="s">
        <v>266</v>
      </c>
      <c r="C4136" t="s">
        <v>464</v>
      </c>
      <c r="D4136">
        <v>14</v>
      </c>
      <c r="E4136">
        <v>3156347.65625</v>
      </c>
      <c r="F4136">
        <v>3157800.29296875</v>
      </c>
      <c r="G4136">
        <v>3157073.974609375</v>
      </c>
      <c r="H4136">
        <v>3096143.021832563</v>
      </c>
      <c r="I4136">
        <v>1.316125509641138E-7</v>
      </c>
      <c r="J4136">
        <v>8.3845541644754298E-6</v>
      </c>
      <c r="K4136">
        <v>0.9717548525888563</v>
      </c>
      <c r="L4136">
        <v>-1.9299817890504454</v>
      </c>
      <c r="M4136">
        <v>0</v>
      </c>
    </row>
    <row r="4137" spans="1:15" x14ac:dyDescent="0.15">
      <c r="A4137">
        <v>198</v>
      </c>
      <c r="B4137" t="s">
        <v>266</v>
      </c>
      <c r="C4137" t="s">
        <v>464</v>
      </c>
      <c r="D4137">
        <v>15</v>
      </c>
      <c r="E4137">
        <v>3157073.974609375</v>
      </c>
      <c r="F4137">
        <v>3157800.29296875</v>
      </c>
      <c r="G4137">
        <v>3157437.1337890625</v>
      </c>
      <c r="H4137">
        <v>3162681.8142849193</v>
      </c>
      <c r="I4137">
        <v>1.3430530139123625E-7</v>
      </c>
      <c r="J4137">
        <v>8.3872469149025522E-6</v>
      </c>
      <c r="K4137">
        <v>0.99263870517416386</v>
      </c>
      <c r="L4137">
        <v>0.16610561900762058</v>
      </c>
      <c r="M4137">
        <v>0</v>
      </c>
    </row>
    <row r="4138" spans="1:15" x14ac:dyDescent="0.15">
      <c r="A4138">
        <v>198</v>
      </c>
      <c r="B4138" t="s">
        <v>266</v>
      </c>
      <c r="C4138" t="s">
        <v>465</v>
      </c>
      <c r="D4138">
        <v>15</v>
      </c>
      <c r="E4138">
        <v>3157073.974609375</v>
      </c>
      <c r="F4138">
        <v>3157800.29296875</v>
      </c>
      <c r="G4138">
        <v>3157437.1337890625</v>
      </c>
      <c r="H4138">
        <v>3162681.8142849193</v>
      </c>
      <c r="I4138">
        <v>1.3430530139123625E-7</v>
      </c>
      <c r="J4138">
        <v>8.3872469149025522E-6</v>
      </c>
      <c r="K4138">
        <v>0.99263870517416386</v>
      </c>
      <c r="L4138">
        <v>0.16610561900762058</v>
      </c>
      <c r="M4138">
        <v>0</v>
      </c>
      <c r="N4138" t="s">
        <v>466</v>
      </c>
      <c r="O4138" t="s">
        <v>467</v>
      </c>
    </row>
    <row r="4139" spans="1:15" x14ac:dyDescent="0.15">
      <c r="A4139">
        <v>199</v>
      </c>
      <c r="B4139" t="s">
        <v>267</v>
      </c>
      <c r="C4139" t="s">
        <v>461</v>
      </c>
      <c r="D4139">
        <v>0</v>
      </c>
      <c r="E4139">
        <v>100000</v>
      </c>
      <c r="F4139">
        <v>12000000</v>
      </c>
      <c r="G4139">
        <v>100000</v>
      </c>
      <c r="H4139">
        <v>239.13588587257888</v>
      </c>
      <c r="I4139">
        <v>-1.2821029103014112E-4</v>
      </c>
      <c r="J4139">
        <v>-1.2005126936610888E-4</v>
      </c>
      <c r="K4139">
        <v>7.7352749509147008E-5</v>
      </c>
      <c r="L4139">
        <v>-99.760864114127415</v>
      </c>
      <c r="M4139">
        <v>0</v>
      </c>
      <c r="O4139" t="s">
        <v>462</v>
      </c>
    </row>
    <row r="4140" spans="1:15" x14ac:dyDescent="0.15">
      <c r="A4140">
        <v>199</v>
      </c>
      <c r="B4140" t="s">
        <v>267</v>
      </c>
      <c r="C4140" t="s">
        <v>461</v>
      </c>
      <c r="D4140">
        <v>0</v>
      </c>
      <c r="E4140">
        <v>100000</v>
      </c>
      <c r="F4140">
        <v>12000000</v>
      </c>
      <c r="G4140">
        <v>12000000</v>
      </c>
      <c r="H4140">
        <v>393211657718.70367</v>
      </c>
      <c r="I4140">
        <v>7.0933453642481618E-4</v>
      </c>
      <c r="J4140">
        <v>7.1749355808884839E-4</v>
      </c>
      <c r="K4140">
        <v>127191.29440822694</v>
      </c>
      <c r="L4140">
        <v>3276663.8143225308</v>
      </c>
      <c r="M4140">
        <v>0</v>
      </c>
      <c r="O4140" t="s">
        <v>463</v>
      </c>
    </row>
    <row r="4141" spans="1:15" x14ac:dyDescent="0.15">
      <c r="A4141">
        <v>199</v>
      </c>
      <c r="B4141" t="s">
        <v>267</v>
      </c>
      <c r="C4141" t="s">
        <v>464</v>
      </c>
      <c r="D4141">
        <v>1</v>
      </c>
      <c r="E4141">
        <v>100000</v>
      </c>
      <c r="F4141">
        <v>12000000</v>
      </c>
      <c r="G4141">
        <v>6050000</v>
      </c>
      <c r="H4141">
        <v>21820594338.311878</v>
      </c>
      <c r="I4141">
        <v>8.2071503641817752E-5</v>
      </c>
      <c r="J4141">
        <v>9.0230525305849988E-5</v>
      </c>
      <c r="K4141">
        <v>7058.2587880244846</v>
      </c>
      <c r="L4141">
        <v>360570.98079854343</v>
      </c>
      <c r="M4141">
        <v>0</v>
      </c>
    </row>
    <row r="4142" spans="1:15" x14ac:dyDescent="0.15">
      <c r="A4142">
        <v>199</v>
      </c>
      <c r="B4142" t="s">
        <v>267</v>
      </c>
      <c r="C4142" t="s">
        <v>464</v>
      </c>
      <c r="D4142">
        <v>2</v>
      </c>
      <c r="E4142">
        <v>100000</v>
      </c>
      <c r="F4142">
        <v>6050000</v>
      </c>
      <c r="G4142">
        <v>3075000</v>
      </c>
      <c r="H4142">
        <v>-11898947.129151721</v>
      </c>
      <c r="I4142">
        <v>-7.4421170201909032E-7</v>
      </c>
      <c r="J4142">
        <v>7.4148099620131443E-6</v>
      </c>
      <c r="K4142">
        <v>-3.8489257827003489</v>
      </c>
      <c r="L4142">
        <v>-486.95763021631609</v>
      </c>
      <c r="M4142">
        <v>0</v>
      </c>
    </row>
    <row r="4143" spans="1:15" x14ac:dyDescent="0.15">
      <c r="A4143">
        <v>199</v>
      </c>
      <c r="B4143" t="s">
        <v>267</v>
      </c>
      <c r="C4143" t="s">
        <v>464</v>
      </c>
      <c r="D4143">
        <v>3</v>
      </c>
      <c r="E4143">
        <v>3075000</v>
      </c>
      <c r="F4143">
        <v>6050000</v>
      </c>
      <c r="G4143">
        <v>4562500</v>
      </c>
      <c r="H4143">
        <v>2912740541.8447151</v>
      </c>
      <c r="I4143">
        <v>1.9175199917601657E-5</v>
      </c>
      <c r="J4143">
        <v>2.7334221581633893E-5</v>
      </c>
      <c r="K4143">
        <v>942.17766060634131</v>
      </c>
      <c r="L4143">
        <v>63740.888588377318</v>
      </c>
      <c r="M4143">
        <v>0</v>
      </c>
    </row>
    <row r="4144" spans="1:15" x14ac:dyDescent="0.15">
      <c r="A4144">
        <v>199</v>
      </c>
      <c r="B4144" t="s">
        <v>267</v>
      </c>
      <c r="C4144" t="s">
        <v>464</v>
      </c>
      <c r="D4144">
        <v>4</v>
      </c>
      <c r="E4144">
        <v>3075000</v>
      </c>
      <c r="F4144">
        <v>4562500</v>
      </c>
      <c r="G4144">
        <v>3818750</v>
      </c>
      <c r="H4144">
        <v>358888141.31579989</v>
      </c>
      <c r="I4144">
        <v>5.1467477352414487E-6</v>
      </c>
      <c r="J4144">
        <v>1.3305769399273683E-5</v>
      </c>
      <c r="K4144">
        <v>116.08874341760894</v>
      </c>
      <c r="L4144">
        <v>9298.052800413745</v>
      </c>
      <c r="M4144">
        <v>0</v>
      </c>
    </row>
    <row r="4145" spans="1:15" x14ac:dyDescent="0.15">
      <c r="A4145">
        <v>199</v>
      </c>
      <c r="B4145" t="s">
        <v>267</v>
      </c>
      <c r="C4145" t="s">
        <v>464</v>
      </c>
      <c r="D4145">
        <v>5</v>
      </c>
      <c r="E4145">
        <v>3075000</v>
      </c>
      <c r="F4145">
        <v>3818750</v>
      </c>
      <c r="G4145">
        <v>3446875</v>
      </c>
      <c r="H4145">
        <v>82656593.538373977</v>
      </c>
      <c r="I4145">
        <v>2.0141504014392883E-6</v>
      </c>
      <c r="J4145">
        <v>1.0173172065471523E-5</v>
      </c>
      <c r="K4145">
        <v>26.736743219961756</v>
      </c>
      <c r="L4145">
        <v>2298.0154063716836</v>
      </c>
      <c r="M4145">
        <v>0</v>
      </c>
    </row>
    <row r="4146" spans="1:15" x14ac:dyDescent="0.15">
      <c r="A4146">
        <v>199</v>
      </c>
      <c r="B4146" t="s">
        <v>267</v>
      </c>
      <c r="C4146" t="s">
        <v>464</v>
      </c>
      <c r="D4146">
        <v>6</v>
      </c>
      <c r="E4146">
        <v>3075000</v>
      </c>
      <c r="F4146">
        <v>3446875</v>
      </c>
      <c r="G4146">
        <v>3260937.5</v>
      </c>
      <c r="H4146">
        <v>16174337.767037626</v>
      </c>
      <c r="I4146">
        <v>5.82211300186382E-7</v>
      </c>
      <c r="J4146">
        <v>8.7412329642186167E-6</v>
      </c>
      <c r="K4146">
        <v>5.2318768185074882</v>
      </c>
      <c r="L4146">
        <v>396.002691466415</v>
      </c>
      <c r="M4146">
        <v>0</v>
      </c>
    </row>
    <row r="4147" spans="1:15" x14ac:dyDescent="0.15">
      <c r="A4147">
        <v>199</v>
      </c>
      <c r="B4147" t="s">
        <v>267</v>
      </c>
      <c r="C4147" t="s">
        <v>464</v>
      </c>
      <c r="D4147">
        <v>7</v>
      </c>
      <c r="E4147">
        <v>3075000</v>
      </c>
      <c r="F4147">
        <v>3260937.5</v>
      </c>
      <c r="G4147">
        <v>3167968.75</v>
      </c>
      <c r="H4147">
        <v>-2054052.1479731486</v>
      </c>
      <c r="I4147">
        <v>-9.486512763826215E-8</v>
      </c>
      <c r="J4147">
        <v>8.0641565363939725E-6</v>
      </c>
      <c r="K4147">
        <v>-0.66441964869109371</v>
      </c>
      <c r="L4147">
        <v>-164.83814425168015</v>
      </c>
      <c r="M4147">
        <v>0</v>
      </c>
    </row>
    <row r="4148" spans="1:15" x14ac:dyDescent="0.15">
      <c r="A4148">
        <v>199</v>
      </c>
      <c r="B4148" t="s">
        <v>267</v>
      </c>
      <c r="C4148" t="s">
        <v>464</v>
      </c>
      <c r="D4148">
        <v>8</v>
      </c>
      <c r="E4148">
        <v>3167968.75</v>
      </c>
      <c r="F4148">
        <v>3260937.5</v>
      </c>
      <c r="G4148">
        <v>3214453.125</v>
      </c>
      <c r="H4148">
        <v>5925848.5677289581</v>
      </c>
      <c r="I4148">
        <v>2.4025077821683791E-7</v>
      </c>
      <c r="J4148">
        <v>8.3992724422490726E-6</v>
      </c>
      <c r="K4148">
        <v>1.9168209665232727</v>
      </c>
      <c r="L4148">
        <v>84.350131648877536</v>
      </c>
      <c r="M4148">
        <v>0</v>
      </c>
    </row>
    <row r="4149" spans="1:15" x14ac:dyDescent="0.15">
      <c r="A4149">
        <v>199</v>
      </c>
      <c r="B4149" t="s">
        <v>267</v>
      </c>
      <c r="C4149" t="s">
        <v>464</v>
      </c>
      <c r="D4149">
        <v>9</v>
      </c>
      <c r="E4149">
        <v>3167968.75</v>
      </c>
      <c r="F4149">
        <v>3214453.125</v>
      </c>
      <c r="G4149">
        <v>3191210.9375</v>
      </c>
      <c r="H4149">
        <v>1662419.0432534723</v>
      </c>
      <c r="I4149">
        <v>7.1825837082768157E-8</v>
      </c>
      <c r="J4149">
        <v>8.2308475011150028E-6</v>
      </c>
      <c r="K4149">
        <v>0.53773896528662779</v>
      </c>
      <c r="L4149">
        <v>-47.906325347586886</v>
      </c>
      <c r="M4149">
        <v>0</v>
      </c>
    </row>
    <row r="4150" spans="1:15" x14ac:dyDescent="0.15">
      <c r="A4150">
        <v>199</v>
      </c>
      <c r="B4150" t="s">
        <v>267</v>
      </c>
      <c r="C4150" t="s">
        <v>464</v>
      </c>
      <c r="D4150">
        <v>10</v>
      </c>
      <c r="E4150">
        <v>3191210.9375</v>
      </c>
      <c r="F4150">
        <v>3214453.125</v>
      </c>
      <c r="G4150">
        <v>3202832.03125</v>
      </c>
      <c r="H4150">
        <v>3724454.6406151964</v>
      </c>
      <c r="I4150">
        <v>1.5582260295270866E-7</v>
      </c>
      <c r="J4150">
        <v>8.3148442669849433E-6</v>
      </c>
      <c r="K4150">
        <v>1.2047410024742036</v>
      </c>
      <c r="L4150">
        <v>16.286293014298902</v>
      </c>
      <c r="M4150">
        <v>0</v>
      </c>
    </row>
    <row r="4151" spans="1:15" x14ac:dyDescent="0.15">
      <c r="A4151">
        <v>199</v>
      </c>
      <c r="B4151" t="s">
        <v>267</v>
      </c>
      <c r="C4151" t="s">
        <v>464</v>
      </c>
      <c r="D4151">
        <v>11</v>
      </c>
      <c r="E4151">
        <v>3191210.9375</v>
      </c>
      <c r="F4151">
        <v>3202832.03125</v>
      </c>
      <c r="G4151">
        <v>3197021.484375</v>
      </c>
      <c r="H4151">
        <v>2676183.7413291023</v>
      </c>
      <c r="I4151">
        <v>1.1377037912985512E-7</v>
      </c>
      <c r="J4151">
        <v>8.2727920431620898E-6</v>
      </c>
      <c r="K4151">
        <v>0.86565916206229787</v>
      </c>
      <c r="L4151">
        <v>-16.291343226544459</v>
      </c>
      <c r="M4151">
        <v>0</v>
      </c>
    </row>
    <row r="4152" spans="1:15" x14ac:dyDescent="0.15">
      <c r="A4152">
        <v>199</v>
      </c>
      <c r="B4152" t="s">
        <v>267</v>
      </c>
      <c r="C4152" t="s">
        <v>464</v>
      </c>
      <c r="D4152">
        <v>12</v>
      </c>
      <c r="E4152">
        <v>3197021.484375</v>
      </c>
      <c r="F4152">
        <v>3202832.03125</v>
      </c>
      <c r="G4152">
        <v>3199926.7578125</v>
      </c>
      <c r="H4152">
        <v>3195989.1440479993</v>
      </c>
      <c r="I4152">
        <v>1.3478318670088055E-7</v>
      </c>
      <c r="J4152">
        <v>8.2938048507331152E-6</v>
      </c>
      <c r="K4152">
        <v>1.0337994516859168</v>
      </c>
      <c r="L4152">
        <v>-0.12305324660594735</v>
      </c>
      <c r="M4152">
        <v>0</v>
      </c>
    </row>
    <row r="4153" spans="1:15" x14ac:dyDescent="0.15">
      <c r="A4153">
        <v>199</v>
      </c>
      <c r="B4153" t="s">
        <v>267</v>
      </c>
      <c r="C4153" t="s">
        <v>465</v>
      </c>
      <c r="D4153">
        <v>12</v>
      </c>
      <c r="E4153">
        <v>3197021.484375</v>
      </c>
      <c r="F4153">
        <v>3202832.03125</v>
      </c>
      <c r="G4153">
        <v>3199926.7578125</v>
      </c>
      <c r="H4153">
        <v>3195989.1440479993</v>
      </c>
      <c r="I4153">
        <v>1.3478318670088055E-7</v>
      </c>
      <c r="J4153">
        <v>8.2938048507331152E-6</v>
      </c>
      <c r="K4153">
        <v>1.0337994516859168</v>
      </c>
      <c r="L4153">
        <v>-0.12305324660594735</v>
      </c>
      <c r="M4153">
        <v>0</v>
      </c>
      <c r="N4153" t="s">
        <v>466</v>
      </c>
      <c r="O4153" t="s">
        <v>467</v>
      </c>
    </row>
    <row r="4154" spans="1:15" x14ac:dyDescent="0.15">
      <c r="A4154">
        <v>200</v>
      </c>
      <c r="B4154" t="s">
        <v>268</v>
      </c>
      <c r="C4154" t="s">
        <v>461</v>
      </c>
      <c r="D4154">
        <v>0</v>
      </c>
      <c r="E4154">
        <v>100000</v>
      </c>
      <c r="F4154">
        <v>12000000</v>
      </c>
      <c r="G4154">
        <v>100000</v>
      </c>
      <c r="H4154">
        <v>-103.58868550357538</v>
      </c>
      <c r="I4154">
        <v>-1.7481223625444951E-4</v>
      </c>
      <c r="J4154">
        <v>-1.6758324823916909E-4</v>
      </c>
      <c r="K4154">
        <v>-2.4876854645658555E-5</v>
      </c>
      <c r="L4154">
        <v>-100.10358868550358</v>
      </c>
      <c r="M4154">
        <v>0</v>
      </c>
      <c r="O4154" t="s">
        <v>462</v>
      </c>
    </row>
    <row r="4155" spans="1:15" x14ac:dyDescent="0.15">
      <c r="A4155">
        <v>200</v>
      </c>
      <c r="B4155" t="s">
        <v>268</v>
      </c>
      <c r="C4155" t="s">
        <v>461</v>
      </c>
      <c r="D4155">
        <v>0</v>
      </c>
      <c r="E4155">
        <v>100000</v>
      </c>
      <c r="F4155">
        <v>12000000</v>
      </c>
      <c r="G4155">
        <v>12000000</v>
      </c>
      <c r="H4155">
        <v>87368724958.013153</v>
      </c>
      <c r="I4155">
        <v>1.965958072805512E-4</v>
      </c>
      <c r="J4155">
        <v>2.0382479529583162E-4</v>
      </c>
      <c r="K4155">
        <v>20981.626137943382</v>
      </c>
      <c r="L4155">
        <v>727972.70798344293</v>
      </c>
      <c r="M4155">
        <v>0</v>
      </c>
      <c r="O4155" t="s">
        <v>463</v>
      </c>
    </row>
    <row r="4156" spans="1:15" x14ac:dyDescent="0.15">
      <c r="A4156">
        <v>200</v>
      </c>
      <c r="B4156" t="s">
        <v>268</v>
      </c>
      <c r="C4156" t="s">
        <v>464</v>
      </c>
      <c r="D4156">
        <v>1</v>
      </c>
      <c r="E4156">
        <v>100000</v>
      </c>
      <c r="F4156">
        <v>12000000</v>
      </c>
      <c r="G4156">
        <v>6050000</v>
      </c>
      <c r="H4156">
        <v>846784899.8542918</v>
      </c>
      <c r="I4156">
        <v>7.6239252265120066E-6</v>
      </c>
      <c r="J4156">
        <v>1.4852913241792419E-5</v>
      </c>
      <c r="K4156">
        <v>203.35565382849344</v>
      </c>
      <c r="L4156">
        <v>13896.444625690774</v>
      </c>
      <c r="M4156">
        <v>0</v>
      </c>
    </row>
    <row r="4157" spans="1:15" x14ac:dyDescent="0.15">
      <c r="A4157">
        <v>200</v>
      </c>
      <c r="B4157" t="s">
        <v>268</v>
      </c>
      <c r="C4157" t="s">
        <v>464</v>
      </c>
      <c r="D4157">
        <v>2</v>
      </c>
      <c r="E4157">
        <v>100000</v>
      </c>
      <c r="F4157">
        <v>6050000</v>
      </c>
      <c r="G4157">
        <v>3075000</v>
      </c>
      <c r="H4157">
        <v>-1560988.2442730933</v>
      </c>
      <c r="I4157">
        <v>-4.764237604599378E-6</v>
      </c>
      <c r="J4157">
        <v>2.4647504106810348E-6</v>
      </c>
      <c r="K4157">
        <v>-0.37487180639070067</v>
      </c>
      <c r="L4157">
        <v>-150.76384534221441</v>
      </c>
      <c r="M4157">
        <v>0</v>
      </c>
    </row>
    <row r="4158" spans="1:15" x14ac:dyDescent="0.15">
      <c r="A4158">
        <v>200</v>
      </c>
      <c r="B4158" t="s">
        <v>268</v>
      </c>
      <c r="C4158" t="s">
        <v>464</v>
      </c>
      <c r="D4158">
        <v>3</v>
      </c>
      <c r="E4158">
        <v>3075000</v>
      </c>
      <c r="F4158">
        <v>6050000</v>
      </c>
      <c r="G4158">
        <v>4562500</v>
      </c>
      <c r="H4158">
        <v>-1524456.4793719077</v>
      </c>
      <c r="I4158">
        <v>-6.5758279809734942E-8</v>
      </c>
      <c r="J4158">
        <v>7.1632297354706778E-6</v>
      </c>
      <c r="K4158">
        <v>-0.36609869182728827</v>
      </c>
      <c r="L4158">
        <v>-133.41274475335689</v>
      </c>
      <c r="M4158">
        <v>0</v>
      </c>
    </row>
    <row r="4159" spans="1:15" x14ac:dyDescent="0.15">
      <c r="A4159">
        <v>200</v>
      </c>
      <c r="B4159" t="s">
        <v>268</v>
      </c>
      <c r="C4159" t="s">
        <v>464</v>
      </c>
      <c r="D4159">
        <v>4</v>
      </c>
      <c r="E4159">
        <v>4562500</v>
      </c>
      <c r="F4159">
        <v>6050000</v>
      </c>
      <c r="G4159">
        <v>5306250</v>
      </c>
      <c r="H4159">
        <v>227998488.49542022</v>
      </c>
      <c r="I4159">
        <v>3.5141663728265955E-6</v>
      </c>
      <c r="J4159">
        <v>1.0743154388107008E-5</v>
      </c>
      <c r="K4159">
        <v>54.753907052277988</v>
      </c>
      <c r="L4159">
        <v>4196.7913026227607</v>
      </c>
      <c r="M4159">
        <v>0</v>
      </c>
    </row>
    <row r="4160" spans="1:15" x14ac:dyDescent="0.15">
      <c r="A4160">
        <v>200</v>
      </c>
      <c r="B4160" t="s">
        <v>268</v>
      </c>
      <c r="C4160" t="s">
        <v>464</v>
      </c>
      <c r="D4160">
        <v>5</v>
      </c>
      <c r="E4160">
        <v>4562500</v>
      </c>
      <c r="F4160">
        <v>5306250</v>
      </c>
      <c r="G4160">
        <v>4934375</v>
      </c>
      <c r="H4160">
        <v>70564768.875577062</v>
      </c>
      <c r="I4160">
        <v>1.6441760066346994E-6</v>
      </c>
      <c r="J4160">
        <v>8.8731640219151122E-6</v>
      </c>
      <c r="K4160">
        <v>16.94615092264717</v>
      </c>
      <c r="L4160">
        <v>1330.0649803790159</v>
      </c>
      <c r="M4160">
        <v>0</v>
      </c>
    </row>
    <row r="4161" spans="1:15" x14ac:dyDescent="0.15">
      <c r="A4161">
        <v>200</v>
      </c>
      <c r="B4161" t="s">
        <v>268</v>
      </c>
      <c r="C4161" t="s">
        <v>464</v>
      </c>
      <c r="D4161">
        <v>6</v>
      </c>
      <c r="E4161">
        <v>4562500</v>
      </c>
      <c r="F4161">
        <v>4934375</v>
      </c>
      <c r="G4161">
        <v>4748437.5</v>
      </c>
      <c r="H4161">
        <v>25066894.782220222</v>
      </c>
      <c r="I4161">
        <v>7.6738652010302702E-7</v>
      </c>
      <c r="J4161">
        <v>7.9963745353834398E-6</v>
      </c>
      <c r="K4161">
        <v>6.0198224823867097</v>
      </c>
      <c r="L4161">
        <v>427.89775125439098</v>
      </c>
      <c r="M4161">
        <v>0</v>
      </c>
    </row>
    <row r="4162" spans="1:15" x14ac:dyDescent="0.15">
      <c r="A4162">
        <v>200</v>
      </c>
      <c r="B4162" t="s">
        <v>268</v>
      </c>
      <c r="C4162" t="s">
        <v>464</v>
      </c>
      <c r="D4162">
        <v>7</v>
      </c>
      <c r="E4162">
        <v>4562500</v>
      </c>
      <c r="F4162">
        <v>4748437.5</v>
      </c>
      <c r="G4162">
        <v>4655468.75</v>
      </c>
      <c r="H4162">
        <v>9599499.0517354608</v>
      </c>
      <c r="I4162">
        <v>3.4516792464223542E-7</v>
      </c>
      <c r="J4162">
        <v>7.5741559399226482E-6</v>
      </c>
      <c r="K4162">
        <v>2.3053226461968936</v>
      </c>
      <c r="L4162">
        <v>106.1983350599327</v>
      </c>
      <c r="M4162">
        <v>0</v>
      </c>
    </row>
    <row r="4163" spans="1:15" x14ac:dyDescent="0.15">
      <c r="A4163">
        <v>200</v>
      </c>
      <c r="B4163" t="s">
        <v>268</v>
      </c>
      <c r="C4163" t="s">
        <v>464</v>
      </c>
      <c r="D4163">
        <v>8</v>
      </c>
      <c r="E4163">
        <v>4562500</v>
      </c>
      <c r="F4163">
        <v>4655468.75</v>
      </c>
      <c r="G4163">
        <v>4608984.375</v>
      </c>
      <c r="H4163">
        <v>3520576.2676725793</v>
      </c>
      <c r="I4163">
        <v>1.3824592651107316E-7</v>
      </c>
      <c r="J4163">
        <v>7.3672339417914859E-6</v>
      </c>
      <c r="K4163">
        <v>0.84546747218665097</v>
      </c>
      <c r="L4163">
        <v>-23.614922915147023</v>
      </c>
      <c r="M4163">
        <v>0</v>
      </c>
    </row>
    <row r="4164" spans="1:15" x14ac:dyDescent="0.15">
      <c r="A4164">
        <v>200</v>
      </c>
      <c r="B4164" t="s">
        <v>268</v>
      </c>
      <c r="C4164" t="s">
        <v>464</v>
      </c>
      <c r="D4164">
        <v>9</v>
      </c>
      <c r="E4164">
        <v>4608984.375</v>
      </c>
      <c r="F4164">
        <v>4655468.75</v>
      </c>
      <c r="G4164">
        <v>4632226.5625</v>
      </c>
      <c r="H4164">
        <v>6427320.0555371549</v>
      </c>
      <c r="I4164">
        <v>2.4134577292624338E-7</v>
      </c>
      <c r="J4164">
        <v>7.4703337882066562E-6</v>
      </c>
      <c r="K4164">
        <v>1.5435228857808529</v>
      </c>
      <c r="L4164">
        <v>38.752281841507077</v>
      </c>
      <c r="M4164">
        <v>0</v>
      </c>
    </row>
    <row r="4165" spans="1:15" x14ac:dyDescent="0.15">
      <c r="A4165">
        <v>200</v>
      </c>
      <c r="B4165" t="s">
        <v>268</v>
      </c>
      <c r="C4165" t="s">
        <v>464</v>
      </c>
      <c r="D4165">
        <v>10</v>
      </c>
      <c r="E4165">
        <v>4608984.375</v>
      </c>
      <c r="F4165">
        <v>4632226.5625</v>
      </c>
      <c r="G4165">
        <v>4620605.46875</v>
      </c>
      <c r="H4165">
        <v>4941186.4588813558</v>
      </c>
      <c r="I4165">
        <v>1.8970480497781327E-7</v>
      </c>
      <c r="J4165">
        <v>7.4186928202582261E-6</v>
      </c>
      <c r="K4165">
        <v>1.186627446010454</v>
      </c>
      <c r="L4165">
        <v>6.938073209225581</v>
      </c>
      <c r="M4165">
        <v>0</v>
      </c>
    </row>
    <row r="4166" spans="1:15" x14ac:dyDescent="0.15">
      <c r="A4166">
        <v>200</v>
      </c>
      <c r="B4166" t="s">
        <v>268</v>
      </c>
      <c r="C4166" t="s">
        <v>464</v>
      </c>
      <c r="D4166">
        <v>11</v>
      </c>
      <c r="E4166">
        <v>4608984.375</v>
      </c>
      <c r="F4166">
        <v>4620605.46875</v>
      </c>
      <c r="G4166">
        <v>4614794.921875</v>
      </c>
      <c r="H4166">
        <v>4222751.0318773147</v>
      </c>
      <c r="I4166">
        <v>1.6395276294054707E-7</v>
      </c>
      <c r="J4166">
        <v>7.3929407782209599E-6</v>
      </c>
      <c r="K4166">
        <v>1.0140949575153249</v>
      </c>
      <c r="L4166">
        <v>-8.4953697105655372</v>
      </c>
      <c r="M4166">
        <v>0</v>
      </c>
    </row>
    <row r="4167" spans="1:15" x14ac:dyDescent="0.15">
      <c r="A4167">
        <v>200</v>
      </c>
      <c r="B4167" t="s">
        <v>268</v>
      </c>
      <c r="C4167" t="s">
        <v>464</v>
      </c>
      <c r="D4167">
        <v>12</v>
      </c>
      <c r="E4167">
        <v>4614794.921875</v>
      </c>
      <c r="F4167">
        <v>4620605.46875</v>
      </c>
      <c r="G4167">
        <v>4617700.1953125</v>
      </c>
      <c r="H4167">
        <v>4579932.3823074885</v>
      </c>
      <c r="I4167">
        <v>1.7682324708417548E-7</v>
      </c>
      <c r="J4167">
        <v>7.4058112623645883E-6</v>
      </c>
      <c r="K4167">
        <v>1.0998721685456239</v>
      </c>
      <c r="L4167">
        <v>-0.81789227120786723</v>
      </c>
      <c r="M4167">
        <v>0</v>
      </c>
    </row>
    <row r="4168" spans="1:15" x14ac:dyDescent="0.15">
      <c r="A4168">
        <v>200</v>
      </c>
      <c r="B4168" t="s">
        <v>268</v>
      </c>
      <c r="C4168" t="s">
        <v>465</v>
      </c>
      <c r="D4168">
        <v>12</v>
      </c>
      <c r="E4168">
        <v>4614794.921875</v>
      </c>
      <c r="F4168">
        <v>4620605.46875</v>
      </c>
      <c r="G4168">
        <v>4617700.1953125</v>
      </c>
      <c r="H4168">
        <v>4579932.3823074885</v>
      </c>
      <c r="I4168">
        <v>1.7682324708417548E-7</v>
      </c>
      <c r="J4168">
        <v>7.4058112623645883E-6</v>
      </c>
      <c r="K4168">
        <v>1.0998721685456239</v>
      </c>
      <c r="L4168">
        <v>-0.81789227120786723</v>
      </c>
      <c r="M4168">
        <v>0</v>
      </c>
      <c r="N4168" t="s">
        <v>466</v>
      </c>
      <c r="O4168" t="s">
        <v>467</v>
      </c>
    </row>
    <row r="4169" spans="1:15" x14ac:dyDescent="0.15">
      <c r="A4169">
        <v>201</v>
      </c>
      <c r="B4169" t="s">
        <v>269</v>
      </c>
      <c r="C4169" t="s">
        <v>461</v>
      </c>
      <c r="D4169">
        <v>0</v>
      </c>
      <c r="E4169">
        <v>100000</v>
      </c>
      <c r="F4169">
        <v>12000000</v>
      </c>
      <c r="G4169">
        <v>100000</v>
      </c>
      <c r="H4169">
        <v>-144.47101392081993</v>
      </c>
      <c r="I4169">
        <v>-1.4884181999962395E-4</v>
      </c>
      <c r="J4169">
        <v>-1.4161283198434353E-4</v>
      </c>
      <c r="K4169">
        <v>-3.8811085638628999E-5</v>
      </c>
      <c r="L4169">
        <v>-100.14447101392082</v>
      </c>
      <c r="M4169">
        <v>0</v>
      </c>
      <c r="O4169" t="s">
        <v>462</v>
      </c>
    </row>
    <row r="4170" spans="1:15" x14ac:dyDescent="0.15">
      <c r="A4170">
        <v>201</v>
      </c>
      <c r="B4170" t="s">
        <v>269</v>
      </c>
      <c r="C4170" t="s">
        <v>461</v>
      </c>
      <c r="D4170">
        <v>0</v>
      </c>
      <c r="E4170">
        <v>100000</v>
      </c>
      <c r="F4170">
        <v>12000000</v>
      </c>
      <c r="G4170">
        <v>12000000</v>
      </c>
      <c r="H4170">
        <v>177506584965.12448</v>
      </c>
      <c r="I4170">
        <v>3.3394837553684775E-4</v>
      </c>
      <c r="J4170">
        <v>3.4117736355212814E-4</v>
      </c>
      <c r="K4170">
        <v>47685.851185884174</v>
      </c>
      <c r="L4170">
        <v>1479121.5413760373</v>
      </c>
      <c r="M4170">
        <v>0</v>
      </c>
      <c r="O4170" t="s">
        <v>463</v>
      </c>
    </row>
    <row r="4171" spans="1:15" x14ac:dyDescent="0.15">
      <c r="A4171">
        <v>201</v>
      </c>
      <c r="B4171" t="s">
        <v>269</v>
      </c>
      <c r="C4171" t="s">
        <v>464</v>
      </c>
      <c r="D4171">
        <v>1</v>
      </c>
      <c r="E4171">
        <v>100000</v>
      </c>
      <c r="F4171">
        <v>12000000</v>
      </c>
      <c r="G4171">
        <v>6050000</v>
      </c>
      <c r="H4171">
        <v>5630467961.8697281</v>
      </c>
      <c r="I4171">
        <v>2.6763172292218901E-5</v>
      </c>
      <c r="J4171">
        <v>3.3992160307499313E-5</v>
      </c>
      <c r="K4171">
        <v>1512.5842085766035</v>
      </c>
      <c r="L4171">
        <v>92965.586146607078</v>
      </c>
      <c r="M4171">
        <v>0</v>
      </c>
    </row>
    <row r="4172" spans="1:15" x14ac:dyDescent="0.15">
      <c r="A4172">
        <v>201</v>
      </c>
      <c r="B4172" t="s">
        <v>269</v>
      </c>
      <c r="C4172" t="s">
        <v>464</v>
      </c>
      <c r="D4172">
        <v>2</v>
      </c>
      <c r="E4172">
        <v>100000</v>
      </c>
      <c r="F4172">
        <v>6050000</v>
      </c>
      <c r="G4172">
        <v>3075000</v>
      </c>
      <c r="H4172">
        <v>-4447765.696182142</v>
      </c>
      <c r="I4172">
        <v>-3.4606446326873186E-6</v>
      </c>
      <c r="J4172">
        <v>3.7683433825930942E-6</v>
      </c>
      <c r="K4172">
        <v>-1.1948598590835011</v>
      </c>
      <c r="L4172">
        <v>-244.64278686771195</v>
      </c>
      <c r="M4172">
        <v>0</v>
      </c>
    </row>
    <row r="4173" spans="1:15" x14ac:dyDescent="0.15">
      <c r="A4173">
        <v>201</v>
      </c>
      <c r="B4173" t="s">
        <v>269</v>
      </c>
      <c r="C4173" t="s">
        <v>464</v>
      </c>
      <c r="D4173">
        <v>3</v>
      </c>
      <c r="E4173">
        <v>3075000</v>
      </c>
      <c r="F4173">
        <v>6050000</v>
      </c>
      <c r="G4173">
        <v>4562500</v>
      </c>
      <c r="H4173">
        <v>287059459.14057279</v>
      </c>
      <c r="I4173">
        <v>4.0423835735658968E-6</v>
      </c>
      <c r="J4173">
        <v>1.127137158884631E-5</v>
      </c>
      <c r="K4173">
        <v>77.11643290736076</v>
      </c>
      <c r="L4173">
        <v>6191.7141729440609</v>
      </c>
      <c r="M4173">
        <v>0</v>
      </c>
    </row>
    <row r="4174" spans="1:15" x14ac:dyDescent="0.15">
      <c r="A4174">
        <v>201</v>
      </c>
      <c r="B4174" t="s">
        <v>269</v>
      </c>
      <c r="C4174" t="s">
        <v>464</v>
      </c>
      <c r="D4174">
        <v>4</v>
      </c>
      <c r="E4174">
        <v>3075000</v>
      </c>
      <c r="F4174">
        <v>4562500</v>
      </c>
      <c r="G4174">
        <v>3818750</v>
      </c>
      <c r="H4174">
        <v>-5558580.0124122938</v>
      </c>
      <c r="I4174">
        <v>-2.6484919695679713E-7</v>
      </c>
      <c r="J4174">
        <v>6.9641388183236157E-6</v>
      </c>
      <c r="K4174">
        <v>-1.4932720345490367</v>
      </c>
      <c r="L4174">
        <v>-245.56019672438086</v>
      </c>
      <c r="M4174">
        <v>0</v>
      </c>
    </row>
    <row r="4175" spans="1:15" x14ac:dyDescent="0.15">
      <c r="A4175">
        <v>201</v>
      </c>
      <c r="B4175" t="s">
        <v>269</v>
      </c>
      <c r="C4175" t="s">
        <v>464</v>
      </c>
      <c r="D4175">
        <v>5</v>
      </c>
      <c r="E4175">
        <v>3818750</v>
      </c>
      <c r="F4175">
        <v>4562500</v>
      </c>
      <c r="G4175">
        <v>4190625</v>
      </c>
      <c r="H4175">
        <v>78791555.363401994</v>
      </c>
      <c r="I4175">
        <v>1.7731529670255486E-6</v>
      </c>
      <c r="J4175">
        <v>9.0021409823059614E-6</v>
      </c>
      <c r="K4175">
        <v>21.166777471955445</v>
      </c>
      <c r="L4175">
        <v>1780.1862577396448</v>
      </c>
      <c r="M4175">
        <v>0</v>
      </c>
    </row>
    <row r="4176" spans="1:15" x14ac:dyDescent="0.15">
      <c r="A4176">
        <v>201</v>
      </c>
      <c r="B4176" t="s">
        <v>269</v>
      </c>
      <c r="C4176" t="s">
        <v>464</v>
      </c>
      <c r="D4176">
        <v>6</v>
      </c>
      <c r="E4176">
        <v>3818750</v>
      </c>
      <c r="F4176">
        <v>4190625</v>
      </c>
      <c r="G4176">
        <v>4004687.5</v>
      </c>
      <c r="H4176">
        <v>23215587.03221472</v>
      </c>
      <c r="I4176">
        <v>7.2226180831664908E-7</v>
      </c>
      <c r="J4176">
        <v>7.9512498235970619E-6</v>
      </c>
      <c r="K4176">
        <v>6.2366983660276141</v>
      </c>
      <c r="L4176">
        <v>479.71032776501835</v>
      </c>
      <c r="M4176">
        <v>0</v>
      </c>
    </row>
    <row r="4177" spans="1:15" x14ac:dyDescent="0.15">
      <c r="A4177">
        <v>201</v>
      </c>
      <c r="B4177" t="s">
        <v>269</v>
      </c>
      <c r="C4177" t="s">
        <v>464</v>
      </c>
      <c r="D4177">
        <v>7</v>
      </c>
      <c r="E4177">
        <v>3818750</v>
      </c>
      <c r="F4177">
        <v>4004687.5</v>
      </c>
      <c r="G4177">
        <v>3911718.75</v>
      </c>
      <c r="H4177">
        <v>5817520.653747566</v>
      </c>
      <c r="I4177">
        <v>2.2041050277655538E-7</v>
      </c>
      <c r="J4177">
        <v>7.4493985180569682E-6</v>
      </c>
      <c r="K4177">
        <v>1.5628345518557452</v>
      </c>
      <c r="L4177">
        <v>48.720320287535138</v>
      </c>
      <c r="M4177">
        <v>0</v>
      </c>
    </row>
    <row r="4178" spans="1:15" x14ac:dyDescent="0.15">
      <c r="A4178">
        <v>201</v>
      </c>
      <c r="B4178" t="s">
        <v>269</v>
      </c>
      <c r="C4178" t="s">
        <v>464</v>
      </c>
      <c r="D4178">
        <v>8</v>
      </c>
      <c r="E4178">
        <v>3818750</v>
      </c>
      <c r="F4178">
        <v>3911718.75</v>
      </c>
      <c r="G4178">
        <v>3865234.375</v>
      </c>
      <c r="H4178">
        <v>-576153.15662846027</v>
      </c>
      <c r="I4178">
        <v>-2.4368457615314763E-8</v>
      </c>
      <c r="J4178">
        <v>7.204619557665098E-6</v>
      </c>
      <c r="K4178">
        <v>-0.1547793491304009</v>
      </c>
      <c r="L4178">
        <v>-114.90603416845738</v>
      </c>
      <c r="M4178">
        <v>0</v>
      </c>
    </row>
    <row r="4179" spans="1:15" x14ac:dyDescent="0.15">
      <c r="A4179">
        <v>201</v>
      </c>
      <c r="B4179" t="s">
        <v>269</v>
      </c>
      <c r="C4179" t="s">
        <v>464</v>
      </c>
      <c r="D4179">
        <v>9</v>
      </c>
      <c r="E4179">
        <v>3865234.375</v>
      </c>
      <c r="F4179">
        <v>3911718.75</v>
      </c>
      <c r="G4179">
        <v>3888476.5625</v>
      </c>
      <c r="H4179">
        <v>2437956.4262796361</v>
      </c>
      <c r="I4179">
        <v>9.748934643697881E-8</v>
      </c>
      <c r="J4179">
        <v>7.3264773617173916E-6</v>
      </c>
      <c r="K4179">
        <v>0.6549392371222853</v>
      </c>
      <c r="L4179">
        <v>-37.303044338983689</v>
      </c>
      <c r="M4179">
        <v>0</v>
      </c>
    </row>
    <row r="4180" spans="1:15" x14ac:dyDescent="0.15">
      <c r="A4180">
        <v>201</v>
      </c>
      <c r="B4180" t="s">
        <v>269</v>
      </c>
      <c r="C4180" t="s">
        <v>464</v>
      </c>
      <c r="D4180">
        <v>10</v>
      </c>
      <c r="E4180">
        <v>3888476.5625</v>
      </c>
      <c r="F4180">
        <v>3911718.75</v>
      </c>
      <c r="G4180">
        <v>3900097.65625</v>
      </c>
      <c r="H4180">
        <v>4081297.1051240382</v>
      </c>
      <c r="I4180">
        <v>1.588179036104197E-7</v>
      </c>
      <c r="J4180">
        <v>7.3878059188908325E-6</v>
      </c>
      <c r="K4180">
        <v>1.0964107412610222</v>
      </c>
      <c r="L4180">
        <v>4.6460233779957205</v>
      </c>
      <c r="M4180">
        <v>0</v>
      </c>
    </row>
    <row r="4181" spans="1:15" x14ac:dyDescent="0.15">
      <c r="A4181">
        <v>201</v>
      </c>
      <c r="B4181" t="s">
        <v>269</v>
      </c>
      <c r="C4181" t="s">
        <v>464</v>
      </c>
      <c r="D4181">
        <v>11</v>
      </c>
      <c r="E4181">
        <v>3888476.5625</v>
      </c>
      <c r="F4181">
        <v>3900097.65625</v>
      </c>
      <c r="G4181">
        <v>3894287.109375</v>
      </c>
      <c r="H4181">
        <v>3248113.676146552</v>
      </c>
      <c r="I4181">
        <v>1.2812063827824037E-7</v>
      </c>
      <c r="J4181">
        <v>7.3571086535586532E-6</v>
      </c>
      <c r="K4181">
        <v>0.87258208153794081</v>
      </c>
      <c r="L4181">
        <v>-16.592855510649635</v>
      </c>
      <c r="M4181">
        <v>0</v>
      </c>
    </row>
    <row r="4182" spans="1:15" x14ac:dyDescent="0.15">
      <c r="A4182">
        <v>201</v>
      </c>
      <c r="B4182" t="s">
        <v>269</v>
      </c>
      <c r="C4182" t="s">
        <v>464</v>
      </c>
      <c r="D4182">
        <v>12</v>
      </c>
      <c r="E4182">
        <v>3894287.109375</v>
      </c>
      <c r="F4182">
        <v>3900097.65625</v>
      </c>
      <c r="G4182">
        <v>3897192.3828125</v>
      </c>
      <c r="H4182">
        <v>3661806.2953883265</v>
      </c>
      <c r="I4182">
        <v>1.434607044116929E-7</v>
      </c>
      <c r="J4182">
        <v>7.3724487196921057E-6</v>
      </c>
      <c r="K4182">
        <v>0.98371759057687491</v>
      </c>
      <c r="L4182">
        <v>-6.0398888302840623</v>
      </c>
      <c r="M4182">
        <v>0</v>
      </c>
    </row>
    <row r="4183" spans="1:15" x14ac:dyDescent="0.15">
      <c r="A4183">
        <v>201</v>
      </c>
      <c r="B4183" t="s">
        <v>269</v>
      </c>
      <c r="C4183" t="s">
        <v>464</v>
      </c>
      <c r="D4183">
        <v>13</v>
      </c>
      <c r="E4183">
        <v>3897192.3828125</v>
      </c>
      <c r="F4183">
        <v>3900097.65625</v>
      </c>
      <c r="G4183">
        <v>3898645.01953125</v>
      </c>
      <c r="H4183">
        <v>3870831.4433764922</v>
      </c>
      <c r="I4183">
        <v>1.5113738467081981E-7</v>
      </c>
      <c r="J4183">
        <v>7.3801253999512326E-6</v>
      </c>
      <c r="K4183">
        <v>1.0398706741541937</v>
      </c>
      <c r="L4183">
        <v>-0.71341648227572918</v>
      </c>
      <c r="M4183">
        <v>0</v>
      </c>
    </row>
    <row r="4184" spans="1:15" x14ac:dyDescent="0.15">
      <c r="A4184">
        <v>201</v>
      </c>
      <c r="B4184" t="s">
        <v>269</v>
      </c>
      <c r="C4184" t="s">
        <v>465</v>
      </c>
      <c r="D4184">
        <v>13</v>
      </c>
      <c r="E4184">
        <v>3897192.3828125</v>
      </c>
      <c r="F4184">
        <v>3900097.65625</v>
      </c>
      <c r="G4184">
        <v>3898645.01953125</v>
      </c>
      <c r="H4184">
        <v>3870831.4433764922</v>
      </c>
      <c r="I4184">
        <v>1.5113738467081981E-7</v>
      </c>
      <c r="J4184">
        <v>7.3801253999512326E-6</v>
      </c>
      <c r="K4184">
        <v>1.0398706741541937</v>
      </c>
      <c r="L4184">
        <v>-0.71341648227572918</v>
      </c>
      <c r="M4184">
        <v>0</v>
      </c>
      <c r="N4184" t="s">
        <v>466</v>
      </c>
      <c r="O4184" t="s">
        <v>467</v>
      </c>
    </row>
    <row r="4185" spans="1:15" x14ac:dyDescent="0.15">
      <c r="A4185">
        <v>202</v>
      </c>
      <c r="B4185" t="s">
        <v>270</v>
      </c>
      <c r="C4185" t="s">
        <v>461</v>
      </c>
      <c r="D4185">
        <v>0</v>
      </c>
      <c r="E4185">
        <v>100000</v>
      </c>
      <c r="F4185">
        <v>12000000</v>
      </c>
      <c r="G4185">
        <v>100000</v>
      </c>
      <c r="H4185">
        <v>-101.93103549217392</v>
      </c>
      <c r="I4185">
        <v>-1.7477766012437992E-4</v>
      </c>
      <c r="J4185">
        <v>-1.6762478059962788E-4</v>
      </c>
      <c r="K4185">
        <v>-2.447876948619792E-5</v>
      </c>
      <c r="L4185">
        <v>-100.10193103549217</v>
      </c>
      <c r="M4185">
        <v>0</v>
      </c>
      <c r="O4185" t="s">
        <v>462</v>
      </c>
    </row>
    <row r="4186" spans="1:15" x14ac:dyDescent="0.15">
      <c r="A4186">
        <v>202</v>
      </c>
      <c r="B4186" t="s">
        <v>270</v>
      </c>
      <c r="C4186" t="s">
        <v>461</v>
      </c>
      <c r="D4186">
        <v>0</v>
      </c>
      <c r="E4186">
        <v>100000</v>
      </c>
      <c r="F4186">
        <v>12000000</v>
      </c>
      <c r="G4186">
        <v>12000000</v>
      </c>
      <c r="H4186">
        <v>86766343816.086472</v>
      </c>
      <c r="I4186">
        <v>1.9307842387003478E-4</v>
      </c>
      <c r="J4186">
        <v>2.0023130339478682E-4</v>
      </c>
      <c r="K4186">
        <v>20836.964121660931</v>
      </c>
      <c r="L4186">
        <v>722952.86513405398</v>
      </c>
      <c r="M4186">
        <v>0</v>
      </c>
      <c r="O4186" t="s">
        <v>463</v>
      </c>
    </row>
    <row r="4187" spans="1:15" x14ac:dyDescent="0.15">
      <c r="A4187">
        <v>202</v>
      </c>
      <c r="B4187" t="s">
        <v>270</v>
      </c>
      <c r="C4187" t="s">
        <v>464</v>
      </c>
      <c r="D4187">
        <v>1</v>
      </c>
      <c r="E4187">
        <v>100000</v>
      </c>
      <c r="F4187">
        <v>12000000</v>
      </c>
      <c r="G4187">
        <v>6050000</v>
      </c>
      <c r="H4187">
        <v>828670558.35965014</v>
      </c>
      <c r="I4187">
        <v>7.4555984152982811E-6</v>
      </c>
      <c r="J4187">
        <v>1.460847794005031E-5</v>
      </c>
      <c r="K4187">
        <v>199.00548915391161</v>
      </c>
      <c r="L4187">
        <v>13597.034022473556</v>
      </c>
      <c r="M4187">
        <v>0</v>
      </c>
    </row>
    <row r="4188" spans="1:15" x14ac:dyDescent="0.15">
      <c r="A4188">
        <v>202</v>
      </c>
      <c r="B4188" t="s">
        <v>270</v>
      </c>
      <c r="C4188" t="s">
        <v>464</v>
      </c>
      <c r="D4188">
        <v>2</v>
      </c>
      <c r="E4188">
        <v>100000</v>
      </c>
      <c r="F4188">
        <v>6050000</v>
      </c>
      <c r="G4188">
        <v>3075000</v>
      </c>
      <c r="H4188">
        <v>-1542295.7113967014</v>
      </c>
      <c r="I4188">
        <v>-4.729833327067552E-6</v>
      </c>
      <c r="J4188">
        <v>2.4230461976844773E-6</v>
      </c>
      <c r="K4188">
        <v>-0.37038278887817372</v>
      </c>
      <c r="L4188">
        <v>-150.15595809420168</v>
      </c>
      <c r="M4188">
        <v>0</v>
      </c>
    </row>
    <row r="4189" spans="1:15" x14ac:dyDescent="0.15">
      <c r="A4189">
        <v>202</v>
      </c>
      <c r="B4189" t="s">
        <v>270</v>
      </c>
      <c r="C4189" t="s">
        <v>464</v>
      </c>
      <c r="D4189">
        <v>3</v>
      </c>
      <c r="E4189">
        <v>3075000</v>
      </c>
      <c r="F4189">
        <v>6050000</v>
      </c>
      <c r="G4189">
        <v>4562500</v>
      </c>
      <c r="H4189">
        <v>-2801345.4485950447</v>
      </c>
      <c r="I4189">
        <v>-1.2375415580455532E-7</v>
      </c>
      <c r="J4189">
        <v>7.029125368947474E-6</v>
      </c>
      <c r="K4189">
        <v>-0.67274397004073161</v>
      </c>
      <c r="L4189">
        <v>-161.39935229797359</v>
      </c>
      <c r="M4189">
        <v>0</v>
      </c>
    </row>
    <row r="4190" spans="1:15" x14ac:dyDescent="0.15">
      <c r="A4190">
        <v>202</v>
      </c>
      <c r="B4190" t="s">
        <v>270</v>
      </c>
      <c r="C4190" t="s">
        <v>464</v>
      </c>
      <c r="D4190">
        <v>4</v>
      </c>
      <c r="E4190">
        <v>4562500</v>
      </c>
      <c r="F4190">
        <v>6050000</v>
      </c>
      <c r="G4190">
        <v>5306250</v>
      </c>
      <c r="H4190">
        <v>219359871.52981743</v>
      </c>
      <c r="I4190">
        <v>3.4009150112517808E-6</v>
      </c>
      <c r="J4190">
        <v>1.055379453600381E-5</v>
      </c>
      <c r="K4190">
        <v>52.679340534244481</v>
      </c>
      <c r="L4190">
        <v>4033.9905117515655</v>
      </c>
      <c r="M4190">
        <v>0</v>
      </c>
    </row>
    <row r="4191" spans="1:15" x14ac:dyDescent="0.15">
      <c r="A4191">
        <v>202</v>
      </c>
      <c r="B4191" t="s">
        <v>270</v>
      </c>
      <c r="C4191" t="s">
        <v>464</v>
      </c>
      <c r="D4191">
        <v>5</v>
      </c>
      <c r="E4191">
        <v>4562500</v>
      </c>
      <c r="F4191">
        <v>5306250</v>
      </c>
      <c r="G4191">
        <v>4934375</v>
      </c>
      <c r="H4191">
        <v>66090519.729645781</v>
      </c>
      <c r="I4191">
        <v>1.5587226275590248E-6</v>
      </c>
      <c r="J4191">
        <v>8.7116021523110541E-6</v>
      </c>
      <c r="K4191">
        <v>15.871658615782703</v>
      </c>
      <c r="L4191">
        <v>1239.3898868579258</v>
      </c>
      <c r="M4191">
        <v>0</v>
      </c>
    </row>
    <row r="4192" spans="1:15" x14ac:dyDescent="0.15">
      <c r="A4192">
        <v>202</v>
      </c>
      <c r="B4192" t="s">
        <v>270</v>
      </c>
      <c r="C4192" t="s">
        <v>464</v>
      </c>
      <c r="D4192">
        <v>6</v>
      </c>
      <c r="E4192">
        <v>4562500</v>
      </c>
      <c r="F4192">
        <v>4934375</v>
      </c>
      <c r="G4192">
        <v>4748437.5</v>
      </c>
      <c r="H4192">
        <v>22344433.205759387</v>
      </c>
      <c r="I4192">
        <v>6.9573558474152851E-7</v>
      </c>
      <c r="J4192">
        <v>7.8486151094935578E-6</v>
      </c>
      <c r="K4192">
        <v>5.3660224984717768</v>
      </c>
      <c r="L4192">
        <v>370.56391088140862</v>
      </c>
      <c r="M4192">
        <v>0</v>
      </c>
    </row>
    <row r="4193" spans="1:15" x14ac:dyDescent="0.15">
      <c r="A4193">
        <v>202</v>
      </c>
      <c r="B4193" t="s">
        <v>270</v>
      </c>
      <c r="C4193" t="s">
        <v>464</v>
      </c>
      <c r="D4193">
        <v>7</v>
      </c>
      <c r="E4193">
        <v>4562500</v>
      </c>
      <c r="F4193">
        <v>4748437.5</v>
      </c>
      <c r="G4193">
        <v>4655468.75</v>
      </c>
      <c r="H4193">
        <v>7641594.6185332667</v>
      </c>
      <c r="I4193">
        <v>2.8033988165208474E-7</v>
      </c>
      <c r="J4193">
        <v>7.433219406404114E-6</v>
      </c>
      <c r="K4193">
        <v>1.8351312951040142</v>
      </c>
      <c r="L4193">
        <v>64.142324412193005</v>
      </c>
      <c r="M4193">
        <v>0</v>
      </c>
    </row>
    <row r="4194" spans="1:15" x14ac:dyDescent="0.15">
      <c r="A4194">
        <v>202</v>
      </c>
      <c r="B4194" t="s">
        <v>270</v>
      </c>
      <c r="C4194" t="s">
        <v>464</v>
      </c>
      <c r="D4194">
        <v>8</v>
      </c>
      <c r="E4194">
        <v>4562500</v>
      </c>
      <c r="F4194">
        <v>4655468.75</v>
      </c>
      <c r="G4194">
        <v>4608984.375</v>
      </c>
      <c r="H4194">
        <v>1914504.3430612495</v>
      </c>
      <c r="I4194">
        <v>7.684078447354264E-8</v>
      </c>
      <c r="J4194">
        <v>7.2297203092255719E-6</v>
      </c>
      <c r="K4194">
        <v>0.45976880611322046</v>
      </c>
      <c r="L4194">
        <v>-58.461470309036372</v>
      </c>
      <c r="M4194">
        <v>0</v>
      </c>
    </row>
    <row r="4195" spans="1:15" x14ac:dyDescent="0.15">
      <c r="A4195">
        <v>202</v>
      </c>
      <c r="B4195" t="s">
        <v>270</v>
      </c>
      <c r="C4195" t="s">
        <v>464</v>
      </c>
      <c r="D4195">
        <v>9</v>
      </c>
      <c r="E4195">
        <v>4608984.375</v>
      </c>
      <c r="F4195">
        <v>4655468.75</v>
      </c>
      <c r="G4195">
        <v>4632226.5625</v>
      </c>
      <c r="H4195">
        <v>4648092.7033493705</v>
      </c>
      <c r="I4195">
        <v>1.7823083496939033E-7</v>
      </c>
      <c r="J4195">
        <v>7.3311103597214196E-6</v>
      </c>
      <c r="K4195">
        <v>1.1162408905823737</v>
      </c>
      <c r="L4195">
        <v>0.34251651199045835</v>
      </c>
      <c r="M4195">
        <v>0</v>
      </c>
    </row>
    <row r="4196" spans="1:15" x14ac:dyDescent="0.15">
      <c r="A4196">
        <v>202</v>
      </c>
      <c r="B4196" t="s">
        <v>270</v>
      </c>
      <c r="C4196" t="s">
        <v>465</v>
      </c>
      <c r="D4196">
        <v>9</v>
      </c>
      <c r="E4196">
        <v>4608984.375</v>
      </c>
      <c r="F4196">
        <v>4655468.75</v>
      </c>
      <c r="G4196">
        <v>4632226.5625</v>
      </c>
      <c r="H4196">
        <v>4648092.7033493705</v>
      </c>
      <c r="I4196">
        <v>1.7823083496939033E-7</v>
      </c>
      <c r="J4196">
        <v>7.3311103597214196E-6</v>
      </c>
      <c r="K4196">
        <v>1.1162408905823737</v>
      </c>
      <c r="L4196">
        <v>0.34251651199045835</v>
      </c>
      <c r="M4196">
        <v>0</v>
      </c>
      <c r="N4196" t="s">
        <v>466</v>
      </c>
      <c r="O4196" t="s">
        <v>467</v>
      </c>
    </row>
    <row r="4197" spans="1:15" x14ac:dyDescent="0.15">
      <c r="A4197">
        <v>203</v>
      </c>
      <c r="B4197" t="s">
        <v>271</v>
      </c>
      <c r="C4197" t="s">
        <v>461</v>
      </c>
      <c r="D4197">
        <v>0</v>
      </c>
      <c r="E4197">
        <v>100000</v>
      </c>
      <c r="F4197">
        <v>12000000</v>
      </c>
      <c r="G4197">
        <v>100000</v>
      </c>
      <c r="H4197">
        <v>-144.40035379731424</v>
      </c>
      <c r="I4197">
        <v>-1.4768577333590529E-4</v>
      </c>
      <c r="J4197">
        <v>-1.4053289381115325E-4</v>
      </c>
      <c r="K4197">
        <v>-3.8792103311100523E-5</v>
      </c>
      <c r="L4197">
        <v>-100.14440035379731</v>
      </c>
      <c r="M4197">
        <v>0</v>
      </c>
      <c r="O4197" t="s">
        <v>462</v>
      </c>
    </row>
    <row r="4198" spans="1:15" x14ac:dyDescent="0.15">
      <c r="A4198">
        <v>203</v>
      </c>
      <c r="B4198" t="s">
        <v>271</v>
      </c>
      <c r="C4198" t="s">
        <v>461</v>
      </c>
      <c r="D4198">
        <v>0</v>
      </c>
      <c r="E4198">
        <v>100000</v>
      </c>
      <c r="F4198">
        <v>12000000</v>
      </c>
      <c r="G4198">
        <v>12000000</v>
      </c>
      <c r="H4198">
        <v>182466576877.31979</v>
      </c>
      <c r="I4198">
        <v>3.3652335371463948E-4</v>
      </c>
      <c r="J4198">
        <v>3.4367623323939151E-4</v>
      </c>
      <c r="K4198">
        <v>49018.316887112138</v>
      </c>
      <c r="L4198">
        <v>1520454.8073109982</v>
      </c>
      <c r="M4198">
        <v>0</v>
      </c>
      <c r="O4198" t="s">
        <v>463</v>
      </c>
    </row>
    <row r="4199" spans="1:15" x14ac:dyDescent="0.15">
      <c r="A4199">
        <v>203</v>
      </c>
      <c r="B4199" t="s">
        <v>271</v>
      </c>
      <c r="C4199" t="s">
        <v>464</v>
      </c>
      <c r="D4199">
        <v>1</v>
      </c>
      <c r="E4199">
        <v>100000</v>
      </c>
      <c r="F4199">
        <v>12000000</v>
      </c>
      <c r="G4199">
        <v>6050000</v>
      </c>
      <c r="H4199">
        <v>5858004290.8621397</v>
      </c>
      <c r="I4199">
        <v>2.7196376728207408E-5</v>
      </c>
      <c r="J4199">
        <v>3.4349256252959437E-5</v>
      </c>
      <c r="K4199">
        <v>1573.7101861049657</v>
      </c>
      <c r="L4199">
        <v>96726.517204332893</v>
      </c>
      <c r="M4199">
        <v>0</v>
      </c>
    </row>
    <row r="4200" spans="1:15" x14ac:dyDescent="0.15">
      <c r="A4200">
        <v>203</v>
      </c>
      <c r="B4200" t="s">
        <v>271</v>
      </c>
      <c r="C4200" t="s">
        <v>464</v>
      </c>
      <c r="D4200">
        <v>2</v>
      </c>
      <c r="E4200">
        <v>100000</v>
      </c>
      <c r="F4200">
        <v>6050000</v>
      </c>
      <c r="G4200">
        <v>3075000</v>
      </c>
      <c r="H4200">
        <v>-4610318.4331139382</v>
      </c>
      <c r="I4200">
        <v>-3.3745924751630849E-6</v>
      </c>
      <c r="J4200">
        <v>3.7782870495889444E-6</v>
      </c>
      <c r="K4200">
        <v>-1.2385284679112287</v>
      </c>
      <c r="L4200">
        <v>-249.92905473541262</v>
      </c>
      <c r="M4200">
        <v>0</v>
      </c>
    </row>
    <row r="4201" spans="1:15" x14ac:dyDescent="0.15">
      <c r="A4201">
        <v>203</v>
      </c>
      <c r="B4201" t="s">
        <v>271</v>
      </c>
      <c r="C4201" t="s">
        <v>464</v>
      </c>
      <c r="D4201">
        <v>3</v>
      </c>
      <c r="E4201">
        <v>3075000</v>
      </c>
      <c r="F4201">
        <v>6050000</v>
      </c>
      <c r="G4201">
        <v>4562500</v>
      </c>
      <c r="H4201">
        <v>304706022.48842674</v>
      </c>
      <c r="I4201">
        <v>4.1514707181927388E-6</v>
      </c>
      <c r="J4201">
        <v>1.1304350242944768E-5</v>
      </c>
      <c r="K4201">
        <v>81.857053622436609</v>
      </c>
      <c r="L4201">
        <v>6578.4881641299016</v>
      </c>
      <c r="M4201">
        <v>0</v>
      </c>
    </row>
    <row r="4202" spans="1:15" x14ac:dyDescent="0.15">
      <c r="A4202">
        <v>203</v>
      </c>
      <c r="B4202" t="s">
        <v>271</v>
      </c>
      <c r="C4202" t="s">
        <v>464</v>
      </c>
      <c r="D4202">
        <v>4</v>
      </c>
      <c r="E4202">
        <v>3075000</v>
      </c>
      <c r="F4202">
        <v>4562500</v>
      </c>
      <c r="G4202">
        <v>3818750</v>
      </c>
      <c r="H4202">
        <v>-3687740.6011394821</v>
      </c>
      <c r="I4202">
        <v>-1.6644483192951818E-7</v>
      </c>
      <c r="J4202">
        <v>6.9864346928225111E-6</v>
      </c>
      <c r="K4202">
        <v>-0.99068465292502272</v>
      </c>
      <c r="L4202">
        <v>-196.56931197746599</v>
      </c>
      <c r="M4202">
        <v>0</v>
      </c>
    </row>
    <row r="4203" spans="1:15" x14ac:dyDescent="0.15">
      <c r="A4203">
        <v>203</v>
      </c>
      <c r="B4203" t="s">
        <v>271</v>
      </c>
      <c r="C4203" t="s">
        <v>464</v>
      </c>
      <c r="D4203">
        <v>5</v>
      </c>
      <c r="E4203">
        <v>3818750</v>
      </c>
      <c r="F4203">
        <v>4562500</v>
      </c>
      <c r="G4203">
        <v>4190625</v>
      </c>
      <c r="H4203">
        <v>86777568.923526525</v>
      </c>
      <c r="I4203">
        <v>1.8772188349302623E-6</v>
      </c>
      <c r="J4203">
        <v>9.0300983596822916E-6</v>
      </c>
      <c r="K4203">
        <v>23.312161848942772</v>
      </c>
      <c r="L4203">
        <v>1970.7548139842272</v>
      </c>
      <c r="M4203">
        <v>0</v>
      </c>
    </row>
    <row r="4204" spans="1:15" x14ac:dyDescent="0.15">
      <c r="A4204">
        <v>203</v>
      </c>
      <c r="B4204" t="s">
        <v>271</v>
      </c>
      <c r="C4204" t="s">
        <v>464</v>
      </c>
      <c r="D4204">
        <v>6</v>
      </c>
      <c r="E4204">
        <v>3818750</v>
      </c>
      <c r="F4204">
        <v>4190625</v>
      </c>
      <c r="G4204">
        <v>4004687.5</v>
      </c>
      <c r="H4204">
        <v>27693969.583797421</v>
      </c>
      <c r="I4204">
        <v>8.2356768922756222E-7</v>
      </c>
      <c r="J4204">
        <v>7.9764472139795915E-6</v>
      </c>
      <c r="K4204">
        <v>7.4397832203173362</v>
      </c>
      <c r="L4204">
        <v>591.53884251386455</v>
      </c>
      <c r="M4204">
        <v>0</v>
      </c>
    </row>
    <row r="4205" spans="1:15" x14ac:dyDescent="0.15">
      <c r="A4205">
        <v>203</v>
      </c>
      <c r="B4205" t="s">
        <v>271</v>
      </c>
      <c r="C4205" t="s">
        <v>464</v>
      </c>
      <c r="D4205">
        <v>7</v>
      </c>
      <c r="E4205">
        <v>3818750</v>
      </c>
      <c r="F4205">
        <v>4004687.5</v>
      </c>
      <c r="G4205">
        <v>3911718.75</v>
      </c>
      <c r="H4205">
        <v>8878469.3720739856</v>
      </c>
      <c r="I4205">
        <v>3.2027557235709219E-7</v>
      </c>
      <c r="J4205">
        <v>7.4731550971091215E-6</v>
      </c>
      <c r="K4205">
        <v>2.3851361306868331</v>
      </c>
      <c r="L4205">
        <v>126.97105644606954</v>
      </c>
      <c r="M4205">
        <v>0</v>
      </c>
    </row>
    <row r="4206" spans="1:15" x14ac:dyDescent="0.15">
      <c r="A4206">
        <v>203</v>
      </c>
      <c r="B4206" t="s">
        <v>271</v>
      </c>
      <c r="C4206" t="s">
        <v>464</v>
      </c>
      <c r="D4206">
        <v>8</v>
      </c>
      <c r="E4206">
        <v>3818750</v>
      </c>
      <c r="F4206">
        <v>3911718.75</v>
      </c>
      <c r="G4206">
        <v>3865234.375</v>
      </c>
      <c r="H4206">
        <v>1861142.7518667073</v>
      </c>
      <c r="I4206">
        <v>7.477014983889014E-8</v>
      </c>
      <c r="J4206">
        <v>7.2276496745909194E-6</v>
      </c>
      <c r="K4206">
        <v>0.49998244469995246</v>
      </c>
      <c r="L4206">
        <v>-51.849161750593524</v>
      </c>
      <c r="M4206">
        <v>0</v>
      </c>
    </row>
    <row r="4207" spans="1:15" x14ac:dyDescent="0.15">
      <c r="A4207">
        <v>203</v>
      </c>
      <c r="B4207" t="s">
        <v>271</v>
      </c>
      <c r="C4207" t="s">
        <v>464</v>
      </c>
      <c r="D4207">
        <v>9</v>
      </c>
      <c r="E4207">
        <v>3865234.375</v>
      </c>
      <c r="F4207">
        <v>3911718.75</v>
      </c>
      <c r="G4207">
        <v>3888476.5625</v>
      </c>
      <c r="H4207">
        <v>5179947.093526138</v>
      </c>
      <c r="I4207">
        <v>1.9699199837597332E-7</v>
      </c>
      <c r="J4207">
        <v>7.3498715231280026E-6</v>
      </c>
      <c r="K4207">
        <v>1.3915550586541445</v>
      </c>
      <c r="L4207">
        <v>33.212763668962914</v>
      </c>
      <c r="M4207">
        <v>0</v>
      </c>
    </row>
    <row r="4208" spans="1:15" x14ac:dyDescent="0.15">
      <c r="A4208">
        <v>203</v>
      </c>
      <c r="B4208" t="s">
        <v>271</v>
      </c>
      <c r="C4208" t="s">
        <v>464</v>
      </c>
      <c r="D4208">
        <v>10</v>
      </c>
      <c r="E4208">
        <v>3865234.375</v>
      </c>
      <c r="F4208">
        <v>3888476.5625</v>
      </c>
      <c r="G4208">
        <v>3876855.46875</v>
      </c>
      <c r="H4208">
        <v>3473847.7960773953</v>
      </c>
      <c r="I4208">
        <v>1.3574758147179983E-7</v>
      </c>
      <c r="J4208">
        <v>7.2886271062238291E-6</v>
      </c>
      <c r="K4208">
        <v>0.93322390872825967</v>
      </c>
      <c r="L4208">
        <v>-10.39522045433757</v>
      </c>
      <c r="M4208">
        <v>0</v>
      </c>
    </row>
    <row r="4209" spans="1:15" x14ac:dyDescent="0.15">
      <c r="A4209">
        <v>203</v>
      </c>
      <c r="B4209" t="s">
        <v>271</v>
      </c>
      <c r="C4209" t="s">
        <v>464</v>
      </c>
      <c r="D4209">
        <v>11</v>
      </c>
      <c r="E4209">
        <v>3876855.46875</v>
      </c>
      <c r="F4209">
        <v>3888476.5625</v>
      </c>
      <c r="G4209">
        <v>3882666.015625</v>
      </c>
      <c r="H4209">
        <v>4315126.7970892601</v>
      </c>
      <c r="I4209">
        <v>1.6633653850618412E-7</v>
      </c>
      <c r="J4209">
        <v>7.3192160632582134E-6</v>
      </c>
      <c r="K4209">
        <v>1.1592273849144703</v>
      </c>
      <c r="L4209">
        <v>11.138243148494091</v>
      </c>
      <c r="M4209">
        <v>0</v>
      </c>
    </row>
    <row r="4210" spans="1:15" x14ac:dyDescent="0.15">
      <c r="A4210">
        <v>203</v>
      </c>
      <c r="B4210" t="s">
        <v>271</v>
      </c>
      <c r="C4210" t="s">
        <v>464</v>
      </c>
      <c r="D4210">
        <v>12</v>
      </c>
      <c r="E4210">
        <v>3876855.46875</v>
      </c>
      <c r="F4210">
        <v>3882666.015625</v>
      </c>
      <c r="G4210">
        <v>3879760.7421875</v>
      </c>
      <c r="H4210">
        <v>3891564.7387400931</v>
      </c>
      <c r="I4210">
        <v>1.5103402788814601E-7</v>
      </c>
      <c r="J4210">
        <v>7.3039135526401753E-6</v>
      </c>
      <c r="K4210">
        <v>1.0454405229431607</v>
      </c>
      <c r="L4210">
        <v>0.30424547638310567</v>
      </c>
      <c r="M4210">
        <v>0</v>
      </c>
    </row>
    <row r="4211" spans="1:15" x14ac:dyDescent="0.15">
      <c r="A4211">
        <v>203</v>
      </c>
      <c r="B4211" t="s">
        <v>271</v>
      </c>
      <c r="C4211" t="s">
        <v>465</v>
      </c>
      <c r="D4211">
        <v>12</v>
      </c>
      <c r="E4211">
        <v>3876855.46875</v>
      </c>
      <c r="F4211">
        <v>3882666.015625</v>
      </c>
      <c r="G4211">
        <v>3879760.7421875</v>
      </c>
      <c r="H4211">
        <v>3891564.7387400931</v>
      </c>
      <c r="I4211">
        <v>1.5103402788814601E-7</v>
      </c>
      <c r="J4211">
        <v>7.3039135526401753E-6</v>
      </c>
      <c r="K4211">
        <v>1.0454405229431607</v>
      </c>
      <c r="L4211">
        <v>0.30424547638310567</v>
      </c>
      <c r="M4211">
        <v>0</v>
      </c>
      <c r="N4211" t="s">
        <v>466</v>
      </c>
      <c r="O4211" t="s">
        <v>467</v>
      </c>
    </row>
    <row r="4212" spans="1:15" x14ac:dyDescent="0.15">
      <c r="A4212">
        <v>204</v>
      </c>
      <c r="B4212" t="s">
        <v>272</v>
      </c>
      <c r="C4212" t="s">
        <v>461</v>
      </c>
      <c r="D4212">
        <v>0</v>
      </c>
      <c r="E4212">
        <v>100000</v>
      </c>
      <c r="F4212">
        <v>12000000</v>
      </c>
      <c r="G4212">
        <v>100000</v>
      </c>
      <c r="H4212">
        <v>-181.91965103518481</v>
      </c>
      <c r="I4212">
        <v>-1.3109891978591311E-4</v>
      </c>
      <c r="J4212">
        <v>-1.2402088155239572E-4</v>
      </c>
      <c r="K4212">
        <v>-5.2906641565972357E-5</v>
      </c>
      <c r="L4212">
        <v>-100.18191965103519</v>
      </c>
      <c r="M4212">
        <v>0</v>
      </c>
      <c r="O4212" t="s">
        <v>462</v>
      </c>
    </row>
    <row r="4213" spans="1:15" x14ac:dyDescent="0.15">
      <c r="A4213">
        <v>204</v>
      </c>
      <c r="B4213" t="s">
        <v>272</v>
      </c>
      <c r="C4213" t="s">
        <v>461</v>
      </c>
      <c r="D4213">
        <v>0</v>
      </c>
      <c r="E4213">
        <v>100000</v>
      </c>
      <c r="F4213">
        <v>12000000</v>
      </c>
      <c r="G4213">
        <v>12000000</v>
      </c>
      <c r="H4213">
        <v>310263365234.65906</v>
      </c>
      <c r="I4213">
        <v>4.9615573547255132E-4</v>
      </c>
      <c r="J4213">
        <v>5.0323377370606868E-4</v>
      </c>
      <c r="K4213">
        <v>90232.102810859491</v>
      </c>
      <c r="L4213">
        <v>2585428.0436221589</v>
      </c>
      <c r="M4213">
        <v>0</v>
      </c>
      <c r="O4213" t="s">
        <v>463</v>
      </c>
    </row>
    <row r="4214" spans="1:15" x14ac:dyDescent="0.15">
      <c r="A4214">
        <v>204</v>
      </c>
      <c r="B4214" t="s">
        <v>272</v>
      </c>
      <c r="C4214" t="s">
        <v>464</v>
      </c>
      <c r="D4214">
        <v>1</v>
      </c>
      <c r="E4214">
        <v>100000</v>
      </c>
      <c r="F4214">
        <v>12000000</v>
      </c>
      <c r="G4214">
        <v>6050000</v>
      </c>
      <c r="H4214">
        <v>14486811609.48547</v>
      </c>
      <c r="I4214">
        <v>5.1494363053674653E-5</v>
      </c>
      <c r="J4214">
        <v>5.8572401287192034E-5</v>
      </c>
      <c r="K4214">
        <v>4213.1157623459667</v>
      </c>
      <c r="L4214">
        <v>239351.43156174332</v>
      </c>
      <c r="M4214">
        <v>0</v>
      </c>
    </row>
    <row r="4215" spans="1:15" x14ac:dyDescent="0.15">
      <c r="A4215">
        <v>204</v>
      </c>
      <c r="B4215" t="s">
        <v>272</v>
      </c>
      <c r="C4215" t="s">
        <v>464</v>
      </c>
      <c r="D4215">
        <v>2</v>
      </c>
      <c r="E4215">
        <v>100000</v>
      </c>
      <c r="F4215">
        <v>6050000</v>
      </c>
      <c r="G4215">
        <v>3075000</v>
      </c>
      <c r="H4215">
        <v>-11899211.64822335</v>
      </c>
      <c r="I4215">
        <v>-1.8043043356340473E-6</v>
      </c>
      <c r="J4215">
        <v>5.2737338978833339E-6</v>
      </c>
      <c r="K4215">
        <v>-3.4605790084130938</v>
      </c>
      <c r="L4215">
        <v>-486.96623246254796</v>
      </c>
      <c r="M4215">
        <v>0</v>
      </c>
    </row>
    <row r="4216" spans="1:15" x14ac:dyDescent="0.15">
      <c r="A4216">
        <v>204</v>
      </c>
      <c r="B4216" t="s">
        <v>272</v>
      </c>
      <c r="C4216" t="s">
        <v>464</v>
      </c>
      <c r="D4216">
        <v>3</v>
      </c>
      <c r="E4216">
        <v>3075000</v>
      </c>
      <c r="F4216">
        <v>6050000</v>
      </c>
      <c r="G4216">
        <v>4562500</v>
      </c>
      <c r="H4216">
        <v>1136618314.1825128</v>
      </c>
      <c r="I4216">
        <v>8.845608576478363E-6</v>
      </c>
      <c r="J4216">
        <v>1.5923646809995744E-5</v>
      </c>
      <c r="K4216">
        <v>330.5561406015637</v>
      </c>
      <c r="L4216">
        <v>24812.182228657814</v>
      </c>
      <c r="M4216">
        <v>0</v>
      </c>
    </row>
    <row r="4217" spans="1:15" x14ac:dyDescent="0.15">
      <c r="A4217">
        <v>204</v>
      </c>
      <c r="B4217" t="s">
        <v>272</v>
      </c>
      <c r="C4217" t="s">
        <v>464</v>
      </c>
      <c r="D4217">
        <v>4</v>
      </c>
      <c r="E4217">
        <v>3075000</v>
      </c>
      <c r="F4217">
        <v>4562500</v>
      </c>
      <c r="G4217">
        <v>3818750</v>
      </c>
      <c r="H4217">
        <v>146492409.44308728</v>
      </c>
      <c r="I4217">
        <v>2.6200139158108613E-6</v>
      </c>
      <c r="J4217">
        <v>9.6980521493282425E-6</v>
      </c>
      <c r="K4217">
        <v>42.603541478001659</v>
      </c>
      <c r="L4217">
        <v>3736.1351081659518</v>
      </c>
      <c r="M4217">
        <v>0</v>
      </c>
    </row>
    <row r="4218" spans="1:15" x14ac:dyDescent="0.15">
      <c r="A4218">
        <v>204</v>
      </c>
      <c r="B4218" t="s">
        <v>272</v>
      </c>
      <c r="C4218" t="s">
        <v>464</v>
      </c>
      <c r="D4218">
        <v>5</v>
      </c>
      <c r="E4218">
        <v>3075000</v>
      </c>
      <c r="F4218">
        <v>3818750</v>
      </c>
      <c r="G4218">
        <v>3446875</v>
      </c>
      <c r="H4218">
        <v>6226110.3136845035</v>
      </c>
      <c r="I4218">
        <v>2.3171702722327945E-7</v>
      </c>
      <c r="J4218">
        <v>7.3097552607406606E-6</v>
      </c>
      <c r="K4218">
        <v>1.8107037081585018</v>
      </c>
      <c r="L4218">
        <v>80.630580270085332</v>
      </c>
      <c r="M4218">
        <v>0</v>
      </c>
    </row>
    <row r="4219" spans="1:15" x14ac:dyDescent="0.15">
      <c r="A4219">
        <v>204</v>
      </c>
      <c r="B4219" t="s">
        <v>272</v>
      </c>
      <c r="C4219" t="s">
        <v>464</v>
      </c>
      <c r="D4219">
        <v>6</v>
      </c>
      <c r="E4219">
        <v>3075000</v>
      </c>
      <c r="F4219">
        <v>3446875</v>
      </c>
      <c r="G4219">
        <v>3260937.5</v>
      </c>
      <c r="H4219">
        <v>-12411494.094149023</v>
      </c>
      <c r="I4219">
        <v>-8.3450216838785262E-7</v>
      </c>
      <c r="J4219">
        <v>6.2435360651295286E-6</v>
      </c>
      <c r="K4219">
        <v>-3.6095631538470978</v>
      </c>
      <c r="L4219">
        <v>-480.61122282009461</v>
      </c>
      <c r="M4219">
        <v>0</v>
      </c>
    </row>
    <row r="4220" spans="1:15" x14ac:dyDescent="0.15">
      <c r="A4220">
        <v>204</v>
      </c>
      <c r="B4220" t="s">
        <v>272</v>
      </c>
      <c r="C4220" t="s">
        <v>464</v>
      </c>
      <c r="D4220">
        <v>7</v>
      </c>
      <c r="E4220">
        <v>3260937.5</v>
      </c>
      <c r="F4220">
        <v>3446875</v>
      </c>
      <c r="G4220">
        <v>3353906.25</v>
      </c>
      <c r="H4220">
        <v>-6439433.7912460444</v>
      </c>
      <c r="I4220">
        <v>-3.1294258809348439E-7</v>
      </c>
      <c r="J4220">
        <v>6.7650956454238968E-6</v>
      </c>
      <c r="K4220">
        <v>-1.8727433432431817</v>
      </c>
      <c r="L4220">
        <v>-291.99802592114924</v>
      </c>
      <c r="M4220">
        <v>0</v>
      </c>
    </row>
    <row r="4221" spans="1:15" x14ac:dyDescent="0.15">
      <c r="A4221">
        <v>204</v>
      </c>
      <c r="B4221" t="s">
        <v>272</v>
      </c>
      <c r="C4221" t="s">
        <v>464</v>
      </c>
      <c r="D4221">
        <v>8</v>
      </c>
      <c r="E4221">
        <v>3353906.25</v>
      </c>
      <c r="F4221">
        <v>3446875</v>
      </c>
      <c r="G4221">
        <v>3400390.625</v>
      </c>
      <c r="H4221">
        <v>-1028004.9098451335</v>
      </c>
      <c r="I4221">
        <v>-4.34540980294935E-8</v>
      </c>
      <c r="J4221">
        <v>7.0345841354878877E-6</v>
      </c>
      <c r="K4221">
        <v>-0.2989687314358197</v>
      </c>
      <c r="L4221">
        <v>-130.23196518326873</v>
      </c>
      <c r="M4221">
        <v>0</v>
      </c>
    </row>
    <row r="4222" spans="1:15" x14ac:dyDescent="0.15">
      <c r="A4222">
        <v>204</v>
      </c>
      <c r="B4222" t="s">
        <v>272</v>
      </c>
      <c r="C4222" t="s">
        <v>464</v>
      </c>
      <c r="D4222">
        <v>9</v>
      </c>
      <c r="E4222">
        <v>3400390.625</v>
      </c>
      <c r="F4222">
        <v>3446875</v>
      </c>
      <c r="G4222">
        <v>3423632.8125</v>
      </c>
      <c r="H4222">
        <v>2358866.267627548</v>
      </c>
      <c r="I4222">
        <v>9.3428818792533958E-8</v>
      </c>
      <c r="J4222">
        <v>7.1714670523099152E-6</v>
      </c>
      <c r="K4222">
        <v>0.68601545469816438</v>
      </c>
      <c r="L4222">
        <v>-31.10048895970651</v>
      </c>
      <c r="M4222">
        <v>0</v>
      </c>
    </row>
    <row r="4223" spans="1:15" x14ac:dyDescent="0.15">
      <c r="A4223">
        <v>204</v>
      </c>
      <c r="B4223" t="s">
        <v>272</v>
      </c>
      <c r="C4223" t="s">
        <v>464</v>
      </c>
      <c r="D4223">
        <v>10</v>
      </c>
      <c r="E4223">
        <v>3423632.8125</v>
      </c>
      <c r="F4223">
        <v>3446875</v>
      </c>
      <c r="G4223">
        <v>3435253.90625</v>
      </c>
      <c r="H4223">
        <v>4231259.9090228369</v>
      </c>
      <c r="I4223">
        <v>1.6239848603938125E-7</v>
      </c>
      <c r="J4223">
        <v>7.2404367195567624E-6</v>
      </c>
      <c r="K4223">
        <v>1.2305528847779246</v>
      </c>
      <c r="L4223">
        <v>23.171678848093499</v>
      </c>
      <c r="M4223">
        <v>0</v>
      </c>
    </row>
    <row r="4224" spans="1:15" x14ac:dyDescent="0.15">
      <c r="A4224">
        <v>204</v>
      </c>
      <c r="B4224" t="s">
        <v>272</v>
      </c>
      <c r="C4224" t="s">
        <v>464</v>
      </c>
      <c r="D4224">
        <v>11</v>
      </c>
      <c r="E4224">
        <v>3423632.8125</v>
      </c>
      <c r="F4224">
        <v>3435253.90625</v>
      </c>
      <c r="G4224">
        <v>3429443.359375</v>
      </c>
      <c r="H4224">
        <v>3279905.5339756138</v>
      </c>
      <c r="I4224">
        <v>1.2787002971823787E-7</v>
      </c>
      <c r="J4224">
        <v>7.2059082632356191E-6</v>
      </c>
      <c r="K4224">
        <v>0.95387598573798393</v>
      </c>
      <c r="L4224">
        <v>-4.3604109976214565</v>
      </c>
      <c r="M4224">
        <v>0</v>
      </c>
    </row>
    <row r="4225" spans="1:15" x14ac:dyDescent="0.15">
      <c r="A4225">
        <v>204</v>
      </c>
      <c r="B4225" t="s">
        <v>272</v>
      </c>
      <c r="C4225" t="s">
        <v>464</v>
      </c>
      <c r="D4225">
        <v>12</v>
      </c>
      <c r="E4225">
        <v>3429443.359375</v>
      </c>
      <c r="F4225">
        <v>3435253.90625</v>
      </c>
      <c r="G4225">
        <v>3432348.6328125</v>
      </c>
      <c r="H4225">
        <v>3751765.6881447197</v>
      </c>
      <c r="I4225">
        <v>1.4512303215027996E-7</v>
      </c>
      <c r="J4225">
        <v>7.2231612656676612E-6</v>
      </c>
      <c r="K4225">
        <v>1.0911043494899626</v>
      </c>
      <c r="L4225">
        <v>9.3060784175203732</v>
      </c>
      <c r="M4225">
        <v>0</v>
      </c>
    </row>
    <row r="4226" spans="1:15" x14ac:dyDescent="0.15">
      <c r="A4226">
        <v>204</v>
      </c>
      <c r="B4226" t="s">
        <v>272</v>
      </c>
      <c r="C4226" t="s">
        <v>464</v>
      </c>
      <c r="D4226">
        <v>13</v>
      </c>
      <c r="E4226">
        <v>3429443.359375</v>
      </c>
      <c r="F4226">
        <v>3432348.6328125</v>
      </c>
      <c r="G4226">
        <v>3430895.99609375</v>
      </c>
      <c r="H4226">
        <v>3514889.8250778248</v>
      </c>
      <c r="I4226">
        <v>1.3649394664718838E-7</v>
      </c>
      <c r="J4226">
        <v>7.2145321801645696E-6</v>
      </c>
      <c r="K4226">
        <v>1.0222151101384276</v>
      </c>
      <c r="L4226">
        <v>2.4481601622347635</v>
      </c>
      <c r="M4226">
        <v>0</v>
      </c>
    </row>
    <row r="4227" spans="1:15" x14ac:dyDescent="0.15">
      <c r="A4227">
        <v>204</v>
      </c>
      <c r="B4227" t="s">
        <v>272</v>
      </c>
      <c r="C4227" t="s">
        <v>464</v>
      </c>
      <c r="D4227">
        <v>14</v>
      </c>
      <c r="E4227">
        <v>3429443.359375</v>
      </c>
      <c r="F4227">
        <v>3430895.99609375</v>
      </c>
      <c r="G4227">
        <v>3430169.677734375</v>
      </c>
      <c r="H4227">
        <v>3397152.369737071</v>
      </c>
      <c r="I4227">
        <v>1.3218100643647026E-7</v>
      </c>
      <c r="J4227">
        <v>7.2102192399538515E-6</v>
      </c>
      <c r="K4227">
        <v>0.98797420590869056</v>
      </c>
      <c r="L4227">
        <v>-0.96255611527392215</v>
      </c>
      <c r="M4227">
        <v>0</v>
      </c>
    </row>
    <row r="4228" spans="1:15" x14ac:dyDescent="0.15">
      <c r="A4228">
        <v>204</v>
      </c>
      <c r="B4228" t="s">
        <v>272</v>
      </c>
      <c r="C4228" t="s">
        <v>465</v>
      </c>
      <c r="D4228">
        <v>14</v>
      </c>
      <c r="E4228">
        <v>3429443.359375</v>
      </c>
      <c r="F4228">
        <v>3430895.99609375</v>
      </c>
      <c r="G4228">
        <v>3430169.677734375</v>
      </c>
      <c r="H4228">
        <v>3397152.369737071</v>
      </c>
      <c r="I4228">
        <v>1.3218100643647026E-7</v>
      </c>
      <c r="J4228">
        <v>7.2102192399538515E-6</v>
      </c>
      <c r="K4228">
        <v>0.98797420590869056</v>
      </c>
      <c r="L4228">
        <v>-0.96255611527392215</v>
      </c>
      <c r="M4228">
        <v>0</v>
      </c>
      <c r="N4228" t="s">
        <v>466</v>
      </c>
      <c r="O4228" t="s">
        <v>467</v>
      </c>
    </row>
    <row r="4229" spans="1:15" x14ac:dyDescent="0.15">
      <c r="A4229">
        <v>205</v>
      </c>
      <c r="B4229" t="s">
        <v>273</v>
      </c>
      <c r="C4229" t="s">
        <v>461</v>
      </c>
      <c r="D4229">
        <v>0</v>
      </c>
      <c r="E4229">
        <v>100000</v>
      </c>
      <c r="F4229">
        <v>12000000</v>
      </c>
      <c r="G4229">
        <v>100000</v>
      </c>
      <c r="H4229">
        <v>-190.9283006233423</v>
      </c>
      <c r="I4229">
        <v>-1.2707883156469439E-4</v>
      </c>
      <c r="J4229">
        <v>-1.2007439613263511E-4</v>
      </c>
      <c r="K4229">
        <v>-5.6564455011258125E-5</v>
      </c>
      <c r="L4229">
        <v>-100.19092830062334</v>
      </c>
      <c r="M4229">
        <v>0</v>
      </c>
      <c r="O4229" t="s">
        <v>462</v>
      </c>
    </row>
    <row r="4230" spans="1:15" x14ac:dyDescent="0.15">
      <c r="A4230">
        <v>205</v>
      </c>
      <c r="B4230" t="s">
        <v>273</v>
      </c>
      <c r="C4230" t="s">
        <v>461</v>
      </c>
      <c r="D4230">
        <v>0</v>
      </c>
      <c r="E4230">
        <v>100000</v>
      </c>
      <c r="F4230">
        <v>12000000</v>
      </c>
      <c r="G4230">
        <v>12000000</v>
      </c>
      <c r="H4230">
        <v>357413129613.87286</v>
      </c>
      <c r="I4230">
        <v>5.4535304615737387E-4</v>
      </c>
      <c r="J4230">
        <v>5.5235748158943311E-4</v>
      </c>
      <c r="K4230">
        <v>105887.28242210746</v>
      </c>
      <c r="L4230">
        <v>2978342.746782274</v>
      </c>
      <c r="M4230">
        <v>0</v>
      </c>
      <c r="O4230" t="s">
        <v>463</v>
      </c>
    </row>
    <row r="4231" spans="1:15" x14ac:dyDescent="0.15">
      <c r="A4231">
        <v>205</v>
      </c>
      <c r="B4231" t="s">
        <v>273</v>
      </c>
      <c r="C4231" t="s">
        <v>464</v>
      </c>
      <c r="D4231">
        <v>1</v>
      </c>
      <c r="E4231">
        <v>100000</v>
      </c>
      <c r="F4231">
        <v>12000000</v>
      </c>
      <c r="G4231">
        <v>6050000</v>
      </c>
      <c r="H4231">
        <v>17687459436.153866</v>
      </c>
      <c r="I4231">
        <v>5.8746957999975677E-5</v>
      </c>
      <c r="J4231">
        <v>6.5751393432034958E-5</v>
      </c>
      <c r="K4231">
        <v>5240.0901295062522</v>
      </c>
      <c r="L4231">
        <v>292254.70142403082</v>
      </c>
      <c r="M4231">
        <v>0</v>
      </c>
    </row>
    <row r="4232" spans="1:15" x14ac:dyDescent="0.15">
      <c r="A4232">
        <v>205</v>
      </c>
      <c r="B4232" t="s">
        <v>273</v>
      </c>
      <c r="C4232" t="s">
        <v>464</v>
      </c>
      <c r="D4232">
        <v>2</v>
      </c>
      <c r="E4232">
        <v>100000</v>
      </c>
      <c r="F4232">
        <v>6050000</v>
      </c>
      <c r="G4232">
        <v>3075000</v>
      </c>
      <c r="H4232">
        <v>-13244489.830370374</v>
      </c>
      <c r="I4232">
        <v>-1.3238285300723551E-6</v>
      </c>
      <c r="J4232">
        <v>5.6806069019869245E-6</v>
      </c>
      <c r="K4232">
        <v>-3.923815100805752</v>
      </c>
      <c r="L4232">
        <v>-530.71511643480892</v>
      </c>
      <c r="M4232">
        <v>0</v>
      </c>
    </row>
    <row r="4233" spans="1:15" x14ac:dyDescent="0.15">
      <c r="A4233">
        <v>205</v>
      </c>
      <c r="B4233" t="s">
        <v>273</v>
      </c>
      <c r="C4233" t="s">
        <v>464</v>
      </c>
      <c r="D4233">
        <v>3</v>
      </c>
      <c r="E4233">
        <v>3075000</v>
      </c>
      <c r="F4233">
        <v>6050000</v>
      </c>
      <c r="G4233">
        <v>4562500</v>
      </c>
      <c r="H4233">
        <v>1807932351.6891127</v>
      </c>
      <c r="I4233">
        <v>1.1397092161194347E-5</v>
      </c>
      <c r="J4233">
        <v>1.8401527593253627E-5</v>
      </c>
      <c r="K4233">
        <v>535.61838573246257</v>
      </c>
      <c r="L4233">
        <v>39525.914557569595</v>
      </c>
      <c r="M4233">
        <v>0</v>
      </c>
    </row>
    <row r="4234" spans="1:15" x14ac:dyDescent="0.15">
      <c r="A4234">
        <v>205</v>
      </c>
      <c r="B4234" t="s">
        <v>273</v>
      </c>
      <c r="C4234" t="s">
        <v>464</v>
      </c>
      <c r="D4234">
        <v>4</v>
      </c>
      <c r="E4234">
        <v>3075000</v>
      </c>
      <c r="F4234">
        <v>4562500</v>
      </c>
      <c r="G4234">
        <v>3818750</v>
      </c>
      <c r="H4234">
        <v>225653808.47547233</v>
      </c>
      <c r="I4234">
        <v>3.3989306150460011E-6</v>
      </c>
      <c r="J4234">
        <v>1.0403366047105281E-5</v>
      </c>
      <c r="K4234">
        <v>66.852240636710661</v>
      </c>
      <c r="L4234">
        <v>5809.1013676064767</v>
      </c>
      <c r="M4234">
        <v>0</v>
      </c>
    </row>
    <row r="4235" spans="1:15" x14ac:dyDescent="0.15">
      <c r="A4235">
        <v>205</v>
      </c>
      <c r="B4235" t="s">
        <v>273</v>
      </c>
      <c r="C4235" t="s">
        <v>464</v>
      </c>
      <c r="D4235">
        <v>5</v>
      </c>
      <c r="E4235">
        <v>3075000</v>
      </c>
      <c r="F4235">
        <v>3818750</v>
      </c>
      <c r="G4235">
        <v>3446875</v>
      </c>
      <c r="H4235">
        <v>29830979.860207673</v>
      </c>
      <c r="I4235">
        <v>8.5974214055093604E-7</v>
      </c>
      <c r="J4235">
        <v>7.8641775726102156E-6</v>
      </c>
      <c r="K4235">
        <v>8.8377318225508326</v>
      </c>
      <c r="L4235">
        <v>765.45000501055802</v>
      </c>
      <c r="M4235">
        <v>0</v>
      </c>
    </row>
    <row r="4236" spans="1:15" x14ac:dyDescent="0.15">
      <c r="A4236">
        <v>205</v>
      </c>
      <c r="B4236" t="s">
        <v>273</v>
      </c>
      <c r="C4236" t="s">
        <v>464</v>
      </c>
      <c r="D4236">
        <v>6</v>
      </c>
      <c r="E4236">
        <v>3075000</v>
      </c>
      <c r="F4236">
        <v>3446875</v>
      </c>
      <c r="G4236">
        <v>3260937.5</v>
      </c>
      <c r="H4236">
        <v>-5902060.2286373451</v>
      </c>
      <c r="I4236">
        <v>-2.8107128355706208E-7</v>
      </c>
      <c r="J4236">
        <v>6.7233641485022175E-6</v>
      </c>
      <c r="K4236">
        <v>-1.7485454968517009</v>
      </c>
      <c r="L4236">
        <v>-280.99274299606617</v>
      </c>
      <c r="M4236">
        <v>0</v>
      </c>
    </row>
    <row r="4237" spans="1:15" x14ac:dyDescent="0.15">
      <c r="A4237">
        <v>205</v>
      </c>
      <c r="B4237" t="s">
        <v>273</v>
      </c>
      <c r="C4237" t="s">
        <v>464</v>
      </c>
      <c r="D4237">
        <v>7</v>
      </c>
      <c r="E4237">
        <v>3260937.5</v>
      </c>
      <c r="F4237">
        <v>3446875</v>
      </c>
      <c r="G4237">
        <v>3353906.25</v>
      </c>
      <c r="H4237">
        <v>7664694.137654176</v>
      </c>
      <c r="I4237">
        <v>2.7774653104546897E-7</v>
      </c>
      <c r="J4237">
        <v>7.2821819631047486E-6</v>
      </c>
      <c r="K4237">
        <v>2.270743757258316</v>
      </c>
      <c r="L4237">
        <v>128.53036329367214</v>
      </c>
      <c r="M4237">
        <v>0</v>
      </c>
    </row>
    <row r="4238" spans="1:15" x14ac:dyDescent="0.15">
      <c r="A4238">
        <v>205</v>
      </c>
      <c r="B4238" t="s">
        <v>273</v>
      </c>
      <c r="C4238" t="s">
        <v>464</v>
      </c>
      <c r="D4238">
        <v>8</v>
      </c>
      <c r="E4238">
        <v>3260937.5</v>
      </c>
      <c r="F4238">
        <v>3353906.25</v>
      </c>
      <c r="G4238">
        <v>3307421.875</v>
      </c>
      <c r="H4238">
        <v>-113134.36870312883</v>
      </c>
      <c r="I4238">
        <v>-4.6698670743459831E-9</v>
      </c>
      <c r="J4238">
        <v>6.9997655649849336E-6</v>
      </c>
      <c r="K4238">
        <v>-3.3517209799922405E-2</v>
      </c>
      <c r="L4238">
        <v>-103.42062104499834</v>
      </c>
      <c r="M4238">
        <v>0</v>
      </c>
    </row>
    <row r="4239" spans="1:15" x14ac:dyDescent="0.15">
      <c r="A4239">
        <v>205</v>
      </c>
      <c r="B4239" t="s">
        <v>273</v>
      </c>
      <c r="C4239" t="s">
        <v>464</v>
      </c>
      <c r="D4239">
        <v>9</v>
      </c>
      <c r="E4239">
        <v>3307421.875</v>
      </c>
      <c r="F4239">
        <v>3353906.25</v>
      </c>
      <c r="G4239">
        <v>3330664.0625</v>
      </c>
      <c r="H4239">
        <v>3516574.7635546839</v>
      </c>
      <c r="I4239">
        <v>1.3580334941172642E-7</v>
      </c>
      <c r="J4239">
        <v>7.140238781471006E-6</v>
      </c>
      <c r="K4239">
        <v>1.0418211148237502</v>
      </c>
      <c r="L4239">
        <v>5.5817908250746582</v>
      </c>
      <c r="M4239">
        <v>0</v>
      </c>
    </row>
    <row r="4240" spans="1:15" x14ac:dyDescent="0.15">
      <c r="A4240">
        <v>205</v>
      </c>
      <c r="B4240" t="s">
        <v>273</v>
      </c>
      <c r="C4240" t="s">
        <v>464</v>
      </c>
      <c r="D4240">
        <v>10</v>
      </c>
      <c r="E4240">
        <v>3307421.875</v>
      </c>
      <c r="F4240">
        <v>3330664.0625</v>
      </c>
      <c r="G4240">
        <v>3319042.96875</v>
      </c>
      <c r="H4240">
        <v>1638154.6240914953</v>
      </c>
      <c r="I4240">
        <v>6.5379131846689096E-8</v>
      </c>
      <c r="J4240">
        <v>7.0698145639059687E-6</v>
      </c>
      <c r="K4240">
        <v>0.48532000354786259</v>
      </c>
      <c r="L4240">
        <v>-50.643765702483563</v>
      </c>
      <c r="M4240">
        <v>0</v>
      </c>
    </row>
    <row r="4241" spans="1:15" x14ac:dyDescent="0.15">
      <c r="A4241">
        <v>205</v>
      </c>
      <c r="B4241" t="s">
        <v>273</v>
      </c>
      <c r="C4241" t="s">
        <v>464</v>
      </c>
      <c r="D4241">
        <v>11</v>
      </c>
      <c r="E4241">
        <v>3319042.96875</v>
      </c>
      <c r="F4241">
        <v>3330664.0625</v>
      </c>
      <c r="G4241">
        <v>3324853.515625</v>
      </c>
      <c r="H4241">
        <v>2561298.1789200506</v>
      </c>
      <c r="I4241">
        <v>1.0054418088604802E-7</v>
      </c>
      <c r="J4241">
        <v>7.1049796129453276E-6</v>
      </c>
      <c r="K4241">
        <v>0.75881069039499005</v>
      </c>
      <c r="L4241">
        <v>-22.965082013888892</v>
      </c>
      <c r="M4241">
        <v>0</v>
      </c>
    </row>
    <row r="4242" spans="1:15" x14ac:dyDescent="0.15">
      <c r="A4242">
        <v>205</v>
      </c>
      <c r="B4242" t="s">
        <v>273</v>
      </c>
      <c r="C4242" t="s">
        <v>464</v>
      </c>
      <c r="D4242">
        <v>12</v>
      </c>
      <c r="E4242">
        <v>3324853.515625</v>
      </c>
      <c r="F4242">
        <v>3330664.0625</v>
      </c>
      <c r="G4242">
        <v>3327758.7890625</v>
      </c>
      <c r="H4242">
        <v>3034905.0317483987</v>
      </c>
      <c r="I4242">
        <v>1.1816223900140514E-7</v>
      </c>
      <c r="J4242">
        <v>7.1225976710606847E-6</v>
      </c>
      <c r="K4242">
        <v>0.89912154757211327</v>
      </c>
      <c r="L4242">
        <v>-8.8003300682921317</v>
      </c>
      <c r="M4242">
        <v>0</v>
      </c>
    </row>
    <row r="4243" spans="1:15" x14ac:dyDescent="0.15">
      <c r="A4243">
        <v>205</v>
      </c>
      <c r="B4243" t="s">
        <v>273</v>
      </c>
      <c r="C4243" t="s">
        <v>464</v>
      </c>
      <c r="D4243">
        <v>13</v>
      </c>
      <c r="E4243">
        <v>3327758.7890625</v>
      </c>
      <c r="F4243">
        <v>3330664.0625</v>
      </c>
      <c r="G4243">
        <v>3329211.42578125</v>
      </c>
      <c r="H4243">
        <v>3274720.3553098687</v>
      </c>
      <c r="I4243">
        <v>1.2697958053420235E-7</v>
      </c>
      <c r="J4243">
        <v>7.131415012593482E-6</v>
      </c>
      <c r="K4243">
        <v>0.97016928138798042</v>
      </c>
      <c r="L4243">
        <v>-1.6367560813171891</v>
      </c>
      <c r="M4243">
        <v>0</v>
      </c>
    </row>
    <row r="4244" spans="1:15" x14ac:dyDescent="0.15">
      <c r="A4244">
        <v>205</v>
      </c>
      <c r="B4244" t="s">
        <v>273</v>
      </c>
      <c r="C4244" t="s">
        <v>464</v>
      </c>
      <c r="D4244">
        <v>14</v>
      </c>
      <c r="E4244">
        <v>3329211.42578125</v>
      </c>
      <c r="F4244">
        <v>3330664.0625</v>
      </c>
      <c r="G4244">
        <v>3329937.744140625</v>
      </c>
      <c r="H4244">
        <v>3395398.4399012635</v>
      </c>
      <c r="I4244">
        <v>1.3139088478471641E-7</v>
      </c>
      <c r="J4244">
        <v>7.135826316843996E-6</v>
      </c>
      <c r="K4244">
        <v>1.005921393905763</v>
      </c>
      <c r="L4244">
        <v>1.9658234114383495</v>
      </c>
      <c r="M4244">
        <v>0</v>
      </c>
    </row>
    <row r="4245" spans="1:15" x14ac:dyDescent="0.15">
      <c r="A4245">
        <v>205</v>
      </c>
      <c r="B4245" t="s">
        <v>273</v>
      </c>
      <c r="C4245" t="s">
        <v>464</v>
      </c>
      <c r="D4245">
        <v>15</v>
      </c>
      <c r="E4245">
        <v>3329211.42578125</v>
      </c>
      <c r="F4245">
        <v>3329937.744140625</v>
      </c>
      <c r="G4245">
        <v>3329574.5849609375</v>
      </c>
      <c r="H4245">
        <v>3335000.201787788</v>
      </c>
      <c r="I4245">
        <v>1.2918519906161292E-7</v>
      </c>
      <c r="J4245">
        <v>7.1336206311208925E-6</v>
      </c>
      <c r="K4245">
        <v>0.98802780028252801</v>
      </c>
      <c r="L4245">
        <v>0.16295225376109448</v>
      </c>
      <c r="M4245">
        <v>0</v>
      </c>
    </row>
    <row r="4246" spans="1:15" x14ac:dyDescent="0.15">
      <c r="A4246">
        <v>205</v>
      </c>
      <c r="B4246" t="s">
        <v>273</v>
      </c>
      <c r="C4246" t="s">
        <v>465</v>
      </c>
      <c r="D4246">
        <v>15</v>
      </c>
      <c r="E4246">
        <v>3329211.42578125</v>
      </c>
      <c r="F4246">
        <v>3329937.744140625</v>
      </c>
      <c r="G4246">
        <v>3329574.5849609375</v>
      </c>
      <c r="H4246">
        <v>3335000.201787788</v>
      </c>
      <c r="I4246">
        <v>1.2918519906161292E-7</v>
      </c>
      <c r="J4246">
        <v>7.1336206311208925E-6</v>
      </c>
      <c r="K4246">
        <v>0.98802780028252801</v>
      </c>
      <c r="L4246">
        <v>0.16295225376109448</v>
      </c>
      <c r="M4246">
        <v>0</v>
      </c>
      <c r="N4246" t="s">
        <v>466</v>
      </c>
      <c r="O4246" t="s">
        <v>467</v>
      </c>
    </row>
    <row r="4247" spans="1:15" x14ac:dyDescent="0.15">
      <c r="A4247">
        <v>206</v>
      </c>
      <c r="B4247" t="s">
        <v>274</v>
      </c>
      <c r="C4247" t="s">
        <v>461</v>
      </c>
      <c r="D4247">
        <v>0</v>
      </c>
      <c r="E4247">
        <v>100000</v>
      </c>
      <c r="F4247">
        <v>12000000</v>
      </c>
      <c r="G4247">
        <v>100000</v>
      </c>
      <c r="H4247">
        <v>-157.54255438940899</v>
      </c>
      <c r="I4247">
        <v>-1.0179418527183919E-4</v>
      </c>
      <c r="J4247">
        <v>-9.7164683118528859E-5</v>
      </c>
      <c r="K4247">
        <v>-4.3807665385550697E-5</v>
      </c>
      <c r="L4247">
        <v>-100.15754255438941</v>
      </c>
      <c r="M4247">
        <v>0</v>
      </c>
      <c r="O4247" t="s">
        <v>462</v>
      </c>
    </row>
    <row r="4248" spans="1:15" x14ac:dyDescent="0.15">
      <c r="A4248">
        <v>206</v>
      </c>
      <c r="B4248" t="s">
        <v>274</v>
      </c>
      <c r="C4248" t="s">
        <v>461</v>
      </c>
      <c r="D4248">
        <v>0</v>
      </c>
      <c r="E4248">
        <v>100000</v>
      </c>
      <c r="F4248">
        <v>12000000</v>
      </c>
      <c r="G4248">
        <v>12000000</v>
      </c>
      <c r="H4248">
        <v>792730798416.80066</v>
      </c>
      <c r="I4248">
        <v>5.9725276130735011E-4</v>
      </c>
      <c r="J4248">
        <v>6.018822634606605E-4</v>
      </c>
      <c r="K4248">
        <v>220433.68340991088</v>
      </c>
      <c r="L4248">
        <v>6605989.9868066721</v>
      </c>
      <c r="M4248">
        <v>0</v>
      </c>
      <c r="O4248" t="s">
        <v>463</v>
      </c>
    </row>
    <row r="4249" spans="1:15" x14ac:dyDescent="0.15">
      <c r="A4249">
        <v>206</v>
      </c>
      <c r="B4249" t="s">
        <v>274</v>
      </c>
      <c r="C4249" t="s">
        <v>464</v>
      </c>
      <c r="D4249">
        <v>1</v>
      </c>
      <c r="E4249">
        <v>100000</v>
      </c>
      <c r="F4249">
        <v>12000000</v>
      </c>
      <c r="G4249">
        <v>6050000</v>
      </c>
      <c r="H4249">
        <v>38980233713.949623</v>
      </c>
      <c r="I4249">
        <v>6.3442066919689876E-5</v>
      </c>
      <c r="J4249">
        <v>6.8071569073000209E-5</v>
      </c>
      <c r="K4249">
        <v>10839.185906370356</v>
      </c>
      <c r="L4249">
        <v>644201.3837016467</v>
      </c>
      <c r="M4249">
        <v>0</v>
      </c>
    </row>
    <row r="4250" spans="1:15" x14ac:dyDescent="0.15">
      <c r="A4250">
        <v>206</v>
      </c>
      <c r="B4250" t="s">
        <v>274</v>
      </c>
      <c r="C4250" t="s">
        <v>464</v>
      </c>
      <c r="D4250">
        <v>2</v>
      </c>
      <c r="E4250">
        <v>100000</v>
      </c>
      <c r="F4250">
        <v>6050000</v>
      </c>
      <c r="G4250">
        <v>3075000</v>
      </c>
      <c r="H4250">
        <v>17705795.913897663</v>
      </c>
      <c r="I4250">
        <v>4.4300699661965733E-7</v>
      </c>
      <c r="J4250">
        <v>5.0725091499299924E-6</v>
      </c>
      <c r="K4250">
        <v>4.9234290112095813</v>
      </c>
      <c r="L4250">
        <v>475.79824110236302</v>
      </c>
      <c r="M4250">
        <v>0</v>
      </c>
    </row>
    <row r="4251" spans="1:15" x14ac:dyDescent="0.15">
      <c r="A4251">
        <v>206</v>
      </c>
      <c r="B4251" t="s">
        <v>274</v>
      </c>
      <c r="C4251" t="s">
        <v>464</v>
      </c>
      <c r="D4251">
        <v>3</v>
      </c>
      <c r="E4251">
        <v>100000</v>
      </c>
      <c r="F4251">
        <v>3075000</v>
      </c>
      <c r="G4251">
        <v>1587500</v>
      </c>
      <c r="H4251">
        <v>-409421.60510925157</v>
      </c>
      <c r="I4251">
        <v>-4.4773100257994404E-6</v>
      </c>
      <c r="J4251">
        <v>1.5219212751089425E-7</v>
      </c>
      <c r="K4251">
        <v>-0.11384736490883586</v>
      </c>
      <c r="L4251">
        <v>-125.79033732971664</v>
      </c>
      <c r="M4251">
        <v>0</v>
      </c>
    </row>
    <row r="4252" spans="1:15" x14ac:dyDescent="0.15">
      <c r="A4252">
        <v>206</v>
      </c>
      <c r="B4252" t="s">
        <v>274</v>
      </c>
      <c r="C4252" t="s">
        <v>464</v>
      </c>
      <c r="D4252">
        <v>4</v>
      </c>
      <c r="E4252">
        <v>1587500</v>
      </c>
      <c r="F4252">
        <v>3075000</v>
      </c>
      <c r="G4252">
        <v>2331250</v>
      </c>
      <c r="H4252">
        <v>-3420823.7134022815</v>
      </c>
      <c r="I4252">
        <v>-2.3423715140514141E-6</v>
      </c>
      <c r="J4252">
        <v>2.287130639258921E-6</v>
      </c>
      <c r="K4252">
        <v>-0.95122426547222816</v>
      </c>
      <c r="L4252">
        <v>-246.73774641940082</v>
      </c>
      <c r="M4252">
        <v>0</v>
      </c>
    </row>
    <row r="4253" spans="1:15" x14ac:dyDescent="0.15">
      <c r="A4253">
        <v>206</v>
      </c>
      <c r="B4253" t="s">
        <v>274</v>
      </c>
      <c r="C4253" t="s">
        <v>464</v>
      </c>
      <c r="D4253">
        <v>5</v>
      </c>
      <c r="E4253">
        <v>2331250</v>
      </c>
      <c r="F4253">
        <v>3075000</v>
      </c>
      <c r="G4253">
        <v>2703125</v>
      </c>
      <c r="H4253">
        <v>-9140855.4819630142</v>
      </c>
      <c r="I4253">
        <v>-1.1671564189231775E-6</v>
      </c>
      <c r="J4253">
        <v>3.4623457343871575E-6</v>
      </c>
      <c r="K4253">
        <v>-2.5417865023422048</v>
      </c>
      <c r="L4253">
        <v>-438.1588155177069</v>
      </c>
      <c r="M4253">
        <v>0</v>
      </c>
    </row>
    <row r="4254" spans="1:15" x14ac:dyDescent="0.15">
      <c r="A4254">
        <v>206</v>
      </c>
      <c r="B4254" t="s">
        <v>274</v>
      </c>
      <c r="C4254" t="s">
        <v>464</v>
      </c>
      <c r="D4254">
        <v>6</v>
      </c>
      <c r="E4254">
        <v>2703125</v>
      </c>
      <c r="F4254">
        <v>3075000</v>
      </c>
      <c r="G4254">
        <v>2889062.5</v>
      </c>
      <c r="H4254">
        <v>-7964466.7175502963</v>
      </c>
      <c r="I4254">
        <v>-4.1406180584965391E-7</v>
      </c>
      <c r="J4254">
        <v>4.2154403474606812E-6</v>
      </c>
      <c r="K4254">
        <v>-2.2146695176363997</v>
      </c>
      <c r="L4254">
        <v>-375.67651158638125</v>
      </c>
      <c r="M4254">
        <v>0</v>
      </c>
    </row>
    <row r="4255" spans="1:15" x14ac:dyDescent="0.15">
      <c r="A4255">
        <v>206</v>
      </c>
      <c r="B4255" t="s">
        <v>274</v>
      </c>
      <c r="C4255" t="s">
        <v>464</v>
      </c>
      <c r="D4255">
        <v>7</v>
      </c>
      <c r="E4255">
        <v>2889062.5</v>
      </c>
      <c r="F4255">
        <v>3075000</v>
      </c>
      <c r="G4255">
        <v>2982031.25</v>
      </c>
      <c r="H4255">
        <v>51032.664145548326</v>
      </c>
      <c r="I4255">
        <v>1.7715053074560211E-9</v>
      </c>
      <c r="J4255">
        <v>4.6312736586177911E-6</v>
      </c>
      <c r="K4255">
        <v>1.4190590493381413E-2</v>
      </c>
      <c r="L4255">
        <v>-98.288660987521567</v>
      </c>
      <c r="M4255">
        <v>0</v>
      </c>
    </row>
    <row r="4256" spans="1:15" x14ac:dyDescent="0.15">
      <c r="A4256">
        <v>206</v>
      </c>
      <c r="B4256" t="s">
        <v>274</v>
      </c>
      <c r="C4256" t="s">
        <v>464</v>
      </c>
      <c r="D4256">
        <v>8</v>
      </c>
      <c r="E4256">
        <v>2982031.25</v>
      </c>
      <c r="F4256">
        <v>3075000</v>
      </c>
      <c r="G4256">
        <v>3028515.625</v>
      </c>
      <c r="H4256">
        <v>7501869.7634040257</v>
      </c>
      <c r="I4256">
        <v>2.1926589861754666E-7</v>
      </c>
      <c r="J4256">
        <v>4.8487680519278817E-6</v>
      </c>
      <c r="K4256">
        <v>2.0860357484674448</v>
      </c>
      <c r="L4256">
        <v>147.70781109653433</v>
      </c>
      <c r="M4256">
        <v>0</v>
      </c>
    </row>
    <row r="4257" spans="1:15" x14ac:dyDescent="0.15">
      <c r="A4257">
        <v>206</v>
      </c>
      <c r="B4257" t="s">
        <v>274</v>
      </c>
      <c r="C4257" t="s">
        <v>464</v>
      </c>
      <c r="D4257">
        <v>9</v>
      </c>
      <c r="E4257">
        <v>2982031.25</v>
      </c>
      <c r="F4257">
        <v>3028515.625</v>
      </c>
      <c r="G4257">
        <v>3005273.4375</v>
      </c>
      <c r="H4257">
        <v>3452699.8020062111</v>
      </c>
      <c r="I4257">
        <v>1.0973117199796456E-7</v>
      </c>
      <c r="J4257">
        <v>4.7392333253082996E-6</v>
      </c>
      <c r="K4257">
        <v>0.96008801043798198</v>
      </c>
      <c r="L4257">
        <v>14.888041764293241</v>
      </c>
      <c r="M4257">
        <v>0</v>
      </c>
    </row>
    <row r="4258" spans="1:15" x14ac:dyDescent="0.15">
      <c r="A4258">
        <v>206</v>
      </c>
      <c r="B4258" t="s">
        <v>274</v>
      </c>
      <c r="C4258" t="s">
        <v>464</v>
      </c>
      <c r="D4258">
        <v>10</v>
      </c>
      <c r="E4258">
        <v>2982031.25</v>
      </c>
      <c r="F4258">
        <v>3005273.4375</v>
      </c>
      <c r="G4258">
        <v>2993652.34375</v>
      </c>
      <c r="H4258">
        <v>1673541.6067284669</v>
      </c>
      <c r="I4258">
        <v>5.5553846516670212E-8</v>
      </c>
      <c r="J4258">
        <v>4.6850559998270053E-6</v>
      </c>
      <c r="K4258">
        <v>0.46535966742764828</v>
      </c>
      <c r="L4258">
        <v>-44.096995423586684</v>
      </c>
      <c r="M4258">
        <v>0</v>
      </c>
    </row>
    <row r="4259" spans="1:15" x14ac:dyDescent="0.15">
      <c r="A4259">
        <v>206</v>
      </c>
      <c r="B4259" t="s">
        <v>274</v>
      </c>
      <c r="C4259" t="s">
        <v>464</v>
      </c>
      <c r="D4259">
        <v>11</v>
      </c>
      <c r="E4259">
        <v>2993652.34375</v>
      </c>
      <c r="F4259">
        <v>3005273.4375</v>
      </c>
      <c r="G4259">
        <v>2999462.890625</v>
      </c>
      <c r="H4259">
        <v>2543205.7737103361</v>
      </c>
      <c r="I4259">
        <v>8.2593069032603161E-8</v>
      </c>
      <c r="J4259">
        <v>4.7120952223429382E-6</v>
      </c>
      <c r="K4259">
        <v>0.70718611852590851</v>
      </c>
      <c r="L4259">
        <v>-15.211293940015819</v>
      </c>
      <c r="M4259">
        <v>0</v>
      </c>
    </row>
    <row r="4260" spans="1:15" x14ac:dyDescent="0.15">
      <c r="A4260">
        <v>206</v>
      </c>
      <c r="B4260" t="s">
        <v>274</v>
      </c>
      <c r="C4260" t="s">
        <v>464</v>
      </c>
      <c r="D4260">
        <v>12</v>
      </c>
      <c r="E4260">
        <v>2999462.890625</v>
      </c>
      <c r="F4260">
        <v>3005273.4375</v>
      </c>
      <c r="G4260">
        <v>3002368.1640625</v>
      </c>
      <c r="H4260">
        <v>2992934.1739844307</v>
      </c>
      <c r="I4260">
        <v>9.6149803263795015E-8</v>
      </c>
      <c r="J4260">
        <v>4.7256519565741301E-6</v>
      </c>
      <c r="K4260">
        <v>0.83224154466105182</v>
      </c>
      <c r="L4260">
        <v>-0.31421829577702926</v>
      </c>
      <c r="M4260">
        <v>0</v>
      </c>
    </row>
    <row r="4261" spans="1:15" x14ac:dyDescent="0.15">
      <c r="A4261">
        <v>206</v>
      </c>
      <c r="B4261" t="s">
        <v>274</v>
      </c>
      <c r="C4261" t="s">
        <v>465</v>
      </c>
      <c r="D4261">
        <v>12</v>
      </c>
      <c r="E4261">
        <v>2999462.890625</v>
      </c>
      <c r="F4261">
        <v>3005273.4375</v>
      </c>
      <c r="G4261">
        <v>3002368.1640625</v>
      </c>
      <c r="H4261">
        <v>2992934.1739844307</v>
      </c>
      <c r="I4261">
        <v>9.6149803263795015E-8</v>
      </c>
      <c r="J4261">
        <v>4.7256519565741301E-6</v>
      </c>
      <c r="K4261">
        <v>0.83224154466105182</v>
      </c>
      <c r="L4261">
        <v>-0.31421829577702926</v>
      </c>
      <c r="M4261">
        <v>0</v>
      </c>
      <c r="N4261" t="s">
        <v>466</v>
      </c>
      <c r="O4261" t="s">
        <v>467</v>
      </c>
    </row>
    <row r="4262" spans="1:15" x14ac:dyDescent="0.15">
      <c r="A4262">
        <v>207</v>
      </c>
      <c r="B4262" t="s">
        <v>275</v>
      </c>
      <c r="C4262" t="s">
        <v>461</v>
      </c>
      <c r="D4262">
        <v>0</v>
      </c>
      <c r="E4262">
        <v>100000</v>
      </c>
      <c r="F4262">
        <v>12000000</v>
      </c>
      <c r="G4262">
        <v>100000</v>
      </c>
      <c r="H4262">
        <v>-82.169670880089882</v>
      </c>
      <c r="I4262">
        <v>-1.3877965915125889E-4</v>
      </c>
      <c r="J4262">
        <v>-1.3418773494401338E-4</v>
      </c>
      <c r="K4262">
        <v>-1.8215143111388535E-5</v>
      </c>
      <c r="L4262">
        <v>-100.08216967088009</v>
      </c>
      <c r="M4262">
        <v>0</v>
      </c>
      <c r="O4262" t="s">
        <v>462</v>
      </c>
    </row>
    <row r="4263" spans="1:15" x14ac:dyDescent="0.15">
      <c r="A4263">
        <v>207</v>
      </c>
      <c r="B4263" t="s">
        <v>275</v>
      </c>
      <c r="C4263" t="s">
        <v>461</v>
      </c>
      <c r="D4263">
        <v>0</v>
      </c>
      <c r="E4263">
        <v>100000</v>
      </c>
      <c r="F4263">
        <v>12000000</v>
      </c>
      <c r="G4263">
        <v>12000000</v>
      </c>
      <c r="H4263">
        <v>181575036178.68683</v>
      </c>
      <c r="I4263">
        <v>1.9433446317901663E-4</v>
      </c>
      <c r="J4263">
        <v>1.9892638738626213E-4</v>
      </c>
      <c r="K4263">
        <v>40251.046816006346</v>
      </c>
      <c r="L4263">
        <v>1513025.301489057</v>
      </c>
      <c r="M4263">
        <v>0</v>
      </c>
      <c r="O4263" t="s">
        <v>463</v>
      </c>
    </row>
    <row r="4264" spans="1:15" x14ac:dyDescent="0.15">
      <c r="A4264">
        <v>207</v>
      </c>
      <c r="B4264" t="s">
        <v>275</v>
      </c>
      <c r="C4264" t="s">
        <v>464</v>
      </c>
      <c r="D4264">
        <v>1</v>
      </c>
      <c r="E4264">
        <v>100000</v>
      </c>
      <c r="F4264">
        <v>12000000</v>
      </c>
      <c r="G4264">
        <v>6050000</v>
      </c>
      <c r="H4264">
        <v>2708594265.0987649</v>
      </c>
      <c r="I4264">
        <v>9.4855488896336771E-6</v>
      </c>
      <c r="J4264">
        <v>1.4077473096879186E-5</v>
      </c>
      <c r="K4264">
        <v>600.43361061355995</v>
      </c>
      <c r="L4264">
        <v>44670.153142128343</v>
      </c>
      <c r="M4264">
        <v>0</v>
      </c>
    </row>
    <row r="4265" spans="1:15" x14ac:dyDescent="0.15">
      <c r="A4265">
        <v>207</v>
      </c>
      <c r="B4265" t="s">
        <v>275</v>
      </c>
      <c r="C4265" t="s">
        <v>464</v>
      </c>
      <c r="D4265">
        <v>2</v>
      </c>
      <c r="E4265">
        <v>100000</v>
      </c>
      <c r="F4265">
        <v>6050000</v>
      </c>
      <c r="G4265">
        <v>3075000</v>
      </c>
      <c r="H4265">
        <v>-2634823.8415425625</v>
      </c>
      <c r="I4265">
        <v>-2.5602498909565213E-6</v>
      </c>
      <c r="J4265">
        <v>2.0316743162889873E-6</v>
      </c>
      <c r="K4265">
        <v>-0.58408038918682581</v>
      </c>
      <c r="L4265">
        <v>-185.68532818024593</v>
      </c>
      <c r="M4265">
        <v>0</v>
      </c>
    </row>
    <row r="4266" spans="1:15" x14ac:dyDescent="0.15">
      <c r="A4266">
        <v>207</v>
      </c>
      <c r="B4266" t="s">
        <v>275</v>
      </c>
      <c r="C4266" t="s">
        <v>464</v>
      </c>
      <c r="D4266">
        <v>3</v>
      </c>
      <c r="E4266">
        <v>3075000</v>
      </c>
      <c r="F4266">
        <v>6050000</v>
      </c>
      <c r="G4266">
        <v>4562500</v>
      </c>
      <c r="H4266">
        <v>105859755.30661069</v>
      </c>
      <c r="I4266">
        <v>1.5155335258101977E-6</v>
      </c>
      <c r="J4266">
        <v>6.1074577330557062E-6</v>
      </c>
      <c r="K4266">
        <v>23.466694852172157</v>
      </c>
      <c r="L4266">
        <v>2220.2138149394123</v>
      </c>
      <c r="M4266">
        <v>0</v>
      </c>
    </row>
    <row r="4267" spans="1:15" x14ac:dyDescent="0.15">
      <c r="A4267">
        <v>207</v>
      </c>
      <c r="B4267" t="s">
        <v>275</v>
      </c>
      <c r="C4267" t="s">
        <v>464</v>
      </c>
      <c r="D4267">
        <v>4</v>
      </c>
      <c r="E4267">
        <v>3075000</v>
      </c>
      <c r="F4267">
        <v>4562500</v>
      </c>
      <c r="G4267">
        <v>3818750</v>
      </c>
      <c r="H4267">
        <v>-9753628.6875153724</v>
      </c>
      <c r="I4267">
        <v>-9.3963922685390118E-7</v>
      </c>
      <c r="J4267">
        <v>3.6522849803916074E-6</v>
      </c>
      <c r="K4267">
        <v>-2.1621571620714137</v>
      </c>
      <c r="L4267">
        <v>-355.4141718498297</v>
      </c>
      <c r="M4267">
        <v>0</v>
      </c>
    </row>
    <row r="4268" spans="1:15" x14ac:dyDescent="0.15">
      <c r="A4268">
        <v>207</v>
      </c>
      <c r="B4268" t="s">
        <v>275</v>
      </c>
      <c r="C4268" t="s">
        <v>464</v>
      </c>
      <c r="D4268">
        <v>5</v>
      </c>
      <c r="E4268">
        <v>3818750</v>
      </c>
      <c r="F4268">
        <v>4562500</v>
      </c>
      <c r="G4268">
        <v>4190625</v>
      </c>
      <c r="H4268">
        <v>6477135.9129521511</v>
      </c>
      <c r="I4268">
        <v>1.9232123779539158E-7</v>
      </c>
      <c r="J4268">
        <v>4.7842454450409001E-6</v>
      </c>
      <c r="K4268">
        <v>1.4358333962236336</v>
      </c>
      <c r="L4268">
        <v>54.562527378425678</v>
      </c>
      <c r="M4268">
        <v>0</v>
      </c>
    </row>
    <row r="4269" spans="1:15" x14ac:dyDescent="0.15">
      <c r="A4269">
        <v>207</v>
      </c>
      <c r="B4269" t="s">
        <v>275</v>
      </c>
      <c r="C4269" t="s">
        <v>464</v>
      </c>
      <c r="D4269">
        <v>6</v>
      </c>
      <c r="E4269">
        <v>3818750</v>
      </c>
      <c r="F4269">
        <v>4190625</v>
      </c>
      <c r="G4269">
        <v>4004687.5</v>
      </c>
      <c r="H4269">
        <v>-7787945.7295983247</v>
      </c>
      <c r="I4269">
        <v>-3.989609931871555E-7</v>
      </c>
      <c r="J4269">
        <v>4.192963214058353E-6</v>
      </c>
      <c r="K4269">
        <v>-1.7264100548166332</v>
      </c>
      <c r="L4269">
        <v>-294.47074783234211</v>
      </c>
      <c r="M4269">
        <v>0</v>
      </c>
    </row>
    <row r="4270" spans="1:15" x14ac:dyDescent="0.15">
      <c r="A4270">
        <v>207</v>
      </c>
      <c r="B4270" t="s">
        <v>275</v>
      </c>
      <c r="C4270" t="s">
        <v>464</v>
      </c>
      <c r="D4270">
        <v>7</v>
      </c>
      <c r="E4270">
        <v>4004687.5</v>
      </c>
      <c r="F4270">
        <v>4190625</v>
      </c>
      <c r="G4270">
        <v>4097656.25</v>
      </c>
      <c r="H4270">
        <v>-2865364.0564581314</v>
      </c>
      <c r="I4270">
        <v>-1.0948575211401779E-7</v>
      </c>
      <c r="J4270">
        <v>4.4824384551314908E-6</v>
      </c>
      <c r="K4270">
        <v>-0.63518590004794906</v>
      </c>
      <c r="L4270">
        <v>-169.92690166380189</v>
      </c>
      <c r="M4270">
        <v>0</v>
      </c>
    </row>
    <row r="4271" spans="1:15" x14ac:dyDescent="0.15">
      <c r="A4271">
        <v>207</v>
      </c>
      <c r="B4271" t="s">
        <v>275</v>
      </c>
      <c r="C4271" t="s">
        <v>464</v>
      </c>
      <c r="D4271">
        <v>8</v>
      </c>
      <c r="E4271">
        <v>4097656.25</v>
      </c>
      <c r="F4271">
        <v>4190625</v>
      </c>
      <c r="G4271">
        <v>4144140.625</v>
      </c>
      <c r="H4271">
        <v>1190711.4132935815</v>
      </c>
      <c r="I4271">
        <v>3.9913842805330397E-8</v>
      </c>
      <c r="J4271">
        <v>4.6318380500508389E-6</v>
      </c>
      <c r="K4271">
        <v>0.26395358001563607</v>
      </c>
      <c r="L4271">
        <v>-71.267591497487331</v>
      </c>
      <c r="M4271">
        <v>0</v>
      </c>
    </row>
    <row r="4272" spans="1:15" x14ac:dyDescent="0.15">
      <c r="A4272">
        <v>207</v>
      </c>
      <c r="B4272" t="s">
        <v>275</v>
      </c>
      <c r="C4272" t="s">
        <v>464</v>
      </c>
      <c r="D4272">
        <v>9</v>
      </c>
      <c r="E4272">
        <v>4144140.625</v>
      </c>
      <c r="F4272">
        <v>4190625</v>
      </c>
      <c r="G4272">
        <v>4167382.8125</v>
      </c>
      <c r="H4272">
        <v>3673296.1341487016</v>
      </c>
      <c r="I4272">
        <v>1.1575553876128705E-7</v>
      </c>
      <c r="J4272">
        <v>4.7076797460067956E-6</v>
      </c>
      <c r="K4272">
        <v>0.81428602618683954</v>
      </c>
      <c r="L4272">
        <v>-11.8560425231225</v>
      </c>
      <c r="M4272">
        <v>0</v>
      </c>
    </row>
    <row r="4273" spans="1:15" x14ac:dyDescent="0.15">
      <c r="A4273">
        <v>207</v>
      </c>
      <c r="B4273" t="s">
        <v>275</v>
      </c>
      <c r="C4273" t="s">
        <v>464</v>
      </c>
      <c r="D4273">
        <v>10</v>
      </c>
      <c r="E4273">
        <v>4167382.8125</v>
      </c>
      <c r="F4273">
        <v>4190625</v>
      </c>
      <c r="G4273">
        <v>4179003.90625</v>
      </c>
      <c r="H4273">
        <v>5034031.2367038801</v>
      </c>
      <c r="I4273">
        <v>1.5394392092464191E-7</v>
      </c>
      <c r="J4273">
        <v>4.7458681281701505E-6</v>
      </c>
      <c r="K4273">
        <v>1.1159299827009492</v>
      </c>
      <c r="L4273">
        <v>20.460074927786629</v>
      </c>
      <c r="M4273">
        <v>0</v>
      </c>
    </row>
    <row r="4274" spans="1:15" x14ac:dyDescent="0.15">
      <c r="A4274">
        <v>207</v>
      </c>
      <c r="B4274" t="s">
        <v>275</v>
      </c>
      <c r="C4274" t="s">
        <v>464</v>
      </c>
      <c r="D4274">
        <v>11</v>
      </c>
      <c r="E4274">
        <v>4167382.8125</v>
      </c>
      <c r="F4274">
        <v>4179003.90625</v>
      </c>
      <c r="G4274">
        <v>4173193.359375</v>
      </c>
      <c r="H4274">
        <v>4343483.4308154015</v>
      </c>
      <c r="I4274">
        <v>1.348262038937242E-7</v>
      </c>
      <c r="J4274">
        <v>4.7267504111392327E-6</v>
      </c>
      <c r="K4274">
        <v>0.9628512740388484</v>
      </c>
      <c r="L4274">
        <v>4.0805698843991509</v>
      </c>
      <c r="M4274">
        <v>0</v>
      </c>
    </row>
    <row r="4275" spans="1:15" x14ac:dyDescent="0.15">
      <c r="A4275">
        <v>207</v>
      </c>
      <c r="B4275" t="s">
        <v>275</v>
      </c>
      <c r="C4275" t="s">
        <v>464</v>
      </c>
      <c r="D4275">
        <v>12</v>
      </c>
      <c r="E4275">
        <v>4167382.8125</v>
      </c>
      <c r="F4275">
        <v>4173193.359375</v>
      </c>
      <c r="G4275">
        <v>4170288.0859375</v>
      </c>
      <c r="H4275">
        <v>4005851.7071443601</v>
      </c>
      <c r="I4275">
        <v>1.2528478752734013E-7</v>
      </c>
      <c r="J4275">
        <v>4.7172089947728487E-6</v>
      </c>
      <c r="K4275">
        <v>0.88800601666173762</v>
      </c>
      <c r="L4275">
        <v>-3.9430460295448362</v>
      </c>
      <c r="M4275">
        <v>0</v>
      </c>
    </row>
    <row r="4276" spans="1:15" x14ac:dyDescent="0.15">
      <c r="A4276">
        <v>207</v>
      </c>
      <c r="B4276" t="s">
        <v>275</v>
      </c>
      <c r="C4276" t="s">
        <v>464</v>
      </c>
      <c r="D4276">
        <v>13</v>
      </c>
      <c r="E4276">
        <v>4170288.0859375</v>
      </c>
      <c r="F4276">
        <v>4173193.359375</v>
      </c>
      <c r="G4276">
        <v>4171740.72265625</v>
      </c>
      <c r="H4276">
        <v>4174029.7140213391</v>
      </c>
      <c r="I4276">
        <v>1.3005393138438154E-7</v>
      </c>
      <c r="J4276">
        <v>4.7219781386298901E-6</v>
      </c>
      <c r="K4276">
        <v>0.92528724744484081</v>
      </c>
      <c r="L4276">
        <v>5.4868974782105444E-2</v>
      </c>
      <c r="M4276">
        <v>0</v>
      </c>
    </row>
    <row r="4277" spans="1:15" x14ac:dyDescent="0.15">
      <c r="A4277">
        <v>207</v>
      </c>
      <c r="B4277" t="s">
        <v>275</v>
      </c>
      <c r="C4277" t="s">
        <v>465</v>
      </c>
      <c r="D4277">
        <v>13</v>
      </c>
      <c r="E4277">
        <v>4170288.0859375</v>
      </c>
      <c r="F4277">
        <v>4173193.359375</v>
      </c>
      <c r="G4277">
        <v>4171740.72265625</v>
      </c>
      <c r="H4277">
        <v>4174029.7140213391</v>
      </c>
      <c r="I4277">
        <v>1.3005393138438154E-7</v>
      </c>
      <c r="J4277">
        <v>4.7219781386298901E-6</v>
      </c>
      <c r="K4277">
        <v>0.92528724744484081</v>
      </c>
      <c r="L4277">
        <v>5.4868974782105444E-2</v>
      </c>
      <c r="M4277">
        <v>0</v>
      </c>
      <c r="N4277" t="s">
        <v>466</v>
      </c>
      <c r="O4277" t="s">
        <v>467</v>
      </c>
    </row>
    <row r="4278" spans="1:15" x14ac:dyDescent="0.15">
      <c r="A4278">
        <v>208</v>
      </c>
      <c r="B4278" t="s">
        <v>276</v>
      </c>
      <c r="C4278" t="s">
        <v>461</v>
      </c>
      <c r="D4278">
        <v>0</v>
      </c>
      <c r="E4278">
        <v>100000</v>
      </c>
      <c r="F4278">
        <v>12000000</v>
      </c>
      <c r="G4278">
        <v>100000</v>
      </c>
      <c r="H4278">
        <v>-45.394574012852132</v>
      </c>
      <c r="I4278">
        <v>-1.8328836079388388E-4</v>
      </c>
      <c r="J4278">
        <v>-1.7877015787369182E-4</v>
      </c>
      <c r="K4278">
        <v>-8.6686792652626482E-6</v>
      </c>
      <c r="L4278">
        <v>-100.04539457401285</v>
      </c>
      <c r="M4278">
        <v>0</v>
      </c>
      <c r="O4278" t="s">
        <v>462</v>
      </c>
    </row>
    <row r="4279" spans="1:15" x14ac:dyDescent="0.15">
      <c r="A4279">
        <v>208</v>
      </c>
      <c r="B4279" t="s">
        <v>276</v>
      </c>
      <c r="C4279" t="s">
        <v>461</v>
      </c>
      <c r="D4279">
        <v>0</v>
      </c>
      <c r="E4279">
        <v>100000</v>
      </c>
      <c r="F4279">
        <v>12000000</v>
      </c>
      <c r="G4279">
        <v>12000000</v>
      </c>
      <c r="H4279">
        <v>44222902066.783844</v>
      </c>
      <c r="I4279">
        <v>6.7512716920715732E-5</v>
      </c>
      <c r="J4279">
        <v>7.2030919840907775E-5</v>
      </c>
      <c r="K4279">
        <v>8444.9333985937265</v>
      </c>
      <c r="L4279">
        <v>368424.18388986535</v>
      </c>
      <c r="M4279">
        <v>0</v>
      </c>
      <c r="O4279" t="s">
        <v>463</v>
      </c>
    </row>
    <row r="4280" spans="1:15" x14ac:dyDescent="0.15">
      <c r="A4280">
        <v>208</v>
      </c>
      <c r="B4280" t="s">
        <v>276</v>
      </c>
      <c r="C4280" t="s">
        <v>464</v>
      </c>
      <c r="D4280">
        <v>1</v>
      </c>
      <c r="E4280">
        <v>100000</v>
      </c>
      <c r="F4280">
        <v>12000000</v>
      </c>
      <c r="G4280">
        <v>6050000</v>
      </c>
      <c r="H4280">
        <v>86511789.646049425</v>
      </c>
      <c r="I4280">
        <v>1.3198564795663576E-6</v>
      </c>
      <c r="J4280">
        <v>5.8380593997584027E-6</v>
      </c>
      <c r="K4280">
        <v>16.520541791914344</v>
      </c>
      <c r="L4280">
        <v>1329.9469362983375</v>
      </c>
      <c r="M4280">
        <v>0</v>
      </c>
    </row>
    <row r="4281" spans="1:15" x14ac:dyDescent="0.15">
      <c r="A4281">
        <v>208</v>
      </c>
      <c r="B4281" t="s">
        <v>276</v>
      </c>
      <c r="C4281" t="s">
        <v>464</v>
      </c>
      <c r="D4281">
        <v>2</v>
      </c>
      <c r="E4281">
        <v>100000</v>
      </c>
      <c r="F4281">
        <v>6050000</v>
      </c>
      <c r="G4281">
        <v>3075000</v>
      </c>
      <c r="H4281">
        <v>-551706.28833853721</v>
      </c>
      <c r="I4281">
        <v>-4.0268522652210835E-6</v>
      </c>
      <c r="J4281">
        <v>4.9135065497096181E-7</v>
      </c>
      <c r="K4281">
        <v>-0.10535542994370321</v>
      </c>
      <c r="L4281">
        <v>-117.94166791344837</v>
      </c>
      <c r="M4281">
        <v>0</v>
      </c>
    </row>
    <row r="4282" spans="1:15" x14ac:dyDescent="0.15">
      <c r="A4282">
        <v>208</v>
      </c>
      <c r="B4282" t="s">
        <v>276</v>
      </c>
      <c r="C4282" t="s">
        <v>464</v>
      </c>
      <c r="D4282">
        <v>3</v>
      </c>
      <c r="E4282">
        <v>3075000</v>
      </c>
      <c r="F4282">
        <v>6050000</v>
      </c>
      <c r="G4282">
        <v>4562500</v>
      </c>
      <c r="H4282">
        <v>-5121577.4147456633</v>
      </c>
      <c r="I4282">
        <v>-1.8918974785246247E-6</v>
      </c>
      <c r="J4282">
        <v>2.6263054416674203E-6</v>
      </c>
      <c r="K4282">
        <v>-0.97803124946328213</v>
      </c>
      <c r="L4282">
        <v>-212.25375155606935</v>
      </c>
      <c r="M4282">
        <v>0</v>
      </c>
    </row>
    <row r="4283" spans="1:15" x14ac:dyDescent="0.15">
      <c r="A4283">
        <v>208</v>
      </c>
      <c r="B4283" t="s">
        <v>276</v>
      </c>
      <c r="C4283" t="s">
        <v>464</v>
      </c>
      <c r="D4283">
        <v>4</v>
      </c>
      <c r="E4283">
        <v>4562500</v>
      </c>
      <c r="F4283">
        <v>6050000</v>
      </c>
      <c r="G4283">
        <v>5306250</v>
      </c>
      <c r="H4283">
        <v>-8698891.5878094994</v>
      </c>
      <c r="I4283">
        <v>-5.0196436201951958E-7</v>
      </c>
      <c r="J4283">
        <v>4.0162385581725255E-6</v>
      </c>
      <c r="K4283">
        <v>-1.6611655198408153</v>
      </c>
      <c r="L4283">
        <v>-263.93670836861247</v>
      </c>
      <c r="M4283">
        <v>0</v>
      </c>
    </row>
    <row r="4284" spans="1:15" x14ac:dyDescent="0.15">
      <c r="A4284">
        <v>208</v>
      </c>
      <c r="B4284" t="s">
        <v>276</v>
      </c>
      <c r="C4284" t="s">
        <v>464</v>
      </c>
      <c r="D4284">
        <v>5</v>
      </c>
      <c r="E4284">
        <v>5306250</v>
      </c>
      <c r="F4284">
        <v>6050000</v>
      </c>
      <c r="G4284">
        <v>5678125</v>
      </c>
      <c r="H4284">
        <v>13800560.866760334</v>
      </c>
      <c r="I4284">
        <v>3.5921961196971972E-7</v>
      </c>
      <c r="J4284">
        <v>4.8774225321617647E-6</v>
      </c>
      <c r="K4284">
        <v>2.6353950540610862</v>
      </c>
      <c r="L4284">
        <v>143.04785235901525</v>
      </c>
      <c r="M4284">
        <v>0</v>
      </c>
    </row>
    <row r="4285" spans="1:15" x14ac:dyDescent="0.15">
      <c r="A4285">
        <v>208</v>
      </c>
      <c r="B4285" t="s">
        <v>276</v>
      </c>
      <c r="C4285" t="s">
        <v>464</v>
      </c>
      <c r="D4285">
        <v>6</v>
      </c>
      <c r="E4285">
        <v>5306250</v>
      </c>
      <c r="F4285">
        <v>5678125</v>
      </c>
      <c r="G4285">
        <v>5492187.5</v>
      </c>
      <c r="H4285">
        <v>-2268131.9409671552</v>
      </c>
      <c r="I4285">
        <v>-8.4395895409595937E-8</v>
      </c>
      <c r="J4285">
        <v>4.4338070247824491E-6</v>
      </c>
      <c r="K4285">
        <v>-0.43312904141308323</v>
      </c>
      <c r="L4285">
        <v>-141.29742367621563</v>
      </c>
      <c r="M4285">
        <v>0</v>
      </c>
    </row>
    <row r="4286" spans="1:15" x14ac:dyDescent="0.15">
      <c r="A4286">
        <v>208</v>
      </c>
      <c r="B4286" t="s">
        <v>276</v>
      </c>
      <c r="C4286" t="s">
        <v>464</v>
      </c>
      <c r="D4286">
        <v>7</v>
      </c>
      <c r="E4286">
        <v>5492187.5</v>
      </c>
      <c r="F4286">
        <v>5678125</v>
      </c>
      <c r="G4286">
        <v>5585156.25</v>
      </c>
      <c r="H4286">
        <v>4355761.7488669064</v>
      </c>
      <c r="I4286">
        <v>1.3423579986815061E-7</v>
      </c>
      <c r="J4286">
        <v>4.6524387200601956E-6</v>
      </c>
      <c r="K4286">
        <v>0.83178887296390225</v>
      </c>
      <c r="L4286">
        <v>-22.011819295710726</v>
      </c>
      <c r="M4286">
        <v>0</v>
      </c>
    </row>
    <row r="4287" spans="1:15" x14ac:dyDescent="0.15">
      <c r="A4287">
        <v>208</v>
      </c>
      <c r="B4287" t="s">
        <v>276</v>
      </c>
      <c r="C4287" t="s">
        <v>464</v>
      </c>
      <c r="D4287">
        <v>8</v>
      </c>
      <c r="E4287">
        <v>5585156.25</v>
      </c>
      <c r="F4287">
        <v>5678125</v>
      </c>
      <c r="G4287">
        <v>5631640.625</v>
      </c>
      <c r="H4287">
        <v>8702813.6821099855</v>
      </c>
      <c r="I4287">
        <v>2.4593804413361012E-7</v>
      </c>
      <c r="J4287">
        <v>4.7641409643256551E-6</v>
      </c>
      <c r="K4287">
        <v>1.661914494322422</v>
      </c>
      <c r="L4287">
        <v>54.534251412926146</v>
      </c>
      <c r="M4287">
        <v>0</v>
      </c>
    </row>
    <row r="4288" spans="1:15" x14ac:dyDescent="0.15">
      <c r="A4288">
        <v>208</v>
      </c>
      <c r="B4288" t="s">
        <v>276</v>
      </c>
      <c r="C4288" t="s">
        <v>464</v>
      </c>
      <c r="D4288">
        <v>9</v>
      </c>
      <c r="E4288">
        <v>5585156.25</v>
      </c>
      <c r="F4288">
        <v>5631640.625</v>
      </c>
      <c r="G4288">
        <v>5608398.4375</v>
      </c>
      <c r="H4288">
        <v>6438221.5453238711</v>
      </c>
      <c r="I4288">
        <v>1.8988833627375058E-7</v>
      </c>
      <c r="J4288">
        <v>4.7080912564657956E-6</v>
      </c>
      <c r="K4288">
        <v>1.2294614241630528</v>
      </c>
      <c r="L4288">
        <v>14.796079791252724</v>
      </c>
      <c r="M4288">
        <v>0</v>
      </c>
    </row>
    <row r="4289" spans="1:15" x14ac:dyDescent="0.15">
      <c r="A4289">
        <v>208</v>
      </c>
      <c r="B4289" t="s">
        <v>276</v>
      </c>
      <c r="C4289" t="s">
        <v>464</v>
      </c>
      <c r="D4289">
        <v>10</v>
      </c>
      <c r="E4289">
        <v>5585156.25</v>
      </c>
      <c r="F4289">
        <v>5608398.4375</v>
      </c>
      <c r="G4289">
        <v>5596777.34375</v>
      </c>
      <c r="H4289">
        <v>5374583.260220672</v>
      </c>
      <c r="I4289">
        <v>1.6201246013071601E-7</v>
      </c>
      <c r="J4289">
        <v>4.680215380322761E-6</v>
      </c>
      <c r="K4289">
        <v>1.0263459781363282</v>
      </c>
      <c r="L4289">
        <v>-3.9700361454874606</v>
      </c>
      <c r="M4289">
        <v>0</v>
      </c>
    </row>
    <row r="4290" spans="1:15" x14ac:dyDescent="0.15">
      <c r="A4290">
        <v>208</v>
      </c>
      <c r="B4290" t="s">
        <v>276</v>
      </c>
      <c r="C4290" t="s">
        <v>464</v>
      </c>
      <c r="D4290">
        <v>11</v>
      </c>
      <c r="E4290">
        <v>5596777.34375</v>
      </c>
      <c r="F4290">
        <v>5608398.4375</v>
      </c>
      <c r="G4290">
        <v>5602587.890625</v>
      </c>
      <c r="H4290">
        <v>5900752.1433420181</v>
      </c>
      <c r="I4290">
        <v>1.7593790468364849E-7</v>
      </c>
      <c r="J4290">
        <v>4.6941408248756935E-6</v>
      </c>
      <c r="K4290">
        <v>1.1268247112520757</v>
      </c>
      <c r="L4290">
        <v>5.3219022804791063</v>
      </c>
      <c r="M4290">
        <v>0</v>
      </c>
    </row>
    <row r="4291" spans="1:15" x14ac:dyDescent="0.15">
      <c r="A4291">
        <v>208</v>
      </c>
      <c r="B4291" t="s">
        <v>276</v>
      </c>
      <c r="C4291" t="s">
        <v>464</v>
      </c>
      <c r="D4291">
        <v>12</v>
      </c>
      <c r="E4291">
        <v>5596777.34375</v>
      </c>
      <c r="F4291">
        <v>5602587.890625</v>
      </c>
      <c r="G4291">
        <v>5599682.6171875</v>
      </c>
      <c r="H4291">
        <v>5636258.2334832801</v>
      </c>
      <c r="I4291">
        <v>1.6897199299943835E-7</v>
      </c>
      <c r="J4291">
        <v>4.6871749131914834E-6</v>
      </c>
      <c r="K4291">
        <v>1.0763161885477641</v>
      </c>
      <c r="L4291">
        <v>0.65317302419097722</v>
      </c>
      <c r="M4291">
        <v>0</v>
      </c>
    </row>
    <row r="4292" spans="1:15" x14ac:dyDescent="0.15">
      <c r="A4292">
        <v>208</v>
      </c>
      <c r="B4292" t="s">
        <v>276</v>
      </c>
      <c r="C4292" t="s">
        <v>465</v>
      </c>
      <c r="D4292">
        <v>12</v>
      </c>
      <c r="E4292">
        <v>5596777.34375</v>
      </c>
      <c r="F4292">
        <v>5602587.890625</v>
      </c>
      <c r="G4292">
        <v>5599682.6171875</v>
      </c>
      <c r="H4292">
        <v>5636258.2334832801</v>
      </c>
      <c r="I4292">
        <v>1.6897199299943835E-7</v>
      </c>
      <c r="J4292">
        <v>4.6871749131914834E-6</v>
      </c>
      <c r="K4292">
        <v>1.0763161885477641</v>
      </c>
      <c r="L4292">
        <v>0.65317302419097722</v>
      </c>
      <c r="M4292">
        <v>0</v>
      </c>
      <c r="N4292" t="s">
        <v>466</v>
      </c>
      <c r="O4292" t="s">
        <v>467</v>
      </c>
    </row>
    <row r="4293" spans="1:15" x14ac:dyDescent="0.15">
      <c r="A4293">
        <v>209</v>
      </c>
      <c r="B4293" t="s">
        <v>277</v>
      </c>
      <c r="C4293" t="s">
        <v>461</v>
      </c>
      <c r="D4293">
        <v>0</v>
      </c>
      <c r="E4293">
        <v>100000</v>
      </c>
      <c r="F4293">
        <v>12000000</v>
      </c>
      <c r="G4293">
        <v>100000</v>
      </c>
      <c r="H4293">
        <v>-45.689636272798722</v>
      </c>
      <c r="I4293">
        <v>-1.8270640569119189E-4</v>
      </c>
      <c r="J4293">
        <v>-1.7818820277099983E-4</v>
      </c>
      <c r="K4293">
        <v>-8.9404579297911774E-6</v>
      </c>
      <c r="L4293">
        <v>-100.0456896362728</v>
      </c>
      <c r="M4293">
        <v>0</v>
      </c>
      <c r="O4293" t="s">
        <v>462</v>
      </c>
    </row>
    <row r="4294" spans="1:15" x14ac:dyDescent="0.15">
      <c r="A4294">
        <v>209</v>
      </c>
      <c r="B4294" t="s">
        <v>277</v>
      </c>
      <c r="C4294" t="s">
        <v>461</v>
      </c>
      <c r="D4294">
        <v>0</v>
      </c>
      <c r="E4294">
        <v>100000</v>
      </c>
      <c r="F4294">
        <v>12000000</v>
      </c>
      <c r="G4294">
        <v>12000000</v>
      </c>
      <c r="H4294">
        <v>45018791144.866951</v>
      </c>
      <c r="I4294">
        <v>6.8391427283568231E-5</v>
      </c>
      <c r="J4294">
        <v>7.2909630203760273E-5</v>
      </c>
      <c r="K4294">
        <v>8809.1882780069263</v>
      </c>
      <c r="L4294">
        <v>375056.59287389123</v>
      </c>
      <c r="M4294">
        <v>0</v>
      </c>
      <c r="O4294" t="s">
        <v>463</v>
      </c>
    </row>
    <row r="4295" spans="1:15" x14ac:dyDescent="0.15">
      <c r="A4295">
        <v>209</v>
      </c>
      <c r="B4295" t="s">
        <v>277</v>
      </c>
      <c r="C4295" t="s">
        <v>464</v>
      </c>
      <c r="D4295">
        <v>1</v>
      </c>
      <c r="E4295">
        <v>100000</v>
      </c>
      <c r="F4295">
        <v>12000000</v>
      </c>
      <c r="G4295">
        <v>6050000</v>
      </c>
      <c r="H4295">
        <v>92174631.248621121</v>
      </c>
      <c r="I4295">
        <v>1.3735030505643343E-6</v>
      </c>
      <c r="J4295">
        <v>5.8917059707563794E-6</v>
      </c>
      <c r="K4295">
        <v>18.036550082210425</v>
      </c>
      <c r="L4295">
        <v>1423.5476239441507</v>
      </c>
      <c r="M4295">
        <v>0</v>
      </c>
    </row>
    <row r="4296" spans="1:15" x14ac:dyDescent="0.15">
      <c r="A4296">
        <v>209</v>
      </c>
      <c r="B4296" t="s">
        <v>277</v>
      </c>
      <c r="C4296" t="s">
        <v>464</v>
      </c>
      <c r="D4296">
        <v>2</v>
      </c>
      <c r="E4296">
        <v>100000</v>
      </c>
      <c r="F4296">
        <v>6050000</v>
      </c>
      <c r="G4296">
        <v>3075000</v>
      </c>
      <c r="H4296">
        <v>-561229.49883673259</v>
      </c>
      <c r="I4296">
        <v>-4.0076005990996735E-6</v>
      </c>
      <c r="J4296">
        <v>5.1060232109237136E-7</v>
      </c>
      <c r="K4296">
        <v>-0.10982028163561559</v>
      </c>
      <c r="L4296">
        <v>-118.25136581582871</v>
      </c>
      <c r="M4296">
        <v>0</v>
      </c>
    </row>
    <row r="4297" spans="1:15" x14ac:dyDescent="0.15">
      <c r="A4297">
        <v>209</v>
      </c>
      <c r="B4297" t="s">
        <v>277</v>
      </c>
      <c r="C4297" t="s">
        <v>464</v>
      </c>
      <c r="D4297">
        <v>3</v>
      </c>
      <c r="E4297">
        <v>3075000</v>
      </c>
      <c r="F4297">
        <v>6050000</v>
      </c>
      <c r="G4297">
        <v>4562500</v>
      </c>
      <c r="H4297">
        <v>-5236978.2623633817</v>
      </c>
      <c r="I4297">
        <v>-1.8688682997187357E-6</v>
      </c>
      <c r="J4297">
        <v>2.6493346204733093E-6</v>
      </c>
      <c r="K4297">
        <v>-1.0247615795043117</v>
      </c>
      <c r="L4297">
        <v>-214.78308520248507</v>
      </c>
      <c r="M4297">
        <v>0</v>
      </c>
    </row>
    <row r="4298" spans="1:15" x14ac:dyDescent="0.15">
      <c r="A4298">
        <v>209</v>
      </c>
      <c r="B4298" t="s">
        <v>277</v>
      </c>
      <c r="C4298" t="s">
        <v>464</v>
      </c>
      <c r="D4298">
        <v>4</v>
      </c>
      <c r="E4298">
        <v>4562500</v>
      </c>
      <c r="F4298">
        <v>6050000</v>
      </c>
      <c r="G4298">
        <v>5306250</v>
      </c>
      <c r="H4298">
        <v>-8397470.4912279043</v>
      </c>
      <c r="I4298">
        <v>-4.6436632844594335E-7</v>
      </c>
      <c r="J4298">
        <v>4.0538365917461017E-6</v>
      </c>
      <c r="K4298">
        <v>-1.6432004666271129</v>
      </c>
      <c r="L4298">
        <v>-258.25621656024322</v>
      </c>
      <c r="M4298">
        <v>0</v>
      </c>
    </row>
    <row r="4299" spans="1:15" x14ac:dyDescent="0.15">
      <c r="A4299">
        <v>209</v>
      </c>
      <c r="B4299" t="s">
        <v>277</v>
      </c>
      <c r="C4299" t="s">
        <v>464</v>
      </c>
      <c r="D4299">
        <v>5</v>
      </c>
      <c r="E4299">
        <v>5306250</v>
      </c>
      <c r="F4299">
        <v>6050000</v>
      </c>
      <c r="G4299">
        <v>5678125</v>
      </c>
      <c r="H4299">
        <v>16049481.214221869</v>
      </c>
      <c r="I4299">
        <v>4.0476976348286599E-7</v>
      </c>
      <c r="J4299">
        <v>4.922972683674911E-6</v>
      </c>
      <c r="K4299">
        <v>3.14053083578936</v>
      </c>
      <c r="L4299">
        <v>182.65459485696192</v>
      </c>
      <c r="M4299">
        <v>0</v>
      </c>
    </row>
    <row r="4300" spans="1:15" x14ac:dyDescent="0.15">
      <c r="A4300">
        <v>209</v>
      </c>
      <c r="B4300" t="s">
        <v>277</v>
      </c>
      <c r="C4300" t="s">
        <v>464</v>
      </c>
      <c r="D4300">
        <v>6</v>
      </c>
      <c r="E4300">
        <v>5306250</v>
      </c>
      <c r="F4300">
        <v>5678125</v>
      </c>
      <c r="G4300">
        <v>5492187.5</v>
      </c>
      <c r="H4300">
        <v>-1196656.0253383652</v>
      </c>
      <c r="I4300">
        <v>-4.2869867406252361E-8</v>
      </c>
      <c r="J4300">
        <v>4.4753330527857927E-6</v>
      </c>
      <c r="K4300">
        <v>-0.23415929133448171</v>
      </c>
      <c r="L4300">
        <v>-121.78833161355772</v>
      </c>
      <c r="M4300">
        <v>0</v>
      </c>
    </row>
    <row r="4301" spans="1:15" x14ac:dyDescent="0.15">
      <c r="A4301">
        <v>209</v>
      </c>
      <c r="B4301" t="s">
        <v>277</v>
      </c>
      <c r="C4301" t="s">
        <v>464</v>
      </c>
      <c r="D4301">
        <v>7</v>
      </c>
      <c r="E4301">
        <v>5492187.5</v>
      </c>
      <c r="F4301">
        <v>5678125</v>
      </c>
      <c r="G4301">
        <v>5585156.25</v>
      </c>
      <c r="H4301">
        <v>5970042.6517216787</v>
      </c>
      <c r="I4301">
        <v>1.7775162762145557E-7</v>
      </c>
      <c r="J4301">
        <v>4.6959545478135006E-6</v>
      </c>
      <c r="K4301">
        <v>1.1682061736734228</v>
      </c>
      <c r="L4301">
        <v>6.8912378542977857</v>
      </c>
      <c r="M4301">
        <v>0</v>
      </c>
    </row>
    <row r="4302" spans="1:15" x14ac:dyDescent="0.15">
      <c r="A4302">
        <v>209</v>
      </c>
      <c r="B4302" t="s">
        <v>277</v>
      </c>
      <c r="C4302" t="s">
        <v>464</v>
      </c>
      <c r="D4302">
        <v>8</v>
      </c>
      <c r="E4302">
        <v>5492187.5</v>
      </c>
      <c r="F4302">
        <v>5585156.25</v>
      </c>
      <c r="G4302">
        <v>5538671.875</v>
      </c>
      <c r="H4302">
        <v>2045466.48370897</v>
      </c>
      <c r="I4302">
        <v>6.6630642428688782E-8</v>
      </c>
      <c r="J4302">
        <v>4.5848335626207338E-6</v>
      </c>
      <c r="K4302">
        <v>0.40025284804653444</v>
      </c>
      <c r="L4302">
        <v>-63.069368796847712</v>
      </c>
      <c r="M4302">
        <v>0</v>
      </c>
    </row>
    <row r="4303" spans="1:15" x14ac:dyDescent="0.15">
      <c r="A4303">
        <v>209</v>
      </c>
      <c r="B4303" t="s">
        <v>277</v>
      </c>
      <c r="C4303" t="s">
        <v>464</v>
      </c>
      <c r="D4303">
        <v>9</v>
      </c>
      <c r="E4303">
        <v>5538671.875</v>
      </c>
      <c r="F4303">
        <v>5585156.25</v>
      </c>
      <c r="G4303">
        <v>5561914.0625</v>
      </c>
      <c r="H4303">
        <v>3919518.3315365422</v>
      </c>
      <c r="I4303">
        <v>1.2198955128844919E-7</v>
      </c>
      <c r="J4303">
        <v>4.6401924714804942E-6</v>
      </c>
      <c r="K4303">
        <v>0.76696361815885483</v>
      </c>
      <c r="L4303">
        <v>-29.529325921034182</v>
      </c>
      <c r="M4303">
        <v>0</v>
      </c>
    </row>
    <row r="4304" spans="1:15" x14ac:dyDescent="0.15">
      <c r="A4304">
        <v>209</v>
      </c>
      <c r="B4304" t="s">
        <v>277</v>
      </c>
      <c r="C4304" t="s">
        <v>464</v>
      </c>
      <c r="D4304">
        <v>10</v>
      </c>
      <c r="E4304">
        <v>5561914.0625</v>
      </c>
      <c r="F4304">
        <v>5585156.25</v>
      </c>
      <c r="G4304">
        <v>5573535.15625</v>
      </c>
      <c r="H4304">
        <v>4922359.1816359442</v>
      </c>
      <c r="I4304">
        <v>1.4982029523073713E-7</v>
      </c>
      <c r="J4304">
        <v>4.6680232154227822E-6</v>
      </c>
      <c r="K4304">
        <v>0.96319753818958909</v>
      </c>
      <c r="L4304">
        <v>-11.683356368244059</v>
      </c>
      <c r="M4304">
        <v>0</v>
      </c>
    </row>
    <row r="4305" spans="1:15" x14ac:dyDescent="0.15">
      <c r="A4305">
        <v>209</v>
      </c>
      <c r="B4305" t="s">
        <v>277</v>
      </c>
      <c r="C4305" t="s">
        <v>464</v>
      </c>
      <c r="D4305">
        <v>11</v>
      </c>
      <c r="E4305">
        <v>5573535.15625</v>
      </c>
      <c r="F4305">
        <v>5585156.25</v>
      </c>
      <c r="G4305">
        <v>5579345.703125</v>
      </c>
      <c r="H4305">
        <v>5440554.5365738887</v>
      </c>
      <c r="I4305">
        <v>1.6377350589817505E-7</v>
      </c>
      <c r="J4305">
        <v>4.6819764260902201E-6</v>
      </c>
      <c r="K4305">
        <v>1.0645969834067552</v>
      </c>
      <c r="L4305">
        <v>-2.4875885800260438</v>
      </c>
      <c r="M4305">
        <v>0</v>
      </c>
    </row>
    <row r="4306" spans="1:15" x14ac:dyDescent="0.15">
      <c r="A4306">
        <v>209</v>
      </c>
      <c r="B4306" t="s">
        <v>277</v>
      </c>
      <c r="C4306" t="s">
        <v>464</v>
      </c>
      <c r="D4306">
        <v>12</v>
      </c>
      <c r="E4306">
        <v>5579345.703125</v>
      </c>
      <c r="F4306">
        <v>5585156.25</v>
      </c>
      <c r="G4306">
        <v>5582250.9765625</v>
      </c>
      <c r="H4306">
        <v>5703874.5909688361</v>
      </c>
      <c r="I4306">
        <v>1.707592741715915E-7</v>
      </c>
      <c r="J4306">
        <v>4.6889621943636365E-6</v>
      </c>
      <c r="K4306">
        <v>1.1161229324060455</v>
      </c>
      <c r="L4306">
        <v>2.1787557549272143</v>
      </c>
      <c r="M4306">
        <v>0</v>
      </c>
    </row>
    <row r="4307" spans="1:15" x14ac:dyDescent="0.15">
      <c r="A4307">
        <v>209</v>
      </c>
      <c r="B4307" t="s">
        <v>277</v>
      </c>
      <c r="C4307" t="s">
        <v>464</v>
      </c>
      <c r="D4307">
        <v>13</v>
      </c>
      <c r="E4307">
        <v>5579345.703125</v>
      </c>
      <c r="F4307">
        <v>5582250.9765625</v>
      </c>
      <c r="G4307">
        <v>5580798.33984375</v>
      </c>
      <c r="H4307">
        <v>5571857.7715575173</v>
      </c>
      <c r="I4307">
        <v>1.6726552654756335E-7</v>
      </c>
      <c r="J4307">
        <v>4.6854684467396084E-6</v>
      </c>
      <c r="K4307">
        <v>1.0902901415095589</v>
      </c>
      <c r="L4307">
        <v>-0.16020231769354645</v>
      </c>
      <c r="M4307">
        <v>0</v>
      </c>
    </row>
    <row r="4308" spans="1:15" x14ac:dyDescent="0.15">
      <c r="A4308">
        <v>209</v>
      </c>
      <c r="B4308" t="s">
        <v>277</v>
      </c>
      <c r="C4308" t="s">
        <v>465</v>
      </c>
      <c r="D4308">
        <v>13</v>
      </c>
      <c r="E4308">
        <v>5579345.703125</v>
      </c>
      <c r="F4308">
        <v>5582250.9765625</v>
      </c>
      <c r="G4308">
        <v>5580798.33984375</v>
      </c>
      <c r="H4308">
        <v>5571857.7715575173</v>
      </c>
      <c r="I4308">
        <v>1.6726552654756335E-7</v>
      </c>
      <c r="J4308">
        <v>4.6854684467396084E-6</v>
      </c>
      <c r="K4308">
        <v>1.0902901415095589</v>
      </c>
      <c r="L4308">
        <v>-0.16020231769354645</v>
      </c>
      <c r="M4308">
        <v>0</v>
      </c>
      <c r="N4308" t="s">
        <v>466</v>
      </c>
      <c r="O4308" t="s">
        <v>467</v>
      </c>
    </row>
    <row r="4309" spans="1:15" x14ac:dyDescent="0.15">
      <c r="A4309">
        <v>210</v>
      </c>
      <c r="B4309" t="s">
        <v>278</v>
      </c>
      <c r="C4309" t="s">
        <v>461</v>
      </c>
      <c r="D4309">
        <v>0</v>
      </c>
      <c r="E4309">
        <v>100000</v>
      </c>
      <c r="F4309">
        <v>12000000</v>
      </c>
      <c r="G4309">
        <v>100000</v>
      </c>
      <c r="H4309">
        <v>-146.41576283378004</v>
      </c>
      <c r="I4309">
        <v>-1.0353640997478422E-4</v>
      </c>
      <c r="J4309">
        <v>-9.9018207054592174E-5</v>
      </c>
      <c r="K4309">
        <v>-3.8677969465070487E-5</v>
      </c>
      <c r="L4309">
        <v>-100.14641576283378</v>
      </c>
      <c r="M4309">
        <v>0</v>
      </c>
      <c r="O4309" t="s">
        <v>462</v>
      </c>
    </row>
    <row r="4310" spans="1:15" x14ac:dyDescent="0.15">
      <c r="A4310">
        <v>210</v>
      </c>
      <c r="B4310" t="s">
        <v>278</v>
      </c>
      <c r="C4310" t="s">
        <v>461</v>
      </c>
      <c r="D4310">
        <v>0</v>
      </c>
      <c r="E4310">
        <v>100000</v>
      </c>
      <c r="F4310">
        <v>12000000</v>
      </c>
      <c r="G4310">
        <v>12000000</v>
      </c>
      <c r="H4310">
        <v>709507207050.41736</v>
      </c>
      <c r="I4310">
        <v>5.3226581861352676E-4</v>
      </c>
      <c r="J4310">
        <v>5.3678402153371882E-4</v>
      </c>
      <c r="K4310">
        <v>187427.2111036134</v>
      </c>
      <c r="L4310">
        <v>5912460.0587534783</v>
      </c>
      <c r="M4310">
        <v>0</v>
      </c>
      <c r="O4310" t="s">
        <v>463</v>
      </c>
    </row>
    <row r="4311" spans="1:15" x14ac:dyDescent="0.15">
      <c r="A4311">
        <v>210</v>
      </c>
      <c r="B4311" t="s">
        <v>278</v>
      </c>
      <c r="C4311" t="s">
        <v>464</v>
      </c>
      <c r="D4311">
        <v>1</v>
      </c>
      <c r="E4311">
        <v>100000</v>
      </c>
      <c r="F4311">
        <v>12000000</v>
      </c>
      <c r="G4311">
        <v>6050000</v>
      </c>
      <c r="H4311">
        <v>33257903309.812344</v>
      </c>
      <c r="I4311">
        <v>5.4942380601724003E-5</v>
      </c>
      <c r="J4311">
        <v>5.9460583521916045E-5</v>
      </c>
      <c r="K4311">
        <v>8785.5852661815388</v>
      </c>
      <c r="L4311">
        <v>549617.4100795429</v>
      </c>
      <c r="M4311">
        <v>0</v>
      </c>
    </row>
    <row r="4312" spans="1:15" x14ac:dyDescent="0.15">
      <c r="A4312">
        <v>210</v>
      </c>
      <c r="B4312" t="s">
        <v>278</v>
      </c>
      <c r="C4312" t="s">
        <v>464</v>
      </c>
      <c r="D4312">
        <v>2</v>
      </c>
      <c r="E4312">
        <v>100000</v>
      </c>
      <c r="F4312">
        <v>6050000</v>
      </c>
      <c r="G4312">
        <v>3075000</v>
      </c>
      <c r="H4312">
        <v>2240874.90016681</v>
      </c>
      <c r="I4312">
        <v>7.2630709242122952E-8</v>
      </c>
      <c r="J4312">
        <v>4.590833629434168E-6</v>
      </c>
      <c r="K4312">
        <v>0.59196147522784526</v>
      </c>
      <c r="L4312">
        <v>-27.126019506770405</v>
      </c>
      <c r="M4312">
        <v>0</v>
      </c>
    </row>
    <row r="4313" spans="1:15" x14ac:dyDescent="0.15">
      <c r="A4313">
        <v>210</v>
      </c>
      <c r="B4313" t="s">
        <v>278</v>
      </c>
      <c r="C4313" t="s">
        <v>464</v>
      </c>
      <c r="D4313">
        <v>3</v>
      </c>
      <c r="E4313">
        <v>3075000</v>
      </c>
      <c r="F4313">
        <v>6050000</v>
      </c>
      <c r="G4313">
        <v>4562500</v>
      </c>
      <c r="H4313">
        <v>3712004786.0041733</v>
      </c>
      <c r="I4313">
        <v>1.1536114187591893E-5</v>
      </c>
      <c r="J4313">
        <v>1.6054317107783939E-5</v>
      </c>
      <c r="K4313">
        <v>980.58299863695265</v>
      </c>
      <c r="L4313">
        <v>81259.009008310648</v>
      </c>
      <c r="M4313">
        <v>0</v>
      </c>
    </row>
    <row r="4314" spans="1:15" x14ac:dyDescent="0.15">
      <c r="A4314">
        <v>210</v>
      </c>
      <c r="B4314" t="s">
        <v>278</v>
      </c>
      <c r="C4314" t="s">
        <v>464</v>
      </c>
      <c r="D4314">
        <v>4</v>
      </c>
      <c r="E4314">
        <v>3075000</v>
      </c>
      <c r="F4314">
        <v>4562500</v>
      </c>
      <c r="G4314">
        <v>3818750</v>
      </c>
      <c r="H4314">
        <v>589033708.19183612</v>
      </c>
      <c r="I4314">
        <v>4.0426646206891014E-6</v>
      </c>
      <c r="J4314">
        <v>8.5608675408811464E-6</v>
      </c>
      <c r="K4314">
        <v>155.60228856783189</v>
      </c>
      <c r="L4314">
        <v>15324.777955923695</v>
      </c>
      <c r="M4314">
        <v>0</v>
      </c>
    </row>
    <row r="4315" spans="1:15" x14ac:dyDescent="0.15">
      <c r="A4315">
        <v>210</v>
      </c>
      <c r="B4315" t="s">
        <v>278</v>
      </c>
      <c r="C4315" t="s">
        <v>464</v>
      </c>
      <c r="D4315">
        <v>5</v>
      </c>
      <c r="E4315">
        <v>3075000</v>
      </c>
      <c r="F4315">
        <v>3818750</v>
      </c>
      <c r="G4315">
        <v>3446875</v>
      </c>
      <c r="H4315">
        <v>156675516.05378878</v>
      </c>
      <c r="I4315">
        <v>1.8984412862586656E-6</v>
      </c>
      <c r="J4315">
        <v>6.4166442064507106E-6</v>
      </c>
      <c r="K4315">
        <v>41.388240641358777</v>
      </c>
      <c r="L4315">
        <v>4445.4365491579701</v>
      </c>
      <c r="M4315">
        <v>0</v>
      </c>
    </row>
    <row r="4316" spans="1:15" x14ac:dyDescent="0.15">
      <c r="A4316">
        <v>210</v>
      </c>
      <c r="B4316" t="s">
        <v>278</v>
      </c>
      <c r="C4316" t="s">
        <v>464</v>
      </c>
      <c r="D4316">
        <v>6</v>
      </c>
      <c r="E4316">
        <v>3075000</v>
      </c>
      <c r="F4316">
        <v>3446875</v>
      </c>
      <c r="G4316">
        <v>3260937.5</v>
      </c>
      <c r="H4316">
        <v>51475208.676299736</v>
      </c>
      <c r="I4316">
        <v>9.4196905983005262E-7</v>
      </c>
      <c r="J4316">
        <v>5.4601719800220977E-6</v>
      </c>
      <c r="K4316">
        <v>13.597965894220732</v>
      </c>
      <c r="L4316">
        <v>1478.5401798194457</v>
      </c>
      <c r="M4316">
        <v>0</v>
      </c>
    </row>
    <row r="4317" spans="1:15" x14ac:dyDescent="0.15">
      <c r="A4317">
        <v>210</v>
      </c>
      <c r="B4317" t="s">
        <v>278</v>
      </c>
      <c r="C4317" t="s">
        <v>464</v>
      </c>
      <c r="D4317">
        <v>7</v>
      </c>
      <c r="E4317">
        <v>3075000</v>
      </c>
      <c r="F4317">
        <v>3260937.5</v>
      </c>
      <c r="G4317">
        <v>3167968.75</v>
      </c>
      <c r="H4317">
        <v>20902884.748728398</v>
      </c>
      <c r="I4317">
        <v>4.9601538337302103E-7</v>
      </c>
      <c r="J4317">
        <v>5.0142183035650661E-6</v>
      </c>
      <c r="K4317">
        <v>5.5218176130464913</v>
      </c>
      <c r="L4317">
        <v>559.81978984888656</v>
      </c>
      <c r="M4317">
        <v>0</v>
      </c>
    </row>
    <row r="4318" spans="1:15" x14ac:dyDescent="0.15">
      <c r="A4318">
        <v>210</v>
      </c>
      <c r="B4318" t="s">
        <v>278</v>
      </c>
      <c r="C4318" t="s">
        <v>464</v>
      </c>
      <c r="D4318">
        <v>8</v>
      </c>
      <c r="E4318">
        <v>3075000</v>
      </c>
      <c r="F4318">
        <v>3167968.75</v>
      </c>
      <c r="G4318">
        <v>3121484.375</v>
      </c>
      <c r="H4318">
        <v>10228525.049704583</v>
      </c>
      <c r="I4318">
        <v>2.8152053391513993E-7</v>
      </c>
      <c r="J4318">
        <v>4.799723454107185E-6</v>
      </c>
      <c r="K4318">
        <v>2.702021776127427</v>
      </c>
      <c r="L4318">
        <v>227.68144321416261</v>
      </c>
      <c r="M4318">
        <v>0</v>
      </c>
    </row>
    <row r="4319" spans="1:15" x14ac:dyDescent="0.15">
      <c r="A4319">
        <v>210</v>
      </c>
      <c r="B4319" t="s">
        <v>278</v>
      </c>
      <c r="C4319" t="s">
        <v>464</v>
      </c>
      <c r="D4319">
        <v>9</v>
      </c>
      <c r="E4319">
        <v>3075000</v>
      </c>
      <c r="F4319">
        <v>3121484.375</v>
      </c>
      <c r="G4319">
        <v>3098242.1875</v>
      </c>
      <c r="H4319">
        <v>5916551.8316660551</v>
      </c>
      <c r="I4319">
        <v>1.7635187554160699E-7</v>
      </c>
      <c r="J4319">
        <v>4.694554795733652E-6</v>
      </c>
      <c r="K4319">
        <v>1.5629479139037759</v>
      </c>
      <c r="L4319">
        <v>90.964794667655568</v>
      </c>
      <c r="M4319">
        <v>0</v>
      </c>
    </row>
    <row r="4320" spans="1:15" x14ac:dyDescent="0.15">
      <c r="A4320">
        <v>210</v>
      </c>
      <c r="B4320" t="s">
        <v>278</v>
      </c>
      <c r="C4320" t="s">
        <v>464</v>
      </c>
      <c r="D4320">
        <v>10</v>
      </c>
      <c r="E4320">
        <v>3075000</v>
      </c>
      <c r="F4320">
        <v>3098242.1875</v>
      </c>
      <c r="G4320">
        <v>3086621.09375</v>
      </c>
      <c r="H4320">
        <v>4001483.516912655</v>
      </c>
      <c r="I4320">
        <v>1.2430748058950258E-7</v>
      </c>
      <c r="J4320">
        <v>4.6425104007815476E-6</v>
      </c>
      <c r="K4320">
        <v>1.0570532454066019</v>
      </c>
      <c r="L4320">
        <v>29.639608989102374</v>
      </c>
      <c r="M4320">
        <v>0</v>
      </c>
    </row>
    <row r="4321" spans="1:15" x14ac:dyDescent="0.15">
      <c r="A4321">
        <v>210</v>
      </c>
      <c r="B4321" t="s">
        <v>278</v>
      </c>
      <c r="C4321" t="s">
        <v>464</v>
      </c>
      <c r="D4321">
        <v>11</v>
      </c>
      <c r="E4321">
        <v>3075000</v>
      </c>
      <c r="F4321">
        <v>3086621.09375</v>
      </c>
      <c r="G4321">
        <v>3080810.546875</v>
      </c>
      <c r="H4321">
        <v>3102173.4337624079</v>
      </c>
      <c r="I4321">
        <v>9.8423002682679744E-8</v>
      </c>
      <c r="J4321">
        <v>4.6166259228747248E-6</v>
      </c>
      <c r="K4321">
        <v>0.81948669340083491</v>
      </c>
      <c r="L4321">
        <v>0.6934177406357287</v>
      </c>
      <c r="M4321">
        <v>0</v>
      </c>
    </row>
    <row r="4322" spans="1:15" x14ac:dyDescent="0.15">
      <c r="A4322">
        <v>210</v>
      </c>
      <c r="B4322" t="s">
        <v>278</v>
      </c>
      <c r="C4322" t="s">
        <v>465</v>
      </c>
      <c r="D4322">
        <v>11</v>
      </c>
      <c r="E4322">
        <v>3075000</v>
      </c>
      <c r="F4322">
        <v>3086621.09375</v>
      </c>
      <c r="G4322">
        <v>3080810.546875</v>
      </c>
      <c r="H4322">
        <v>3102173.4337624079</v>
      </c>
      <c r="I4322">
        <v>9.8423002682679744E-8</v>
      </c>
      <c r="J4322">
        <v>4.6166259228747248E-6</v>
      </c>
      <c r="K4322">
        <v>0.81948669340083491</v>
      </c>
      <c r="L4322">
        <v>0.6934177406357287</v>
      </c>
      <c r="M4322">
        <v>0</v>
      </c>
      <c r="N4322" t="s">
        <v>466</v>
      </c>
      <c r="O4322" t="s">
        <v>467</v>
      </c>
    </row>
    <row r="4323" spans="1:15" x14ac:dyDescent="0.15">
      <c r="A4323">
        <v>211</v>
      </c>
      <c r="B4323" t="s">
        <v>279</v>
      </c>
      <c r="C4323" t="s">
        <v>461</v>
      </c>
      <c r="D4323">
        <v>0</v>
      </c>
      <c r="E4323">
        <v>100000</v>
      </c>
      <c r="F4323">
        <v>12000000</v>
      </c>
      <c r="G4323">
        <v>100000</v>
      </c>
      <c r="H4323">
        <v>-69.00398834656977</v>
      </c>
      <c r="I4323">
        <v>-1.4839068493383817E-4</v>
      </c>
      <c r="J4323">
        <v>-1.4390864201691852E-4</v>
      </c>
      <c r="K4323">
        <v>-1.5085623640597651E-5</v>
      </c>
      <c r="L4323">
        <v>-100.06900398834657</v>
      </c>
      <c r="M4323">
        <v>0</v>
      </c>
      <c r="O4323" t="s">
        <v>462</v>
      </c>
    </row>
    <row r="4324" spans="1:15" x14ac:dyDescent="0.15">
      <c r="A4324">
        <v>211</v>
      </c>
      <c r="B4324" t="s">
        <v>279</v>
      </c>
      <c r="C4324" t="s">
        <v>461</v>
      </c>
      <c r="D4324">
        <v>0</v>
      </c>
      <c r="E4324">
        <v>100000</v>
      </c>
      <c r="F4324">
        <v>12000000</v>
      </c>
      <c r="G4324">
        <v>12000000</v>
      </c>
      <c r="H4324">
        <v>130276411195.40572</v>
      </c>
      <c r="I4324">
        <v>1.4745747097312037E-4</v>
      </c>
      <c r="J4324">
        <v>1.5193951389004003E-4</v>
      </c>
      <c r="K4324">
        <v>28480.975602033144</v>
      </c>
      <c r="L4324">
        <v>1085536.7599617143</v>
      </c>
      <c r="M4324">
        <v>0</v>
      </c>
      <c r="O4324" t="s">
        <v>463</v>
      </c>
    </row>
    <row r="4325" spans="1:15" x14ac:dyDescent="0.15">
      <c r="A4325">
        <v>211</v>
      </c>
      <c r="B4325" t="s">
        <v>279</v>
      </c>
      <c r="C4325" t="s">
        <v>464</v>
      </c>
      <c r="D4325">
        <v>1</v>
      </c>
      <c r="E4325">
        <v>100000</v>
      </c>
      <c r="F4325">
        <v>12000000</v>
      </c>
      <c r="G4325">
        <v>6050000</v>
      </c>
      <c r="H4325">
        <v>1178726342.5571365</v>
      </c>
      <c r="I4325">
        <v>5.875429660158829E-6</v>
      </c>
      <c r="J4325">
        <v>1.0357472577078474E-5</v>
      </c>
      <c r="K4325">
        <v>257.69266973043148</v>
      </c>
      <c r="L4325">
        <v>19383.08004226672</v>
      </c>
      <c r="M4325">
        <v>0</v>
      </c>
    </row>
    <row r="4326" spans="1:15" x14ac:dyDescent="0.15">
      <c r="A4326">
        <v>211</v>
      </c>
      <c r="B4326" t="s">
        <v>279</v>
      </c>
      <c r="C4326" t="s">
        <v>464</v>
      </c>
      <c r="D4326">
        <v>2</v>
      </c>
      <c r="E4326">
        <v>100000</v>
      </c>
      <c r="F4326">
        <v>6050000</v>
      </c>
      <c r="G4326">
        <v>3075000</v>
      </c>
      <c r="H4326">
        <v>-1762558.2728778028</v>
      </c>
      <c r="I4326">
        <v>-2.8535600701687055E-6</v>
      </c>
      <c r="J4326">
        <v>1.6284828467509389E-6</v>
      </c>
      <c r="K4326">
        <v>-0.38532976696524701</v>
      </c>
      <c r="L4326">
        <v>-157.31896822366838</v>
      </c>
      <c r="M4326">
        <v>0</v>
      </c>
    </row>
    <row r="4327" spans="1:15" x14ac:dyDescent="0.15">
      <c r="A4327">
        <v>211</v>
      </c>
      <c r="B4327" t="s">
        <v>279</v>
      </c>
      <c r="C4327" t="s">
        <v>464</v>
      </c>
      <c r="D4327">
        <v>3</v>
      </c>
      <c r="E4327">
        <v>3075000</v>
      </c>
      <c r="F4327">
        <v>6050000</v>
      </c>
      <c r="G4327">
        <v>4562500</v>
      </c>
      <c r="H4327">
        <v>11221201.440295963</v>
      </c>
      <c r="I4327">
        <v>3.0259536199829681E-7</v>
      </c>
      <c r="J4327">
        <v>4.7846382789179415E-6</v>
      </c>
      <c r="K4327">
        <v>2.4531744581695927</v>
      </c>
      <c r="L4327">
        <v>145.94414115717177</v>
      </c>
      <c r="M4327">
        <v>0</v>
      </c>
    </row>
    <row r="4328" spans="1:15" x14ac:dyDescent="0.15">
      <c r="A4328">
        <v>211</v>
      </c>
      <c r="B4328" t="s">
        <v>279</v>
      </c>
      <c r="C4328" t="s">
        <v>464</v>
      </c>
      <c r="D4328">
        <v>4</v>
      </c>
      <c r="E4328">
        <v>3075000</v>
      </c>
      <c r="F4328">
        <v>4562500</v>
      </c>
      <c r="G4328">
        <v>3818750</v>
      </c>
      <c r="H4328">
        <v>-6498100.407064653</v>
      </c>
      <c r="I4328">
        <v>-1.6128461209134734E-6</v>
      </c>
      <c r="J4328">
        <v>2.8691967960061713E-6</v>
      </c>
      <c r="K4328">
        <v>-1.4206120467624359</v>
      </c>
      <c r="L4328">
        <v>-270.1630221162593</v>
      </c>
      <c r="M4328">
        <v>0</v>
      </c>
    </row>
    <row r="4329" spans="1:15" x14ac:dyDescent="0.15">
      <c r="A4329">
        <v>211</v>
      </c>
      <c r="B4329" t="s">
        <v>279</v>
      </c>
      <c r="C4329" t="s">
        <v>464</v>
      </c>
      <c r="D4329">
        <v>5</v>
      </c>
      <c r="E4329">
        <v>3818750</v>
      </c>
      <c r="F4329">
        <v>4562500</v>
      </c>
      <c r="G4329">
        <v>4190625</v>
      </c>
      <c r="H4329">
        <v>-9655692.5276617184</v>
      </c>
      <c r="I4329">
        <v>-7.4219238071569642E-7</v>
      </c>
      <c r="J4329">
        <v>3.7398505362039483E-6</v>
      </c>
      <c r="K4329">
        <v>-2.1109235415502856</v>
      </c>
      <c r="L4329">
        <v>-330.41175308365024</v>
      </c>
      <c r="M4329">
        <v>0</v>
      </c>
    </row>
    <row r="4330" spans="1:15" x14ac:dyDescent="0.15">
      <c r="A4330">
        <v>211</v>
      </c>
      <c r="B4330" t="s">
        <v>279</v>
      </c>
      <c r="C4330" t="s">
        <v>464</v>
      </c>
      <c r="D4330">
        <v>6</v>
      </c>
      <c r="E4330">
        <v>4190625</v>
      </c>
      <c r="F4330">
        <v>4562500</v>
      </c>
      <c r="G4330">
        <v>4376562.5</v>
      </c>
      <c r="H4330">
        <v>-5549279.9697721414</v>
      </c>
      <c r="I4330">
        <v>-2.4064963628273359E-7</v>
      </c>
      <c r="J4330">
        <v>4.2413932806369111E-6</v>
      </c>
      <c r="K4330">
        <v>-1.2131813117792216</v>
      </c>
      <c r="L4330">
        <v>-226.79540095159481</v>
      </c>
      <c r="M4330">
        <v>0</v>
      </c>
    </row>
    <row r="4331" spans="1:15" x14ac:dyDescent="0.15">
      <c r="A4331">
        <v>211</v>
      </c>
      <c r="B4331" t="s">
        <v>279</v>
      </c>
      <c r="C4331" t="s">
        <v>464</v>
      </c>
      <c r="D4331">
        <v>7</v>
      </c>
      <c r="E4331">
        <v>4376562.5</v>
      </c>
      <c r="F4331">
        <v>4562500</v>
      </c>
      <c r="G4331">
        <v>4469531.25</v>
      </c>
      <c r="H4331">
        <v>769126.60964696854</v>
      </c>
      <c r="I4331">
        <v>2.5862751360487185E-8</v>
      </c>
      <c r="J4331">
        <v>4.5079056682801319E-6</v>
      </c>
      <c r="K4331">
        <v>0.16814614405806025</v>
      </c>
      <c r="L4331">
        <v>-82.791783598180047</v>
      </c>
      <c r="M4331">
        <v>0</v>
      </c>
    </row>
    <row r="4332" spans="1:15" x14ac:dyDescent="0.15">
      <c r="A4332">
        <v>211</v>
      </c>
      <c r="B4332" t="s">
        <v>279</v>
      </c>
      <c r="C4332" t="s">
        <v>464</v>
      </c>
      <c r="D4332">
        <v>8</v>
      </c>
      <c r="E4332">
        <v>4469531.25</v>
      </c>
      <c r="F4332">
        <v>4562500</v>
      </c>
      <c r="G4332">
        <v>4516015.625</v>
      </c>
      <c r="H4332">
        <v>5432165.6389016863</v>
      </c>
      <c r="I4332">
        <v>1.6296790975785173E-7</v>
      </c>
      <c r="J4332">
        <v>4.6450108266774964E-6</v>
      </c>
      <c r="K4332">
        <v>1.1875778247813582</v>
      </c>
      <c r="L4332">
        <v>20.286688310598709</v>
      </c>
      <c r="M4332">
        <v>0</v>
      </c>
    </row>
    <row r="4333" spans="1:15" x14ac:dyDescent="0.15">
      <c r="A4333">
        <v>211</v>
      </c>
      <c r="B4333" t="s">
        <v>279</v>
      </c>
      <c r="C4333" t="s">
        <v>464</v>
      </c>
      <c r="D4333">
        <v>9</v>
      </c>
      <c r="E4333">
        <v>4469531.25</v>
      </c>
      <c r="F4333">
        <v>4516015.625</v>
      </c>
      <c r="G4333">
        <v>4492773.4375</v>
      </c>
      <c r="H4333">
        <v>2965554.1577841723</v>
      </c>
      <c r="I4333">
        <v>9.409798947228597E-8</v>
      </c>
      <c r="J4333">
        <v>4.5761409063919307E-6</v>
      </c>
      <c r="K4333">
        <v>0.64832823409352225</v>
      </c>
      <c r="L4333">
        <v>-33.992795340368808</v>
      </c>
      <c r="M4333">
        <v>0</v>
      </c>
    </row>
    <row r="4334" spans="1:15" x14ac:dyDescent="0.15">
      <c r="A4334">
        <v>211</v>
      </c>
      <c r="B4334" t="s">
        <v>279</v>
      </c>
      <c r="C4334" t="s">
        <v>464</v>
      </c>
      <c r="D4334">
        <v>10</v>
      </c>
      <c r="E4334">
        <v>4492773.4375</v>
      </c>
      <c r="F4334">
        <v>4516015.625</v>
      </c>
      <c r="G4334">
        <v>4504394.53125</v>
      </c>
      <c r="H4334">
        <v>4164377.4130787165</v>
      </c>
      <c r="I4334">
        <v>1.284540318266181E-7</v>
      </c>
      <c r="J4334">
        <v>4.6104969487462628E-6</v>
      </c>
      <c r="K4334">
        <v>0.9104144826468441</v>
      </c>
      <c r="L4334">
        <v>-7.5485643145234542</v>
      </c>
      <c r="M4334">
        <v>0</v>
      </c>
    </row>
    <row r="4335" spans="1:15" x14ac:dyDescent="0.15">
      <c r="A4335">
        <v>211</v>
      </c>
      <c r="B4335" t="s">
        <v>279</v>
      </c>
      <c r="C4335" t="s">
        <v>464</v>
      </c>
      <c r="D4335">
        <v>11</v>
      </c>
      <c r="E4335">
        <v>4504394.53125</v>
      </c>
      <c r="F4335">
        <v>4516015.625</v>
      </c>
      <c r="G4335">
        <v>4510205.078125</v>
      </c>
      <c r="H4335">
        <v>4789557.7318672389</v>
      </c>
      <c r="I4335">
        <v>1.4569114869603896E-7</v>
      </c>
      <c r="J4335">
        <v>4.6277340656156837E-6</v>
      </c>
      <c r="K4335">
        <v>1.0470911476156066</v>
      </c>
      <c r="L4335">
        <v>6.1937905018361707</v>
      </c>
      <c r="M4335">
        <v>0</v>
      </c>
    </row>
    <row r="4336" spans="1:15" x14ac:dyDescent="0.15">
      <c r="A4336">
        <v>211</v>
      </c>
      <c r="B4336" t="s">
        <v>279</v>
      </c>
      <c r="C4336" t="s">
        <v>464</v>
      </c>
      <c r="D4336">
        <v>12</v>
      </c>
      <c r="E4336">
        <v>4504394.53125</v>
      </c>
      <c r="F4336">
        <v>4510205.078125</v>
      </c>
      <c r="G4336">
        <v>4507299.8046875</v>
      </c>
      <c r="H4336">
        <v>4474804.0003333641</v>
      </c>
      <c r="I4336">
        <v>1.3706773524596427E-7</v>
      </c>
      <c r="J4336">
        <v>4.619110652165609E-6</v>
      </c>
      <c r="K4336">
        <v>0.97827981587713053</v>
      </c>
      <c r="L4336">
        <v>-0.72095946048099357</v>
      </c>
      <c r="M4336">
        <v>0</v>
      </c>
    </row>
    <row r="4337" spans="1:15" x14ac:dyDescent="0.15">
      <c r="A4337">
        <v>211</v>
      </c>
      <c r="B4337" t="s">
        <v>279</v>
      </c>
      <c r="C4337" t="s">
        <v>465</v>
      </c>
      <c r="D4337">
        <v>12</v>
      </c>
      <c r="E4337">
        <v>4504394.53125</v>
      </c>
      <c r="F4337">
        <v>4510205.078125</v>
      </c>
      <c r="G4337">
        <v>4507299.8046875</v>
      </c>
      <c r="H4337">
        <v>4474804.0003333641</v>
      </c>
      <c r="I4337">
        <v>1.3706773524596427E-7</v>
      </c>
      <c r="J4337">
        <v>4.619110652165609E-6</v>
      </c>
      <c r="K4337">
        <v>0.97827981587713053</v>
      </c>
      <c r="L4337">
        <v>-0.72095946048099357</v>
      </c>
      <c r="M4337">
        <v>0</v>
      </c>
      <c r="N4337" t="s">
        <v>466</v>
      </c>
      <c r="O4337" t="s">
        <v>467</v>
      </c>
    </row>
    <row r="4338" spans="1:15" x14ac:dyDescent="0.15">
      <c r="A4338">
        <v>212</v>
      </c>
      <c r="B4338" t="s">
        <v>280</v>
      </c>
      <c r="C4338" t="s">
        <v>461</v>
      </c>
      <c r="D4338">
        <v>0</v>
      </c>
      <c r="E4338">
        <v>100000</v>
      </c>
      <c r="F4338">
        <v>12000000</v>
      </c>
      <c r="G4338">
        <v>100000</v>
      </c>
      <c r="H4338">
        <v>-67.342716108170691</v>
      </c>
      <c r="I4338">
        <v>-1.4836941280534891E-4</v>
      </c>
      <c r="J4338">
        <v>-1.4395832889601686E-4</v>
      </c>
      <c r="K4338">
        <v>-1.5033474386053494E-5</v>
      </c>
      <c r="L4338">
        <v>-100.06734271610817</v>
      </c>
      <c r="M4338">
        <v>0</v>
      </c>
      <c r="O4338" t="s">
        <v>462</v>
      </c>
    </row>
    <row r="4339" spans="1:15" x14ac:dyDescent="0.15">
      <c r="A4339">
        <v>212</v>
      </c>
      <c r="B4339" t="s">
        <v>280</v>
      </c>
      <c r="C4339" t="s">
        <v>461</v>
      </c>
      <c r="D4339">
        <v>0</v>
      </c>
      <c r="E4339">
        <v>100000</v>
      </c>
      <c r="F4339">
        <v>12000000</v>
      </c>
      <c r="G4339">
        <v>12000000</v>
      </c>
      <c r="H4339">
        <v>128738210830.89833</v>
      </c>
      <c r="I4339">
        <v>1.4334694341170903E-4</v>
      </c>
      <c r="J4339">
        <v>1.4775802732104108E-4</v>
      </c>
      <c r="K4339">
        <v>28739.301098635737</v>
      </c>
      <c r="L4339">
        <v>1072718.4235908194</v>
      </c>
      <c r="M4339">
        <v>0</v>
      </c>
      <c r="O4339" t="s">
        <v>463</v>
      </c>
    </row>
    <row r="4340" spans="1:15" x14ac:dyDescent="0.15">
      <c r="A4340">
        <v>212</v>
      </c>
      <c r="B4340" t="s">
        <v>280</v>
      </c>
      <c r="C4340" t="s">
        <v>464</v>
      </c>
      <c r="D4340">
        <v>1</v>
      </c>
      <c r="E4340">
        <v>100000</v>
      </c>
      <c r="F4340">
        <v>12000000</v>
      </c>
      <c r="G4340">
        <v>6050000</v>
      </c>
      <c r="H4340">
        <v>1137856624.7444675</v>
      </c>
      <c r="I4340">
        <v>5.6784626722412435E-6</v>
      </c>
      <c r="J4340">
        <v>1.0089546581573285E-5</v>
      </c>
      <c r="K4340">
        <v>254.01319417560245</v>
      </c>
      <c r="L4340">
        <v>18707.54751643748</v>
      </c>
      <c r="M4340">
        <v>0</v>
      </c>
    </row>
    <row r="4341" spans="1:15" x14ac:dyDescent="0.15">
      <c r="A4341">
        <v>212</v>
      </c>
      <c r="B4341" t="s">
        <v>280</v>
      </c>
      <c r="C4341" t="s">
        <v>464</v>
      </c>
      <c r="D4341">
        <v>2</v>
      </c>
      <c r="E4341">
        <v>100000</v>
      </c>
      <c r="F4341">
        <v>6050000</v>
      </c>
      <c r="G4341">
        <v>3075000</v>
      </c>
      <c r="H4341">
        <v>-1714606.389574348</v>
      </c>
      <c r="I4341">
        <v>-2.8324952787655115E-6</v>
      </c>
      <c r="J4341">
        <v>1.5785886305665302E-6</v>
      </c>
      <c r="K4341">
        <v>-0.38276583912097595</v>
      </c>
      <c r="L4341">
        <v>-155.75955738453163</v>
      </c>
      <c r="M4341">
        <v>0</v>
      </c>
    </row>
    <row r="4342" spans="1:15" x14ac:dyDescent="0.15">
      <c r="A4342">
        <v>212</v>
      </c>
      <c r="B4342" t="s">
        <v>280</v>
      </c>
      <c r="C4342" t="s">
        <v>464</v>
      </c>
      <c r="D4342">
        <v>3</v>
      </c>
      <c r="E4342">
        <v>3075000</v>
      </c>
      <c r="F4342">
        <v>6050000</v>
      </c>
      <c r="G4342">
        <v>4562500</v>
      </c>
      <c r="H4342">
        <v>8374365.2578357439</v>
      </c>
      <c r="I4342">
        <v>2.3532117633064423E-7</v>
      </c>
      <c r="J4342">
        <v>4.6464050856626862E-6</v>
      </c>
      <c r="K4342">
        <v>1.8694791787267246</v>
      </c>
      <c r="L4342">
        <v>83.547731678591646</v>
      </c>
      <c r="M4342">
        <v>0</v>
      </c>
    </row>
    <row r="4343" spans="1:15" x14ac:dyDescent="0.15">
      <c r="A4343">
        <v>212</v>
      </c>
      <c r="B4343" t="s">
        <v>280</v>
      </c>
      <c r="C4343" t="s">
        <v>464</v>
      </c>
      <c r="D4343">
        <v>4</v>
      </c>
      <c r="E4343">
        <v>3075000</v>
      </c>
      <c r="F4343">
        <v>4562500</v>
      </c>
      <c r="G4343">
        <v>3818750</v>
      </c>
      <c r="H4343">
        <v>-6251797.0271707559</v>
      </c>
      <c r="I4343">
        <v>-1.6232843125347277E-6</v>
      </c>
      <c r="J4343">
        <v>2.7877995967973143E-6</v>
      </c>
      <c r="K4343">
        <v>-1.3956406261340799</v>
      </c>
      <c r="L4343">
        <v>-263.7131791075812</v>
      </c>
      <c r="M4343">
        <v>0</v>
      </c>
    </row>
    <row r="4344" spans="1:15" x14ac:dyDescent="0.15">
      <c r="A4344">
        <v>212</v>
      </c>
      <c r="B4344" t="s">
        <v>280</v>
      </c>
      <c r="C4344" t="s">
        <v>464</v>
      </c>
      <c r="D4344">
        <v>5</v>
      </c>
      <c r="E4344">
        <v>3818750</v>
      </c>
      <c r="F4344">
        <v>4562500</v>
      </c>
      <c r="G4344">
        <v>4190625</v>
      </c>
      <c r="H4344">
        <v>-9586200.1556877494</v>
      </c>
      <c r="I4344">
        <v>-7.7974484969144727E-7</v>
      </c>
      <c r="J4344">
        <v>3.6313390596405947E-6</v>
      </c>
      <c r="K4344">
        <v>-2.1400071578435851</v>
      </c>
      <c r="L4344">
        <v>-328.75347127666515</v>
      </c>
      <c r="M4344">
        <v>0</v>
      </c>
    </row>
    <row r="4345" spans="1:15" x14ac:dyDescent="0.15">
      <c r="A4345">
        <v>212</v>
      </c>
      <c r="B4345" t="s">
        <v>280</v>
      </c>
      <c r="C4345" t="s">
        <v>464</v>
      </c>
      <c r="D4345">
        <v>6</v>
      </c>
      <c r="E4345">
        <v>4190625</v>
      </c>
      <c r="F4345">
        <v>4562500</v>
      </c>
      <c r="G4345">
        <v>4376562.5</v>
      </c>
      <c r="H4345">
        <v>-6382872.4359767567</v>
      </c>
      <c r="I4345">
        <v>-2.9278960143544847E-7</v>
      </c>
      <c r="J4345">
        <v>4.1182943078965935E-6</v>
      </c>
      <c r="K4345">
        <v>-1.4249016793675331</v>
      </c>
      <c r="L4345">
        <v>-245.842140629244</v>
      </c>
      <c r="M4345">
        <v>0</v>
      </c>
    </row>
    <row r="4346" spans="1:15" x14ac:dyDescent="0.15">
      <c r="A4346">
        <v>212</v>
      </c>
      <c r="B4346" t="s">
        <v>280</v>
      </c>
      <c r="C4346" t="s">
        <v>464</v>
      </c>
      <c r="D4346">
        <v>7</v>
      </c>
      <c r="E4346">
        <v>4376562.5</v>
      </c>
      <c r="F4346">
        <v>4562500</v>
      </c>
      <c r="G4346">
        <v>4469531.25</v>
      </c>
      <c r="H4346">
        <v>-956798.59138617199</v>
      </c>
      <c r="I4346">
        <v>-3.3771559614387151E-8</v>
      </c>
      <c r="J4346">
        <v>4.3773123497176548E-6</v>
      </c>
      <c r="K4346">
        <v>-0.21359410412124538</v>
      </c>
      <c r="L4346">
        <v>-121.40713506335082</v>
      </c>
      <c r="M4346">
        <v>0</v>
      </c>
    </row>
    <row r="4347" spans="1:15" x14ac:dyDescent="0.15">
      <c r="A4347">
        <v>212</v>
      </c>
      <c r="B4347" t="s">
        <v>280</v>
      </c>
      <c r="C4347" t="s">
        <v>464</v>
      </c>
      <c r="D4347">
        <v>8</v>
      </c>
      <c r="E4347">
        <v>4469531.25</v>
      </c>
      <c r="F4347">
        <v>4562500</v>
      </c>
      <c r="G4347">
        <v>4516015.625</v>
      </c>
      <c r="H4347">
        <v>3172714.0351429773</v>
      </c>
      <c r="I4347">
        <v>9.9528584801479506E-8</v>
      </c>
      <c r="J4347">
        <v>4.5106124941335215E-6</v>
      </c>
      <c r="K4347">
        <v>0.70827133115599572</v>
      </c>
      <c r="L4347">
        <v>-29.745282155816781</v>
      </c>
      <c r="M4347">
        <v>0</v>
      </c>
    </row>
    <row r="4348" spans="1:15" x14ac:dyDescent="0.15">
      <c r="A4348">
        <v>212</v>
      </c>
      <c r="B4348" t="s">
        <v>280</v>
      </c>
      <c r="C4348" t="s">
        <v>464</v>
      </c>
      <c r="D4348">
        <v>9</v>
      </c>
      <c r="E4348">
        <v>4516015.625</v>
      </c>
      <c r="F4348">
        <v>4562500</v>
      </c>
      <c r="G4348">
        <v>4539257.8125</v>
      </c>
      <c r="H4348">
        <v>5633849.8338905238</v>
      </c>
      <c r="I4348">
        <v>1.6711536716251344E-7</v>
      </c>
      <c r="J4348">
        <v>4.5781992764945554E-6</v>
      </c>
      <c r="K4348">
        <v>1.2576911367313963</v>
      </c>
      <c r="L4348">
        <v>24.113898496275898</v>
      </c>
      <c r="M4348">
        <v>0</v>
      </c>
    </row>
    <row r="4349" spans="1:15" x14ac:dyDescent="0.15">
      <c r="A4349">
        <v>212</v>
      </c>
      <c r="B4349" t="s">
        <v>280</v>
      </c>
      <c r="C4349" t="s">
        <v>464</v>
      </c>
      <c r="D4349">
        <v>10</v>
      </c>
      <c r="E4349">
        <v>4516015.625</v>
      </c>
      <c r="F4349">
        <v>4539257.8125</v>
      </c>
      <c r="G4349">
        <v>4527636.71875</v>
      </c>
      <c r="H4349">
        <v>4369054.2264056699</v>
      </c>
      <c r="I4349">
        <v>1.3324416468686279E-7</v>
      </c>
      <c r="J4349">
        <v>4.5443280740189048E-6</v>
      </c>
      <c r="K4349">
        <v>0.97534029810210154</v>
      </c>
      <c r="L4349">
        <v>-3.5025445325063949</v>
      </c>
      <c r="M4349">
        <v>0</v>
      </c>
    </row>
    <row r="4350" spans="1:15" x14ac:dyDescent="0.15">
      <c r="A4350">
        <v>212</v>
      </c>
      <c r="B4350" t="s">
        <v>280</v>
      </c>
      <c r="C4350" t="s">
        <v>464</v>
      </c>
      <c r="D4350">
        <v>11</v>
      </c>
      <c r="E4350">
        <v>4527636.71875</v>
      </c>
      <c r="F4350">
        <v>4539257.8125</v>
      </c>
      <c r="G4350">
        <v>4533447.265625</v>
      </c>
      <c r="H4350">
        <v>4992811.3741359757</v>
      </c>
      <c r="I4350">
        <v>1.5016046659840359E-7</v>
      </c>
      <c r="J4350">
        <v>4.5612443759304456E-6</v>
      </c>
      <c r="K4350">
        <v>1.1145867919390735</v>
      </c>
      <c r="L4350">
        <v>10.132777147185937</v>
      </c>
      <c r="M4350">
        <v>0</v>
      </c>
    </row>
    <row r="4351" spans="1:15" x14ac:dyDescent="0.15">
      <c r="A4351">
        <v>212</v>
      </c>
      <c r="B4351" t="s">
        <v>280</v>
      </c>
      <c r="C4351" t="s">
        <v>464</v>
      </c>
      <c r="D4351">
        <v>12</v>
      </c>
      <c r="E4351">
        <v>4527636.71875</v>
      </c>
      <c r="F4351">
        <v>4533447.265625</v>
      </c>
      <c r="G4351">
        <v>4530541.9921875</v>
      </c>
      <c r="H4351">
        <v>4678779.8134450577</v>
      </c>
      <c r="I4351">
        <v>1.4169738421541625E-7</v>
      </c>
      <c r="J4351">
        <v>4.5527812935474582E-6</v>
      </c>
      <c r="K4351">
        <v>1.0444829158721187</v>
      </c>
      <c r="L4351">
        <v>3.2719666104669178</v>
      </c>
      <c r="M4351">
        <v>0</v>
      </c>
    </row>
    <row r="4352" spans="1:15" x14ac:dyDescent="0.15">
      <c r="A4352">
        <v>212</v>
      </c>
      <c r="B4352" t="s">
        <v>280</v>
      </c>
      <c r="C4352" t="s">
        <v>464</v>
      </c>
      <c r="D4352">
        <v>13</v>
      </c>
      <c r="E4352">
        <v>4527636.71875</v>
      </c>
      <c r="F4352">
        <v>4530541.9921875</v>
      </c>
      <c r="G4352">
        <v>4529089.35546875</v>
      </c>
      <c r="H4352">
        <v>4523380.9181830743</v>
      </c>
      <c r="I4352">
        <v>1.3746956168194281E-7</v>
      </c>
      <c r="J4352">
        <v>4.5485534710139848E-6</v>
      </c>
      <c r="K4352">
        <v>1.0097919285381731</v>
      </c>
      <c r="L4352">
        <v>-0.12603940522354426</v>
      </c>
      <c r="M4352">
        <v>0</v>
      </c>
    </row>
    <row r="4353" spans="1:15" x14ac:dyDescent="0.15">
      <c r="A4353">
        <v>212</v>
      </c>
      <c r="B4353" t="s">
        <v>280</v>
      </c>
      <c r="C4353" t="s">
        <v>465</v>
      </c>
      <c r="D4353">
        <v>13</v>
      </c>
      <c r="E4353">
        <v>4527636.71875</v>
      </c>
      <c r="F4353">
        <v>4530541.9921875</v>
      </c>
      <c r="G4353">
        <v>4529089.35546875</v>
      </c>
      <c r="H4353">
        <v>4523380.9181830743</v>
      </c>
      <c r="I4353">
        <v>1.3746956168194281E-7</v>
      </c>
      <c r="J4353">
        <v>4.5485534710139848E-6</v>
      </c>
      <c r="K4353">
        <v>1.0097919285381731</v>
      </c>
      <c r="L4353">
        <v>-0.12603940522354426</v>
      </c>
      <c r="M4353">
        <v>0</v>
      </c>
      <c r="N4353" t="s">
        <v>466</v>
      </c>
      <c r="O4353" t="s">
        <v>467</v>
      </c>
    </row>
    <row r="4354" spans="1:15" x14ac:dyDescent="0.15">
      <c r="A4354">
        <v>213</v>
      </c>
      <c r="B4354" t="s">
        <v>281</v>
      </c>
      <c r="C4354" t="s">
        <v>461</v>
      </c>
      <c r="D4354">
        <v>0</v>
      </c>
      <c r="E4354">
        <v>100000</v>
      </c>
      <c r="F4354">
        <v>12000000</v>
      </c>
      <c r="G4354">
        <v>100000</v>
      </c>
      <c r="H4354">
        <v>-83.62659422342756</v>
      </c>
      <c r="I4354">
        <v>-1.0442853432974572E-4</v>
      </c>
      <c r="J4354">
        <v>-1.0124039180848496E-4</v>
      </c>
      <c r="K4354">
        <v>-1.9636664463745551E-5</v>
      </c>
      <c r="L4354">
        <v>-100.08362659422343</v>
      </c>
      <c r="M4354">
        <v>0</v>
      </c>
      <c r="O4354" t="s">
        <v>462</v>
      </c>
    </row>
    <row r="4355" spans="1:15" x14ac:dyDescent="0.15">
      <c r="A4355">
        <v>213</v>
      </c>
      <c r="B4355" t="s">
        <v>281</v>
      </c>
      <c r="C4355" t="s">
        <v>461</v>
      </c>
      <c r="D4355">
        <v>0</v>
      </c>
      <c r="E4355">
        <v>100000</v>
      </c>
      <c r="F4355">
        <v>12000000</v>
      </c>
      <c r="G4355">
        <v>12000000</v>
      </c>
      <c r="H4355">
        <v>541884201513.64282</v>
      </c>
      <c r="I4355">
        <v>2.8096712492925164E-4</v>
      </c>
      <c r="J4355">
        <v>2.8415526745051239E-4</v>
      </c>
      <c r="K4355">
        <v>127241.79840325387</v>
      </c>
      <c r="L4355">
        <v>4515601.6792803565</v>
      </c>
      <c r="M4355">
        <v>0</v>
      </c>
      <c r="O4355" t="s">
        <v>463</v>
      </c>
    </row>
    <row r="4356" spans="1:15" x14ac:dyDescent="0.15">
      <c r="A4356">
        <v>213</v>
      </c>
      <c r="B4356" t="s">
        <v>281</v>
      </c>
      <c r="C4356" t="s">
        <v>464</v>
      </c>
      <c r="D4356">
        <v>1</v>
      </c>
      <c r="E4356">
        <v>100000</v>
      </c>
      <c r="F4356">
        <v>12000000</v>
      </c>
      <c r="G4356">
        <v>6050000</v>
      </c>
      <c r="H4356">
        <v>15062414380.937624</v>
      </c>
      <c r="I4356">
        <v>2.0661549037657854E-5</v>
      </c>
      <c r="J4356">
        <v>2.3849691558918605E-5</v>
      </c>
      <c r="K4356">
        <v>3536.8602531167985</v>
      </c>
      <c r="L4356">
        <v>248865.52695764668</v>
      </c>
      <c r="M4356">
        <v>0</v>
      </c>
    </row>
    <row r="4357" spans="1:15" x14ac:dyDescent="0.15">
      <c r="A4357">
        <v>213</v>
      </c>
      <c r="B4357" t="s">
        <v>281</v>
      </c>
      <c r="C4357" t="s">
        <v>464</v>
      </c>
      <c r="D4357">
        <v>2</v>
      </c>
      <c r="E4357">
        <v>100000</v>
      </c>
      <c r="F4357">
        <v>6050000</v>
      </c>
      <c r="G4357">
        <v>3075000</v>
      </c>
      <c r="H4357">
        <v>-6945150.4120986136</v>
      </c>
      <c r="I4357">
        <v>-8.8355392495478744E-7</v>
      </c>
      <c r="J4357">
        <v>2.3045885963059632E-6</v>
      </c>
      <c r="K4357">
        <v>-1.6308160048734661</v>
      </c>
      <c r="L4357">
        <v>-325.8585499869468</v>
      </c>
      <c r="M4357">
        <v>0</v>
      </c>
    </row>
    <row r="4358" spans="1:15" x14ac:dyDescent="0.15">
      <c r="A4358">
        <v>213</v>
      </c>
      <c r="B4358" t="s">
        <v>281</v>
      </c>
      <c r="C4358" t="s">
        <v>464</v>
      </c>
      <c r="D4358">
        <v>3</v>
      </c>
      <c r="E4358">
        <v>3075000</v>
      </c>
      <c r="F4358">
        <v>6050000</v>
      </c>
      <c r="G4358">
        <v>4562500</v>
      </c>
      <c r="H4358">
        <v>1092385517.373347</v>
      </c>
      <c r="I4358">
        <v>4.1244030276276386E-6</v>
      </c>
      <c r="J4358">
        <v>7.3125455488883888E-6</v>
      </c>
      <c r="K4358">
        <v>256.50701273813411</v>
      </c>
      <c r="L4358">
        <v>23842.696271196648</v>
      </c>
      <c r="M4358">
        <v>0</v>
      </c>
    </row>
    <row r="4359" spans="1:15" x14ac:dyDescent="0.15">
      <c r="A4359">
        <v>213</v>
      </c>
      <c r="B4359" t="s">
        <v>281</v>
      </c>
      <c r="C4359" t="s">
        <v>464</v>
      </c>
      <c r="D4359">
        <v>4</v>
      </c>
      <c r="E4359">
        <v>3075000</v>
      </c>
      <c r="F4359">
        <v>4562500</v>
      </c>
      <c r="G4359">
        <v>3818750</v>
      </c>
      <c r="H4359">
        <v>111369131.67304049</v>
      </c>
      <c r="I4359">
        <v>1.1882875101267588E-6</v>
      </c>
      <c r="J4359">
        <v>4.3764300313875094E-6</v>
      </c>
      <c r="K4359">
        <v>26.150990490409566</v>
      </c>
      <c r="L4359">
        <v>2816.3766068226641</v>
      </c>
      <c r="M4359">
        <v>0</v>
      </c>
    </row>
    <row r="4360" spans="1:15" x14ac:dyDescent="0.15">
      <c r="A4360">
        <v>213</v>
      </c>
      <c r="B4360" t="s">
        <v>281</v>
      </c>
      <c r="C4360" t="s">
        <v>464</v>
      </c>
      <c r="D4360">
        <v>5</v>
      </c>
      <c r="E4360">
        <v>3075000</v>
      </c>
      <c r="F4360">
        <v>3818750</v>
      </c>
      <c r="G4360">
        <v>3446875</v>
      </c>
      <c r="H4360">
        <v>1060770.160484524</v>
      </c>
      <c r="I4360">
        <v>3.2023614241437185E-8</v>
      </c>
      <c r="J4360">
        <v>3.2201661355021878E-6</v>
      </c>
      <c r="K4360">
        <v>0.24908329590627648</v>
      </c>
      <c r="L4360">
        <v>-69.225163068445354</v>
      </c>
      <c r="M4360">
        <v>0</v>
      </c>
    </row>
    <row r="4361" spans="1:15" x14ac:dyDescent="0.15">
      <c r="A4361">
        <v>213</v>
      </c>
      <c r="B4361" t="s">
        <v>281</v>
      </c>
      <c r="C4361" t="s">
        <v>464</v>
      </c>
      <c r="D4361">
        <v>6</v>
      </c>
      <c r="E4361">
        <v>3446875</v>
      </c>
      <c r="F4361">
        <v>3818750</v>
      </c>
      <c r="G4361">
        <v>3632812.5</v>
      </c>
      <c r="H4361">
        <v>35040122.40386755</v>
      </c>
      <c r="I4361">
        <v>5.8134030405960945E-7</v>
      </c>
      <c r="J4361">
        <v>3.7694828253203601E-6</v>
      </c>
      <c r="K4361">
        <v>8.227898467023314</v>
      </c>
      <c r="L4361">
        <v>864.54530488065518</v>
      </c>
      <c r="M4361">
        <v>0</v>
      </c>
    </row>
    <row r="4362" spans="1:15" x14ac:dyDescent="0.15">
      <c r="A4362">
        <v>213</v>
      </c>
      <c r="B4362" t="s">
        <v>281</v>
      </c>
      <c r="C4362" t="s">
        <v>464</v>
      </c>
      <c r="D4362">
        <v>7</v>
      </c>
      <c r="E4362">
        <v>3446875</v>
      </c>
      <c r="F4362">
        <v>3632812.5</v>
      </c>
      <c r="G4362">
        <v>3539843.75</v>
      </c>
      <c r="H4362">
        <v>13708487.941174619</v>
      </c>
      <c r="I4362">
        <v>2.9933270553308674E-7</v>
      </c>
      <c r="J4362">
        <v>3.4874752267938374E-6</v>
      </c>
      <c r="K4362">
        <v>3.2189398660305142</v>
      </c>
      <c r="L4362">
        <v>287.26251522188284</v>
      </c>
      <c r="M4362">
        <v>0</v>
      </c>
    </row>
    <row r="4363" spans="1:15" x14ac:dyDescent="0.15">
      <c r="A4363">
        <v>213</v>
      </c>
      <c r="B4363" t="s">
        <v>281</v>
      </c>
      <c r="C4363" t="s">
        <v>464</v>
      </c>
      <c r="D4363">
        <v>8</v>
      </c>
      <c r="E4363">
        <v>3446875</v>
      </c>
      <c r="F4363">
        <v>3539843.75</v>
      </c>
      <c r="G4363">
        <v>3493359.375</v>
      </c>
      <c r="H4363">
        <v>6421463.9591443464</v>
      </c>
      <c r="I4363">
        <v>1.6380026938361915E-7</v>
      </c>
      <c r="J4363">
        <v>3.3519427906443698E-6</v>
      </c>
      <c r="K4363">
        <v>1.507847285934639</v>
      </c>
      <c r="L4363">
        <v>83.819162869389771</v>
      </c>
      <c r="M4363">
        <v>0</v>
      </c>
    </row>
    <row r="4364" spans="1:15" x14ac:dyDescent="0.15">
      <c r="A4364">
        <v>213</v>
      </c>
      <c r="B4364" t="s">
        <v>281</v>
      </c>
      <c r="C4364" t="s">
        <v>464</v>
      </c>
      <c r="D4364">
        <v>9</v>
      </c>
      <c r="E4364">
        <v>3446875</v>
      </c>
      <c r="F4364">
        <v>3493359.375</v>
      </c>
      <c r="G4364">
        <v>3470117.1875</v>
      </c>
      <c r="H4364">
        <v>3515615.9642374082</v>
      </c>
      <c r="I4364">
        <v>9.7440141253281419E-8</v>
      </c>
      <c r="J4364">
        <v>3.285582662514032E-6</v>
      </c>
      <c r="K4364">
        <v>0.82551455926418049</v>
      </c>
      <c r="L4364">
        <v>1.3111596605815852</v>
      </c>
      <c r="M4364">
        <v>0</v>
      </c>
    </row>
    <row r="4365" spans="1:15" x14ac:dyDescent="0.15">
      <c r="A4365">
        <v>213</v>
      </c>
      <c r="B4365" t="s">
        <v>281</v>
      </c>
      <c r="C4365" t="s">
        <v>464</v>
      </c>
      <c r="D4365">
        <v>10</v>
      </c>
      <c r="E4365">
        <v>3446875</v>
      </c>
      <c r="F4365">
        <v>3470117.1875</v>
      </c>
      <c r="G4365">
        <v>3458496.09375</v>
      </c>
      <c r="H4365">
        <v>2233238.4360806863</v>
      </c>
      <c r="I4365">
        <v>6.4613657651736027E-8</v>
      </c>
      <c r="J4365">
        <v>3.2527561789124866E-6</v>
      </c>
      <c r="K4365">
        <v>0.52439483209960758</v>
      </c>
      <c r="L4365">
        <v>-35.427469757260404</v>
      </c>
      <c r="M4365">
        <v>0</v>
      </c>
    </row>
    <row r="4366" spans="1:15" x14ac:dyDescent="0.15">
      <c r="A4366">
        <v>213</v>
      </c>
      <c r="B4366" t="s">
        <v>281</v>
      </c>
      <c r="C4366" t="s">
        <v>464</v>
      </c>
      <c r="D4366">
        <v>11</v>
      </c>
      <c r="E4366">
        <v>3458496.09375</v>
      </c>
      <c r="F4366">
        <v>3470117.1875</v>
      </c>
      <c r="G4366">
        <v>3464306.640625</v>
      </c>
      <c r="H4366">
        <v>2860625.6349287936</v>
      </c>
      <c r="I4366">
        <v>8.0997249262185308E-8</v>
      </c>
      <c r="J4366">
        <v>3.2691397705229359E-6</v>
      </c>
      <c r="K4366">
        <v>0.67171389999939979</v>
      </c>
      <c r="L4366">
        <v>-17.425738201607221</v>
      </c>
      <c r="M4366">
        <v>0</v>
      </c>
    </row>
    <row r="4367" spans="1:15" x14ac:dyDescent="0.15">
      <c r="A4367">
        <v>213</v>
      </c>
      <c r="B4367" t="s">
        <v>281</v>
      </c>
      <c r="C4367" t="s">
        <v>464</v>
      </c>
      <c r="D4367">
        <v>12</v>
      </c>
      <c r="E4367">
        <v>3464306.640625</v>
      </c>
      <c r="F4367">
        <v>3470117.1875</v>
      </c>
      <c r="G4367">
        <v>3467211.9140625</v>
      </c>
      <c r="H4367">
        <v>3184637.8420421695</v>
      </c>
      <c r="I4367">
        <v>8.9211255433282117E-8</v>
      </c>
      <c r="J4367">
        <v>3.2773537766940327E-6</v>
      </c>
      <c r="K4367">
        <v>0.74779638371557344</v>
      </c>
      <c r="L4367">
        <v>-8.1498933155556976</v>
      </c>
      <c r="M4367">
        <v>0</v>
      </c>
    </row>
    <row r="4368" spans="1:15" x14ac:dyDescent="0.15">
      <c r="A4368">
        <v>213</v>
      </c>
      <c r="B4368" t="s">
        <v>281</v>
      </c>
      <c r="C4368" t="s">
        <v>464</v>
      </c>
      <c r="D4368">
        <v>13</v>
      </c>
      <c r="E4368">
        <v>3467211.9140625</v>
      </c>
      <c r="F4368">
        <v>3470117.1875</v>
      </c>
      <c r="G4368">
        <v>3468664.55078125</v>
      </c>
      <c r="H4368">
        <v>3349255.4007137981</v>
      </c>
      <c r="I4368">
        <v>9.3323917413468399E-8</v>
      </c>
      <c r="J4368">
        <v>3.281466438674219E-6</v>
      </c>
      <c r="K4368">
        <v>0.7864508308384498</v>
      </c>
      <c r="L4368">
        <v>-3.4425107507313517</v>
      </c>
      <c r="M4368">
        <v>0</v>
      </c>
    </row>
    <row r="4369" spans="1:15" x14ac:dyDescent="0.15">
      <c r="A4369">
        <v>213</v>
      </c>
      <c r="B4369" t="s">
        <v>281</v>
      </c>
      <c r="C4369" t="s">
        <v>464</v>
      </c>
      <c r="D4369">
        <v>14</v>
      </c>
      <c r="E4369">
        <v>3468664.55078125</v>
      </c>
      <c r="F4369">
        <v>3470117.1875</v>
      </c>
      <c r="G4369">
        <v>3469390.869140625</v>
      </c>
      <c r="H4369">
        <v>3432216.6948147384</v>
      </c>
      <c r="I4369">
        <v>9.5381568488952755E-8</v>
      </c>
      <c r="J4369">
        <v>3.2835240897497034E-6</v>
      </c>
      <c r="K4369">
        <v>0.8059312737629315</v>
      </c>
      <c r="L4369">
        <v>-1.0714899452967883</v>
      </c>
      <c r="M4369">
        <v>0</v>
      </c>
    </row>
    <row r="4370" spans="1:15" x14ac:dyDescent="0.15">
      <c r="A4370">
        <v>213</v>
      </c>
      <c r="B4370" t="s">
        <v>281</v>
      </c>
      <c r="C4370" t="s">
        <v>464</v>
      </c>
      <c r="D4370">
        <v>15</v>
      </c>
      <c r="E4370">
        <v>3469390.869140625</v>
      </c>
      <c r="F4370">
        <v>3470117.1875</v>
      </c>
      <c r="G4370">
        <v>3469754.0283203125</v>
      </c>
      <c r="H4370">
        <v>3473861.5216980251</v>
      </c>
      <c r="I4370">
        <v>9.6410739668753828E-8</v>
      </c>
      <c r="J4370">
        <v>3.2845532609295044E-6</v>
      </c>
      <c r="K4370">
        <v>0.81571004688829674</v>
      </c>
      <c r="L4370">
        <v>0.11837995846930305</v>
      </c>
      <c r="M4370">
        <v>0</v>
      </c>
    </row>
    <row r="4371" spans="1:15" x14ac:dyDescent="0.15">
      <c r="A4371">
        <v>213</v>
      </c>
      <c r="B4371" t="s">
        <v>281</v>
      </c>
      <c r="C4371" t="s">
        <v>465</v>
      </c>
      <c r="D4371">
        <v>15</v>
      </c>
      <c r="E4371">
        <v>3469390.869140625</v>
      </c>
      <c r="F4371">
        <v>3470117.1875</v>
      </c>
      <c r="G4371">
        <v>3469754.0283203125</v>
      </c>
      <c r="H4371">
        <v>3473861.5216980251</v>
      </c>
      <c r="I4371">
        <v>9.6410739668753828E-8</v>
      </c>
      <c r="J4371">
        <v>3.2845532609295044E-6</v>
      </c>
      <c r="K4371">
        <v>0.81571004688829674</v>
      </c>
      <c r="L4371">
        <v>0.11837995846930305</v>
      </c>
      <c r="M4371">
        <v>0</v>
      </c>
      <c r="N4371" t="s">
        <v>466</v>
      </c>
      <c r="O4371" t="s">
        <v>467</v>
      </c>
    </row>
    <row r="4372" spans="1:15" x14ac:dyDescent="0.15">
      <c r="A4372">
        <v>214</v>
      </c>
      <c r="B4372" t="s">
        <v>282</v>
      </c>
      <c r="C4372" t="s">
        <v>461</v>
      </c>
      <c r="D4372">
        <v>0</v>
      </c>
      <c r="E4372">
        <v>100000</v>
      </c>
      <c r="F4372">
        <v>12000000</v>
      </c>
      <c r="G4372">
        <v>100000</v>
      </c>
      <c r="H4372">
        <v>71.305655680281816</v>
      </c>
      <c r="I4372">
        <v>-1.0963294460024772E-4</v>
      </c>
      <c r="J4372">
        <v>-1.065667807357714E-4</v>
      </c>
      <c r="K4372">
        <v>1.5272823752459591E-5</v>
      </c>
      <c r="L4372">
        <v>-99.928694344319723</v>
      </c>
      <c r="M4372">
        <v>0</v>
      </c>
      <c r="O4372" t="s">
        <v>462</v>
      </c>
    </row>
    <row r="4373" spans="1:15" x14ac:dyDescent="0.15">
      <c r="A4373">
        <v>214</v>
      </c>
      <c r="B4373" t="s">
        <v>282</v>
      </c>
      <c r="C4373" t="s">
        <v>461</v>
      </c>
      <c r="D4373">
        <v>0</v>
      </c>
      <c r="E4373">
        <v>100000</v>
      </c>
      <c r="F4373">
        <v>12000000</v>
      </c>
      <c r="G4373">
        <v>12000000</v>
      </c>
      <c r="H4373">
        <v>420029423021.27551</v>
      </c>
      <c r="I4373">
        <v>2.2104885291638796E-4</v>
      </c>
      <c r="J4373">
        <v>2.2411501678086429E-4</v>
      </c>
      <c r="K4373">
        <v>89965.309027025563</v>
      </c>
      <c r="L4373">
        <v>3500145.1918439628</v>
      </c>
      <c r="M4373">
        <v>0</v>
      </c>
      <c r="O4373" t="s">
        <v>463</v>
      </c>
    </row>
    <row r="4374" spans="1:15" x14ac:dyDescent="0.15">
      <c r="A4374">
        <v>214</v>
      </c>
      <c r="B4374" t="s">
        <v>282</v>
      </c>
      <c r="C4374" t="s">
        <v>464</v>
      </c>
      <c r="D4374">
        <v>1</v>
      </c>
      <c r="E4374">
        <v>100000</v>
      </c>
      <c r="F4374">
        <v>12000000</v>
      </c>
      <c r="G4374">
        <v>6050000</v>
      </c>
      <c r="H4374">
        <v>8701115093.1882248</v>
      </c>
      <c r="I4374">
        <v>1.3423876364370716E-5</v>
      </c>
      <c r="J4374">
        <v>1.6490040228847034E-5</v>
      </c>
      <c r="K4374">
        <v>1863.6754125644773</v>
      </c>
      <c r="L4374">
        <v>143720.08418492932</v>
      </c>
      <c r="M4374">
        <v>0</v>
      </c>
    </row>
    <row r="4375" spans="1:15" x14ac:dyDescent="0.15">
      <c r="A4375">
        <v>214</v>
      </c>
      <c r="B4375" t="s">
        <v>282</v>
      </c>
      <c r="C4375" t="s">
        <v>464</v>
      </c>
      <c r="D4375">
        <v>2</v>
      </c>
      <c r="E4375">
        <v>100000</v>
      </c>
      <c r="F4375">
        <v>6050000</v>
      </c>
      <c r="G4375">
        <v>3075000</v>
      </c>
      <c r="H4375">
        <v>-4923188.8498672908</v>
      </c>
      <c r="I4375">
        <v>-1.1931221380120451E-6</v>
      </c>
      <c r="J4375">
        <v>1.873041726464273E-6</v>
      </c>
      <c r="K4375">
        <v>-1.0544885239010569</v>
      </c>
      <c r="L4375">
        <v>-260.10370243470862</v>
      </c>
      <c r="M4375">
        <v>0</v>
      </c>
    </row>
    <row r="4376" spans="1:15" x14ac:dyDescent="0.15">
      <c r="A4376">
        <v>214</v>
      </c>
      <c r="B4376" t="s">
        <v>282</v>
      </c>
      <c r="C4376" t="s">
        <v>464</v>
      </c>
      <c r="D4376">
        <v>3</v>
      </c>
      <c r="E4376">
        <v>3075000</v>
      </c>
      <c r="F4376">
        <v>6050000</v>
      </c>
      <c r="G4376">
        <v>4562500</v>
      </c>
      <c r="H4376">
        <v>573042164.36229575</v>
      </c>
      <c r="I4376">
        <v>2.8331659156246512E-6</v>
      </c>
      <c r="J4376">
        <v>5.8993297801009693E-6</v>
      </c>
      <c r="K4376">
        <v>122.73881917971775</v>
      </c>
      <c r="L4376">
        <v>12459.828259995524</v>
      </c>
      <c r="M4376">
        <v>0</v>
      </c>
    </row>
    <row r="4377" spans="1:15" x14ac:dyDescent="0.15">
      <c r="A4377">
        <v>214</v>
      </c>
      <c r="B4377" t="s">
        <v>282</v>
      </c>
      <c r="C4377" t="s">
        <v>464</v>
      </c>
      <c r="D4377">
        <v>4</v>
      </c>
      <c r="E4377">
        <v>3075000</v>
      </c>
      <c r="F4377">
        <v>4562500</v>
      </c>
      <c r="G4377">
        <v>3818750</v>
      </c>
      <c r="H4377">
        <v>22910066.935589284</v>
      </c>
      <c r="I4377">
        <v>4.259276334527012E-7</v>
      </c>
      <c r="J4377">
        <v>3.4920914979290193E-6</v>
      </c>
      <c r="K4377">
        <v>4.9070639786721086</v>
      </c>
      <c r="L4377">
        <v>499.93628636567684</v>
      </c>
      <c r="M4377">
        <v>0</v>
      </c>
    </row>
    <row r="4378" spans="1:15" x14ac:dyDescent="0.15">
      <c r="A4378">
        <v>214</v>
      </c>
      <c r="B4378" t="s">
        <v>282</v>
      </c>
      <c r="C4378" t="s">
        <v>464</v>
      </c>
      <c r="D4378">
        <v>5</v>
      </c>
      <c r="E4378">
        <v>3075000</v>
      </c>
      <c r="F4378">
        <v>3818750</v>
      </c>
      <c r="G4378">
        <v>3446875</v>
      </c>
      <c r="H4378">
        <v>-7376955.7699932083</v>
      </c>
      <c r="I4378">
        <v>-4.8956946072490955E-7</v>
      </c>
      <c r="J4378">
        <v>2.5765944037514086E-6</v>
      </c>
      <c r="K4378">
        <v>-1.5800562273765326</v>
      </c>
      <c r="L4378">
        <v>-314.01866241140766</v>
      </c>
      <c r="M4378">
        <v>0</v>
      </c>
    </row>
    <row r="4379" spans="1:15" x14ac:dyDescent="0.15">
      <c r="A4379">
        <v>214</v>
      </c>
      <c r="B4379" t="s">
        <v>282</v>
      </c>
      <c r="C4379" t="s">
        <v>464</v>
      </c>
      <c r="D4379">
        <v>6</v>
      </c>
      <c r="E4379">
        <v>3446875</v>
      </c>
      <c r="F4379">
        <v>3818750</v>
      </c>
      <c r="G4379">
        <v>3632812.5</v>
      </c>
      <c r="H4379">
        <v>-1698253.6052460554</v>
      </c>
      <c r="I4379">
        <v>-5.7672219940719889E-8</v>
      </c>
      <c r="J4379">
        <v>3.0084916445355983E-6</v>
      </c>
      <c r="K4379">
        <v>-0.36374573310423253</v>
      </c>
      <c r="L4379">
        <v>-146.74762612290218</v>
      </c>
      <c r="M4379">
        <v>0</v>
      </c>
    </row>
    <row r="4380" spans="1:15" x14ac:dyDescent="0.15">
      <c r="A4380">
        <v>214</v>
      </c>
      <c r="B4380" t="s">
        <v>282</v>
      </c>
      <c r="C4380" t="s">
        <v>464</v>
      </c>
      <c r="D4380">
        <v>7</v>
      </c>
      <c r="E4380">
        <v>3632812.5</v>
      </c>
      <c r="F4380">
        <v>3818750</v>
      </c>
      <c r="G4380">
        <v>3725781.25</v>
      </c>
      <c r="H4380">
        <v>7217428.4991143625</v>
      </c>
      <c r="I4380">
        <v>1.7775448164206894E-7</v>
      </c>
      <c r="J4380">
        <v>3.2439183461183871E-6</v>
      </c>
      <c r="K4380">
        <v>1.5458873824427186</v>
      </c>
      <c r="L4380">
        <v>93.715841452429942</v>
      </c>
      <c r="M4380">
        <v>0</v>
      </c>
    </row>
    <row r="4381" spans="1:15" x14ac:dyDescent="0.15">
      <c r="A4381">
        <v>214</v>
      </c>
      <c r="B4381" t="s">
        <v>282</v>
      </c>
      <c r="C4381" t="s">
        <v>464</v>
      </c>
      <c r="D4381">
        <v>8</v>
      </c>
      <c r="E4381">
        <v>3632812.5</v>
      </c>
      <c r="F4381">
        <v>3725781.25</v>
      </c>
      <c r="G4381">
        <v>3679296.875</v>
      </c>
      <c r="H4381">
        <v>2027798.2481158541</v>
      </c>
      <c r="I4381">
        <v>5.8444128027014135E-8</v>
      </c>
      <c r="J4381">
        <v>3.1246079925033323E-6</v>
      </c>
      <c r="K4381">
        <v>0.43433027792189521</v>
      </c>
      <c r="L4381">
        <v>-44.886256341686099</v>
      </c>
      <c r="M4381">
        <v>0</v>
      </c>
    </row>
    <row r="4382" spans="1:15" x14ac:dyDescent="0.15">
      <c r="A4382">
        <v>214</v>
      </c>
      <c r="B4382" t="s">
        <v>282</v>
      </c>
      <c r="C4382" t="s">
        <v>464</v>
      </c>
      <c r="D4382">
        <v>9</v>
      </c>
      <c r="E4382">
        <v>3679296.875</v>
      </c>
      <c r="F4382">
        <v>3725781.25</v>
      </c>
      <c r="G4382">
        <v>3702539.0625</v>
      </c>
      <c r="H4382">
        <v>4421737.241989132</v>
      </c>
      <c r="I4382">
        <v>1.1769811297900839E-7</v>
      </c>
      <c r="J4382">
        <v>3.1838619774553265E-6</v>
      </c>
      <c r="K4382">
        <v>0.94708355083903328</v>
      </c>
      <c r="L4382">
        <v>19.424458928017913</v>
      </c>
      <c r="M4382">
        <v>0</v>
      </c>
    </row>
    <row r="4383" spans="1:15" x14ac:dyDescent="0.15">
      <c r="A4383">
        <v>214</v>
      </c>
      <c r="B4383" t="s">
        <v>282</v>
      </c>
      <c r="C4383" t="s">
        <v>464</v>
      </c>
      <c r="D4383">
        <v>10</v>
      </c>
      <c r="E4383">
        <v>3679296.875</v>
      </c>
      <c r="F4383">
        <v>3702539.0625</v>
      </c>
      <c r="G4383">
        <v>3690917.96875</v>
      </c>
      <c r="H4383">
        <v>3175046.5141371773</v>
      </c>
      <c r="I4383">
        <v>8.7970701398643101E-8</v>
      </c>
      <c r="J4383">
        <v>3.1541345658749612E-6</v>
      </c>
      <c r="K4383">
        <v>0.68005721781319806</v>
      </c>
      <c r="L4383">
        <v>-13.976779190991678</v>
      </c>
      <c r="M4383">
        <v>0</v>
      </c>
    </row>
    <row r="4384" spans="1:15" x14ac:dyDescent="0.15">
      <c r="A4384">
        <v>214</v>
      </c>
      <c r="B4384" t="s">
        <v>282</v>
      </c>
      <c r="C4384" t="s">
        <v>464</v>
      </c>
      <c r="D4384">
        <v>11</v>
      </c>
      <c r="E4384">
        <v>3690917.96875</v>
      </c>
      <c r="F4384">
        <v>3702539.0625</v>
      </c>
      <c r="G4384">
        <v>3696728.515625</v>
      </c>
      <c r="H4384">
        <v>3786142.2840647972</v>
      </c>
      <c r="I4384">
        <v>1.0280936556020057E-7</v>
      </c>
      <c r="J4384">
        <v>3.1689732300365187E-6</v>
      </c>
      <c r="K4384">
        <v>0.81094666691700923</v>
      </c>
      <c r="L4384">
        <v>2.4187269382068806</v>
      </c>
      <c r="M4384">
        <v>0</v>
      </c>
    </row>
    <row r="4385" spans="1:15" x14ac:dyDescent="0.15">
      <c r="A4385">
        <v>214</v>
      </c>
      <c r="B4385" t="s">
        <v>282</v>
      </c>
      <c r="C4385" t="s">
        <v>464</v>
      </c>
      <c r="D4385">
        <v>12</v>
      </c>
      <c r="E4385">
        <v>3690917.96875</v>
      </c>
      <c r="F4385">
        <v>3696728.515625</v>
      </c>
      <c r="G4385">
        <v>3693823.2421875</v>
      </c>
      <c r="H4385">
        <v>3477557.1835770002</v>
      </c>
      <c r="I4385">
        <v>9.5383754783806712E-8</v>
      </c>
      <c r="J4385">
        <v>3.1615476192601249E-6</v>
      </c>
      <c r="K4385">
        <v>0.74485140690682139</v>
      </c>
      <c r="L4385">
        <v>-5.8548025834183131</v>
      </c>
      <c r="M4385">
        <v>0</v>
      </c>
    </row>
    <row r="4386" spans="1:15" x14ac:dyDescent="0.15">
      <c r="A4386">
        <v>214</v>
      </c>
      <c r="B4386" t="s">
        <v>282</v>
      </c>
      <c r="C4386" t="s">
        <v>464</v>
      </c>
      <c r="D4386">
        <v>13</v>
      </c>
      <c r="E4386">
        <v>3693823.2421875</v>
      </c>
      <c r="F4386">
        <v>3696728.515625</v>
      </c>
      <c r="G4386">
        <v>3695275.87890625</v>
      </c>
      <c r="H4386">
        <v>3631087.2002618131</v>
      </c>
      <c r="I4386">
        <v>9.9094990933168011E-8</v>
      </c>
      <c r="J4386">
        <v>3.1652588554094862E-6</v>
      </c>
      <c r="K4386">
        <v>0.77773571128869312</v>
      </c>
      <c r="L4386">
        <v>-1.7370469958913008</v>
      </c>
      <c r="M4386">
        <v>0</v>
      </c>
    </row>
    <row r="4387" spans="1:15" x14ac:dyDescent="0.15">
      <c r="A4387">
        <v>214</v>
      </c>
      <c r="B4387" t="s">
        <v>282</v>
      </c>
      <c r="C4387" t="s">
        <v>464</v>
      </c>
      <c r="D4387">
        <v>14</v>
      </c>
      <c r="E4387">
        <v>3695275.87890625</v>
      </c>
      <c r="F4387">
        <v>3696728.515625</v>
      </c>
      <c r="G4387">
        <v>3696002.197265625</v>
      </c>
      <c r="H4387">
        <v>3708423.7051861449</v>
      </c>
      <c r="I4387">
        <v>1.0095178599142568E-7</v>
      </c>
      <c r="J4387">
        <v>3.1671156504677438E-6</v>
      </c>
      <c r="K4387">
        <v>0.79430027125342484</v>
      </c>
      <c r="L4387">
        <v>0.33607955995560795</v>
      </c>
      <c r="M4387">
        <v>0</v>
      </c>
    </row>
    <row r="4388" spans="1:15" x14ac:dyDescent="0.15">
      <c r="A4388">
        <v>214</v>
      </c>
      <c r="B4388" t="s">
        <v>282</v>
      </c>
      <c r="C4388" t="s">
        <v>465</v>
      </c>
      <c r="D4388">
        <v>14</v>
      </c>
      <c r="E4388">
        <v>3695275.87890625</v>
      </c>
      <c r="F4388">
        <v>3696728.515625</v>
      </c>
      <c r="G4388">
        <v>3696002.197265625</v>
      </c>
      <c r="H4388">
        <v>3708423.7051861449</v>
      </c>
      <c r="I4388">
        <v>1.0095178599142568E-7</v>
      </c>
      <c r="J4388">
        <v>3.1671156504677438E-6</v>
      </c>
      <c r="K4388">
        <v>0.79430027125342484</v>
      </c>
      <c r="L4388">
        <v>0.33607955995560795</v>
      </c>
      <c r="M4388">
        <v>0</v>
      </c>
      <c r="N4388" t="s">
        <v>466</v>
      </c>
      <c r="O4388" t="s">
        <v>467</v>
      </c>
    </row>
    <row r="4389" spans="1:15" x14ac:dyDescent="0.15">
      <c r="A4389">
        <v>215</v>
      </c>
      <c r="B4389" t="s">
        <v>283</v>
      </c>
      <c r="C4389" t="s">
        <v>461</v>
      </c>
      <c r="D4389">
        <v>0</v>
      </c>
      <c r="E4389">
        <v>100000</v>
      </c>
      <c r="F4389">
        <v>12000000</v>
      </c>
      <c r="G4389">
        <v>100000</v>
      </c>
      <c r="H4389">
        <v>68.361202203571381</v>
      </c>
      <c r="I4389">
        <v>-1.1084273693635963E-4</v>
      </c>
      <c r="J4389">
        <v>-1.0781560155661798E-4</v>
      </c>
      <c r="K4389">
        <v>1.5048883400319364E-5</v>
      </c>
      <c r="L4389">
        <v>-99.931638797796424</v>
      </c>
      <c r="M4389">
        <v>0</v>
      </c>
      <c r="O4389" t="s">
        <v>462</v>
      </c>
    </row>
    <row r="4390" spans="1:15" x14ac:dyDescent="0.15">
      <c r="A4390">
        <v>215</v>
      </c>
      <c r="B4390" t="s">
        <v>283</v>
      </c>
      <c r="C4390" t="s">
        <v>461</v>
      </c>
      <c r="D4390">
        <v>0</v>
      </c>
      <c r="E4390">
        <v>100000</v>
      </c>
      <c r="F4390">
        <v>12000000</v>
      </c>
      <c r="G4390">
        <v>12000000</v>
      </c>
      <c r="H4390">
        <v>395430692593.23944</v>
      </c>
      <c r="I4390">
        <v>2.0795800741641235E-4</v>
      </c>
      <c r="J4390">
        <v>2.1098514279615398E-4</v>
      </c>
      <c r="K4390">
        <v>87049.235442385252</v>
      </c>
      <c r="L4390">
        <v>3295155.7716103285</v>
      </c>
      <c r="M4390">
        <v>0</v>
      </c>
      <c r="O4390" t="s">
        <v>463</v>
      </c>
    </row>
    <row r="4391" spans="1:15" x14ac:dyDescent="0.15">
      <c r="A4391">
        <v>215</v>
      </c>
      <c r="B4391" t="s">
        <v>283</v>
      </c>
      <c r="C4391" t="s">
        <v>464</v>
      </c>
      <c r="D4391">
        <v>1</v>
      </c>
      <c r="E4391">
        <v>100000</v>
      </c>
      <c r="F4391">
        <v>12000000</v>
      </c>
      <c r="G4391">
        <v>6050000</v>
      </c>
      <c r="H4391">
        <v>7514135386.2061853</v>
      </c>
      <c r="I4391">
        <v>1.1935137636511395E-5</v>
      </c>
      <c r="J4391">
        <v>1.4962273016253038E-5</v>
      </c>
      <c r="K4391">
        <v>1654.1450945302863</v>
      </c>
      <c r="L4391">
        <v>124100.58489597001</v>
      </c>
      <c r="M4391">
        <v>0</v>
      </c>
    </row>
    <row r="4392" spans="1:15" x14ac:dyDescent="0.15">
      <c r="A4392">
        <v>215</v>
      </c>
      <c r="B4392" t="s">
        <v>283</v>
      </c>
      <c r="C4392" t="s">
        <v>464</v>
      </c>
      <c r="D4392">
        <v>2</v>
      </c>
      <c r="E4392">
        <v>100000</v>
      </c>
      <c r="F4392">
        <v>6050000</v>
      </c>
      <c r="G4392">
        <v>3075000</v>
      </c>
      <c r="H4392">
        <v>-4503424.1984235207</v>
      </c>
      <c r="I4392">
        <v>-1.2480481292173134E-6</v>
      </c>
      <c r="J4392">
        <v>1.7790872505243294E-6</v>
      </c>
      <c r="K4392">
        <v>-0.99137381262601154</v>
      </c>
      <c r="L4392">
        <v>-246.45281946092751</v>
      </c>
      <c r="M4392">
        <v>0</v>
      </c>
    </row>
    <row r="4393" spans="1:15" x14ac:dyDescent="0.15">
      <c r="A4393">
        <v>215</v>
      </c>
      <c r="B4393" t="s">
        <v>283</v>
      </c>
      <c r="C4393" t="s">
        <v>464</v>
      </c>
      <c r="D4393">
        <v>3</v>
      </c>
      <c r="E4393">
        <v>3075000</v>
      </c>
      <c r="F4393">
        <v>6050000</v>
      </c>
      <c r="G4393">
        <v>4562500</v>
      </c>
      <c r="H4393">
        <v>479041368.19193619</v>
      </c>
      <c r="I4393">
        <v>2.5482134264930877E-6</v>
      </c>
      <c r="J4393">
        <v>5.5753488062347306E-6</v>
      </c>
      <c r="K4393">
        <v>105.4551040864124</v>
      </c>
      <c r="L4393">
        <v>10399.536837083533</v>
      </c>
      <c r="M4393">
        <v>0</v>
      </c>
    </row>
    <row r="4394" spans="1:15" x14ac:dyDescent="0.15">
      <c r="A4394">
        <v>215</v>
      </c>
      <c r="B4394" t="s">
        <v>283</v>
      </c>
      <c r="C4394" t="s">
        <v>464</v>
      </c>
      <c r="D4394">
        <v>4</v>
      </c>
      <c r="E4394">
        <v>3075000</v>
      </c>
      <c r="F4394">
        <v>4562500</v>
      </c>
      <c r="G4394">
        <v>3818750</v>
      </c>
      <c r="H4394">
        <v>12157049.536843456</v>
      </c>
      <c r="I4394">
        <v>2.6679431471891588E-7</v>
      </c>
      <c r="J4394">
        <v>3.2939296944605588E-6</v>
      </c>
      <c r="K4394">
        <v>2.6762259157915436</v>
      </c>
      <c r="L4394">
        <v>218.35154269966498</v>
      </c>
      <c r="M4394">
        <v>0</v>
      </c>
    </row>
    <row r="4395" spans="1:15" x14ac:dyDescent="0.15">
      <c r="A4395">
        <v>215</v>
      </c>
      <c r="B4395" t="s">
        <v>283</v>
      </c>
      <c r="C4395" t="s">
        <v>464</v>
      </c>
      <c r="D4395">
        <v>5</v>
      </c>
      <c r="E4395">
        <v>3075000</v>
      </c>
      <c r="F4395">
        <v>3818750</v>
      </c>
      <c r="G4395">
        <v>3446875</v>
      </c>
      <c r="H4395">
        <v>-7435572.2004708098</v>
      </c>
      <c r="I4395">
        <v>-5.9275776524162342E-7</v>
      </c>
      <c r="J4395">
        <v>2.4343776145000195E-6</v>
      </c>
      <c r="K4395">
        <v>-1.6368503691073981</v>
      </c>
      <c r="L4395">
        <v>-315.71922975073971</v>
      </c>
      <c r="M4395">
        <v>0</v>
      </c>
    </row>
    <row r="4396" spans="1:15" x14ac:dyDescent="0.15">
      <c r="A4396">
        <v>215</v>
      </c>
      <c r="B4396" t="s">
        <v>283</v>
      </c>
      <c r="C4396" t="s">
        <v>464</v>
      </c>
      <c r="D4396">
        <v>6</v>
      </c>
      <c r="E4396">
        <v>3446875</v>
      </c>
      <c r="F4396">
        <v>3818750</v>
      </c>
      <c r="G4396">
        <v>3632812.5</v>
      </c>
      <c r="H4396">
        <v>-4568078.7789833965</v>
      </c>
      <c r="I4396">
        <v>-1.8809638393645173E-7</v>
      </c>
      <c r="J4396">
        <v>2.8390389958051912E-6</v>
      </c>
      <c r="K4396">
        <v>-1.0056067285604726</v>
      </c>
      <c r="L4396">
        <v>-225.74496423868274</v>
      </c>
      <c r="M4396">
        <v>0</v>
      </c>
    </row>
    <row r="4397" spans="1:15" x14ac:dyDescent="0.15">
      <c r="A4397">
        <v>215</v>
      </c>
      <c r="B4397" t="s">
        <v>283</v>
      </c>
      <c r="C4397" t="s">
        <v>464</v>
      </c>
      <c r="D4397">
        <v>7</v>
      </c>
      <c r="E4397">
        <v>3632812.5</v>
      </c>
      <c r="F4397">
        <v>3818750</v>
      </c>
      <c r="G4397">
        <v>3725781.25</v>
      </c>
      <c r="H4397">
        <v>1116351.1288248256</v>
      </c>
      <c r="I4397">
        <v>3.3217488809633341E-8</v>
      </c>
      <c r="J4397">
        <v>3.0603528685512762E-6</v>
      </c>
      <c r="K4397">
        <v>0.24575106098151725</v>
      </c>
      <c r="L4397">
        <v>-70.037126338943665</v>
      </c>
      <c r="M4397">
        <v>0</v>
      </c>
    </row>
    <row r="4398" spans="1:15" x14ac:dyDescent="0.15">
      <c r="A4398">
        <v>215</v>
      </c>
      <c r="B4398" t="s">
        <v>283</v>
      </c>
      <c r="C4398" t="s">
        <v>464</v>
      </c>
      <c r="D4398">
        <v>8</v>
      </c>
      <c r="E4398">
        <v>3725781.25</v>
      </c>
      <c r="F4398">
        <v>3818750</v>
      </c>
      <c r="G4398">
        <v>3772265.625</v>
      </c>
      <c r="H4398">
        <v>5838954.7194420975</v>
      </c>
      <c r="I4398">
        <v>1.4847670837380171E-7</v>
      </c>
      <c r="J4398">
        <v>3.1756120881154446E-6</v>
      </c>
      <c r="K4398">
        <v>1.2853745387765874</v>
      </c>
      <c r="L4398">
        <v>54.786414846968725</v>
      </c>
      <c r="M4398">
        <v>0</v>
      </c>
    </row>
    <row r="4399" spans="1:15" x14ac:dyDescent="0.15">
      <c r="A4399">
        <v>215</v>
      </c>
      <c r="B4399" t="s">
        <v>283</v>
      </c>
      <c r="C4399" t="s">
        <v>464</v>
      </c>
      <c r="D4399">
        <v>9</v>
      </c>
      <c r="E4399">
        <v>3725781.25</v>
      </c>
      <c r="F4399">
        <v>3772265.625</v>
      </c>
      <c r="G4399">
        <v>3749023.4375</v>
      </c>
      <c r="H4399">
        <v>3293950.0719480906</v>
      </c>
      <c r="I4399">
        <v>9.0468784286727507E-8</v>
      </c>
      <c r="J4399">
        <v>3.1176041640283704E-6</v>
      </c>
      <c r="K4399">
        <v>0.72512286152613481</v>
      </c>
      <c r="L4399">
        <v>-12.138450802947519</v>
      </c>
      <c r="M4399">
        <v>0</v>
      </c>
    </row>
    <row r="4400" spans="1:15" x14ac:dyDescent="0.15">
      <c r="A4400">
        <v>215</v>
      </c>
      <c r="B4400" t="s">
        <v>283</v>
      </c>
      <c r="C4400" t="s">
        <v>464</v>
      </c>
      <c r="D4400">
        <v>10</v>
      </c>
      <c r="E4400">
        <v>3749023.4375</v>
      </c>
      <c r="F4400">
        <v>3772265.625</v>
      </c>
      <c r="G4400">
        <v>3760644.53125</v>
      </c>
      <c r="H4400">
        <v>4516189.2155961525</v>
      </c>
      <c r="I4400">
        <v>1.1937658102856167E-7</v>
      </c>
      <c r="J4400">
        <v>3.1465119607702046E-6</v>
      </c>
      <c r="K4400">
        <v>0.99418387518842755</v>
      </c>
      <c r="L4400">
        <v>20.090829592315046</v>
      </c>
      <c r="M4400">
        <v>0</v>
      </c>
    </row>
    <row r="4401" spans="1:15" x14ac:dyDescent="0.15">
      <c r="A4401">
        <v>215</v>
      </c>
      <c r="B4401" t="s">
        <v>283</v>
      </c>
      <c r="C4401" t="s">
        <v>464</v>
      </c>
      <c r="D4401">
        <v>11</v>
      </c>
      <c r="E4401">
        <v>3749023.4375</v>
      </c>
      <c r="F4401">
        <v>3760644.53125</v>
      </c>
      <c r="G4401">
        <v>3754833.984375</v>
      </c>
      <c r="H4401">
        <v>3891152.3226262685</v>
      </c>
      <c r="I4401">
        <v>1.0489854694994032E-7</v>
      </c>
      <c r="J4401">
        <v>3.1320339266915832E-6</v>
      </c>
      <c r="K4401">
        <v>0.85658964015447614</v>
      </c>
      <c r="L4401">
        <v>3.6304757765198232</v>
      </c>
      <c r="M4401">
        <v>0</v>
      </c>
    </row>
    <row r="4402" spans="1:15" x14ac:dyDescent="0.15">
      <c r="A4402">
        <v>215</v>
      </c>
      <c r="B4402" t="s">
        <v>283</v>
      </c>
      <c r="C4402" t="s">
        <v>464</v>
      </c>
      <c r="D4402">
        <v>12</v>
      </c>
      <c r="E4402">
        <v>3749023.4375</v>
      </c>
      <c r="F4402">
        <v>3754833.984375</v>
      </c>
      <c r="G4402">
        <v>3751928.7109375</v>
      </c>
      <c r="H4402">
        <v>3587555.9599372009</v>
      </c>
      <c r="I4402">
        <v>9.7677754244965651E-8</v>
      </c>
      <c r="J4402">
        <v>3.1248131339866085E-6</v>
      </c>
      <c r="K4402">
        <v>0.78975661037153644</v>
      </c>
      <c r="L4402">
        <v>-4.3810201009716696</v>
      </c>
      <c r="M4402">
        <v>0</v>
      </c>
    </row>
    <row r="4403" spans="1:15" x14ac:dyDescent="0.15">
      <c r="A4403">
        <v>215</v>
      </c>
      <c r="B4403" t="s">
        <v>283</v>
      </c>
      <c r="C4403" t="s">
        <v>464</v>
      </c>
      <c r="D4403">
        <v>13</v>
      </c>
      <c r="E4403">
        <v>3751928.7109375</v>
      </c>
      <c r="F4403">
        <v>3754833.984375</v>
      </c>
      <c r="G4403">
        <v>3753381.34765625</v>
      </c>
      <c r="H4403">
        <v>3738613.9456288093</v>
      </c>
      <c r="I4403">
        <v>1.0128658704563171E-7</v>
      </c>
      <c r="J4403">
        <v>3.1284219667872746E-6</v>
      </c>
      <c r="K4403">
        <v>0.82301018023402439</v>
      </c>
      <c r="L4403">
        <v>-0.39344262305406391</v>
      </c>
      <c r="M4403">
        <v>0</v>
      </c>
    </row>
    <row r="4404" spans="1:15" x14ac:dyDescent="0.15">
      <c r="A4404">
        <v>215</v>
      </c>
      <c r="B4404" t="s">
        <v>283</v>
      </c>
      <c r="C4404" t="s">
        <v>465</v>
      </c>
      <c r="D4404">
        <v>13</v>
      </c>
      <c r="E4404">
        <v>3751928.7109375</v>
      </c>
      <c r="F4404">
        <v>3754833.984375</v>
      </c>
      <c r="G4404">
        <v>3753381.34765625</v>
      </c>
      <c r="H4404">
        <v>3738613.9456288093</v>
      </c>
      <c r="I4404">
        <v>1.0128658704563171E-7</v>
      </c>
      <c r="J4404">
        <v>3.1284219667872746E-6</v>
      </c>
      <c r="K4404">
        <v>0.82301018023402439</v>
      </c>
      <c r="L4404">
        <v>-0.39344262305406391</v>
      </c>
      <c r="M4404">
        <v>0</v>
      </c>
      <c r="N4404" t="s">
        <v>466</v>
      </c>
      <c r="O4404" t="s">
        <v>467</v>
      </c>
    </row>
    <row r="4405" spans="1:15" x14ac:dyDescent="0.15">
      <c r="A4405">
        <v>216</v>
      </c>
      <c r="B4405" t="s">
        <v>284</v>
      </c>
      <c r="C4405" t="s">
        <v>461</v>
      </c>
      <c r="D4405">
        <v>0</v>
      </c>
      <c r="E4405">
        <v>100000</v>
      </c>
      <c r="F4405">
        <v>12000000</v>
      </c>
      <c r="G4405">
        <v>100000</v>
      </c>
      <c r="H4405">
        <v>65.678689760564254</v>
      </c>
      <c r="I4405">
        <v>-1.1249547340893551E-4</v>
      </c>
      <c r="J4405">
        <v>-1.09487559041593E-4</v>
      </c>
      <c r="K4405">
        <v>1.4458361062012517E-5</v>
      </c>
      <c r="L4405">
        <v>-99.93432131023944</v>
      </c>
      <c r="M4405">
        <v>0</v>
      </c>
      <c r="O4405" t="s">
        <v>462</v>
      </c>
    </row>
    <row r="4406" spans="1:15" x14ac:dyDescent="0.15">
      <c r="A4406">
        <v>216</v>
      </c>
      <c r="B4406" t="s">
        <v>284</v>
      </c>
      <c r="C4406" t="s">
        <v>461</v>
      </c>
      <c r="D4406">
        <v>0</v>
      </c>
      <c r="E4406">
        <v>100000</v>
      </c>
      <c r="F4406">
        <v>12000000</v>
      </c>
      <c r="G4406">
        <v>12000000</v>
      </c>
      <c r="H4406">
        <v>366935360093.604</v>
      </c>
      <c r="I4406">
        <v>1.9510293157192472E-4</v>
      </c>
      <c r="J4406">
        <v>1.9811084593926722E-4</v>
      </c>
      <c r="K4406">
        <v>80776.336160079445</v>
      </c>
      <c r="L4406">
        <v>3057694.6674466999</v>
      </c>
      <c r="M4406">
        <v>0</v>
      </c>
      <c r="O4406" t="s">
        <v>463</v>
      </c>
    </row>
    <row r="4407" spans="1:15" x14ac:dyDescent="0.15">
      <c r="A4407">
        <v>216</v>
      </c>
      <c r="B4407" t="s">
        <v>284</v>
      </c>
      <c r="C4407" t="s">
        <v>464</v>
      </c>
      <c r="D4407">
        <v>1</v>
      </c>
      <c r="E4407">
        <v>100000</v>
      </c>
      <c r="F4407">
        <v>12000000</v>
      </c>
      <c r="G4407">
        <v>6050000</v>
      </c>
      <c r="H4407">
        <v>6329055954.422534</v>
      </c>
      <c r="I4407">
        <v>1.0507362848246505E-5</v>
      </c>
      <c r="J4407">
        <v>1.3515277215589011E-5</v>
      </c>
      <c r="K4407">
        <v>1393.2643374025658</v>
      </c>
      <c r="L4407">
        <v>104512.49511442205</v>
      </c>
      <c r="M4407">
        <v>0</v>
      </c>
    </row>
    <row r="4408" spans="1:15" x14ac:dyDescent="0.15">
      <c r="A4408">
        <v>216</v>
      </c>
      <c r="B4408" t="s">
        <v>284</v>
      </c>
      <c r="C4408" t="s">
        <v>464</v>
      </c>
      <c r="D4408">
        <v>2</v>
      </c>
      <c r="E4408">
        <v>100000</v>
      </c>
      <c r="F4408">
        <v>6050000</v>
      </c>
      <c r="G4408">
        <v>3075000</v>
      </c>
      <c r="H4408">
        <v>-4090442.5437703584</v>
      </c>
      <c r="I4408">
        <v>-1.3143082445371918E-6</v>
      </c>
      <c r="J4408">
        <v>1.6936061228053133E-6</v>
      </c>
      <c r="K4408">
        <v>-0.900460947330882</v>
      </c>
      <c r="L4408">
        <v>-233.02252174862954</v>
      </c>
      <c r="M4408">
        <v>0</v>
      </c>
    </row>
    <row r="4409" spans="1:15" x14ac:dyDescent="0.15">
      <c r="A4409">
        <v>216</v>
      </c>
      <c r="B4409" t="s">
        <v>284</v>
      </c>
      <c r="C4409" t="s">
        <v>464</v>
      </c>
      <c r="D4409">
        <v>3</v>
      </c>
      <c r="E4409">
        <v>3075000</v>
      </c>
      <c r="F4409">
        <v>6050000</v>
      </c>
      <c r="G4409">
        <v>4562500</v>
      </c>
      <c r="H4409">
        <v>386446880.96403462</v>
      </c>
      <c r="I4409">
        <v>2.2606922382490127E-6</v>
      </c>
      <c r="J4409">
        <v>5.2686066055915178E-6</v>
      </c>
      <c r="K4409">
        <v>85.071559080057128</v>
      </c>
      <c r="L4409">
        <v>8370.0686238692524</v>
      </c>
      <c r="M4409">
        <v>0</v>
      </c>
    </row>
    <row r="4410" spans="1:15" x14ac:dyDescent="0.15">
      <c r="A4410">
        <v>216</v>
      </c>
      <c r="B4410" t="s">
        <v>284</v>
      </c>
      <c r="C4410" t="s">
        <v>464</v>
      </c>
      <c r="D4410">
        <v>4</v>
      </c>
      <c r="E4410">
        <v>3075000</v>
      </c>
      <c r="F4410">
        <v>4562500</v>
      </c>
      <c r="G4410">
        <v>3818750</v>
      </c>
      <c r="H4410">
        <v>3722255.1154791093</v>
      </c>
      <c r="I4410">
        <v>1.0070800080820194E-7</v>
      </c>
      <c r="J4410">
        <v>3.1086223681507071E-6</v>
      </c>
      <c r="K4410">
        <v>0.81940898365536619</v>
      </c>
      <c r="L4410">
        <v>-2.5268709530838795</v>
      </c>
      <c r="M4410">
        <v>0</v>
      </c>
    </row>
    <row r="4411" spans="1:15" x14ac:dyDescent="0.15">
      <c r="A4411">
        <v>216</v>
      </c>
      <c r="B4411" t="s">
        <v>284</v>
      </c>
      <c r="C4411" t="s">
        <v>464</v>
      </c>
      <c r="D4411">
        <v>5</v>
      </c>
      <c r="E4411">
        <v>3818750</v>
      </c>
      <c r="F4411">
        <v>4562500</v>
      </c>
      <c r="G4411">
        <v>4190625</v>
      </c>
      <c r="H4411">
        <v>104062394.95511442</v>
      </c>
      <c r="I4411">
        <v>1.0947729721850368E-6</v>
      </c>
      <c r="J4411">
        <v>4.1026873395275419E-6</v>
      </c>
      <c r="K4411">
        <v>22.908064772969801</v>
      </c>
      <c r="L4411">
        <v>2383.2189698461311</v>
      </c>
      <c r="M4411">
        <v>0</v>
      </c>
    </row>
    <row r="4412" spans="1:15" x14ac:dyDescent="0.15">
      <c r="A4412">
        <v>216</v>
      </c>
      <c r="B4412" t="s">
        <v>284</v>
      </c>
      <c r="C4412" t="s">
        <v>464</v>
      </c>
      <c r="D4412">
        <v>6</v>
      </c>
      <c r="E4412">
        <v>3818750</v>
      </c>
      <c r="F4412">
        <v>4190625</v>
      </c>
      <c r="G4412">
        <v>4004687.5</v>
      </c>
      <c r="H4412">
        <v>36370737.574969977</v>
      </c>
      <c r="I4412">
        <v>5.7513519639586253E-7</v>
      </c>
      <c r="J4412">
        <v>3.5830495637383677E-6</v>
      </c>
      <c r="K4412">
        <v>8.0065734847586238</v>
      </c>
      <c r="L4412">
        <v>808.20413765044032</v>
      </c>
      <c r="M4412">
        <v>0</v>
      </c>
    </row>
    <row r="4413" spans="1:15" x14ac:dyDescent="0.15">
      <c r="A4413">
        <v>216</v>
      </c>
      <c r="B4413" t="s">
        <v>284</v>
      </c>
      <c r="C4413" t="s">
        <v>464</v>
      </c>
      <c r="D4413">
        <v>7</v>
      </c>
      <c r="E4413">
        <v>3818750</v>
      </c>
      <c r="F4413">
        <v>4004687.5</v>
      </c>
      <c r="G4413">
        <v>3911718.75</v>
      </c>
      <c r="H4413">
        <v>16385736.450407483</v>
      </c>
      <c r="I4413">
        <v>3.3215496917995002E-7</v>
      </c>
      <c r="J4413">
        <v>3.3400693365224552E-6</v>
      </c>
      <c r="K4413">
        <v>3.6071196720069194</v>
      </c>
      <c r="L4413">
        <v>318.88840935733128</v>
      </c>
      <c r="M4413">
        <v>0</v>
      </c>
    </row>
    <row r="4414" spans="1:15" x14ac:dyDescent="0.15">
      <c r="A4414">
        <v>216</v>
      </c>
      <c r="B4414" t="s">
        <v>284</v>
      </c>
      <c r="C4414" t="s">
        <v>464</v>
      </c>
      <c r="D4414">
        <v>8</v>
      </c>
      <c r="E4414">
        <v>3818750</v>
      </c>
      <c r="F4414">
        <v>3911718.75</v>
      </c>
      <c r="G4414">
        <v>3865234.375</v>
      </c>
      <c r="H4414">
        <v>9231326.5197154358</v>
      </c>
      <c r="I4414">
        <v>2.1496354200840908E-7</v>
      </c>
      <c r="J4414">
        <v>3.2228779093509142E-6</v>
      </c>
      <c r="K4414">
        <v>2.0321637412370714</v>
      </c>
      <c r="L4414">
        <v>138.82967044438115</v>
      </c>
      <c r="M4414">
        <v>0</v>
      </c>
    </row>
    <row r="4415" spans="1:15" x14ac:dyDescent="0.15">
      <c r="A4415">
        <v>216</v>
      </c>
      <c r="B4415" t="s">
        <v>284</v>
      </c>
      <c r="C4415" t="s">
        <v>464</v>
      </c>
      <c r="D4415">
        <v>9</v>
      </c>
      <c r="E4415">
        <v>3818750</v>
      </c>
      <c r="F4415">
        <v>3865234.375</v>
      </c>
      <c r="G4415">
        <v>3841992.1875</v>
      </c>
      <c r="H4415">
        <v>6283003.592849765</v>
      </c>
      <c r="I4415">
        <v>1.5746712939239083E-7</v>
      </c>
      <c r="J4415">
        <v>3.165381496734896E-6</v>
      </c>
      <c r="K4415">
        <v>1.3831264726886865</v>
      </c>
      <c r="L4415">
        <v>63.535043441567773</v>
      </c>
      <c r="M4415">
        <v>0</v>
      </c>
    </row>
    <row r="4416" spans="1:15" x14ac:dyDescent="0.15">
      <c r="A4416">
        <v>216</v>
      </c>
      <c r="B4416" t="s">
        <v>284</v>
      </c>
      <c r="C4416" t="s">
        <v>464</v>
      </c>
      <c r="D4416">
        <v>10</v>
      </c>
      <c r="E4416">
        <v>3818750</v>
      </c>
      <c r="F4416">
        <v>3841992.1875</v>
      </c>
      <c r="G4416">
        <v>3830371.09375</v>
      </c>
      <c r="H4416">
        <v>4955671.8298760112</v>
      </c>
      <c r="I4416">
        <v>1.2899510825639856E-7</v>
      </c>
      <c r="J4416">
        <v>3.1369094755989037E-6</v>
      </c>
      <c r="K4416">
        <v>1.0909306029459391</v>
      </c>
      <c r="L4416">
        <v>29.378373755017094</v>
      </c>
      <c r="M4416">
        <v>0</v>
      </c>
    </row>
    <row r="4417" spans="1:15" x14ac:dyDescent="0.15">
      <c r="A4417">
        <v>216</v>
      </c>
      <c r="B4417" t="s">
        <v>284</v>
      </c>
      <c r="C4417" t="s">
        <v>464</v>
      </c>
      <c r="D4417">
        <v>11</v>
      </c>
      <c r="E4417">
        <v>3818750</v>
      </c>
      <c r="F4417">
        <v>3830371.09375</v>
      </c>
      <c r="G4417">
        <v>3824560.546875</v>
      </c>
      <c r="H4417">
        <v>4327412.9908673298</v>
      </c>
      <c r="I4417">
        <v>1.1482845242587379E-7</v>
      </c>
      <c r="J4417">
        <v>3.1227428197683789E-6</v>
      </c>
      <c r="K4417">
        <v>0.9526270958585854</v>
      </c>
      <c r="L4417">
        <v>13.147979691502181</v>
      </c>
      <c r="M4417">
        <v>0</v>
      </c>
    </row>
    <row r="4418" spans="1:15" x14ac:dyDescent="0.15">
      <c r="A4418">
        <v>216</v>
      </c>
      <c r="B4418" t="s">
        <v>284</v>
      </c>
      <c r="C4418" t="s">
        <v>464</v>
      </c>
      <c r="D4418">
        <v>12</v>
      </c>
      <c r="E4418">
        <v>3818750</v>
      </c>
      <c r="F4418">
        <v>3824560.546875</v>
      </c>
      <c r="G4418">
        <v>3821655.2734375</v>
      </c>
      <c r="H4418">
        <v>4021974.5418786192</v>
      </c>
      <c r="I4418">
        <v>1.0776255751190359E-7</v>
      </c>
      <c r="J4418">
        <v>3.1156769248544087E-6</v>
      </c>
      <c r="K4418">
        <v>0.88538855328413424</v>
      </c>
      <c r="L4418">
        <v>5.2416885906335606</v>
      </c>
      <c r="M4418">
        <v>0</v>
      </c>
    </row>
    <row r="4419" spans="1:15" x14ac:dyDescent="0.15">
      <c r="A4419">
        <v>216</v>
      </c>
      <c r="B4419" t="s">
        <v>284</v>
      </c>
      <c r="C4419" t="s">
        <v>464</v>
      </c>
      <c r="D4419">
        <v>13</v>
      </c>
      <c r="E4419">
        <v>3818750</v>
      </c>
      <c r="F4419">
        <v>3821655.2734375</v>
      </c>
      <c r="G4419">
        <v>3820202.63671875</v>
      </c>
      <c r="H4419">
        <v>3871404.0481555704</v>
      </c>
      <c r="I4419">
        <v>1.0423388972152151E-7</v>
      </c>
      <c r="J4419">
        <v>3.1121482570640266E-6</v>
      </c>
      <c r="K4419">
        <v>0.85224229882215075</v>
      </c>
      <c r="L4419">
        <v>1.3402799878908607</v>
      </c>
      <c r="M4419">
        <v>0</v>
      </c>
    </row>
    <row r="4420" spans="1:15" x14ac:dyDescent="0.15">
      <c r="A4420">
        <v>216</v>
      </c>
      <c r="B4420" t="s">
        <v>284</v>
      </c>
      <c r="C4420" t="s">
        <v>464</v>
      </c>
      <c r="D4420">
        <v>14</v>
      </c>
      <c r="E4420">
        <v>3818750</v>
      </c>
      <c r="F4420">
        <v>3820202.63671875</v>
      </c>
      <c r="G4420">
        <v>3819476.318359375</v>
      </c>
      <c r="H4420">
        <v>3796654.0424134857</v>
      </c>
      <c r="I4420">
        <v>1.0247064034401532E-7</v>
      </c>
      <c r="J4420">
        <v>3.1103850076865205E-6</v>
      </c>
      <c r="K4420">
        <v>0.83578699838381132</v>
      </c>
      <c r="L4420">
        <v>-0.5975236928734885</v>
      </c>
      <c r="M4420">
        <v>0</v>
      </c>
    </row>
    <row r="4421" spans="1:15" x14ac:dyDescent="0.15">
      <c r="A4421">
        <v>216</v>
      </c>
      <c r="B4421" t="s">
        <v>284</v>
      </c>
      <c r="C4421" t="s">
        <v>465</v>
      </c>
      <c r="D4421">
        <v>14</v>
      </c>
      <c r="E4421">
        <v>3818750</v>
      </c>
      <c r="F4421">
        <v>3820202.63671875</v>
      </c>
      <c r="G4421">
        <v>3819476.318359375</v>
      </c>
      <c r="H4421">
        <v>3796654.0424134857</v>
      </c>
      <c r="I4421">
        <v>1.0247064034401532E-7</v>
      </c>
      <c r="J4421">
        <v>3.1103850076865205E-6</v>
      </c>
      <c r="K4421">
        <v>0.83578699838381132</v>
      </c>
      <c r="L4421">
        <v>-0.5975236928734885</v>
      </c>
      <c r="M4421">
        <v>0</v>
      </c>
      <c r="N4421" t="s">
        <v>466</v>
      </c>
      <c r="O4421" t="s">
        <v>467</v>
      </c>
    </row>
    <row r="4422" spans="1:15" x14ac:dyDescent="0.15">
      <c r="A4422">
        <v>217</v>
      </c>
      <c r="B4422" t="s">
        <v>285</v>
      </c>
      <c r="C4422" t="s">
        <v>461</v>
      </c>
      <c r="D4422">
        <v>0</v>
      </c>
      <c r="E4422">
        <v>100000</v>
      </c>
      <c r="F4422">
        <v>12000000</v>
      </c>
      <c r="G4422">
        <v>100000</v>
      </c>
      <c r="H4422">
        <v>-24.758301845783446</v>
      </c>
      <c r="I4422">
        <v>-3.7273336764511789E-4</v>
      </c>
      <c r="J4422">
        <v>-3.6493351880850409E-4</v>
      </c>
      <c r="K4422">
        <v>-1.1891427587806132E-5</v>
      </c>
      <c r="L4422">
        <v>-100.02475830184578</v>
      </c>
      <c r="M4422">
        <v>0</v>
      </c>
      <c r="O4422" t="s">
        <v>462</v>
      </c>
    </row>
    <row r="4423" spans="1:15" x14ac:dyDescent="0.15">
      <c r="A4423">
        <v>217</v>
      </c>
      <c r="B4423" t="s">
        <v>285</v>
      </c>
      <c r="C4423" t="s">
        <v>461</v>
      </c>
      <c r="D4423">
        <v>0</v>
      </c>
      <c r="E4423">
        <v>100000</v>
      </c>
      <c r="F4423">
        <v>12000000</v>
      </c>
      <c r="G4423">
        <v>12000000</v>
      </c>
      <c r="H4423">
        <v>87159340144751.5</v>
      </c>
      <c r="I4423">
        <v>4.9141204609579804E-2</v>
      </c>
      <c r="J4423">
        <v>4.9149004458416419E-2</v>
      </c>
      <c r="K4423">
        <v>41862684.621433064</v>
      </c>
      <c r="L4423">
        <v>726327734.53959584</v>
      </c>
      <c r="M4423">
        <v>0</v>
      </c>
      <c r="O4423" t="s">
        <v>463</v>
      </c>
    </row>
    <row r="4424" spans="1:15" x14ac:dyDescent="0.15">
      <c r="A4424">
        <v>217</v>
      </c>
      <c r="B4424" t="s">
        <v>285</v>
      </c>
      <c r="C4424" t="s">
        <v>464</v>
      </c>
      <c r="D4424">
        <v>1</v>
      </c>
      <c r="E4424">
        <v>100000</v>
      </c>
      <c r="F4424">
        <v>12000000</v>
      </c>
      <c r="G4424">
        <v>6050000</v>
      </c>
      <c r="H4424">
        <v>13490268696.248047</v>
      </c>
      <c r="I4424">
        <v>5.4879091229703067E-5</v>
      </c>
      <c r="J4424">
        <v>6.2678940066316889E-5</v>
      </c>
      <c r="K4424">
        <v>6479.3843431068008</v>
      </c>
      <c r="L4424">
        <v>222879.64787186854</v>
      </c>
      <c r="M4424">
        <v>0</v>
      </c>
    </row>
    <row r="4425" spans="1:15" x14ac:dyDescent="0.15">
      <c r="A4425">
        <v>217</v>
      </c>
      <c r="B4425" t="s">
        <v>285</v>
      </c>
      <c r="C4425" t="s">
        <v>464</v>
      </c>
      <c r="D4425">
        <v>2</v>
      </c>
      <c r="E4425">
        <v>100000</v>
      </c>
      <c r="F4425">
        <v>6050000</v>
      </c>
      <c r="G4425">
        <v>3075000</v>
      </c>
      <c r="H4425">
        <v>-347325.73900582263</v>
      </c>
      <c r="I4425">
        <v>-7.5421006795239091E-6</v>
      </c>
      <c r="J4425">
        <v>2.577481570899121E-7</v>
      </c>
      <c r="K4425">
        <v>-0.16682076583828387</v>
      </c>
      <c r="L4425">
        <v>-111.29514598392919</v>
      </c>
      <c r="M4425">
        <v>0</v>
      </c>
    </row>
    <row r="4426" spans="1:15" x14ac:dyDescent="0.15">
      <c r="A4426">
        <v>217</v>
      </c>
      <c r="B4426" t="s">
        <v>285</v>
      </c>
      <c r="C4426" t="s">
        <v>464</v>
      </c>
      <c r="D4426">
        <v>3</v>
      </c>
      <c r="E4426">
        <v>3075000</v>
      </c>
      <c r="F4426">
        <v>6050000</v>
      </c>
      <c r="G4426">
        <v>4562500</v>
      </c>
      <c r="H4426">
        <v>-14323451.104518451</v>
      </c>
      <c r="I4426">
        <v>-1.4674796064771217E-6</v>
      </c>
      <c r="J4426">
        <v>6.3323692301366994E-6</v>
      </c>
      <c r="K4426">
        <v>-6.8795623656987992</v>
      </c>
      <c r="L4426">
        <v>-413.9386543456099</v>
      </c>
      <c r="M4426">
        <v>0</v>
      </c>
    </row>
    <row r="4427" spans="1:15" x14ac:dyDescent="0.15">
      <c r="A4427">
        <v>217</v>
      </c>
      <c r="B4427" t="s">
        <v>285</v>
      </c>
      <c r="C4427" t="s">
        <v>464</v>
      </c>
      <c r="D4427">
        <v>4</v>
      </c>
      <c r="E4427">
        <v>4562500</v>
      </c>
      <c r="F4427">
        <v>6050000</v>
      </c>
      <c r="G4427">
        <v>5306250</v>
      </c>
      <c r="H4427">
        <v>631130239.88080871</v>
      </c>
      <c r="I4427">
        <v>6.9017612019155011E-6</v>
      </c>
      <c r="J4427">
        <v>1.4701610038529322E-5</v>
      </c>
      <c r="K4427">
        <v>303.13224197545372</v>
      </c>
      <c r="L4427">
        <v>11794.091682088268</v>
      </c>
      <c r="M4427">
        <v>0</v>
      </c>
    </row>
    <row r="4428" spans="1:15" x14ac:dyDescent="0.15">
      <c r="A4428">
        <v>217</v>
      </c>
      <c r="B4428" t="s">
        <v>285</v>
      </c>
      <c r="C4428" t="s">
        <v>464</v>
      </c>
      <c r="D4428">
        <v>5</v>
      </c>
      <c r="E4428">
        <v>4562500</v>
      </c>
      <c r="F4428">
        <v>5306250</v>
      </c>
      <c r="G4428">
        <v>4934375</v>
      </c>
      <c r="H4428">
        <v>86243695.731496945</v>
      </c>
      <c r="I4428">
        <v>2.0010529541140433E-6</v>
      </c>
      <c r="J4428">
        <v>9.8009017907278643E-6</v>
      </c>
      <c r="K4428">
        <v>41.422900047183269</v>
      </c>
      <c r="L4428">
        <v>1647.8139730259038</v>
      </c>
      <c r="M4428">
        <v>0</v>
      </c>
    </row>
    <row r="4429" spans="1:15" x14ac:dyDescent="0.15">
      <c r="A4429">
        <v>217</v>
      </c>
      <c r="B4429" t="s">
        <v>285</v>
      </c>
      <c r="C4429" t="s">
        <v>464</v>
      </c>
      <c r="D4429">
        <v>6</v>
      </c>
      <c r="E4429">
        <v>4562500</v>
      </c>
      <c r="F4429">
        <v>4934375</v>
      </c>
      <c r="G4429">
        <v>4748437.5</v>
      </c>
      <c r="H4429">
        <v>2485193.2207551952</v>
      </c>
      <c r="I4429">
        <v>1.0339232253523804E-7</v>
      </c>
      <c r="J4429">
        <v>7.9032411591490591E-6</v>
      </c>
      <c r="K4429">
        <v>1.1936398308089191</v>
      </c>
      <c r="L4429">
        <v>-47.662926578370353</v>
      </c>
      <c r="M4429">
        <v>0</v>
      </c>
    </row>
    <row r="4430" spans="1:15" x14ac:dyDescent="0.15">
      <c r="A4430">
        <v>217</v>
      </c>
      <c r="B4430" t="s">
        <v>285</v>
      </c>
      <c r="C4430" t="s">
        <v>464</v>
      </c>
      <c r="D4430">
        <v>7</v>
      </c>
      <c r="E4430">
        <v>4748437.5</v>
      </c>
      <c r="F4430">
        <v>4934375</v>
      </c>
      <c r="G4430">
        <v>4841406.25</v>
      </c>
      <c r="H4430">
        <v>33363697.282704812</v>
      </c>
      <c r="I4430">
        <v>1.0093667399950009E-6</v>
      </c>
      <c r="J4430">
        <v>8.8092155766088219E-6</v>
      </c>
      <c r="K4430">
        <v>16.024604303236455</v>
      </c>
      <c r="L4430">
        <v>589.13236278622173</v>
      </c>
      <c r="M4430">
        <v>0</v>
      </c>
    </row>
    <row r="4431" spans="1:15" x14ac:dyDescent="0.15">
      <c r="A4431">
        <v>217</v>
      </c>
      <c r="B4431" t="s">
        <v>285</v>
      </c>
      <c r="C4431" t="s">
        <v>464</v>
      </c>
      <c r="D4431">
        <v>8</v>
      </c>
      <c r="E4431">
        <v>4748437.5</v>
      </c>
      <c r="F4431">
        <v>4841406.25</v>
      </c>
      <c r="G4431">
        <v>4794921.875</v>
      </c>
      <c r="H4431">
        <v>15508508.278144348</v>
      </c>
      <c r="I4431">
        <v>5.4591383672229796E-7</v>
      </c>
      <c r="J4431">
        <v>8.345762673336119E-6</v>
      </c>
      <c r="K4431">
        <v>7.4487460542797086</v>
      </c>
      <c r="L4431">
        <v>223.43609932423243</v>
      </c>
      <c r="M4431">
        <v>0</v>
      </c>
    </row>
    <row r="4432" spans="1:15" x14ac:dyDescent="0.15">
      <c r="A4432">
        <v>217</v>
      </c>
      <c r="B4432" t="s">
        <v>285</v>
      </c>
      <c r="C4432" t="s">
        <v>464</v>
      </c>
      <c r="D4432">
        <v>9</v>
      </c>
      <c r="E4432">
        <v>4748437.5</v>
      </c>
      <c r="F4432">
        <v>4794921.875</v>
      </c>
      <c r="G4432">
        <v>4771679.6875</v>
      </c>
      <c r="H4432">
        <v>8434277.7581879739</v>
      </c>
      <c r="I4432">
        <v>3.2207734694805988E-7</v>
      </c>
      <c r="J4432">
        <v>8.1219261835618809E-6</v>
      </c>
      <c r="K4432">
        <v>4.0509887892015231</v>
      </c>
      <c r="L4432">
        <v>76.756997756630611</v>
      </c>
      <c r="M4432">
        <v>0</v>
      </c>
    </row>
    <row r="4433" spans="1:15" x14ac:dyDescent="0.15">
      <c r="A4433">
        <v>217</v>
      </c>
      <c r="B4433" t="s">
        <v>285</v>
      </c>
      <c r="C4433" t="s">
        <v>464</v>
      </c>
      <c r="D4433">
        <v>10</v>
      </c>
      <c r="E4433">
        <v>4748437.5</v>
      </c>
      <c r="F4433">
        <v>4771679.6875</v>
      </c>
      <c r="G4433">
        <v>4760058.59375</v>
      </c>
      <c r="H4433">
        <v>5324012.1724723848</v>
      </c>
      <c r="I4433">
        <v>2.1208854291744954E-7</v>
      </c>
      <c r="J4433">
        <v>8.0119373795312706E-6</v>
      </c>
      <c r="K4433">
        <v>2.5571263174633292</v>
      </c>
      <c r="L4433">
        <v>11.847618419295529</v>
      </c>
      <c r="M4433">
        <v>0</v>
      </c>
    </row>
    <row r="4434" spans="1:15" x14ac:dyDescent="0.15">
      <c r="A4434">
        <v>217</v>
      </c>
      <c r="B4434" t="s">
        <v>285</v>
      </c>
      <c r="C4434" t="s">
        <v>464</v>
      </c>
      <c r="D4434">
        <v>11</v>
      </c>
      <c r="E4434">
        <v>4748437.5</v>
      </c>
      <c r="F4434">
        <v>4760058.59375</v>
      </c>
      <c r="G4434">
        <v>4754248.046875</v>
      </c>
      <c r="H4434">
        <v>3871312.6464111367</v>
      </c>
      <c r="I4434">
        <v>1.5757940372601896E-7</v>
      </c>
      <c r="J4434">
        <v>7.95742824033984E-6</v>
      </c>
      <c r="K4434">
        <v>1.8593938425706846</v>
      </c>
      <c r="L4434">
        <v>-18.571504720798547</v>
      </c>
      <c r="M4434">
        <v>0</v>
      </c>
    </row>
    <row r="4435" spans="1:15" x14ac:dyDescent="0.15">
      <c r="A4435">
        <v>217</v>
      </c>
      <c r="B4435" t="s">
        <v>285</v>
      </c>
      <c r="C4435" t="s">
        <v>464</v>
      </c>
      <c r="D4435">
        <v>12</v>
      </c>
      <c r="E4435">
        <v>4754248.046875</v>
      </c>
      <c r="F4435">
        <v>4760058.59375</v>
      </c>
      <c r="G4435">
        <v>4757153.3203125</v>
      </c>
      <c r="H4435">
        <v>4589260.0484304875</v>
      </c>
      <c r="I4435">
        <v>1.8479365313550756E-7</v>
      </c>
      <c r="J4435">
        <v>7.9846424897493286E-6</v>
      </c>
      <c r="K4435">
        <v>2.204224420860958</v>
      </c>
      <c r="L4435">
        <v>-3.5292802349911119</v>
      </c>
      <c r="M4435">
        <v>0</v>
      </c>
    </row>
    <row r="4436" spans="1:15" x14ac:dyDescent="0.15">
      <c r="A4436">
        <v>217</v>
      </c>
      <c r="B4436" t="s">
        <v>285</v>
      </c>
      <c r="C4436" t="s">
        <v>464</v>
      </c>
      <c r="D4436">
        <v>13</v>
      </c>
      <c r="E4436">
        <v>4757153.3203125</v>
      </c>
      <c r="F4436">
        <v>4760058.59375</v>
      </c>
      <c r="G4436">
        <v>4758605.95703125</v>
      </c>
      <c r="H4436">
        <v>4954533.4600340575</v>
      </c>
      <c r="I4436">
        <v>1.9843130469527231E-7</v>
      </c>
      <c r="J4436">
        <v>7.9982801413090933E-6</v>
      </c>
      <c r="K4436">
        <v>2.3796654648748272</v>
      </c>
      <c r="L4436">
        <v>4.1173298392842916</v>
      </c>
      <c r="M4436">
        <v>0</v>
      </c>
    </row>
    <row r="4437" spans="1:15" x14ac:dyDescent="0.15">
      <c r="A4437">
        <v>217</v>
      </c>
      <c r="B4437" t="s">
        <v>285</v>
      </c>
      <c r="C4437" t="s">
        <v>464</v>
      </c>
      <c r="D4437">
        <v>14</v>
      </c>
      <c r="E4437">
        <v>4757153.3203125</v>
      </c>
      <c r="F4437">
        <v>4758605.95703125</v>
      </c>
      <c r="G4437">
        <v>4757879.638671875</v>
      </c>
      <c r="H4437">
        <v>4771366.3090436645</v>
      </c>
      <c r="I4437">
        <v>1.916098074795711E-7</v>
      </c>
      <c r="J4437">
        <v>7.9914586440933921E-6</v>
      </c>
      <c r="K4437">
        <v>2.2916901697179033</v>
      </c>
      <c r="L4437">
        <v>0.28345967943724998</v>
      </c>
      <c r="M4437">
        <v>0</v>
      </c>
    </row>
    <row r="4438" spans="1:15" x14ac:dyDescent="0.15">
      <c r="A4438">
        <v>217</v>
      </c>
      <c r="B4438" t="s">
        <v>285</v>
      </c>
      <c r="C4438" t="s">
        <v>465</v>
      </c>
      <c r="D4438">
        <v>14</v>
      </c>
      <c r="E4438">
        <v>4757153.3203125</v>
      </c>
      <c r="F4438">
        <v>4758605.95703125</v>
      </c>
      <c r="G4438">
        <v>4757879.638671875</v>
      </c>
      <c r="H4438">
        <v>4771366.3090436645</v>
      </c>
      <c r="I4438">
        <v>1.916098074795711E-7</v>
      </c>
      <c r="J4438">
        <v>7.9914586440933921E-6</v>
      </c>
      <c r="K4438">
        <v>2.2916901697179033</v>
      </c>
      <c r="L4438">
        <v>0.28345967943724998</v>
      </c>
      <c r="M4438">
        <v>0</v>
      </c>
      <c r="N4438" t="s">
        <v>466</v>
      </c>
      <c r="O4438" t="s">
        <v>467</v>
      </c>
    </row>
    <row r="4439" spans="1:15" x14ac:dyDescent="0.15">
      <c r="A4439">
        <v>218</v>
      </c>
      <c r="B4439" t="s">
        <v>286</v>
      </c>
      <c r="C4439" t="s">
        <v>461</v>
      </c>
      <c r="D4439">
        <v>0</v>
      </c>
      <c r="E4439">
        <v>100000</v>
      </c>
      <c r="F4439">
        <v>12000000</v>
      </c>
      <c r="G4439">
        <v>100000</v>
      </c>
      <c r="H4439">
        <v>-23.155286514003343</v>
      </c>
      <c r="I4439">
        <v>-3.7575991558939275E-4</v>
      </c>
      <c r="J4439">
        <v>-3.6821321188842764E-4</v>
      </c>
      <c r="K4439">
        <v>-1.1121498339074051E-5</v>
      </c>
      <c r="L4439">
        <v>-100.023155286514</v>
      </c>
      <c r="M4439">
        <v>0</v>
      </c>
      <c r="O4439" t="s">
        <v>462</v>
      </c>
    </row>
    <row r="4440" spans="1:15" x14ac:dyDescent="0.15">
      <c r="A4440">
        <v>218</v>
      </c>
      <c r="B4440" t="s">
        <v>286</v>
      </c>
      <c r="C4440" t="s">
        <v>461</v>
      </c>
      <c r="D4440">
        <v>0</v>
      </c>
      <c r="E4440">
        <v>100000</v>
      </c>
      <c r="F4440">
        <v>12000000</v>
      </c>
      <c r="G4440">
        <v>12000000</v>
      </c>
      <c r="H4440">
        <v>54395631825008.898</v>
      </c>
      <c r="I4440">
        <v>3.1974019570487698E-2</v>
      </c>
      <c r="J4440">
        <v>3.1981566274188661E-2</v>
      </c>
      <c r="K4440">
        <v>26126255.385735139</v>
      </c>
      <c r="L4440">
        <v>453296831.87507415</v>
      </c>
      <c r="M4440">
        <v>0</v>
      </c>
      <c r="O4440" t="s">
        <v>463</v>
      </c>
    </row>
    <row r="4441" spans="1:15" x14ac:dyDescent="0.15">
      <c r="A4441">
        <v>218</v>
      </c>
      <c r="B4441" t="s">
        <v>286</v>
      </c>
      <c r="C4441" t="s">
        <v>464</v>
      </c>
      <c r="D4441">
        <v>1</v>
      </c>
      <c r="E4441">
        <v>100000</v>
      </c>
      <c r="F4441">
        <v>12000000</v>
      </c>
      <c r="G4441">
        <v>6050000</v>
      </c>
      <c r="H4441">
        <v>8722414501.3349228</v>
      </c>
      <c r="I4441">
        <v>3.8542230322547409E-5</v>
      </c>
      <c r="J4441">
        <v>4.6088934023512535E-5</v>
      </c>
      <c r="K4441">
        <v>4189.3810439636072</v>
      </c>
      <c r="L4441">
        <v>144072.1405179326</v>
      </c>
      <c r="M4441">
        <v>0</v>
      </c>
    </row>
    <row r="4442" spans="1:15" x14ac:dyDescent="0.15">
      <c r="A4442">
        <v>218</v>
      </c>
      <c r="B4442" t="s">
        <v>286</v>
      </c>
      <c r="C4442" t="s">
        <v>464</v>
      </c>
      <c r="D4442">
        <v>2</v>
      </c>
      <c r="E4442">
        <v>100000</v>
      </c>
      <c r="F4442">
        <v>6050000</v>
      </c>
      <c r="G4442">
        <v>3075000</v>
      </c>
      <c r="H4442">
        <v>-300611.99819904863</v>
      </c>
      <c r="I4442">
        <v>-7.6033977307611226E-6</v>
      </c>
      <c r="J4442">
        <v>-5.6694029795996139E-8</v>
      </c>
      <c r="K4442">
        <v>-0.14438412742829118</v>
      </c>
      <c r="L4442">
        <v>-109.77599994143247</v>
      </c>
      <c r="M4442">
        <v>0</v>
      </c>
    </row>
    <row r="4443" spans="1:15" x14ac:dyDescent="0.15">
      <c r="A4443">
        <v>218</v>
      </c>
      <c r="B4443" t="s">
        <v>286</v>
      </c>
      <c r="C4443" t="s">
        <v>464</v>
      </c>
      <c r="D4443">
        <v>3</v>
      </c>
      <c r="E4443">
        <v>3075000</v>
      </c>
      <c r="F4443">
        <v>6050000</v>
      </c>
      <c r="G4443">
        <v>4562500</v>
      </c>
      <c r="H4443">
        <v>-11404926.544599937</v>
      </c>
      <c r="I4443">
        <v>-2.1362337357199459E-6</v>
      </c>
      <c r="J4443">
        <v>5.4104699652451808E-6</v>
      </c>
      <c r="K4443">
        <v>-5.4777932264548896</v>
      </c>
      <c r="L4443">
        <v>-349.97099275835478</v>
      </c>
      <c r="M4443">
        <v>0</v>
      </c>
    </row>
    <row r="4444" spans="1:15" x14ac:dyDescent="0.15">
      <c r="A4444">
        <v>218</v>
      </c>
      <c r="B4444" t="s">
        <v>286</v>
      </c>
      <c r="C4444" t="s">
        <v>464</v>
      </c>
      <c r="D4444">
        <v>4</v>
      </c>
      <c r="E4444">
        <v>4562500</v>
      </c>
      <c r="F4444">
        <v>6050000</v>
      </c>
      <c r="G4444">
        <v>5306250</v>
      </c>
      <c r="H4444">
        <v>379111410.77487296</v>
      </c>
      <c r="I4444">
        <v>4.9603220364549207E-6</v>
      </c>
      <c r="J4444">
        <v>1.2507025737420047E-5</v>
      </c>
      <c r="K4444">
        <v>182.08744351778748</v>
      </c>
      <c r="L4444">
        <v>7044.6202266171586</v>
      </c>
      <c r="M4444">
        <v>0</v>
      </c>
    </row>
    <row r="4445" spans="1:15" x14ac:dyDescent="0.15">
      <c r="A4445">
        <v>218</v>
      </c>
      <c r="B4445" t="s">
        <v>286</v>
      </c>
      <c r="C4445" t="s">
        <v>464</v>
      </c>
      <c r="D4445">
        <v>5</v>
      </c>
      <c r="E4445">
        <v>4562500</v>
      </c>
      <c r="F4445">
        <v>5306250</v>
      </c>
      <c r="G4445">
        <v>4934375</v>
      </c>
      <c r="H4445">
        <v>24923955.24489633</v>
      </c>
      <c r="I4445">
        <v>7.8641014542300366E-7</v>
      </c>
      <c r="J4445">
        <v>8.3331138463881303E-6</v>
      </c>
      <c r="K4445">
        <v>11.970991017175997</v>
      </c>
      <c r="L4445">
        <v>405.10865600803203</v>
      </c>
      <c r="M4445">
        <v>0</v>
      </c>
    </row>
    <row r="4446" spans="1:15" x14ac:dyDescent="0.15">
      <c r="A4446">
        <v>218</v>
      </c>
      <c r="B4446" t="s">
        <v>286</v>
      </c>
      <c r="C4446" t="s">
        <v>464</v>
      </c>
      <c r="D4446">
        <v>6</v>
      </c>
      <c r="E4446">
        <v>4562500</v>
      </c>
      <c r="F4446">
        <v>4934375</v>
      </c>
      <c r="G4446">
        <v>4748437.5</v>
      </c>
      <c r="H4446">
        <v>-12461151.944109932</v>
      </c>
      <c r="I4446">
        <v>-8.1689470685518207E-7</v>
      </c>
      <c r="J4446">
        <v>6.7298089941099446E-6</v>
      </c>
      <c r="K4446">
        <v>-5.9850989347748556</v>
      </c>
      <c r="L4446">
        <v>-362.42636539092979</v>
      </c>
      <c r="M4446">
        <v>0</v>
      </c>
    </row>
    <row r="4447" spans="1:15" x14ac:dyDescent="0.15">
      <c r="A4447">
        <v>218</v>
      </c>
      <c r="B4447" t="s">
        <v>286</v>
      </c>
      <c r="C4447" t="s">
        <v>464</v>
      </c>
      <c r="D4447">
        <v>7</v>
      </c>
      <c r="E4447">
        <v>4748437.5</v>
      </c>
      <c r="F4447">
        <v>4934375</v>
      </c>
      <c r="G4447">
        <v>4841406.25</v>
      </c>
      <c r="H4447">
        <v>-1202673.5612353936</v>
      </c>
      <c r="I4447">
        <v>-5.2584142834134755E-8</v>
      </c>
      <c r="J4447">
        <v>7.4941195581309919E-6</v>
      </c>
      <c r="K4447">
        <v>-0.57764485037309932</v>
      </c>
      <c r="L4447">
        <v>-124.84140968825729</v>
      </c>
      <c r="M4447">
        <v>0</v>
      </c>
    </row>
    <row r="4448" spans="1:15" x14ac:dyDescent="0.15">
      <c r="A4448">
        <v>218</v>
      </c>
      <c r="B4448" t="s">
        <v>286</v>
      </c>
      <c r="C4448" t="s">
        <v>464</v>
      </c>
      <c r="D4448">
        <v>8</v>
      </c>
      <c r="E4448">
        <v>4841406.25</v>
      </c>
      <c r="F4448">
        <v>4934375</v>
      </c>
      <c r="G4448">
        <v>4887890.625</v>
      </c>
      <c r="H4448">
        <v>9699139.1862054188</v>
      </c>
      <c r="I4448">
        <v>3.5735028185355565E-7</v>
      </c>
      <c r="J4448">
        <v>7.9040539828186823E-6</v>
      </c>
      <c r="K4448">
        <v>4.658502510197704</v>
      </c>
      <c r="L4448">
        <v>98.432001252184705</v>
      </c>
      <c r="M4448">
        <v>0</v>
      </c>
    </row>
    <row r="4449" spans="1:15" x14ac:dyDescent="0.15">
      <c r="A4449">
        <v>218</v>
      </c>
      <c r="B4449" t="s">
        <v>286</v>
      </c>
      <c r="C4449" t="s">
        <v>464</v>
      </c>
      <c r="D4449">
        <v>9</v>
      </c>
      <c r="E4449">
        <v>4841406.25</v>
      </c>
      <c r="F4449">
        <v>4887890.625</v>
      </c>
      <c r="G4449">
        <v>4864648.4375</v>
      </c>
      <c r="H4449">
        <v>3746368.4416551604</v>
      </c>
      <c r="I4449">
        <v>1.5003219891179492E-7</v>
      </c>
      <c r="J4449">
        <v>7.6967358998769216E-6</v>
      </c>
      <c r="K4449">
        <v>1.7993830642618018</v>
      </c>
      <c r="L4449">
        <v>-22.987889262960529</v>
      </c>
      <c r="M4449">
        <v>0</v>
      </c>
    </row>
    <row r="4450" spans="1:15" x14ac:dyDescent="0.15">
      <c r="A4450">
        <v>218</v>
      </c>
      <c r="B4450" t="s">
        <v>286</v>
      </c>
      <c r="C4450" t="s">
        <v>464</v>
      </c>
      <c r="D4450">
        <v>10</v>
      </c>
      <c r="E4450">
        <v>4864648.4375</v>
      </c>
      <c r="F4450">
        <v>4887890.625</v>
      </c>
      <c r="G4450">
        <v>4876269.53125</v>
      </c>
      <c r="H4450">
        <v>6592365.9093886968</v>
      </c>
      <c r="I4450">
        <v>2.5309342307050165E-7</v>
      </c>
      <c r="J4450">
        <v>7.7997971240356283E-6</v>
      </c>
      <c r="K4450">
        <v>3.1663173965692786</v>
      </c>
      <c r="L4450">
        <v>35.192812192618618</v>
      </c>
      <c r="M4450">
        <v>0</v>
      </c>
    </row>
    <row r="4451" spans="1:15" x14ac:dyDescent="0.15">
      <c r="A4451">
        <v>218</v>
      </c>
      <c r="B4451" t="s">
        <v>286</v>
      </c>
      <c r="C4451" t="s">
        <v>464</v>
      </c>
      <c r="D4451">
        <v>11</v>
      </c>
      <c r="E4451">
        <v>4864648.4375</v>
      </c>
      <c r="F4451">
        <v>4876269.53125</v>
      </c>
      <c r="G4451">
        <v>4870458.984375</v>
      </c>
      <c r="H4451">
        <v>5137367.1694258982</v>
      </c>
      <c r="I4451">
        <v>2.0141374854479189E-7</v>
      </c>
      <c r="J4451">
        <v>7.7481174495099186E-6</v>
      </c>
      <c r="K4451">
        <v>2.467480607827103</v>
      </c>
      <c r="L4451">
        <v>5.4801443951621565</v>
      </c>
      <c r="M4451">
        <v>0</v>
      </c>
    </row>
    <row r="4452" spans="1:15" x14ac:dyDescent="0.15">
      <c r="A4452">
        <v>218</v>
      </c>
      <c r="B4452" t="s">
        <v>286</v>
      </c>
      <c r="C4452" t="s">
        <v>464</v>
      </c>
      <c r="D4452">
        <v>12</v>
      </c>
      <c r="E4452">
        <v>4864648.4375</v>
      </c>
      <c r="F4452">
        <v>4870458.984375</v>
      </c>
      <c r="G4452">
        <v>4867553.7109375</v>
      </c>
      <c r="H4452">
        <v>4433947.7430317579</v>
      </c>
      <c r="I4452">
        <v>1.7568595740823902E-7</v>
      </c>
      <c r="J4452">
        <v>7.7223896583733657E-6</v>
      </c>
      <c r="K4452">
        <v>2.1296278251554748</v>
      </c>
      <c r="L4452">
        <v>-8.9080879977024185</v>
      </c>
      <c r="M4452">
        <v>0</v>
      </c>
    </row>
    <row r="4453" spans="1:15" x14ac:dyDescent="0.15">
      <c r="A4453">
        <v>218</v>
      </c>
      <c r="B4453" t="s">
        <v>286</v>
      </c>
      <c r="C4453" t="s">
        <v>464</v>
      </c>
      <c r="D4453">
        <v>13</v>
      </c>
      <c r="E4453">
        <v>4867553.7109375</v>
      </c>
      <c r="F4453">
        <v>4870458.984375</v>
      </c>
      <c r="G4453">
        <v>4869006.34765625</v>
      </c>
      <c r="H4453">
        <v>4783663.0718886582</v>
      </c>
      <c r="I4453">
        <v>1.8854040626160974E-7</v>
      </c>
      <c r="J4453">
        <v>7.7352441072267364E-6</v>
      </c>
      <c r="K4453">
        <v>2.2975963124673737</v>
      </c>
      <c r="L4453">
        <v>-1.7527862909579632</v>
      </c>
      <c r="M4453">
        <v>0</v>
      </c>
    </row>
    <row r="4454" spans="1:15" x14ac:dyDescent="0.15">
      <c r="A4454">
        <v>218</v>
      </c>
      <c r="B4454" t="s">
        <v>286</v>
      </c>
      <c r="C4454" t="s">
        <v>464</v>
      </c>
      <c r="D4454">
        <v>14</v>
      </c>
      <c r="E4454">
        <v>4869006.34765625</v>
      </c>
      <c r="F4454">
        <v>4870458.984375</v>
      </c>
      <c r="G4454">
        <v>4869732.666015625</v>
      </c>
      <c r="H4454">
        <v>4960016.3437880445</v>
      </c>
      <c r="I4454">
        <v>1.9497475125175284E-7</v>
      </c>
      <c r="J4454">
        <v>7.7416784522168795E-6</v>
      </c>
      <c r="K4454">
        <v>2.3822988973105015</v>
      </c>
      <c r="L4454">
        <v>1.8539760591475936</v>
      </c>
      <c r="M4454">
        <v>0</v>
      </c>
    </row>
    <row r="4455" spans="1:15" x14ac:dyDescent="0.15">
      <c r="A4455">
        <v>218</v>
      </c>
      <c r="B4455" t="s">
        <v>286</v>
      </c>
      <c r="C4455" t="s">
        <v>464</v>
      </c>
      <c r="D4455">
        <v>15</v>
      </c>
      <c r="E4455">
        <v>4869006.34765625</v>
      </c>
      <c r="F4455">
        <v>4869732.666015625</v>
      </c>
      <c r="G4455">
        <v>4869369.5068359375</v>
      </c>
      <c r="H4455">
        <v>4871715.1594750807</v>
      </c>
      <c r="I4455">
        <v>1.9175699733010672E-7</v>
      </c>
      <c r="J4455">
        <v>7.7384606982952334E-6</v>
      </c>
      <c r="K4455">
        <v>2.3398877842335373</v>
      </c>
      <c r="L4455">
        <v>4.8171588454114837E-2</v>
      </c>
      <c r="M4455">
        <v>0</v>
      </c>
    </row>
    <row r="4456" spans="1:15" x14ac:dyDescent="0.15">
      <c r="A4456">
        <v>218</v>
      </c>
      <c r="B4456" t="s">
        <v>286</v>
      </c>
      <c r="C4456" t="s">
        <v>465</v>
      </c>
      <c r="D4456">
        <v>15</v>
      </c>
      <c r="E4456">
        <v>4869006.34765625</v>
      </c>
      <c r="F4456">
        <v>4869732.666015625</v>
      </c>
      <c r="G4456">
        <v>4869369.5068359375</v>
      </c>
      <c r="H4456">
        <v>4871715.1594750807</v>
      </c>
      <c r="I4456">
        <v>1.9175699733010672E-7</v>
      </c>
      <c r="J4456">
        <v>7.7384606982952334E-6</v>
      </c>
      <c r="K4456">
        <v>2.3398877842335373</v>
      </c>
      <c r="L4456">
        <v>4.8171588454114837E-2</v>
      </c>
      <c r="M4456">
        <v>0</v>
      </c>
      <c r="N4456" t="s">
        <v>466</v>
      </c>
      <c r="O4456" t="s">
        <v>467</v>
      </c>
    </row>
    <row r="4457" spans="1:15" x14ac:dyDescent="0.15">
      <c r="A4457">
        <v>219</v>
      </c>
      <c r="B4457" t="s">
        <v>287</v>
      </c>
      <c r="C4457" t="s">
        <v>461</v>
      </c>
      <c r="D4457">
        <v>0</v>
      </c>
      <c r="E4457">
        <v>100000</v>
      </c>
      <c r="F4457">
        <v>12000000</v>
      </c>
      <c r="G4457">
        <v>100000</v>
      </c>
      <c r="H4457">
        <v>18.437928575086381</v>
      </c>
      <c r="I4457">
        <v>-3.7383273736457646E-4</v>
      </c>
      <c r="J4457">
        <v>-3.6737574731829961E-4</v>
      </c>
      <c r="K4457">
        <v>7.6905183670904857E-6</v>
      </c>
      <c r="L4457">
        <v>-99.981562071424918</v>
      </c>
      <c r="M4457">
        <v>0</v>
      </c>
      <c r="O4457" t="s">
        <v>462</v>
      </c>
    </row>
    <row r="4458" spans="1:15" x14ac:dyDescent="0.15">
      <c r="A4458">
        <v>219</v>
      </c>
      <c r="B4458" t="s">
        <v>287</v>
      </c>
      <c r="C4458" t="s">
        <v>461</v>
      </c>
      <c r="D4458">
        <v>0</v>
      </c>
      <c r="E4458">
        <v>100000</v>
      </c>
      <c r="F4458">
        <v>12000000</v>
      </c>
      <c r="G4458">
        <v>12000000</v>
      </c>
      <c r="H4458">
        <v>18556874704967.043</v>
      </c>
      <c r="I4458">
        <v>1.0899300736115199E-2</v>
      </c>
      <c r="J4458">
        <v>1.0905757726161475E-2</v>
      </c>
      <c r="K4458">
        <v>7740131.1743435524</v>
      </c>
      <c r="L4458">
        <v>154640522.54139203</v>
      </c>
      <c r="M4458">
        <v>0</v>
      </c>
      <c r="O4458" t="s">
        <v>463</v>
      </c>
    </row>
    <row r="4459" spans="1:15" x14ac:dyDescent="0.15">
      <c r="A4459">
        <v>219</v>
      </c>
      <c r="B4459" t="s">
        <v>287</v>
      </c>
      <c r="C4459" t="s">
        <v>464</v>
      </c>
      <c r="D4459">
        <v>1</v>
      </c>
      <c r="E4459">
        <v>100000</v>
      </c>
      <c r="F4459">
        <v>12000000</v>
      </c>
      <c r="G4459">
        <v>6050000</v>
      </c>
      <c r="H4459">
        <v>1724487438.9090512</v>
      </c>
      <c r="I4459">
        <v>1.0261701637461102E-5</v>
      </c>
      <c r="J4459">
        <v>1.671869168373797E-5</v>
      </c>
      <c r="K4459">
        <v>719.28916899412366</v>
      </c>
      <c r="L4459">
        <v>28403.924610066962</v>
      </c>
      <c r="M4459">
        <v>0</v>
      </c>
    </row>
    <row r="4460" spans="1:15" x14ac:dyDescent="0.15">
      <c r="A4460">
        <v>219</v>
      </c>
      <c r="B4460" t="s">
        <v>287</v>
      </c>
      <c r="C4460" t="s">
        <v>464</v>
      </c>
      <c r="D4460">
        <v>2</v>
      </c>
      <c r="E4460">
        <v>100000</v>
      </c>
      <c r="F4460">
        <v>6050000</v>
      </c>
      <c r="G4460">
        <v>3075000</v>
      </c>
      <c r="H4460">
        <v>-196391.17241920598</v>
      </c>
      <c r="I4460">
        <v>-7.4296100428256562E-6</v>
      </c>
      <c r="J4460">
        <v>-9.7261999654878812E-7</v>
      </c>
      <c r="K4460">
        <v>-8.1915379619440912E-2</v>
      </c>
      <c r="L4460">
        <v>-106.38670479412052</v>
      </c>
      <c r="M4460">
        <v>0</v>
      </c>
    </row>
    <row r="4461" spans="1:15" x14ac:dyDescent="0.15">
      <c r="A4461">
        <v>219</v>
      </c>
      <c r="B4461" t="s">
        <v>287</v>
      </c>
      <c r="C4461" t="s">
        <v>464</v>
      </c>
      <c r="D4461">
        <v>3</v>
      </c>
      <c r="E4461">
        <v>3075000</v>
      </c>
      <c r="F4461">
        <v>6050000</v>
      </c>
      <c r="G4461">
        <v>4562500</v>
      </c>
      <c r="H4461">
        <v>-4174575.461418055</v>
      </c>
      <c r="I4461">
        <v>-3.1272318317506502E-6</v>
      </c>
      <c r="J4461">
        <v>3.3297582145262176E-6</v>
      </c>
      <c r="K4461">
        <v>-1.7412286380272184</v>
      </c>
      <c r="L4461">
        <v>-191.49754435984778</v>
      </c>
      <c r="M4461">
        <v>0</v>
      </c>
    </row>
    <row r="4462" spans="1:15" x14ac:dyDescent="0.15">
      <c r="A4462">
        <v>219</v>
      </c>
      <c r="B4462" t="s">
        <v>287</v>
      </c>
      <c r="C4462" t="s">
        <v>464</v>
      </c>
      <c r="D4462">
        <v>4</v>
      </c>
      <c r="E4462">
        <v>4562500</v>
      </c>
      <c r="F4462">
        <v>6050000</v>
      </c>
      <c r="G4462">
        <v>5306250</v>
      </c>
      <c r="H4462">
        <v>35488987.78011626</v>
      </c>
      <c r="I4462">
        <v>9.2667270786646912E-7</v>
      </c>
      <c r="J4462">
        <v>7.3836627541433369E-6</v>
      </c>
      <c r="K4462">
        <v>14.802569130309978</v>
      </c>
      <c r="L4462">
        <v>568.81484626838653</v>
      </c>
      <c r="M4462">
        <v>0</v>
      </c>
    </row>
    <row r="4463" spans="1:15" x14ac:dyDescent="0.15">
      <c r="A4463">
        <v>219</v>
      </c>
      <c r="B4463" t="s">
        <v>287</v>
      </c>
      <c r="C4463" t="s">
        <v>464</v>
      </c>
      <c r="D4463">
        <v>5</v>
      </c>
      <c r="E4463">
        <v>4562500</v>
      </c>
      <c r="F4463">
        <v>5306250</v>
      </c>
      <c r="G4463">
        <v>4934375</v>
      </c>
      <c r="H4463">
        <v>-11820835.419911709</v>
      </c>
      <c r="I4463">
        <v>-1.4922779027962548E-6</v>
      </c>
      <c r="J4463">
        <v>4.964712143480613E-6</v>
      </c>
      <c r="K4463">
        <v>-4.9305078681138603</v>
      </c>
      <c r="L4463">
        <v>-339.56094581201688</v>
      </c>
      <c r="M4463">
        <v>0</v>
      </c>
    </row>
    <row r="4464" spans="1:15" x14ac:dyDescent="0.15">
      <c r="A4464">
        <v>219</v>
      </c>
      <c r="B4464" t="s">
        <v>287</v>
      </c>
      <c r="C4464" t="s">
        <v>464</v>
      </c>
      <c r="D4464">
        <v>6</v>
      </c>
      <c r="E4464">
        <v>4934375</v>
      </c>
      <c r="F4464">
        <v>5306250</v>
      </c>
      <c r="G4464">
        <v>5120312.5</v>
      </c>
      <c r="H4464">
        <v>-7819374.0186371617</v>
      </c>
      <c r="I4464">
        <v>-3.9139847439952463E-7</v>
      </c>
      <c r="J4464">
        <v>6.0655915718773432E-6</v>
      </c>
      <c r="K4464">
        <v>-3.2614856525008262</v>
      </c>
      <c r="L4464">
        <v>-252.71282795019175</v>
      </c>
      <c r="M4464">
        <v>0</v>
      </c>
    </row>
    <row r="4465" spans="1:15" x14ac:dyDescent="0.15">
      <c r="A4465">
        <v>219</v>
      </c>
      <c r="B4465" t="s">
        <v>287</v>
      </c>
      <c r="C4465" t="s">
        <v>464</v>
      </c>
      <c r="D4465">
        <v>7</v>
      </c>
      <c r="E4465">
        <v>5120312.5</v>
      </c>
      <c r="F4465">
        <v>5306250</v>
      </c>
      <c r="G4465">
        <v>5213281.25</v>
      </c>
      <c r="H4465">
        <v>6822027.4155274918</v>
      </c>
      <c r="I4465">
        <v>2.3919276810733114E-7</v>
      </c>
      <c r="J4465">
        <v>6.696182814384199E-6</v>
      </c>
      <c r="K4465">
        <v>2.845489227613152</v>
      </c>
      <c r="L4465">
        <v>30.858610697964778</v>
      </c>
      <c r="M4465">
        <v>0</v>
      </c>
    </row>
    <row r="4466" spans="1:15" x14ac:dyDescent="0.15">
      <c r="A4466">
        <v>219</v>
      </c>
      <c r="B4466" t="s">
        <v>287</v>
      </c>
      <c r="C4466" t="s">
        <v>464</v>
      </c>
      <c r="D4466">
        <v>8</v>
      </c>
      <c r="E4466">
        <v>5120312.5</v>
      </c>
      <c r="F4466">
        <v>5213281.25</v>
      </c>
      <c r="G4466">
        <v>5166796.875</v>
      </c>
      <c r="H4466">
        <v>-2000484.5601750135</v>
      </c>
      <c r="I4466">
        <v>-8.3053777376545567E-8</v>
      </c>
      <c r="J4466">
        <v>6.3739362689003223E-6</v>
      </c>
      <c r="K4466">
        <v>-0.83440844184064189</v>
      </c>
      <c r="L4466">
        <v>-138.71808024531666</v>
      </c>
      <c r="M4466">
        <v>0</v>
      </c>
    </row>
    <row r="4467" spans="1:15" x14ac:dyDescent="0.15">
      <c r="A4467">
        <v>219</v>
      </c>
      <c r="B4467" t="s">
        <v>287</v>
      </c>
      <c r="C4467" t="s">
        <v>464</v>
      </c>
      <c r="D4467">
        <v>9</v>
      </c>
      <c r="E4467">
        <v>5166796.875</v>
      </c>
      <c r="F4467">
        <v>5213281.25</v>
      </c>
      <c r="G4467">
        <v>5190039.0625</v>
      </c>
      <c r="H4467">
        <v>2004535.6537714656</v>
      </c>
      <c r="I4467">
        <v>7.6321435779929676E-8</v>
      </c>
      <c r="J4467">
        <v>6.5333114820567975E-6</v>
      </c>
      <c r="K4467">
        <v>0.83609816580195584</v>
      </c>
      <c r="L4467">
        <v>-61.377253048922199</v>
      </c>
      <c r="M4467">
        <v>0</v>
      </c>
    </row>
    <row r="4468" spans="1:15" x14ac:dyDescent="0.15">
      <c r="A4468">
        <v>219</v>
      </c>
      <c r="B4468" t="s">
        <v>287</v>
      </c>
      <c r="C4468" t="s">
        <v>464</v>
      </c>
      <c r="D4468">
        <v>10</v>
      </c>
      <c r="E4468">
        <v>5190039.0625</v>
      </c>
      <c r="F4468">
        <v>5213281.25</v>
      </c>
      <c r="G4468">
        <v>5201660.15625</v>
      </c>
      <c r="H4468">
        <v>4307678.9910158673</v>
      </c>
      <c r="I4468">
        <v>1.5731259735974084E-7</v>
      </c>
      <c r="J4468">
        <v>6.6143026436366087E-6</v>
      </c>
      <c r="K4468">
        <v>1.7967465415123041</v>
      </c>
      <c r="L4468">
        <v>-17.18645852247727</v>
      </c>
      <c r="M4468">
        <v>0</v>
      </c>
    </row>
    <row r="4469" spans="1:15" x14ac:dyDescent="0.15">
      <c r="A4469">
        <v>219</v>
      </c>
      <c r="B4469" t="s">
        <v>287</v>
      </c>
      <c r="C4469" t="s">
        <v>464</v>
      </c>
      <c r="D4469">
        <v>11</v>
      </c>
      <c r="E4469">
        <v>5201660.15625</v>
      </c>
      <c r="F4469">
        <v>5213281.25</v>
      </c>
      <c r="G4469">
        <v>5207470.703125</v>
      </c>
      <c r="H4469">
        <v>5537956.238372189</v>
      </c>
      <c r="I4469">
        <v>1.9814114352394294E-7</v>
      </c>
      <c r="J4469">
        <v>6.6551311898008108E-6</v>
      </c>
      <c r="K4469">
        <v>2.3098990753707875</v>
      </c>
      <c r="L4469">
        <v>6.3463733948395493</v>
      </c>
      <c r="M4469">
        <v>0</v>
      </c>
    </row>
    <row r="4470" spans="1:15" x14ac:dyDescent="0.15">
      <c r="A4470">
        <v>219</v>
      </c>
      <c r="B4470" t="s">
        <v>287</v>
      </c>
      <c r="C4470" t="s">
        <v>464</v>
      </c>
      <c r="D4470">
        <v>12</v>
      </c>
      <c r="E4470">
        <v>5201660.15625</v>
      </c>
      <c r="F4470">
        <v>5207470.703125</v>
      </c>
      <c r="G4470">
        <v>5204565.4296875</v>
      </c>
      <c r="H4470">
        <v>4916163.4055861719</v>
      </c>
      <c r="I4470">
        <v>1.7769929811149982E-7</v>
      </c>
      <c r="J4470">
        <v>6.6346893443883676E-6</v>
      </c>
      <c r="K4470">
        <v>2.0505473167612291</v>
      </c>
      <c r="L4470">
        <v>-5.5413276669795799</v>
      </c>
      <c r="M4470">
        <v>0</v>
      </c>
    </row>
    <row r="4471" spans="1:15" x14ac:dyDescent="0.15">
      <c r="A4471">
        <v>219</v>
      </c>
      <c r="B4471" t="s">
        <v>287</v>
      </c>
      <c r="C4471" t="s">
        <v>464</v>
      </c>
      <c r="D4471">
        <v>13</v>
      </c>
      <c r="E4471">
        <v>5204565.4296875</v>
      </c>
      <c r="F4471">
        <v>5207470.703125</v>
      </c>
      <c r="G4471">
        <v>5206018.06640625</v>
      </c>
      <c r="H4471">
        <v>5225390.4604399977</v>
      </c>
      <c r="I4471">
        <v>1.8791338368465703E-7</v>
      </c>
      <c r="J4471">
        <v>6.6449034299615249E-6</v>
      </c>
      <c r="K4471">
        <v>2.1795269000842707</v>
      </c>
      <c r="L4471">
        <v>0.37211538236402281</v>
      </c>
      <c r="M4471">
        <v>0</v>
      </c>
    </row>
    <row r="4472" spans="1:15" x14ac:dyDescent="0.15">
      <c r="A4472">
        <v>219</v>
      </c>
      <c r="B4472" t="s">
        <v>287</v>
      </c>
      <c r="C4472" t="s">
        <v>465</v>
      </c>
      <c r="D4472">
        <v>13</v>
      </c>
      <c r="E4472">
        <v>5204565.4296875</v>
      </c>
      <c r="F4472">
        <v>5207470.703125</v>
      </c>
      <c r="G4472">
        <v>5206018.06640625</v>
      </c>
      <c r="H4472">
        <v>5225390.4604399977</v>
      </c>
      <c r="I4472">
        <v>1.8791338368465703E-7</v>
      </c>
      <c r="J4472">
        <v>6.6449034299615249E-6</v>
      </c>
      <c r="K4472">
        <v>2.1795269000842707</v>
      </c>
      <c r="L4472">
        <v>0.37211538236402281</v>
      </c>
      <c r="M4472">
        <v>0</v>
      </c>
      <c r="N4472" t="s">
        <v>466</v>
      </c>
      <c r="O4472" t="s">
        <v>467</v>
      </c>
    </row>
    <row r="4473" spans="1:15" x14ac:dyDescent="0.15">
      <c r="A4473">
        <v>220</v>
      </c>
      <c r="B4473" t="s">
        <v>288</v>
      </c>
      <c r="C4473" t="s">
        <v>461</v>
      </c>
      <c r="D4473">
        <v>0</v>
      </c>
      <c r="E4473">
        <v>100000</v>
      </c>
      <c r="F4473">
        <v>12000000</v>
      </c>
      <c r="G4473">
        <v>100000</v>
      </c>
      <c r="H4473">
        <v>17.308476222555971</v>
      </c>
      <c r="I4473">
        <v>-3.7444234519143821E-4</v>
      </c>
      <c r="J4473">
        <v>-3.6823400897709516E-4</v>
      </c>
      <c r="K4473">
        <v>7.2194202159876862E-6</v>
      </c>
      <c r="L4473">
        <v>-99.982691523777447</v>
      </c>
      <c r="M4473">
        <v>0</v>
      </c>
      <c r="O4473" t="s">
        <v>462</v>
      </c>
    </row>
    <row r="4474" spans="1:15" x14ac:dyDescent="0.15">
      <c r="A4474">
        <v>220</v>
      </c>
      <c r="B4474" t="s">
        <v>288</v>
      </c>
      <c r="C4474" t="s">
        <v>461</v>
      </c>
      <c r="D4474">
        <v>0</v>
      </c>
      <c r="E4474">
        <v>100000</v>
      </c>
      <c r="F4474">
        <v>12000000</v>
      </c>
      <c r="G4474">
        <v>12000000</v>
      </c>
      <c r="H4474">
        <v>14302011611907.799</v>
      </c>
      <c r="I4474">
        <v>8.4011994186414078E-3</v>
      </c>
      <c r="J4474">
        <v>8.4074077548557512E-3</v>
      </c>
      <c r="K4474">
        <v>5965414.3110380843</v>
      </c>
      <c r="L4474">
        <v>119183330.09923166</v>
      </c>
      <c r="M4474">
        <v>0</v>
      </c>
      <c r="O4474" t="s">
        <v>463</v>
      </c>
    </row>
    <row r="4475" spans="1:15" x14ac:dyDescent="0.15">
      <c r="A4475">
        <v>220</v>
      </c>
      <c r="B4475" t="s">
        <v>288</v>
      </c>
      <c r="C4475" t="s">
        <v>464</v>
      </c>
      <c r="D4475">
        <v>1</v>
      </c>
      <c r="E4475">
        <v>100000</v>
      </c>
      <c r="F4475">
        <v>12000000</v>
      </c>
      <c r="G4475">
        <v>6050000</v>
      </c>
      <c r="H4475">
        <v>924295358.05851388</v>
      </c>
      <c r="I4475">
        <v>6.9516219072037551E-6</v>
      </c>
      <c r="J4475">
        <v>1.3159958121546791E-5</v>
      </c>
      <c r="K4475">
        <v>385.5265193602246</v>
      </c>
      <c r="L4475">
        <v>15177.609224107668</v>
      </c>
      <c r="M4475">
        <v>0</v>
      </c>
    </row>
    <row r="4476" spans="1:15" x14ac:dyDescent="0.15">
      <c r="A4476">
        <v>220</v>
      </c>
      <c r="B4476" t="s">
        <v>288</v>
      </c>
      <c r="C4476" t="s">
        <v>464</v>
      </c>
      <c r="D4476">
        <v>2</v>
      </c>
      <c r="E4476">
        <v>100000</v>
      </c>
      <c r="F4476">
        <v>6050000</v>
      </c>
      <c r="G4476">
        <v>3075000</v>
      </c>
      <c r="H4476">
        <v>-173603.13745804419</v>
      </c>
      <c r="I4476">
        <v>-7.432998324918421E-6</v>
      </c>
      <c r="J4476">
        <v>-1.2246621105753847E-6</v>
      </c>
      <c r="K4476">
        <v>-7.241041811007061E-2</v>
      </c>
      <c r="L4476">
        <v>-105.64563048644047</v>
      </c>
      <c r="M4476">
        <v>0</v>
      </c>
    </row>
    <row r="4477" spans="1:15" x14ac:dyDescent="0.15">
      <c r="A4477">
        <v>220</v>
      </c>
      <c r="B4477" t="s">
        <v>288</v>
      </c>
      <c r="C4477" t="s">
        <v>464</v>
      </c>
      <c r="D4477">
        <v>3</v>
      </c>
      <c r="E4477">
        <v>3075000</v>
      </c>
      <c r="F4477">
        <v>6050000</v>
      </c>
      <c r="G4477">
        <v>4562500</v>
      </c>
      <c r="H4477">
        <v>-3267479.7260380127</v>
      </c>
      <c r="I4477">
        <v>-3.2716093728859116E-6</v>
      </c>
      <c r="J4477">
        <v>2.9367268414571247E-6</v>
      </c>
      <c r="K4477">
        <v>-1.3628761357252084</v>
      </c>
      <c r="L4477">
        <v>-171.6159939953537</v>
      </c>
      <c r="M4477">
        <v>0</v>
      </c>
    </row>
    <row r="4478" spans="1:15" x14ac:dyDescent="0.15">
      <c r="A4478">
        <v>220</v>
      </c>
      <c r="B4478" t="s">
        <v>288</v>
      </c>
      <c r="C4478" t="s">
        <v>464</v>
      </c>
      <c r="D4478">
        <v>4</v>
      </c>
      <c r="E4478">
        <v>4562500</v>
      </c>
      <c r="F4478">
        <v>6050000</v>
      </c>
      <c r="G4478">
        <v>5306250</v>
      </c>
      <c r="H4478">
        <v>4833285.5708307996</v>
      </c>
      <c r="I4478">
        <v>1.7141715345718734E-7</v>
      </c>
      <c r="J4478">
        <v>6.3797533678002236E-6</v>
      </c>
      <c r="K4478">
        <v>2.0159787095657271</v>
      </c>
      <c r="L4478">
        <v>-8.913346132752892</v>
      </c>
      <c r="M4478">
        <v>0</v>
      </c>
    </row>
    <row r="4479" spans="1:15" x14ac:dyDescent="0.15">
      <c r="A4479">
        <v>220</v>
      </c>
      <c r="B4479" t="s">
        <v>288</v>
      </c>
      <c r="C4479" t="s">
        <v>464</v>
      </c>
      <c r="D4479">
        <v>5</v>
      </c>
      <c r="E4479">
        <v>5306250</v>
      </c>
      <c r="F4479">
        <v>6050000</v>
      </c>
      <c r="G4479">
        <v>5678125</v>
      </c>
      <c r="H4479">
        <v>226175373.19911584</v>
      </c>
      <c r="I4479">
        <v>3.0716744789318689E-6</v>
      </c>
      <c r="J4479">
        <v>9.2800106932749052E-6</v>
      </c>
      <c r="K4479">
        <v>94.33846403557817</v>
      </c>
      <c r="L4479">
        <v>3883.2756975078191</v>
      </c>
      <c r="M4479">
        <v>0</v>
      </c>
    </row>
    <row r="4480" spans="1:15" x14ac:dyDescent="0.15">
      <c r="A4480">
        <v>220</v>
      </c>
      <c r="B4480" t="s">
        <v>288</v>
      </c>
      <c r="C4480" t="s">
        <v>464</v>
      </c>
      <c r="D4480">
        <v>6</v>
      </c>
      <c r="E4480">
        <v>5306250</v>
      </c>
      <c r="F4480">
        <v>5678125</v>
      </c>
      <c r="G4480">
        <v>5492187.5</v>
      </c>
      <c r="H4480">
        <v>73649862.834422559</v>
      </c>
      <c r="I4480">
        <v>1.5077359667397082E-6</v>
      </c>
      <c r="J4480">
        <v>7.7160721810827444E-6</v>
      </c>
      <c r="K4480">
        <v>30.71959089955245</v>
      </c>
      <c r="L4480">
        <v>1240.9932351075515</v>
      </c>
      <c r="M4480">
        <v>0</v>
      </c>
    </row>
    <row r="4481" spans="1:15" x14ac:dyDescent="0.15">
      <c r="A4481">
        <v>220</v>
      </c>
      <c r="B4481" t="s">
        <v>288</v>
      </c>
      <c r="C4481" t="s">
        <v>464</v>
      </c>
      <c r="D4481">
        <v>7</v>
      </c>
      <c r="E4481">
        <v>5306250</v>
      </c>
      <c r="F4481">
        <v>5492187.5</v>
      </c>
      <c r="G4481">
        <v>5399218.75</v>
      </c>
      <c r="H4481">
        <v>30827695.980857156</v>
      </c>
      <c r="I4481">
        <v>8.1224853712244266E-7</v>
      </c>
      <c r="J4481">
        <v>7.0205847514654789E-6</v>
      </c>
      <c r="K4481">
        <v>12.858329567249275</v>
      </c>
      <c r="L4481">
        <v>470.96586391979685</v>
      </c>
      <c r="M4481">
        <v>0</v>
      </c>
    </row>
    <row r="4482" spans="1:15" x14ac:dyDescent="0.15">
      <c r="A4482">
        <v>220</v>
      </c>
      <c r="B4482" t="s">
        <v>288</v>
      </c>
      <c r="C4482" t="s">
        <v>464</v>
      </c>
      <c r="D4482">
        <v>8</v>
      </c>
      <c r="E4482">
        <v>5306250</v>
      </c>
      <c r="F4482">
        <v>5399218.75</v>
      </c>
      <c r="G4482">
        <v>5352734.375</v>
      </c>
      <c r="H4482">
        <v>15973493.785335522</v>
      </c>
      <c r="I4482">
        <v>4.8514370411902417E-7</v>
      </c>
      <c r="J4482">
        <v>6.6934799184620604E-6</v>
      </c>
      <c r="K4482">
        <v>6.6625948160314445</v>
      </c>
      <c r="L4482">
        <v>198.41745669166559</v>
      </c>
      <c r="M4482">
        <v>0</v>
      </c>
    </row>
    <row r="4483" spans="1:15" x14ac:dyDescent="0.15">
      <c r="A4483">
        <v>220</v>
      </c>
      <c r="B4483" t="s">
        <v>288</v>
      </c>
      <c r="C4483" t="s">
        <v>464</v>
      </c>
      <c r="D4483">
        <v>9</v>
      </c>
      <c r="E4483">
        <v>5306250</v>
      </c>
      <c r="F4483">
        <v>5352734.375</v>
      </c>
      <c r="G4483">
        <v>5329492.1875</v>
      </c>
      <c r="H4483">
        <v>9969262.65369552</v>
      </c>
      <c r="I4483">
        <v>3.2662277504381416E-7</v>
      </c>
      <c r="J4483">
        <v>6.5349589893868504E-6</v>
      </c>
      <c r="K4483">
        <v>4.1582110068584779</v>
      </c>
      <c r="L4483">
        <v>87.058396990951962</v>
      </c>
      <c r="M4483">
        <v>0</v>
      </c>
    </row>
    <row r="4484" spans="1:15" x14ac:dyDescent="0.15">
      <c r="A4484">
        <v>220</v>
      </c>
      <c r="B4484" t="s">
        <v>288</v>
      </c>
      <c r="C4484" t="s">
        <v>464</v>
      </c>
      <c r="D4484">
        <v>10</v>
      </c>
      <c r="E4484">
        <v>5306250</v>
      </c>
      <c r="F4484">
        <v>5329492.1875</v>
      </c>
      <c r="G4484">
        <v>5317871.09375</v>
      </c>
      <c r="H4484">
        <v>7296443.8641451551</v>
      </c>
      <c r="I4484">
        <v>2.4860627843662828E-7</v>
      </c>
      <c r="J4484">
        <v>6.4569424927796645E-6</v>
      </c>
      <c r="K4484">
        <v>3.0433698299208269</v>
      </c>
      <c r="L4484">
        <v>37.206106269114656</v>
      </c>
      <c r="M4484">
        <v>0</v>
      </c>
    </row>
    <row r="4485" spans="1:15" x14ac:dyDescent="0.15">
      <c r="A4485">
        <v>220</v>
      </c>
      <c r="B4485" t="s">
        <v>288</v>
      </c>
      <c r="C4485" t="s">
        <v>464</v>
      </c>
      <c r="D4485">
        <v>11</v>
      </c>
      <c r="E4485">
        <v>5306250</v>
      </c>
      <c r="F4485">
        <v>5317871.09375</v>
      </c>
      <c r="G4485">
        <v>5312060.546875</v>
      </c>
      <c r="H4485">
        <v>6039134.645911186</v>
      </c>
      <c r="I4485">
        <v>2.0990886665388325E-7</v>
      </c>
      <c r="J4485">
        <v>6.4182450809969195E-6</v>
      </c>
      <c r="K4485">
        <v>2.5189421754496024</v>
      </c>
      <c r="L4485">
        <v>13.68723290369708</v>
      </c>
      <c r="M4485">
        <v>0</v>
      </c>
    </row>
    <row r="4486" spans="1:15" x14ac:dyDescent="0.15">
      <c r="A4486">
        <v>220</v>
      </c>
      <c r="B4486" t="s">
        <v>288</v>
      </c>
      <c r="C4486" t="s">
        <v>464</v>
      </c>
      <c r="D4486">
        <v>12</v>
      </c>
      <c r="E4486">
        <v>5306250</v>
      </c>
      <c r="F4486">
        <v>5312060.546875</v>
      </c>
      <c r="G4486">
        <v>5309155.2734375</v>
      </c>
      <c r="H4486">
        <v>5429837.5816153372</v>
      </c>
      <c r="I4486">
        <v>1.9063738794932373E-7</v>
      </c>
      <c r="J4486">
        <v>6.39897360229236E-6</v>
      </c>
      <c r="K4486">
        <v>2.2648024414280115</v>
      </c>
      <c r="L4486">
        <v>2.2730981100068566</v>
      </c>
      <c r="M4486">
        <v>0</v>
      </c>
    </row>
    <row r="4487" spans="1:15" x14ac:dyDescent="0.15">
      <c r="A4487">
        <v>220</v>
      </c>
      <c r="B4487" t="s">
        <v>288</v>
      </c>
      <c r="C4487" t="s">
        <v>464</v>
      </c>
      <c r="D4487">
        <v>13</v>
      </c>
      <c r="E4487">
        <v>5306250</v>
      </c>
      <c r="F4487">
        <v>5309155.2734375</v>
      </c>
      <c r="G4487">
        <v>5307702.63671875</v>
      </c>
      <c r="H4487">
        <v>5129971.2343626218</v>
      </c>
      <c r="I4487">
        <v>1.8102072544288912E-7</v>
      </c>
      <c r="J4487">
        <v>6.3893569397859254E-6</v>
      </c>
      <c r="K4487">
        <v>2.13972723887324</v>
      </c>
      <c r="L4487">
        <v>-3.34855613663396</v>
      </c>
      <c r="M4487">
        <v>0</v>
      </c>
    </row>
    <row r="4488" spans="1:15" x14ac:dyDescent="0.15">
      <c r="A4488">
        <v>220</v>
      </c>
      <c r="B4488" t="s">
        <v>288</v>
      </c>
      <c r="C4488" t="s">
        <v>464</v>
      </c>
      <c r="D4488">
        <v>14</v>
      </c>
      <c r="E4488">
        <v>5307702.63671875</v>
      </c>
      <c r="F4488">
        <v>5309155.2734375</v>
      </c>
      <c r="G4488">
        <v>5308428.955078125</v>
      </c>
      <c r="H4488">
        <v>5279510.3940912392</v>
      </c>
      <c r="I4488">
        <v>1.8582756397698317E-7</v>
      </c>
      <c r="J4488">
        <v>6.3941637783200194E-6</v>
      </c>
      <c r="K4488">
        <v>2.2021004957067736</v>
      </c>
      <c r="L4488">
        <v>-0.54476684592758573</v>
      </c>
      <c r="M4488">
        <v>0</v>
      </c>
    </row>
    <row r="4489" spans="1:15" x14ac:dyDescent="0.15">
      <c r="A4489">
        <v>220</v>
      </c>
      <c r="B4489" t="s">
        <v>288</v>
      </c>
      <c r="C4489" t="s">
        <v>465</v>
      </c>
      <c r="D4489">
        <v>14</v>
      </c>
      <c r="E4489">
        <v>5307702.63671875</v>
      </c>
      <c r="F4489">
        <v>5309155.2734375</v>
      </c>
      <c r="G4489">
        <v>5308428.955078125</v>
      </c>
      <c r="H4489">
        <v>5279510.3940912392</v>
      </c>
      <c r="I4489">
        <v>1.8582756397698317E-7</v>
      </c>
      <c r="J4489">
        <v>6.3941637783200194E-6</v>
      </c>
      <c r="K4489">
        <v>2.2021004957067736</v>
      </c>
      <c r="L4489">
        <v>-0.54476684592758573</v>
      </c>
      <c r="M4489">
        <v>0</v>
      </c>
      <c r="N4489" t="s">
        <v>466</v>
      </c>
      <c r="O4489" t="s">
        <v>467</v>
      </c>
    </row>
    <row r="4490" spans="1:15" x14ac:dyDescent="0.15">
      <c r="A4490">
        <v>221</v>
      </c>
      <c r="B4490" t="s">
        <v>289</v>
      </c>
      <c r="C4490" t="s">
        <v>461</v>
      </c>
      <c r="D4490">
        <v>0</v>
      </c>
      <c r="E4490">
        <v>100000</v>
      </c>
      <c r="F4490">
        <v>12000000</v>
      </c>
      <c r="G4490">
        <v>100000</v>
      </c>
      <c r="H4490">
        <v>-10.112600593617387</v>
      </c>
      <c r="I4490">
        <v>-3.7322958729360338E-4</v>
      </c>
      <c r="J4490">
        <v>-3.6888769938838226E-4</v>
      </c>
      <c r="K4490">
        <v>-3.374398172226364E-6</v>
      </c>
      <c r="L4490">
        <v>-100.01011260059362</v>
      </c>
      <c r="M4490">
        <v>0</v>
      </c>
      <c r="O4490" t="s">
        <v>462</v>
      </c>
    </row>
    <row r="4491" spans="1:15" x14ac:dyDescent="0.15">
      <c r="A4491">
        <v>221</v>
      </c>
      <c r="B4491" t="s">
        <v>289</v>
      </c>
      <c r="C4491" t="s">
        <v>461</v>
      </c>
      <c r="D4491">
        <v>0</v>
      </c>
      <c r="E4491">
        <v>100000</v>
      </c>
      <c r="F4491">
        <v>12000000</v>
      </c>
      <c r="G4491">
        <v>12000000</v>
      </c>
      <c r="H4491">
        <v>2247669651970.5811</v>
      </c>
      <c r="I4491">
        <v>1.2307691927463194E-3</v>
      </c>
      <c r="J4491">
        <v>1.2351110806515405E-3</v>
      </c>
      <c r="K4491">
        <v>750008.10080101527</v>
      </c>
      <c r="L4491">
        <v>18730480.433088176</v>
      </c>
      <c r="M4491">
        <v>0</v>
      </c>
      <c r="O4491" t="s">
        <v>463</v>
      </c>
    </row>
    <row r="4492" spans="1:15" x14ac:dyDescent="0.15">
      <c r="A4492">
        <v>221</v>
      </c>
      <c r="B4492" t="s">
        <v>289</v>
      </c>
      <c r="C4492" t="s">
        <v>464</v>
      </c>
      <c r="D4492">
        <v>1</v>
      </c>
      <c r="E4492">
        <v>100000</v>
      </c>
      <c r="F4492">
        <v>12000000</v>
      </c>
      <c r="G4492">
        <v>6050000</v>
      </c>
      <c r="H4492">
        <v>-7953121.6559484685</v>
      </c>
      <c r="I4492">
        <v>-4.2476942468070849E-7</v>
      </c>
      <c r="J4492">
        <v>3.9171184805404251E-6</v>
      </c>
      <c r="K4492">
        <v>-2.6538177722815153</v>
      </c>
      <c r="L4492">
        <v>-231.45655629666891</v>
      </c>
      <c r="M4492">
        <v>0</v>
      </c>
    </row>
    <row r="4493" spans="1:15" x14ac:dyDescent="0.15">
      <c r="A4493">
        <v>221</v>
      </c>
      <c r="B4493" t="s">
        <v>289</v>
      </c>
      <c r="C4493" t="s">
        <v>464</v>
      </c>
      <c r="D4493">
        <v>2</v>
      </c>
      <c r="E4493">
        <v>6050000</v>
      </c>
      <c r="F4493">
        <v>12000000</v>
      </c>
      <c r="G4493">
        <v>9025000</v>
      </c>
      <c r="H4493">
        <v>74981726381.825272</v>
      </c>
      <c r="I4493">
        <v>9.4507965477955608E-5</v>
      </c>
      <c r="J4493">
        <v>9.8849853383176748E-5</v>
      </c>
      <c r="K4493">
        <v>25020.092320555217</v>
      </c>
      <c r="L4493">
        <v>830722.45298421348</v>
      </c>
      <c r="M4493">
        <v>0</v>
      </c>
    </row>
    <row r="4494" spans="1:15" x14ac:dyDescent="0.15">
      <c r="A4494">
        <v>221</v>
      </c>
      <c r="B4494" t="s">
        <v>289</v>
      </c>
      <c r="C4494" t="s">
        <v>464</v>
      </c>
      <c r="D4494">
        <v>3</v>
      </c>
      <c r="E4494">
        <v>6050000</v>
      </c>
      <c r="F4494">
        <v>9025000</v>
      </c>
      <c r="G4494">
        <v>7537500</v>
      </c>
      <c r="H4494">
        <v>3326940736.4924831</v>
      </c>
      <c r="I4494">
        <v>1.0197688290545604E-5</v>
      </c>
      <c r="J4494">
        <v>1.4539576195766737E-5</v>
      </c>
      <c r="K4494">
        <v>1110.1420091100281</v>
      </c>
      <c r="L4494">
        <v>44038.517233731116</v>
      </c>
      <c r="M4494">
        <v>0</v>
      </c>
    </row>
    <row r="4495" spans="1:15" x14ac:dyDescent="0.15">
      <c r="A4495">
        <v>221</v>
      </c>
      <c r="B4495" t="s">
        <v>289</v>
      </c>
      <c r="C4495" t="s">
        <v>464</v>
      </c>
      <c r="D4495">
        <v>4</v>
      </c>
      <c r="E4495">
        <v>6050000</v>
      </c>
      <c r="F4495">
        <v>7537500</v>
      </c>
      <c r="G4495">
        <v>6793750</v>
      </c>
      <c r="H4495">
        <v>362230389.54252523</v>
      </c>
      <c r="I4495">
        <v>2.9782348995256926E-6</v>
      </c>
      <c r="J4495">
        <v>7.3201228047468261E-6</v>
      </c>
      <c r="K4495">
        <v>120.86995358727083</v>
      </c>
      <c r="L4495">
        <v>5231.8180613435179</v>
      </c>
      <c r="M4495">
        <v>0</v>
      </c>
    </row>
    <row r="4496" spans="1:15" x14ac:dyDescent="0.15">
      <c r="A4496">
        <v>221</v>
      </c>
      <c r="B4496" t="s">
        <v>289</v>
      </c>
      <c r="C4496" t="s">
        <v>464</v>
      </c>
      <c r="D4496">
        <v>5</v>
      </c>
      <c r="E4496">
        <v>6050000</v>
      </c>
      <c r="F4496">
        <v>6793750</v>
      </c>
      <c r="G4496">
        <v>6421875</v>
      </c>
      <c r="H4496">
        <v>62770539.158016361</v>
      </c>
      <c r="I4496">
        <v>1.0443227803843314E-6</v>
      </c>
      <c r="J4496">
        <v>5.386210685605465E-6</v>
      </c>
      <c r="K4496">
        <v>20.945432447728667</v>
      </c>
      <c r="L4496">
        <v>877.44878494234729</v>
      </c>
      <c r="M4496">
        <v>0</v>
      </c>
    </row>
    <row r="4497" spans="1:15" x14ac:dyDescent="0.15">
      <c r="A4497">
        <v>221</v>
      </c>
      <c r="B4497" t="s">
        <v>289</v>
      </c>
      <c r="C4497" t="s">
        <v>464</v>
      </c>
      <c r="D4497">
        <v>6</v>
      </c>
      <c r="E4497">
        <v>6050000</v>
      </c>
      <c r="F4497">
        <v>6421875</v>
      </c>
      <c r="G4497">
        <v>6235937.5</v>
      </c>
      <c r="H4497">
        <v>9332545.0140321851</v>
      </c>
      <c r="I4497">
        <v>2.5575959251758638E-7</v>
      </c>
      <c r="J4497">
        <v>4.5976474977387199E-6</v>
      </c>
      <c r="K4497">
        <v>3.1141072512491608</v>
      </c>
      <c r="L4497">
        <v>49.657449485858145</v>
      </c>
      <c r="M4497">
        <v>0</v>
      </c>
    </row>
    <row r="4498" spans="1:15" x14ac:dyDescent="0.15">
      <c r="A4498">
        <v>221</v>
      </c>
      <c r="B4498" t="s">
        <v>289</v>
      </c>
      <c r="C4498" t="s">
        <v>464</v>
      </c>
      <c r="D4498">
        <v>7</v>
      </c>
      <c r="E4498">
        <v>6050000</v>
      </c>
      <c r="F4498">
        <v>6235937.5</v>
      </c>
      <c r="G4498">
        <v>6142968.75</v>
      </c>
      <c r="H4498">
        <v>-2608016.3317786995</v>
      </c>
      <c r="I4498">
        <v>-9.7489506035556077E-8</v>
      </c>
      <c r="J4498">
        <v>4.2443983991855775E-6</v>
      </c>
      <c r="K4498">
        <v>-0.87024949335436186</v>
      </c>
      <c r="L4498">
        <v>-142.4553084659384</v>
      </c>
      <c r="M4498">
        <v>0</v>
      </c>
    </row>
    <row r="4499" spans="1:15" x14ac:dyDescent="0.15">
      <c r="A4499">
        <v>221</v>
      </c>
      <c r="B4499" t="s">
        <v>289</v>
      </c>
      <c r="C4499" t="s">
        <v>464</v>
      </c>
      <c r="D4499">
        <v>8</v>
      </c>
      <c r="E4499">
        <v>6142968.75</v>
      </c>
      <c r="F4499">
        <v>6235937.5</v>
      </c>
      <c r="G4499">
        <v>6189453.125</v>
      </c>
      <c r="H4499">
        <v>2383780.6699369592</v>
      </c>
      <c r="I4499">
        <v>7.5822783841204868E-8</v>
      </c>
      <c r="J4499">
        <v>4.4177106890623384E-6</v>
      </c>
      <c r="K4499">
        <v>0.79542596992317771</v>
      </c>
      <c r="L4499">
        <v>-61.486408866906814</v>
      </c>
      <c r="M4499">
        <v>0</v>
      </c>
    </row>
    <row r="4500" spans="1:15" x14ac:dyDescent="0.15">
      <c r="A4500">
        <v>221</v>
      </c>
      <c r="B4500" t="s">
        <v>289</v>
      </c>
      <c r="C4500" t="s">
        <v>464</v>
      </c>
      <c r="D4500">
        <v>9</v>
      </c>
      <c r="E4500">
        <v>6189453.125</v>
      </c>
      <c r="F4500">
        <v>6235937.5</v>
      </c>
      <c r="G4500">
        <v>6212695.3125</v>
      </c>
      <c r="H4500">
        <v>5595022.8133346364</v>
      </c>
      <c r="I4500">
        <v>1.6495093336192522E-7</v>
      </c>
      <c r="J4500">
        <v>4.5068388385830588E-6</v>
      </c>
      <c r="K4500">
        <v>1.8669613795285553</v>
      </c>
      <c r="L4500">
        <v>-9.9421019074056449</v>
      </c>
      <c r="M4500">
        <v>0</v>
      </c>
    </row>
    <row r="4501" spans="1:15" x14ac:dyDescent="0.15">
      <c r="A4501">
        <v>221</v>
      </c>
      <c r="B4501" t="s">
        <v>289</v>
      </c>
      <c r="C4501" t="s">
        <v>464</v>
      </c>
      <c r="D4501">
        <v>10</v>
      </c>
      <c r="E4501">
        <v>6212695.3125</v>
      </c>
      <c r="F4501">
        <v>6235937.5</v>
      </c>
      <c r="G4501">
        <v>6224316.40625</v>
      </c>
      <c r="H4501">
        <v>7395671.3333999868</v>
      </c>
      <c r="I4501">
        <v>2.1014434107735669E-7</v>
      </c>
      <c r="J4501">
        <v>4.5520322462984903E-6</v>
      </c>
      <c r="K4501">
        <v>2.4678063371318042</v>
      </c>
      <c r="L4501">
        <v>18.819013216837732</v>
      </c>
      <c r="M4501">
        <v>0</v>
      </c>
    </row>
    <row r="4502" spans="1:15" x14ac:dyDescent="0.15">
      <c r="A4502">
        <v>221</v>
      </c>
      <c r="B4502" t="s">
        <v>289</v>
      </c>
      <c r="C4502" t="s">
        <v>464</v>
      </c>
      <c r="D4502">
        <v>11</v>
      </c>
      <c r="E4502">
        <v>6212695.3125</v>
      </c>
      <c r="F4502">
        <v>6224316.40625</v>
      </c>
      <c r="G4502">
        <v>6218505.859375</v>
      </c>
      <c r="H4502">
        <v>6478614.083404636</v>
      </c>
      <c r="I4502">
        <v>1.8749508800309789E-7</v>
      </c>
      <c r="J4502">
        <v>4.5293829932242315E-6</v>
      </c>
      <c r="K4502">
        <v>2.1618003518697773</v>
      </c>
      <c r="L4502">
        <v>4.1828090205543127</v>
      </c>
      <c r="M4502">
        <v>0</v>
      </c>
    </row>
    <row r="4503" spans="1:15" x14ac:dyDescent="0.15">
      <c r="A4503">
        <v>221</v>
      </c>
      <c r="B4503" t="s">
        <v>289</v>
      </c>
      <c r="C4503" t="s">
        <v>464</v>
      </c>
      <c r="D4503">
        <v>12</v>
      </c>
      <c r="E4503">
        <v>6212695.3125</v>
      </c>
      <c r="F4503">
        <v>6218505.859375</v>
      </c>
      <c r="G4503">
        <v>6215600.5859375</v>
      </c>
      <c r="H4503">
        <v>6032674.3570498042</v>
      </c>
      <c r="I4503">
        <v>1.7620995761062829E-7</v>
      </c>
      <c r="J4503">
        <v>4.5180978628317619E-6</v>
      </c>
      <c r="K4503">
        <v>2.0129980548142981</v>
      </c>
      <c r="L4503">
        <v>-2.9430177560243767</v>
      </c>
      <c r="M4503">
        <v>0</v>
      </c>
    </row>
    <row r="4504" spans="1:15" x14ac:dyDescent="0.15">
      <c r="A4504">
        <v>221</v>
      </c>
      <c r="B4504" t="s">
        <v>289</v>
      </c>
      <c r="C4504" t="s">
        <v>464</v>
      </c>
      <c r="D4504">
        <v>13</v>
      </c>
      <c r="E4504">
        <v>6215600.5859375</v>
      </c>
      <c r="F4504">
        <v>6218505.859375</v>
      </c>
      <c r="G4504">
        <v>6217053.22265625</v>
      </c>
      <c r="H4504">
        <v>6254596.8717347998</v>
      </c>
      <c r="I4504">
        <v>1.8184908577453515E-7</v>
      </c>
      <c r="J4504">
        <v>4.5237369909956687E-6</v>
      </c>
      <c r="K4504">
        <v>2.087049721445092</v>
      </c>
      <c r="L4504">
        <v>0.60388173840514769</v>
      </c>
      <c r="M4504">
        <v>0</v>
      </c>
    </row>
    <row r="4505" spans="1:15" x14ac:dyDescent="0.15">
      <c r="A4505">
        <v>221</v>
      </c>
      <c r="B4505" t="s">
        <v>289</v>
      </c>
      <c r="C4505" t="s">
        <v>465</v>
      </c>
      <c r="D4505">
        <v>13</v>
      </c>
      <c r="E4505">
        <v>6215600.5859375</v>
      </c>
      <c r="F4505">
        <v>6218505.859375</v>
      </c>
      <c r="G4505">
        <v>6217053.22265625</v>
      </c>
      <c r="H4505">
        <v>6254596.8717347998</v>
      </c>
      <c r="I4505">
        <v>1.8184908577453515E-7</v>
      </c>
      <c r="J4505">
        <v>4.5237369909956687E-6</v>
      </c>
      <c r="K4505">
        <v>2.087049721445092</v>
      </c>
      <c r="L4505">
        <v>0.60388173840514769</v>
      </c>
      <c r="M4505">
        <v>0</v>
      </c>
      <c r="N4505" t="s">
        <v>466</v>
      </c>
      <c r="O4505" t="s">
        <v>467</v>
      </c>
    </row>
    <row r="4506" spans="1:15" x14ac:dyDescent="0.15">
      <c r="A4506">
        <v>222</v>
      </c>
      <c r="B4506" t="s">
        <v>290</v>
      </c>
      <c r="C4506" t="s">
        <v>461</v>
      </c>
      <c r="D4506">
        <v>0</v>
      </c>
      <c r="E4506">
        <v>100000</v>
      </c>
      <c r="F4506">
        <v>12000000</v>
      </c>
      <c r="G4506">
        <v>100000</v>
      </c>
      <c r="H4506">
        <v>9.5002362395236943</v>
      </c>
      <c r="I4506">
        <v>-3.7387457480001103E-4</v>
      </c>
      <c r="J4506">
        <v>-3.6969834900209329E-4</v>
      </c>
      <c r="K4506">
        <v>3.4222269770267272E-6</v>
      </c>
      <c r="L4506">
        <v>-99.990499763760482</v>
      </c>
      <c r="M4506">
        <v>0</v>
      </c>
      <c r="O4506" t="s">
        <v>462</v>
      </c>
    </row>
    <row r="4507" spans="1:15" x14ac:dyDescent="0.15">
      <c r="A4507">
        <v>222</v>
      </c>
      <c r="B4507" t="s">
        <v>290</v>
      </c>
      <c r="C4507" t="s">
        <v>461</v>
      </c>
      <c r="D4507">
        <v>0</v>
      </c>
      <c r="E4507">
        <v>100000</v>
      </c>
      <c r="F4507">
        <v>12000000</v>
      </c>
      <c r="G4507">
        <v>12000000</v>
      </c>
      <c r="H4507">
        <v>1813360397797.2644</v>
      </c>
      <c r="I4507">
        <v>9.9187857276721784E-4</v>
      </c>
      <c r="J4507">
        <v>9.9605479856513558E-4</v>
      </c>
      <c r="K4507">
        <v>653218.5848806689</v>
      </c>
      <c r="L4507">
        <v>15111236.648310537</v>
      </c>
      <c r="M4507">
        <v>0</v>
      </c>
      <c r="O4507" t="s">
        <v>463</v>
      </c>
    </row>
    <row r="4508" spans="1:15" x14ac:dyDescent="0.15">
      <c r="A4508">
        <v>222</v>
      </c>
      <c r="B4508" t="s">
        <v>290</v>
      </c>
      <c r="C4508" t="s">
        <v>464</v>
      </c>
      <c r="D4508">
        <v>1</v>
      </c>
      <c r="E4508">
        <v>100000</v>
      </c>
      <c r="F4508">
        <v>12000000</v>
      </c>
      <c r="G4508">
        <v>6050000</v>
      </c>
      <c r="H4508">
        <v>-9233121.3035985865</v>
      </c>
      <c r="I4508">
        <v>-7.5229951128856465E-7</v>
      </c>
      <c r="J4508">
        <v>3.4239262866291644E-6</v>
      </c>
      <c r="K4508">
        <v>-3.3260053761483577</v>
      </c>
      <c r="L4508">
        <v>-252.61357526609234</v>
      </c>
      <c r="M4508">
        <v>0</v>
      </c>
    </row>
    <row r="4509" spans="1:15" x14ac:dyDescent="0.15">
      <c r="A4509">
        <v>222</v>
      </c>
      <c r="B4509" t="s">
        <v>290</v>
      </c>
      <c r="C4509" t="s">
        <v>464</v>
      </c>
      <c r="D4509">
        <v>2</v>
      </c>
      <c r="E4509">
        <v>6050000</v>
      </c>
      <c r="F4509">
        <v>12000000</v>
      </c>
      <c r="G4509">
        <v>9025000</v>
      </c>
      <c r="H4509">
        <v>56134672264.401566</v>
      </c>
      <c r="I4509">
        <v>7.3018083186150701E-5</v>
      </c>
      <c r="J4509">
        <v>7.7194308984068427E-5</v>
      </c>
      <c r="K4509">
        <v>20221.138182919593</v>
      </c>
      <c r="L4509">
        <v>621890.82841442176</v>
      </c>
      <c r="M4509">
        <v>0</v>
      </c>
    </row>
    <row r="4510" spans="1:15" x14ac:dyDescent="0.15">
      <c r="A4510">
        <v>222</v>
      </c>
      <c r="B4510" t="s">
        <v>290</v>
      </c>
      <c r="C4510" t="s">
        <v>464</v>
      </c>
      <c r="D4510">
        <v>3</v>
      </c>
      <c r="E4510">
        <v>6050000</v>
      </c>
      <c r="F4510">
        <v>9025000</v>
      </c>
      <c r="G4510">
        <v>7537500</v>
      </c>
      <c r="H4510">
        <v>1824186241.1362169</v>
      </c>
      <c r="I4510">
        <v>6.9755520031030071E-6</v>
      </c>
      <c r="J4510">
        <v>1.1151777801020736E-5</v>
      </c>
      <c r="K4510">
        <v>657.11832928591809</v>
      </c>
      <c r="L4510">
        <v>24101.475835969712</v>
      </c>
      <c r="M4510">
        <v>0</v>
      </c>
    </row>
    <row r="4511" spans="1:15" x14ac:dyDescent="0.15">
      <c r="A4511">
        <v>222</v>
      </c>
      <c r="B4511" t="s">
        <v>290</v>
      </c>
      <c r="C4511" t="s">
        <v>464</v>
      </c>
      <c r="D4511">
        <v>4</v>
      </c>
      <c r="E4511">
        <v>6050000</v>
      </c>
      <c r="F4511">
        <v>7537500</v>
      </c>
      <c r="G4511">
        <v>6793750</v>
      </c>
      <c r="H4511">
        <v>220488087.18799707</v>
      </c>
      <c r="I4511">
        <v>2.1753747854561847E-6</v>
      </c>
      <c r="J4511">
        <v>6.3516005833739138E-6</v>
      </c>
      <c r="K4511">
        <v>79.425422806708582</v>
      </c>
      <c r="L4511">
        <v>3145.4548252143081</v>
      </c>
      <c r="M4511">
        <v>0</v>
      </c>
    </row>
    <row r="4512" spans="1:15" x14ac:dyDescent="0.15">
      <c r="A4512">
        <v>222</v>
      </c>
      <c r="B4512" t="s">
        <v>290</v>
      </c>
      <c r="C4512" t="s">
        <v>464</v>
      </c>
      <c r="D4512">
        <v>5</v>
      </c>
      <c r="E4512">
        <v>6050000</v>
      </c>
      <c r="F4512">
        <v>6793750</v>
      </c>
      <c r="G4512">
        <v>6421875</v>
      </c>
      <c r="H4512">
        <v>22838643.75882097</v>
      </c>
      <c r="I4512">
        <v>5.0602083164805366E-7</v>
      </c>
      <c r="J4512">
        <v>4.6822466295657827E-6</v>
      </c>
      <c r="K4512">
        <v>8.2270609719131365</v>
      </c>
      <c r="L4512">
        <v>255.63824831254064</v>
      </c>
      <c r="M4512">
        <v>0</v>
      </c>
    </row>
    <row r="4513" spans="1:15" x14ac:dyDescent="0.15">
      <c r="A4513">
        <v>222</v>
      </c>
      <c r="B4513" t="s">
        <v>290</v>
      </c>
      <c r="C4513" t="s">
        <v>464</v>
      </c>
      <c r="D4513">
        <v>6</v>
      </c>
      <c r="E4513">
        <v>6050000</v>
      </c>
      <c r="F4513">
        <v>6421875</v>
      </c>
      <c r="G4513">
        <v>6235937.5</v>
      </c>
      <c r="H4513">
        <v>-4248115.5154461106</v>
      </c>
      <c r="I4513">
        <v>-1.7070963401021428E-7</v>
      </c>
      <c r="J4513">
        <v>4.0055161639075148E-6</v>
      </c>
      <c r="K4513">
        <v>-1.5302793690543384</v>
      </c>
      <c r="L4513">
        <v>-168.12312527901557</v>
      </c>
      <c r="M4513">
        <v>0</v>
      </c>
    </row>
    <row r="4514" spans="1:15" x14ac:dyDescent="0.15">
      <c r="A4514">
        <v>222</v>
      </c>
      <c r="B4514" t="s">
        <v>290</v>
      </c>
      <c r="C4514" t="s">
        <v>464</v>
      </c>
      <c r="D4514">
        <v>7</v>
      </c>
      <c r="E4514">
        <v>6235937.5</v>
      </c>
      <c r="F4514">
        <v>6421875</v>
      </c>
      <c r="G4514">
        <v>6328906.25</v>
      </c>
      <c r="H4514">
        <v>5323755.2590468926</v>
      </c>
      <c r="I4514">
        <v>1.5527177378120156E-7</v>
      </c>
      <c r="J4514">
        <v>4.3314975716989306E-6</v>
      </c>
      <c r="K4514">
        <v>1.917752191340415</v>
      </c>
      <c r="L4514">
        <v>-15.881906782125386</v>
      </c>
      <c r="M4514">
        <v>0</v>
      </c>
    </row>
    <row r="4515" spans="1:15" x14ac:dyDescent="0.15">
      <c r="A4515">
        <v>222</v>
      </c>
      <c r="B4515" t="s">
        <v>290</v>
      </c>
      <c r="C4515" t="s">
        <v>464</v>
      </c>
      <c r="D4515">
        <v>8</v>
      </c>
      <c r="E4515">
        <v>6328906.25</v>
      </c>
      <c r="F4515">
        <v>6421875</v>
      </c>
      <c r="G4515">
        <v>6375390.625</v>
      </c>
      <c r="H4515">
        <v>12947275.348881701</v>
      </c>
      <c r="I4515">
        <v>3.2749086800276826E-7</v>
      </c>
      <c r="J4515">
        <v>4.5037166659204973E-6</v>
      </c>
      <c r="K4515">
        <v>4.6639382285674138</v>
      </c>
      <c r="L4515">
        <v>103.08207152219322</v>
      </c>
      <c r="M4515">
        <v>0</v>
      </c>
    </row>
    <row r="4516" spans="1:15" x14ac:dyDescent="0.15">
      <c r="A4516">
        <v>222</v>
      </c>
      <c r="B4516" t="s">
        <v>290</v>
      </c>
      <c r="C4516" t="s">
        <v>464</v>
      </c>
      <c r="D4516">
        <v>9</v>
      </c>
      <c r="E4516">
        <v>6328906.25</v>
      </c>
      <c r="F4516">
        <v>6375390.625</v>
      </c>
      <c r="G4516">
        <v>6352148.4375</v>
      </c>
      <c r="H4516">
        <v>8870139.4991341401</v>
      </c>
      <c r="I4516">
        <v>2.4060292755541729E-7</v>
      </c>
      <c r="J4516">
        <v>4.4168287254731464E-6</v>
      </c>
      <c r="K4516">
        <v>3.1952500883756034</v>
      </c>
      <c r="L4516">
        <v>39.639990885117598</v>
      </c>
      <c r="M4516">
        <v>0</v>
      </c>
    </row>
    <row r="4517" spans="1:15" x14ac:dyDescent="0.15">
      <c r="A4517">
        <v>222</v>
      </c>
      <c r="B4517" t="s">
        <v>290</v>
      </c>
      <c r="C4517" t="s">
        <v>464</v>
      </c>
      <c r="D4517">
        <v>10</v>
      </c>
      <c r="E4517">
        <v>6328906.25</v>
      </c>
      <c r="F4517">
        <v>6352148.4375</v>
      </c>
      <c r="G4517">
        <v>6340527.34375</v>
      </c>
      <c r="H4517">
        <v>7032749.362340983</v>
      </c>
      <c r="I4517">
        <v>1.9774211643429467E-7</v>
      </c>
      <c r="J4517">
        <v>4.3739679143520238E-6</v>
      </c>
      <c r="K4517">
        <v>2.5333753796923988</v>
      </c>
      <c r="L4517">
        <v>10.917420287972131</v>
      </c>
      <c r="M4517">
        <v>0</v>
      </c>
    </row>
    <row r="4518" spans="1:15" x14ac:dyDescent="0.15">
      <c r="A4518">
        <v>222</v>
      </c>
      <c r="B4518" t="s">
        <v>290</v>
      </c>
      <c r="C4518" t="s">
        <v>464</v>
      </c>
      <c r="D4518">
        <v>11</v>
      </c>
      <c r="E4518">
        <v>6328906.25</v>
      </c>
      <c r="F4518">
        <v>6340527.34375</v>
      </c>
      <c r="G4518">
        <v>6334716.796875</v>
      </c>
      <c r="H4518">
        <v>6162475.3166414015</v>
      </c>
      <c r="I4518">
        <v>1.7645816411276485E-7</v>
      </c>
      <c r="J4518">
        <v>4.3526839620304939E-6</v>
      </c>
      <c r="K4518">
        <v>2.2198805105639003</v>
      </c>
      <c r="L4518">
        <v>-2.7190083749058442</v>
      </c>
      <c r="M4518">
        <v>0</v>
      </c>
    </row>
    <row r="4519" spans="1:15" x14ac:dyDescent="0.15">
      <c r="A4519">
        <v>222</v>
      </c>
      <c r="B4519" t="s">
        <v>290</v>
      </c>
      <c r="C4519" t="s">
        <v>464</v>
      </c>
      <c r="D4519">
        <v>12</v>
      </c>
      <c r="E4519">
        <v>6334716.796875</v>
      </c>
      <c r="F4519">
        <v>6340527.34375</v>
      </c>
      <c r="G4519">
        <v>6337622.0703125</v>
      </c>
      <c r="H4519">
        <v>6593631.4107698826</v>
      </c>
      <c r="I4519">
        <v>1.8708787640859677E-7</v>
      </c>
      <c r="J4519">
        <v>4.3633136743263259E-6</v>
      </c>
      <c r="K4519">
        <v>2.375193913245131</v>
      </c>
      <c r="L4519">
        <v>4.0395173081811597</v>
      </c>
      <c r="M4519">
        <v>0</v>
      </c>
    </row>
    <row r="4520" spans="1:15" x14ac:dyDescent="0.15">
      <c r="A4520">
        <v>222</v>
      </c>
      <c r="B4520" t="s">
        <v>290</v>
      </c>
      <c r="C4520" t="s">
        <v>464</v>
      </c>
      <c r="D4520">
        <v>13</v>
      </c>
      <c r="E4520">
        <v>6334716.796875</v>
      </c>
      <c r="F4520">
        <v>6337622.0703125</v>
      </c>
      <c r="G4520">
        <v>6336169.43359375</v>
      </c>
      <c r="H4520">
        <v>6377063.1859235307</v>
      </c>
      <c r="I4520">
        <v>1.8176997404015215E-7</v>
      </c>
      <c r="J4520">
        <v>4.3579957719578812E-6</v>
      </c>
      <c r="K4520">
        <v>2.2971805246566874</v>
      </c>
      <c r="L4520">
        <v>0.64540181190493495</v>
      </c>
      <c r="M4520">
        <v>0</v>
      </c>
    </row>
    <row r="4521" spans="1:15" x14ac:dyDescent="0.15">
      <c r="A4521">
        <v>222</v>
      </c>
      <c r="B4521" t="s">
        <v>290</v>
      </c>
      <c r="C4521" t="s">
        <v>465</v>
      </c>
      <c r="D4521">
        <v>13</v>
      </c>
      <c r="E4521">
        <v>6334716.796875</v>
      </c>
      <c r="F4521">
        <v>6337622.0703125</v>
      </c>
      <c r="G4521">
        <v>6336169.43359375</v>
      </c>
      <c r="H4521">
        <v>6377063.1859235307</v>
      </c>
      <c r="I4521">
        <v>1.8176997404015215E-7</v>
      </c>
      <c r="J4521">
        <v>4.3579957719578812E-6</v>
      </c>
      <c r="K4521">
        <v>2.2971805246566874</v>
      </c>
      <c r="L4521">
        <v>0.64540181190493495</v>
      </c>
      <c r="M4521">
        <v>0</v>
      </c>
      <c r="N4521" t="s">
        <v>466</v>
      </c>
      <c r="O4521" t="s">
        <v>467</v>
      </c>
    </row>
    <row r="4522" spans="1:15" x14ac:dyDescent="0.15">
      <c r="A4522">
        <v>223</v>
      </c>
      <c r="B4522" t="s">
        <v>291</v>
      </c>
      <c r="C4522" t="s">
        <v>461</v>
      </c>
      <c r="D4522">
        <v>0</v>
      </c>
      <c r="E4522">
        <v>100000</v>
      </c>
      <c r="F4522">
        <v>12000000</v>
      </c>
      <c r="G4522">
        <v>100000</v>
      </c>
      <c r="H4522">
        <v>-5.9244631424835994</v>
      </c>
      <c r="I4522">
        <v>-3.7286249664154544E-4</v>
      </c>
      <c r="J4522">
        <v>-3.6981594566713548E-4</v>
      </c>
      <c r="K4522">
        <v>-1.6768262228563321E-6</v>
      </c>
      <c r="L4522">
        <v>-100.00592446314248</v>
      </c>
      <c r="M4522">
        <v>0</v>
      </c>
      <c r="O4522" t="s">
        <v>462</v>
      </c>
    </row>
    <row r="4523" spans="1:15" x14ac:dyDescent="0.15">
      <c r="A4523">
        <v>223</v>
      </c>
      <c r="B4523" t="s">
        <v>291</v>
      </c>
      <c r="C4523" t="s">
        <v>461</v>
      </c>
      <c r="D4523">
        <v>0</v>
      </c>
      <c r="E4523">
        <v>100000</v>
      </c>
      <c r="F4523">
        <v>12000000</v>
      </c>
      <c r="G4523">
        <v>12000000</v>
      </c>
      <c r="H4523">
        <v>355343527207.64417</v>
      </c>
      <c r="I4523">
        <v>1.9350297759572447E-4</v>
      </c>
      <c r="J4523">
        <v>1.965495285701344E-4</v>
      </c>
      <c r="K4523">
        <v>100574.40315077287</v>
      </c>
      <c r="L4523">
        <v>2961096.0600637016</v>
      </c>
      <c r="M4523">
        <v>0</v>
      </c>
      <c r="O4523" t="s">
        <v>463</v>
      </c>
    </row>
    <row r="4524" spans="1:15" x14ac:dyDescent="0.15">
      <c r="A4524">
        <v>223</v>
      </c>
      <c r="B4524" t="s">
        <v>291</v>
      </c>
      <c r="C4524" t="s">
        <v>464</v>
      </c>
      <c r="D4524">
        <v>1</v>
      </c>
      <c r="E4524">
        <v>100000</v>
      </c>
      <c r="F4524">
        <v>12000000</v>
      </c>
      <c r="G4524">
        <v>6050000</v>
      </c>
      <c r="H4524">
        <v>-2758695.2288106368</v>
      </c>
      <c r="I4524">
        <v>-1.6222933744442245E-6</v>
      </c>
      <c r="J4524">
        <v>1.4242575999657127E-6</v>
      </c>
      <c r="K4524">
        <v>-0.78080534713211458</v>
      </c>
      <c r="L4524">
        <v>-145.5982682448039</v>
      </c>
      <c r="M4524">
        <v>0</v>
      </c>
    </row>
    <row r="4525" spans="1:15" x14ac:dyDescent="0.15">
      <c r="A4525">
        <v>223</v>
      </c>
      <c r="B4525" t="s">
        <v>291</v>
      </c>
      <c r="C4525" t="s">
        <v>464</v>
      </c>
      <c r="D4525">
        <v>2</v>
      </c>
      <c r="E4525">
        <v>6050000</v>
      </c>
      <c r="F4525">
        <v>12000000</v>
      </c>
      <c r="G4525">
        <v>9025000</v>
      </c>
      <c r="H4525">
        <v>4138202551.7493696</v>
      </c>
      <c r="I4525">
        <v>8.0139665394746507E-6</v>
      </c>
      <c r="J4525">
        <v>1.1060517513884588E-5</v>
      </c>
      <c r="K4525">
        <v>1171.2532236896332</v>
      </c>
      <c r="L4525">
        <v>45752.659853178608</v>
      </c>
      <c r="M4525">
        <v>0</v>
      </c>
    </row>
    <row r="4526" spans="1:15" x14ac:dyDescent="0.15">
      <c r="A4526">
        <v>223</v>
      </c>
      <c r="B4526" t="s">
        <v>291</v>
      </c>
      <c r="C4526" t="s">
        <v>464</v>
      </c>
      <c r="D4526">
        <v>3</v>
      </c>
      <c r="E4526">
        <v>6050000</v>
      </c>
      <c r="F4526">
        <v>9025000</v>
      </c>
      <c r="G4526">
        <v>7537500</v>
      </c>
      <c r="H4526">
        <v>70227769.11967577</v>
      </c>
      <c r="I4526">
        <v>8.7567755370652769E-7</v>
      </c>
      <c r="J4526">
        <v>3.922228528116465E-6</v>
      </c>
      <c r="K4526">
        <v>19.876866814839584</v>
      </c>
      <c r="L4526">
        <v>831.71169644677639</v>
      </c>
      <c r="M4526">
        <v>0</v>
      </c>
    </row>
    <row r="4527" spans="1:15" x14ac:dyDescent="0.15">
      <c r="A4527">
        <v>223</v>
      </c>
      <c r="B4527" t="s">
        <v>291</v>
      </c>
      <c r="C4527" t="s">
        <v>464</v>
      </c>
      <c r="D4527">
        <v>4</v>
      </c>
      <c r="E4527">
        <v>6050000</v>
      </c>
      <c r="F4527">
        <v>7537500</v>
      </c>
      <c r="G4527">
        <v>6793750</v>
      </c>
      <c r="H4527">
        <v>-7227124.5587401716</v>
      </c>
      <c r="I4527">
        <v>-7.2639780090494756E-7</v>
      </c>
      <c r="J4527">
        <v>2.3201531735049897E-6</v>
      </c>
      <c r="K4527">
        <v>-2.0455240727287665</v>
      </c>
      <c r="L4527">
        <v>-206.37901834392156</v>
      </c>
      <c r="M4527">
        <v>0</v>
      </c>
    </row>
    <row r="4528" spans="1:15" x14ac:dyDescent="0.15">
      <c r="A4528">
        <v>223</v>
      </c>
      <c r="B4528" t="s">
        <v>291</v>
      </c>
      <c r="C4528" t="s">
        <v>464</v>
      </c>
      <c r="D4528">
        <v>5</v>
      </c>
      <c r="E4528">
        <v>6793750</v>
      </c>
      <c r="F4528">
        <v>7537500</v>
      </c>
      <c r="G4528">
        <v>7165625</v>
      </c>
      <c r="H4528">
        <v>-988164.57567622326</v>
      </c>
      <c r="I4528">
        <v>-3.2324457047279879E-8</v>
      </c>
      <c r="J4528">
        <v>3.0142265173626574E-6</v>
      </c>
      <c r="K4528">
        <v>-0.27968445969552735</v>
      </c>
      <c r="L4528">
        <v>-113.79034732736116</v>
      </c>
      <c r="M4528">
        <v>0</v>
      </c>
    </row>
    <row r="4529" spans="1:15" x14ac:dyDescent="0.15">
      <c r="A4529">
        <v>223</v>
      </c>
      <c r="B4529" t="s">
        <v>291</v>
      </c>
      <c r="C4529" t="s">
        <v>464</v>
      </c>
      <c r="D4529">
        <v>6</v>
      </c>
      <c r="E4529">
        <v>7165625</v>
      </c>
      <c r="F4529">
        <v>7537500</v>
      </c>
      <c r="G4529">
        <v>7351562.5</v>
      </c>
      <c r="H4529">
        <v>20526862.392906871</v>
      </c>
      <c r="I4529">
        <v>3.9297610289140457E-7</v>
      </c>
      <c r="J4529">
        <v>3.4395270773013418E-6</v>
      </c>
      <c r="K4529">
        <v>5.8098059360971046</v>
      </c>
      <c r="L4529">
        <v>179.21768185888197</v>
      </c>
      <c r="M4529">
        <v>0</v>
      </c>
    </row>
    <row r="4530" spans="1:15" x14ac:dyDescent="0.15">
      <c r="A4530">
        <v>223</v>
      </c>
      <c r="B4530" t="s">
        <v>291</v>
      </c>
      <c r="C4530" t="s">
        <v>464</v>
      </c>
      <c r="D4530">
        <v>7</v>
      </c>
      <c r="E4530">
        <v>7165625</v>
      </c>
      <c r="F4530">
        <v>7351562.5</v>
      </c>
      <c r="G4530">
        <v>7258593.75</v>
      </c>
      <c r="H4530">
        <v>7022412.3990360554</v>
      </c>
      <c r="I4530">
        <v>1.7339390489170019E-7</v>
      </c>
      <c r="J4530">
        <v>3.2199448793016375E-6</v>
      </c>
      <c r="K4530">
        <v>1.9875835118249621</v>
      </c>
      <c r="L4530">
        <v>-3.2538169113534501</v>
      </c>
      <c r="M4530">
        <v>0</v>
      </c>
    </row>
    <row r="4531" spans="1:15" x14ac:dyDescent="0.15">
      <c r="A4531">
        <v>223</v>
      </c>
      <c r="B4531" t="s">
        <v>291</v>
      </c>
      <c r="C4531" t="s">
        <v>464</v>
      </c>
      <c r="D4531">
        <v>8</v>
      </c>
      <c r="E4531">
        <v>7258593.75</v>
      </c>
      <c r="F4531">
        <v>7351562.5</v>
      </c>
      <c r="G4531">
        <v>7305078.125</v>
      </c>
      <c r="H4531">
        <v>12994516.438722789</v>
      </c>
      <c r="I4531">
        <v>2.8142064289053326E-7</v>
      </c>
      <c r="J4531">
        <v>3.3279716173004705E-6</v>
      </c>
      <c r="K4531">
        <v>3.6778937422258378</v>
      </c>
      <c r="L4531">
        <v>77.883332886638897</v>
      </c>
      <c r="M4531">
        <v>0</v>
      </c>
    </row>
    <row r="4532" spans="1:15" x14ac:dyDescent="0.15">
      <c r="A4532">
        <v>223</v>
      </c>
      <c r="B4532" t="s">
        <v>291</v>
      </c>
      <c r="C4532" t="s">
        <v>464</v>
      </c>
      <c r="D4532">
        <v>9</v>
      </c>
      <c r="E4532">
        <v>7258593.75</v>
      </c>
      <c r="F4532">
        <v>7305078.125</v>
      </c>
      <c r="G4532">
        <v>7281835.9375</v>
      </c>
      <c r="H4532">
        <v>9825159.5887323935</v>
      </c>
      <c r="I4532">
        <v>2.2696818454432529E-7</v>
      </c>
      <c r="J4532">
        <v>3.2735191589542626E-6</v>
      </c>
      <c r="K4532">
        <v>2.7808570744569234</v>
      </c>
      <c r="L4532">
        <v>34.926956238258335</v>
      </c>
      <c r="M4532">
        <v>0</v>
      </c>
    </row>
    <row r="4533" spans="1:15" x14ac:dyDescent="0.15">
      <c r="A4533">
        <v>223</v>
      </c>
      <c r="B4533" t="s">
        <v>291</v>
      </c>
      <c r="C4533" t="s">
        <v>464</v>
      </c>
      <c r="D4533">
        <v>10</v>
      </c>
      <c r="E4533">
        <v>7258593.75</v>
      </c>
      <c r="F4533">
        <v>7281835.9375</v>
      </c>
      <c r="G4533">
        <v>7270214.84375</v>
      </c>
      <c r="H4533">
        <v>8379419.5750785638</v>
      </c>
      <c r="I4533">
        <v>2.0007178334431447E-7</v>
      </c>
      <c r="J4533">
        <v>3.2466227577542518E-6</v>
      </c>
      <c r="K4533">
        <v>2.3716630752667891</v>
      </c>
      <c r="L4533">
        <v>15.256835666721955</v>
      </c>
      <c r="M4533">
        <v>0</v>
      </c>
    </row>
    <row r="4534" spans="1:15" x14ac:dyDescent="0.15">
      <c r="A4534">
        <v>223</v>
      </c>
      <c r="B4534" t="s">
        <v>291</v>
      </c>
      <c r="C4534" t="s">
        <v>464</v>
      </c>
      <c r="D4534">
        <v>11</v>
      </c>
      <c r="E4534">
        <v>7258593.75</v>
      </c>
      <c r="F4534">
        <v>7270214.84375</v>
      </c>
      <c r="G4534">
        <v>7264404.296875</v>
      </c>
      <c r="H4534">
        <v>7690010.7861893261</v>
      </c>
      <c r="I4534">
        <v>1.8670570148516827E-7</v>
      </c>
      <c r="J4534">
        <v>3.2332566758951056E-6</v>
      </c>
      <c r="K4534">
        <v>2.1765367477541022</v>
      </c>
      <c r="L4534">
        <v>5.8587940858056786</v>
      </c>
      <c r="M4534">
        <v>0</v>
      </c>
    </row>
    <row r="4535" spans="1:15" x14ac:dyDescent="0.15">
      <c r="A4535">
        <v>223</v>
      </c>
      <c r="B4535" t="s">
        <v>291</v>
      </c>
      <c r="C4535" t="s">
        <v>464</v>
      </c>
      <c r="D4535">
        <v>12</v>
      </c>
      <c r="E4535">
        <v>7258593.75</v>
      </c>
      <c r="F4535">
        <v>7264404.296875</v>
      </c>
      <c r="G4535">
        <v>7261499.0234375</v>
      </c>
      <c r="H4535">
        <v>7353507.8962608902</v>
      </c>
      <c r="I4535">
        <v>1.8004302910069453E-7</v>
      </c>
      <c r="J4535">
        <v>3.2265940035106318E-6</v>
      </c>
      <c r="K4535">
        <v>2.0812948910105398</v>
      </c>
      <c r="L4535">
        <v>1.2670782234689935</v>
      </c>
      <c r="M4535">
        <v>0</v>
      </c>
    </row>
    <row r="4536" spans="1:15" x14ac:dyDescent="0.15">
      <c r="A4536">
        <v>223</v>
      </c>
      <c r="B4536" t="s">
        <v>291</v>
      </c>
      <c r="C4536" t="s">
        <v>464</v>
      </c>
      <c r="D4536">
        <v>13</v>
      </c>
      <c r="E4536">
        <v>7258593.75</v>
      </c>
      <c r="F4536">
        <v>7261499.0234375</v>
      </c>
      <c r="G4536">
        <v>7260046.38671875</v>
      </c>
      <c r="H4536">
        <v>7187288.965315884</v>
      </c>
      <c r="I4536">
        <v>1.7671681409052722E-7</v>
      </c>
      <c r="J4536">
        <v>3.2232677885004645E-6</v>
      </c>
      <c r="K4536">
        <v>2.0342492338023677</v>
      </c>
      <c r="L4536">
        <v>-1.0021619357138771</v>
      </c>
      <c r="M4536">
        <v>0</v>
      </c>
    </row>
    <row r="4537" spans="1:15" x14ac:dyDescent="0.15">
      <c r="A4537">
        <v>223</v>
      </c>
      <c r="B4537" t="s">
        <v>291</v>
      </c>
      <c r="C4537" t="s">
        <v>464</v>
      </c>
      <c r="D4537">
        <v>14</v>
      </c>
      <c r="E4537">
        <v>7260046.38671875</v>
      </c>
      <c r="F4537">
        <v>7261499.0234375</v>
      </c>
      <c r="G4537">
        <v>7260772.705078125</v>
      </c>
      <c r="H4537">
        <v>7270224.9042015299</v>
      </c>
      <c r="I4537">
        <v>1.7837940024796644E-7</v>
      </c>
      <c r="J4537">
        <v>3.2249303746579037E-6</v>
      </c>
      <c r="K4537">
        <v>2.0577229484320383</v>
      </c>
      <c r="L4537">
        <v>0.13018172455383611</v>
      </c>
      <c r="M4537">
        <v>0</v>
      </c>
    </row>
    <row r="4538" spans="1:15" x14ac:dyDescent="0.15">
      <c r="A4538">
        <v>223</v>
      </c>
      <c r="B4538" t="s">
        <v>291</v>
      </c>
      <c r="C4538" t="s">
        <v>465</v>
      </c>
      <c r="D4538">
        <v>14</v>
      </c>
      <c r="E4538">
        <v>7260046.38671875</v>
      </c>
      <c r="F4538">
        <v>7261499.0234375</v>
      </c>
      <c r="G4538">
        <v>7260772.705078125</v>
      </c>
      <c r="H4538">
        <v>7270224.9042015299</v>
      </c>
      <c r="I4538">
        <v>1.7837940024796644E-7</v>
      </c>
      <c r="J4538">
        <v>3.2249303746579037E-6</v>
      </c>
      <c r="K4538">
        <v>2.0577229484320383</v>
      </c>
      <c r="L4538">
        <v>0.13018172455383611</v>
      </c>
      <c r="M4538">
        <v>0</v>
      </c>
      <c r="N4538" t="s">
        <v>466</v>
      </c>
      <c r="O4538" t="s">
        <v>467</v>
      </c>
    </row>
    <row r="4539" spans="1:15" x14ac:dyDescent="0.15">
      <c r="A4539">
        <v>224</v>
      </c>
      <c r="B4539" t="s">
        <v>292</v>
      </c>
      <c r="C4539" t="s">
        <v>461</v>
      </c>
      <c r="D4539">
        <v>0</v>
      </c>
      <c r="E4539">
        <v>100000</v>
      </c>
      <c r="F4539">
        <v>12000000</v>
      </c>
      <c r="G4539">
        <v>100000</v>
      </c>
      <c r="H4539">
        <v>-5.1512767216427342</v>
      </c>
      <c r="I4539">
        <v>-3.7600820024161381E-4</v>
      </c>
      <c r="J4539">
        <v>-3.731996050763799E-4</v>
      </c>
      <c r="K4539">
        <v>-1.4579879527141218E-6</v>
      </c>
      <c r="L4539">
        <v>-100.00515127672165</v>
      </c>
      <c r="M4539">
        <v>0</v>
      </c>
      <c r="O4539" t="s">
        <v>462</v>
      </c>
    </row>
    <row r="4540" spans="1:15" x14ac:dyDescent="0.15">
      <c r="A4540">
        <v>224</v>
      </c>
      <c r="B4540" t="s">
        <v>292</v>
      </c>
      <c r="C4540" t="s">
        <v>461</v>
      </c>
      <c r="D4540">
        <v>0</v>
      </c>
      <c r="E4540">
        <v>100000</v>
      </c>
      <c r="F4540">
        <v>12000000</v>
      </c>
      <c r="G4540">
        <v>12000000</v>
      </c>
      <c r="H4540">
        <v>200630448488.02609</v>
      </c>
      <c r="I4540">
        <v>1.1455928850100737E-4</v>
      </c>
      <c r="J4540">
        <v>1.173678836662413E-4</v>
      </c>
      <c r="K4540">
        <v>56785.296665229449</v>
      </c>
      <c r="L4540">
        <v>1671820.4040668842</v>
      </c>
      <c r="M4540">
        <v>0</v>
      </c>
      <c r="O4540" t="s">
        <v>463</v>
      </c>
    </row>
    <row r="4541" spans="1:15" x14ac:dyDescent="0.15">
      <c r="A4541">
        <v>224</v>
      </c>
      <c r="B4541" t="s">
        <v>292</v>
      </c>
      <c r="C4541" t="s">
        <v>464</v>
      </c>
      <c r="D4541">
        <v>1</v>
      </c>
      <c r="E4541">
        <v>100000</v>
      </c>
      <c r="F4541">
        <v>12000000</v>
      </c>
      <c r="G4541">
        <v>6050000</v>
      </c>
      <c r="H4541">
        <v>-1839174.7898215896</v>
      </c>
      <c r="I4541">
        <v>-1.7493084376340157E-6</v>
      </c>
      <c r="J4541">
        <v>1.0592867275999054E-6</v>
      </c>
      <c r="K4541">
        <v>-0.52054953196928633</v>
      </c>
      <c r="L4541">
        <v>-130.39958330283619</v>
      </c>
      <c r="M4541">
        <v>0</v>
      </c>
    </row>
    <row r="4542" spans="1:15" x14ac:dyDescent="0.15">
      <c r="A4542">
        <v>224</v>
      </c>
      <c r="B4542" t="s">
        <v>292</v>
      </c>
      <c r="C4542" t="s">
        <v>464</v>
      </c>
      <c r="D4542">
        <v>2</v>
      </c>
      <c r="E4542">
        <v>6050000</v>
      </c>
      <c r="F4542">
        <v>12000000</v>
      </c>
      <c r="G4542">
        <v>9025000</v>
      </c>
      <c r="H4542">
        <v>1764376760.9552588</v>
      </c>
      <c r="I4542">
        <v>4.7232649680374509E-6</v>
      </c>
      <c r="J4542">
        <v>7.5318601332713715E-6</v>
      </c>
      <c r="K4542">
        <v>499.37912492908828</v>
      </c>
      <c r="L4542">
        <v>19449.881007814503</v>
      </c>
      <c r="M4542">
        <v>0</v>
      </c>
    </row>
    <row r="4543" spans="1:15" x14ac:dyDescent="0.15">
      <c r="A4543">
        <v>224</v>
      </c>
      <c r="B4543" t="s">
        <v>292</v>
      </c>
      <c r="C4543" t="s">
        <v>464</v>
      </c>
      <c r="D4543">
        <v>3</v>
      </c>
      <c r="E4543">
        <v>6050000</v>
      </c>
      <c r="F4543">
        <v>9025000</v>
      </c>
      <c r="G4543">
        <v>7537500</v>
      </c>
      <c r="H4543">
        <v>3185673.7010526708</v>
      </c>
      <c r="I4543">
        <v>8.5956714359399893E-8</v>
      </c>
      <c r="J4543">
        <v>2.894551879593321E-6</v>
      </c>
      <c r="K4543">
        <v>0.9016548961345302</v>
      </c>
      <c r="L4543">
        <v>-57.735672291175177</v>
      </c>
      <c r="M4543">
        <v>0</v>
      </c>
    </row>
    <row r="4544" spans="1:15" x14ac:dyDescent="0.15">
      <c r="A4544">
        <v>224</v>
      </c>
      <c r="B4544" t="s">
        <v>292</v>
      </c>
      <c r="C4544" t="s">
        <v>464</v>
      </c>
      <c r="D4544">
        <v>4</v>
      </c>
      <c r="E4544">
        <v>7537500</v>
      </c>
      <c r="F4544">
        <v>9025000</v>
      </c>
      <c r="G4544">
        <v>8281250</v>
      </c>
      <c r="H4544">
        <v>322329074.93815303</v>
      </c>
      <c r="I4544">
        <v>1.938819281267196E-6</v>
      </c>
      <c r="J4544">
        <v>4.7474144465011171E-6</v>
      </c>
      <c r="K4544">
        <v>91.230181072362882</v>
      </c>
      <c r="L4544">
        <v>3792.2756218946779</v>
      </c>
      <c r="M4544">
        <v>0</v>
      </c>
    </row>
    <row r="4545" spans="1:15" x14ac:dyDescent="0.15">
      <c r="A4545">
        <v>224</v>
      </c>
      <c r="B4545" t="s">
        <v>292</v>
      </c>
      <c r="C4545" t="s">
        <v>464</v>
      </c>
      <c r="D4545">
        <v>5</v>
      </c>
      <c r="E4545">
        <v>7537500</v>
      </c>
      <c r="F4545">
        <v>8281250</v>
      </c>
      <c r="G4545">
        <v>7909375</v>
      </c>
      <c r="H4545">
        <v>81974931.375428304</v>
      </c>
      <c r="I4545">
        <v>9.0752888964235873E-7</v>
      </c>
      <c r="J4545">
        <v>3.7161240548762798E-6</v>
      </c>
      <c r="K4545">
        <v>23.201716550732513</v>
      </c>
      <c r="L4545">
        <v>936.42742157791611</v>
      </c>
      <c r="M4545">
        <v>0</v>
      </c>
    </row>
    <row r="4546" spans="1:15" x14ac:dyDescent="0.15">
      <c r="A4546">
        <v>224</v>
      </c>
      <c r="B4546" t="s">
        <v>292</v>
      </c>
      <c r="C4546" t="s">
        <v>464</v>
      </c>
      <c r="D4546">
        <v>6</v>
      </c>
      <c r="E4546">
        <v>7537500</v>
      </c>
      <c r="F4546">
        <v>7909375</v>
      </c>
      <c r="G4546">
        <v>7723437.5</v>
      </c>
      <c r="H4546">
        <v>28625768.865716662</v>
      </c>
      <c r="I4546">
        <v>4.7206238973625453E-7</v>
      </c>
      <c r="J4546">
        <v>3.2806575549701756E-6</v>
      </c>
      <c r="K4546">
        <v>8.1020741844527286</v>
      </c>
      <c r="L4546">
        <v>270.63508140923858</v>
      </c>
      <c r="M4546">
        <v>0</v>
      </c>
    </row>
    <row r="4547" spans="1:15" x14ac:dyDescent="0.15">
      <c r="A4547">
        <v>224</v>
      </c>
      <c r="B4547" t="s">
        <v>292</v>
      </c>
      <c r="C4547" t="s">
        <v>464</v>
      </c>
      <c r="D4547">
        <v>7</v>
      </c>
      <c r="E4547">
        <v>7537500</v>
      </c>
      <c r="F4547">
        <v>7723437.5</v>
      </c>
      <c r="G4547">
        <v>7630468.75</v>
      </c>
      <c r="H4547">
        <v>13113319.477899373</v>
      </c>
      <c r="I4547">
        <v>2.7303640396559913E-7</v>
      </c>
      <c r="J4547">
        <v>3.0816315691995202E-6</v>
      </c>
      <c r="K4547">
        <v>3.7115190761430661</v>
      </c>
      <c r="L4547">
        <v>71.854703918410948</v>
      </c>
      <c r="M4547">
        <v>0</v>
      </c>
    </row>
    <row r="4548" spans="1:15" x14ac:dyDescent="0.15">
      <c r="A4548">
        <v>224</v>
      </c>
      <c r="B4548" t="s">
        <v>292</v>
      </c>
      <c r="C4548" t="s">
        <v>464</v>
      </c>
      <c r="D4548">
        <v>8</v>
      </c>
      <c r="E4548">
        <v>7537500</v>
      </c>
      <c r="F4548">
        <v>7630468.75</v>
      </c>
      <c r="G4548">
        <v>7583984.375</v>
      </c>
      <c r="H4548">
        <v>7530144.0635849703</v>
      </c>
      <c r="I4548">
        <v>1.7802932073451678E-7</v>
      </c>
      <c r="J4548">
        <v>2.9866244859684379E-6</v>
      </c>
      <c r="K4548">
        <v>2.1312889833275173</v>
      </c>
      <c r="L4548">
        <v>-0.70992118064628384</v>
      </c>
      <c r="M4548">
        <v>0</v>
      </c>
    </row>
    <row r="4549" spans="1:15" x14ac:dyDescent="0.15">
      <c r="A4549">
        <v>224</v>
      </c>
      <c r="B4549" t="s">
        <v>292</v>
      </c>
      <c r="C4549" t="s">
        <v>465</v>
      </c>
      <c r="D4549">
        <v>8</v>
      </c>
      <c r="E4549">
        <v>7537500</v>
      </c>
      <c r="F4549">
        <v>7630468.75</v>
      </c>
      <c r="G4549">
        <v>7583984.375</v>
      </c>
      <c r="H4549">
        <v>7530144.0635849703</v>
      </c>
      <c r="I4549">
        <v>1.7802932073451678E-7</v>
      </c>
      <c r="J4549">
        <v>2.9866244859684379E-6</v>
      </c>
      <c r="K4549">
        <v>2.1312889833275173</v>
      </c>
      <c r="L4549">
        <v>-0.70992118064628384</v>
      </c>
      <c r="M4549">
        <v>0</v>
      </c>
      <c r="N4549" t="s">
        <v>466</v>
      </c>
      <c r="O4549" t="s">
        <v>467</v>
      </c>
    </row>
    <row r="4550" spans="1:15" x14ac:dyDescent="0.15">
      <c r="A4550">
        <v>225</v>
      </c>
      <c r="B4550" t="s">
        <v>293</v>
      </c>
      <c r="C4550" t="s">
        <v>461</v>
      </c>
      <c r="D4550">
        <v>0</v>
      </c>
      <c r="E4550">
        <v>100000</v>
      </c>
      <c r="F4550">
        <v>12000000</v>
      </c>
      <c r="G4550">
        <v>100000</v>
      </c>
      <c r="H4550">
        <v>-4.7970916173588405</v>
      </c>
      <c r="I4550">
        <v>-3.7237768278262109E-4</v>
      </c>
      <c r="J4550">
        <v>-3.697328025014622E-4</v>
      </c>
      <c r="K4550">
        <v>-1.345726012151037E-6</v>
      </c>
      <c r="L4550">
        <v>-100.00479709161736</v>
      </c>
      <c r="M4550">
        <v>0</v>
      </c>
      <c r="O4550" t="s">
        <v>462</v>
      </c>
    </row>
    <row r="4551" spans="1:15" x14ac:dyDescent="0.15">
      <c r="A4551">
        <v>225</v>
      </c>
      <c r="B4551" t="s">
        <v>293</v>
      </c>
      <c r="C4551" t="s">
        <v>461</v>
      </c>
      <c r="D4551">
        <v>0</v>
      </c>
      <c r="E4551">
        <v>100000</v>
      </c>
      <c r="F4551">
        <v>12000000</v>
      </c>
      <c r="G4551">
        <v>12000000</v>
      </c>
      <c r="H4551">
        <v>158437200299.83829</v>
      </c>
      <c r="I4551">
        <v>8.9501770660994299E-5</v>
      </c>
      <c r="J4551">
        <v>9.2146650942153188E-5</v>
      </c>
      <c r="K4551">
        <v>44446.318466034696</v>
      </c>
      <c r="L4551">
        <v>1320210.0024986523</v>
      </c>
      <c r="M4551">
        <v>0</v>
      </c>
      <c r="O4551" t="s">
        <v>463</v>
      </c>
    </row>
    <row r="4552" spans="1:15" x14ac:dyDescent="0.15">
      <c r="A4552">
        <v>225</v>
      </c>
      <c r="B4552" t="s">
        <v>293</v>
      </c>
      <c r="C4552" t="s">
        <v>464</v>
      </c>
      <c r="D4552">
        <v>1</v>
      </c>
      <c r="E4552">
        <v>100000</v>
      </c>
      <c r="F4552">
        <v>12000000</v>
      </c>
      <c r="G4552">
        <v>6050000</v>
      </c>
      <c r="H4552">
        <v>-1552740.8703685708</v>
      </c>
      <c r="I4552">
        <v>-1.750286944870852E-6</v>
      </c>
      <c r="J4552">
        <v>8.9459333628803604E-7</v>
      </c>
      <c r="K4552">
        <v>-0.43558971686588072</v>
      </c>
      <c r="L4552">
        <v>-125.66513835319952</v>
      </c>
      <c r="M4552">
        <v>0</v>
      </c>
    </row>
    <row r="4553" spans="1:15" x14ac:dyDescent="0.15">
      <c r="A4553">
        <v>225</v>
      </c>
      <c r="B4553" t="s">
        <v>293</v>
      </c>
      <c r="C4553" t="s">
        <v>464</v>
      </c>
      <c r="D4553">
        <v>2</v>
      </c>
      <c r="E4553">
        <v>6050000</v>
      </c>
      <c r="F4553">
        <v>12000000</v>
      </c>
      <c r="G4553">
        <v>9025000</v>
      </c>
      <c r="H4553">
        <v>1322598148.9359131</v>
      </c>
      <c r="I4553">
        <v>3.8470896306302135E-6</v>
      </c>
      <c r="J4553">
        <v>6.4919699117891015E-6</v>
      </c>
      <c r="K4553">
        <v>371.02787993567932</v>
      </c>
      <c r="L4553">
        <v>14554.827135023968</v>
      </c>
      <c r="M4553">
        <v>0</v>
      </c>
    </row>
    <row r="4554" spans="1:15" x14ac:dyDescent="0.15">
      <c r="A4554">
        <v>225</v>
      </c>
      <c r="B4554" t="s">
        <v>293</v>
      </c>
      <c r="C4554" t="s">
        <v>464</v>
      </c>
      <c r="D4554">
        <v>3</v>
      </c>
      <c r="E4554">
        <v>6050000</v>
      </c>
      <c r="F4554">
        <v>9025000</v>
      </c>
      <c r="G4554">
        <v>7537500</v>
      </c>
      <c r="H4554">
        <v>-3419742.6311567333</v>
      </c>
      <c r="I4554">
        <v>-1.2798396220115501E-7</v>
      </c>
      <c r="J4554">
        <v>2.5168963189577329E-6</v>
      </c>
      <c r="K4554">
        <v>-0.95933890379671605</v>
      </c>
      <c r="L4554">
        <v>-145.36971981634142</v>
      </c>
      <c r="M4554">
        <v>0</v>
      </c>
    </row>
    <row r="4555" spans="1:15" x14ac:dyDescent="0.15">
      <c r="A4555">
        <v>225</v>
      </c>
      <c r="B4555" t="s">
        <v>293</v>
      </c>
      <c r="C4555" t="s">
        <v>464</v>
      </c>
      <c r="D4555">
        <v>4</v>
      </c>
      <c r="E4555">
        <v>7537500</v>
      </c>
      <c r="F4555">
        <v>9025000</v>
      </c>
      <c r="G4555">
        <v>8281250</v>
      </c>
      <c r="H4555">
        <v>204778774.91412315</v>
      </c>
      <c r="I4555">
        <v>1.4493029918866675E-6</v>
      </c>
      <c r="J4555">
        <v>4.0941832730455554E-6</v>
      </c>
      <c r="K4555">
        <v>57.446500112933663</v>
      </c>
      <c r="L4555">
        <v>2372.800300849789</v>
      </c>
      <c r="M4555">
        <v>0</v>
      </c>
    </row>
    <row r="4556" spans="1:15" x14ac:dyDescent="0.15">
      <c r="A4556">
        <v>225</v>
      </c>
      <c r="B4556" t="s">
        <v>293</v>
      </c>
      <c r="C4556" t="s">
        <v>464</v>
      </c>
      <c r="D4556">
        <v>5</v>
      </c>
      <c r="E4556">
        <v>7537500</v>
      </c>
      <c r="F4556">
        <v>8281250</v>
      </c>
      <c r="G4556">
        <v>7909375</v>
      </c>
      <c r="H4556">
        <v>40380781.289298594</v>
      </c>
      <c r="I4556">
        <v>5.6889341421743866E-7</v>
      </c>
      <c r="J4556">
        <v>3.2137736953763266E-6</v>
      </c>
      <c r="K4556">
        <v>11.328002903957476</v>
      </c>
      <c r="L4556">
        <v>410.54326402906162</v>
      </c>
      <c r="M4556">
        <v>0</v>
      </c>
    </row>
    <row r="4557" spans="1:15" x14ac:dyDescent="0.15">
      <c r="A4557">
        <v>225</v>
      </c>
      <c r="B4557" t="s">
        <v>293</v>
      </c>
      <c r="C4557" t="s">
        <v>464</v>
      </c>
      <c r="D4557">
        <v>6</v>
      </c>
      <c r="E4557">
        <v>7537500</v>
      </c>
      <c r="F4557">
        <v>7909375</v>
      </c>
      <c r="G4557">
        <v>7723437.5</v>
      </c>
      <c r="H4557">
        <v>8920883.9072594251</v>
      </c>
      <c r="I4557">
        <v>1.9893325638133407E-7</v>
      </c>
      <c r="J4557">
        <v>2.843813537540222E-6</v>
      </c>
      <c r="K4557">
        <v>2.502571658614325</v>
      </c>
      <c r="L4557">
        <v>15.50406030034457</v>
      </c>
      <c r="M4557">
        <v>0</v>
      </c>
    </row>
    <row r="4558" spans="1:15" x14ac:dyDescent="0.15">
      <c r="A4558">
        <v>225</v>
      </c>
      <c r="B4558" t="s">
        <v>293</v>
      </c>
      <c r="C4558" t="s">
        <v>464</v>
      </c>
      <c r="D4558">
        <v>7</v>
      </c>
      <c r="E4558">
        <v>7537500</v>
      </c>
      <c r="F4558">
        <v>7723437.5</v>
      </c>
      <c r="G4558">
        <v>7630468.75</v>
      </c>
      <c r="H4558">
        <v>1048540.9793118247</v>
      </c>
      <c r="I4558">
        <v>3.027534806463231E-8</v>
      </c>
      <c r="J4558">
        <v>2.6751556292235202E-6</v>
      </c>
      <c r="K4558">
        <v>0.29414674207184172</v>
      </c>
      <c r="L4558">
        <v>-86.258498479378162</v>
      </c>
      <c r="M4558">
        <v>0</v>
      </c>
    </row>
    <row r="4559" spans="1:15" x14ac:dyDescent="0.15">
      <c r="A4559">
        <v>225</v>
      </c>
      <c r="B4559" t="s">
        <v>293</v>
      </c>
      <c r="C4559" t="s">
        <v>464</v>
      </c>
      <c r="D4559">
        <v>8</v>
      </c>
      <c r="E4559">
        <v>7630468.75</v>
      </c>
      <c r="F4559">
        <v>7723437.5</v>
      </c>
      <c r="G4559">
        <v>7676953.125</v>
      </c>
      <c r="H4559">
        <v>4467866.5904497998</v>
      </c>
      <c r="I4559">
        <v>1.1328368601136014E-7</v>
      </c>
      <c r="J4559">
        <v>2.7581639671702481E-6</v>
      </c>
      <c r="K4559">
        <v>1.2533686594251887</v>
      </c>
      <c r="L4559">
        <v>-41.801564791372883</v>
      </c>
      <c r="M4559">
        <v>0</v>
      </c>
    </row>
    <row r="4560" spans="1:15" x14ac:dyDescent="0.15">
      <c r="A4560">
        <v>225</v>
      </c>
      <c r="B4560" t="s">
        <v>293</v>
      </c>
      <c r="C4560" t="s">
        <v>464</v>
      </c>
      <c r="D4560">
        <v>9</v>
      </c>
      <c r="E4560">
        <v>7676953.125</v>
      </c>
      <c r="F4560">
        <v>7723437.5</v>
      </c>
      <c r="G4560">
        <v>7700195.3125</v>
      </c>
      <c r="H4560">
        <v>6556071.0673627425</v>
      </c>
      <c r="I4560">
        <v>1.5577602684902042E-7</v>
      </c>
      <c r="J4560">
        <v>2.8006563080079084E-6</v>
      </c>
      <c r="K4560">
        <v>1.8391717475094633</v>
      </c>
      <c r="L4560">
        <v>-14.858379543697549</v>
      </c>
      <c r="M4560">
        <v>0</v>
      </c>
    </row>
    <row r="4561" spans="1:15" x14ac:dyDescent="0.15">
      <c r="A4561">
        <v>225</v>
      </c>
      <c r="B4561" t="s">
        <v>293</v>
      </c>
      <c r="C4561" t="s">
        <v>464</v>
      </c>
      <c r="D4561">
        <v>10</v>
      </c>
      <c r="E4561">
        <v>7700195.3125</v>
      </c>
      <c r="F4561">
        <v>7723437.5</v>
      </c>
      <c r="G4561">
        <v>7711816.40625</v>
      </c>
      <c r="H4561">
        <v>7706866.6504259864</v>
      </c>
      <c r="I4561">
        <v>1.7727049607580871E-7</v>
      </c>
      <c r="J4561">
        <v>2.8221507772346966E-6</v>
      </c>
      <c r="K4561">
        <v>2.1620039288238111</v>
      </c>
      <c r="L4561">
        <v>-6.4184046445946386E-2</v>
      </c>
      <c r="M4561">
        <v>0</v>
      </c>
    </row>
    <row r="4562" spans="1:15" x14ac:dyDescent="0.15">
      <c r="A4562">
        <v>225</v>
      </c>
      <c r="B4562" t="s">
        <v>293</v>
      </c>
      <c r="C4562" t="s">
        <v>465</v>
      </c>
      <c r="D4562">
        <v>10</v>
      </c>
      <c r="E4562">
        <v>7700195.3125</v>
      </c>
      <c r="F4562">
        <v>7723437.5</v>
      </c>
      <c r="G4562">
        <v>7711816.40625</v>
      </c>
      <c r="H4562">
        <v>7706866.6504259864</v>
      </c>
      <c r="I4562">
        <v>1.7727049607580871E-7</v>
      </c>
      <c r="J4562">
        <v>2.8221507772346966E-6</v>
      </c>
      <c r="K4562">
        <v>2.1620039288238111</v>
      </c>
      <c r="L4562">
        <v>-6.4184046445946386E-2</v>
      </c>
      <c r="M4562">
        <v>0</v>
      </c>
      <c r="N4562" t="s">
        <v>466</v>
      </c>
      <c r="O4562" t="s">
        <v>467</v>
      </c>
    </row>
    <row r="4563" spans="1:15" x14ac:dyDescent="0.15">
      <c r="A4563">
        <v>226</v>
      </c>
      <c r="B4563" t="s">
        <v>172</v>
      </c>
      <c r="C4563" t="s">
        <v>461</v>
      </c>
      <c r="D4563">
        <v>0</v>
      </c>
      <c r="E4563">
        <v>100000</v>
      </c>
      <c r="F4563">
        <v>12000000</v>
      </c>
      <c r="G4563">
        <v>100000</v>
      </c>
      <c r="H4563">
        <v>-23646.191194796014</v>
      </c>
      <c r="I4563">
        <v>-3.4568020693958583E-5</v>
      </c>
      <c r="J4563">
        <v>-8.4000322215104508E-6</v>
      </c>
      <c r="K4563">
        <v>-7.3488283380898686E-3</v>
      </c>
      <c r="L4563">
        <v>-123.64619119479602</v>
      </c>
      <c r="M4563">
        <v>0</v>
      </c>
      <c r="O4563" t="s">
        <v>462</v>
      </c>
    </row>
    <row r="4564" spans="1:15" x14ac:dyDescent="0.15">
      <c r="A4564">
        <v>226</v>
      </c>
      <c r="B4564" t="s">
        <v>172</v>
      </c>
      <c r="C4564" t="s">
        <v>461</v>
      </c>
      <c r="D4564">
        <v>0</v>
      </c>
      <c r="E4564">
        <v>100000</v>
      </c>
      <c r="F4564">
        <v>12000000</v>
      </c>
      <c r="G4564">
        <v>12000000</v>
      </c>
      <c r="H4564">
        <v>1.4271059776795484E+18</v>
      </c>
      <c r="I4564">
        <v>536.87089583201157</v>
      </c>
      <c r="J4564">
        <v>536.87092200000006</v>
      </c>
      <c r="K4564">
        <v>443519920981.48065</v>
      </c>
      <c r="L4564">
        <v>11892549813896.236</v>
      </c>
      <c r="M4564">
        <v>5</v>
      </c>
      <c r="O4564" t="s">
        <v>463</v>
      </c>
    </row>
    <row r="4565" spans="1:15" x14ac:dyDescent="0.15">
      <c r="A4565">
        <v>226</v>
      </c>
      <c r="B4565" t="s">
        <v>172</v>
      </c>
      <c r="C4565" t="s">
        <v>464</v>
      </c>
      <c r="D4565">
        <v>1</v>
      </c>
      <c r="E4565">
        <v>100000</v>
      </c>
      <c r="F4565">
        <v>12000000</v>
      </c>
      <c r="G4565">
        <v>6050000</v>
      </c>
      <c r="H4565">
        <v>575975219246496.75</v>
      </c>
      <c r="I4565">
        <v>0.60741179648853283</v>
      </c>
      <c r="J4565">
        <v>0.60743796447700527</v>
      </c>
      <c r="K4565">
        <v>179003162.8505021</v>
      </c>
      <c r="L4565">
        <v>9520251457.793335</v>
      </c>
      <c r="M4565">
        <v>0</v>
      </c>
    </row>
    <row r="4566" spans="1:15" x14ac:dyDescent="0.15">
      <c r="A4566">
        <v>226</v>
      </c>
      <c r="B4566" t="s">
        <v>172</v>
      </c>
      <c r="C4566" t="s">
        <v>464</v>
      </c>
      <c r="D4566">
        <v>2</v>
      </c>
      <c r="E4566">
        <v>100000</v>
      </c>
      <c r="F4566">
        <v>6050000</v>
      </c>
      <c r="G4566">
        <v>3075000</v>
      </c>
      <c r="H4566">
        <v>-259968.87700975768</v>
      </c>
      <c r="I4566">
        <v>-2.085597353048274E-5</v>
      </c>
      <c r="J4566">
        <v>5.3120149419653914E-6</v>
      </c>
      <c r="K4566">
        <v>-8.0793842638435434E-2</v>
      </c>
      <c r="L4566">
        <v>-108.45427242308155</v>
      </c>
      <c r="M4566">
        <v>0</v>
      </c>
    </row>
    <row r="4567" spans="1:15" x14ac:dyDescent="0.15">
      <c r="A4567">
        <v>226</v>
      </c>
      <c r="B4567" t="s">
        <v>172</v>
      </c>
      <c r="C4567" t="s">
        <v>464</v>
      </c>
      <c r="D4567">
        <v>3</v>
      </c>
      <c r="E4567">
        <v>3075000</v>
      </c>
      <c r="F4567">
        <v>6050000</v>
      </c>
      <c r="G4567">
        <v>4562500</v>
      </c>
      <c r="H4567">
        <v>159643039457.01718</v>
      </c>
      <c r="I4567">
        <v>7.7235162400463432E-4</v>
      </c>
      <c r="J4567">
        <v>7.9851961247708243E-4</v>
      </c>
      <c r="K4567">
        <v>49614.302898756861</v>
      </c>
      <c r="L4567">
        <v>3498925.522345582</v>
      </c>
      <c r="M4567">
        <v>0</v>
      </c>
    </row>
    <row r="4568" spans="1:15" x14ac:dyDescent="0.15">
      <c r="A4568">
        <v>226</v>
      </c>
      <c r="B4568" t="s">
        <v>172</v>
      </c>
      <c r="C4568" t="s">
        <v>464</v>
      </c>
      <c r="D4568">
        <v>4</v>
      </c>
      <c r="E4568">
        <v>3075000</v>
      </c>
      <c r="F4568">
        <v>4562500</v>
      </c>
      <c r="G4568">
        <v>3818750</v>
      </c>
      <c r="H4568">
        <v>666680361.07044578</v>
      </c>
      <c r="I4568">
        <v>1.111057874646368E-5</v>
      </c>
      <c r="J4568">
        <v>3.7278567218911812E-5</v>
      </c>
      <c r="K4568">
        <v>207.19275630997626</v>
      </c>
      <c r="L4568">
        <v>17358.078194970756</v>
      </c>
      <c r="M4568">
        <v>0</v>
      </c>
    </row>
    <row r="4569" spans="1:15" x14ac:dyDescent="0.15">
      <c r="A4569">
        <v>226</v>
      </c>
      <c r="B4569" t="s">
        <v>172</v>
      </c>
      <c r="C4569" t="s">
        <v>464</v>
      </c>
      <c r="D4569">
        <v>5</v>
      </c>
      <c r="E4569">
        <v>3075000</v>
      </c>
      <c r="F4569">
        <v>3818750</v>
      </c>
      <c r="G4569">
        <v>3446875</v>
      </c>
      <c r="H4569">
        <v>-2998727.5891325446</v>
      </c>
      <c r="I4569">
        <v>-1.5212265333068501E-5</v>
      </c>
      <c r="J4569">
        <v>1.0955723139379631E-5</v>
      </c>
      <c r="K4569">
        <v>-0.93195280811562686</v>
      </c>
      <c r="L4569">
        <v>-186.99844320239475</v>
      </c>
      <c r="M4569">
        <v>0</v>
      </c>
    </row>
    <row r="4570" spans="1:15" x14ac:dyDescent="0.15">
      <c r="A4570">
        <v>226</v>
      </c>
      <c r="B4570" t="s">
        <v>172</v>
      </c>
      <c r="C4570" t="s">
        <v>464</v>
      </c>
      <c r="D4570">
        <v>6</v>
      </c>
      <c r="E4570">
        <v>3446875</v>
      </c>
      <c r="F4570">
        <v>3818750</v>
      </c>
      <c r="G4570">
        <v>3632812.5</v>
      </c>
      <c r="H4570">
        <v>-116289698.49621533</v>
      </c>
      <c r="I4570">
        <v>-8.4917571408235351E-6</v>
      </c>
      <c r="J4570">
        <v>1.7676231331624597E-5</v>
      </c>
      <c r="K4570">
        <v>-36.140832352103722</v>
      </c>
      <c r="L4570">
        <v>-3301.0927758097982</v>
      </c>
      <c r="M4570">
        <v>0</v>
      </c>
    </row>
    <row r="4571" spans="1:15" x14ac:dyDescent="0.15">
      <c r="A4571">
        <v>226</v>
      </c>
      <c r="B4571" t="s">
        <v>172</v>
      </c>
      <c r="C4571" t="s">
        <v>464</v>
      </c>
      <c r="D4571">
        <v>7</v>
      </c>
      <c r="E4571">
        <v>3632812.5</v>
      </c>
      <c r="F4571">
        <v>3818750</v>
      </c>
      <c r="G4571">
        <v>3725781.25</v>
      </c>
      <c r="H4571">
        <v>-21799085.02741861</v>
      </c>
      <c r="I4571">
        <v>-5.2144034761098575E-7</v>
      </c>
      <c r="J4571">
        <v>2.5646548124837146E-5</v>
      </c>
      <c r="K4571">
        <v>-6.7747796029484988</v>
      </c>
      <c r="L4571">
        <v>-685.08762497579824</v>
      </c>
      <c r="M4571">
        <v>0</v>
      </c>
    </row>
    <row r="4572" spans="1:15" x14ac:dyDescent="0.15">
      <c r="A4572">
        <v>226</v>
      </c>
      <c r="B4572" t="s">
        <v>172</v>
      </c>
      <c r="C4572" t="s">
        <v>464</v>
      </c>
      <c r="D4572">
        <v>8</v>
      </c>
      <c r="E4572">
        <v>3725781.25</v>
      </c>
      <c r="F4572">
        <v>3818750</v>
      </c>
      <c r="G4572">
        <v>3772265.625</v>
      </c>
      <c r="H4572">
        <v>249000211.96785626</v>
      </c>
      <c r="I4572">
        <v>4.7456562577740612E-6</v>
      </c>
      <c r="J4572">
        <v>3.0913644730222193E-5</v>
      </c>
      <c r="K4572">
        <v>77.384970747528939</v>
      </c>
      <c r="L4572">
        <v>6500.8133233686658</v>
      </c>
      <c r="M4572">
        <v>0</v>
      </c>
    </row>
    <row r="4573" spans="1:15" x14ac:dyDescent="0.15">
      <c r="A4573">
        <v>226</v>
      </c>
      <c r="B4573" t="s">
        <v>172</v>
      </c>
      <c r="C4573" t="s">
        <v>464</v>
      </c>
      <c r="D4573">
        <v>9</v>
      </c>
      <c r="E4573">
        <v>3725781.25</v>
      </c>
      <c r="F4573">
        <v>3772265.625</v>
      </c>
      <c r="G4573">
        <v>3749023.4375</v>
      </c>
      <c r="H4573">
        <v>96634073.687117502</v>
      </c>
      <c r="I4573">
        <v>1.987506210694835E-6</v>
      </c>
      <c r="J4573">
        <v>2.8155494683142967E-5</v>
      </c>
      <c r="K4573">
        <v>30.032203211367111</v>
      </c>
      <c r="L4573">
        <v>2477.5798764159499</v>
      </c>
      <c r="M4573">
        <v>0</v>
      </c>
    </row>
    <row r="4574" spans="1:15" x14ac:dyDescent="0.15">
      <c r="A4574">
        <v>226</v>
      </c>
      <c r="B4574" t="s">
        <v>172</v>
      </c>
      <c r="C4574" t="s">
        <v>464</v>
      </c>
      <c r="D4574">
        <v>10</v>
      </c>
      <c r="E4574">
        <v>3725781.25</v>
      </c>
      <c r="F4574">
        <v>3749023.4375</v>
      </c>
      <c r="G4574">
        <v>3737402.34375</v>
      </c>
      <c r="H4574">
        <v>32106632.193613339</v>
      </c>
      <c r="I4574">
        <v>7.0335719040112414E-7</v>
      </c>
      <c r="J4574">
        <v>2.6871345662849256E-5</v>
      </c>
      <c r="K4574">
        <v>9.9781874620459181</v>
      </c>
      <c r="L4574">
        <v>759.06277249771517</v>
      </c>
      <c r="M4574">
        <v>0</v>
      </c>
    </row>
    <row r="4575" spans="1:15" x14ac:dyDescent="0.15">
      <c r="A4575">
        <v>226</v>
      </c>
      <c r="B4575" t="s">
        <v>172</v>
      </c>
      <c r="C4575" t="s">
        <v>464</v>
      </c>
      <c r="D4575">
        <v>11</v>
      </c>
      <c r="E4575">
        <v>3725781.25</v>
      </c>
      <c r="F4575">
        <v>3737402.34375</v>
      </c>
      <c r="G4575">
        <v>3731591.796875</v>
      </c>
      <c r="H4575">
        <v>3659985.4130938328</v>
      </c>
      <c r="I4575">
        <v>8.3717302204672824E-8</v>
      </c>
      <c r="J4575">
        <v>2.6251705774652805E-5</v>
      </c>
      <c r="K4575">
        <v>1.1374603334281945</v>
      </c>
      <c r="L4575">
        <v>-1.9189232820463793</v>
      </c>
      <c r="M4575">
        <v>0</v>
      </c>
    </row>
    <row r="4576" spans="1:15" x14ac:dyDescent="0.15">
      <c r="A4576">
        <v>226</v>
      </c>
      <c r="B4576" t="s">
        <v>172</v>
      </c>
      <c r="C4576" t="s">
        <v>464</v>
      </c>
      <c r="D4576">
        <v>12</v>
      </c>
      <c r="E4576">
        <v>3731591.796875</v>
      </c>
      <c r="F4576">
        <v>3737402.34375</v>
      </c>
      <c r="G4576">
        <v>3734497.0703125</v>
      </c>
      <c r="H4576">
        <v>17501802.002961073</v>
      </c>
      <c r="I4576">
        <v>3.9170578788402533E-7</v>
      </c>
      <c r="J4576">
        <v>2.6559694260332157E-5</v>
      </c>
      <c r="K4576">
        <v>5.4392581649810969</v>
      </c>
      <c r="L4576">
        <v>368.65218189866016</v>
      </c>
      <c r="M4576">
        <v>0</v>
      </c>
    </row>
    <row r="4577" spans="1:15" x14ac:dyDescent="0.15">
      <c r="A4577">
        <v>226</v>
      </c>
      <c r="B4577" t="s">
        <v>172</v>
      </c>
      <c r="C4577" t="s">
        <v>464</v>
      </c>
      <c r="D4577">
        <v>13</v>
      </c>
      <c r="E4577">
        <v>3731591.796875</v>
      </c>
      <c r="F4577">
        <v>3734497.0703125</v>
      </c>
      <c r="G4577">
        <v>3733044.43359375</v>
      </c>
      <c r="H4577">
        <v>10486458.760340191</v>
      </c>
      <c r="I4577">
        <v>2.3725465633783071E-7</v>
      </c>
      <c r="J4577">
        <v>2.6405243128785963E-5</v>
      </c>
      <c r="K4577">
        <v>3.259010496420184</v>
      </c>
      <c r="L4577">
        <v>180.90902604781007</v>
      </c>
      <c r="M4577">
        <v>0</v>
      </c>
    </row>
    <row r="4578" spans="1:15" x14ac:dyDescent="0.15">
      <c r="A4578">
        <v>226</v>
      </c>
      <c r="B4578" t="s">
        <v>172</v>
      </c>
      <c r="C4578" t="s">
        <v>464</v>
      </c>
      <c r="D4578">
        <v>14</v>
      </c>
      <c r="E4578">
        <v>3731591.796875</v>
      </c>
      <c r="F4578">
        <v>3733044.43359375</v>
      </c>
      <c r="G4578">
        <v>3732318.115234375</v>
      </c>
      <c r="H4578">
        <v>7049723.6235104287</v>
      </c>
      <c r="I4578">
        <v>1.6037171292283399E-7</v>
      </c>
      <c r="J4578">
        <v>2.6328360185370966E-5</v>
      </c>
      <c r="K4578">
        <v>2.1909324978966005</v>
      </c>
      <c r="L4578">
        <v>88.883246439665655</v>
      </c>
      <c r="M4578">
        <v>0</v>
      </c>
    </row>
    <row r="4579" spans="1:15" x14ac:dyDescent="0.15">
      <c r="A4579">
        <v>226</v>
      </c>
      <c r="B4579" t="s">
        <v>172</v>
      </c>
      <c r="C4579" t="s">
        <v>464</v>
      </c>
      <c r="D4579">
        <v>15</v>
      </c>
      <c r="E4579">
        <v>3731591.796875</v>
      </c>
      <c r="F4579">
        <v>3732318.115234375</v>
      </c>
      <c r="G4579">
        <v>3731954.9560546875</v>
      </c>
      <c r="H4579">
        <v>5348970.0529616382</v>
      </c>
      <c r="I4579">
        <v>1.2201540119896563E-7</v>
      </c>
      <c r="J4579">
        <v>2.6290003873647097E-5</v>
      </c>
      <c r="K4579">
        <v>1.6623676253387263</v>
      </c>
      <c r="L4579">
        <v>43.328901767249924</v>
      </c>
      <c r="M4579">
        <v>0</v>
      </c>
    </row>
    <row r="4580" spans="1:15" x14ac:dyDescent="0.15">
      <c r="A4580">
        <v>226</v>
      </c>
      <c r="B4580" t="s">
        <v>172</v>
      </c>
      <c r="C4580" t="s">
        <v>464</v>
      </c>
      <c r="D4580">
        <v>16</v>
      </c>
      <c r="E4580">
        <v>3731591.796875</v>
      </c>
      <c r="F4580">
        <v>3731954.9560546875</v>
      </c>
      <c r="G4580">
        <v>3731773.3764648438</v>
      </c>
      <c r="H4580">
        <v>4503051.504798633</v>
      </c>
      <c r="I4580">
        <v>1.028600523675198E-7</v>
      </c>
      <c r="J4580">
        <v>2.6270848524815652E-5</v>
      </c>
      <c r="K4580">
        <v>1.399470732251596</v>
      </c>
      <c r="L4580">
        <v>20.667871559350445</v>
      </c>
      <c r="M4580">
        <v>0</v>
      </c>
    </row>
    <row r="4581" spans="1:15" x14ac:dyDescent="0.15">
      <c r="A4581">
        <v>226</v>
      </c>
      <c r="B4581" t="s">
        <v>172</v>
      </c>
      <c r="C4581" t="s">
        <v>464</v>
      </c>
      <c r="D4581">
        <v>17</v>
      </c>
      <c r="E4581">
        <v>3731591.796875</v>
      </c>
      <c r="F4581">
        <v>3731773.3764648438</v>
      </c>
      <c r="G4581">
        <v>3731682.5866699219</v>
      </c>
      <c r="H4581">
        <v>4081085.1304539321</v>
      </c>
      <c r="I4581">
        <v>9.3285355015611607E-8</v>
      </c>
      <c r="J4581">
        <v>2.6261273827463743E-5</v>
      </c>
      <c r="K4581">
        <v>1.2683308618191931</v>
      </c>
      <c r="L4581">
        <v>9.3631367531666196</v>
      </c>
      <c r="M4581">
        <v>0</v>
      </c>
    </row>
    <row r="4582" spans="1:15" x14ac:dyDescent="0.15">
      <c r="A4582">
        <v>226</v>
      </c>
      <c r="B4582" t="s">
        <v>172</v>
      </c>
      <c r="C4582" t="s">
        <v>464</v>
      </c>
      <c r="D4582">
        <v>18</v>
      </c>
      <c r="E4582">
        <v>3731591.796875</v>
      </c>
      <c r="F4582">
        <v>3731682.5866699219</v>
      </c>
      <c r="G4582">
        <v>3731637.1917724609</v>
      </c>
      <c r="H4582">
        <v>3870409.9255301435</v>
      </c>
      <c r="I4582">
        <v>8.8500110045318652E-8</v>
      </c>
      <c r="J4582">
        <v>2.625648858249345E-5</v>
      </c>
      <c r="K4582">
        <v>1.2028566421733011</v>
      </c>
      <c r="L4582">
        <v>3.7188163432299817</v>
      </c>
      <c r="M4582">
        <v>0</v>
      </c>
    </row>
    <row r="4583" spans="1:15" x14ac:dyDescent="0.15">
      <c r="A4583">
        <v>226</v>
      </c>
      <c r="B4583" t="s">
        <v>172</v>
      </c>
      <c r="C4583" t="s">
        <v>464</v>
      </c>
      <c r="D4583">
        <v>19</v>
      </c>
      <c r="E4583">
        <v>3731591.796875</v>
      </c>
      <c r="F4583">
        <v>3731637.1917724609</v>
      </c>
      <c r="G4583">
        <v>3731614.4943237305</v>
      </c>
      <c r="H4583">
        <v>3765140.7233704268</v>
      </c>
      <c r="I4583">
        <v>8.6107819124355022E-8</v>
      </c>
      <c r="J4583">
        <v>2.6254096291572487E-5</v>
      </c>
      <c r="K4583">
        <v>1.1701407899844003</v>
      </c>
      <c r="L4583">
        <v>0.89843763598019233</v>
      </c>
      <c r="M4583">
        <v>0</v>
      </c>
    </row>
    <row r="4584" spans="1:15" x14ac:dyDescent="0.15">
      <c r="A4584">
        <v>226</v>
      </c>
      <c r="B4584" t="s">
        <v>172</v>
      </c>
      <c r="C4584" t="s">
        <v>465</v>
      </c>
      <c r="D4584">
        <v>19</v>
      </c>
      <c r="E4584">
        <v>3731591.796875</v>
      </c>
      <c r="F4584">
        <v>3731637.1917724609</v>
      </c>
      <c r="G4584">
        <v>3731614.4943237305</v>
      </c>
      <c r="H4584">
        <v>3765140.7233704268</v>
      </c>
      <c r="I4584">
        <v>8.6107819124355022E-8</v>
      </c>
      <c r="J4584">
        <v>2.6254096291572487E-5</v>
      </c>
      <c r="K4584">
        <v>1.1701407899844003</v>
      </c>
      <c r="L4584">
        <v>0.89843763598019233</v>
      </c>
      <c r="M4584">
        <v>0</v>
      </c>
      <c r="N4584" t="s">
        <v>466</v>
      </c>
      <c r="O4584" t="s">
        <v>467</v>
      </c>
    </row>
    <row r="4585" spans="1:15" x14ac:dyDescent="0.15">
      <c r="A4585">
        <v>227</v>
      </c>
      <c r="B4585" t="s">
        <v>181</v>
      </c>
      <c r="C4585" t="s">
        <v>461</v>
      </c>
      <c r="D4585">
        <v>0</v>
      </c>
      <c r="E4585">
        <v>100000</v>
      </c>
      <c r="F4585">
        <v>12000000</v>
      </c>
      <c r="G4585">
        <v>100000</v>
      </c>
      <c r="H4585">
        <v>-16586.407524029033</v>
      </c>
      <c r="I4585">
        <v>-3.2778335011044442E-5</v>
      </c>
      <c r="J4585">
        <v>-1.0825701234304948E-5</v>
      </c>
      <c r="K4585">
        <v>-4.1729085222679133E-3</v>
      </c>
      <c r="L4585">
        <v>-116.58640752402903</v>
      </c>
      <c r="M4585">
        <v>0</v>
      </c>
      <c r="O4585" t="s">
        <v>462</v>
      </c>
    </row>
    <row r="4586" spans="1:15" x14ac:dyDescent="0.15">
      <c r="A4586">
        <v>227</v>
      </c>
      <c r="B4586" t="s">
        <v>181</v>
      </c>
      <c r="C4586" t="s">
        <v>461</v>
      </c>
      <c r="D4586">
        <v>0</v>
      </c>
      <c r="E4586">
        <v>100000</v>
      </c>
      <c r="F4586">
        <v>12000000</v>
      </c>
      <c r="G4586">
        <v>12000000</v>
      </c>
      <c r="H4586">
        <v>1.876042526919842E+18</v>
      </c>
      <c r="I4586">
        <v>536.87090004736626</v>
      </c>
      <c r="J4586">
        <v>536.87092200000006</v>
      </c>
      <c r="K4586">
        <v>471986102920.68799</v>
      </c>
      <c r="L4586">
        <v>15633687724232.018</v>
      </c>
      <c r="M4586">
        <v>5</v>
      </c>
      <c r="O4586" t="s">
        <v>463</v>
      </c>
    </row>
    <row r="4587" spans="1:15" x14ac:dyDescent="0.15">
      <c r="A4587">
        <v>227</v>
      </c>
      <c r="B4587" t="s">
        <v>181</v>
      </c>
      <c r="C4587" t="s">
        <v>464</v>
      </c>
      <c r="D4587">
        <v>1</v>
      </c>
      <c r="E4587">
        <v>100000</v>
      </c>
      <c r="F4587">
        <v>12000000</v>
      </c>
      <c r="G4587">
        <v>6050000</v>
      </c>
      <c r="H4587">
        <v>114051986922.21933</v>
      </c>
      <c r="I4587">
        <v>4.7928479379157675E-4</v>
      </c>
      <c r="J4587">
        <v>5.0123742756831623E-4</v>
      </c>
      <c r="K4587">
        <v>28693.887300178252</v>
      </c>
      <c r="L4587">
        <v>1885056.8086317244</v>
      </c>
      <c r="M4587">
        <v>0</v>
      </c>
    </row>
    <row r="4588" spans="1:15" x14ac:dyDescent="0.15">
      <c r="A4588">
        <v>227</v>
      </c>
      <c r="B4588" t="s">
        <v>181</v>
      </c>
      <c r="C4588" t="s">
        <v>464</v>
      </c>
      <c r="D4588">
        <v>2</v>
      </c>
      <c r="E4588">
        <v>100000</v>
      </c>
      <c r="F4588">
        <v>6050000</v>
      </c>
      <c r="G4588">
        <v>3075000</v>
      </c>
      <c r="H4588">
        <v>-68575.421713293676</v>
      </c>
      <c r="I4588">
        <v>-2.28556701460462E-5</v>
      </c>
      <c r="J4588">
        <v>-9.0303636930670288E-7</v>
      </c>
      <c r="K4588">
        <v>-1.7252618523387633E-2</v>
      </c>
      <c r="L4588">
        <v>-102.23009501506647</v>
      </c>
      <c r="M4588">
        <v>0</v>
      </c>
    </row>
    <row r="4589" spans="1:15" x14ac:dyDescent="0.15">
      <c r="A4589">
        <v>227</v>
      </c>
      <c r="B4589" t="s">
        <v>181</v>
      </c>
      <c r="C4589" t="s">
        <v>464</v>
      </c>
      <c r="D4589">
        <v>3</v>
      </c>
      <c r="E4589">
        <v>3075000</v>
      </c>
      <c r="F4589">
        <v>6050000</v>
      </c>
      <c r="G4589">
        <v>4562500</v>
      </c>
      <c r="H4589">
        <v>-501286.96407981403</v>
      </c>
      <c r="I4589">
        <v>-1.5997501473890573E-5</v>
      </c>
      <c r="J4589">
        <v>5.9551323028489248E-6</v>
      </c>
      <c r="K4589">
        <v>-0.12611680024622576</v>
      </c>
      <c r="L4589">
        <v>-110.98711154147537</v>
      </c>
      <c r="M4589">
        <v>0</v>
      </c>
    </row>
    <row r="4590" spans="1:15" x14ac:dyDescent="0.15">
      <c r="A4590">
        <v>227</v>
      </c>
      <c r="B4590" t="s">
        <v>181</v>
      </c>
      <c r="C4590" t="s">
        <v>464</v>
      </c>
      <c r="D4590">
        <v>4</v>
      </c>
      <c r="E4590">
        <v>4562500</v>
      </c>
      <c r="F4590">
        <v>6050000</v>
      </c>
      <c r="G4590">
        <v>5306250</v>
      </c>
      <c r="H4590">
        <v>1077244450.502496</v>
      </c>
      <c r="I4590">
        <v>1.3430920256963713E-5</v>
      </c>
      <c r="J4590">
        <v>3.5383554033703209E-5</v>
      </c>
      <c r="K4590">
        <v>271.01966122292248</v>
      </c>
      <c r="L4590">
        <v>20201.426629022302</v>
      </c>
      <c r="M4590">
        <v>0</v>
      </c>
    </row>
    <row r="4591" spans="1:15" x14ac:dyDescent="0.15">
      <c r="A4591">
        <v>227</v>
      </c>
      <c r="B4591" t="s">
        <v>181</v>
      </c>
      <c r="C4591" t="s">
        <v>464</v>
      </c>
      <c r="D4591">
        <v>5</v>
      </c>
      <c r="E4591">
        <v>4562500</v>
      </c>
      <c r="F4591">
        <v>5306250</v>
      </c>
      <c r="G4591">
        <v>4934375</v>
      </c>
      <c r="H4591">
        <v>-14503106.432413453</v>
      </c>
      <c r="I4591">
        <v>-1.072242138156942E-5</v>
      </c>
      <c r="J4591">
        <v>1.1230212395170076E-5</v>
      </c>
      <c r="K4591">
        <v>-3.6487790586056725</v>
      </c>
      <c r="L4591">
        <v>-393.919826369367</v>
      </c>
      <c r="M4591">
        <v>0</v>
      </c>
    </row>
    <row r="4592" spans="1:15" x14ac:dyDescent="0.15">
      <c r="A4592">
        <v>227</v>
      </c>
      <c r="B4592" t="s">
        <v>181</v>
      </c>
      <c r="C4592" t="s">
        <v>464</v>
      </c>
      <c r="D4592">
        <v>6</v>
      </c>
      <c r="E4592">
        <v>4934375</v>
      </c>
      <c r="F4592">
        <v>5306250</v>
      </c>
      <c r="G4592">
        <v>5120312.5</v>
      </c>
      <c r="H4592">
        <v>-119431498.60352384</v>
      </c>
      <c r="I4592">
        <v>-3.4758344664988771E-6</v>
      </c>
      <c r="J4592">
        <v>1.8476799310240619E-5</v>
      </c>
      <c r="K4592">
        <v>-30.04729732028262</v>
      </c>
      <c r="L4592">
        <v>-2432.5040923483448</v>
      </c>
      <c r="M4592">
        <v>0</v>
      </c>
    </row>
    <row r="4593" spans="1:15" x14ac:dyDescent="0.15">
      <c r="A4593">
        <v>227</v>
      </c>
      <c r="B4593" t="s">
        <v>181</v>
      </c>
      <c r="C4593" t="s">
        <v>464</v>
      </c>
      <c r="D4593">
        <v>7</v>
      </c>
      <c r="E4593">
        <v>5120312.5</v>
      </c>
      <c r="F4593">
        <v>5306250</v>
      </c>
      <c r="G4593">
        <v>5213281.25</v>
      </c>
      <c r="H4593">
        <v>229681726.93590435</v>
      </c>
      <c r="I4593">
        <v>3.6009747720592562E-6</v>
      </c>
      <c r="J4593">
        <v>2.5553608548798753E-5</v>
      </c>
      <c r="K4593">
        <v>57.784715246597933</v>
      </c>
      <c r="L4593">
        <v>4305.7037386176771</v>
      </c>
      <c r="M4593">
        <v>0</v>
      </c>
    </row>
    <row r="4594" spans="1:15" x14ac:dyDescent="0.15">
      <c r="A4594">
        <v>227</v>
      </c>
      <c r="B4594" t="s">
        <v>181</v>
      </c>
      <c r="C4594" t="s">
        <v>464</v>
      </c>
      <c r="D4594">
        <v>8</v>
      </c>
      <c r="E4594">
        <v>5120312.5</v>
      </c>
      <c r="F4594">
        <v>5213281.25</v>
      </c>
      <c r="G4594">
        <v>5166796.875</v>
      </c>
      <c r="H4594">
        <v>-11344919.682275064</v>
      </c>
      <c r="I4594">
        <v>-2.2711087903118954E-7</v>
      </c>
      <c r="J4594">
        <v>2.1725522897708307E-5</v>
      </c>
      <c r="K4594">
        <v>-2.8542233728446851</v>
      </c>
      <c r="L4594">
        <v>-319.57355701689096</v>
      </c>
      <c r="M4594">
        <v>0</v>
      </c>
    </row>
    <row r="4595" spans="1:15" x14ac:dyDescent="0.15">
      <c r="A4595">
        <v>227</v>
      </c>
      <c r="B4595" t="s">
        <v>181</v>
      </c>
      <c r="C4595" t="s">
        <v>464</v>
      </c>
      <c r="D4595">
        <v>9</v>
      </c>
      <c r="E4595">
        <v>5166796.875</v>
      </c>
      <c r="F4595">
        <v>5213281.25</v>
      </c>
      <c r="G4595">
        <v>5190039.0625</v>
      </c>
      <c r="H4595">
        <v>93552877.664744511</v>
      </c>
      <c r="I4595">
        <v>1.6083764808771525E-6</v>
      </c>
      <c r="J4595">
        <v>2.3561010257616649E-5</v>
      </c>
      <c r="K4595">
        <v>23.536597658313788</v>
      </c>
      <c r="L4595">
        <v>1702.5466964343202</v>
      </c>
      <c r="M4595">
        <v>0</v>
      </c>
    </row>
    <row r="4596" spans="1:15" x14ac:dyDescent="0.15">
      <c r="A4596">
        <v>227</v>
      </c>
      <c r="B4596" t="s">
        <v>181</v>
      </c>
      <c r="C4596" t="s">
        <v>464</v>
      </c>
      <c r="D4596">
        <v>10</v>
      </c>
      <c r="E4596">
        <v>5166796.875</v>
      </c>
      <c r="F4596">
        <v>5190039.0625</v>
      </c>
      <c r="G4596">
        <v>5178417.96875</v>
      </c>
      <c r="H4596">
        <v>36294693.712414064</v>
      </c>
      <c r="I4596">
        <v>6.7180202368876855E-7</v>
      </c>
      <c r="J4596">
        <v>2.2624435800428265E-5</v>
      </c>
      <c r="K4596">
        <v>9.1312381229160984</v>
      </c>
      <c r="L4596">
        <v>600.8838207236314</v>
      </c>
      <c r="M4596">
        <v>0</v>
      </c>
    </row>
    <row r="4597" spans="1:15" x14ac:dyDescent="0.15">
      <c r="A4597">
        <v>227</v>
      </c>
      <c r="B4597" t="s">
        <v>181</v>
      </c>
      <c r="C4597" t="s">
        <v>464</v>
      </c>
      <c r="D4597">
        <v>11</v>
      </c>
      <c r="E4597">
        <v>5166796.875</v>
      </c>
      <c r="F4597">
        <v>5178417.96875</v>
      </c>
      <c r="G4597">
        <v>5172607.421875</v>
      </c>
      <c r="H4597">
        <v>11318023.477357373</v>
      </c>
      <c r="I4597">
        <v>2.1773356936319392E-7</v>
      </c>
      <c r="J4597">
        <v>2.217036734610269E-5</v>
      </c>
      <c r="K4597">
        <v>2.8474566632630531</v>
      </c>
      <c r="L4597">
        <v>118.80692954762731</v>
      </c>
      <c r="M4597">
        <v>0</v>
      </c>
    </row>
    <row r="4598" spans="1:15" x14ac:dyDescent="0.15">
      <c r="A4598">
        <v>227</v>
      </c>
      <c r="B4598" t="s">
        <v>181</v>
      </c>
      <c r="C4598" t="s">
        <v>464</v>
      </c>
      <c r="D4598">
        <v>12</v>
      </c>
      <c r="E4598">
        <v>5166796.875</v>
      </c>
      <c r="F4598">
        <v>5172607.421875</v>
      </c>
      <c r="G4598">
        <v>5169702.1484375</v>
      </c>
      <c r="H4598">
        <v>-297121.87385931809</v>
      </c>
      <c r="I4598">
        <v>-5.8299180771802792E-9</v>
      </c>
      <c r="J4598">
        <v>2.1946803858662316E-5</v>
      </c>
      <c r="K4598">
        <v>-7.4751714485704585E-2</v>
      </c>
      <c r="L4598">
        <v>-105.74736929378264</v>
      </c>
      <c r="M4598">
        <v>0</v>
      </c>
    </row>
    <row r="4599" spans="1:15" x14ac:dyDescent="0.15">
      <c r="A4599">
        <v>227</v>
      </c>
      <c r="B4599" t="s">
        <v>181</v>
      </c>
      <c r="C4599" t="s">
        <v>464</v>
      </c>
      <c r="D4599">
        <v>13</v>
      </c>
      <c r="E4599">
        <v>5169702.1484375</v>
      </c>
      <c r="F4599">
        <v>5172607.421875</v>
      </c>
      <c r="G4599">
        <v>5171154.78515625</v>
      </c>
      <c r="H4599">
        <v>5438924.5459557539</v>
      </c>
      <c r="I4599">
        <v>1.0566657113300331E-7</v>
      </c>
      <c r="J4599">
        <v>2.20583003478725E-5</v>
      </c>
      <c r="K4599">
        <v>1.3683574672158876</v>
      </c>
      <c r="L4599">
        <v>5.1781424444716757</v>
      </c>
      <c r="M4599">
        <v>0</v>
      </c>
    </row>
    <row r="4600" spans="1:15" x14ac:dyDescent="0.15">
      <c r="A4600">
        <v>227</v>
      </c>
      <c r="B4600" t="s">
        <v>181</v>
      </c>
      <c r="C4600" t="s">
        <v>464</v>
      </c>
      <c r="D4600">
        <v>14</v>
      </c>
      <c r="E4600">
        <v>5169702.1484375</v>
      </c>
      <c r="F4600">
        <v>5171154.78515625</v>
      </c>
      <c r="G4600">
        <v>5170428.466796875</v>
      </c>
      <c r="H4600">
        <v>2553054.1993183037</v>
      </c>
      <c r="I4600">
        <v>4.984620031900258E-8</v>
      </c>
      <c r="J4600">
        <v>2.2002479977058499E-5</v>
      </c>
      <c r="K4600">
        <v>0.64231278597930741</v>
      </c>
      <c r="L4600">
        <v>-50.621999400758696</v>
      </c>
      <c r="M4600">
        <v>0</v>
      </c>
    </row>
    <row r="4601" spans="1:15" x14ac:dyDescent="0.15">
      <c r="A4601">
        <v>227</v>
      </c>
      <c r="B4601" t="s">
        <v>181</v>
      </c>
      <c r="C4601" t="s">
        <v>464</v>
      </c>
      <c r="D4601">
        <v>15</v>
      </c>
      <c r="E4601">
        <v>5170428.466796875</v>
      </c>
      <c r="F4601">
        <v>5171154.78515625</v>
      </c>
      <c r="G4601">
        <v>5170791.6259765625</v>
      </c>
      <c r="H4601">
        <v>3991558.2146244803</v>
      </c>
      <c r="I4601">
        <v>7.7739134014528298E-8</v>
      </c>
      <c r="J4601">
        <v>2.2030372910754025E-5</v>
      </c>
      <c r="K4601">
        <v>1.0042203091178454</v>
      </c>
      <c r="L4601">
        <v>-22.805664908791805</v>
      </c>
      <c r="M4601">
        <v>0</v>
      </c>
    </row>
    <row r="4602" spans="1:15" x14ac:dyDescent="0.15">
      <c r="A4602">
        <v>227</v>
      </c>
      <c r="B4602" t="s">
        <v>181</v>
      </c>
      <c r="C4602" t="s">
        <v>464</v>
      </c>
      <c r="D4602">
        <v>16</v>
      </c>
      <c r="E4602">
        <v>5170791.6259765625</v>
      </c>
      <c r="F4602">
        <v>5171154.78515625</v>
      </c>
      <c r="G4602">
        <v>5170973.2055664063</v>
      </c>
      <c r="H4602">
        <v>4714123.9851013562</v>
      </c>
      <c r="I4602">
        <v>9.1698376230719432E-8</v>
      </c>
      <c r="J4602">
        <v>2.2044332152970216E-5</v>
      </c>
      <c r="K4602">
        <v>1.1860077671405582</v>
      </c>
      <c r="L4602">
        <v>-8.8348788961672593</v>
      </c>
      <c r="M4602">
        <v>0</v>
      </c>
    </row>
    <row r="4603" spans="1:15" x14ac:dyDescent="0.15">
      <c r="A4603">
        <v>227</v>
      </c>
      <c r="B4603" t="s">
        <v>181</v>
      </c>
      <c r="C4603" t="s">
        <v>464</v>
      </c>
      <c r="D4603">
        <v>17</v>
      </c>
      <c r="E4603">
        <v>5170973.2055664063</v>
      </c>
      <c r="F4603">
        <v>5171154.78515625</v>
      </c>
      <c r="G4603">
        <v>5171063.9953613281</v>
      </c>
      <c r="H4603">
        <v>5076177.9434115803</v>
      </c>
      <c r="I4603">
        <v>9.8680066787743085E-8</v>
      </c>
      <c r="J4603">
        <v>2.2051313843527239E-5</v>
      </c>
      <c r="K4603">
        <v>1.2770954873695961</v>
      </c>
      <c r="L4603">
        <v>-1.8349425192738826</v>
      </c>
      <c r="M4603">
        <v>0</v>
      </c>
    </row>
    <row r="4604" spans="1:15" x14ac:dyDescent="0.15">
      <c r="A4604">
        <v>227</v>
      </c>
      <c r="B4604" t="s">
        <v>181</v>
      </c>
      <c r="C4604" t="s">
        <v>464</v>
      </c>
      <c r="D4604">
        <v>18</v>
      </c>
      <c r="E4604">
        <v>5171063.9953613281</v>
      </c>
      <c r="F4604">
        <v>5171154.78515625</v>
      </c>
      <c r="G4604">
        <v>5171109.3902587891</v>
      </c>
      <c r="H4604">
        <v>5257514.7465676758</v>
      </c>
      <c r="I4604">
        <v>1.021736827751966E-7</v>
      </c>
      <c r="J4604">
        <v>2.2054807459514693E-5</v>
      </c>
      <c r="K4604">
        <v>1.3227172948764141</v>
      </c>
      <c r="L4604">
        <v>1.6709249367583503</v>
      </c>
      <c r="M4604">
        <v>0</v>
      </c>
    </row>
    <row r="4605" spans="1:15" x14ac:dyDescent="0.15">
      <c r="A4605">
        <v>227</v>
      </c>
      <c r="B4605" t="s">
        <v>181</v>
      </c>
      <c r="C4605" t="s">
        <v>464</v>
      </c>
      <c r="D4605">
        <v>19</v>
      </c>
      <c r="E4605">
        <v>5171063.9953613281</v>
      </c>
      <c r="F4605">
        <v>5171109.3902587891</v>
      </c>
      <c r="G4605">
        <v>5171086.6928100586</v>
      </c>
      <c r="H4605">
        <v>5166862.2748431982</v>
      </c>
      <c r="I4605">
        <v>1.004274485326435E-7</v>
      </c>
      <c r="J4605">
        <v>2.205306122527214E-5</v>
      </c>
      <c r="K4605">
        <v>1.2999103988517207</v>
      </c>
      <c r="L4605">
        <v>-8.1693040898618632E-2</v>
      </c>
      <c r="M4605">
        <v>0</v>
      </c>
    </row>
    <row r="4606" spans="1:15" x14ac:dyDescent="0.15">
      <c r="A4606">
        <v>227</v>
      </c>
      <c r="B4606" t="s">
        <v>181</v>
      </c>
      <c r="C4606" t="s">
        <v>465</v>
      </c>
      <c r="D4606">
        <v>19</v>
      </c>
      <c r="E4606">
        <v>5171063.9953613281</v>
      </c>
      <c r="F4606">
        <v>5171109.3902587891</v>
      </c>
      <c r="G4606">
        <v>5171086.6928100586</v>
      </c>
      <c r="H4606">
        <v>5166862.2748431982</v>
      </c>
      <c r="I4606">
        <v>1.004274485326435E-7</v>
      </c>
      <c r="J4606">
        <v>2.205306122527214E-5</v>
      </c>
      <c r="K4606">
        <v>1.2999103988517207</v>
      </c>
      <c r="L4606">
        <v>-8.1693040898618632E-2</v>
      </c>
      <c r="M4606">
        <v>0</v>
      </c>
      <c r="N4606" t="s">
        <v>466</v>
      </c>
      <c r="O4606" t="s">
        <v>467</v>
      </c>
    </row>
    <row r="4607" spans="1:15" x14ac:dyDescent="0.15">
      <c r="A4607">
        <v>228</v>
      </c>
      <c r="B4607" t="s">
        <v>182</v>
      </c>
      <c r="C4607" t="s">
        <v>461</v>
      </c>
      <c r="D4607">
        <v>0</v>
      </c>
      <c r="E4607">
        <v>100000</v>
      </c>
      <c r="F4607">
        <v>12000000</v>
      </c>
      <c r="G4607">
        <v>100000</v>
      </c>
      <c r="H4607">
        <v>-8873.6754095201723</v>
      </c>
      <c r="I4607">
        <v>-3.026227054433592E-5</v>
      </c>
      <c r="J4607">
        <v>-1.4360989899548602E-5</v>
      </c>
      <c r="K4607">
        <v>-1.3523754594831191E-3</v>
      </c>
      <c r="L4607">
        <v>-108.87367540952017</v>
      </c>
      <c r="M4607">
        <v>0</v>
      </c>
      <c r="O4607" t="s">
        <v>462</v>
      </c>
    </row>
    <row r="4608" spans="1:15" x14ac:dyDescent="0.15">
      <c r="A4608">
        <v>228</v>
      </c>
      <c r="B4608" t="s">
        <v>182</v>
      </c>
      <c r="C4608" t="s">
        <v>461</v>
      </c>
      <c r="D4608">
        <v>0</v>
      </c>
      <c r="E4608">
        <v>100000</v>
      </c>
      <c r="F4608">
        <v>12000000</v>
      </c>
      <c r="G4608">
        <v>12000000</v>
      </c>
      <c r="H4608">
        <v>244280311681959.25</v>
      </c>
      <c r="I4608">
        <v>0.15207084653641595</v>
      </c>
      <c r="J4608">
        <v>0.15208674781706075</v>
      </c>
      <c r="K4608">
        <v>37229071.777759865</v>
      </c>
      <c r="L4608">
        <v>2035669164.0163271</v>
      </c>
      <c r="M4608">
        <v>0</v>
      </c>
      <c r="O4608" t="s">
        <v>463</v>
      </c>
    </row>
    <row r="4609" spans="1:13" x14ac:dyDescent="0.15">
      <c r="A4609">
        <v>228</v>
      </c>
      <c r="B4609" t="s">
        <v>182</v>
      </c>
      <c r="C4609" t="s">
        <v>464</v>
      </c>
      <c r="D4609">
        <v>1</v>
      </c>
      <c r="E4609">
        <v>100000</v>
      </c>
      <c r="F4609">
        <v>12000000</v>
      </c>
      <c r="G4609">
        <v>6050000</v>
      </c>
      <c r="H4609">
        <v>-71474.243308612669</v>
      </c>
      <c r="I4609">
        <v>-1.6967596363257658E-5</v>
      </c>
      <c r="J4609">
        <v>-1.0663157184703387E-6</v>
      </c>
      <c r="K4609">
        <v>-1.0892894789907581E-2</v>
      </c>
      <c r="L4609">
        <v>-101.18139245138202</v>
      </c>
      <c r="M4609">
        <v>0</v>
      </c>
    </row>
    <row r="4610" spans="1:13" x14ac:dyDescent="0.15">
      <c r="A4610">
        <v>228</v>
      </c>
      <c r="B4610" t="s">
        <v>182</v>
      </c>
      <c r="C4610" t="s">
        <v>464</v>
      </c>
      <c r="D4610">
        <v>2</v>
      </c>
      <c r="E4610">
        <v>6050000</v>
      </c>
      <c r="F4610">
        <v>12000000</v>
      </c>
      <c r="G4610">
        <v>9025000</v>
      </c>
      <c r="H4610">
        <v>1988804560.0423708</v>
      </c>
      <c r="I4610">
        <v>1.4998933516873382E-5</v>
      </c>
      <c r="J4610">
        <v>3.0900214161660701E-5</v>
      </c>
      <c r="K4610">
        <v>303.09993960606897</v>
      </c>
      <c r="L4610">
        <v>21936.61562373818</v>
      </c>
      <c r="M4610">
        <v>0</v>
      </c>
    </row>
    <row r="4611" spans="1:13" x14ac:dyDescent="0.15">
      <c r="A4611">
        <v>228</v>
      </c>
      <c r="B4611" t="s">
        <v>182</v>
      </c>
      <c r="C4611" t="s">
        <v>464</v>
      </c>
      <c r="D4611">
        <v>3</v>
      </c>
      <c r="E4611">
        <v>6050000</v>
      </c>
      <c r="F4611">
        <v>9025000</v>
      </c>
      <c r="G4611">
        <v>7537500</v>
      </c>
      <c r="H4611">
        <v>-234134.58321610064</v>
      </c>
      <c r="I4611">
        <v>-1.3366590891607639E-5</v>
      </c>
      <c r="J4611">
        <v>2.5346897531796803E-6</v>
      </c>
      <c r="K4611">
        <v>-3.5682831515118973E-2</v>
      </c>
      <c r="L4611">
        <v>-103.10626312724511</v>
      </c>
      <c r="M4611">
        <v>0</v>
      </c>
    </row>
    <row r="4612" spans="1:13" x14ac:dyDescent="0.15">
      <c r="A4612">
        <v>228</v>
      </c>
      <c r="B4612" t="s">
        <v>182</v>
      </c>
      <c r="C4612" t="s">
        <v>464</v>
      </c>
      <c r="D4612">
        <v>4</v>
      </c>
      <c r="E4612">
        <v>7537500</v>
      </c>
      <c r="F4612">
        <v>9025000</v>
      </c>
      <c r="G4612">
        <v>8281250</v>
      </c>
      <c r="H4612">
        <v>-3451115.3165863538</v>
      </c>
      <c r="I4612">
        <v>-9.1404574942771731E-6</v>
      </c>
      <c r="J4612">
        <v>6.7608231505101451E-6</v>
      </c>
      <c r="K4612">
        <v>-0.52596060218637974</v>
      </c>
      <c r="L4612">
        <v>-141.67384533236353</v>
      </c>
      <c r="M4612">
        <v>0</v>
      </c>
    </row>
    <row r="4613" spans="1:13" x14ac:dyDescent="0.15">
      <c r="A4613">
        <v>228</v>
      </c>
      <c r="B4613" t="s">
        <v>182</v>
      </c>
      <c r="C4613" t="s">
        <v>464</v>
      </c>
      <c r="D4613">
        <v>5</v>
      </c>
      <c r="E4613">
        <v>8281250</v>
      </c>
      <c r="F4613">
        <v>9025000</v>
      </c>
      <c r="G4613">
        <v>8653125</v>
      </c>
      <c r="H4613">
        <v>-108143772.26751173</v>
      </c>
      <c r="I4613">
        <v>-4.677759738919914E-6</v>
      </c>
      <c r="J4613">
        <v>1.1223520905867405E-5</v>
      </c>
      <c r="K4613">
        <v>-16.481443929491469</v>
      </c>
      <c r="L4613">
        <v>-1349.7655155508758</v>
      </c>
      <c r="M4613">
        <v>0</v>
      </c>
    </row>
    <row r="4614" spans="1:13" x14ac:dyDescent="0.15">
      <c r="A4614">
        <v>228</v>
      </c>
      <c r="B4614" t="s">
        <v>182</v>
      </c>
      <c r="C4614" t="s">
        <v>464</v>
      </c>
      <c r="D4614">
        <v>6</v>
      </c>
      <c r="E4614">
        <v>8653125</v>
      </c>
      <c r="F4614">
        <v>9025000</v>
      </c>
      <c r="G4614">
        <v>8839062.5</v>
      </c>
      <c r="H4614">
        <v>245993529.80376709</v>
      </c>
      <c r="I4614">
        <v>2.7003308138992213E-6</v>
      </c>
      <c r="J4614">
        <v>1.860161145868654E-5</v>
      </c>
      <c r="K4614">
        <v>37.49017149549227</v>
      </c>
      <c r="L4614">
        <v>2683.027383319974</v>
      </c>
      <c r="M4614">
        <v>0</v>
      </c>
    </row>
    <row r="4615" spans="1:13" x14ac:dyDescent="0.15">
      <c r="A4615">
        <v>228</v>
      </c>
      <c r="B4615" t="s">
        <v>182</v>
      </c>
      <c r="C4615" t="s">
        <v>464</v>
      </c>
      <c r="D4615">
        <v>7</v>
      </c>
      <c r="E4615">
        <v>8653125</v>
      </c>
      <c r="F4615">
        <v>8839062.5</v>
      </c>
      <c r="G4615">
        <v>8746093.75</v>
      </c>
      <c r="H4615">
        <v>-79403333.652185738</v>
      </c>
      <c r="I4615">
        <v>-1.4563319675193383E-6</v>
      </c>
      <c r="J4615">
        <v>1.4444948677267981E-5</v>
      </c>
      <c r="K4615">
        <v>-12.101312576427972</v>
      </c>
      <c r="L4615">
        <v>-1007.8719702974341</v>
      </c>
      <c r="M4615">
        <v>0</v>
      </c>
    </row>
    <row r="4616" spans="1:13" x14ac:dyDescent="0.15">
      <c r="A4616">
        <v>228</v>
      </c>
      <c r="B4616" t="s">
        <v>182</v>
      </c>
      <c r="C4616" t="s">
        <v>464</v>
      </c>
      <c r="D4616">
        <v>8</v>
      </c>
      <c r="E4616">
        <v>8746093.75</v>
      </c>
      <c r="F4616">
        <v>8839062.5</v>
      </c>
      <c r="G4616">
        <v>8792578.125</v>
      </c>
      <c r="H4616">
        <v>35371887.68492844</v>
      </c>
      <c r="I4616">
        <v>4.8964812734344235E-7</v>
      </c>
      <c r="J4616">
        <v>1.6390928772130761E-5</v>
      </c>
      <c r="K4616">
        <v>5.3907846132583552</v>
      </c>
      <c r="L4616">
        <v>302.29256063537611</v>
      </c>
      <c r="M4616">
        <v>0</v>
      </c>
    </row>
    <row r="4617" spans="1:13" x14ac:dyDescent="0.15">
      <c r="A4617">
        <v>228</v>
      </c>
      <c r="B4617" t="s">
        <v>182</v>
      </c>
      <c r="C4617" t="s">
        <v>464</v>
      </c>
      <c r="D4617">
        <v>9</v>
      </c>
      <c r="E4617">
        <v>8746093.75</v>
      </c>
      <c r="F4617">
        <v>8792578.125</v>
      </c>
      <c r="G4617">
        <v>8769335.9375</v>
      </c>
      <c r="H4617">
        <v>-32525066.857378464</v>
      </c>
      <c r="I4617">
        <v>-5.1436237337554083E-7</v>
      </c>
      <c r="J4617">
        <v>1.5386918271411778E-5</v>
      </c>
      <c r="K4617">
        <v>-4.9569203521660974</v>
      </c>
      <c r="L4617">
        <v>-470.8954371139173</v>
      </c>
      <c r="M4617">
        <v>0</v>
      </c>
    </row>
    <row r="4618" spans="1:13" x14ac:dyDescent="0.15">
      <c r="A4618">
        <v>228</v>
      </c>
      <c r="B4618" t="s">
        <v>182</v>
      </c>
      <c r="C4618" t="s">
        <v>464</v>
      </c>
      <c r="D4618">
        <v>10</v>
      </c>
      <c r="E4618">
        <v>8769335.9375</v>
      </c>
      <c r="F4618">
        <v>8792578.125</v>
      </c>
      <c r="G4618">
        <v>8780957.03125</v>
      </c>
      <c r="H4618">
        <v>-1378676.8377737068</v>
      </c>
      <c r="I4618">
        <v>-2.0364360025999827E-8</v>
      </c>
      <c r="J4618">
        <v>1.5880916284761319E-5</v>
      </c>
      <c r="K4618">
        <v>-0.21011459580351824</v>
      </c>
      <c r="L4618">
        <v>-115.70075827574625</v>
      </c>
      <c r="M4618">
        <v>0</v>
      </c>
    </row>
    <row r="4619" spans="1:13" x14ac:dyDescent="0.15">
      <c r="A4619">
        <v>228</v>
      </c>
      <c r="B4619" t="s">
        <v>182</v>
      </c>
      <c r="C4619" t="s">
        <v>464</v>
      </c>
      <c r="D4619">
        <v>11</v>
      </c>
      <c r="E4619">
        <v>8780957.03125</v>
      </c>
      <c r="F4619">
        <v>8792578.125</v>
      </c>
      <c r="G4619">
        <v>8786767.578125</v>
      </c>
      <c r="H4619">
        <v>16273537.69223438</v>
      </c>
      <c r="I4619">
        <v>2.3260872795521611E-7</v>
      </c>
      <c r="J4619">
        <v>1.6133889372742535E-5</v>
      </c>
      <c r="K4619">
        <v>2.480137259735689</v>
      </c>
      <c r="L4619">
        <v>85.205054618128131</v>
      </c>
      <c r="M4619">
        <v>0</v>
      </c>
    </row>
    <row r="4620" spans="1:13" x14ac:dyDescent="0.15">
      <c r="A4620">
        <v>228</v>
      </c>
      <c r="B4620" t="s">
        <v>182</v>
      </c>
      <c r="C4620" t="s">
        <v>464</v>
      </c>
      <c r="D4620">
        <v>12</v>
      </c>
      <c r="E4620">
        <v>8780957.03125</v>
      </c>
      <c r="F4620">
        <v>8786767.578125</v>
      </c>
      <c r="G4620">
        <v>8783862.3046875</v>
      </c>
      <c r="H4620">
        <v>7269540.8521714183</v>
      </c>
      <c r="I4620">
        <v>1.0561819267506262E-7</v>
      </c>
      <c r="J4620">
        <v>1.6006898837462382E-5</v>
      </c>
      <c r="K4620">
        <v>1.1079004129043557</v>
      </c>
      <c r="L4620">
        <v>-17.239813193655888</v>
      </c>
      <c r="M4620">
        <v>0</v>
      </c>
    </row>
    <row r="4621" spans="1:13" x14ac:dyDescent="0.15">
      <c r="A4621">
        <v>228</v>
      </c>
      <c r="B4621" t="s">
        <v>182</v>
      </c>
      <c r="C4621" t="s">
        <v>464</v>
      </c>
      <c r="D4621">
        <v>13</v>
      </c>
      <c r="E4621">
        <v>8783862.3046875</v>
      </c>
      <c r="F4621">
        <v>8786767.578125</v>
      </c>
      <c r="G4621">
        <v>8785314.94140625</v>
      </c>
      <c r="H4621">
        <v>11726637.444309078</v>
      </c>
      <c r="I4621">
        <v>1.689859084439339E-7</v>
      </c>
      <c r="J4621">
        <v>1.6070266553231253E-5</v>
      </c>
      <c r="K4621">
        <v>1.7871756594708454</v>
      </c>
      <c r="L4621">
        <v>33.479989306245812</v>
      </c>
      <c r="M4621">
        <v>0</v>
      </c>
    </row>
    <row r="4622" spans="1:13" x14ac:dyDescent="0.15">
      <c r="A4622">
        <v>228</v>
      </c>
      <c r="B4622" t="s">
        <v>182</v>
      </c>
      <c r="C4622" t="s">
        <v>464</v>
      </c>
      <c r="D4622">
        <v>14</v>
      </c>
      <c r="E4622">
        <v>8783862.3046875</v>
      </c>
      <c r="F4622">
        <v>8785314.94140625</v>
      </c>
      <c r="G4622">
        <v>8784588.623046875</v>
      </c>
      <c r="H4622">
        <v>9486894.2522236854</v>
      </c>
      <c r="I4622">
        <v>1.3727002100525577E-7</v>
      </c>
      <c r="J4622">
        <v>1.6038550665792575E-5</v>
      </c>
      <c r="K4622">
        <v>1.4458318995592512</v>
      </c>
      <c r="L4622">
        <v>7.9947469291193789</v>
      </c>
      <c r="M4622">
        <v>0</v>
      </c>
    </row>
    <row r="4623" spans="1:13" x14ac:dyDescent="0.15">
      <c r="A4623">
        <v>228</v>
      </c>
      <c r="B4623" t="s">
        <v>182</v>
      </c>
      <c r="C4623" t="s">
        <v>464</v>
      </c>
      <c r="D4623">
        <v>15</v>
      </c>
      <c r="E4623">
        <v>8783862.3046875</v>
      </c>
      <c r="F4623">
        <v>8784588.623046875</v>
      </c>
      <c r="G4623">
        <v>8784225.4638671875</v>
      </c>
      <c r="H4623">
        <v>8375398.6237242557</v>
      </c>
      <c r="I4623">
        <v>1.2143573825782079E-7</v>
      </c>
      <c r="J4623">
        <v>1.602271638304514E-5</v>
      </c>
      <c r="K4623">
        <v>1.276436542851396</v>
      </c>
      <c r="L4623">
        <v>-4.6541023090150615</v>
      </c>
      <c r="M4623">
        <v>0</v>
      </c>
    </row>
    <row r="4624" spans="1:13" x14ac:dyDescent="0.15">
      <c r="A4624">
        <v>228</v>
      </c>
      <c r="B4624" t="s">
        <v>182</v>
      </c>
      <c r="C4624" t="s">
        <v>464</v>
      </c>
      <c r="D4624">
        <v>16</v>
      </c>
      <c r="E4624">
        <v>8784225.4638671875</v>
      </c>
      <c r="F4624">
        <v>8784588.623046875</v>
      </c>
      <c r="G4624">
        <v>8784407.0434570313</v>
      </c>
      <c r="H4624">
        <v>8930449.3527932148</v>
      </c>
      <c r="I4624">
        <v>1.2935090605012951E-7</v>
      </c>
      <c r="J4624">
        <v>1.6030631550837449E-5</v>
      </c>
      <c r="K4624">
        <v>1.3610279832770564</v>
      </c>
      <c r="L4624">
        <v>1.6625175565488122</v>
      </c>
      <c r="M4624">
        <v>0</v>
      </c>
    </row>
    <row r="4625" spans="1:15" x14ac:dyDescent="0.15">
      <c r="A4625">
        <v>228</v>
      </c>
      <c r="B4625" t="s">
        <v>182</v>
      </c>
      <c r="C4625" t="s">
        <v>464</v>
      </c>
      <c r="D4625">
        <v>17</v>
      </c>
      <c r="E4625">
        <v>8784225.4638671875</v>
      </c>
      <c r="F4625">
        <v>8784407.0434570313</v>
      </c>
      <c r="G4625">
        <v>8784316.2536621094</v>
      </c>
      <c r="H4625">
        <v>8652813.8024081811</v>
      </c>
      <c r="I4625">
        <v>1.2539374151879641E-7</v>
      </c>
      <c r="J4625">
        <v>1.6026674386306115E-5</v>
      </c>
      <c r="K4625">
        <v>1.3187154704012771</v>
      </c>
      <c r="L4625">
        <v>-1.4970140811939228</v>
      </c>
      <c r="M4625">
        <v>0</v>
      </c>
    </row>
    <row r="4626" spans="1:15" x14ac:dyDescent="0.15">
      <c r="A4626">
        <v>228</v>
      </c>
      <c r="B4626" t="s">
        <v>182</v>
      </c>
      <c r="C4626" t="s">
        <v>464</v>
      </c>
      <c r="D4626">
        <v>18</v>
      </c>
      <c r="E4626">
        <v>8784316.2536621094</v>
      </c>
      <c r="F4626">
        <v>8784407.0434570313</v>
      </c>
      <c r="G4626">
        <v>8784361.6485595703</v>
      </c>
      <c r="H4626">
        <v>8791556.0214073975</v>
      </c>
      <c r="I4626">
        <v>1.2737174413377089E-7</v>
      </c>
      <c r="J4626">
        <v>1.602865238892109E-5</v>
      </c>
      <c r="K4626">
        <v>1.3398602118426273</v>
      </c>
      <c r="L4626">
        <v>8.189977980934858E-2</v>
      </c>
      <c r="M4626">
        <v>0</v>
      </c>
    </row>
    <row r="4627" spans="1:15" x14ac:dyDescent="0.15">
      <c r="A4627">
        <v>228</v>
      </c>
      <c r="B4627" t="s">
        <v>182</v>
      </c>
      <c r="C4627" t="s">
        <v>465</v>
      </c>
      <c r="D4627">
        <v>18</v>
      </c>
      <c r="E4627">
        <v>8784316.2536621094</v>
      </c>
      <c r="F4627">
        <v>8784407.0434570313</v>
      </c>
      <c r="G4627">
        <v>8784361.6485595703</v>
      </c>
      <c r="H4627">
        <v>8791556.0214073975</v>
      </c>
      <c r="I4627">
        <v>1.2737174413377089E-7</v>
      </c>
      <c r="J4627">
        <v>1.602865238892109E-5</v>
      </c>
      <c r="K4627">
        <v>1.3398602118426273</v>
      </c>
      <c r="L4627">
        <v>8.189977980934858E-2</v>
      </c>
      <c r="M4627">
        <v>0</v>
      </c>
      <c r="N4627" t="s">
        <v>466</v>
      </c>
      <c r="O4627" t="s">
        <v>467</v>
      </c>
    </row>
    <row r="4628" spans="1:15" x14ac:dyDescent="0.15">
      <c r="A4628">
        <v>229</v>
      </c>
      <c r="B4628" t="s">
        <v>183</v>
      </c>
      <c r="C4628" t="s">
        <v>461</v>
      </c>
      <c r="D4628">
        <v>0</v>
      </c>
      <c r="E4628">
        <v>100000</v>
      </c>
      <c r="F4628">
        <v>12000000</v>
      </c>
      <c r="G4628">
        <v>100000</v>
      </c>
      <c r="H4628">
        <v>-15596.82409992855</v>
      </c>
      <c r="I4628">
        <v>-2.5335345342723867E-5</v>
      </c>
      <c r="J4628">
        <v>-9.4340646979365493E-6</v>
      </c>
      <c r="K4628">
        <v>-2.9964656790972409E-3</v>
      </c>
      <c r="L4628">
        <v>-115.59682409992855</v>
      </c>
      <c r="M4628">
        <v>0</v>
      </c>
      <c r="O4628" t="s">
        <v>462</v>
      </c>
    </row>
    <row r="4629" spans="1:15" x14ac:dyDescent="0.15">
      <c r="A4629">
        <v>229</v>
      </c>
      <c r="B4629" t="s">
        <v>183</v>
      </c>
      <c r="C4629" t="s">
        <v>461</v>
      </c>
      <c r="D4629">
        <v>0</v>
      </c>
      <c r="E4629">
        <v>100000</v>
      </c>
      <c r="F4629">
        <v>12000000</v>
      </c>
      <c r="G4629">
        <v>12000000</v>
      </c>
      <c r="H4629">
        <v>3.1004018763052989E+18</v>
      </c>
      <c r="I4629">
        <v>536.87090609871939</v>
      </c>
      <c r="J4629">
        <v>536.87092200000006</v>
      </c>
      <c r="K4629">
        <v>595649970419.30334</v>
      </c>
      <c r="L4629">
        <v>25836682302444.156</v>
      </c>
      <c r="M4629">
        <v>5</v>
      </c>
      <c r="O4629" t="s">
        <v>463</v>
      </c>
    </row>
    <row r="4630" spans="1:15" x14ac:dyDescent="0.15">
      <c r="A4630">
        <v>229</v>
      </c>
      <c r="B4630" t="s">
        <v>183</v>
      </c>
      <c r="C4630" t="s">
        <v>464</v>
      </c>
      <c r="D4630">
        <v>1</v>
      </c>
      <c r="E4630">
        <v>100000</v>
      </c>
      <c r="F4630">
        <v>12000000</v>
      </c>
      <c r="G4630">
        <v>6050000</v>
      </c>
      <c r="H4630">
        <v>-10501156.365387488</v>
      </c>
      <c r="I4630">
        <v>-7.9929823786907128E-6</v>
      </c>
      <c r="J4630">
        <v>7.9082982660966062E-6</v>
      </c>
      <c r="K4630">
        <v>-2.0174847416443762</v>
      </c>
      <c r="L4630">
        <v>-273.57283248574362</v>
      </c>
      <c r="M4630">
        <v>0</v>
      </c>
    </row>
    <row r="4631" spans="1:15" x14ac:dyDescent="0.15">
      <c r="A4631">
        <v>229</v>
      </c>
      <c r="B4631" t="s">
        <v>183</v>
      </c>
      <c r="C4631" t="s">
        <v>464</v>
      </c>
      <c r="D4631">
        <v>2</v>
      </c>
      <c r="E4631">
        <v>6050000</v>
      </c>
      <c r="F4631">
        <v>12000000</v>
      </c>
      <c r="G4631">
        <v>9025000</v>
      </c>
      <c r="H4631">
        <v>39819623358860.727</v>
      </c>
      <c r="I4631">
        <v>3.3736933860997138E-2</v>
      </c>
      <c r="J4631">
        <v>3.3752835141641922E-2</v>
      </c>
      <c r="K4631">
        <v>7650155.8256306536</v>
      </c>
      <c r="L4631">
        <v>441214563.25607455</v>
      </c>
      <c r="M4631">
        <v>0</v>
      </c>
    </row>
    <row r="4632" spans="1:15" x14ac:dyDescent="0.15">
      <c r="A4632">
        <v>229</v>
      </c>
      <c r="B4632" t="s">
        <v>183</v>
      </c>
      <c r="C4632" t="s">
        <v>464</v>
      </c>
      <c r="D4632">
        <v>3</v>
      </c>
      <c r="E4632">
        <v>6050000</v>
      </c>
      <c r="F4632">
        <v>9025000</v>
      </c>
      <c r="G4632">
        <v>7537500</v>
      </c>
      <c r="H4632">
        <v>137009087375.19005</v>
      </c>
      <c r="I4632">
        <v>3.7036187877458331E-4</v>
      </c>
      <c r="J4632">
        <v>3.8626315941937063E-4</v>
      </c>
      <c r="K4632">
        <v>26322.219537378303</v>
      </c>
      <c r="L4632">
        <v>1817599.3349942295</v>
      </c>
      <c r="M4632">
        <v>0</v>
      </c>
    </row>
    <row r="4633" spans="1:15" x14ac:dyDescent="0.15">
      <c r="A4633">
        <v>229</v>
      </c>
      <c r="B4633" t="s">
        <v>183</v>
      </c>
      <c r="C4633" t="s">
        <v>464</v>
      </c>
      <c r="D4633">
        <v>4</v>
      </c>
      <c r="E4633">
        <v>6050000</v>
      </c>
      <c r="F4633">
        <v>7537500</v>
      </c>
      <c r="G4633">
        <v>6793750</v>
      </c>
      <c r="H4633">
        <v>4814073758.5635071</v>
      </c>
      <c r="I4633">
        <v>2.9570232628158405E-5</v>
      </c>
      <c r="J4633">
        <v>4.5471513272945724E-5</v>
      </c>
      <c r="K4633">
        <v>924.88103358454168</v>
      </c>
      <c r="L4633">
        <v>70760.331312802315</v>
      </c>
      <c r="M4633">
        <v>0</v>
      </c>
    </row>
    <row r="4634" spans="1:15" x14ac:dyDescent="0.15">
      <c r="A4634">
        <v>229</v>
      </c>
      <c r="B4634" t="s">
        <v>183</v>
      </c>
      <c r="C4634" t="s">
        <v>464</v>
      </c>
      <c r="D4634">
        <v>5</v>
      </c>
      <c r="E4634">
        <v>6050000</v>
      </c>
      <c r="F4634">
        <v>6793750</v>
      </c>
      <c r="G4634">
        <v>6421875</v>
      </c>
      <c r="H4634">
        <v>937035.08811314637</v>
      </c>
      <c r="I4634">
        <v>1.3778584974935776E-8</v>
      </c>
      <c r="J4634">
        <v>1.5915059229762255E-5</v>
      </c>
      <c r="K4634">
        <v>0.18002341141064512</v>
      </c>
      <c r="L4634">
        <v>-85.408699357848818</v>
      </c>
      <c r="M4634">
        <v>0</v>
      </c>
    </row>
    <row r="4635" spans="1:15" x14ac:dyDescent="0.15">
      <c r="A4635">
        <v>229</v>
      </c>
      <c r="B4635" t="s">
        <v>183</v>
      </c>
      <c r="C4635" t="s">
        <v>464</v>
      </c>
      <c r="D4635">
        <v>6</v>
      </c>
      <c r="E4635">
        <v>6421875</v>
      </c>
      <c r="F4635">
        <v>6793750</v>
      </c>
      <c r="G4635">
        <v>6607812.5</v>
      </c>
      <c r="H4635">
        <v>1335310955.9058414</v>
      </c>
      <c r="I4635">
        <v>1.0958365222859485E-5</v>
      </c>
      <c r="J4635">
        <v>2.6859645867646804E-5</v>
      </c>
      <c r="K4635">
        <v>256.5402690098116</v>
      </c>
      <c r="L4635">
        <v>20108.063650502208</v>
      </c>
      <c r="M4635">
        <v>0</v>
      </c>
    </row>
    <row r="4636" spans="1:15" x14ac:dyDescent="0.15">
      <c r="A4636">
        <v>229</v>
      </c>
      <c r="B4636" t="s">
        <v>183</v>
      </c>
      <c r="C4636" t="s">
        <v>464</v>
      </c>
      <c r="D4636">
        <v>7</v>
      </c>
      <c r="E4636">
        <v>6421875</v>
      </c>
      <c r="F4636">
        <v>6607812.5</v>
      </c>
      <c r="G4636">
        <v>6514843.75</v>
      </c>
      <c r="H4636">
        <v>485065658.63650846</v>
      </c>
      <c r="I4636">
        <v>4.7662362176396375E-6</v>
      </c>
      <c r="J4636">
        <v>2.0667516862426957E-5</v>
      </c>
      <c r="K4636">
        <v>93.190933545224397</v>
      </c>
      <c r="L4636">
        <v>7345.5455456857035</v>
      </c>
      <c r="M4636">
        <v>0</v>
      </c>
    </row>
    <row r="4637" spans="1:15" x14ac:dyDescent="0.15">
      <c r="A4637">
        <v>229</v>
      </c>
      <c r="B4637" t="s">
        <v>183</v>
      </c>
      <c r="C4637" t="s">
        <v>464</v>
      </c>
      <c r="D4637">
        <v>8</v>
      </c>
      <c r="E4637">
        <v>6421875</v>
      </c>
      <c r="F4637">
        <v>6514843.75</v>
      </c>
      <c r="G4637">
        <v>6468359.375</v>
      </c>
      <c r="H4637">
        <v>194798468.31945917</v>
      </c>
      <c r="I4637">
        <v>2.233397008934754E-6</v>
      </c>
      <c r="J4637">
        <v>1.8134677653722073E-5</v>
      </c>
      <c r="K4637">
        <v>37.424729606500122</v>
      </c>
      <c r="L4637">
        <v>2911.5591454666073</v>
      </c>
      <c r="M4637">
        <v>0</v>
      </c>
    </row>
    <row r="4638" spans="1:15" x14ac:dyDescent="0.15">
      <c r="A4638">
        <v>229</v>
      </c>
      <c r="B4638" t="s">
        <v>183</v>
      </c>
      <c r="C4638" t="s">
        <v>464</v>
      </c>
      <c r="D4638">
        <v>9</v>
      </c>
      <c r="E4638">
        <v>6421875</v>
      </c>
      <c r="F4638">
        <v>6468359.375</v>
      </c>
      <c r="G4638">
        <v>6445117.1875</v>
      </c>
      <c r="H4638">
        <v>84198298.650647834</v>
      </c>
      <c r="I4638">
        <v>1.0869472141359938E-6</v>
      </c>
      <c r="J4638">
        <v>1.6988227858923313E-5</v>
      </c>
      <c r="K4638">
        <v>16.176197829031203</v>
      </c>
      <c r="L4638">
        <v>1206.3889484266701</v>
      </c>
      <c r="M4638">
        <v>0</v>
      </c>
    </row>
    <row r="4639" spans="1:15" x14ac:dyDescent="0.15">
      <c r="A4639">
        <v>229</v>
      </c>
      <c r="B4639" t="s">
        <v>183</v>
      </c>
      <c r="C4639" t="s">
        <v>464</v>
      </c>
      <c r="D4639">
        <v>10</v>
      </c>
      <c r="E4639">
        <v>6421875</v>
      </c>
      <c r="F4639">
        <v>6445117.1875</v>
      </c>
      <c r="G4639">
        <v>6433496.09375</v>
      </c>
      <c r="H4639">
        <v>39365835.704754941</v>
      </c>
      <c r="I4639">
        <v>5.4150683173175571E-7</v>
      </c>
      <c r="J4639">
        <v>1.6442787476519075E-5</v>
      </c>
      <c r="K4639">
        <v>7.56297403000264</v>
      </c>
      <c r="L4639">
        <v>511.88870143246044</v>
      </c>
      <c r="M4639">
        <v>0</v>
      </c>
    </row>
    <row r="4640" spans="1:15" x14ac:dyDescent="0.15">
      <c r="A4640">
        <v>229</v>
      </c>
      <c r="B4640" t="s">
        <v>183</v>
      </c>
      <c r="C4640" t="s">
        <v>464</v>
      </c>
      <c r="D4640">
        <v>11</v>
      </c>
      <c r="E4640">
        <v>6421875</v>
      </c>
      <c r="F4640">
        <v>6433496.09375</v>
      </c>
      <c r="G4640">
        <v>6427685.546875</v>
      </c>
      <c r="H4640">
        <v>19376764.202345997</v>
      </c>
      <c r="I4640">
        <v>2.7546446375916736E-7</v>
      </c>
      <c r="J4640">
        <v>1.6176745108546486E-5</v>
      </c>
      <c r="K4640">
        <v>3.7226687005180619</v>
      </c>
      <c r="L4640">
        <v>201.45787408294353</v>
      </c>
      <c r="M4640">
        <v>0</v>
      </c>
    </row>
    <row r="4641" spans="1:15" x14ac:dyDescent="0.15">
      <c r="A4641">
        <v>229</v>
      </c>
      <c r="B4641" t="s">
        <v>183</v>
      </c>
      <c r="C4641" t="s">
        <v>464</v>
      </c>
      <c r="D4641">
        <v>12</v>
      </c>
      <c r="E4641">
        <v>6421875</v>
      </c>
      <c r="F4641">
        <v>6427685.546875</v>
      </c>
      <c r="G4641">
        <v>6424780.2734375</v>
      </c>
      <c r="H4641">
        <v>9966387.993762074</v>
      </c>
      <c r="I4641">
        <v>1.4408127664384274E-7</v>
      </c>
      <c r="J4641">
        <v>1.6045361921431162E-5</v>
      </c>
      <c r="K4641">
        <v>1.9147449106649648</v>
      </c>
      <c r="L4641">
        <v>55.124184323733772</v>
      </c>
      <c r="M4641">
        <v>0</v>
      </c>
    </row>
    <row r="4642" spans="1:15" x14ac:dyDescent="0.15">
      <c r="A4642">
        <v>229</v>
      </c>
      <c r="B4642" t="s">
        <v>183</v>
      </c>
      <c r="C4642" t="s">
        <v>464</v>
      </c>
      <c r="D4642">
        <v>13</v>
      </c>
      <c r="E4642">
        <v>6421875</v>
      </c>
      <c r="F4642">
        <v>6424780.2734375</v>
      </c>
      <c r="G4642">
        <v>6423327.63671875</v>
      </c>
      <c r="H4642">
        <v>5404450.814262663</v>
      </c>
      <c r="I4642">
        <v>7.8795061210469656E-8</v>
      </c>
      <c r="J4642">
        <v>1.5980075705997789E-5</v>
      </c>
      <c r="K4642">
        <v>1.0383044186143893</v>
      </c>
      <c r="L4642">
        <v>-15.862133773648875</v>
      </c>
      <c r="M4642">
        <v>0</v>
      </c>
    </row>
    <row r="4643" spans="1:15" x14ac:dyDescent="0.15">
      <c r="A4643">
        <v>229</v>
      </c>
      <c r="B4643" t="s">
        <v>183</v>
      </c>
      <c r="C4643" t="s">
        <v>464</v>
      </c>
      <c r="D4643">
        <v>14</v>
      </c>
      <c r="E4643">
        <v>6423327.63671875</v>
      </c>
      <c r="F4643">
        <v>6424780.2734375</v>
      </c>
      <c r="G4643">
        <v>6424053.955078125</v>
      </c>
      <c r="H4643">
        <v>7673629.0756572131</v>
      </c>
      <c r="I4643">
        <v>1.1140543972416175E-7</v>
      </c>
      <c r="J4643">
        <v>1.6012686084511481E-5</v>
      </c>
      <c r="K4643">
        <v>1.4742595038585362</v>
      </c>
      <c r="L4643">
        <v>19.451504133014268</v>
      </c>
      <c r="M4643">
        <v>0</v>
      </c>
    </row>
    <row r="4644" spans="1:15" x14ac:dyDescent="0.15">
      <c r="A4644">
        <v>229</v>
      </c>
      <c r="B4644" t="s">
        <v>183</v>
      </c>
      <c r="C4644" t="s">
        <v>464</v>
      </c>
      <c r="D4644">
        <v>15</v>
      </c>
      <c r="E4644">
        <v>6423327.63671875</v>
      </c>
      <c r="F4644">
        <v>6424053.955078125</v>
      </c>
      <c r="G4644">
        <v>6423690.7958984375</v>
      </c>
      <c r="H4644">
        <v>6536048.0824218746</v>
      </c>
      <c r="I4644">
        <v>9.5091355558221213E-8</v>
      </c>
      <c r="J4644">
        <v>1.599637200034554E-5</v>
      </c>
      <c r="K4644">
        <v>1.2557071638703807</v>
      </c>
      <c r="L4644">
        <v>1.7491079520075574</v>
      </c>
      <c r="M4644">
        <v>0</v>
      </c>
    </row>
    <row r="4645" spans="1:15" x14ac:dyDescent="0.15">
      <c r="A4645">
        <v>229</v>
      </c>
      <c r="B4645" t="s">
        <v>183</v>
      </c>
      <c r="C4645" t="s">
        <v>464</v>
      </c>
      <c r="D4645">
        <v>16</v>
      </c>
      <c r="E4645">
        <v>6423327.63671875</v>
      </c>
      <c r="F4645">
        <v>6423690.7958984375</v>
      </c>
      <c r="G4645">
        <v>6423509.2163085938</v>
      </c>
      <c r="H4645">
        <v>5969510.7637775745</v>
      </c>
      <c r="I4645">
        <v>8.6941107639421891E-8</v>
      </c>
      <c r="J4645">
        <v>1.5988221752426741E-5</v>
      </c>
      <c r="K4645">
        <v>1.1468638749822795</v>
      </c>
      <c r="L4645">
        <v>-7.0677636980478891</v>
      </c>
      <c r="M4645">
        <v>0</v>
      </c>
    </row>
    <row r="4646" spans="1:15" x14ac:dyDescent="0.15">
      <c r="A4646">
        <v>229</v>
      </c>
      <c r="B4646" t="s">
        <v>183</v>
      </c>
      <c r="C4646" t="s">
        <v>464</v>
      </c>
      <c r="D4646">
        <v>17</v>
      </c>
      <c r="E4646">
        <v>6423509.2163085938</v>
      </c>
      <c r="F4646">
        <v>6423690.7958984375</v>
      </c>
      <c r="G4646">
        <v>6423600.0061035156</v>
      </c>
      <c r="H4646">
        <v>6252657.798023629</v>
      </c>
      <c r="I4646">
        <v>9.1016614634635177E-8</v>
      </c>
      <c r="J4646">
        <v>1.5992297259421954E-5</v>
      </c>
      <c r="K4646">
        <v>1.2012621527868204</v>
      </c>
      <c r="L4646">
        <v>-2.6611589749900735</v>
      </c>
      <c r="M4646">
        <v>0</v>
      </c>
    </row>
    <row r="4647" spans="1:15" x14ac:dyDescent="0.15">
      <c r="A4647">
        <v>229</v>
      </c>
      <c r="B4647" t="s">
        <v>183</v>
      </c>
      <c r="C4647" t="s">
        <v>464</v>
      </c>
      <c r="D4647">
        <v>18</v>
      </c>
      <c r="E4647">
        <v>6423600.0061035156</v>
      </c>
      <c r="F4647">
        <v>6423690.7958984375</v>
      </c>
      <c r="G4647">
        <v>6423645.4010009766</v>
      </c>
      <c r="H4647">
        <v>6394338.3499216596</v>
      </c>
      <c r="I4647">
        <v>9.3054308064224433E-8</v>
      </c>
      <c r="J4647">
        <v>1.5994334952851543E-5</v>
      </c>
      <c r="K4647">
        <v>1.228481855236369</v>
      </c>
      <c r="L4647">
        <v>-0.45623706244354911</v>
      </c>
      <c r="M4647">
        <v>0</v>
      </c>
    </row>
    <row r="4648" spans="1:15" x14ac:dyDescent="0.15">
      <c r="A4648">
        <v>229</v>
      </c>
      <c r="B4648" t="s">
        <v>183</v>
      </c>
      <c r="C4648" t="s">
        <v>465</v>
      </c>
      <c r="D4648">
        <v>18</v>
      </c>
      <c r="E4648">
        <v>6423600.0061035156</v>
      </c>
      <c r="F4648">
        <v>6423690.7958984375</v>
      </c>
      <c r="G4648">
        <v>6423645.4010009766</v>
      </c>
      <c r="H4648">
        <v>6394338.3499216596</v>
      </c>
      <c r="I4648">
        <v>9.3054308064224433E-8</v>
      </c>
      <c r="J4648">
        <v>1.5994334952851543E-5</v>
      </c>
      <c r="K4648">
        <v>1.228481855236369</v>
      </c>
      <c r="L4648">
        <v>-0.45623706244354911</v>
      </c>
      <c r="M4648">
        <v>0</v>
      </c>
      <c r="N4648" t="s">
        <v>466</v>
      </c>
      <c r="O4648" t="s">
        <v>467</v>
      </c>
    </row>
    <row r="4649" spans="1:15" x14ac:dyDescent="0.15">
      <c r="A4649">
        <v>230</v>
      </c>
      <c r="B4649" t="s">
        <v>184</v>
      </c>
      <c r="C4649" t="s">
        <v>461</v>
      </c>
      <c r="D4649">
        <v>0</v>
      </c>
      <c r="E4649">
        <v>100000</v>
      </c>
      <c r="F4649">
        <v>12000000</v>
      </c>
      <c r="G4649">
        <v>100000</v>
      </c>
      <c r="H4649">
        <v>-15128.365710831718</v>
      </c>
      <c r="I4649">
        <v>-2.5569644028414066E-5</v>
      </c>
      <c r="J4649">
        <v>-9.6683633836267471E-6</v>
      </c>
      <c r="K4649">
        <v>-2.8044840983184678E-3</v>
      </c>
      <c r="L4649">
        <v>-115.12836571083172</v>
      </c>
      <c r="M4649">
        <v>0</v>
      </c>
      <c r="O4649" t="s">
        <v>462</v>
      </c>
    </row>
    <row r="4650" spans="1:15" x14ac:dyDescent="0.15">
      <c r="A4650">
        <v>230</v>
      </c>
      <c r="B4650" t="s">
        <v>184</v>
      </c>
      <c r="C4650" t="s">
        <v>461</v>
      </c>
      <c r="D4650">
        <v>0</v>
      </c>
      <c r="E4650">
        <v>100000</v>
      </c>
      <c r="F4650">
        <v>12000000</v>
      </c>
      <c r="G4650">
        <v>12000000</v>
      </c>
      <c r="H4650">
        <v>2.9785991070104965E+18</v>
      </c>
      <c r="I4650">
        <v>518.12826385742369</v>
      </c>
      <c r="J4650">
        <v>518.12827975870437</v>
      </c>
      <c r="K4650">
        <v>552170273415.29517</v>
      </c>
      <c r="L4650">
        <v>24821659224987.473</v>
      </c>
      <c r="M4650">
        <v>0</v>
      </c>
      <c r="O4650" t="s">
        <v>463</v>
      </c>
    </row>
    <row r="4651" spans="1:15" x14ac:dyDescent="0.15">
      <c r="A4651">
        <v>230</v>
      </c>
      <c r="B4651" t="s">
        <v>184</v>
      </c>
      <c r="C4651" t="s">
        <v>464</v>
      </c>
      <c r="D4651">
        <v>1</v>
      </c>
      <c r="E4651">
        <v>100000</v>
      </c>
      <c r="F4651">
        <v>12000000</v>
      </c>
      <c r="G4651">
        <v>6050000</v>
      </c>
      <c r="H4651">
        <v>-3557278.101229772</v>
      </c>
      <c r="I4651">
        <v>-9.1074467962373634E-6</v>
      </c>
      <c r="J4651">
        <v>6.7938338485499557E-6</v>
      </c>
      <c r="K4651">
        <v>-0.65944531345196677</v>
      </c>
      <c r="L4651">
        <v>-158.79798514429376</v>
      </c>
      <c r="M4651">
        <v>0</v>
      </c>
    </row>
    <row r="4652" spans="1:15" x14ac:dyDescent="0.15">
      <c r="A4652">
        <v>230</v>
      </c>
      <c r="B4652" t="s">
        <v>184</v>
      </c>
      <c r="C4652" t="s">
        <v>464</v>
      </c>
      <c r="D4652">
        <v>2</v>
      </c>
      <c r="E4652">
        <v>6050000</v>
      </c>
      <c r="F4652">
        <v>12000000</v>
      </c>
      <c r="G4652">
        <v>9025000</v>
      </c>
      <c r="H4652">
        <v>25653763247022.645</v>
      </c>
      <c r="I4652">
        <v>2.3515005445813069E-2</v>
      </c>
      <c r="J4652">
        <v>2.3530906726457856E-2</v>
      </c>
      <c r="K4652">
        <v>4755673.710134442</v>
      </c>
      <c r="L4652">
        <v>284252124.34374124</v>
      </c>
      <c r="M4652">
        <v>0</v>
      </c>
    </row>
    <row r="4653" spans="1:15" x14ac:dyDescent="0.15">
      <c r="A4653">
        <v>230</v>
      </c>
      <c r="B4653" t="s">
        <v>184</v>
      </c>
      <c r="C4653" t="s">
        <v>464</v>
      </c>
      <c r="D4653">
        <v>3</v>
      </c>
      <c r="E4653">
        <v>6050000</v>
      </c>
      <c r="F4653">
        <v>9025000</v>
      </c>
      <c r="G4653">
        <v>7537500</v>
      </c>
      <c r="H4653">
        <v>87146146702.121048</v>
      </c>
      <c r="I4653">
        <v>2.6222593446272816E-4</v>
      </c>
      <c r="J4653">
        <v>2.7812721510751549E-4</v>
      </c>
      <c r="K4653">
        <v>16155.081608110491</v>
      </c>
      <c r="L4653">
        <v>1156067.783776067</v>
      </c>
      <c r="M4653">
        <v>0</v>
      </c>
    </row>
    <row r="4654" spans="1:15" x14ac:dyDescent="0.15">
      <c r="A4654">
        <v>230</v>
      </c>
      <c r="B4654" t="s">
        <v>184</v>
      </c>
      <c r="C4654" t="s">
        <v>464</v>
      </c>
      <c r="D4654">
        <v>4</v>
      </c>
      <c r="E4654">
        <v>6050000</v>
      </c>
      <c r="F4654">
        <v>7537500</v>
      </c>
      <c r="G4654">
        <v>6793750</v>
      </c>
      <c r="H4654">
        <v>2380378948.559926</v>
      </c>
      <c r="I4654">
        <v>1.7247733689673915E-5</v>
      </c>
      <c r="J4654">
        <v>3.3149014334461234E-5</v>
      </c>
      <c r="K4654">
        <v>441.27270828921098</v>
      </c>
      <c r="L4654">
        <v>34937.776611737645</v>
      </c>
      <c r="M4654">
        <v>0</v>
      </c>
    </row>
    <row r="4655" spans="1:15" x14ac:dyDescent="0.15">
      <c r="A4655">
        <v>230</v>
      </c>
      <c r="B4655" t="s">
        <v>184</v>
      </c>
      <c r="C4655" t="s">
        <v>464</v>
      </c>
      <c r="D4655">
        <v>5</v>
      </c>
      <c r="E4655">
        <v>6050000</v>
      </c>
      <c r="F4655">
        <v>6793750</v>
      </c>
      <c r="G4655">
        <v>6421875</v>
      </c>
      <c r="H4655">
        <v>-116514267.25353907</v>
      </c>
      <c r="I4655">
        <v>-4.2354287089606883E-6</v>
      </c>
      <c r="J4655">
        <v>1.1665851935826631E-5</v>
      </c>
      <c r="K4655">
        <v>-21.599319846281926</v>
      </c>
      <c r="L4655">
        <v>-1914.3340886195865</v>
      </c>
      <c r="M4655">
        <v>0</v>
      </c>
    </row>
    <row r="4656" spans="1:15" x14ac:dyDescent="0.15">
      <c r="A4656">
        <v>230</v>
      </c>
      <c r="B4656" t="s">
        <v>184</v>
      </c>
      <c r="C4656" t="s">
        <v>464</v>
      </c>
      <c r="D4656">
        <v>6</v>
      </c>
      <c r="E4656">
        <v>6421875</v>
      </c>
      <c r="F4656">
        <v>6793750</v>
      </c>
      <c r="G4656">
        <v>6607812.5</v>
      </c>
      <c r="H4656">
        <v>365233026.40885907</v>
      </c>
      <c r="I4656">
        <v>3.73414373579273E-6</v>
      </c>
      <c r="J4656">
        <v>1.9635424380580049E-5</v>
      </c>
      <c r="K4656">
        <v>67.706600588786372</v>
      </c>
      <c r="L4656">
        <v>5427.2910120990737</v>
      </c>
      <c r="M4656">
        <v>0</v>
      </c>
    </row>
    <row r="4657" spans="1:15" x14ac:dyDescent="0.15">
      <c r="A4657">
        <v>230</v>
      </c>
      <c r="B4657" t="s">
        <v>184</v>
      </c>
      <c r="C4657" t="s">
        <v>464</v>
      </c>
      <c r="D4657">
        <v>7</v>
      </c>
      <c r="E4657">
        <v>6421875</v>
      </c>
      <c r="F4657">
        <v>6607812.5</v>
      </c>
      <c r="G4657">
        <v>6514843.75</v>
      </c>
      <c r="H4657">
        <v>-47002107.058897905</v>
      </c>
      <c r="I4657">
        <v>-7.7210131229626362E-7</v>
      </c>
      <c r="J4657">
        <v>1.5129179332491055E-5</v>
      </c>
      <c r="K4657">
        <v>-8.7132122764432065</v>
      </c>
      <c r="L4657">
        <v>-821.46177042078568</v>
      </c>
      <c r="M4657">
        <v>0</v>
      </c>
    </row>
    <row r="4658" spans="1:15" x14ac:dyDescent="0.15">
      <c r="A4658">
        <v>230</v>
      </c>
      <c r="B4658" t="s">
        <v>184</v>
      </c>
      <c r="C4658" t="s">
        <v>464</v>
      </c>
      <c r="D4658">
        <v>8</v>
      </c>
      <c r="E4658">
        <v>6514843.75</v>
      </c>
      <c r="F4658">
        <v>6607812.5</v>
      </c>
      <c r="G4658">
        <v>6561328.125</v>
      </c>
      <c r="H4658">
        <v>106080462.56944877</v>
      </c>
      <c r="I4658">
        <v>1.3329062940482755E-6</v>
      </c>
      <c r="J4658">
        <v>1.7234186938835595E-5</v>
      </c>
      <c r="K4658">
        <v>19.665109642694556</v>
      </c>
      <c r="L4658">
        <v>1516.7528974089948</v>
      </c>
      <c r="M4658">
        <v>0</v>
      </c>
    </row>
    <row r="4659" spans="1:15" x14ac:dyDescent="0.15">
      <c r="A4659">
        <v>230</v>
      </c>
      <c r="B4659" t="s">
        <v>184</v>
      </c>
      <c r="C4659" t="s">
        <v>464</v>
      </c>
      <c r="D4659">
        <v>9</v>
      </c>
      <c r="E4659">
        <v>6514843.75</v>
      </c>
      <c r="F4659">
        <v>6561328.125</v>
      </c>
      <c r="G4659">
        <v>6538085.9375</v>
      </c>
      <c r="H4659">
        <v>17220733.861903198</v>
      </c>
      <c r="I4659">
        <v>2.4573731165751733E-7</v>
      </c>
      <c r="J4659">
        <v>1.6147017956444836E-5</v>
      </c>
      <c r="K4659">
        <v>3.1923655998415676</v>
      </c>
      <c r="L4659">
        <v>163.39106011335139</v>
      </c>
      <c r="M4659">
        <v>0</v>
      </c>
    </row>
    <row r="4660" spans="1:15" x14ac:dyDescent="0.15">
      <c r="A4660">
        <v>230</v>
      </c>
      <c r="B4660" t="s">
        <v>184</v>
      </c>
      <c r="C4660" t="s">
        <v>464</v>
      </c>
      <c r="D4660">
        <v>10</v>
      </c>
      <c r="E4660">
        <v>6514843.75</v>
      </c>
      <c r="F4660">
        <v>6538085.9375</v>
      </c>
      <c r="G4660">
        <v>6526464.84375</v>
      </c>
      <c r="H4660">
        <v>-17770431.642234158</v>
      </c>
      <c r="I4660">
        <v>-2.7156194173382189E-7</v>
      </c>
      <c r="J4660">
        <v>1.5629718703053497E-5</v>
      </c>
      <c r="K4660">
        <v>-3.2942681260817519</v>
      </c>
      <c r="L4660">
        <v>-372.28265328437067</v>
      </c>
      <c r="M4660">
        <v>0</v>
      </c>
    </row>
    <row r="4661" spans="1:15" x14ac:dyDescent="0.15">
      <c r="A4661">
        <v>230</v>
      </c>
      <c r="B4661" t="s">
        <v>184</v>
      </c>
      <c r="C4661" t="s">
        <v>464</v>
      </c>
      <c r="D4661">
        <v>11</v>
      </c>
      <c r="E4661">
        <v>6526464.84375</v>
      </c>
      <c r="F4661">
        <v>6538085.9375</v>
      </c>
      <c r="G4661">
        <v>6532275.390625</v>
      </c>
      <c r="H4661">
        <v>-1019152.6632441133</v>
      </c>
      <c r="I4661">
        <v>-1.5043241279723643E-8</v>
      </c>
      <c r="J4661">
        <v>1.5886237403507595E-5</v>
      </c>
      <c r="K4661">
        <v>-0.18892968959499698</v>
      </c>
      <c r="L4661">
        <v>-115.60180185769238</v>
      </c>
      <c r="M4661">
        <v>0</v>
      </c>
    </row>
    <row r="4662" spans="1:15" x14ac:dyDescent="0.15">
      <c r="A4662">
        <v>230</v>
      </c>
      <c r="B4662" t="s">
        <v>184</v>
      </c>
      <c r="C4662" t="s">
        <v>464</v>
      </c>
      <c r="D4662">
        <v>12</v>
      </c>
      <c r="E4662">
        <v>6532275.390625</v>
      </c>
      <c r="F4662">
        <v>6538085.9375</v>
      </c>
      <c r="G4662">
        <v>6535180.6640625</v>
      </c>
      <c r="H4662">
        <v>7911600.7587591214</v>
      </c>
      <c r="I4662">
        <v>1.1480961194480974E-7</v>
      </c>
      <c r="J4662">
        <v>1.6016090256732129E-5</v>
      </c>
      <c r="K4662">
        <v>1.4666460967623214</v>
      </c>
      <c r="L4662">
        <v>21.061699216146685</v>
      </c>
      <c r="M4662">
        <v>0</v>
      </c>
    </row>
    <row r="4663" spans="1:15" x14ac:dyDescent="0.15">
      <c r="A4663">
        <v>230</v>
      </c>
      <c r="B4663" t="s">
        <v>184</v>
      </c>
      <c r="C4663" t="s">
        <v>464</v>
      </c>
      <c r="D4663">
        <v>13</v>
      </c>
      <c r="E4663">
        <v>6532275.390625</v>
      </c>
      <c r="F4663">
        <v>6535180.6640625</v>
      </c>
      <c r="G4663">
        <v>6533728.02734375</v>
      </c>
      <c r="H4663">
        <v>3399385.9866264868</v>
      </c>
      <c r="I4663">
        <v>4.9750398443906032E-8</v>
      </c>
      <c r="J4663">
        <v>1.5951031043231225E-5</v>
      </c>
      <c r="K4663">
        <v>0.6301754020075504</v>
      </c>
      <c r="L4663">
        <v>-47.971724987633316</v>
      </c>
      <c r="M4663">
        <v>0</v>
      </c>
    </row>
    <row r="4664" spans="1:15" x14ac:dyDescent="0.15">
      <c r="A4664">
        <v>230</v>
      </c>
      <c r="B4664" t="s">
        <v>184</v>
      </c>
      <c r="C4664" t="s">
        <v>464</v>
      </c>
      <c r="D4664">
        <v>14</v>
      </c>
      <c r="E4664">
        <v>6533728.02734375</v>
      </c>
      <c r="F4664">
        <v>6535180.6640625</v>
      </c>
      <c r="G4664">
        <v>6534454.345703125</v>
      </c>
      <c r="H4664">
        <v>5643750.5140539194</v>
      </c>
      <c r="I4664">
        <v>8.2246952091724238E-8</v>
      </c>
      <c r="J4664">
        <v>1.5983527596879043E-5</v>
      </c>
      <c r="K4664">
        <v>1.04623386782674</v>
      </c>
      <c r="L4664">
        <v>-13.630883078017183</v>
      </c>
      <c r="M4664">
        <v>0</v>
      </c>
    </row>
    <row r="4665" spans="1:15" x14ac:dyDescent="0.15">
      <c r="A4665">
        <v>230</v>
      </c>
      <c r="B4665" t="s">
        <v>184</v>
      </c>
      <c r="C4665" t="s">
        <v>464</v>
      </c>
      <c r="D4665">
        <v>15</v>
      </c>
      <c r="E4665">
        <v>6534454.345703125</v>
      </c>
      <c r="F4665">
        <v>6535180.6640625</v>
      </c>
      <c r="G4665">
        <v>6534817.5048828125</v>
      </c>
      <c r="H4665">
        <v>6774761.3794199713</v>
      </c>
      <c r="I4665">
        <v>9.8520404048126607E-8</v>
      </c>
      <c r="J4665">
        <v>1.5999801048835446E-5</v>
      </c>
      <c r="K4665">
        <v>1.2558997397109357</v>
      </c>
      <c r="L4665">
        <v>3.6717762103971965</v>
      </c>
      <c r="M4665">
        <v>0</v>
      </c>
    </row>
    <row r="4666" spans="1:15" x14ac:dyDescent="0.15">
      <c r="A4666">
        <v>230</v>
      </c>
      <c r="B4666" t="s">
        <v>184</v>
      </c>
      <c r="C4666" t="s">
        <v>464</v>
      </c>
      <c r="D4666">
        <v>16</v>
      </c>
      <c r="E4666">
        <v>6534454.345703125</v>
      </c>
      <c r="F4666">
        <v>6534817.5048828125</v>
      </c>
      <c r="G4666">
        <v>6534635.9252929688</v>
      </c>
      <c r="H4666">
        <v>6208516.981568506</v>
      </c>
      <c r="I4666">
        <v>9.038154986041935E-8</v>
      </c>
      <c r="J4666">
        <v>1.5991662194647738E-5</v>
      </c>
      <c r="K4666">
        <v>1.1509298150085372</v>
      </c>
      <c r="L4666">
        <v>-4.9906214738327872</v>
      </c>
      <c r="M4666">
        <v>0</v>
      </c>
    </row>
    <row r="4667" spans="1:15" x14ac:dyDescent="0.15">
      <c r="A4667">
        <v>230</v>
      </c>
      <c r="B4667" t="s">
        <v>184</v>
      </c>
      <c r="C4667" t="s">
        <v>464</v>
      </c>
      <c r="D4667">
        <v>17</v>
      </c>
      <c r="E4667">
        <v>6534635.9252929688</v>
      </c>
      <c r="F4667">
        <v>6534817.5048828125</v>
      </c>
      <c r="G4667">
        <v>6534726.7150878906</v>
      </c>
      <c r="H4667">
        <v>6491389.3388943803</v>
      </c>
      <c r="I4667">
        <v>9.4449510445589012E-8</v>
      </c>
      <c r="J4667">
        <v>1.5995730155232908E-5</v>
      </c>
      <c r="K4667">
        <v>1.2033684619277001</v>
      </c>
      <c r="L4667">
        <v>-0.6631857472088255</v>
      </c>
      <c r="M4667">
        <v>0</v>
      </c>
    </row>
    <row r="4668" spans="1:15" x14ac:dyDescent="0.15">
      <c r="A4668">
        <v>230</v>
      </c>
      <c r="B4668" t="s">
        <v>184</v>
      </c>
      <c r="C4668" t="s">
        <v>465</v>
      </c>
      <c r="D4668">
        <v>17</v>
      </c>
      <c r="E4668">
        <v>6534635.9252929688</v>
      </c>
      <c r="F4668">
        <v>6534817.5048828125</v>
      </c>
      <c r="G4668">
        <v>6534726.7150878906</v>
      </c>
      <c r="H4668">
        <v>6491389.3388943803</v>
      </c>
      <c r="I4668">
        <v>9.4449510445589012E-8</v>
      </c>
      <c r="J4668">
        <v>1.5995730155232908E-5</v>
      </c>
      <c r="K4668">
        <v>1.2033684619277001</v>
      </c>
      <c r="L4668">
        <v>-0.6631857472088255</v>
      </c>
      <c r="M4668">
        <v>0</v>
      </c>
      <c r="N4668" t="s">
        <v>466</v>
      </c>
      <c r="O4668" t="s">
        <v>467</v>
      </c>
    </row>
    <row r="4669" spans="1:15" x14ac:dyDescent="0.15">
      <c r="A4669">
        <v>231</v>
      </c>
      <c r="B4669" t="s">
        <v>185</v>
      </c>
      <c r="C4669" t="s">
        <v>461</v>
      </c>
      <c r="D4669">
        <v>0</v>
      </c>
      <c r="E4669">
        <v>100000</v>
      </c>
      <c r="F4669">
        <v>12000000</v>
      </c>
      <c r="G4669">
        <v>100000</v>
      </c>
      <c r="H4669">
        <v>-37320.821464210494</v>
      </c>
      <c r="I4669">
        <v>-1.9856411725605348E-5</v>
      </c>
      <c r="J4669">
        <v>-3.9551310808180302E-6</v>
      </c>
      <c r="K4669">
        <v>-9.3893975365325552E-3</v>
      </c>
      <c r="L4669">
        <v>-137.3208214642105</v>
      </c>
      <c r="M4669">
        <v>0</v>
      </c>
      <c r="O4669" t="s">
        <v>462</v>
      </c>
    </row>
    <row r="4670" spans="1:15" x14ac:dyDescent="0.15">
      <c r="A4670">
        <v>231</v>
      </c>
      <c r="B4670" t="s">
        <v>185</v>
      </c>
      <c r="C4670" t="s">
        <v>461</v>
      </c>
      <c r="D4670">
        <v>0</v>
      </c>
      <c r="E4670">
        <v>100000</v>
      </c>
      <c r="F4670">
        <v>12000000</v>
      </c>
      <c r="G4670">
        <v>12000000</v>
      </c>
      <c r="H4670">
        <v>3.1004018763052989E+18</v>
      </c>
      <c r="I4670">
        <v>536.87090609871939</v>
      </c>
      <c r="J4670">
        <v>536.87092200000006</v>
      </c>
      <c r="K4670">
        <v>780017818406.23035</v>
      </c>
      <c r="L4670">
        <v>25836682302444.156</v>
      </c>
      <c r="M4670">
        <v>5</v>
      </c>
      <c r="O4670" t="s">
        <v>463</v>
      </c>
    </row>
    <row r="4671" spans="1:15" x14ac:dyDescent="0.15">
      <c r="A4671">
        <v>231</v>
      </c>
      <c r="B4671" t="s">
        <v>185</v>
      </c>
      <c r="C4671" t="s">
        <v>464</v>
      </c>
      <c r="D4671">
        <v>1</v>
      </c>
      <c r="E4671">
        <v>100000</v>
      </c>
      <c r="F4671">
        <v>12000000</v>
      </c>
      <c r="G4671">
        <v>6050000</v>
      </c>
      <c r="H4671">
        <v>12359940974545.4</v>
      </c>
      <c r="I4671">
        <v>1.2960219483905697E-2</v>
      </c>
      <c r="J4671">
        <v>1.2976120764550484E-2</v>
      </c>
      <c r="K4671">
        <v>3109588.5563337617</v>
      </c>
      <c r="L4671">
        <v>204296445.03380826</v>
      </c>
      <c r="M4671">
        <v>0</v>
      </c>
    </row>
    <row r="4672" spans="1:15" x14ac:dyDescent="0.15">
      <c r="A4672">
        <v>231</v>
      </c>
      <c r="B4672" t="s">
        <v>185</v>
      </c>
      <c r="C4672" t="s">
        <v>464</v>
      </c>
      <c r="D4672">
        <v>2</v>
      </c>
      <c r="E4672">
        <v>100000</v>
      </c>
      <c r="F4672">
        <v>6050000</v>
      </c>
      <c r="G4672">
        <v>3075000</v>
      </c>
      <c r="H4672">
        <v>-508732.77491263091</v>
      </c>
      <c r="I4672">
        <v>-1.1767484557747555E-5</v>
      </c>
      <c r="J4672">
        <v>4.1337960870397631E-6</v>
      </c>
      <c r="K4672">
        <v>-0.12799006227927562</v>
      </c>
      <c r="L4672">
        <v>-116.54415528171157</v>
      </c>
      <c r="M4672">
        <v>0</v>
      </c>
    </row>
    <row r="4673" spans="1:13" x14ac:dyDescent="0.15">
      <c r="A4673">
        <v>231</v>
      </c>
      <c r="B4673" t="s">
        <v>185</v>
      </c>
      <c r="C4673" t="s">
        <v>464</v>
      </c>
      <c r="D4673">
        <v>3</v>
      </c>
      <c r="E4673">
        <v>3075000</v>
      </c>
      <c r="F4673">
        <v>6050000</v>
      </c>
      <c r="G4673">
        <v>4562500</v>
      </c>
      <c r="H4673">
        <v>25396480046.187447</v>
      </c>
      <c r="I4673">
        <v>1.0328641648209671E-4</v>
      </c>
      <c r="J4673">
        <v>1.1918769712688403E-4</v>
      </c>
      <c r="K4673">
        <v>6389.3997459553257</v>
      </c>
      <c r="L4673">
        <v>556535.17909451935</v>
      </c>
      <c r="M4673">
        <v>0</v>
      </c>
    </row>
    <row r="4674" spans="1:13" x14ac:dyDescent="0.15">
      <c r="A4674">
        <v>231</v>
      </c>
      <c r="B4674" t="s">
        <v>185</v>
      </c>
      <c r="C4674" t="s">
        <v>464</v>
      </c>
      <c r="D4674">
        <v>4</v>
      </c>
      <c r="E4674">
        <v>3075000</v>
      </c>
      <c r="F4674">
        <v>4562500</v>
      </c>
      <c r="G4674">
        <v>3818750</v>
      </c>
      <c r="H4674">
        <v>-117647497.73745085</v>
      </c>
      <c r="I4674">
        <v>-2.8708524320944155E-6</v>
      </c>
      <c r="J4674">
        <v>1.3030428212692904E-5</v>
      </c>
      <c r="K4674">
        <v>-29.59846761397133</v>
      </c>
      <c r="L4674">
        <v>-3180.7855381329191</v>
      </c>
      <c r="M4674">
        <v>0</v>
      </c>
    </row>
    <row r="4675" spans="1:13" x14ac:dyDescent="0.15">
      <c r="A4675">
        <v>231</v>
      </c>
      <c r="B4675" t="s">
        <v>185</v>
      </c>
      <c r="C4675" t="s">
        <v>464</v>
      </c>
      <c r="D4675">
        <v>5</v>
      </c>
      <c r="E4675">
        <v>3818750</v>
      </c>
      <c r="F4675">
        <v>4562500</v>
      </c>
      <c r="G4675">
        <v>4190625</v>
      </c>
      <c r="H4675">
        <v>3488807259.6151395</v>
      </c>
      <c r="I4675">
        <v>2.3143359670125258E-5</v>
      </c>
      <c r="J4675">
        <v>3.9044640314912577E-5</v>
      </c>
      <c r="K4675">
        <v>877.73518919675962</v>
      </c>
      <c r="L4675">
        <v>83152.671370383643</v>
      </c>
      <c r="M4675">
        <v>0</v>
      </c>
    </row>
    <row r="4676" spans="1:13" x14ac:dyDescent="0.15">
      <c r="A4676">
        <v>231</v>
      </c>
      <c r="B4676" t="s">
        <v>185</v>
      </c>
      <c r="C4676" t="s">
        <v>464</v>
      </c>
      <c r="D4676">
        <v>6</v>
      </c>
      <c r="E4676">
        <v>3818750</v>
      </c>
      <c r="F4676">
        <v>4190625</v>
      </c>
      <c r="G4676">
        <v>4004687.5</v>
      </c>
      <c r="H4676">
        <v>715404233.71296084</v>
      </c>
      <c r="I4676">
        <v>6.6044050013998653E-6</v>
      </c>
      <c r="J4676">
        <v>2.2505685646187184E-5</v>
      </c>
      <c r="K4676">
        <v>179.98571537582674</v>
      </c>
      <c r="L4676">
        <v>17764.171267120364</v>
      </c>
      <c r="M4676">
        <v>0</v>
      </c>
    </row>
    <row r="4677" spans="1:13" x14ac:dyDescent="0.15">
      <c r="A4677">
        <v>231</v>
      </c>
      <c r="B4677" t="s">
        <v>185</v>
      </c>
      <c r="C4677" t="s">
        <v>464</v>
      </c>
      <c r="D4677">
        <v>7</v>
      </c>
      <c r="E4677">
        <v>3818750</v>
      </c>
      <c r="F4677">
        <v>4004687.5</v>
      </c>
      <c r="G4677">
        <v>3911718.75</v>
      </c>
      <c r="H4677">
        <v>95426418.18359074</v>
      </c>
      <c r="I4677">
        <v>1.2145903262382458E-6</v>
      </c>
      <c r="J4677">
        <v>1.7115870971025565E-5</v>
      </c>
      <c r="K4677">
        <v>24.007954290940919</v>
      </c>
      <c r="L4677">
        <v>2339.5010040941911</v>
      </c>
      <c r="M4677">
        <v>0</v>
      </c>
    </row>
    <row r="4678" spans="1:13" x14ac:dyDescent="0.15">
      <c r="A4678">
        <v>231</v>
      </c>
      <c r="B4678" t="s">
        <v>185</v>
      </c>
      <c r="C4678" t="s">
        <v>464</v>
      </c>
      <c r="D4678">
        <v>8</v>
      </c>
      <c r="E4678">
        <v>3818750</v>
      </c>
      <c r="F4678">
        <v>3911718.75</v>
      </c>
      <c r="G4678">
        <v>3865234.375</v>
      </c>
      <c r="H4678">
        <v>-57248303.038330875</v>
      </c>
      <c r="I4678">
        <v>-9.6935937332726504E-7</v>
      </c>
      <c r="J4678">
        <v>1.4931921271460054E-5</v>
      </c>
      <c r="K4678">
        <v>-14.402873635411398</v>
      </c>
      <c r="L4678">
        <v>-1581.108193816342</v>
      </c>
      <c r="M4678">
        <v>0</v>
      </c>
    </row>
    <row r="4679" spans="1:13" x14ac:dyDescent="0.15">
      <c r="A4679">
        <v>231</v>
      </c>
      <c r="B4679" t="s">
        <v>185</v>
      </c>
      <c r="C4679" t="s">
        <v>464</v>
      </c>
      <c r="D4679">
        <v>9</v>
      </c>
      <c r="E4679">
        <v>3865234.375</v>
      </c>
      <c r="F4679">
        <v>3911718.75</v>
      </c>
      <c r="G4679">
        <v>3888476.5625</v>
      </c>
      <c r="H4679">
        <v>5820137.3909335332</v>
      </c>
      <c r="I4679">
        <v>8.4789364053022121E-8</v>
      </c>
      <c r="J4679">
        <v>1.5986070008840341E-5</v>
      </c>
      <c r="K4679">
        <v>1.4642652957978877</v>
      </c>
      <c r="L4679">
        <v>49.676545489877391</v>
      </c>
      <c r="M4679">
        <v>0</v>
      </c>
    </row>
    <row r="4680" spans="1:13" x14ac:dyDescent="0.15">
      <c r="A4680">
        <v>231</v>
      </c>
      <c r="B4680" t="s">
        <v>185</v>
      </c>
      <c r="C4680" t="s">
        <v>464</v>
      </c>
      <c r="D4680">
        <v>10</v>
      </c>
      <c r="E4680">
        <v>3865234.375</v>
      </c>
      <c r="F4680">
        <v>3888476.5625</v>
      </c>
      <c r="G4680">
        <v>3876855.46875</v>
      </c>
      <c r="H4680">
        <v>-28803274.229104239</v>
      </c>
      <c r="I4680">
        <v>-4.5141375254466288E-7</v>
      </c>
      <c r="J4680">
        <v>1.5449866892242656E-5</v>
      </c>
      <c r="K4680">
        <v>-7.2465015902764014</v>
      </c>
      <c r="L4680">
        <v>-842.95455327848913</v>
      </c>
      <c r="M4680">
        <v>0</v>
      </c>
    </row>
    <row r="4681" spans="1:13" x14ac:dyDescent="0.15">
      <c r="A4681">
        <v>231</v>
      </c>
      <c r="B4681" t="s">
        <v>185</v>
      </c>
      <c r="C4681" t="s">
        <v>464</v>
      </c>
      <c r="D4681">
        <v>11</v>
      </c>
      <c r="E4681">
        <v>3876855.46875</v>
      </c>
      <c r="F4681">
        <v>3888476.5625</v>
      </c>
      <c r="G4681">
        <v>3882666.015625</v>
      </c>
      <c r="H4681">
        <v>-12291642.194610529</v>
      </c>
      <c r="I4681">
        <v>-1.8563552680090934E-7</v>
      </c>
      <c r="J4681">
        <v>1.571564511798641E-5</v>
      </c>
      <c r="K4681">
        <v>-3.0924055370188297</v>
      </c>
      <c r="L4681">
        <v>-416.57737609017397</v>
      </c>
      <c r="M4681">
        <v>0</v>
      </c>
    </row>
    <row r="4682" spans="1:13" x14ac:dyDescent="0.15">
      <c r="A4682">
        <v>231</v>
      </c>
      <c r="B4682" t="s">
        <v>185</v>
      </c>
      <c r="C4682" t="s">
        <v>464</v>
      </c>
      <c r="D4682">
        <v>12</v>
      </c>
      <c r="E4682">
        <v>3882666.015625</v>
      </c>
      <c r="F4682">
        <v>3888476.5625</v>
      </c>
      <c r="G4682">
        <v>3885571.2890625</v>
      </c>
      <c r="H4682">
        <v>-3439319.5153857381</v>
      </c>
      <c r="I4682">
        <v>-5.1009250980295275E-8</v>
      </c>
      <c r="J4682">
        <v>1.5850271393807024E-5</v>
      </c>
      <c r="K4682">
        <v>-0.86528476379008179</v>
      </c>
      <c r="L4682">
        <v>-188.51515670468029</v>
      </c>
      <c r="M4682">
        <v>0</v>
      </c>
    </row>
    <row r="4683" spans="1:13" x14ac:dyDescent="0.15">
      <c r="A4683">
        <v>231</v>
      </c>
      <c r="B4683" t="s">
        <v>185</v>
      </c>
      <c r="C4683" t="s">
        <v>464</v>
      </c>
      <c r="D4683">
        <v>13</v>
      </c>
      <c r="E4683">
        <v>3885571.2890625</v>
      </c>
      <c r="F4683">
        <v>3888476.5625</v>
      </c>
      <c r="G4683">
        <v>3887023.92578125</v>
      </c>
      <c r="H4683">
        <v>1139109.2355791503</v>
      </c>
      <c r="I4683">
        <v>1.6743432532272313E-8</v>
      </c>
      <c r="J4683">
        <v>1.5918024077319591E-5</v>
      </c>
      <c r="K4683">
        <v>0.28658397727512658</v>
      </c>
      <c r="L4683">
        <v>-70.694565885642149</v>
      </c>
      <c r="M4683">
        <v>0</v>
      </c>
    </row>
    <row r="4684" spans="1:13" x14ac:dyDescent="0.15">
      <c r="A4684">
        <v>231</v>
      </c>
      <c r="B4684" t="s">
        <v>185</v>
      </c>
      <c r="C4684" t="s">
        <v>464</v>
      </c>
      <c r="D4684">
        <v>14</v>
      </c>
      <c r="E4684">
        <v>3887023.92578125</v>
      </c>
      <c r="F4684">
        <v>3888476.5625</v>
      </c>
      <c r="G4684">
        <v>3887750.244140625</v>
      </c>
      <c r="H4684">
        <v>3466734.8783088913</v>
      </c>
      <c r="I4684">
        <v>5.0729549695616209E-8</v>
      </c>
      <c r="J4684">
        <v>1.5952010194482935E-5</v>
      </c>
      <c r="K4684">
        <v>0.87218208627642235</v>
      </c>
      <c r="L4684">
        <v>-10.829280159296802</v>
      </c>
      <c r="M4684">
        <v>0</v>
      </c>
    </row>
    <row r="4685" spans="1:13" x14ac:dyDescent="0.15">
      <c r="A4685">
        <v>231</v>
      </c>
      <c r="B4685" t="s">
        <v>185</v>
      </c>
      <c r="C4685" t="s">
        <v>464</v>
      </c>
      <c r="D4685">
        <v>15</v>
      </c>
      <c r="E4685">
        <v>3887750.244140625</v>
      </c>
      <c r="F4685">
        <v>3888476.5625</v>
      </c>
      <c r="G4685">
        <v>3888113.4033203125</v>
      </c>
      <c r="H4685">
        <v>4640144.5603830544</v>
      </c>
      <c r="I4685">
        <v>6.7749330808067115E-8</v>
      </c>
      <c r="J4685">
        <v>1.5969029975595386E-5</v>
      </c>
      <c r="K4685">
        <v>1.1673955769220166</v>
      </c>
      <c r="L4685">
        <v>19.341800998410534</v>
      </c>
      <c r="M4685">
        <v>0</v>
      </c>
    </row>
    <row r="4686" spans="1:13" x14ac:dyDescent="0.15">
      <c r="A4686">
        <v>231</v>
      </c>
      <c r="B4686" t="s">
        <v>185</v>
      </c>
      <c r="C4686" t="s">
        <v>464</v>
      </c>
      <c r="D4686">
        <v>16</v>
      </c>
      <c r="E4686">
        <v>3887750.244140625</v>
      </c>
      <c r="F4686">
        <v>3888113.4033203125</v>
      </c>
      <c r="G4686">
        <v>3887931.8237304688</v>
      </c>
      <c r="H4686">
        <v>4052664.5416434798</v>
      </c>
      <c r="I4686">
        <v>5.92375878652724E-8</v>
      </c>
      <c r="J4686">
        <v>1.5960518232652591E-5</v>
      </c>
      <c r="K4686">
        <v>1.0195938077137687</v>
      </c>
      <c r="L4686">
        <v>4.237026917692968</v>
      </c>
      <c r="M4686">
        <v>0</v>
      </c>
    </row>
    <row r="4687" spans="1:13" x14ac:dyDescent="0.15">
      <c r="A4687">
        <v>231</v>
      </c>
      <c r="B4687" t="s">
        <v>185</v>
      </c>
      <c r="C4687" t="s">
        <v>464</v>
      </c>
      <c r="D4687">
        <v>17</v>
      </c>
      <c r="E4687">
        <v>3887750.244140625</v>
      </c>
      <c r="F4687">
        <v>3887931.8237304688</v>
      </c>
      <c r="G4687">
        <v>3887841.0339355469</v>
      </c>
      <c r="H4687">
        <v>3759436.0330861853</v>
      </c>
      <c r="I4687">
        <v>5.4982089889456633E-8</v>
      </c>
      <c r="J4687">
        <v>1.5956262734676776E-5</v>
      </c>
      <c r="K4687">
        <v>0.94582160957152672</v>
      </c>
      <c r="L4687">
        <v>-3.3027327951055891</v>
      </c>
      <c r="M4687">
        <v>0</v>
      </c>
    </row>
    <row r="4688" spans="1:13" x14ac:dyDescent="0.15">
      <c r="A4688">
        <v>231</v>
      </c>
      <c r="B4688" t="s">
        <v>185</v>
      </c>
      <c r="C4688" t="s">
        <v>464</v>
      </c>
      <c r="D4688">
        <v>18</v>
      </c>
      <c r="E4688">
        <v>3887841.0339355469</v>
      </c>
      <c r="F4688">
        <v>3887931.8237304688</v>
      </c>
      <c r="G4688">
        <v>3887886.4288330078</v>
      </c>
      <c r="H4688">
        <v>3905968.7638522917</v>
      </c>
      <c r="I4688">
        <v>5.7109243249408448E-8</v>
      </c>
      <c r="J4688">
        <v>1.5958389888036727E-5</v>
      </c>
      <c r="K4688">
        <v>0.98268719846527786</v>
      </c>
      <c r="L4688">
        <v>0.46509421893559638</v>
      </c>
      <c r="M4688">
        <v>0</v>
      </c>
    </row>
    <row r="4689" spans="1:15" x14ac:dyDescent="0.15">
      <c r="A4689">
        <v>231</v>
      </c>
      <c r="B4689" t="s">
        <v>185</v>
      </c>
      <c r="C4689" t="s">
        <v>465</v>
      </c>
      <c r="D4689">
        <v>18</v>
      </c>
      <c r="E4689">
        <v>3887841.0339355469</v>
      </c>
      <c r="F4689">
        <v>3887931.8237304688</v>
      </c>
      <c r="G4689">
        <v>3887886.4288330078</v>
      </c>
      <c r="H4689">
        <v>3905968.7638522917</v>
      </c>
      <c r="I4689">
        <v>5.7109243249408448E-8</v>
      </c>
      <c r="J4689">
        <v>1.5958389888036727E-5</v>
      </c>
      <c r="K4689">
        <v>0.98268719846527786</v>
      </c>
      <c r="L4689">
        <v>0.46509421893559638</v>
      </c>
      <c r="M4689">
        <v>0</v>
      </c>
      <c r="N4689" t="s">
        <v>466</v>
      </c>
      <c r="O4689" t="s">
        <v>467</v>
      </c>
    </row>
    <row r="4690" spans="1:15" x14ac:dyDescent="0.15">
      <c r="A4690">
        <v>232</v>
      </c>
      <c r="B4690" t="s">
        <v>186</v>
      </c>
      <c r="C4690" t="s">
        <v>461</v>
      </c>
      <c r="D4690">
        <v>0</v>
      </c>
      <c r="E4690">
        <v>100000</v>
      </c>
      <c r="F4690">
        <v>12000000</v>
      </c>
      <c r="G4690">
        <v>100000</v>
      </c>
      <c r="H4690">
        <v>-15263.497246733619</v>
      </c>
      <c r="I4690">
        <v>-2.5360457641945947E-5</v>
      </c>
      <c r="J4690">
        <v>-9.5620353378993506E-6</v>
      </c>
      <c r="K4690">
        <v>-2.8130838892662688E-3</v>
      </c>
      <c r="L4690">
        <v>-115.26349724673362</v>
      </c>
      <c r="M4690">
        <v>0</v>
      </c>
      <c r="O4690" t="s">
        <v>462</v>
      </c>
    </row>
    <row r="4691" spans="1:15" x14ac:dyDescent="0.15">
      <c r="A4691">
        <v>232</v>
      </c>
      <c r="B4691" t="s">
        <v>186</v>
      </c>
      <c r="C4691" t="s">
        <v>461</v>
      </c>
      <c r="D4691">
        <v>0</v>
      </c>
      <c r="E4691">
        <v>100000</v>
      </c>
      <c r="F4691">
        <v>12000000</v>
      </c>
      <c r="G4691">
        <v>12000000</v>
      </c>
      <c r="H4691">
        <v>2.8770219827231519E+18</v>
      </c>
      <c r="I4691">
        <v>497.95020927042464</v>
      </c>
      <c r="J4691">
        <v>497.95022506884692</v>
      </c>
      <c r="K4691">
        <v>530239175061.62347</v>
      </c>
      <c r="L4691">
        <v>23975183189259.598</v>
      </c>
      <c r="M4691">
        <v>0</v>
      </c>
      <c r="O4691" t="s">
        <v>463</v>
      </c>
    </row>
    <row r="4692" spans="1:15" x14ac:dyDescent="0.15">
      <c r="A4692">
        <v>232</v>
      </c>
      <c r="B4692" t="s">
        <v>186</v>
      </c>
      <c r="C4692" t="s">
        <v>464</v>
      </c>
      <c r="D4692">
        <v>1</v>
      </c>
      <c r="E4692">
        <v>100000</v>
      </c>
      <c r="F4692">
        <v>12000000</v>
      </c>
      <c r="G4692">
        <v>6050000</v>
      </c>
      <c r="H4692">
        <v>-3968105.8443699228</v>
      </c>
      <c r="I4692">
        <v>-8.9315909700795671E-6</v>
      </c>
      <c r="J4692">
        <v>6.866831333967028E-6</v>
      </c>
      <c r="K4692">
        <v>-0.73132745669339616</v>
      </c>
      <c r="L4692">
        <v>-165.58852635322185</v>
      </c>
      <c r="M4692">
        <v>0</v>
      </c>
    </row>
    <row r="4693" spans="1:15" x14ac:dyDescent="0.15">
      <c r="A4693">
        <v>232</v>
      </c>
      <c r="B4693" t="s">
        <v>186</v>
      </c>
      <c r="C4693" t="s">
        <v>464</v>
      </c>
      <c r="D4693">
        <v>2</v>
      </c>
      <c r="E4693">
        <v>6050000</v>
      </c>
      <c r="F4693">
        <v>12000000</v>
      </c>
      <c r="G4693">
        <v>9025000</v>
      </c>
      <c r="H4693">
        <v>25759663874791.336</v>
      </c>
      <c r="I4693">
        <v>2.3395528823685615E-2</v>
      </c>
      <c r="J4693">
        <v>2.3411327245989662E-2</v>
      </c>
      <c r="K4693">
        <v>4747542.0781824486</v>
      </c>
      <c r="L4693">
        <v>285425538.50184304</v>
      </c>
      <c r="M4693">
        <v>0</v>
      </c>
    </row>
    <row r="4694" spans="1:15" x14ac:dyDescent="0.15">
      <c r="A4694">
        <v>232</v>
      </c>
      <c r="B4694" t="s">
        <v>186</v>
      </c>
      <c r="C4694" t="s">
        <v>464</v>
      </c>
      <c r="D4694">
        <v>3</v>
      </c>
      <c r="E4694">
        <v>6050000</v>
      </c>
      <c r="F4694">
        <v>9025000</v>
      </c>
      <c r="G4694">
        <v>7537500</v>
      </c>
      <c r="H4694">
        <v>89369256364.303009</v>
      </c>
      <c r="I4694">
        <v>2.6517772172501055E-4</v>
      </c>
      <c r="J4694">
        <v>2.8097614402905713E-4</v>
      </c>
      <c r="K4694">
        <v>16470.878934899923</v>
      </c>
      <c r="L4694">
        <v>1185561.775977486</v>
      </c>
      <c r="M4694">
        <v>0</v>
      </c>
    </row>
    <row r="4695" spans="1:15" x14ac:dyDescent="0.15">
      <c r="A4695">
        <v>232</v>
      </c>
      <c r="B4695" t="s">
        <v>186</v>
      </c>
      <c r="C4695" t="s">
        <v>464</v>
      </c>
      <c r="D4695">
        <v>4</v>
      </c>
      <c r="E4695">
        <v>6050000</v>
      </c>
      <c r="F4695">
        <v>7537500</v>
      </c>
      <c r="G4695">
        <v>6793750</v>
      </c>
      <c r="H4695">
        <v>2529032367.6221333</v>
      </c>
      <c r="I4695">
        <v>1.7938221047132848E-5</v>
      </c>
      <c r="J4695">
        <v>3.3736643351179442E-5</v>
      </c>
      <c r="K4695">
        <v>466.10420231924394</v>
      </c>
      <c r="L4695">
        <v>37125.867416701134</v>
      </c>
      <c r="M4695">
        <v>0</v>
      </c>
    </row>
    <row r="4696" spans="1:15" x14ac:dyDescent="0.15">
      <c r="A4696">
        <v>232</v>
      </c>
      <c r="B4696" t="s">
        <v>186</v>
      </c>
      <c r="C4696" t="s">
        <v>464</v>
      </c>
      <c r="D4696">
        <v>5</v>
      </c>
      <c r="E4696">
        <v>6050000</v>
      </c>
      <c r="F4696">
        <v>6793750</v>
      </c>
      <c r="G4696">
        <v>6421875</v>
      </c>
      <c r="H4696">
        <v>-119969147.61971685</v>
      </c>
      <c r="I4696">
        <v>-3.8826903467481991E-6</v>
      </c>
      <c r="J4696">
        <v>1.1915731957298395E-5</v>
      </c>
      <c r="K4696">
        <v>-22.110481688608647</v>
      </c>
      <c r="L4696">
        <v>-1968.1327123264912</v>
      </c>
      <c r="M4696">
        <v>0</v>
      </c>
    </row>
    <row r="4697" spans="1:15" x14ac:dyDescent="0.15">
      <c r="A4697">
        <v>232</v>
      </c>
      <c r="B4697" t="s">
        <v>186</v>
      </c>
      <c r="C4697" t="s">
        <v>464</v>
      </c>
      <c r="D4697">
        <v>6</v>
      </c>
      <c r="E4697">
        <v>6421875</v>
      </c>
      <c r="F4697">
        <v>6793750</v>
      </c>
      <c r="G4697">
        <v>6607812.5</v>
      </c>
      <c r="H4697">
        <v>424586645.04633605</v>
      </c>
      <c r="I4697">
        <v>4.2212777319299451E-6</v>
      </c>
      <c r="J4697">
        <v>2.0019700035976539E-5</v>
      </c>
      <c r="K4697">
        <v>78.251912485722386</v>
      </c>
      <c r="L4697">
        <v>6325.5250137066696</v>
      </c>
      <c r="M4697">
        <v>0</v>
      </c>
    </row>
    <row r="4698" spans="1:15" x14ac:dyDescent="0.15">
      <c r="A4698">
        <v>232</v>
      </c>
      <c r="B4698" t="s">
        <v>186</v>
      </c>
      <c r="C4698" t="s">
        <v>464</v>
      </c>
      <c r="D4698">
        <v>7</v>
      </c>
      <c r="E4698">
        <v>6421875</v>
      </c>
      <c r="F4698">
        <v>6607812.5</v>
      </c>
      <c r="G4698">
        <v>6514843.75</v>
      </c>
      <c r="H4698">
        <v>-23328160.038876485</v>
      </c>
      <c r="I4698">
        <v>-3.5896732668885858E-7</v>
      </c>
      <c r="J4698">
        <v>1.5439454977357736E-5</v>
      </c>
      <c r="K4698">
        <v>-4.2994125206549327</v>
      </c>
      <c r="L4698">
        <v>-458.07704580599471</v>
      </c>
      <c r="M4698">
        <v>0</v>
      </c>
    </row>
    <row r="4699" spans="1:15" x14ac:dyDescent="0.15">
      <c r="A4699">
        <v>232</v>
      </c>
      <c r="B4699" t="s">
        <v>186</v>
      </c>
      <c r="C4699" t="s">
        <v>464</v>
      </c>
      <c r="D4699">
        <v>8</v>
      </c>
      <c r="E4699">
        <v>6514843.75</v>
      </c>
      <c r="F4699">
        <v>6607812.5</v>
      </c>
      <c r="G4699">
        <v>6561328.125</v>
      </c>
      <c r="H4699">
        <v>149615081.35450423</v>
      </c>
      <c r="I4699">
        <v>1.7809924208519758E-6</v>
      </c>
      <c r="J4699">
        <v>1.757941472489857E-5</v>
      </c>
      <c r="K4699">
        <v>27.574268737113048</v>
      </c>
      <c r="L4699">
        <v>2180.2560473151802</v>
      </c>
      <c r="M4699">
        <v>0</v>
      </c>
    </row>
    <row r="4700" spans="1:15" x14ac:dyDescent="0.15">
      <c r="A4700">
        <v>232</v>
      </c>
      <c r="B4700" t="s">
        <v>186</v>
      </c>
      <c r="C4700" t="s">
        <v>464</v>
      </c>
      <c r="D4700">
        <v>9</v>
      </c>
      <c r="E4700">
        <v>6514843.75</v>
      </c>
      <c r="F4700">
        <v>6561328.125</v>
      </c>
      <c r="G4700">
        <v>6538085.9375</v>
      </c>
      <c r="H4700">
        <v>50258475.578102224</v>
      </c>
      <c r="I4700">
        <v>6.7600772788536684E-7</v>
      </c>
      <c r="J4700">
        <v>1.6474430031931961E-5</v>
      </c>
      <c r="K4700">
        <v>9.2627073378020963</v>
      </c>
      <c r="L4700">
        <v>668.70319629539472</v>
      </c>
      <c r="M4700">
        <v>0</v>
      </c>
    </row>
    <row r="4701" spans="1:15" x14ac:dyDescent="0.15">
      <c r="A4701">
        <v>232</v>
      </c>
      <c r="B4701" t="s">
        <v>186</v>
      </c>
      <c r="C4701" t="s">
        <v>464</v>
      </c>
      <c r="D4701">
        <v>10</v>
      </c>
      <c r="E4701">
        <v>6514843.75</v>
      </c>
      <c r="F4701">
        <v>6538085.9375</v>
      </c>
      <c r="G4701">
        <v>6526464.84375</v>
      </c>
      <c r="H4701">
        <v>10449754.563169995</v>
      </c>
      <c r="I4701">
        <v>1.500787671990284E-7</v>
      </c>
      <c r="J4701">
        <v>1.5948501071245623E-5</v>
      </c>
      <c r="K4701">
        <v>1.9259043804479949</v>
      </c>
      <c r="L4701">
        <v>60.113550189075056</v>
      </c>
      <c r="M4701">
        <v>0</v>
      </c>
    </row>
    <row r="4702" spans="1:15" x14ac:dyDescent="0.15">
      <c r="A4702">
        <v>232</v>
      </c>
      <c r="B4702" t="s">
        <v>186</v>
      </c>
      <c r="C4702" t="s">
        <v>464</v>
      </c>
      <c r="D4702">
        <v>11</v>
      </c>
      <c r="E4702">
        <v>6514843.75</v>
      </c>
      <c r="F4702">
        <v>6526464.84375</v>
      </c>
      <c r="G4702">
        <v>6520654.296875</v>
      </c>
      <c r="H4702">
        <v>-7169354.7983751576</v>
      </c>
      <c r="I4702">
        <v>-1.0653148590004146E-7</v>
      </c>
      <c r="J4702">
        <v>1.5691890818146553E-5</v>
      </c>
      <c r="K4702">
        <v>-1.3213221160084341</v>
      </c>
      <c r="L4702">
        <v>-209.94839585056741</v>
      </c>
      <c r="M4702">
        <v>0</v>
      </c>
    </row>
    <row r="4703" spans="1:15" x14ac:dyDescent="0.15">
      <c r="A4703">
        <v>232</v>
      </c>
      <c r="B4703" t="s">
        <v>186</v>
      </c>
      <c r="C4703" t="s">
        <v>464</v>
      </c>
      <c r="D4703">
        <v>12</v>
      </c>
      <c r="E4703">
        <v>6520654.296875</v>
      </c>
      <c r="F4703">
        <v>6526464.84375</v>
      </c>
      <c r="G4703">
        <v>6523559.5703125</v>
      </c>
      <c r="H4703">
        <v>1454637.622907215</v>
      </c>
      <c r="I4703">
        <v>2.1247738168875561E-8</v>
      </c>
      <c r="J4703">
        <v>1.581967004221547E-5</v>
      </c>
      <c r="K4703">
        <v>0.26809174827849874</v>
      </c>
      <c r="L4703">
        <v>-77.701780642473182</v>
      </c>
      <c r="M4703">
        <v>0</v>
      </c>
    </row>
    <row r="4704" spans="1:15" x14ac:dyDescent="0.15">
      <c r="A4704">
        <v>232</v>
      </c>
      <c r="B4704" t="s">
        <v>186</v>
      </c>
      <c r="C4704" t="s">
        <v>464</v>
      </c>
      <c r="D4704">
        <v>13</v>
      </c>
      <c r="E4704">
        <v>6523559.5703125</v>
      </c>
      <c r="F4704">
        <v>6526464.84375</v>
      </c>
      <c r="G4704">
        <v>6525012.20703125</v>
      </c>
      <c r="H4704">
        <v>5905445.9133990724</v>
      </c>
      <c r="I4704">
        <v>8.5531571802238172E-8</v>
      </c>
      <c r="J4704">
        <v>1.5883953875848832E-5</v>
      </c>
      <c r="K4704">
        <v>1.0883819408734341</v>
      </c>
      <c r="L4704">
        <v>-9.4952511041211967</v>
      </c>
      <c r="M4704">
        <v>0</v>
      </c>
    </row>
    <row r="4705" spans="1:15" x14ac:dyDescent="0.15">
      <c r="A4705">
        <v>232</v>
      </c>
      <c r="B4705" t="s">
        <v>186</v>
      </c>
      <c r="C4705" t="s">
        <v>464</v>
      </c>
      <c r="D4705">
        <v>14</v>
      </c>
      <c r="E4705">
        <v>6525012.20703125</v>
      </c>
      <c r="F4705">
        <v>6526464.84375</v>
      </c>
      <c r="G4705">
        <v>6525738.525390625</v>
      </c>
      <c r="H4705">
        <v>8165824.9872409366</v>
      </c>
      <c r="I4705">
        <v>1.1777161682612427E-7</v>
      </c>
      <c r="J4705">
        <v>1.5916193920872719E-5</v>
      </c>
      <c r="K4705">
        <v>1.5049729654251569</v>
      </c>
      <c r="L4705">
        <v>25.132580097547464</v>
      </c>
      <c r="M4705">
        <v>0</v>
      </c>
    </row>
    <row r="4706" spans="1:15" x14ac:dyDescent="0.15">
      <c r="A4706">
        <v>232</v>
      </c>
      <c r="B4706" t="s">
        <v>186</v>
      </c>
      <c r="C4706" t="s">
        <v>464</v>
      </c>
      <c r="D4706">
        <v>15</v>
      </c>
      <c r="E4706">
        <v>6525012.20703125</v>
      </c>
      <c r="F4706">
        <v>6525738.525390625</v>
      </c>
      <c r="G4706">
        <v>6525375.3662109375</v>
      </c>
      <c r="H4706">
        <v>7032737.3578320714</v>
      </c>
      <c r="I4706">
        <v>1.0164377934637178E-7</v>
      </c>
      <c r="J4706">
        <v>1.5900066083392966E-5</v>
      </c>
      <c r="K4706">
        <v>1.2961433306506556</v>
      </c>
      <c r="L4706">
        <v>7.7752154189980587</v>
      </c>
      <c r="M4706">
        <v>0</v>
      </c>
    </row>
    <row r="4707" spans="1:15" x14ac:dyDescent="0.15">
      <c r="A4707">
        <v>232</v>
      </c>
      <c r="B4707" t="s">
        <v>186</v>
      </c>
      <c r="C4707" t="s">
        <v>464</v>
      </c>
      <c r="D4707">
        <v>16</v>
      </c>
      <c r="E4707">
        <v>6525012.20703125</v>
      </c>
      <c r="F4707">
        <v>6525375.3662109375</v>
      </c>
      <c r="G4707">
        <v>6525193.7866210938</v>
      </c>
      <c r="H4707">
        <v>6468296.7852813639</v>
      </c>
      <c r="I4707">
        <v>9.3584707662787978E-8</v>
      </c>
      <c r="J4707">
        <v>1.5892007011709382E-5</v>
      </c>
      <c r="K4707">
        <v>1.1921161437338161</v>
      </c>
      <c r="L4707">
        <v>-0.87195879847106494</v>
      </c>
      <c r="M4707">
        <v>0</v>
      </c>
    </row>
    <row r="4708" spans="1:15" x14ac:dyDescent="0.15">
      <c r="A4708">
        <v>232</v>
      </c>
      <c r="B4708" t="s">
        <v>186</v>
      </c>
      <c r="C4708" t="s">
        <v>465</v>
      </c>
      <c r="D4708">
        <v>16</v>
      </c>
      <c r="E4708">
        <v>6525012.20703125</v>
      </c>
      <c r="F4708">
        <v>6525375.3662109375</v>
      </c>
      <c r="G4708">
        <v>6525193.7866210938</v>
      </c>
      <c r="H4708">
        <v>6468296.7852813639</v>
      </c>
      <c r="I4708">
        <v>9.3584707662787978E-8</v>
      </c>
      <c r="J4708">
        <v>1.5892007011709382E-5</v>
      </c>
      <c r="K4708">
        <v>1.1921161437338161</v>
      </c>
      <c r="L4708">
        <v>-0.87195879847106494</v>
      </c>
      <c r="M4708">
        <v>0</v>
      </c>
      <c r="N4708" t="s">
        <v>466</v>
      </c>
      <c r="O4708" t="s">
        <v>467</v>
      </c>
    </row>
    <row r="4709" spans="1:15" x14ac:dyDescent="0.15">
      <c r="A4709">
        <v>233</v>
      </c>
      <c r="B4709" t="s">
        <v>187</v>
      </c>
      <c r="C4709" t="s">
        <v>461</v>
      </c>
      <c r="D4709">
        <v>0</v>
      </c>
      <c r="E4709">
        <v>100000</v>
      </c>
      <c r="F4709">
        <v>12000000</v>
      </c>
      <c r="G4709">
        <v>100000</v>
      </c>
      <c r="H4709">
        <v>-9413.5498919563433</v>
      </c>
      <c r="I4709">
        <v>-2.9047081792581915E-5</v>
      </c>
      <c r="J4709">
        <v>-1.3550889079464832E-5</v>
      </c>
      <c r="K4709">
        <v>-1.4209906218220108E-3</v>
      </c>
      <c r="L4709">
        <v>-109.41354989195635</v>
      </c>
      <c r="M4709">
        <v>0</v>
      </c>
      <c r="O4709" t="s">
        <v>462</v>
      </c>
    </row>
    <row r="4710" spans="1:15" x14ac:dyDescent="0.15">
      <c r="A4710">
        <v>233</v>
      </c>
      <c r="B4710" t="s">
        <v>187</v>
      </c>
      <c r="C4710" t="s">
        <v>461</v>
      </c>
      <c r="D4710">
        <v>0</v>
      </c>
      <c r="E4710">
        <v>100000</v>
      </c>
      <c r="F4710">
        <v>12000000</v>
      </c>
      <c r="G4710">
        <v>12000000</v>
      </c>
      <c r="H4710">
        <v>389363635425161.56</v>
      </c>
      <c r="I4710">
        <v>0.21724626308977207</v>
      </c>
      <c r="J4710">
        <v>0.2172617592824852</v>
      </c>
      <c r="K4710">
        <v>58775072.185089871</v>
      </c>
      <c r="L4710">
        <v>3244696861.8763466</v>
      </c>
      <c r="M4710">
        <v>0</v>
      </c>
      <c r="O4710" t="s">
        <v>463</v>
      </c>
    </row>
    <row r="4711" spans="1:15" x14ac:dyDescent="0.15">
      <c r="A4711">
        <v>233</v>
      </c>
      <c r="B4711" t="s">
        <v>187</v>
      </c>
      <c r="C4711" t="s">
        <v>464</v>
      </c>
      <c r="D4711">
        <v>1</v>
      </c>
      <c r="E4711">
        <v>100000</v>
      </c>
      <c r="F4711">
        <v>12000000</v>
      </c>
      <c r="G4711">
        <v>6050000</v>
      </c>
      <c r="H4711">
        <v>-81657.27624580056</v>
      </c>
      <c r="I4711">
        <v>-1.6092808771657171E-5</v>
      </c>
      <c r="J4711">
        <v>-5.966160585400888E-7</v>
      </c>
      <c r="K4711">
        <v>-1.2326298270109596E-2</v>
      </c>
      <c r="L4711">
        <v>-101.34970704538513</v>
      </c>
      <c r="M4711">
        <v>0</v>
      </c>
    </row>
    <row r="4712" spans="1:15" x14ac:dyDescent="0.15">
      <c r="A4712">
        <v>233</v>
      </c>
      <c r="B4712" t="s">
        <v>187</v>
      </c>
      <c r="C4712" t="s">
        <v>464</v>
      </c>
      <c r="D4712">
        <v>2</v>
      </c>
      <c r="E4712">
        <v>6050000</v>
      </c>
      <c r="F4712">
        <v>12000000</v>
      </c>
      <c r="G4712">
        <v>9025000</v>
      </c>
      <c r="H4712">
        <v>5450038934.7279682</v>
      </c>
      <c r="I4712">
        <v>3.1507517692839045E-5</v>
      </c>
      <c r="J4712">
        <v>4.7003710405956125E-5</v>
      </c>
      <c r="K4712">
        <v>822.69221533852158</v>
      </c>
      <c r="L4712">
        <v>60288.243044077208</v>
      </c>
      <c r="M4712">
        <v>0</v>
      </c>
    </row>
    <row r="4713" spans="1:15" x14ac:dyDescent="0.15">
      <c r="A4713">
        <v>233</v>
      </c>
      <c r="B4713" t="s">
        <v>187</v>
      </c>
      <c r="C4713" t="s">
        <v>464</v>
      </c>
      <c r="D4713">
        <v>3</v>
      </c>
      <c r="E4713">
        <v>6050000</v>
      </c>
      <c r="F4713">
        <v>9025000</v>
      </c>
      <c r="G4713">
        <v>7537500</v>
      </c>
      <c r="H4713">
        <v>-324090.61120482069</v>
      </c>
      <c r="I4713">
        <v>-1.2340543192264015E-5</v>
      </c>
      <c r="J4713">
        <v>3.1556495208530685E-6</v>
      </c>
      <c r="K4713">
        <v>-4.8922003328003338E-2</v>
      </c>
      <c r="L4713">
        <v>-104.29970960139066</v>
      </c>
      <c r="M4713">
        <v>0</v>
      </c>
    </row>
    <row r="4714" spans="1:15" x14ac:dyDescent="0.15">
      <c r="A4714">
        <v>233</v>
      </c>
      <c r="B4714" t="s">
        <v>187</v>
      </c>
      <c r="C4714" t="s">
        <v>464</v>
      </c>
      <c r="D4714">
        <v>4</v>
      </c>
      <c r="E4714">
        <v>7537500</v>
      </c>
      <c r="F4714">
        <v>9025000</v>
      </c>
      <c r="G4714">
        <v>8281250</v>
      </c>
      <c r="H4714">
        <v>-19920868.93083474</v>
      </c>
      <c r="I4714">
        <v>-7.14334544538188E-6</v>
      </c>
      <c r="J4714">
        <v>8.3528472677352029E-6</v>
      </c>
      <c r="K4714">
        <v>-3.0070874700998411</v>
      </c>
      <c r="L4714">
        <v>-340.55388897611761</v>
      </c>
      <c r="M4714">
        <v>0</v>
      </c>
    </row>
    <row r="4715" spans="1:15" x14ac:dyDescent="0.15">
      <c r="A4715">
        <v>233</v>
      </c>
      <c r="B4715" t="s">
        <v>187</v>
      </c>
      <c r="C4715" t="s">
        <v>464</v>
      </c>
      <c r="D4715">
        <v>5</v>
      </c>
      <c r="E4715">
        <v>8281250</v>
      </c>
      <c r="F4715">
        <v>9025000</v>
      </c>
      <c r="G4715">
        <v>8653125</v>
      </c>
      <c r="H4715">
        <v>148296886.73758814</v>
      </c>
      <c r="I4715">
        <v>1.7363674352211973E-6</v>
      </c>
      <c r="J4715">
        <v>1.723256014833828E-5</v>
      </c>
      <c r="K4715">
        <v>22.385655541017123</v>
      </c>
      <c r="L4715">
        <v>1613.7957297229398</v>
      </c>
      <c r="M4715">
        <v>0</v>
      </c>
    </row>
    <row r="4716" spans="1:15" x14ac:dyDescent="0.15">
      <c r="A4716">
        <v>233</v>
      </c>
      <c r="B4716" t="s">
        <v>187</v>
      </c>
      <c r="C4716" t="s">
        <v>464</v>
      </c>
      <c r="D4716">
        <v>6</v>
      </c>
      <c r="E4716">
        <v>8281250</v>
      </c>
      <c r="F4716">
        <v>8653125</v>
      </c>
      <c r="G4716">
        <v>8467187.5</v>
      </c>
      <c r="H4716">
        <v>-100577758.05792409</v>
      </c>
      <c r="I4716">
        <v>-4.8037936927378445E-6</v>
      </c>
      <c r="J4716">
        <v>1.0692399020379238E-5</v>
      </c>
      <c r="K4716">
        <v>-15.182375682346478</v>
      </c>
      <c r="L4716">
        <v>-1287.8532045962615</v>
      </c>
      <c r="M4716">
        <v>0</v>
      </c>
    </row>
    <row r="4717" spans="1:15" x14ac:dyDescent="0.15">
      <c r="A4717">
        <v>233</v>
      </c>
      <c r="B4717" t="s">
        <v>187</v>
      </c>
      <c r="C4717" t="s">
        <v>464</v>
      </c>
      <c r="D4717">
        <v>7</v>
      </c>
      <c r="E4717">
        <v>8467187.5</v>
      </c>
      <c r="F4717">
        <v>8653125</v>
      </c>
      <c r="G4717">
        <v>8560156.25</v>
      </c>
      <c r="H4717">
        <v>-101756102.69078854</v>
      </c>
      <c r="I4717">
        <v>-2.0676116733276169E-6</v>
      </c>
      <c r="J4717">
        <v>1.3428581039789466E-5</v>
      </c>
      <c r="K4717">
        <v>-15.360248715558468</v>
      </c>
      <c r="L4717">
        <v>-1288.7178191494872</v>
      </c>
      <c r="M4717">
        <v>0</v>
      </c>
    </row>
    <row r="4718" spans="1:15" x14ac:dyDescent="0.15">
      <c r="A4718">
        <v>233</v>
      </c>
      <c r="B4718" t="s">
        <v>187</v>
      </c>
      <c r="C4718" t="s">
        <v>464</v>
      </c>
      <c r="D4718">
        <v>8</v>
      </c>
      <c r="E4718">
        <v>8560156.25</v>
      </c>
      <c r="F4718">
        <v>8653125</v>
      </c>
      <c r="G4718">
        <v>8606640.625</v>
      </c>
      <c r="H4718">
        <v>-19017364.293973461</v>
      </c>
      <c r="I4718">
        <v>-2.8505599508255836E-7</v>
      </c>
      <c r="J4718">
        <v>1.5211136718034525E-5</v>
      </c>
      <c r="K4718">
        <v>-2.8707019799831297</v>
      </c>
      <c r="L4718">
        <v>-320.96152404380729</v>
      </c>
      <c r="M4718">
        <v>0</v>
      </c>
    </row>
    <row r="4719" spans="1:15" x14ac:dyDescent="0.15">
      <c r="A4719">
        <v>233</v>
      </c>
      <c r="B4719" t="s">
        <v>187</v>
      </c>
      <c r="C4719" t="s">
        <v>464</v>
      </c>
      <c r="D4719">
        <v>9</v>
      </c>
      <c r="E4719">
        <v>8606640.625</v>
      </c>
      <c r="F4719">
        <v>8653125</v>
      </c>
      <c r="G4719">
        <v>8629882.8125</v>
      </c>
      <c r="H4719">
        <v>52678960.684162676</v>
      </c>
      <c r="I4719">
        <v>6.9390206797690027E-7</v>
      </c>
      <c r="J4719">
        <v>1.6190094781093983E-5</v>
      </c>
      <c r="K4719">
        <v>7.9519745429392721</v>
      </c>
      <c r="L4719">
        <v>510.42498291934572</v>
      </c>
      <c r="M4719">
        <v>0</v>
      </c>
    </row>
    <row r="4720" spans="1:15" x14ac:dyDescent="0.15">
      <c r="A4720">
        <v>233</v>
      </c>
      <c r="B4720" t="s">
        <v>187</v>
      </c>
      <c r="C4720" t="s">
        <v>464</v>
      </c>
      <c r="D4720">
        <v>10</v>
      </c>
      <c r="E4720">
        <v>8606640.625</v>
      </c>
      <c r="F4720">
        <v>8629882.8125</v>
      </c>
      <c r="G4720">
        <v>8618261.71875</v>
      </c>
      <c r="H4720">
        <v>14025134.47257608</v>
      </c>
      <c r="I4720">
        <v>1.9676202951530072E-7</v>
      </c>
      <c r="J4720">
        <v>1.5692954742632384E-5</v>
      </c>
      <c r="K4720">
        <v>2.1171167927152075</v>
      </c>
      <c r="L4720">
        <v>62.737393343054535</v>
      </c>
      <c r="M4720">
        <v>0</v>
      </c>
    </row>
    <row r="4721" spans="1:15" x14ac:dyDescent="0.15">
      <c r="A4721">
        <v>233</v>
      </c>
      <c r="B4721" t="s">
        <v>187</v>
      </c>
      <c r="C4721" t="s">
        <v>464</v>
      </c>
      <c r="D4721">
        <v>11</v>
      </c>
      <c r="E4721">
        <v>8606640.625</v>
      </c>
      <c r="F4721">
        <v>8618261.71875</v>
      </c>
      <c r="G4721">
        <v>8612451.171875</v>
      </c>
      <c r="H4721">
        <v>-3176419.0335070812</v>
      </c>
      <c r="I4721">
        <v>-4.6043139024300487E-8</v>
      </c>
      <c r="J4721">
        <v>1.5450149574092782E-5</v>
      </c>
      <c r="K4721">
        <v>-0.47948560419776554</v>
      </c>
      <c r="L4721">
        <v>-136.88170731092282</v>
      </c>
      <c r="M4721">
        <v>0</v>
      </c>
    </row>
    <row r="4722" spans="1:15" x14ac:dyDescent="0.15">
      <c r="A4722">
        <v>233</v>
      </c>
      <c r="B4722" t="s">
        <v>187</v>
      </c>
      <c r="C4722" t="s">
        <v>464</v>
      </c>
      <c r="D4722">
        <v>12</v>
      </c>
      <c r="E4722">
        <v>8612451.171875</v>
      </c>
      <c r="F4722">
        <v>8618261.71875</v>
      </c>
      <c r="G4722">
        <v>8615356.4453125</v>
      </c>
      <c r="H4722">
        <v>5251561.1862402987</v>
      </c>
      <c r="I4722">
        <v>7.4881635617802427E-8</v>
      </c>
      <c r="J4722">
        <v>1.5571074348734885E-5</v>
      </c>
      <c r="K4722">
        <v>0.79273167733974614</v>
      </c>
      <c r="L4722">
        <v>-39.04417977856734</v>
      </c>
      <c r="M4722">
        <v>0</v>
      </c>
    </row>
    <row r="4723" spans="1:15" x14ac:dyDescent="0.15">
      <c r="A4723">
        <v>233</v>
      </c>
      <c r="B4723" t="s">
        <v>187</v>
      </c>
      <c r="C4723" t="s">
        <v>464</v>
      </c>
      <c r="D4723">
        <v>13</v>
      </c>
      <c r="E4723">
        <v>8615356.4453125</v>
      </c>
      <c r="F4723">
        <v>8618261.71875</v>
      </c>
      <c r="G4723">
        <v>8616809.08203125</v>
      </c>
      <c r="H4723">
        <v>9594805.600703219</v>
      </c>
      <c r="I4723">
        <v>1.3570190573466032E-7</v>
      </c>
      <c r="J4723">
        <v>1.5631894618851743E-5</v>
      </c>
      <c r="K4723">
        <v>1.4483514649935219</v>
      </c>
      <c r="L4723">
        <v>11.349868720097309</v>
      </c>
      <c r="M4723">
        <v>0</v>
      </c>
    </row>
    <row r="4724" spans="1:15" x14ac:dyDescent="0.15">
      <c r="A4724">
        <v>233</v>
      </c>
      <c r="B4724" t="s">
        <v>187</v>
      </c>
      <c r="C4724" t="s">
        <v>464</v>
      </c>
      <c r="D4724">
        <v>14</v>
      </c>
      <c r="E4724">
        <v>8615356.4453125</v>
      </c>
      <c r="F4724">
        <v>8616809.08203125</v>
      </c>
      <c r="G4724">
        <v>8616082.763671875</v>
      </c>
      <c r="H4724">
        <v>7412340.8604704523</v>
      </c>
      <c r="I4724">
        <v>1.0526184840912217E-7</v>
      </c>
      <c r="J4724">
        <v>1.5601454561526205E-5</v>
      </c>
      <c r="K4724">
        <v>1.1189048732271225</v>
      </c>
      <c r="L4724">
        <v>-13.970872103002289</v>
      </c>
      <c r="M4724">
        <v>0</v>
      </c>
    </row>
    <row r="4725" spans="1:15" x14ac:dyDescent="0.15">
      <c r="A4725">
        <v>233</v>
      </c>
      <c r="B4725" t="s">
        <v>187</v>
      </c>
      <c r="C4725" t="s">
        <v>464</v>
      </c>
      <c r="D4725">
        <v>15</v>
      </c>
      <c r="E4725">
        <v>8616082.763671875</v>
      </c>
      <c r="F4725">
        <v>8616809.08203125</v>
      </c>
      <c r="G4725">
        <v>8616445.9228515625</v>
      </c>
      <c r="H4725">
        <v>8500857.2279427722</v>
      </c>
      <c r="I4725">
        <v>1.2047438908362767E-7</v>
      </c>
      <c r="J4725">
        <v>1.5616667102200711E-5</v>
      </c>
      <c r="K4725">
        <v>1.2832181841067525</v>
      </c>
      <c r="L4725">
        <v>-1.341489239806392</v>
      </c>
      <c r="M4725">
        <v>0</v>
      </c>
    </row>
    <row r="4726" spans="1:15" x14ac:dyDescent="0.15">
      <c r="A4726">
        <v>233</v>
      </c>
      <c r="B4726" t="s">
        <v>187</v>
      </c>
      <c r="C4726" t="s">
        <v>464</v>
      </c>
      <c r="D4726">
        <v>16</v>
      </c>
      <c r="E4726">
        <v>8616445.9228515625</v>
      </c>
      <c r="F4726">
        <v>8616809.08203125</v>
      </c>
      <c r="G4726">
        <v>8616627.5024414063</v>
      </c>
      <c r="H4726">
        <v>9047151.7417392731</v>
      </c>
      <c r="I4726">
        <v>1.280862744837012E-7</v>
      </c>
      <c r="J4726">
        <v>1.5624278987600784E-5</v>
      </c>
      <c r="K4726">
        <v>1.3656822268714224</v>
      </c>
      <c r="L4726">
        <v>4.9964355448333295</v>
      </c>
      <c r="M4726">
        <v>0</v>
      </c>
    </row>
    <row r="4727" spans="1:15" x14ac:dyDescent="0.15">
      <c r="A4727">
        <v>233</v>
      </c>
      <c r="B4727" t="s">
        <v>187</v>
      </c>
      <c r="C4727" t="s">
        <v>464</v>
      </c>
      <c r="D4727">
        <v>17</v>
      </c>
      <c r="E4727">
        <v>8616445.9228515625</v>
      </c>
      <c r="F4727">
        <v>8616627.5024414063</v>
      </c>
      <c r="G4727">
        <v>8616536.7126464844</v>
      </c>
      <c r="H4727">
        <v>8773898.3309542965</v>
      </c>
      <c r="I4727">
        <v>1.2428075096750524E-7</v>
      </c>
      <c r="J4727">
        <v>1.5620473464084588E-5</v>
      </c>
      <c r="K4727">
        <v>1.3244341813877401</v>
      </c>
      <c r="L4727">
        <v>1.8262745643136715</v>
      </c>
      <c r="M4727">
        <v>0</v>
      </c>
    </row>
    <row r="4728" spans="1:15" x14ac:dyDescent="0.15">
      <c r="A4728">
        <v>233</v>
      </c>
      <c r="B4728" t="s">
        <v>187</v>
      </c>
      <c r="C4728" t="s">
        <v>464</v>
      </c>
      <c r="D4728">
        <v>18</v>
      </c>
      <c r="E4728">
        <v>8616445.9228515625</v>
      </c>
      <c r="F4728">
        <v>8616536.7126464844</v>
      </c>
      <c r="G4728">
        <v>8616491.3177490234</v>
      </c>
      <c r="H4728">
        <v>8637367.1305995826</v>
      </c>
      <c r="I4728">
        <v>1.223778965329101E-7</v>
      </c>
      <c r="J4728">
        <v>1.5618570609649993E-5</v>
      </c>
      <c r="K4728">
        <v>1.3038245752862281</v>
      </c>
      <c r="L4728">
        <v>0.24227741990010776</v>
      </c>
      <c r="M4728">
        <v>0</v>
      </c>
    </row>
    <row r="4729" spans="1:15" x14ac:dyDescent="0.15">
      <c r="A4729">
        <v>233</v>
      </c>
      <c r="B4729" t="s">
        <v>187</v>
      </c>
      <c r="C4729" t="s">
        <v>465</v>
      </c>
      <c r="D4729">
        <v>18</v>
      </c>
      <c r="E4729">
        <v>8616445.9228515625</v>
      </c>
      <c r="F4729">
        <v>8616536.7126464844</v>
      </c>
      <c r="G4729">
        <v>8616491.3177490234</v>
      </c>
      <c r="H4729">
        <v>8637367.1305995826</v>
      </c>
      <c r="I4729">
        <v>1.223778965329101E-7</v>
      </c>
      <c r="J4729">
        <v>1.5618570609649993E-5</v>
      </c>
      <c r="K4729">
        <v>1.3038245752862281</v>
      </c>
      <c r="L4729">
        <v>0.24227741990010776</v>
      </c>
      <c r="M4729">
        <v>0</v>
      </c>
      <c r="N4729" t="s">
        <v>466</v>
      </c>
      <c r="O4729" t="s">
        <v>467</v>
      </c>
    </row>
    <row r="4730" spans="1:15" x14ac:dyDescent="0.15">
      <c r="A4730">
        <v>234</v>
      </c>
      <c r="B4730" t="s">
        <v>188</v>
      </c>
      <c r="C4730" t="s">
        <v>461</v>
      </c>
      <c r="D4730">
        <v>0</v>
      </c>
      <c r="E4730">
        <v>100000</v>
      </c>
      <c r="F4730">
        <v>12000000</v>
      </c>
      <c r="G4730">
        <v>100000</v>
      </c>
      <c r="H4730">
        <v>-33643.543076518617</v>
      </c>
      <c r="I4730">
        <v>-1.9615716817877663E-5</v>
      </c>
      <c r="J4730">
        <v>-4.4125482678645212E-6</v>
      </c>
      <c r="K4730">
        <v>-8.3319918051252845E-3</v>
      </c>
      <c r="L4730">
        <v>-133.64354307651863</v>
      </c>
      <c r="M4730">
        <v>0</v>
      </c>
      <c r="O4730" t="s">
        <v>462</v>
      </c>
    </row>
    <row r="4731" spans="1:15" x14ac:dyDescent="0.15">
      <c r="A4731">
        <v>234</v>
      </c>
      <c r="B4731" t="s">
        <v>188</v>
      </c>
      <c r="C4731" t="s">
        <v>461</v>
      </c>
      <c r="D4731">
        <v>0</v>
      </c>
      <c r="E4731">
        <v>100000</v>
      </c>
      <c r="F4731">
        <v>12000000</v>
      </c>
      <c r="G4731">
        <v>12000000</v>
      </c>
      <c r="H4731">
        <v>3.3250595186698977E+18</v>
      </c>
      <c r="I4731">
        <v>536.87090679683149</v>
      </c>
      <c r="J4731">
        <v>536.87092200000006</v>
      </c>
      <c r="K4731">
        <v>823467629378.41602</v>
      </c>
      <c r="L4731">
        <v>27708829322149.148</v>
      </c>
      <c r="M4731">
        <v>5</v>
      </c>
      <c r="O4731" t="s">
        <v>463</v>
      </c>
    </row>
    <row r="4732" spans="1:15" x14ac:dyDescent="0.15">
      <c r="A4732">
        <v>234</v>
      </c>
      <c r="B4732" t="s">
        <v>188</v>
      </c>
      <c r="C4732" t="s">
        <v>464</v>
      </c>
      <c r="D4732">
        <v>1</v>
      </c>
      <c r="E4732">
        <v>100000</v>
      </c>
      <c r="F4732">
        <v>12000000</v>
      </c>
      <c r="G4732">
        <v>6050000</v>
      </c>
      <c r="H4732">
        <v>2207623421392.5488</v>
      </c>
      <c r="I4732">
        <v>3.0623605650759622E-3</v>
      </c>
      <c r="J4732">
        <v>3.0775637336259752E-3</v>
      </c>
      <c r="K4732">
        <v>546728.98790743924</v>
      </c>
      <c r="L4732">
        <v>36489543.328802459</v>
      </c>
      <c r="M4732">
        <v>0</v>
      </c>
    </row>
    <row r="4733" spans="1:15" x14ac:dyDescent="0.15">
      <c r="A4733">
        <v>234</v>
      </c>
      <c r="B4733" t="s">
        <v>188</v>
      </c>
      <c r="C4733" t="s">
        <v>464</v>
      </c>
      <c r="D4733">
        <v>2</v>
      </c>
      <c r="E4733">
        <v>100000</v>
      </c>
      <c r="F4733">
        <v>6050000</v>
      </c>
      <c r="G4733">
        <v>3075000</v>
      </c>
      <c r="H4733">
        <v>-251553.58798663522</v>
      </c>
      <c r="I4733">
        <v>-1.2660930021004043E-5</v>
      </c>
      <c r="J4733">
        <v>2.5422385290090996E-6</v>
      </c>
      <c r="K4733">
        <v>-6.2298504913335412E-2</v>
      </c>
      <c r="L4733">
        <v>-108.18060448737025</v>
      </c>
      <c r="M4733">
        <v>0</v>
      </c>
    </row>
    <row r="4734" spans="1:15" x14ac:dyDescent="0.15">
      <c r="A4734">
        <v>234</v>
      </c>
      <c r="B4734" t="s">
        <v>188</v>
      </c>
      <c r="C4734" t="s">
        <v>464</v>
      </c>
      <c r="D4734">
        <v>3</v>
      </c>
      <c r="E4734">
        <v>3075000</v>
      </c>
      <c r="F4734">
        <v>6050000</v>
      </c>
      <c r="G4734">
        <v>4562500</v>
      </c>
      <c r="H4734">
        <v>3450806250.5901246</v>
      </c>
      <c r="I4734">
        <v>2.1770633644940801E-5</v>
      </c>
      <c r="J4734">
        <v>3.6973802194953944E-5</v>
      </c>
      <c r="K4734">
        <v>854.6094368122433</v>
      </c>
      <c r="L4734">
        <v>75534.109601975331</v>
      </c>
      <c r="M4734">
        <v>0</v>
      </c>
    </row>
    <row r="4735" spans="1:15" x14ac:dyDescent="0.15">
      <c r="A4735">
        <v>234</v>
      </c>
      <c r="B4735" t="s">
        <v>188</v>
      </c>
      <c r="C4735" t="s">
        <v>464</v>
      </c>
      <c r="D4735">
        <v>4</v>
      </c>
      <c r="E4735">
        <v>3075000</v>
      </c>
      <c r="F4735">
        <v>4562500</v>
      </c>
      <c r="G4735">
        <v>3818750</v>
      </c>
      <c r="H4735">
        <v>-5848540.2727075061</v>
      </c>
      <c r="I4735">
        <v>-8.2036479720246449E-6</v>
      </c>
      <c r="J4735">
        <v>6.9995205779884977E-6</v>
      </c>
      <c r="K4735">
        <v>-1.4484202663587784</v>
      </c>
      <c r="L4735">
        <v>-253.15326409708689</v>
      </c>
      <c r="M4735">
        <v>0</v>
      </c>
    </row>
    <row r="4736" spans="1:15" x14ac:dyDescent="0.15">
      <c r="A4736">
        <v>234</v>
      </c>
      <c r="B4736" t="s">
        <v>188</v>
      </c>
      <c r="C4736" t="s">
        <v>464</v>
      </c>
      <c r="D4736">
        <v>5</v>
      </c>
      <c r="E4736">
        <v>3818750</v>
      </c>
      <c r="F4736">
        <v>4562500</v>
      </c>
      <c r="G4736">
        <v>4190625</v>
      </c>
      <c r="H4736">
        <v>-110241592.04191802</v>
      </c>
      <c r="I4736">
        <v>-2.386746930362266E-6</v>
      </c>
      <c r="J4736">
        <v>1.2816421619650877E-5</v>
      </c>
      <c r="K4736">
        <v>-27.301881950665049</v>
      </c>
      <c r="L4736">
        <v>-2730.6718458921528</v>
      </c>
      <c r="M4736">
        <v>0</v>
      </c>
    </row>
    <row r="4737" spans="1:15" x14ac:dyDescent="0.15">
      <c r="A4737">
        <v>234</v>
      </c>
      <c r="B4737" t="s">
        <v>188</v>
      </c>
      <c r="C4737" t="s">
        <v>464</v>
      </c>
      <c r="D4737">
        <v>6</v>
      </c>
      <c r="E4737">
        <v>4190625</v>
      </c>
      <c r="F4737">
        <v>4562500</v>
      </c>
      <c r="G4737">
        <v>4376562.5</v>
      </c>
      <c r="H4737">
        <v>750405887.83138585</v>
      </c>
      <c r="I4737">
        <v>6.5216453665606113E-6</v>
      </c>
      <c r="J4737">
        <v>2.1724813916573754E-5</v>
      </c>
      <c r="K4737">
        <v>185.84177337412157</v>
      </c>
      <c r="L4737">
        <v>17046.01100364466</v>
      </c>
      <c r="M4737">
        <v>0</v>
      </c>
    </row>
    <row r="4738" spans="1:15" x14ac:dyDescent="0.15">
      <c r="A4738">
        <v>234</v>
      </c>
      <c r="B4738" t="s">
        <v>188</v>
      </c>
      <c r="C4738" t="s">
        <v>464</v>
      </c>
      <c r="D4738">
        <v>7</v>
      </c>
      <c r="E4738">
        <v>4190625</v>
      </c>
      <c r="F4738">
        <v>4376562.5</v>
      </c>
      <c r="G4738">
        <v>4283593.75</v>
      </c>
      <c r="H4738">
        <v>125060656.63741513</v>
      </c>
      <c r="I4738">
        <v>1.4753101992553833E-6</v>
      </c>
      <c r="J4738">
        <v>1.6678478749268526E-5</v>
      </c>
      <c r="K4738">
        <v>30.971897456715631</v>
      </c>
      <c r="L4738">
        <v>2819.5265456117336</v>
      </c>
      <c r="M4738">
        <v>0</v>
      </c>
    </row>
    <row r="4739" spans="1:15" x14ac:dyDescent="0.15">
      <c r="A4739">
        <v>234</v>
      </c>
      <c r="B4739" t="s">
        <v>188</v>
      </c>
      <c r="C4739" t="s">
        <v>464</v>
      </c>
      <c r="D4739">
        <v>8</v>
      </c>
      <c r="E4739">
        <v>4190625</v>
      </c>
      <c r="F4739">
        <v>4283593.75</v>
      </c>
      <c r="G4739">
        <v>4237109.375</v>
      </c>
      <c r="H4739">
        <v>-37867269.399015725</v>
      </c>
      <c r="I4739">
        <v>-5.8461650516110178E-7</v>
      </c>
      <c r="J4739">
        <v>1.4618552044852041E-5</v>
      </c>
      <c r="K4739">
        <v>-9.3780187656655958</v>
      </c>
      <c r="L4739">
        <v>-993.70526100746986</v>
      </c>
      <c r="M4739">
        <v>0</v>
      </c>
    </row>
    <row r="4740" spans="1:15" x14ac:dyDescent="0.15">
      <c r="A4740">
        <v>234</v>
      </c>
      <c r="B4740" t="s">
        <v>188</v>
      </c>
      <c r="C4740" t="s">
        <v>464</v>
      </c>
      <c r="D4740">
        <v>9</v>
      </c>
      <c r="E4740">
        <v>4237109.375</v>
      </c>
      <c r="F4740">
        <v>4283593.75</v>
      </c>
      <c r="G4740">
        <v>4260351.5625</v>
      </c>
      <c r="H4740">
        <v>30653911.58416741</v>
      </c>
      <c r="I4740">
        <v>4.1090045192386794E-7</v>
      </c>
      <c r="J4740">
        <v>1.5614069001937011E-5</v>
      </c>
      <c r="K4740">
        <v>7.5915946050455965</v>
      </c>
      <c r="L4740">
        <v>619.51601022755756</v>
      </c>
      <c r="M4740">
        <v>0</v>
      </c>
    </row>
    <row r="4741" spans="1:15" x14ac:dyDescent="0.15">
      <c r="A4741">
        <v>234</v>
      </c>
      <c r="B4741" t="s">
        <v>188</v>
      </c>
      <c r="C4741" t="s">
        <v>464</v>
      </c>
      <c r="D4741">
        <v>10</v>
      </c>
      <c r="E4741">
        <v>4237109.375</v>
      </c>
      <c r="F4741">
        <v>4260351.5625</v>
      </c>
      <c r="G4741">
        <v>4248730.46875</v>
      </c>
      <c r="H4741">
        <v>-6628753.5438145315</v>
      </c>
      <c r="I4741">
        <v>-9.5180011822369859E-8</v>
      </c>
      <c r="J4741">
        <v>1.5107988538190773E-5</v>
      </c>
      <c r="K4741">
        <v>-1.6416439873660611</v>
      </c>
      <c r="L4741">
        <v>-256.01727604445443</v>
      </c>
      <c r="M4741">
        <v>0</v>
      </c>
    </row>
    <row r="4742" spans="1:15" x14ac:dyDescent="0.15">
      <c r="A4742">
        <v>234</v>
      </c>
      <c r="B4742" t="s">
        <v>188</v>
      </c>
      <c r="C4742" t="s">
        <v>464</v>
      </c>
      <c r="D4742">
        <v>11</v>
      </c>
      <c r="E4742">
        <v>4248730.46875</v>
      </c>
      <c r="F4742">
        <v>4260351.5625</v>
      </c>
      <c r="G4742">
        <v>4254541.015625</v>
      </c>
      <c r="H4742">
        <v>11231102.537359977</v>
      </c>
      <c r="I4742">
        <v>1.5574428630923815E-7</v>
      </c>
      <c r="J4742">
        <v>1.5358912836322381E-5</v>
      </c>
      <c r="K4742">
        <v>2.7814387471311588</v>
      </c>
      <c r="L4742">
        <v>163.97918121163318</v>
      </c>
      <c r="M4742">
        <v>0</v>
      </c>
    </row>
    <row r="4743" spans="1:15" x14ac:dyDescent="0.15">
      <c r="A4743">
        <v>234</v>
      </c>
      <c r="B4743" t="s">
        <v>188</v>
      </c>
      <c r="C4743" t="s">
        <v>464</v>
      </c>
      <c r="D4743">
        <v>12</v>
      </c>
      <c r="E4743">
        <v>4248730.46875</v>
      </c>
      <c r="F4743">
        <v>4254541.015625</v>
      </c>
      <c r="G4743">
        <v>4251635.7421875</v>
      </c>
      <c r="H4743">
        <v>2109094.3413817347</v>
      </c>
      <c r="I4743">
        <v>2.9757630163049556E-8</v>
      </c>
      <c r="J4743">
        <v>1.5232926180176192E-5</v>
      </c>
      <c r="K4743">
        <v>0.52232776817414628</v>
      </c>
      <c r="L4743">
        <v>-50.393343426532844</v>
      </c>
      <c r="M4743">
        <v>0</v>
      </c>
    </row>
    <row r="4744" spans="1:15" x14ac:dyDescent="0.15">
      <c r="A4744">
        <v>234</v>
      </c>
      <c r="B4744" t="s">
        <v>188</v>
      </c>
      <c r="C4744" t="s">
        <v>464</v>
      </c>
      <c r="D4744">
        <v>13</v>
      </c>
      <c r="E4744">
        <v>4251635.7421875</v>
      </c>
      <c r="F4744">
        <v>4254541.015625</v>
      </c>
      <c r="G4744">
        <v>4253088.37890625</v>
      </c>
      <c r="H4744">
        <v>6621670.1142822029</v>
      </c>
      <c r="I4744">
        <v>9.2619274819197756E-8</v>
      </c>
      <c r="J4744">
        <v>1.529578782483234E-5</v>
      </c>
      <c r="K4744">
        <v>1.6398897405948065</v>
      </c>
      <c r="L4744">
        <v>55.690865657136236</v>
      </c>
      <c r="M4744">
        <v>0</v>
      </c>
    </row>
    <row r="4745" spans="1:15" x14ac:dyDescent="0.15">
      <c r="A4745">
        <v>234</v>
      </c>
      <c r="B4745" t="s">
        <v>188</v>
      </c>
      <c r="C4745" t="s">
        <v>464</v>
      </c>
      <c r="D4745">
        <v>14</v>
      </c>
      <c r="E4745">
        <v>4251635.7421875</v>
      </c>
      <c r="F4745">
        <v>4253088.37890625</v>
      </c>
      <c r="G4745">
        <v>4252362.060546875</v>
      </c>
      <c r="H4745">
        <v>4353326.3573908499</v>
      </c>
      <c r="I4745">
        <v>6.1155601399767923E-8</v>
      </c>
      <c r="J4745">
        <v>1.5264324151412911E-5</v>
      </c>
      <c r="K4745">
        <v>1.0781230577385972</v>
      </c>
      <c r="L4745">
        <v>2.3743109219394722</v>
      </c>
      <c r="M4745">
        <v>0</v>
      </c>
    </row>
    <row r="4746" spans="1:15" x14ac:dyDescent="0.15">
      <c r="A4746">
        <v>234</v>
      </c>
      <c r="B4746" t="s">
        <v>188</v>
      </c>
      <c r="C4746" t="s">
        <v>464</v>
      </c>
      <c r="D4746">
        <v>15</v>
      </c>
      <c r="E4746">
        <v>4251635.7421875</v>
      </c>
      <c r="F4746">
        <v>4252362.060546875</v>
      </c>
      <c r="G4746">
        <v>4251998.9013671875</v>
      </c>
      <c r="H4746">
        <v>3228202.7677574488</v>
      </c>
      <c r="I4746">
        <v>4.5448411713324541E-8</v>
      </c>
      <c r="J4746">
        <v>1.5248616961726467E-5</v>
      </c>
      <c r="K4746">
        <v>0.79948057031516195</v>
      </c>
      <c r="L4746">
        <v>-24.077996193285642</v>
      </c>
      <c r="M4746">
        <v>0</v>
      </c>
    </row>
    <row r="4747" spans="1:15" x14ac:dyDescent="0.15">
      <c r="A4747">
        <v>234</v>
      </c>
      <c r="B4747" t="s">
        <v>188</v>
      </c>
      <c r="C4747" t="s">
        <v>464</v>
      </c>
      <c r="D4747">
        <v>16</v>
      </c>
      <c r="E4747">
        <v>4251998.9013671875</v>
      </c>
      <c r="F4747">
        <v>4252362.060546875</v>
      </c>
      <c r="G4747">
        <v>4252180.4809570313</v>
      </c>
      <c r="H4747">
        <v>3789950.2440707944</v>
      </c>
      <c r="I4747">
        <v>5.3299094133794231E-8</v>
      </c>
      <c r="J4747">
        <v>1.5256467644146937E-5</v>
      </c>
      <c r="K4747">
        <v>0.93860014397443348</v>
      </c>
      <c r="L4747">
        <v>-10.870428453267426</v>
      </c>
      <c r="M4747">
        <v>0</v>
      </c>
    </row>
    <row r="4748" spans="1:15" x14ac:dyDescent="0.15">
      <c r="A4748">
        <v>234</v>
      </c>
      <c r="B4748" t="s">
        <v>188</v>
      </c>
      <c r="C4748" t="s">
        <v>464</v>
      </c>
      <c r="D4748">
        <v>17</v>
      </c>
      <c r="E4748">
        <v>4252180.4809570313</v>
      </c>
      <c r="F4748">
        <v>4252362.060546875</v>
      </c>
      <c r="G4748">
        <v>4252271.2707519531</v>
      </c>
      <c r="H4748">
        <v>4071419.129962591</v>
      </c>
      <c r="I4748">
        <v>5.722640418543131E-8</v>
      </c>
      <c r="J4748">
        <v>1.5260394954198574E-5</v>
      </c>
      <c r="K4748">
        <v>1.0083073221189676</v>
      </c>
      <c r="L4748">
        <v>-4.2530715769076757</v>
      </c>
      <c r="M4748">
        <v>0</v>
      </c>
    </row>
    <row r="4749" spans="1:15" x14ac:dyDescent="0.15">
      <c r="A4749">
        <v>234</v>
      </c>
      <c r="B4749" t="s">
        <v>188</v>
      </c>
      <c r="C4749" t="s">
        <v>464</v>
      </c>
      <c r="D4749">
        <v>18</v>
      </c>
      <c r="E4749">
        <v>4252271.2707519531</v>
      </c>
      <c r="F4749">
        <v>4252362.060546875</v>
      </c>
      <c r="G4749">
        <v>4252316.6656494141</v>
      </c>
      <c r="H4749">
        <v>4212356.5182297872</v>
      </c>
      <c r="I4749">
        <v>5.9191304774393951E-8</v>
      </c>
      <c r="J4749">
        <v>1.5262359854787537E-5</v>
      </c>
      <c r="K4749">
        <v>1.0432111716156525</v>
      </c>
      <c r="L4749">
        <v>-0.93972651995624856</v>
      </c>
      <c r="M4749">
        <v>0</v>
      </c>
    </row>
    <row r="4750" spans="1:15" x14ac:dyDescent="0.15">
      <c r="A4750">
        <v>234</v>
      </c>
      <c r="B4750" t="s">
        <v>188</v>
      </c>
      <c r="C4750" t="s">
        <v>465</v>
      </c>
      <c r="D4750">
        <v>18</v>
      </c>
      <c r="E4750">
        <v>4252271.2707519531</v>
      </c>
      <c r="F4750">
        <v>4252362.060546875</v>
      </c>
      <c r="G4750">
        <v>4252316.6656494141</v>
      </c>
      <c r="H4750">
        <v>4212356.5182297872</v>
      </c>
      <c r="I4750">
        <v>5.9191304774393951E-8</v>
      </c>
      <c r="J4750">
        <v>1.5262359854787537E-5</v>
      </c>
      <c r="K4750">
        <v>1.0432111716156525</v>
      </c>
      <c r="L4750">
        <v>-0.93972651995624856</v>
      </c>
      <c r="M4750">
        <v>0</v>
      </c>
      <c r="N4750" t="s">
        <v>466</v>
      </c>
      <c r="O4750" t="s">
        <v>467</v>
      </c>
    </row>
    <row r="4751" spans="1:15" x14ac:dyDescent="0.15">
      <c r="A4751">
        <v>235</v>
      </c>
      <c r="B4751" t="s">
        <v>189</v>
      </c>
      <c r="C4751" t="s">
        <v>461</v>
      </c>
      <c r="D4751">
        <v>0</v>
      </c>
      <c r="E4751">
        <v>100000</v>
      </c>
      <c r="F4751">
        <v>12000000</v>
      </c>
      <c r="G4751">
        <v>100000</v>
      </c>
      <c r="H4751">
        <v>-52967.575726718227</v>
      </c>
      <c r="I4751">
        <v>-1.4344133708169879E-5</v>
      </c>
      <c r="J4751">
        <v>-2.1963146020687883E-6</v>
      </c>
      <c r="K4751">
        <v>-1.3066643617482743E-2</v>
      </c>
      <c r="L4751">
        <v>-152.96757572671822</v>
      </c>
      <c r="M4751">
        <v>0</v>
      </c>
      <c r="O4751" t="s">
        <v>462</v>
      </c>
    </row>
    <row r="4752" spans="1:15" x14ac:dyDescent="0.15">
      <c r="A4752">
        <v>235</v>
      </c>
      <c r="B4752" t="s">
        <v>189</v>
      </c>
      <c r="C4752" t="s">
        <v>461</v>
      </c>
      <c r="D4752">
        <v>0</v>
      </c>
      <c r="E4752">
        <v>100000</v>
      </c>
      <c r="F4752">
        <v>12000000</v>
      </c>
      <c r="G4752">
        <v>12000000</v>
      </c>
      <c r="H4752">
        <v>4.7167824058099517E+18</v>
      </c>
      <c r="I4752">
        <v>536.87090985218094</v>
      </c>
      <c r="J4752">
        <v>536.87092200000006</v>
      </c>
      <c r="K4752">
        <v>1163589495504.1799</v>
      </c>
      <c r="L4752">
        <v>39306520048316.266</v>
      </c>
      <c r="M4752">
        <v>5</v>
      </c>
      <c r="O4752" t="s">
        <v>463</v>
      </c>
    </row>
    <row r="4753" spans="1:13" x14ac:dyDescent="0.15">
      <c r="A4753">
        <v>235</v>
      </c>
      <c r="B4753" t="s">
        <v>189</v>
      </c>
      <c r="C4753" t="s">
        <v>464</v>
      </c>
      <c r="D4753">
        <v>1</v>
      </c>
      <c r="E4753">
        <v>100000</v>
      </c>
      <c r="F4753">
        <v>12000000</v>
      </c>
      <c r="G4753">
        <v>6050000</v>
      </c>
      <c r="H4753">
        <v>4894880519332.8105</v>
      </c>
      <c r="I4753">
        <v>4.3367076439164111E-3</v>
      </c>
      <c r="J4753">
        <v>4.3488554630225123E-3</v>
      </c>
      <c r="K4753">
        <v>1207524.7624372162</v>
      </c>
      <c r="L4753">
        <v>80907016.022029921</v>
      </c>
      <c r="M4753">
        <v>0</v>
      </c>
    </row>
    <row r="4754" spans="1:13" x14ac:dyDescent="0.15">
      <c r="A4754">
        <v>235</v>
      </c>
      <c r="B4754" t="s">
        <v>189</v>
      </c>
      <c r="C4754" t="s">
        <v>464</v>
      </c>
      <c r="D4754">
        <v>2</v>
      </c>
      <c r="E4754">
        <v>100000</v>
      </c>
      <c r="F4754">
        <v>6050000</v>
      </c>
      <c r="G4754">
        <v>3075000</v>
      </c>
      <c r="H4754">
        <v>-1670569.8549373159</v>
      </c>
      <c r="I4754">
        <v>-7.684382553002388E-6</v>
      </c>
      <c r="J4754">
        <v>4.4634365530987025E-6</v>
      </c>
      <c r="K4754">
        <v>-0.41211515975734497</v>
      </c>
      <c r="L4754">
        <v>-154.3274749573111</v>
      </c>
      <c r="M4754">
        <v>0</v>
      </c>
    </row>
    <row r="4755" spans="1:13" x14ac:dyDescent="0.15">
      <c r="A4755">
        <v>235</v>
      </c>
      <c r="B4755" t="s">
        <v>189</v>
      </c>
      <c r="C4755" t="s">
        <v>464</v>
      </c>
      <c r="D4755">
        <v>3</v>
      </c>
      <c r="E4755">
        <v>3075000</v>
      </c>
      <c r="F4755">
        <v>6050000</v>
      </c>
      <c r="G4755">
        <v>4562500</v>
      </c>
      <c r="H4755">
        <v>23736165007.967464</v>
      </c>
      <c r="I4755">
        <v>7.0968727053029627E-5</v>
      </c>
      <c r="J4755">
        <v>8.311654615913072E-5</v>
      </c>
      <c r="K4755">
        <v>5855.5069728899543</v>
      </c>
      <c r="L4755">
        <v>520144.7125033965</v>
      </c>
      <c r="M4755">
        <v>0</v>
      </c>
    </row>
    <row r="4756" spans="1:13" x14ac:dyDescent="0.15">
      <c r="A4756">
        <v>235</v>
      </c>
      <c r="B4756" t="s">
        <v>189</v>
      </c>
      <c r="C4756" t="s">
        <v>464</v>
      </c>
      <c r="D4756">
        <v>4</v>
      </c>
      <c r="E4756">
        <v>3075000</v>
      </c>
      <c r="F4756">
        <v>4562500</v>
      </c>
      <c r="G4756">
        <v>3818750</v>
      </c>
      <c r="H4756">
        <v>50825618.759806581</v>
      </c>
      <c r="I4756">
        <v>5.4130615958925817E-7</v>
      </c>
      <c r="J4756">
        <v>1.2689125265690348E-5</v>
      </c>
      <c r="K4756">
        <v>12.538241327088683</v>
      </c>
      <c r="L4756">
        <v>1230.9491000931346</v>
      </c>
      <c r="M4756">
        <v>0</v>
      </c>
    </row>
    <row r="4757" spans="1:13" x14ac:dyDescent="0.15">
      <c r="A4757">
        <v>235</v>
      </c>
      <c r="B4757" t="s">
        <v>189</v>
      </c>
      <c r="C4757" t="s">
        <v>464</v>
      </c>
      <c r="D4757">
        <v>5</v>
      </c>
      <c r="E4757">
        <v>3075000</v>
      </c>
      <c r="F4757">
        <v>3818750</v>
      </c>
      <c r="G4757">
        <v>3446875</v>
      </c>
      <c r="H4757">
        <v>-30003760.639175046</v>
      </c>
      <c r="I4757">
        <v>-5.1440030193195824E-6</v>
      </c>
      <c r="J4757">
        <v>7.0038160867815072E-6</v>
      </c>
      <c r="K4757">
        <v>-7.4016687016052556</v>
      </c>
      <c r="L4757">
        <v>-970.46268400145198</v>
      </c>
      <c r="M4757">
        <v>0</v>
      </c>
    </row>
    <row r="4758" spans="1:13" x14ac:dyDescent="0.15">
      <c r="A4758">
        <v>235</v>
      </c>
      <c r="B4758" t="s">
        <v>189</v>
      </c>
      <c r="C4758" t="s">
        <v>464</v>
      </c>
      <c r="D4758">
        <v>6</v>
      </c>
      <c r="E4758">
        <v>3446875</v>
      </c>
      <c r="F4758">
        <v>3818750</v>
      </c>
      <c r="G4758">
        <v>3632812.5</v>
      </c>
      <c r="H4758">
        <v>-102590798.46615018</v>
      </c>
      <c r="I4758">
        <v>-3.3506794230775285E-6</v>
      </c>
      <c r="J4758">
        <v>8.7971396830235611E-6</v>
      </c>
      <c r="K4758">
        <v>-25.308264227656309</v>
      </c>
      <c r="L4758">
        <v>-2924.0047749821983</v>
      </c>
      <c r="M4758">
        <v>0</v>
      </c>
    </row>
    <row r="4759" spans="1:13" x14ac:dyDescent="0.15">
      <c r="A4759">
        <v>235</v>
      </c>
      <c r="B4759" t="s">
        <v>189</v>
      </c>
      <c r="C4759" t="s">
        <v>464</v>
      </c>
      <c r="D4759">
        <v>7</v>
      </c>
      <c r="E4759">
        <v>3632812.5</v>
      </c>
      <c r="F4759">
        <v>3818750</v>
      </c>
      <c r="G4759">
        <v>3725781.25</v>
      </c>
      <c r="H4759">
        <v>-107690495.90684345</v>
      </c>
      <c r="I4759">
        <v>-2.076590921222946E-6</v>
      </c>
      <c r="J4759">
        <v>1.0071228184878144E-5</v>
      </c>
      <c r="K4759">
        <v>-26.566315556233821</v>
      </c>
      <c r="L4759">
        <v>-2990.413813393995</v>
      </c>
      <c r="M4759">
        <v>0</v>
      </c>
    </row>
    <row r="4760" spans="1:13" x14ac:dyDescent="0.15">
      <c r="A4760">
        <v>235</v>
      </c>
      <c r="B4760" t="s">
        <v>189</v>
      </c>
      <c r="C4760" t="s">
        <v>464</v>
      </c>
      <c r="D4760">
        <v>8</v>
      </c>
      <c r="E4760">
        <v>3725781.25</v>
      </c>
      <c r="F4760">
        <v>3818750</v>
      </c>
      <c r="G4760">
        <v>3772265.625</v>
      </c>
      <c r="H4760">
        <v>-60849164.419806607</v>
      </c>
      <c r="I4760">
        <v>-8.4444101863721044E-7</v>
      </c>
      <c r="J4760">
        <v>1.1303378087463879E-5</v>
      </c>
      <c r="K4760">
        <v>-15.010963499584099</v>
      </c>
      <c r="L4760">
        <v>-1713.0668004007964</v>
      </c>
      <c r="M4760">
        <v>0</v>
      </c>
    </row>
    <row r="4761" spans="1:13" x14ac:dyDescent="0.15">
      <c r="A4761">
        <v>235</v>
      </c>
      <c r="B4761" t="s">
        <v>189</v>
      </c>
      <c r="C4761" t="s">
        <v>464</v>
      </c>
      <c r="D4761">
        <v>9</v>
      </c>
      <c r="E4761">
        <v>3772265.625</v>
      </c>
      <c r="F4761">
        <v>3818750</v>
      </c>
      <c r="G4761">
        <v>3795507.8125</v>
      </c>
      <c r="H4761">
        <v>-14232739.087131517</v>
      </c>
      <c r="I4761">
        <v>-1.7192975454611447E-7</v>
      </c>
      <c r="J4761">
        <v>1.1975889351554975E-5</v>
      </c>
      <c r="K4761">
        <v>-3.5110938494085921</v>
      </c>
      <c r="L4761">
        <v>-474.98906049561759</v>
      </c>
      <c r="M4761">
        <v>0</v>
      </c>
    </row>
    <row r="4762" spans="1:13" x14ac:dyDescent="0.15">
      <c r="A4762">
        <v>235</v>
      </c>
      <c r="B4762" t="s">
        <v>189</v>
      </c>
      <c r="C4762" t="s">
        <v>464</v>
      </c>
      <c r="D4762">
        <v>10</v>
      </c>
      <c r="E4762">
        <v>3795507.8125</v>
      </c>
      <c r="F4762">
        <v>3818750</v>
      </c>
      <c r="G4762">
        <v>3807128.90625</v>
      </c>
      <c r="H4762">
        <v>15843299.155421397</v>
      </c>
      <c r="I4762">
        <v>1.7944468491661694E-7</v>
      </c>
      <c r="J4762">
        <v>1.2327263791017707E-5</v>
      </c>
      <c r="K4762">
        <v>3.9084051129157316</v>
      </c>
      <c r="L4762">
        <v>316.14821944726202</v>
      </c>
      <c r="M4762">
        <v>0</v>
      </c>
    </row>
    <row r="4763" spans="1:13" x14ac:dyDescent="0.15">
      <c r="A4763">
        <v>235</v>
      </c>
      <c r="B4763" t="s">
        <v>189</v>
      </c>
      <c r="C4763" t="s">
        <v>464</v>
      </c>
      <c r="D4763">
        <v>11</v>
      </c>
      <c r="E4763">
        <v>3795507.8125</v>
      </c>
      <c r="F4763">
        <v>3807128.90625</v>
      </c>
      <c r="G4763">
        <v>3801318.359375</v>
      </c>
      <c r="H4763">
        <v>210846.90150285361</v>
      </c>
      <c r="I4763">
        <v>2.4653396705469902E-9</v>
      </c>
      <c r="J4763">
        <v>1.2150284445771637E-5</v>
      </c>
      <c r="K4763">
        <v>5.2014110179457389E-2</v>
      </c>
      <c r="L4763">
        <v>-94.453321675022238</v>
      </c>
      <c r="M4763">
        <v>0</v>
      </c>
    </row>
    <row r="4764" spans="1:13" x14ac:dyDescent="0.15">
      <c r="A4764">
        <v>235</v>
      </c>
      <c r="B4764" t="s">
        <v>189</v>
      </c>
      <c r="C4764" t="s">
        <v>464</v>
      </c>
      <c r="D4764">
        <v>12</v>
      </c>
      <c r="E4764">
        <v>3801318.359375</v>
      </c>
      <c r="F4764">
        <v>3807128.90625</v>
      </c>
      <c r="G4764">
        <v>3804223.6328125</v>
      </c>
      <c r="H4764">
        <v>7876112.54195421</v>
      </c>
      <c r="I4764">
        <v>9.0629404818441317E-8</v>
      </c>
      <c r="J4764">
        <v>1.2238448510919531E-5</v>
      </c>
      <c r="K4764">
        <v>1.9429689628968441</v>
      </c>
      <c r="L4764">
        <v>107.03600266873171</v>
      </c>
      <c r="M4764">
        <v>0</v>
      </c>
    </row>
    <row r="4765" spans="1:13" x14ac:dyDescent="0.15">
      <c r="A4765">
        <v>235</v>
      </c>
      <c r="B4765" t="s">
        <v>189</v>
      </c>
      <c r="C4765" t="s">
        <v>464</v>
      </c>
      <c r="D4765">
        <v>13</v>
      </c>
      <c r="E4765">
        <v>3801318.359375</v>
      </c>
      <c r="F4765">
        <v>3804223.6328125</v>
      </c>
      <c r="G4765">
        <v>3802770.99609375</v>
      </c>
      <c r="H4765">
        <v>4006099.3597308048</v>
      </c>
      <c r="I4765">
        <v>4.6467028588620702E-8</v>
      </c>
      <c r="J4765">
        <v>1.219428613468971E-5</v>
      </c>
      <c r="K4765">
        <v>0.98827012396988745</v>
      </c>
      <c r="L4765">
        <v>5.3468474395622572</v>
      </c>
      <c r="M4765">
        <v>0</v>
      </c>
    </row>
    <row r="4766" spans="1:13" x14ac:dyDescent="0.15">
      <c r="A4766">
        <v>235</v>
      </c>
      <c r="B4766" t="s">
        <v>189</v>
      </c>
      <c r="C4766" t="s">
        <v>464</v>
      </c>
      <c r="D4766">
        <v>14</v>
      </c>
      <c r="E4766">
        <v>3801318.359375</v>
      </c>
      <c r="F4766">
        <v>3802770.99609375</v>
      </c>
      <c r="G4766">
        <v>3802044.677734375</v>
      </c>
      <c r="H4766">
        <v>2099178.6566332746</v>
      </c>
      <c r="I4766">
        <v>2.4446302867594424E-8</v>
      </c>
      <c r="J4766">
        <v>1.2172265408968684E-5</v>
      </c>
      <c r="K4766">
        <v>0.51784925059005793</v>
      </c>
      <c r="L4766">
        <v>-44.788164407258684</v>
      </c>
      <c r="M4766">
        <v>0</v>
      </c>
    </row>
    <row r="4767" spans="1:13" x14ac:dyDescent="0.15">
      <c r="A4767">
        <v>235</v>
      </c>
      <c r="B4767" t="s">
        <v>189</v>
      </c>
      <c r="C4767" t="s">
        <v>464</v>
      </c>
      <c r="D4767">
        <v>15</v>
      </c>
      <c r="E4767">
        <v>3802044.677734375</v>
      </c>
      <c r="F4767">
        <v>3802770.99609375</v>
      </c>
      <c r="G4767">
        <v>3802407.8369140625</v>
      </c>
      <c r="H4767">
        <v>3050303.6560251489</v>
      </c>
      <c r="I4767">
        <v>3.5451606910335867E-8</v>
      </c>
      <c r="J4767">
        <v>1.2183270713011425E-5</v>
      </c>
      <c r="K4767">
        <v>0.75248357606595651</v>
      </c>
      <c r="L4767">
        <v>-19.779682063229235</v>
      </c>
      <c r="M4767">
        <v>0</v>
      </c>
    </row>
    <row r="4768" spans="1:13" x14ac:dyDescent="0.15">
      <c r="A4768">
        <v>235</v>
      </c>
      <c r="B4768" t="s">
        <v>189</v>
      </c>
      <c r="C4768" t="s">
        <v>464</v>
      </c>
      <c r="D4768">
        <v>16</v>
      </c>
      <c r="E4768">
        <v>3802407.8369140625</v>
      </c>
      <c r="F4768">
        <v>3802770.99609375</v>
      </c>
      <c r="G4768">
        <v>3802589.4165039063</v>
      </c>
      <c r="H4768">
        <v>3527558.7239634939</v>
      </c>
      <c r="I4768">
        <v>4.095737969375618E-8</v>
      </c>
      <c r="J4768">
        <v>1.2188776485794846E-5</v>
      </c>
      <c r="K4768">
        <v>0.87021828077592134</v>
      </c>
      <c r="L4768">
        <v>-7.2327212437590758</v>
      </c>
      <c r="M4768">
        <v>0</v>
      </c>
    </row>
    <row r="4769" spans="1:15" x14ac:dyDescent="0.15">
      <c r="A4769">
        <v>235</v>
      </c>
      <c r="B4769" t="s">
        <v>189</v>
      </c>
      <c r="C4769" t="s">
        <v>464</v>
      </c>
      <c r="D4769">
        <v>17</v>
      </c>
      <c r="E4769">
        <v>3802589.4165039063</v>
      </c>
      <c r="F4769">
        <v>3802770.99609375</v>
      </c>
      <c r="G4769">
        <v>3802680.2062988281</v>
      </c>
      <c r="H4769">
        <v>3766712.0554482876</v>
      </c>
      <c r="I4769">
        <v>4.371222412421355E-8</v>
      </c>
      <c r="J4769">
        <v>1.2191531330225303E-5</v>
      </c>
      <c r="K4769">
        <v>0.92921534283834861</v>
      </c>
      <c r="L4769">
        <v>-0.94586315175707381</v>
      </c>
      <c r="M4769">
        <v>0</v>
      </c>
    </row>
    <row r="4770" spans="1:15" x14ac:dyDescent="0.15">
      <c r="A4770">
        <v>235</v>
      </c>
      <c r="B4770" t="s">
        <v>189</v>
      </c>
      <c r="C4770" t="s">
        <v>465</v>
      </c>
      <c r="D4770">
        <v>17</v>
      </c>
      <c r="E4770">
        <v>3802589.4165039063</v>
      </c>
      <c r="F4770">
        <v>3802770.99609375</v>
      </c>
      <c r="G4770">
        <v>3802680.2062988281</v>
      </c>
      <c r="H4770">
        <v>3766712.0554482876</v>
      </c>
      <c r="I4770">
        <v>4.371222412421355E-8</v>
      </c>
      <c r="J4770">
        <v>1.2191531330225303E-5</v>
      </c>
      <c r="K4770">
        <v>0.92921534283834861</v>
      </c>
      <c r="L4770">
        <v>-0.94586315175707381</v>
      </c>
      <c r="M4770">
        <v>0</v>
      </c>
      <c r="N4770" t="s">
        <v>466</v>
      </c>
      <c r="O4770" t="s">
        <v>467</v>
      </c>
    </row>
    <row r="4771" spans="1:15" x14ac:dyDescent="0.15">
      <c r="A4771">
        <v>236</v>
      </c>
      <c r="B4771" t="s">
        <v>190</v>
      </c>
      <c r="C4771" t="s">
        <v>461</v>
      </c>
      <c r="D4771">
        <v>0</v>
      </c>
      <c r="E4771">
        <v>100000</v>
      </c>
      <c r="F4771">
        <v>12000000</v>
      </c>
      <c r="G4771">
        <v>100000</v>
      </c>
      <c r="H4771">
        <v>-43243.962017803111</v>
      </c>
      <c r="I4771">
        <v>-1.3939380006111527E-5</v>
      </c>
      <c r="J4771">
        <v>-2.8510182412231685E-6</v>
      </c>
      <c r="K4771">
        <v>-9.2937403437698581E-3</v>
      </c>
      <c r="L4771">
        <v>-143.24396201780311</v>
      </c>
      <c r="M4771">
        <v>0</v>
      </c>
      <c r="O4771" t="s">
        <v>462</v>
      </c>
    </row>
    <row r="4772" spans="1:15" x14ac:dyDescent="0.15">
      <c r="A4772">
        <v>236</v>
      </c>
      <c r="B4772" t="s">
        <v>190</v>
      </c>
      <c r="C4772" t="s">
        <v>461</v>
      </c>
      <c r="D4772">
        <v>0</v>
      </c>
      <c r="E4772">
        <v>100000</v>
      </c>
      <c r="F4772">
        <v>12000000</v>
      </c>
      <c r="G4772">
        <v>12000000</v>
      </c>
      <c r="H4772">
        <v>5.4377317224528732E+18</v>
      </c>
      <c r="I4772">
        <v>536.87091091163813</v>
      </c>
      <c r="J4772">
        <v>536.87092199999995</v>
      </c>
      <c r="K4772">
        <v>1168645617317.6709</v>
      </c>
      <c r="L4772">
        <v>45314431020340.609</v>
      </c>
      <c r="M4772">
        <v>5</v>
      </c>
      <c r="O4772" t="s">
        <v>463</v>
      </c>
    </row>
    <row r="4773" spans="1:15" x14ac:dyDescent="0.15">
      <c r="A4773">
        <v>236</v>
      </c>
      <c r="B4773" t="s">
        <v>190</v>
      </c>
      <c r="C4773" t="s">
        <v>464</v>
      </c>
      <c r="D4773">
        <v>1</v>
      </c>
      <c r="E4773">
        <v>100000</v>
      </c>
      <c r="F4773">
        <v>12000000</v>
      </c>
      <c r="G4773">
        <v>6050000</v>
      </c>
      <c r="H4773">
        <v>295216805392.23694</v>
      </c>
      <c r="I4773">
        <v>4.2657610659251071E-4</v>
      </c>
      <c r="J4773">
        <v>4.3766446835739908E-4</v>
      </c>
      <c r="K4773">
        <v>63446.275651226089</v>
      </c>
      <c r="L4773">
        <v>4879516.6180535033</v>
      </c>
      <c r="M4773">
        <v>0</v>
      </c>
    </row>
    <row r="4774" spans="1:15" x14ac:dyDescent="0.15">
      <c r="A4774">
        <v>236</v>
      </c>
      <c r="B4774" t="s">
        <v>190</v>
      </c>
      <c r="C4774" t="s">
        <v>464</v>
      </c>
      <c r="D4774">
        <v>2</v>
      </c>
      <c r="E4774">
        <v>100000</v>
      </c>
      <c r="F4774">
        <v>6050000</v>
      </c>
      <c r="G4774">
        <v>3075000</v>
      </c>
      <c r="H4774">
        <v>-315149.18027244881</v>
      </c>
      <c r="I4774">
        <v>-9.0789735449163867E-6</v>
      </c>
      <c r="J4774">
        <v>2.0093882199719715E-6</v>
      </c>
      <c r="K4774">
        <v>-6.7730025518897924E-2</v>
      </c>
      <c r="L4774">
        <v>-110.24875382999834</v>
      </c>
      <c r="M4774">
        <v>0</v>
      </c>
    </row>
    <row r="4775" spans="1:15" x14ac:dyDescent="0.15">
      <c r="A4775">
        <v>236</v>
      </c>
      <c r="B4775" t="s">
        <v>190</v>
      </c>
      <c r="C4775" t="s">
        <v>464</v>
      </c>
      <c r="D4775">
        <v>3</v>
      </c>
      <c r="E4775">
        <v>3075000</v>
      </c>
      <c r="F4775">
        <v>6050000</v>
      </c>
      <c r="G4775">
        <v>4562500</v>
      </c>
      <c r="H4775">
        <v>164996785.68753886</v>
      </c>
      <c r="I4775">
        <v>1.3975801961830105E-6</v>
      </c>
      <c r="J4775">
        <v>1.2485941961071369E-5</v>
      </c>
      <c r="K4775">
        <v>35.460147779829427</v>
      </c>
      <c r="L4775">
        <v>3516.3679054803038</v>
      </c>
      <c r="M4775">
        <v>0</v>
      </c>
    </row>
    <row r="4776" spans="1:15" x14ac:dyDescent="0.15">
      <c r="A4776">
        <v>236</v>
      </c>
      <c r="B4776" t="s">
        <v>190</v>
      </c>
      <c r="C4776" t="s">
        <v>464</v>
      </c>
      <c r="D4776">
        <v>4</v>
      </c>
      <c r="E4776">
        <v>3075000</v>
      </c>
      <c r="F4776">
        <v>4562500</v>
      </c>
      <c r="G4776">
        <v>3818750</v>
      </c>
      <c r="H4776">
        <v>-3010849.6374713439</v>
      </c>
      <c r="I4776">
        <v>-6.5016204571631713E-6</v>
      </c>
      <c r="J4776">
        <v>4.5867413077251869E-6</v>
      </c>
      <c r="K4776">
        <v>-0.64707426052387029</v>
      </c>
      <c r="L4776">
        <v>-178.84385302707284</v>
      </c>
      <c r="M4776">
        <v>0</v>
      </c>
    </row>
    <row r="4777" spans="1:15" x14ac:dyDescent="0.15">
      <c r="A4777">
        <v>236</v>
      </c>
      <c r="B4777" t="s">
        <v>190</v>
      </c>
      <c r="C4777" t="s">
        <v>464</v>
      </c>
      <c r="D4777">
        <v>5</v>
      </c>
      <c r="E4777">
        <v>3818750</v>
      </c>
      <c r="F4777">
        <v>4562500</v>
      </c>
      <c r="G4777">
        <v>4190625</v>
      </c>
      <c r="H4777">
        <v>-53806140.061769255</v>
      </c>
      <c r="I4777">
        <v>-4.0932700567956147E-6</v>
      </c>
      <c r="J4777">
        <v>6.9950917080927435E-6</v>
      </c>
      <c r="K4777">
        <v>-11.563702105480683</v>
      </c>
      <c r="L4777">
        <v>-1383.9645652323759</v>
      </c>
      <c r="M4777">
        <v>0</v>
      </c>
    </row>
    <row r="4778" spans="1:15" x14ac:dyDescent="0.15">
      <c r="A4778">
        <v>236</v>
      </c>
      <c r="B4778" t="s">
        <v>190</v>
      </c>
      <c r="C4778" t="s">
        <v>464</v>
      </c>
      <c r="D4778">
        <v>6</v>
      </c>
      <c r="E4778">
        <v>4190625</v>
      </c>
      <c r="F4778">
        <v>4562500</v>
      </c>
      <c r="G4778">
        <v>4376562.5</v>
      </c>
      <c r="H4778">
        <v>-108587461.78892367</v>
      </c>
      <c r="I4778">
        <v>-2.4303385240920393E-6</v>
      </c>
      <c r="J4778">
        <v>8.6580232407963189E-6</v>
      </c>
      <c r="K4778">
        <v>-23.336984572315941</v>
      </c>
      <c r="L4778">
        <v>-2581.113014812965</v>
      </c>
      <c r="M4778">
        <v>0</v>
      </c>
    </row>
    <row r="4779" spans="1:15" x14ac:dyDescent="0.15">
      <c r="A4779">
        <v>236</v>
      </c>
      <c r="B4779" t="s">
        <v>190</v>
      </c>
      <c r="C4779" t="s">
        <v>464</v>
      </c>
      <c r="D4779">
        <v>7</v>
      </c>
      <c r="E4779">
        <v>4376562.5</v>
      </c>
      <c r="F4779">
        <v>4562500</v>
      </c>
      <c r="G4779">
        <v>4469531.25</v>
      </c>
      <c r="H4779">
        <v>-74453157.777817041</v>
      </c>
      <c r="I4779">
        <v>-1.0270276222489575E-6</v>
      </c>
      <c r="J4779">
        <v>1.0061334142639401E-5</v>
      </c>
      <c r="K4779">
        <v>-16.001038847363073</v>
      </c>
      <c r="L4779">
        <v>-1765.7934269464397</v>
      </c>
      <c r="M4779">
        <v>0</v>
      </c>
    </row>
    <row r="4780" spans="1:15" x14ac:dyDescent="0.15">
      <c r="A4780">
        <v>236</v>
      </c>
      <c r="B4780" t="s">
        <v>190</v>
      </c>
      <c r="C4780" t="s">
        <v>464</v>
      </c>
      <c r="D4780">
        <v>8</v>
      </c>
      <c r="E4780">
        <v>4469531.25</v>
      </c>
      <c r="F4780">
        <v>4562500</v>
      </c>
      <c r="G4780">
        <v>4516015.625</v>
      </c>
      <c r="H4780">
        <v>11232234.945483062</v>
      </c>
      <c r="I4780">
        <v>1.1885659154182455E-7</v>
      </c>
      <c r="J4780">
        <v>1.1207218356430183E-5</v>
      </c>
      <c r="K4780">
        <v>2.4139664867100166</v>
      </c>
      <c r="L4780">
        <v>148.7200195522588</v>
      </c>
      <c r="M4780">
        <v>0</v>
      </c>
    </row>
    <row r="4781" spans="1:15" x14ac:dyDescent="0.15">
      <c r="A4781">
        <v>236</v>
      </c>
      <c r="B4781" t="s">
        <v>190</v>
      </c>
      <c r="C4781" t="s">
        <v>464</v>
      </c>
      <c r="D4781">
        <v>9</v>
      </c>
      <c r="E4781">
        <v>4469531.25</v>
      </c>
      <c r="F4781">
        <v>4516015.625</v>
      </c>
      <c r="G4781">
        <v>4492773.4375</v>
      </c>
      <c r="H4781">
        <v>-39131449.84006083</v>
      </c>
      <c r="I4781">
        <v>-4.6977914109399077E-7</v>
      </c>
      <c r="J4781">
        <v>1.0618582623794367E-5</v>
      </c>
      <c r="K4781">
        <v>-8.4099031892373191</v>
      </c>
      <c r="L4781">
        <v>-970.98649385346016</v>
      </c>
      <c r="M4781">
        <v>0</v>
      </c>
    </row>
    <row r="4782" spans="1:15" x14ac:dyDescent="0.15">
      <c r="A4782">
        <v>236</v>
      </c>
      <c r="B4782" t="s">
        <v>190</v>
      </c>
      <c r="C4782" t="s">
        <v>464</v>
      </c>
      <c r="D4782">
        <v>10</v>
      </c>
      <c r="E4782">
        <v>4492773.4375</v>
      </c>
      <c r="F4782">
        <v>4516015.625</v>
      </c>
      <c r="G4782">
        <v>4504394.53125</v>
      </c>
      <c r="H4782">
        <v>-15948259.685574243</v>
      </c>
      <c r="I4782">
        <v>-1.7949458355709704E-7</v>
      </c>
      <c r="J4782">
        <v>1.0908867181331261E-5</v>
      </c>
      <c r="K4782">
        <v>-3.4275070446070468</v>
      </c>
      <c r="L4782">
        <v>-454.06000906293821</v>
      </c>
      <c r="M4782">
        <v>0</v>
      </c>
    </row>
    <row r="4783" spans="1:15" x14ac:dyDescent="0.15">
      <c r="A4783">
        <v>236</v>
      </c>
      <c r="B4783" t="s">
        <v>190</v>
      </c>
      <c r="C4783" t="s">
        <v>464</v>
      </c>
      <c r="D4783">
        <v>11</v>
      </c>
      <c r="E4783">
        <v>4504394.53125</v>
      </c>
      <c r="F4783">
        <v>4516015.625</v>
      </c>
      <c r="G4783">
        <v>4510205.078125</v>
      </c>
      <c r="H4783">
        <v>-2872895.4558239775</v>
      </c>
      <c r="I4783">
        <v>-3.1341410370074724E-8</v>
      </c>
      <c r="J4783">
        <v>1.1057020354518283E-5</v>
      </c>
      <c r="K4783">
        <v>-0.61742595163302316</v>
      </c>
      <c r="L4783">
        <v>-163.69766797873211</v>
      </c>
      <c r="M4783">
        <v>0</v>
      </c>
    </row>
    <row r="4784" spans="1:15" x14ac:dyDescent="0.15">
      <c r="A4784">
        <v>236</v>
      </c>
      <c r="B4784" t="s">
        <v>190</v>
      </c>
      <c r="C4784" t="s">
        <v>464</v>
      </c>
      <c r="D4784">
        <v>12</v>
      </c>
      <c r="E4784">
        <v>4510205.078125</v>
      </c>
      <c r="F4784">
        <v>4516015.625</v>
      </c>
      <c r="G4784">
        <v>4513110.3515625</v>
      </c>
      <c r="H4784">
        <v>4049075.7848968101</v>
      </c>
      <c r="I4784">
        <v>4.3500815928942493E-8</v>
      </c>
      <c r="J4784">
        <v>1.1131862580817301E-5</v>
      </c>
      <c r="K4784">
        <v>0.8702037746121587</v>
      </c>
      <c r="L4784">
        <v>-10.281923784669587</v>
      </c>
      <c r="M4784">
        <v>0</v>
      </c>
    </row>
    <row r="4785" spans="1:15" x14ac:dyDescent="0.15">
      <c r="A4785">
        <v>236</v>
      </c>
      <c r="B4785" t="s">
        <v>190</v>
      </c>
      <c r="C4785" t="s">
        <v>464</v>
      </c>
      <c r="D4785">
        <v>13</v>
      </c>
      <c r="E4785">
        <v>4513110.3515625</v>
      </c>
      <c r="F4785">
        <v>4516015.625</v>
      </c>
      <c r="G4785">
        <v>4514562.98828125</v>
      </c>
      <c r="H4785">
        <v>7607720.7697836356</v>
      </c>
      <c r="I4785">
        <v>8.1113828543678823E-8</v>
      </c>
      <c r="J4785">
        <v>1.1169475593432037E-5</v>
      </c>
      <c r="K4785">
        <v>1.6350070193190402</v>
      </c>
      <c r="L4785">
        <v>68.515109646969151</v>
      </c>
      <c r="M4785">
        <v>0</v>
      </c>
    </row>
    <row r="4786" spans="1:15" x14ac:dyDescent="0.15">
      <c r="A4786">
        <v>236</v>
      </c>
      <c r="B4786" t="s">
        <v>190</v>
      </c>
      <c r="C4786" t="s">
        <v>464</v>
      </c>
      <c r="D4786">
        <v>14</v>
      </c>
      <c r="E4786">
        <v>4513110.3515625</v>
      </c>
      <c r="F4786">
        <v>4514562.98828125</v>
      </c>
      <c r="G4786">
        <v>4513836.669921875</v>
      </c>
      <c r="H4786">
        <v>5820173.6283295602</v>
      </c>
      <c r="I4786">
        <v>6.2290902813965258E-8</v>
      </c>
      <c r="J4786">
        <v>1.1150652667702323E-5</v>
      </c>
      <c r="K4786">
        <v>1.2508378033234564</v>
      </c>
      <c r="L4786">
        <v>28.940722802677197</v>
      </c>
      <c r="M4786">
        <v>0</v>
      </c>
    </row>
    <row r="4787" spans="1:15" x14ac:dyDescent="0.15">
      <c r="A4787">
        <v>236</v>
      </c>
      <c r="B4787" t="s">
        <v>190</v>
      </c>
      <c r="C4787" t="s">
        <v>464</v>
      </c>
      <c r="D4787">
        <v>15</v>
      </c>
      <c r="E4787">
        <v>4513110.3515625</v>
      </c>
      <c r="F4787">
        <v>4513836.669921875</v>
      </c>
      <c r="G4787">
        <v>4513473.5107421875</v>
      </c>
      <c r="H4787">
        <v>4932608.4127794001</v>
      </c>
      <c r="I4787">
        <v>5.2892139797399698E-8</v>
      </c>
      <c r="J4787">
        <v>1.1141253904685758E-5</v>
      </c>
      <c r="K4787">
        <v>1.0600874588455531</v>
      </c>
      <c r="L4787">
        <v>9.286304683957054</v>
      </c>
      <c r="M4787">
        <v>0</v>
      </c>
    </row>
    <row r="4788" spans="1:15" x14ac:dyDescent="0.15">
      <c r="A4788">
        <v>236</v>
      </c>
      <c r="B4788" t="s">
        <v>190</v>
      </c>
      <c r="C4788" t="s">
        <v>464</v>
      </c>
      <c r="D4788">
        <v>16</v>
      </c>
      <c r="E4788">
        <v>4513110.3515625</v>
      </c>
      <c r="F4788">
        <v>4513473.5107421875</v>
      </c>
      <c r="G4788">
        <v>4513291.9311523438</v>
      </c>
      <c r="H4788">
        <v>4490273.8681959873</v>
      </c>
      <c r="I4788">
        <v>4.8194861846659949E-8</v>
      </c>
      <c r="J4788">
        <v>1.1136556626735018E-5</v>
      </c>
      <c r="K4788">
        <v>0.96502349591020742</v>
      </c>
      <c r="L4788">
        <v>-0.51000607333812376</v>
      </c>
      <c r="M4788">
        <v>0</v>
      </c>
    </row>
    <row r="4789" spans="1:15" x14ac:dyDescent="0.15">
      <c r="A4789">
        <v>236</v>
      </c>
      <c r="B4789" t="s">
        <v>190</v>
      </c>
      <c r="C4789" t="s">
        <v>465</v>
      </c>
      <c r="D4789">
        <v>16</v>
      </c>
      <c r="E4789">
        <v>4513110.3515625</v>
      </c>
      <c r="F4789">
        <v>4513473.5107421875</v>
      </c>
      <c r="G4789">
        <v>4513291.9311523438</v>
      </c>
      <c r="H4789">
        <v>4490273.8681959873</v>
      </c>
      <c r="I4789">
        <v>4.8194861846659949E-8</v>
      </c>
      <c r="J4789">
        <v>1.1136556626735018E-5</v>
      </c>
      <c r="K4789">
        <v>0.96502349591020742</v>
      </c>
      <c r="L4789">
        <v>-0.51000607333812376</v>
      </c>
      <c r="M4789">
        <v>0</v>
      </c>
      <c r="N4789" t="s">
        <v>466</v>
      </c>
      <c r="O4789" t="s">
        <v>467</v>
      </c>
    </row>
    <row r="4790" spans="1:15" x14ac:dyDescent="0.15">
      <c r="A4790">
        <v>237</v>
      </c>
      <c r="B4790" t="s">
        <v>173</v>
      </c>
      <c r="C4790" t="s">
        <v>461</v>
      </c>
      <c r="D4790">
        <v>0</v>
      </c>
      <c r="E4790">
        <v>100000</v>
      </c>
      <c r="F4790">
        <v>12000000</v>
      </c>
      <c r="G4790">
        <v>100000</v>
      </c>
      <c r="H4790">
        <v>-21700.0073714274</v>
      </c>
      <c r="I4790">
        <v>-3.4318896165236745E-5</v>
      </c>
      <c r="J4790">
        <v>-9.0499855161500436E-6</v>
      </c>
      <c r="K4790">
        <v>-6.3108878312273147E-3</v>
      </c>
      <c r="L4790">
        <v>-121.7000073714274</v>
      </c>
      <c r="M4790">
        <v>0</v>
      </c>
      <c r="O4790" t="s">
        <v>462</v>
      </c>
    </row>
    <row r="4791" spans="1:15" x14ac:dyDescent="0.15">
      <c r="A4791">
        <v>237</v>
      </c>
      <c r="B4791" t="s">
        <v>173</v>
      </c>
      <c r="C4791" t="s">
        <v>461</v>
      </c>
      <c r="D4791">
        <v>0</v>
      </c>
      <c r="E4791">
        <v>100000</v>
      </c>
      <c r="F4791">
        <v>12000000</v>
      </c>
      <c r="G4791">
        <v>12000000</v>
      </c>
      <c r="H4791">
        <v>1.5069434646471744E+18</v>
      </c>
      <c r="I4791">
        <v>536.87089673108937</v>
      </c>
      <c r="J4791">
        <v>536.87092200000006</v>
      </c>
      <c r="K4791">
        <v>438255665567.72168</v>
      </c>
      <c r="L4791">
        <v>12557862205293.119</v>
      </c>
      <c r="M4791">
        <v>5</v>
      </c>
      <c r="O4791" t="s">
        <v>463</v>
      </c>
    </row>
    <row r="4792" spans="1:15" x14ac:dyDescent="0.15">
      <c r="A4792">
        <v>237</v>
      </c>
      <c r="B4792" t="s">
        <v>173</v>
      </c>
      <c r="C4792" t="s">
        <v>464</v>
      </c>
      <c r="D4792">
        <v>1</v>
      </c>
      <c r="E4792">
        <v>100000</v>
      </c>
      <c r="F4792">
        <v>12000000</v>
      </c>
      <c r="G4792">
        <v>6050000</v>
      </c>
      <c r="H4792">
        <v>78686937529283.625</v>
      </c>
      <c r="I4792">
        <v>0.10894339273653815</v>
      </c>
      <c r="J4792">
        <v>0.10896866164718724</v>
      </c>
      <c r="K4792">
        <v>22884067.642481875</v>
      </c>
      <c r="L4792">
        <v>1300610437.6741095</v>
      </c>
      <c r="M4792">
        <v>0</v>
      </c>
    </row>
    <row r="4793" spans="1:15" x14ac:dyDescent="0.15">
      <c r="A4793">
        <v>237</v>
      </c>
      <c r="B4793" t="s">
        <v>173</v>
      </c>
      <c r="C4793" t="s">
        <v>464</v>
      </c>
      <c r="D4793">
        <v>2</v>
      </c>
      <c r="E4793">
        <v>100000</v>
      </c>
      <c r="F4793">
        <v>6050000</v>
      </c>
      <c r="G4793">
        <v>3075000</v>
      </c>
      <c r="H4793">
        <v>-150307.27785326776</v>
      </c>
      <c r="I4793">
        <v>-2.2183197311763205E-5</v>
      </c>
      <c r="J4793">
        <v>3.0857133373234954E-6</v>
      </c>
      <c r="K4793">
        <v>-4.3712997627737421E-2</v>
      </c>
      <c r="L4793">
        <v>-104.88804155620383</v>
      </c>
      <c r="M4793">
        <v>0</v>
      </c>
    </row>
    <row r="4794" spans="1:15" x14ac:dyDescent="0.15">
      <c r="A4794">
        <v>237</v>
      </c>
      <c r="B4794" t="s">
        <v>173</v>
      </c>
      <c r="C4794" t="s">
        <v>464</v>
      </c>
      <c r="D4794">
        <v>3</v>
      </c>
      <c r="E4794">
        <v>3075000</v>
      </c>
      <c r="F4794">
        <v>6050000</v>
      </c>
      <c r="G4794">
        <v>4562500</v>
      </c>
      <c r="H4794">
        <v>25824621236.764851</v>
      </c>
      <c r="I4794">
        <v>1.831582520690128E-4</v>
      </c>
      <c r="J4794">
        <v>2.0842716271809951E-4</v>
      </c>
      <c r="K4794">
        <v>7510.4254629768548</v>
      </c>
      <c r="L4794">
        <v>565919.0956003255</v>
      </c>
      <c r="M4794">
        <v>0</v>
      </c>
    </row>
    <row r="4795" spans="1:15" x14ac:dyDescent="0.15">
      <c r="A4795">
        <v>237</v>
      </c>
      <c r="B4795" t="s">
        <v>173</v>
      </c>
      <c r="C4795" t="s">
        <v>464</v>
      </c>
      <c r="D4795">
        <v>4</v>
      </c>
      <c r="E4795">
        <v>3075000</v>
      </c>
      <c r="F4795">
        <v>4562500</v>
      </c>
      <c r="G4795">
        <v>3818750</v>
      </c>
      <c r="H4795">
        <v>-11142497.606555326</v>
      </c>
      <c r="I4795">
        <v>-1.2772731429279141E-5</v>
      </c>
      <c r="J4795">
        <v>1.2496179219807559E-5</v>
      </c>
      <c r="K4795">
        <v>-3.2405082335261892</v>
      </c>
      <c r="L4795">
        <v>-391.783898044002</v>
      </c>
      <c r="M4795">
        <v>0</v>
      </c>
    </row>
    <row r="4796" spans="1:15" x14ac:dyDescent="0.15">
      <c r="A4796">
        <v>237</v>
      </c>
      <c r="B4796" t="s">
        <v>173</v>
      </c>
      <c r="C4796" t="s">
        <v>464</v>
      </c>
      <c r="D4796">
        <v>5</v>
      </c>
      <c r="E4796">
        <v>3818750</v>
      </c>
      <c r="F4796">
        <v>4562500</v>
      </c>
      <c r="G4796">
        <v>4190625</v>
      </c>
      <c r="H4796">
        <v>1658780027.4166632</v>
      </c>
      <c r="I4796">
        <v>2.2357108656155209E-5</v>
      </c>
      <c r="J4796">
        <v>4.7626019305241909E-5</v>
      </c>
      <c r="K4796">
        <v>482.41341629637128</v>
      </c>
      <c r="L4796">
        <v>39483.117731046397</v>
      </c>
      <c r="M4796">
        <v>0</v>
      </c>
    </row>
    <row r="4797" spans="1:15" x14ac:dyDescent="0.15">
      <c r="A4797">
        <v>237</v>
      </c>
      <c r="B4797" t="s">
        <v>173</v>
      </c>
      <c r="C4797" t="s">
        <v>464</v>
      </c>
      <c r="D4797">
        <v>6</v>
      </c>
      <c r="E4797">
        <v>3818750</v>
      </c>
      <c r="F4797">
        <v>4190625</v>
      </c>
      <c r="G4797">
        <v>4004687.5</v>
      </c>
      <c r="H4797">
        <v>-83563746.78857854</v>
      </c>
      <c r="I4797">
        <v>-2.2586132295440631E-6</v>
      </c>
      <c r="J4797">
        <v>2.3010297419542636E-5</v>
      </c>
      <c r="K4797">
        <v>-24.302361916898821</v>
      </c>
      <c r="L4797">
        <v>-2186.6483786457379</v>
      </c>
      <c r="M4797">
        <v>0</v>
      </c>
    </row>
    <row r="4798" spans="1:15" x14ac:dyDescent="0.15">
      <c r="A4798">
        <v>237</v>
      </c>
      <c r="B4798" t="s">
        <v>173</v>
      </c>
      <c r="C4798" t="s">
        <v>464</v>
      </c>
      <c r="D4798">
        <v>7</v>
      </c>
      <c r="E4798">
        <v>4004687.5</v>
      </c>
      <c r="F4798">
        <v>4190625</v>
      </c>
      <c r="G4798">
        <v>4097656.25</v>
      </c>
      <c r="H4798">
        <v>460787471.11183423</v>
      </c>
      <c r="I4798">
        <v>7.8072000113424035E-6</v>
      </c>
      <c r="J4798">
        <v>3.3076110660429103E-5</v>
      </c>
      <c r="K4798">
        <v>134.0081592806574</v>
      </c>
      <c r="L4798">
        <v>11145.147054778796</v>
      </c>
      <c r="M4798">
        <v>0</v>
      </c>
    </row>
    <row r="4799" spans="1:15" x14ac:dyDescent="0.15">
      <c r="A4799">
        <v>237</v>
      </c>
      <c r="B4799" t="s">
        <v>173</v>
      </c>
      <c r="C4799" t="s">
        <v>464</v>
      </c>
      <c r="D4799">
        <v>8</v>
      </c>
      <c r="E4799">
        <v>4004687.5</v>
      </c>
      <c r="F4799">
        <v>4097656.25</v>
      </c>
      <c r="G4799">
        <v>4051171.875</v>
      </c>
      <c r="H4799">
        <v>118591421.00230941</v>
      </c>
      <c r="I4799">
        <v>2.312854480654972E-6</v>
      </c>
      <c r="J4799">
        <v>2.7581765129741671E-5</v>
      </c>
      <c r="K4799">
        <v>34.489258131629839</v>
      </c>
      <c r="L4799">
        <v>2827.3362044731666</v>
      </c>
      <c r="M4799">
        <v>0</v>
      </c>
    </row>
    <row r="4800" spans="1:15" x14ac:dyDescent="0.15">
      <c r="A4800">
        <v>237</v>
      </c>
      <c r="B4800" t="s">
        <v>173</v>
      </c>
      <c r="C4800" t="s">
        <v>464</v>
      </c>
      <c r="D4800">
        <v>9</v>
      </c>
      <c r="E4800">
        <v>4004687.5</v>
      </c>
      <c r="F4800">
        <v>4051171.875</v>
      </c>
      <c r="G4800">
        <v>4027929.6875</v>
      </c>
      <c r="H4800">
        <v>-3467132.0379300718</v>
      </c>
      <c r="I4800">
        <v>-7.7725854590594666E-8</v>
      </c>
      <c r="J4800">
        <v>2.5191184794496105E-5</v>
      </c>
      <c r="K4800">
        <v>-1.0083259886926006</v>
      </c>
      <c r="L4800">
        <v>-186.07727311352357</v>
      </c>
      <c r="M4800">
        <v>0</v>
      </c>
    </row>
    <row r="4801" spans="1:15" x14ac:dyDescent="0.15">
      <c r="A4801">
        <v>237</v>
      </c>
      <c r="B4801" t="s">
        <v>173</v>
      </c>
      <c r="C4801" t="s">
        <v>464</v>
      </c>
      <c r="D4801">
        <v>10</v>
      </c>
      <c r="E4801">
        <v>4027929.6875</v>
      </c>
      <c r="F4801">
        <v>4051171.875</v>
      </c>
      <c r="G4801">
        <v>4039550.78125</v>
      </c>
      <c r="H4801">
        <v>52882738.54765068</v>
      </c>
      <c r="I4801">
        <v>1.0901089341697983E-6</v>
      </c>
      <c r="J4801">
        <v>2.6359019583256498E-5</v>
      </c>
      <c r="K4801">
        <v>15.379581466031157</v>
      </c>
      <c r="L4801">
        <v>1209.1242420595745</v>
      </c>
      <c r="M4801">
        <v>0</v>
      </c>
    </row>
    <row r="4802" spans="1:15" x14ac:dyDescent="0.15">
      <c r="A4802">
        <v>237</v>
      </c>
      <c r="B4802" t="s">
        <v>173</v>
      </c>
      <c r="C4802" t="s">
        <v>464</v>
      </c>
      <c r="D4802">
        <v>11</v>
      </c>
      <c r="E4802">
        <v>4027929.6875</v>
      </c>
      <c r="F4802">
        <v>4039550.78125</v>
      </c>
      <c r="G4802">
        <v>4033740.234375</v>
      </c>
      <c r="H4802">
        <v>23251678.188007604</v>
      </c>
      <c r="I4802">
        <v>4.9948748871434648E-7</v>
      </c>
      <c r="J4802">
        <v>2.5768398137801046E-5</v>
      </c>
      <c r="K4802">
        <v>6.76215129426744</v>
      </c>
      <c r="L4802">
        <v>476.42973610099835</v>
      </c>
      <c r="M4802">
        <v>0</v>
      </c>
    </row>
    <row r="4803" spans="1:15" x14ac:dyDescent="0.15">
      <c r="A4803">
        <v>237</v>
      </c>
      <c r="B4803" t="s">
        <v>173</v>
      </c>
      <c r="C4803" t="s">
        <v>464</v>
      </c>
      <c r="D4803">
        <v>12</v>
      </c>
      <c r="E4803">
        <v>4027929.6875</v>
      </c>
      <c r="F4803">
        <v>4033740.234375</v>
      </c>
      <c r="G4803">
        <v>4030834.9609375</v>
      </c>
      <c r="H4803">
        <v>9535745.1720018741</v>
      </c>
      <c r="I4803">
        <v>2.0922245535387202E-7</v>
      </c>
      <c r="J4803">
        <v>2.5478133104440571E-5</v>
      </c>
      <c r="K4803">
        <v>2.7732257016147153</v>
      </c>
      <c r="L4803">
        <v>136.56997283223004</v>
      </c>
      <c r="M4803">
        <v>0</v>
      </c>
    </row>
    <row r="4804" spans="1:15" x14ac:dyDescent="0.15">
      <c r="A4804">
        <v>237</v>
      </c>
      <c r="B4804" t="s">
        <v>173</v>
      </c>
      <c r="C4804" t="s">
        <v>464</v>
      </c>
      <c r="D4804">
        <v>13</v>
      </c>
      <c r="E4804">
        <v>4027929.6875</v>
      </c>
      <c r="F4804">
        <v>4030834.9609375</v>
      </c>
      <c r="G4804">
        <v>4029382.32421875</v>
      </c>
      <c r="H4804">
        <v>2946171.9319965364</v>
      </c>
      <c r="I4804">
        <v>6.5337468337220759E-8</v>
      </c>
      <c r="J4804">
        <v>2.533424811742392E-5</v>
      </c>
      <c r="K4804">
        <v>0.8568181695100221</v>
      </c>
      <c r="L4804">
        <v>-26.882790091958707</v>
      </c>
      <c r="M4804">
        <v>0</v>
      </c>
    </row>
    <row r="4805" spans="1:15" x14ac:dyDescent="0.15">
      <c r="A4805">
        <v>237</v>
      </c>
      <c r="B4805" t="s">
        <v>173</v>
      </c>
      <c r="C4805" t="s">
        <v>464</v>
      </c>
      <c r="D4805">
        <v>14</v>
      </c>
      <c r="E4805">
        <v>4029382.32421875</v>
      </c>
      <c r="F4805">
        <v>4030834.9609375</v>
      </c>
      <c r="G4805">
        <v>4030108.642578125</v>
      </c>
      <c r="H4805">
        <v>6218770.7048547203</v>
      </c>
      <c r="I4805">
        <v>1.3717611857735895E-7</v>
      </c>
      <c r="J4805">
        <v>2.5406086767664058E-5</v>
      </c>
      <c r="K4805">
        <v>1.8085691721071067</v>
      </c>
      <c r="L4805">
        <v>54.307768260968594</v>
      </c>
      <c r="M4805">
        <v>0</v>
      </c>
    </row>
    <row r="4806" spans="1:15" x14ac:dyDescent="0.15">
      <c r="A4806">
        <v>237</v>
      </c>
      <c r="B4806" t="s">
        <v>173</v>
      </c>
      <c r="C4806" t="s">
        <v>464</v>
      </c>
      <c r="D4806">
        <v>15</v>
      </c>
      <c r="E4806">
        <v>4029382.32421875</v>
      </c>
      <c r="F4806">
        <v>4030108.642578125</v>
      </c>
      <c r="G4806">
        <v>4029745.4833984375</v>
      </c>
      <c r="H4806">
        <v>4576907.0169333937</v>
      </c>
      <c r="I4806">
        <v>1.0123016730637842E-7</v>
      </c>
      <c r="J4806">
        <v>2.5370140816393078E-5</v>
      </c>
      <c r="K4806">
        <v>1.3310754371381528</v>
      </c>
      <c r="L4806">
        <v>13.578066798241412</v>
      </c>
      <c r="M4806">
        <v>0</v>
      </c>
    </row>
    <row r="4807" spans="1:15" x14ac:dyDescent="0.15">
      <c r="A4807">
        <v>237</v>
      </c>
      <c r="B4807" t="s">
        <v>173</v>
      </c>
      <c r="C4807" t="s">
        <v>464</v>
      </c>
      <c r="D4807">
        <v>16</v>
      </c>
      <c r="E4807">
        <v>4029382.32421875</v>
      </c>
      <c r="F4807">
        <v>4029745.4833984375</v>
      </c>
      <c r="G4807">
        <v>4029563.9038085938</v>
      </c>
      <c r="H4807">
        <v>3760197.8003467438</v>
      </c>
      <c r="I4807">
        <v>8.3278211578170671E-8</v>
      </c>
      <c r="J4807">
        <v>2.535218886066487E-5</v>
      </c>
      <c r="K4807">
        <v>1.0935566119881479</v>
      </c>
      <c r="L4807">
        <v>-6.6847457911575781</v>
      </c>
      <c r="M4807">
        <v>0</v>
      </c>
    </row>
    <row r="4808" spans="1:15" x14ac:dyDescent="0.15">
      <c r="A4808">
        <v>237</v>
      </c>
      <c r="B4808" t="s">
        <v>173</v>
      </c>
      <c r="C4808" t="s">
        <v>464</v>
      </c>
      <c r="D4808">
        <v>17</v>
      </c>
      <c r="E4808">
        <v>4029563.9038085938</v>
      </c>
      <c r="F4808">
        <v>4029745.4833984375</v>
      </c>
      <c r="G4808">
        <v>4029654.6936035156</v>
      </c>
      <c r="H4808">
        <v>4168245.2259435351</v>
      </c>
      <c r="I4808">
        <v>9.2253412104240041E-8</v>
      </c>
      <c r="J4808">
        <v>2.5361164061190939E-5</v>
      </c>
      <c r="K4808">
        <v>1.2122266883934276</v>
      </c>
      <c r="L4808">
        <v>3.4392657157451128</v>
      </c>
      <c r="M4808">
        <v>0</v>
      </c>
    </row>
    <row r="4809" spans="1:15" x14ac:dyDescent="0.15">
      <c r="A4809">
        <v>237</v>
      </c>
      <c r="B4809" t="s">
        <v>173</v>
      </c>
      <c r="C4809" t="s">
        <v>464</v>
      </c>
      <c r="D4809">
        <v>18</v>
      </c>
      <c r="E4809">
        <v>4029563.9038085938</v>
      </c>
      <c r="F4809">
        <v>4029654.6936035156</v>
      </c>
      <c r="G4809">
        <v>4029609.2987060547</v>
      </c>
      <c r="H4809">
        <v>3964067.2324053086</v>
      </c>
      <c r="I4809">
        <v>8.7763913049639618E-8</v>
      </c>
      <c r="J4809">
        <v>2.5356674562136339E-5</v>
      </c>
      <c r="K4809">
        <v>1.152846781614159</v>
      </c>
      <c r="L4809">
        <v>-1.6265116898998675</v>
      </c>
      <c r="M4809">
        <v>0</v>
      </c>
    </row>
    <row r="4810" spans="1:15" x14ac:dyDescent="0.15">
      <c r="A4810">
        <v>237</v>
      </c>
      <c r="B4810" t="s">
        <v>173</v>
      </c>
      <c r="C4810" t="s">
        <v>464</v>
      </c>
      <c r="D4810">
        <v>19</v>
      </c>
      <c r="E4810">
        <v>4029609.2987060547</v>
      </c>
      <c r="F4810">
        <v>4029654.6936035156</v>
      </c>
      <c r="G4810">
        <v>4029631.9961547852</v>
      </c>
      <c r="H4810">
        <v>4066100.6193557219</v>
      </c>
      <c r="I4810">
        <v>9.0007813651344888E-8</v>
      </c>
      <c r="J4810">
        <v>2.5358918462738044E-5</v>
      </c>
      <c r="K4810">
        <v>1.1825205623213548</v>
      </c>
      <c r="L4810">
        <v>0.90501125749786426</v>
      </c>
      <c r="M4810">
        <v>0</v>
      </c>
    </row>
    <row r="4811" spans="1:15" x14ac:dyDescent="0.15">
      <c r="A4811">
        <v>237</v>
      </c>
      <c r="B4811" t="s">
        <v>173</v>
      </c>
      <c r="C4811" t="s">
        <v>465</v>
      </c>
      <c r="D4811">
        <v>19</v>
      </c>
      <c r="E4811">
        <v>4029609.2987060547</v>
      </c>
      <c r="F4811">
        <v>4029654.6936035156</v>
      </c>
      <c r="G4811">
        <v>4029631.9961547852</v>
      </c>
      <c r="H4811">
        <v>4066100.6193557219</v>
      </c>
      <c r="I4811">
        <v>9.0007813651344888E-8</v>
      </c>
      <c r="J4811">
        <v>2.5358918462738044E-5</v>
      </c>
      <c r="K4811">
        <v>1.1825205623213548</v>
      </c>
      <c r="L4811">
        <v>0.90501125749786426</v>
      </c>
      <c r="M4811">
        <v>0</v>
      </c>
      <c r="N4811" t="s">
        <v>466</v>
      </c>
      <c r="O4811" t="s">
        <v>467</v>
      </c>
    </row>
    <row r="4812" spans="1:15" x14ac:dyDescent="0.15">
      <c r="A4812">
        <v>238</v>
      </c>
      <c r="B4812" t="s">
        <v>191</v>
      </c>
      <c r="C4812" t="s">
        <v>461</v>
      </c>
      <c r="D4812">
        <v>0</v>
      </c>
      <c r="E4812">
        <v>100000</v>
      </c>
      <c r="F4812">
        <v>12000000</v>
      </c>
      <c r="G4812">
        <v>100000</v>
      </c>
      <c r="H4812">
        <v>-38608.023066757123</v>
      </c>
      <c r="I4812">
        <v>-1.4361615011851342E-5</v>
      </c>
      <c r="J4812">
        <v>-3.273253246962983E-6</v>
      </c>
      <c r="K4812">
        <v>-7.4626108241419515E-3</v>
      </c>
      <c r="L4812">
        <v>-138.60802306675711</v>
      </c>
      <c r="M4812">
        <v>0</v>
      </c>
      <c r="O4812" t="s">
        <v>462</v>
      </c>
    </row>
    <row r="4813" spans="1:15" x14ac:dyDescent="0.15">
      <c r="A4813">
        <v>238</v>
      </c>
      <c r="B4813" t="s">
        <v>191</v>
      </c>
      <c r="C4813" t="s">
        <v>461</v>
      </c>
      <c r="D4813">
        <v>0</v>
      </c>
      <c r="E4813">
        <v>100000</v>
      </c>
      <c r="F4813">
        <v>12000000</v>
      </c>
      <c r="G4813">
        <v>12000000</v>
      </c>
      <c r="H4813">
        <v>5.4377317224528763E+18</v>
      </c>
      <c r="I4813">
        <v>536.87091091163836</v>
      </c>
      <c r="J4813">
        <v>536.87092200000018</v>
      </c>
      <c r="K4813">
        <v>1051068466794.8573</v>
      </c>
      <c r="L4813">
        <v>45314431020340.633</v>
      </c>
      <c r="M4813">
        <v>5</v>
      </c>
      <c r="O4813" t="s">
        <v>463</v>
      </c>
    </row>
    <row r="4814" spans="1:15" x14ac:dyDescent="0.15">
      <c r="A4814">
        <v>238</v>
      </c>
      <c r="B4814" t="s">
        <v>191</v>
      </c>
      <c r="C4814" t="s">
        <v>464</v>
      </c>
      <c r="D4814">
        <v>1</v>
      </c>
      <c r="E4814">
        <v>100000</v>
      </c>
      <c r="F4814">
        <v>12000000</v>
      </c>
      <c r="G4814">
        <v>6050000</v>
      </c>
      <c r="H4814">
        <v>111673403940.8434</v>
      </c>
      <c r="I4814">
        <v>2.0323940355070706E-4</v>
      </c>
      <c r="J4814">
        <v>2.1432776531559543E-4</v>
      </c>
      <c r="K4814">
        <v>21585.543284014457</v>
      </c>
      <c r="L4814">
        <v>1845741.387451957</v>
      </c>
      <c r="M4814">
        <v>0</v>
      </c>
    </row>
    <row r="4815" spans="1:15" x14ac:dyDescent="0.15">
      <c r="A4815">
        <v>238</v>
      </c>
      <c r="B4815" t="s">
        <v>191</v>
      </c>
      <c r="C4815" t="s">
        <v>464</v>
      </c>
      <c r="D4815">
        <v>2</v>
      </c>
      <c r="E4815">
        <v>100000</v>
      </c>
      <c r="F4815">
        <v>6050000</v>
      </c>
      <c r="G4815">
        <v>3075000</v>
      </c>
      <c r="H4815">
        <v>-231339.91523100354</v>
      </c>
      <c r="I4815">
        <v>-9.6034462870500598E-6</v>
      </c>
      <c r="J4815">
        <v>1.4849154778382991E-6</v>
      </c>
      <c r="K4815">
        <v>-4.4716087961143493E-2</v>
      </c>
      <c r="L4815">
        <v>-107.523249275805</v>
      </c>
      <c r="M4815">
        <v>0</v>
      </c>
    </row>
    <row r="4816" spans="1:15" x14ac:dyDescent="0.15">
      <c r="A4816">
        <v>238</v>
      </c>
      <c r="B4816" t="s">
        <v>191</v>
      </c>
      <c r="C4816" t="s">
        <v>464</v>
      </c>
      <c r="D4816">
        <v>3</v>
      </c>
      <c r="E4816">
        <v>3075000</v>
      </c>
      <c r="F4816">
        <v>6050000</v>
      </c>
      <c r="G4816">
        <v>4562500</v>
      </c>
      <c r="H4816">
        <v>-88914976.010600507</v>
      </c>
      <c r="I4816">
        <v>-3.3533143040268153E-6</v>
      </c>
      <c r="J4816">
        <v>7.7350474608615429E-6</v>
      </c>
      <c r="K4816">
        <v>-17.186527817228718</v>
      </c>
      <c r="L4816">
        <v>-2048.8213920131616</v>
      </c>
      <c r="M4816">
        <v>0</v>
      </c>
    </row>
    <row r="4817" spans="1:15" x14ac:dyDescent="0.15">
      <c r="A4817">
        <v>238</v>
      </c>
      <c r="B4817" t="s">
        <v>191</v>
      </c>
      <c r="C4817" t="s">
        <v>464</v>
      </c>
      <c r="D4817">
        <v>4</v>
      </c>
      <c r="E4817">
        <v>4562500</v>
      </c>
      <c r="F4817">
        <v>6050000</v>
      </c>
      <c r="G4817">
        <v>5306250</v>
      </c>
      <c r="H4817">
        <v>6888162615.9678888</v>
      </c>
      <c r="I4817">
        <v>2.5296794386086022E-5</v>
      </c>
      <c r="J4817">
        <v>3.6385156150974378E-5</v>
      </c>
      <c r="K4817">
        <v>1331.4247354103013</v>
      </c>
      <c r="L4817">
        <v>129712.25189103207</v>
      </c>
      <c r="M4817">
        <v>0</v>
      </c>
    </row>
    <row r="4818" spans="1:15" x14ac:dyDescent="0.15">
      <c r="A4818">
        <v>238</v>
      </c>
      <c r="B4818" t="s">
        <v>191</v>
      </c>
      <c r="C4818" t="s">
        <v>464</v>
      </c>
      <c r="D4818">
        <v>5</v>
      </c>
      <c r="E4818">
        <v>4562500</v>
      </c>
      <c r="F4818">
        <v>5306250</v>
      </c>
      <c r="G4818">
        <v>4934375</v>
      </c>
      <c r="H4818">
        <v>680130497.10329747</v>
      </c>
      <c r="I4818">
        <v>4.1712743293365022E-6</v>
      </c>
      <c r="J4818">
        <v>1.525963609422486E-5</v>
      </c>
      <c r="K4818">
        <v>131.46358726361055</v>
      </c>
      <c r="L4818">
        <v>13683.518624006028</v>
      </c>
      <c r="M4818">
        <v>0</v>
      </c>
    </row>
    <row r="4819" spans="1:15" x14ac:dyDescent="0.15">
      <c r="A4819">
        <v>238</v>
      </c>
      <c r="B4819" t="s">
        <v>191</v>
      </c>
      <c r="C4819" t="s">
        <v>464</v>
      </c>
      <c r="D4819">
        <v>6</v>
      </c>
      <c r="E4819">
        <v>4562500</v>
      </c>
      <c r="F4819">
        <v>4934375</v>
      </c>
      <c r="G4819">
        <v>4748437.5</v>
      </c>
      <c r="H4819">
        <v>-81344185.058659822</v>
      </c>
      <c r="I4819">
        <v>-1.1657788908247333E-6</v>
      </c>
      <c r="J4819">
        <v>9.9225828740636249E-6</v>
      </c>
      <c r="K4819">
        <v>-15.723156683006744</v>
      </c>
      <c r="L4819">
        <v>-1813.0726698763503</v>
      </c>
      <c r="M4819">
        <v>0</v>
      </c>
    </row>
    <row r="4820" spans="1:15" x14ac:dyDescent="0.15">
      <c r="A4820">
        <v>238</v>
      </c>
      <c r="B4820" t="s">
        <v>191</v>
      </c>
      <c r="C4820" t="s">
        <v>464</v>
      </c>
      <c r="D4820">
        <v>7</v>
      </c>
      <c r="E4820">
        <v>4748437.5</v>
      </c>
      <c r="F4820">
        <v>4934375</v>
      </c>
      <c r="G4820">
        <v>4841406.25</v>
      </c>
      <c r="H4820">
        <v>139143851.30460265</v>
      </c>
      <c r="I4820">
        <v>1.2128665894180528E-6</v>
      </c>
      <c r="J4820">
        <v>1.2301228354306411E-5</v>
      </c>
      <c r="K4820">
        <v>26.895353047812616</v>
      </c>
      <c r="L4820">
        <v>2774.0379162480458</v>
      </c>
      <c r="M4820">
        <v>0</v>
      </c>
    </row>
    <row r="4821" spans="1:15" x14ac:dyDescent="0.15">
      <c r="A4821">
        <v>238</v>
      </c>
      <c r="B4821" t="s">
        <v>191</v>
      </c>
      <c r="C4821" t="s">
        <v>464</v>
      </c>
      <c r="D4821">
        <v>8</v>
      </c>
      <c r="E4821">
        <v>4748437.5</v>
      </c>
      <c r="F4821">
        <v>4841406.25</v>
      </c>
      <c r="G4821">
        <v>4794921.875</v>
      </c>
      <c r="H4821">
        <v>-3775826.654076294</v>
      </c>
      <c r="I4821">
        <v>-4.1276562070784246E-8</v>
      </c>
      <c r="J4821">
        <v>1.1047085202817574E-5</v>
      </c>
      <c r="K4821">
        <v>-0.72983599315799441</v>
      </c>
      <c r="L4821">
        <v>-178.74636443531824</v>
      </c>
      <c r="M4821">
        <v>0</v>
      </c>
    </row>
    <row r="4822" spans="1:15" x14ac:dyDescent="0.15">
      <c r="A4822">
        <v>238</v>
      </c>
      <c r="B4822" t="s">
        <v>191</v>
      </c>
      <c r="C4822" t="s">
        <v>464</v>
      </c>
      <c r="D4822">
        <v>9</v>
      </c>
      <c r="E4822">
        <v>4794921.875</v>
      </c>
      <c r="F4822">
        <v>4841406.25</v>
      </c>
      <c r="G4822">
        <v>4818164.0625</v>
      </c>
      <c r="H4822">
        <v>58524542.587650411</v>
      </c>
      <c r="I4822">
        <v>5.6868109600104713E-7</v>
      </c>
      <c r="J4822">
        <v>1.1657042860889405E-5</v>
      </c>
      <c r="K4822">
        <v>11.312308952918396</v>
      </c>
      <c r="L4822">
        <v>1114.664794068548</v>
      </c>
      <c r="M4822">
        <v>0</v>
      </c>
    </row>
    <row r="4823" spans="1:15" x14ac:dyDescent="0.15">
      <c r="A4823">
        <v>238</v>
      </c>
      <c r="B4823" t="s">
        <v>191</v>
      </c>
      <c r="C4823" t="s">
        <v>464</v>
      </c>
      <c r="D4823">
        <v>10</v>
      </c>
      <c r="E4823">
        <v>4794921.875</v>
      </c>
      <c r="F4823">
        <v>4818164.0625</v>
      </c>
      <c r="G4823">
        <v>4806542.96875</v>
      </c>
      <c r="H4823">
        <v>25213731.969005927</v>
      </c>
      <c r="I4823">
        <v>2.5954161612589619E-7</v>
      </c>
      <c r="J4823">
        <v>1.1347903381014254E-5</v>
      </c>
      <c r="K4823">
        <v>4.8736053846520377</v>
      </c>
      <c r="L4823">
        <v>424.57103021723458</v>
      </c>
      <c r="M4823">
        <v>0</v>
      </c>
    </row>
    <row r="4824" spans="1:15" x14ac:dyDescent="0.15">
      <c r="A4824">
        <v>238</v>
      </c>
      <c r="B4824" t="s">
        <v>191</v>
      </c>
      <c r="C4824" t="s">
        <v>464</v>
      </c>
      <c r="D4824">
        <v>11</v>
      </c>
      <c r="E4824">
        <v>4794921.875</v>
      </c>
      <c r="F4824">
        <v>4806542.96875</v>
      </c>
      <c r="G4824">
        <v>4800732.421875</v>
      </c>
      <c r="H4824">
        <v>10194404.506406503</v>
      </c>
      <c r="I4824">
        <v>1.0810633812424765E-7</v>
      </c>
      <c r="J4824">
        <v>1.1196468103012606E-5</v>
      </c>
      <c r="K4824">
        <v>1.970493886300424</v>
      </c>
      <c r="L4824">
        <v>112.35102502182201</v>
      </c>
      <c r="M4824">
        <v>0</v>
      </c>
    </row>
    <row r="4825" spans="1:15" x14ac:dyDescent="0.15">
      <c r="A4825">
        <v>238</v>
      </c>
      <c r="B4825" t="s">
        <v>191</v>
      </c>
      <c r="C4825" t="s">
        <v>464</v>
      </c>
      <c r="D4825">
        <v>12</v>
      </c>
      <c r="E4825">
        <v>4794921.875</v>
      </c>
      <c r="F4825">
        <v>4800732.421875</v>
      </c>
      <c r="G4825">
        <v>4797827.1484375</v>
      </c>
      <c r="H4825">
        <v>3080142.3599584475</v>
      </c>
      <c r="I4825">
        <v>3.3160797390050989E-8</v>
      </c>
      <c r="J4825">
        <v>1.1121522562278409E-5</v>
      </c>
      <c r="K4825">
        <v>0.59536598586203504</v>
      </c>
      <c r="L4825">
        <v>-35.801306202505607</v>
      </c>
      <c r="M4825">
        <v>0</v>
      </c>
    </row>
    <row r="4826" spans="1:15" x14ac:dyDescent="0.15">
      <c r="A4826">
        <v>238</v>
      </c>
      <c r="B4826" t="s">
        <v>191</v>
      </c>
      <c r="C4826" t="s">
        <v>464</v>
      </c>
      <c r="D4826">
        <v>13</v>
      </c>
      <c r="E4826">
        <v>4797827.1484375</v>
      </c>
      <c r="F4826">
        <v>4800732.421875</v>
      </c>
      <c r="G4826">
        <v>4799279.78515625</v>
      </c>
      <c r="H4826">
        <v>6604762.6948113274</v>
      </c>
      <c r="I4826">
        <v>7.0569979314407042E-8</v>
      </c>
      <c r="J4826">
        <v>1.1158931744202765E-5</v>
      </c>
      <c r="K4826">
        <v>1.2766458798463409</v>
      </c>
      <c r="L4826">
        <v>37.619871949105303</v>
      </c>
      <c r="M4826">
        <v>0</v>
      </c>
    </row>
    <row r="4827" spans="1:15" x14ac:dyDescent="0.15">
      <c r="A4827">
        <v>238</v>
      </c>
      <c r="B4827" t="s">
        <v>191</v>
      </c>
      <c r="C4827" t="s">
        <v>464</v>
      </c>
      <c r="D4827">
        <v>14</v>
      </c>
      <c r="E4827">
        <v>4797827.1484375</v>
      </c>
      <c r="F4827">
        <v>4799279.78515625</v>
      </c>
      <c r="G4827">
        <v>4798553.466796875</v>
      </c>
      <c r="H4827">
        <v>4834347.4538185271</v>
      </c>
      <c r="I4827">
        <v>5.1849442086882358E-8</v>
      </c>
      <c r="J4827">
        <v>1.1140211206975241E-5</v>
      </c>
      <c r="K4827">
        <v>0.93443928931944387</v>
      </c>
      <c r="L4827">
        <v>0.7459328580857767</v>
      </c>
      <c r="M4827">
        <v>0</v>
      </c>
    </row>
    <row r="4828" spans="1:15" x14ac:dyDescent="0.15">
      <c r="A4828">
        <v>238</v>
      </c>
      <c r="B4828" t="s">
        <v>191</v>
      </c>
      <c r="C4828" t="s">
        <v>465</v>
      </c>
      <c r="D4828">
        <v>14</v>
      </c>
      <c r="E4828">
        <v>4797827.1484375</v>
      </c>
      <c r="F4828">
        <v>4799279.78515625</v>
      </c>
      <c r="G4828">
        <v>4798553.466796875</v>
      </c>
      <c r="H4828">
        <v>4834347.4538185271</v>
      </c>
      <c r="I4828">
        <v>5.1849442086882358E-8</v>
      </c>
      <c r="J4828">
        <v>1.1140211206975241E-5</v>
      </c>
      <c r="K4828">
        <v>0.93443928931944387</v>
      </c>
      <c r="L4828">
        <v>0.7459328580857767</v>
      </c>
      <c r="M4828">
        <v>0</v>
      </c>
      <c r="N4828" t="s">
        <v>466</v>
      </c>
      <c r="O4828" t="s">
        <v>467</v>
      </c>
    </row>
    <row r="4829" spans="1:15" x14ac:dyDescent="0.15">
      <c r="A4829">
        <v>239</v>
      </c>
      <c r="B4829" t="s">
        <v>192</v>
      </c>
      <c r="C4829" t="s">
        <v>461</v>
      </c>
      <c r="D4829">
        <v>0</v>
      </c>
      <c r="E4829">
        <v>100000</v>
      </c>
      <c r="F4829">
        <v>12000000</v>
      </c>
      <c r="G4829">
        <v>100000</v>
      </c>
      <c r="H4829">
        <v>-39367.806887363389</v>
      </c>
      <c r="I4829">
        <v>-1.4094426925610413E-5</v>
      </c>
      <c r="J4829">
        <v>-3.1776226794832222E-6</v>
      </c>
      <c r="K4829">
        <v>-8.3755248397638787E-3</v>
      </c>
      <c r="L4829">
        <v>-139.3678068873634</v>
      </c>
      <c r="M4829">
        <v>0</v>
      </c>
      <c r="O4829" t="s">
        <v>462</v>
      </c>
    </row>
    <row r="4830" spans="1:15" x14ac:dyDescent="0.15">
      <c r="A4830">
        <v>239</v>
      </c>
      <c r="B4830" t="s">
        <v>192</v>
      </c>
      <c r="C4830" t="s">
        <v>461</v>
      </c>
      <c r="D4830">
        <v>0</v>
      </c>
      <c r="E4830">
        <v>100000</v>
      </c>
      <c r="F4830">
        <v>12000000</v>
      </c>
      <c r="G4830">
        <v>12000000</v>
      </c>
      <c r="H4830">
        <v>5.571517115296555E+18</v>
      </c>
      <c r="I4830">
        <v>536.87091108319567</v>
      </c>
      <c r="J4830">
        <v>536.87092199999995</v>
      </c>
      <c r="K4830">
        <v>1185343652183.8511</v>
      </c>
      <c r="L4830">
        <v>46429309294037.961</v>
      </c>
      <c r="M4830">
        <v>5</v>
      </c>
      <c r="O4830" t="s">
        <v>463</v>
      </c>
    </row>
    <row r="4831" spans="1:15" x14ac:dyDescent="0.15">
      <c r="A4831">
        <v>239</v>
      </c>
      <c r="B4831" t="s">
        <v>192</v>
      </c>
      <c r="C4831" t="s">
        <v>464</v>
      </c>
      <c r="D4831">
        <v>1</v>
      </c>
      <c r="E4831">
        <v>100000</v>
      </c>
      <c r="F4831">
        <v>12000000</v>
      </c>
      <c r="G4831">
        <v>6050000</v>
      </c>
      <c r="H4831">
        <v>109268856478.32257</v>
      </c>
      <c r="I4831">
        <v>1.9612231955753158E-4</v>
      </c>
      <c r="J4831">
        <v>2.0703912380365877E-4</v>
      </c>
      <c r="K4831">
        <v>23247.015620282073</v>
      </c>
      <c r="L4831">
        <v>1805996.801294588</v>
      </c>
      <c r="M4831">
        <v>0</v>
      </c>
    </row>
    <row r="4832" spans="1:15" x14ac:dyDescent="0.15">
      <c r="A4832">
        <v>239</v>
      </c>
      <c r="B4832" t="s">
        <v>192</v>
      </c>
      <c r="C4832" t="s">
        <v>464</v>
      </c>
      <c r="D4832">
        <v>2</v>
      </c>
      <c r="E4832">
        <v>100000</v>
      </c>
      <c r="F4832">
        <v>6050000</v>
      </c>
      <c r="G4832">
        <v>3075000</v>
      </c>
      <c r="H4832">
        <v>-238073.43897023311</v>
      </c>
      <c r="I4832">
        <v>-9.4157948795662588E-6</v>
      </c>
      <c r="J4832">
        <v>1.5010093665609315E-6</v>
      </c>
      <c r="K4832">
        <v>-5.0650268822143733E-2</v>
      </c>
      <c r="L4832">
        <v>-107.74222565756855</v>
      </c>
      <c r="M4832">
        <v>0</v>
      </c>
    </row>
    <row r="4833" spans="1:13" x14ac:dyDescent="0.15">
      <c r="A4833">
        <v>239</v>
      </c>
      <c r="B4833" t="s">
        <v>192</v>
      </c>
      <c r="C4833" t="s">
        <v>464</v>
      </c>
      <c r="D4833">
        <v>3</v>
      </c>
      <c r="E4833">
        <v>3075000</v>
      </c>
      <c r="F4833">
        <v>6050000</v>
      </c>
      <c r="G4833">
        <v>4562500</v>
      </c>
      <c r="H4833">
        <v>-91305672.39557296</v>
      </c>
      <c r="I4833">
        <v>-3.2177971946805365E-6</v>
      </c>
      <c r="J4833">
        <v>7.6990070514466546E-6</v>
      </c>
      <c r="K4833">
        <v>-19.425337290148484</v>
      </c>
      <c r="L4833">
        <v>-2101.2202168892704</v>
      </c>
      <c r="M4833">
        <v>0</v>
      </c>
    </row>
    <row r="4834" spans="1:13" x14ac:dyDescent="0.15">
      <c r="A4834">
        <v>239</v>
      </c>
      <c r="B4834" t="s">
        <v>192</v>
      </c>
      <c r="C4834" t="s">
        <v>464</v>
      </c>
      <c r="D4834">
        <v>4</v>
      </c>
      <c r="E4834">
        <v>4562500</v>
      </c>
      <c r="F4834">
        <v>6050000</v>
      </c>
      <c r="G4834">
        <v>5306250</v>
      </c>
      <c r="H4834">
        <v>6886534617.1284733</v>
      </c>
      <c r="I4834">
        <v>2.483040696571083E-5</v>
      </c>
      <c r="J4834">
        <v>3.5747211211838019E-5</v>
      </c>
      <c r="K4834">
        <v>1465.1144248568096</v>
      </c>
      <c r="L4834">
        <v>129681.57111196181</v>
      </c>
      <c r="M4834">
        <v>0</v>
      </c>
    </row>
    <row r="4835" spans="1:13" x14ac:dyDescent="0.15">
      <c r="A4835">
        <v>239</v>
      </c>
      <c r="B4835" t="s">
        <v>192</v>
      </c>
      <c r="C4835" t="s">
        <v>464</v>
      </c>
      <c r="D4835">
        <v>5</v>
      </c>
      <c r="E4835">
        <v>4562500</v>
      </c>
      <c r="F4835">
        <v>5306250</v>
      </c>
      <c r="G4835">
        <v>4934375</v>
      </c>
      <c r="H4835">
        <v>700538921.70251906</v>
      </c>
      <c r="I4835">
        <v>4.1982619795752331E-6</v>
      </c>
      <c r="J4835">
        <v>1.5115066225702424E-5</v>
      </c>
      <c r="K4835">
        <v>149.04008132147723</v>
      </c>
      <c r="L4835">
        <v>14097.115575985186</v>
      </c>
      <c r="M4835">
        <v>0</v>
      </c>
    </row>
    <row r="4836" spans="1:13" x14ac:dyDescent="0.15">
      <c r="A4836">
        <v>239</v>
      </c>
      <c r="B4836" t="s">
        <v>192</v>
      </c>
      <c r="C4836" t="s">
        <v>464</v>
      </c>
      <c r="D4836">
        <v>6</v>
      </c>
      <c r="E4836">
        <v>4562500</v>
      </c>
      <c r="F4836">
        <v>4934375</v>
      </c>
      <c r="G4836">
        <v>4748437.5</v>
      </c>
      <c r="H4836">
        <v>-76146014.949562535</v>
      </c>
      <c r="I4836">
        <v>-1.0486220405351655E-6</v>
      </c>
      <c r="J4836">
        <v>9.8681822055920256E-6</v>
      </c>
      <c r="K4836">
        <v>-16.200110955731372</v>
      </c>
      <c r="L4836">
        <v>-1703.6014994313925</v>
      </c>
      <c r="M4836">
        <v>0</v>
      </c>
    </row>
    <row r="4837" spans="1:13" x14ac:dyDescent="0.15">
      <c r="A4837">
        <v>239</v>
      </c>
      <c r="B4837" t="s">
        <v>192</v>
      </c>
      <c r="C4837" t="s">
        <v>464</v>
      </c>
      <c r="D4837">
        <v>7</v>
      </c>
      <c r="E4837">
        <v>4748437.5</v>
      </c>
      <c r="F4837">
        <v>4934375</v>
      </c>
      <c r="G4837">
        <v>4841406.25</v>
      </c>
      <c r="H4837">
        <v>152680792.34609962</v>
      </c>
      <c r="I4837">
        <v>1.2923816806217232E-6</v>
      </c>
      <c r="J4837">
        <v>1.2209185926748914E-5</v>
      </c>
      <c r="K4837">
        <v>32.482931358314048</v>
      </c>
      <c r="L4837">
        <v>3053.6455414395273</v>
      </c>
      <c r="M4837">
        <v>0</v>
      </c>
    </row>
    <row r="4838" spans="1:13" x14ac:dyDescent="0.15">
      <c r="A4838">
        <v>239</v>
      </c>
      <c r="B4838" t="s">
        <v>192</v>
      </c>
      <c r="C4838" t="s">
        <v>464</v>
      </c>
      <c r="D4838">
        <v>8</v>
      </c>
      <c r="E4838">
        <v>4748437.5</v>
      </c>
      <c r="F4838">
        <v>4841406.25</v>
      </c>
      <c r="G4838">
        <v>4794921.875</v>
      </c>
      <c r="H4838">
        <v>5570030.8755613677</v>
      </c>
      <c r="I4838">
        <v>5.8875282929735014E-8</v>
      </c>
      <c r="J4838">
        <v>1.0975679529056926E-5</v>
      </c>
      <c r="K4838">
        <v>1.1850274537769772</v>
      </c>
      <c r="L4838">
        <v>16.165206040220784</v>
      </c>
      <c r="M4838">
        <v>0</v>
      </c>
    </row>
    <row r="4839" spans="1:13" x14ac:dyDescent="0.15">
      <c r="A4839">
        <v>239</v>
      </c>
      <c r="B4839" t="s">
        <v>192</v>
      </c>
      <c r="C4839" t="s">
        <v>464</v>
      </c>
      <c r="D4839">
        <v>9</v>
      </c>
      <c r="E4839">
        <v>4748437.5</v>
      </c>
      <c r="F4839">
        <v>4794921.875</v>
      </c>
      <c r="G4839">
        <v>4771679.6875</v>
      </c>
      <c r="H4839">
        <v>-42524664.128777243</v>
      </c>
      <c r="I4839">
        <v>-5.0982360749916282E-7</v>
      </c>
      <c r="J4839">
        <v>1.0406980638628028E-5</v>
      </c>
      <c r="K4839">
        <v>-9.0471481363498327</v>
      </c>
      <c r="L4839">
        <v>-991.18857328533215</v>
      </c>
      <c r="M4839">
        <v>0</v>
      </c>
    </row>
    <row r="4840" spans="1:13" x14ac:dyDescent="0.15">
      <c r="A4840">
        <v>239</v>
      </c>
      <c r="B4840" t="s">
        <v>192</v>
      </c>
      <c r="C4840" t="s">
        <v>464</v>
      </c>
      <c r="D4840">
        <v>10</v>
      </c>
      <c r="E4840">
        <v>4771679.6875</v>
      </c>
      <c r="F4840">
        <v>4794921.875</v>
      </c>
      <c r="G4840">
        <v>4783300.78125</v>
      </c>
      <c r="H4840">
        <v>-20399781.162288804</v>
      </c>
      <c r="I4840">
        <v>-2.2931448893228904E-7</v>
      </c>
      <c r="J4840">
        <v>1.0687489757194902E-5</v>
      </c>
      <c r="K4840">
        <v>-4.3400658395665124</v>
      </c>
      <c r="L4840">
        <v>-526.47916355696566</v>
      </c>
      <c r="M4840">
        <v>0</v>
      </c>
    </row>
    <row r="4841" spans="1:13" x14ac:dyDescent="0.15">
      <c r="A4841">
        <v>239</v>
      </c>
      <c r="B4841" t="s">
        <v>192</v>
      </c>
      <c r="C4841" t="s">
        <v>464</v>
      </c>
      <c r="D4841">
        <v>11</v>
      </c>
      <c r="E4841">
        <v>4783300.78125</v>
      </c>
      <c r="F4841">
        <v>4794921.875</v>
      </c>
      <c r="G4841">
        <v>4789111.328125</v>
      </c>
      <c r="H4841">
        <v>-7910103.0933871353</v>
      </c>
      <c r="I4841">
        <v>-8.6193549825344155E-8</v>
      </c>
      <c r="J4841">
        <v>1.0830610696301847E-5</v>
      </c>
      <c r="K4841">
        <v>-1.682879240220591</v>
      </c>
      <c r="L4841">
        <v>-265.16849476715015</v>
      </c>
      <c r="M4841">
        <v>0</v>
      </c>
    </row>
    <row r="4842" spans="1:13" x14ac:dyDescent="0.15">
      <c r="A4842">
        <v>239</v>
      </c>
      <c r="B4842" t="s">
        <v>192</v>
      </c>
      <c r="C4842" t="s">
        <v>464</v>
      </c>
      <c r="D4842">
        <v>12</v>
      </c>
      <c r="E4842">
        <v>4789111.328125</v>
      </c>
      <c r="F4842">
        <v>4794921.875</v>
      </c>
      <c r="G4842">
        <v>4792016.6015625</v>
      </c>
      <c r="H4842">
        <v>-1295648.3988288369</v>
      </c>
      <c r="I4842">
        <v>-1.3903846439454842E-8</v>
      </c>
      <c r="J4842">
        <v>1.0902900399687736E-5</v>
      </c>
      <c r="K4842">
        <v>-0.27564998423812381</v>
      </c>
      <c r="L4842">
        <v>-127.03764420194983</v>
      </c>
      <c r="M4842">
        <v>0</v>
      </c>
    </row>
    <row r="4843" spans="1:13" x14ac:dyDescent="0.15">
      <c r="A4843">
        <v>239</v>
      </c>
      <c r="B4843" t="s">
        <v>192</v>
      </c>
      <c r="C4843" t="s">
        <v>464</v>
      </c>
      <c r="D4843">
        <v>13</v>
      </c>
      <c r="E4843">
        <v>4792016.6015625</v>
      </c>
      <c r="F4843">
        <v>4794921.875</v>
      </c>
      <c r="G4843">
        <v>4793469.23828125</v>
      </c>
      <c r="H4843">
        <v>2105492.7126101526</v>
      </c>
      <c r="I4843">
        <v>2.2423657682505839E-8</v>
      </c>
      <c r="J4843">
        <v>1.0939227903809697E-5</v>
      </c>
      <c r="K4843">
        <v>0.44794485415108726</v>
      </c>
      <c r="L4843">
        <v>-56.075806311733011</v>
      </c>
      <c r="M4843">
        <v>0</v>
      </c>
    </row>
    <row r="4844" spans="1:13" x14ac:dyDescent="0.15">
      <c r="A4844">
        <v>239</v>
      </c>
      <c r="B4844" t="s">
        <v>192</v>
      </c>
      <c r="C4844" t="s">
        <v>464</v>
      </c>
      <c r="D4844">
        <v>14</v>
      </c>
      <c r="E4844">
        <v>4793469.23828125</v>
      </c>
      <c r="F4844">
        <v>4794921.875</v>
      </c>
      <c r="G4844">
        <v>4794195.556640625</v>
      </c>
      <c r="H4844">
        <v>3829850.354234362</v>
      </c>
      <c r="I4844">
        <v>4.0634377689252477E-8</v>
      </c>
      <c r="J4844">
        <v>1.0957438623816444E-5</v>
      </c>
      <c r="K4844">
        <v>0.8148029903277324</v>
      </c>
      <c r="L4844">
        <v>-20.114849113122041</v>
      </c>
      <c r="M4844">
        <v>0</v>
      </c>
    </row>
    <row r="4845" spans="1:13" x14ac:dyDescent="0.15">
      <c r="A4845">
        <v>239</v>
      </c>
      <c r="B4845" t="s">
        <v>192</v>
      </c>
      <c r="C4845" t="s">
        <v>464</v>
      </c>
      <c r="D4845">
        <v>15</v>
      </c>
      <c r="E4845">
        <v>4794195.556640625</v>
      </c>
      <c r="F4845">
        <v>4794921.875</v>
      </c>
      <c r="G4845">
        <v>4794558.7158203125</v>
      </c>
      <c r="H4845">
        <v>4697894.7868838012</v>
      </c>
      <c r="I4845">
        <v>4.975037883419206E-8</v>
      </c>
      <c r="J4845">
        <v>1.0966554624961383E-5</v>
      </c>
      <c r="K4845">
        <v>0.9994799708990787</v>
      </c>
      <c r="L4845">
        <v>-2.016117325199402</v>
      </c>
      <c r="M4845">
        <v>0</v>
      </c>
    </row>
    <row r="4846" spans="1:13" x14ac:dyDescent="0.15">
      <c r="A4846">
        <v>239</v>
      </c>
      <c r="B4846" t="s">
        <v>192</v>
      </c>
      <c r="C4846" t="s">
        <v>464</v>
      </c>
      <c r="D4846">
        <v>16</v>
      </c>
      <c r="E4846">
        <v>4794558.7158203125</v>
      </c>
      <c r="F4846">
        <v>4794921.875</v>
      </c>
      <c r="G4846">
        <v>4794740.2954101563</v>
      </c>
      <c r="H4846">
        <v>5133436.4673426598</v>
      </c>
      <c r="I4846">
        <v>5.4311567250541951E-8</v>
      </c>
      <c r="J4846">
        <v>1.0971115813377733E-5</v>
      </c>
      <c r="K4846">
        <v>1.0921417281026937</v>
      </c>
      <c r="L4846">
        <v>7.0639106826437716</v>
      </c>
      <c r="M4846">
        <v>0</v>
      </c>
    </row>
    <row r="4847" spans="1:13" x14ac:dyDescent="0.15">
      <c r="A4847">
        <v>239</v>
      </c>
      <c r="B4847" t="s">
        <v>192</v>
      </c>
      <c r="C4847" t="s">
        <v>464</v>
      </c>
      <c r="D4847">
        <v>17</v>
      </c>
      <c r="E4847">
        <v>4794558.7158203125</v>
      </c>
      <c r="F4847">
        <v>4794740.2954101563</v>
      </c>
      <c r="G4847">
        <v>4794649.5056152344</v>
      </c>
      <c r="H4847">
        <v>4915541.2846511444</v>
      </c>
      <c r="I4847">
        <v>5.203073228784782E-8</v>
      </c>
      <c r="J4847">
        <v>1.0968834978415039E-5</v>
      </c>
      <c r="K4847">
        <v>1.0457843955665125</v>
      </c>
      <c r="L4847">
        <v>2.5213892880872337</v>
      </c>
      <c r="M4847">
        <v>0</v>
      </c>
    </row>
    <row r="4848" spans="1:13" x14ac:dyDescent="0.15">
      <c r="A4848">
        <v>239</v>
      </c>
      <c r="B4848" t="s">
        <v>192</v>
      </c>
      <c r="C4848" t="s">
        <v>464</v>
      </c>
      <c r="D4848">
        <v>18</v>
      </c>
      <c r="E4848">
        <v>4794558.7158203125</v>
      </c>
      <c r="F4848">
        <v>4794649.5056152344</v>
      </c>
      <c r="G4848">
        <v>4794604.1107177734</v>
      </c>
      <c r="H4848">
        <v>4806686.9571968671</v>
      </c>
      <c r="I4848">
        <v>5.0890495377865365E-8</v>
      </c>
      <c r="J4848">
        <v>1.0967694741505056E-5</v>
      </c>
      <c r="K4848">
        <v>1.0226255712480121</v>
      </c>
      <c r="L4848">
        <v>0.25200926291461423</v>
      </c>
      <c r="M4848">
        <v>0</v>
      </c>
    </row>
    <row r="4849" spans="1:15" x14ac:dyDescent="0.15">
      <c r="A4849">
        <v>239</v>
      </c>
      <c r="B4849" t="s">
        <v>192</v>
      </c>
      <c r="C4849" t="s">
        <v>465</v>
      </c>
      <c r="D4849">
        <v>18</v>
      </c>
      <c r="E4849">
        <v>4794558.7158203125</v>
      </c>
      <c r="F4849">
        <v>4794649.5056152344</v>
      </c>
      <c r="G4849">
        <v>4794604.1107177734</v>
      </c>
      <c r="H4849">
        <v>4806686.9571968671</v>
      </c>
      <c r="I4849">
        <v>5.0890495377865365E-8</v>
      </c>
      <c r="J4849">
        <v>1.0967694741505056E-5</v>
      </c>
      <c r="K4849">
        <v>1.0226255712480121</v>
      </c>
      <c r="L4849">
        <v>0.25200926291461423</v>
      </c>
      <c r="M4849">
        <v>0</v>
      </c>
      <c r="N4849" t="s">
        <v>466</v>
      </c>
      <c r="O4849" t="s">
        <v>467</v>
      </c>
    </row>
    <row r="4850" spans="1:15" x14ac:dyDescent="0.15">
      <c r="A4850">
        <v>240</v>
      </c>
      <c r="B4850" t="s">
        <v>193</v>
      </c>
      <c r="C4850" t="s">
        <v>461</v>
      </c>
      <c r="D4850">
        <v>0</v>
      </c>
      <c r="E4850">
        <v>100000</v>
      </c>
      <c r="F4850">
        <v>12000000</v>
      </c>
      <c r="G4850">
        <v>100000</v>
      </c>
      <c r="H4850">
        <v>2458.5474552475448</v>
      </c>
      <c r="I4850">
        <v>-7.1190893434981407E-5</v>
      </c>
      <c r="J4850">
        <v>-4.5366044749541569E-5</v>
      </c>
      <c r="K4850">
        <v>1.1684492101269675E-3</v>
      </c>
      <c r="L4850">
        <v>-97.54145254475246</v>
      </c>
      <c r="M4850">
        <v>0</v>
      </c>
      <c r="O4850" t="s">
        <v>462</v>
      </c>
    </row>
    <row r="4851" spans="1:15" x14ac:dyDescent="0.15">
      <c r="A4851">
        <v>240</v>
      </c>
      <c r="B4851" t="s">
        <v>193</v>
      </c>
      <c r="C4851" t="s">
        <v>461</v>
      </c>
      <c r="D4851">
        <v>0</v>
      </c>
      <c r="E4851">
        <v>100000</v>
      </c>
      <c r="F4851">
        <v>12000000</v>
      </c>
      <c r="G4851">
        <v>12000000</v>
      </c>
      <c r="H4851">
        <v>1.4567380032979699E+18</v>
      </c>
      <c r="I4851">
        <v>536.87089617515142</v>
      </c>
      <c r="J4851">
        <v>536.87092200000006</v>
      </c>
      <c r="K4851">
        <v>692329271774.85217</v>
      </c>
      <c r="L4851">
        <v>12139483360716.416</v>
      </c>
      <c r="M4851">
        <v>5</v>
      </c>
      <c r="O4851" t="s">
        <v>463</v>
      </c>
    </row>
    <row r="4852" spans="1:15" x14ac:dyDescent="0.15">
      <c r="A4852">
        <v>240</v>
      </c>
      <c r="B4852" t="s">
        <v>193</v>
      </c>
      <c r="C4852" t="s">
        <v>464</v>
      </c>
      <c r="D4852">
        <v>1</v>
      </c>
      <c r="E4852">
        <v>100000</v>
      </c>
      <c r="F4852">
        <v>12000000</v>
      </c>
      <c r="G4852">
        <v>6050000</v>
      </c>
      <c r="H4852">
        <v>1.4567380032979699E+18</v>
      </c>
      <c r="I4852">
        <v>536.87089617515142</v>
      </c>
      <c r="J4852">
        <v>536.87092200000006</v>
      </c>
      <c r="K4852">
        <v>692329271774.85217</v>
      </c>
      <c r="L4852">
        <v>24078314103998.676</v>
      </c>
      <c r="M4852">
        <v>5</v>
      </c>
    </row>
    <row r="4853" spans="1:15" x14ac:dyDescent="0.15">
      <c r="A4853">
        <v>240</v>
      </c>
      <c r="B4853" t="s">
        <v>193</v>
      </c>
      <c r="C4853" t="s">
        <v>464</v>
      </c>
      <c r="D4853">
        <v>2</v>
      </c>
      <c r="E4853">
        <v>100000</v>
      </c>
      <c r="F4853">
        <v>6050000</v>
      </c>
      <c r="G4853">
        <v>3075000</v>
      </c>
      <c r="H4853">
        <v>-110805250.81022249</v>
      </c>
      <c r="I4853">
        <v>-8.6264451729414467E-6</v>
      </c>
      <c r="J4853">
        <v>1.7198403512498389E-5</v>
      </c>
      <c r="K4853">
        <v>-52.66130109092768</v>
      </c>
      <c r="L4853">
        <v>-3703.4227905763414</v>
      </c>
      <c r="M4853">
        <v>0</v>
      </c>
    </row>
    <row r="4854" spans="1:15" x14ac:dyDescent="0.15">
      <c r="A4854">
        <v>240</v>
      </c>
      <c r="B4854" t="s">
        <v>193</v>
      </c>
      <c r="C4854" t="s">
        <v>464</v>
      </c>
      <c r="D4854">
        <v>3</v>
      </c>
      <c r="E4854">
        <v>3075000</v>
      </c>
      <c r="F4854">
        <v>6050000</v>
      </c>
      <c r="G4854">
        <v>4562500</v>
      </c>
      <c r="H4854">
        <v>1.4567380032979699E+18</v>
      </c>
      <c r="I4854">
        <v>536.87089617515142</v>
      </c>
      <c r="J4854">
        <v>536.87092200000006</v>
      </c>
      <c r="K4854">
        <v>692329271774.85217</v>
      </c>
      <c r="L4854">
        <v>31928504181773.313</v>
      </c>
      <c r="M4854">
        <v>5</v>
      </c>
    </row>
    <row r="4855" spans="1:15" x14ac:dyDescent="0.15">
      <c r="A4855">
        <v>240</v>
      </c>
      <c r="B4855" t="s">
        <v>193</v>
      </c>
      <c r="C4855" t="s">
        <v>464</v>
      </c>
      <c r="D4855">
        <v>4</v>
      </c>
      <c r="E4855">
        <v>3075000</v>
      </c>
      <c r="F4855">
        <v>4562500</v>
      </c>
      <c r="G4855">
        <v>3818750</v>
      </c>
      <c r="H4855">
        <v>3877793690893410.5</v>
      </c>
      <c r="I4855">
        <v>3.0340947287506954</v>
      </c>
      <c r="J4855">
        <v>3.0341205535993807</v>
      </c>
      <c r="K4855">
        <v>1842960145.2226303</v>
      </c>
      <c r="L4855">
        <v>101546152198.35445</v>
      </c>
      <c r="M4855">
        <v>0</v>
      </c>
    </row>
    <row r="4856" spans="1:15" x14ac:dyDescent="0.15">
      <c r="A4856">
        <v>240</v>
      </c>
      <c r="B4856" t="s">
        <v>193</v>
      </c>
      <c r="C4856" t="s">
        <v>464</v>
      </c>
      <c r="D4856">
        <v>5</v>
      </c>
      <c r="E4856">
        <v>3075000</v>
      </c>
      <c r="F4856">
        <v>3818750</v>
      </c>
      <c r="G4856">
        <v>3446875</v>
      </c>
      <c r="H4856">
        <v>2465971759371.3911</v>
      </c>
      <c r="I4856">
        <v>6.5865440995904424E-3</v>
      </c>
      <c r="J4856">
        <v>6.6123689482758818E-3</v>
      </c>
      <c r="K4856">
        <v>1171977.6847434468</v>
      </c>
      <c r="L4856">
        <v>71542145.058825493</v>
      </c>
      <c r="M4856">
        <v>0</v>
      </c>
    </row>
    <row r="4857" spans="1:15" x14ac:dyDescent="0.15">
      <c r="A4857">
        <v>240</v>
      </c>
      <c r="B4857" t="s">
        <v>193</v>
      </c>
      <c r="C4857" t="s">
        <v>464</v>
      </c>
      <c r="D4857">
        <v>6</v>
      </c>
      <c r="E4857">
        <v>3075000</v>
      </c>
      <c r="F4857">
        <v>3446875</v>
      </c>
      <c r="G4857">
        <v>3260937.5</v>
      </c>
      <c r="H4857">
        <v>48759893472.735458</v>
      </c>
      <c r="I4857">
        <v>3.0516713996193935E-4</v>
      </c>
      <c r="J4857">
        <v>3.3099198864737918E-4</v>
      </c>
      <c r="K4857">
        <v>23173.625911709853</v>
      </c>
      <c r="L4857">
        <v>1495172.2483253805</v>
      </c>
      <c r="M4857">
        <v>0</v>
      </c>
    </row>
    <row r="4858" spans="1:15" x14ac:dyDescent="0.15">
      <c r="A4858">
        <v>240</v>
      </c>
      <c r="B4858" t="s">
        <v>193</v>
      </c>
      <c r="C4858" t="s">
        <v>464</v>
      </c>
      <c r="D4858">
        <v>7</v>
      </c>
      <c r="E4858">
        <v>3075000</v>
      </c>
      <c r="F4858">
        <v>3260937.5</v>
      </c>
      <c r="G4858">
        <v>3167968.75</v>
      </c>
      <c r="H4858">
        <v>4438705019.338089</v>
      </c>
      <c r="I4858">
        <v>4.9301486669643679E-5</v>
      </c>
      <c r="J4858">
        <v>7.5126335355083518E-5</v>
      </c>
      <c r="K4858">
        <v>2109.538850983859</v>
      </c>
      <c r="L4858">
        <v>140012.02033915545</v>
      </c>
      <c r="M4858">
        <v>0</v>
      </c>
    </row>
    <row r="4859" spans="1:15" x14ac:dyDescent="0.15">
      <c r="A4859">
        <v>240</v>
      </c>
      <c r="B4859" t="s">
        <v>193</v>
      </c>
      <c r="C4859" t="s">
        <v>464</v>
      </c>
      <c r="D4859">
        <v>8</v>
      </c>
      <c r="E4859">
        <v>3075000</v>
      </c>
      <c r="F4859">
        <v>3167968.75</v>
      </c>
      <c r="G4859">
        <v>3121484.375</v>
      </c>
      <c r="H4859">
        <v>604747519.00595081</v>
      </c>
      <c r="I4859">
        <v>1.0083443006696046E-5</v>
      </c>
      <c r="J4859">
        <v>3.5908291692135882E-5</v>
      </c>
      <c r="K4859">
        <v>287.41229273428814</v>
      </c>
      <c r="L4859">
        <v>19273.716038734001</v>
      </c>
      <c r="M4859">
        <v>0</v>
      </c>
    </row>
    <row r="4860" spans="1:15" x14ac:dyDescent="0.15">
      <c r="A4860">
        <v>240</v>
      </c>
      <c r="B4860" t="s">
        <v>193</v>
      </c>
      <c r="C4860" t="s">
        <v>464</v>
      </c>
      <c r="D4860">
        <v>9</v>
      </c>
      <c r="E4860">
        <v>3075000</v>
      </c>
      <c r="F4860">
        <v>3121484.375</v>
      </c>
      <c r="G4860">
        <v>3098242.1875</v>
      </c>
      <c r="H4860">
        <v>-39970257.304497741</v>
      </c>
      <c r="I4860">
        <v>-9.8022608844146694E-7</v>
      </c>
      <c r="J4860">
        <v>2.4844622596998368E-5</v>
      </c>
      <c r="K4860">
        <v>-18.996263617498329</v>
      </c>
      <c r="L4860">
        <v>-1390.0946693502392</v>
      </c>
      <c r="M4860">
        <v>0</v>
      </c>
    </row>
    <row r="4861" spans="1:15" x14ac:dyDescent="0.15">
      <c r="A4861">
        <v>240</v>
      </c>
      <c r="B4861" t="s">
        <v>193</v>
      </c>
      <c r="C4861" t="s">
        <v>464</v>
      </c>
      <c r="D4861">
        <v>10</v>
      </c>
      <c r="E4861">
        <v>3098242.1875</v>
      </c>
      <c r="F4861">
        <v>3121484.375</v>
      </c>
      <c r="G4861">
        <v>3109863.28125</v>
      </c>
      <c r="H4861">
        <v>211820103.89644676</v>
      </c>
      <c r="I4861">
        <v>4.0417220346141089E-6</v>
      </c>
      <c r="J4861">
        <v>2.9866570720053944E-5</v>
      </c>
      <c r="K4861">
        <v>100.66961797241176</v>
      </c>
      <c r="L4861">
        <v>6711.2352454062329</v>
      </c>
      <c r="M4861">
        <v>0</v>
      </c>
    </row>
    <row r="4862" spans="1:15" x14ac:dyDescent="0.15">
      <c r="A4862">
        <v>240</v>
      </c>
      <c r="B4862" t="s">
        <v>193</v>
      </c>
      <c r="C4862" t="s">
        <v>464</v>
      </c>
      <c r="D4862">
        <v>11</v>
      </c>
      <c r="E4862">
        <v>3098242.1875</v>
      </c>
      <c r="F4862">
        <v>3109863.28125</v>
      </c>
      <c r="G4862">
        <v>3104052.734375</v>
      </c>
      <c r="H4862">
        <v>68667923.117398158</v>
      </c>
      <c r="I4862">
        <v>1.4148519204036034E-6</v>
      </c>
      <c r="J4862">
        <v>2.7239700605843439E-5</v>
      </c>
      <c r="K4862">
        <v>32.63511564778991</v>
      </c>
      <c r="L4862">
        <v>2112.2022076800968</v>
      </c>
      <c r="M4862">
        <v>0</v>
      </c>
    </row>
    <row r="4863" spans="1:15" x14ac:dyDescent="0.15">
      <c r="A4863">
        <v>240</v>
      </c>
      <c r="B4863" t="s">
        <v>193</v>
      </c>
      <c r="C4863" t="s">
        <v>464</v>
      </c>
      <c r="D4863">
        <v>12</v>
      </c>
      <c r="E4863">
        <v>3098242.1875</v>
      </c>
      <c r="F4863">
        <v>3104052.734375</v>
      </c>
      <c r="G4863">
        <v>3101147.4609375</v>
      </c>
      <c r="H4863">
        <v>8459781.1684597507</v>
      </c>
      <c r="I4863">
        <v>1.8969483085245581E-7</v>
      </c>
      <c r="J4863">
        <v>2.6014543516292291E-5</v>
      </c>
      <c r="K4863">
        <v>4.0205954141887865</v>
      </c>
      <c r="L4863">
        <v>172.79519194170456</v>
      </c>
      <c r="M4863">
        <v>0</v>
      </c>
    </row>
    <row r="4864" spans="1:15" x14ac:dyDescent="0.15">
      <c r="A4864">
        <v>240</v>
      </c>
      <c r="B4864" t="s">
        <v>193</v>
      </c>
      <c r="C4864" t="s">
        <v>464</v>
      </c>
      <c r="D4864">
        <v>13</v>
      </c>
      <c r="E4864">
        <v>3098242.1875</v>
      </c>
      <c r="F4864">
        <v>3101147.4609375</v>
      </c>
      <c r="G4864">
        <v>3099694.82421875</v>
      </c>
      <c r="H4864">
        <v>-17157716.290290095</v>
      </c>
      <c r="I4864">
        <v>-4.0202081147422826E-7</v>
      </c>
      <c r="J4864">
        <v>2.5422827873965607E-5</v>
      </c>
      <c r="K4864">
        <v>-8.1543758710785141</v>
      </c>
      <c r="L4864">
        <v>-653.52921056073774</v>
      </c>
      <c r="M4864">
        <v>0</v>
      </c>
    </row>
    <row r="4865" spans="1:15" x14ac:dyDescent="0.15">
      <c r="A4865">
        <v>240</v>
      </c>
      <c r="B4865" t="s">
        <v>193</v>
      </c>
      <c r="C4865" t="s">
        <v>464</v>
      </c>
      <c r="D4865">
        <v>14</v>
      </c>
      <c r="E4865">
        <v>3099694.82421875</v>
      </c>
      <c r="F4865">
        <v>3101147.4609375</v>
      </c>
      <c r="G4865">
        <v>3100421.142578125</v>
      </c>
      <c r="H4865">
        <v>-4706982.4939631587</v>
      </c>
      <c r="I4865">
        <v>-1.078698784994433E-7</v>
      </c>
      <c r="J4865">
        <v>2.5716978806940392E-5</v>
      </c>
      <c r="K4865">
        <v>-2.2370403977412545</v>
      </c>
      <c r="L4865">
        <v>-251.81752018530983</v>
      </c>
      <c r="M4865">
        <v>0</v>
      </c>
    </row>
    <row r="4866" spans="1:15" x14ac:dyDescent="0.15">
      <c r="A4866">
        <v>240</v>
      </c>
      <c r="B4866" t="s">
        <v>193</v>
      </c>
      <c r="C4866" t="s">
        <v>464</v>
      </c>
      <c r="D4866">
        <v>15</v>
      </c>
      <c r="E4866">
        <v>3100421.142578125</v>
      </c>
      <c r="F4866">
        <v>3101147.4609375</v>
      </c>
      <c r="G4866">
        <v>3100784.3017578125</v>
      </c>
      <c r="H4866">
        <v>1785900.5402512643</v>
      </c>
      <c r="I4866">
        <v>4.0482136521122908E-8</v>
      </c>
      <c r="J4866">
        <v>2.5865330821960958E-5</v>
      </c>
      <c r="K4866">
        <v>0.84876705193059065</v>
      </c>
      <c r="L4866">
        <v>-42.404876752025281</v>
      </c>
      <c r="M4866">
        <v>0</v>
      </c>
    </row>
    <row r="4867" spans="1:15" x14ac:dyDescent="0.15">
      <c r="A4867">
        <v>240</v>
      </c>
      <c r="B4867" t="s">
        <v>193</v>
      </c>
      <c r="C4867" t="s">
        <v>464</v>
      </c>
      <c r="D4867">
        <v>16</v>
      </c>
      <c r="E4867">
        <v>3100784.3017578125</v>
      </c>
      <c r="F4867">
        <v>3101147.4609375</v>
      </c>
      <c r="G4867">
        <v>3100965.8813476563</v>
      </c>
      <c r="H4867">
        <v>5100105.6769275134</v>
      </c>
      <c r="I4867">
        <v>1.1498078554305466E-7</v>
      </c>
      <c r="J4867">
        <v>2.593982947098289E-5</v>
      </c>
      <c r="K4867">
        <v>2.4238761131295705</v>
      </c>
      <c r="L4867">
        <v>64.468293817894121</v>
      </c>
      <c r="M4867">
        <v>0</v>
      </c>
    </row>
    <row r="4868" spans="1:15" x14ac:dyDescent="0.15">
      <c r="A4868">
        <v>240</v>
      </c>
      <c r="B4868" t="s">
        <v>193</v>
      </c>
      <c r="C4868" t="s">
        <v>464</v>
      </c>
      <c r="D4868">
        <v>17</v>
      </c>
      <c r="E4868">
        <v>3100784.3017578125</v>
      </c>
      <c r="F4868">
        <v>3100965.8813476563</v>
      </c>
      <c r="G4868">
        <v>3100875.0915527344</v>
      </c>
      <c r="H4868">
        <v>3437334.1446131058</v>
      </c>
      <c r="I4868">
        <v>7.7704573512820513E-8</v>
      </c>
      <c r="J4868">
        <v>2.5902553258952656E-5</v>
      </c>
      <c r="K4868">
        <v>1.6336273508339676</v>
      </c>
      <c r="L4868">
        <v>10.850454891812255</v>
      </c>
      <c r="M4868">
        <v>0</v>
      </c>
    </row>
    <row r="4869" spans="1:15" x14ac:dyDescent="0.15">
      <c r="A4869">
        <v>240</v>
      </c>
      <c r="B4869" t="s">
        <v>193</v>
      </c>
      <c r="C4869" t="s">
        <v>464</v>
      </c>
      <c r="D4869">
        <v>18</v>
      </c>
      <c r="E4869">
        <v>3100784.3017578125</v>
      </c>
      <c r="F4869">
        <v>3100875.0915527344</v>
      </c>
      <c r="G4869">
        <v>3100829.6966552734</v>
      </c>
      <c r="H4869">
        <v>2610201.9617856597</v>
      </c>
      <c r="I4869">
        <v>5.9086637975372532E-8</v>
      </c>
      <c r="J4869">
        <v>2.5883935323415208E-5</v>
      </c>
      <c r="K4869">
        <v>1.2405245276069847</v>
      </c>
      <c r="L4869">
        <v>-15.822466335343472</v>
      </c>
      <c r="M4869">
        <v>0</v>
      </c>
    </row>
    <row r="4870" spans="1:15" x14ac:dyDescent="0.15">
      <c r="A4870">
        <v>240</v>
      </c>
      <c r="B4870" t="s">
        <v>193</v>
      </c>
      <c r="C4870" t="s">
        <v>464</v>
      </c>
      <c r="D4870">
        <v>19</v>
      </c>
      <c r="E4870">
        <v>3100829.6966552734</v>
      </c>
      <c r="F4870">
        <v>3100875.0915527344</v>
      </c>
      <c r="G4870">
        <v>3100852.3941040039</v>
      </c>
      <c r="H4870">
        <v>3023413.9756602808</v>
      </c>
      <c r="I4870">
        <v>6.8393925879647887E-8</v>
      </c>
      <c r="J4870">
        <v>2.5893242611319483E-5</v>
      </c>
      <c r="K4870">
        <v>1.4369076603369408</v>
      </c>
      <c r="L4870">
        <v>-2.4973268186181778</v>
      </c>
      <c r="M4870">
        <v>0</v>
      </c>
    </row>
    <row r="4871" spans="1:15" x14ac:dyDescent="0.15">
      <c r="A4871">
        <v>240</v>
      </c>
      <c r="B4871" t="s">
        <v>193</v>
      </c>
      <c r="C4871" t="s">
        <v>464</v>
      </c>
      <c r="D4871">
        <v>20</v>
      </c>
      <c r="E4871">
        <v>3100852.3941040039</v>
      </c>
      <c r="F4871">
        <v>3100875.0915527344</v>
      </c>
      <c r="G4871">
        <v>3100863.7428283691</v>
      </c>
      <c r="H4871">
        <v>3230354.1335123722</v>
      </c>
      <c r="I4871">
        <v>7.3050373221667317E-8</v>
      </c>
      <c r="J4871">
        <v>2.5897899058661503E-5</v>
      </c>
      <c r="K4871">
        <v>1.5352580352584126</v>
      </c>
      <c r="L4871">
        <v>4.1759458468140185</v>
      </c>
      <c r="M4871">
        <v>0</v>
      </c>
    </row>
    <row r="4872" spans="1:15" x14ac:dyDescent="0.15">
      <c r="A4872">
        <v>240</v>
      </c>
      <c r="B4872" t="s">
        <v>193</v>
      </c>
      <c r="C4872" t="s">
        <v>464</v>
      </c>
      <c r="D4872">
        <v>21</v>
      </c>
      <c r="E4872">
        <v>3100852.3941040039</v>
      </c>
      <c r="F4872">
        <v>3100863.7428283691</v>
      </c>
      <c r="G4872">
        <v>3100858.0684661865</v>
      </c>
      <c r="H4872">
        <v>3126896.2016340611</v>
      </c>
      <c r="I4872">
        <v>7.072281617085733E-8</v>
      </c>
      <c r="J4872">
        <v>2.5895571501610693E-5</v>
      </c>
      <c r="K4872">
        <v>1.486088620803319</v>
      </c>
      <c r="L4872">
        <v>0.83970735173809741</v>
      </c>
      <c r="M4872">
        <v>0</v>
      </c>
    </row>
    <row r="4873" spans="1:15" x14ac:dyDescent="0.15">
      <c r="A4873">
        <v>240</v>
      </c>
      <c r="B4873" t="s">
        <v>193</v>
      </c>
      <c r="C4873" t="s">
        <v>465</v>
      </c>
      <c r="D4873">
        <v>21</v>
      </c>
      <c r="E4873">
        <v>3100852.3941040039</v>
      </c>
      <c r="F4873">
        <v>3100863.7428283691</v>
      </c>
      <c r="G4873">
        <v>3100858.0684661865</v>
      </c>
      <c r="H4873">
        <v>3126896.2016340611</v>
      </c>
      <c r="I4873">
        <v>7.072281617085733E-8</v>
      </c>
      <c r="J4873">
        <v>2.5895571501610693E-5</v>
      </c>
      <c r="K4873">
        <v>1.486088620803319</v>
      </c>
      <c r="L4873">
        <v>0.83970735173809741</v>
      </c>
      <c r="M4873">
        <v>0</v>
      </c>
      <c r="N4873" t="s">
        <v>466</v>
      </c>
      <c r="O4873" t="s">
        <v>467</v>
      </c>
    </row>
    <row r="4874" spans="1:15" x14ac:dyDescent="0.15">
      <c r="A4874">
        <v>241</v>
      </c>
      <c r="B4874" t="s">
        <v>194</v>
      </c>
      <c r="C4874" t="s">
        <v>461</v>
      </c>
      <c r="D4874">
        <v>0</v>
      </c>
      <c r="E4874">
        <v>100000</v>
      </c>
      <c r="F4874">
        <v>12000000</v>
      </c>
      <c r="G4874">
        <v>100000</v>
      </c>
      <c r="H4874">
        <v>2366.2310760996534</v>
      </c>
      <c r="I4874">
        <v>-6.7617911784099353E-5</v>
      </c>
      <c r="J4874">
        <v>-4.3806722877868161E-5</v>
      </c>
      <c r="K4874">
        <v>1.095024055713073E-3</v>
      </c>
      <c r="L4874">
        <v>-97.633768923900348</v>
      </c>
      <c r="M4874">
        <v>0</v>
      </c>
      <c r="O4874" t="s">
        <v>462</v>
      </c>
    </row>
    <row r="4875" spans="1:15" x14ac:dyDescent="0.15">
      <c r="A4875">
        <v>241</v>
      </c>
      <c r="B4875" t="s">
        <v>194</v>
      </c>
      <c r="C4875" t="s">
        <v>461</v>
      </c>
      <c r="D4875">
        <v>0</v>
      </c>
      <c r="E4875">
        <v>100000</v>
      </c>
      <c r="F4875">
        <v>12000000</v>
      </c>
      <c r="G4875">
        <v>12000000</v>
      </c>
      <c r="H4875">
        <v>1.6530223433786138E+18</v>
      </c>
      <c r="I4875">
        <v>536.87089818881111</v>
      </c>
      <c r="J4875">
        <v>536.87092200000006</v>
      </c>
      <c r="K4875">
        <v>764971455625.7251</v>
      </c>
      <c r="L4875">
        <v>13775186194721.781</v>
      </c>
      <c r="M4875">
        <v>5</v>
      </c>
      <c r="O4875" t="s">
        <v>463</v>
      </c>
    </row>
    <row r="4876" spans="1:15" x14ac:dyDescent="0.15">
      <c r="A4876">
        <v>241</v>
      </c>
      <c r="B4876" t="s">
        <v>194</v>
      </c>
      <c r="C4876" t="s">
        <v>464</v>
      </c>
      <c r="D4876">
        <v>1</v>
      </c>
      <c r="E4876">
        <v>100000</v>
      </c>
      <c r="F4876">
        <v>12000000</v>
      </c>
      <c r="G4876">
        <v>6050000</v>
      </c>
      <c r="H4876">
        <v>1.6530223433786138E+18</v>
      </c>
      <c r="I4876">
        <v>536.87089818881111</v>
      </c>
      <c r="J4876">
        <v>536.87092200000006</v>
      </c>
      <c r="K4876">
        <v>764971455625.7251</v>
      </c>
      <c r="L4876">
        <v>27322683361529.98</v>
      </c>
      <c r="M4876">
        <v>5</v>
      </c>
    </row>
    <row r="4877" spans="1:15" x14ac:dyDescent="0.15">
      <c r="A4877">
        <v>241</v>
      </c>
      <c r="B4877" t="s">
        <v>194</v>
      </c>
      <c r="C4877" t="s">
        <v>464</v>
      </c>
      <c r="D4877">
        <v>2</v>
      </c>
      <c r="E4877">
        <v>100000</v>
      </c>
      <c r="F4877">
        <v>6050000</v>
      </c>
      <c r="G4877">
        <v>3075000</v>
      </c>
      <c r="H4877">
        <v>-204887.72619051114</v>
      </c>
      <c r="I4877">
        <v>-1.9878720470430486E-5</v>
      </c>
      <c r="J4877">
        <v>3.9324684358007062E-6</v>
      </c>
      <c r="K4877">
        <v>-9.4816178844535789E-2</v>
      </c>
      <c r="L4877">
        <v>-106.66301548587028</v>
      </c>
      <c r="M4877">
        <v>0</v>
      </c>
    </row>
    <row r="4878" spans="1:15" x14ac:dyDescent="0.15">
      <c r="A4878">
        <v>241</v>
      </c>
      <c r="B4878" t="s">
        <v>194</v>
      </c>
      <c r="C4878" t="s">
        <v>464</v>
      </c>
      <c r="D4878">
        <v>3</v>
      </c>
      <c r="E4878">
        <v>3075000</v>
      </c>
      <c r="F4878">
        <v>6050000</v>
      </c>
      <c r="G4878">
        <v>4562500</v>
      </c>
      <c r="H4878">
        <v>1.6530223433786138E+18</v>
      </c>
      <c r="I4878">
        <v>536.87089818881111</v>
      </c>
      <c r="J4878">
        <v>536.87092200000006</v>
      </c>
      <c r="K4878">
        <v>764971455625.7251</v>
      </c>
      <c r="L4878">
        <v>36230626704088.797</v>
      </c>
      <c r="M4878">
        <v>5</v>
      </c>
    </row>
    <row r="4879" spans="1:15" x14ac:dyDescent="0.15">
      <c r="A4879">
        <v>241</v>
      </c>
      <c r="B4879" t="s">
        <v>194</v>
      </c>
      <c r="C4879" t="s">
        <v>464</v>
      </c>
      <c r="D4879">
        <v>4</v>
      </c>
      <c r="E4879">
        <v>3075000</v>
      </c>
      <c r="F4879">
        <v>4562500</v>
      </c>
      <c r="G4879">
        <v>3818750</v>
      </c>
      <c r="H4879">
        <v>67531318439567.477</v>
      </c>
      <c r="I4879">
        <v>8.8713868064025259E-2</v>
      </c>
      <c r="J4879">
        <v>8.8737679252931495E-2</v>
      </c>
      <c r="K4879">
        <v>31251562.432878759</v>
      </c>
      <c r="L4879">
        <v>1768414130.8233709</v>
      </c>
      <c r="M4879">
        <v>0</v>
      </c>
    </row>
    <row r="4880" spans="1:15" x14ac:dyDescent="0.15">
      <c r="A4880">
        <v>241</v>
      </c>
      <c r="B4880" t="s">
        <v>194</v>
      </c>
      <c r="C4880" t="s">
        <v>464</v>
      </c>
      <c r="D4880">
        <v>5</v>
      </c>
      <c r="E4880">
        <v>3075000</v>
      </c>
      <c r="F4880">
        <v>3818750</v>
      </c>
      <c r="G4880">
        <v>3446875</v>
      </c>
      <c r="H4880">
        <v>47607755424.315071</v>
      </c>
      <c r="I4880">
        <v>2.7135292098507205E-4</v>
      </c>
      <c r="J4880">
        <v>2.9516410989130325E-4</v>
      </c>
      <c r="K4880">
        <v>22031.507385178989</v>
      </c>
      <c r="L4880">
        <v>1381086.0141233746</v>
      </c>
      <c r="M4880">
        <v>0</v>
      </c>
    </row>
    <row r="4881" spans="1:15" x14ac:dyDescent="0.15">
      <c r="A4881">
        <v>241</v>
      </c>
      <c r="B4881" t="s">
        <v>194</v>
      </c>
      <c r="C4881" t="s">
        <v>464</v>
      </c>
      <c r="D4881">
        <v>6</v>
      </c>
      <c r="E4881">
        <v>3075000</v>
      </c>
      <c r="F4881">
        <v>3446875</v>
      </c>
      <c r="G4881">
        <v>3260937.5</v>
      </c>
      <c r="H4881">
        <v>-134860352.62989739</v>
      </c>
      <c r="I4881">
        <v>-5.8730803408787585E-6</v>
      </c>
      <c r="J4881">
        <v>1.7938108565352434E-5</v>
      </c>
      <c r="K4881">
        <v>-62.409513501574054</v>
      </c>
      <c r="L4881">
        <v>-4235.6313216643184</v>
      </c>
      <c r="M4881">
        <v>0</v>
      </c>
    </row>
    <row r="4882" spans="1:15" x14ac:dyDescent="0.15">
      <c r="A4882">
        <v>241</v>
      </c>
      <c r="B4882" t="s">
        <v>194</v>
      </c>
      <c r="C4882" t="s">
        <v>464</v>
      </c>
      <c r="D4882">
        <v>7</v>
      </c>
      <c r="E4882">
        <v>3260937.5</v>
      </c>
      <c r="F4882">
        <v>3446875</v>
      </c>
      <c r="G4882">
        <v>3353906.25</v>
      </c>
      <c r="H4882">
        <v>4949371340.4737921</v>
      </c>
      <c r="I4882">
        <v>4.8676662960992499E-5</v>
      </c>
      <c r="J4882">
        <v>7.2487851867223692E-5</v>
      </c>
      <c r="K4882">
        <v>2290.4274790478712</v>
      </c>
      <c r="L4882">
        <v>147470.3544329479</v>
      </c>
      <c r="M4882">
        <v>0</v>
      </c>
    </row>
    <row r="4883" spans="1:15" x14ac:dyDescent="0.15">
      <c r="A4883">
        <v>241</v>
      </c>
      <c r="B4883" t="s">
        <v>194</v>
      </c>
      <c r="C4883" t="s">
        <v>464</v>
      </c>
      <c r="D4883">
        <v>8</v>
      </c>
      <c r="E4883">
        <v>3260937.5</v>
      </c>
      <c r="F4883">
        <v>3353906.25</v>
      </c>
      <c r="G4883">
        <v>3307421.875</v>
      </c>
      <c r="H4883">
        <v>853662781.24078059</v>
      </c>
      <c r="I4883">
        <v>1.2215447176672296E-5</v>
      </c>
      <c r="J4883">
        <v>3.6026636082903489E-5</v>
      </c>
      <c r="K4883">
        <v>395.05071603844209</v>
      </c>
      <c r="L4883">
        <v>25710.519900512558</v>
      </c>
      <c r="M4883">
        <v>0</v>
      </c>
    </row>
    <row r="4884" spans="1:15" x14ac:dyDescent="0.15">
      <c r="A4884">
        <v>241</v>
      </c>
      <c r="B4884" t="s">
        <v>194</v>
      </c>
      <c r="C4884" t="s">
        <v>464</v>
      </c>
      <c r="D4884">
        <v>9</v>
      </c>
      <c r="E4884">
        <v>3260937.5</v>
      </c>
      <c r="F4884">
        <v>3307421.875</v>
      </c>
      <c r="G4884">
        <v>3284179.6875</v>
      </c>
      <c r="H4884">
        <v>85692161.940344274</v>
      </c>
      <c r="I4884">
        <v>1.6045567156602796E-6</v>
      </c>
      <c r="J4884">
        <v>2.5415745621891472E-5</v>
      </c>
      <c r="K4884">
        <v>39.65588131206902</v>
      </c>
      <c r="L4884">
        <v>2509.2409701728379</v>
      </c>
      <c r="M4884">
        <v>0</v>
      </c>
    </row>
    <row r="4885" spans="1:15" x14ac:dyDescent="0.15">
      <c r="A4885">
        <v>241</v>
      </c>
      <c r="B4885" t="s">
        <v>194</v>
      </c>
      <c r="C4885" t="s">
        <v>464</v>
      </c>
      <c r="D4885">
        <v>10</v>
      </c>
      <c r="E4885">
        <v>3260937.5</v>
      </c>
      <c r="F4885">
        <v>3284179.6875</v>
      </c>
      <c r="G4885">
        <v>3272558.59375</v>
      </c>
      <c r="H4885">
        <v>-92530946.488676772</v>
      </c>
      <c r="I4885">
        <v>-2.4602851358357597E-6</v>
      </c>
      <c r="J4885">
        <v>2.1350903770395433E-5</v>
      </c>
      <c r="K4885">
        <v>-42.820675176836765</v>
      </c>
      <c r="L4885">
        <v>-2927.4802066308084</v>
      </c>
      <c r="M4885">
        <v>0</v>
      </c>
    </row>
    <row r="4886" spans="1:15" x14ac:dyDescent="0.15">
      <c r="A4886">
        <v>241</v>
      </c>
      <c r="B4886" t="s">
        <v>194</v>
      </c>
      <c r="C4886" t="s">
        <v>464</v>
      </c>
      <c r="D4886">
        <v>11</v>
      </c>
      <c r="E4886">
        <v>3272558.59375</v>
      </c>
      <c r="F4886">
        <v>3284179.6875</v>
      </c>
      <c r="G4886">
        <v>3278369.140625</v>
      </c>
      <c r="H4886">
        <v>-23442824.234846327</v>
      </c>
      <c r="I4886">
        <v>-5.1666095927826219E-7</v>
      </c>
      <c r="J4886">
        <v>2.3294527946952931E-5</v>
      </c>
      <c r="K4886">
        <v>-10.84866847126516</v>
      </c>
      <c r="L4886">
        <v>-815.07579620448428</v>
      </c>
      <c r="M4886">
        <v>0</v>
      </c>
    </row>
    <row r="4887" spans="1:15" x14ac:dyDescent="0.15">
      <c r="A4887">
        <v>241</v>
      </c>
      <c r="B4887" t="s">
        <v>194</v>
      </c>
      <c r="C4887" t="s">
        <v>464</v>
      </c>
      <c r="D4887">
        <v>12</v>
      </c>
      <c r="E4887">
        <v>3278369.140625</v>
      </c>
      <c r="F4887">
        <v>3284179.6875</v>
      </c>
      <c r="G4887">
        <v>3281274.4140625</v>
      </c>
      <c r="H4887">
        <v>25702645.957156315</v>
      </c>
      <c r="I4887">
        <v>5.207545749945716E-7</v>
      </c>
      <c r="J4887">
        <v>2.4331943481225764E-5</v>
      </c>
      <c r="K4887">
        <v>11.8944493218959</v>
      </c>
      <c r="L4887">
        <v>683.31290571135833</v>
      </c>
      <c r="M4887">
        <v>0</v>
      </c>
    </row>
    <row r="4888" spans="1:15" x14ac:dyDescent="0.15">
      <c r="A4888">
        <v>241</v>
      </c>
      <c r="B4888" t="s">
        <v>194</v>
      </c>
      <c r="C4888" t="s">
        <v>464</v>
      </c>
      <c r="D4888">
        <v>13</v>
      </c>
      <c r="E4888">
        <v>3278369.140625</v>
      </c>
      <c r="F4888">
        <v>3281274.4140625</v>
      </c>
      <c r="G4888">
        <v>3279821.77734375</v>
      </c>
      <c r="H4888">
        <v>-171675.34886466563</v>
      </c>
      <c r="I4888">
        <v>-3.6251450118638653E-9</v>
      </c>
      <c r="J4888">
        <v>2.3807563761219329E-5</v>
      </c>
      <c r="K4888">
        <v>-7.9446440661920276E-2</v>
      </c>
      <c r="L4888">
        <v>-105.23428894980084</v>
      </c>
      <c r="M4888">
        <v>0</v>
      </c>
    </row>
    <row r="4889" spans="1:15" x14ac:dyDescent="0.15">
      <c r="A4889">
        <v>241</v>
      </c>
      <c r="B4889" t="s">
        <v>194</v>
      </c>
      <c r="C4889" t="s">
        <v>464</v>
      </c>
      <c r="D4889">
        <v>14</v>
      </c>
      <c r="E4889">
        <v>3279821.77734375</v>
      </c>
      <c r="F4889">
        <v>3281274.4140625</v>
      </c>
      <c r="G4889">
        <v>3280548.095703125</v>
      </c>
      <c r="H4889">
        <v>12433475.942008143</v>
      </c>
      <c r="I4889">
        <v>2.5713112337044983E-7</v>
      </c>
      <c r="J4889">
        <v>2.4068320029601643E-5</v>
      </c>
      <c r="K4889">
        <v>5.7538570049847859</v>
      </c>
      <c r="L4889">
        <v>279.00605567385401</v>
      </c>
      <c r="M4889">
        <v>0</v>
      </c>
    </row>
    <row r="4890" spans="1:15" x14ac:dyDescent="0.15">
      <c r="A4890">
        <v>241</v>
      </c>
      <c r="B4890" t="s">
        <v>194</v>
      </c>
      <c r="C4890" t="s">
        <v>464</v>
      </c>
      <c r="D4890">
        <v>15</v>
      </c>
      <c r="E4890">
        <v>3279821.77734375</v>
      </c>
      <c r="F4890">
        <v>3280548.095703125</v>
      </c>
      <c r="G4890">
        <v>3280184.9365234375</v>
      </c>
      <c r="H4890">
        <v>6048732.3550960198</v>
      </c>
      <c r="I4890">
        <v>1.2639655493908188E-7</v>
      </c>
      <c r="J4890">
        <v>2.3937585461170275E-5</v>
      </c>
      <c r="K4890">
        <v>2.7991803092696697</v>
      </c>
      <c r="L4890">
        <v>84.4021746379604</v>
      </c>
      <c r="M4890">
        <v>0</v>
      </c>
    </row>
    <row r="4891" spans="1:15" x14ac:dyDescent="0.15">
      <c r="A4891">
        <v>241</v>
      </c>
      <c r="B4891" t="s">
        <v>194</v>
      </c>
      <c r="C4891" t="s">
        <v>464</v>
      </c>
      <c r="D4891">
        <v>16</v>
      </c>
      <c r="E4891">
        <v>3279821.77734375</v>
      </c>
      <c r="F4891">
        <v>3280184.9365234375</v>
      </c>
      <c r="G4891">
        <v>3280003.3569335938</v>
      </c>
      <c r="H4891">
        <v>2918090.1269756844</v>
      </c>
      <c r="I4891">
        <v>6.1296840700489602E-8</v>
      </c>
      <c r="J4891">
        <v>2.3872485746931682E-5</v>
      </c>
      <c r="K4891">
        <v>1.3504086384683325</v>
      </c>
      <c r="L4891">
        <v>-11.033928645007681</v>
      </c>
      <c r="M4891">
        <v>0</v>
      </c>
    </row>
    <row r="4892" spans="1:15" x14ac:dyDescent="0.15">
      <c r="A4892">
        <v>241</v>
      </c>
      <c r="B4892" t="s">
        <v>194</v>
      </c>
      <c r="C4892" t="s">
        <v>464</v>
      </c>
      <c r="D4892">
        <v>17</v>
      </c>
      <c r="E4892">
        <v>3280003.3569335938</v>
      </c>
      <c r="F4892">
        <v>3280184.9365234375</v>
      </c>
      <c r="G4892">
        <v>3280094.1467285156</v>
      </c>
      <c r="H4892">
        <v>4478220.6605833136</v>
      </c>
      <c r="I4892">
        <v>9.3823035879124988E-8</v>
      </c>
      <c r="J4892">
        <v>2.3905011942110318E-5</v>
      </c>
      <c r="K4892">
        <v>2.0723924217127032</v>
      </c>
      <c r="L4892">
        <v>36.527198923536375</v>
      </c>
      <c r="M4892">
        <v>0</v>
      </c>
    </row>
    <row r="4893" spans="1:15" x14ac:dyDescent="0.15">
      <c r="A4893">
        <v>241</v>
      </c>
      <c r="B4893" t="s">
        <v>194</v>
      </c>
      <c r="C4893" t="s">
        <v>464</v>
      </c>
      <c r="D4893">
        <v>18</v>
      </c>
      <c r="E4893">
        <v>3280003.3569335938</v>
      </c>
      <c r="F4893">
        <v>3280094.1467285156</v>
      </c>
      <c r="G4893">
        <v>3280048.7518310547</v>
      </c>
      <c r="H4893">
        <v>3696910.4150533676</v>
      </c>
      <c r="I4893">
        <v>7.755508816129078E-8</v>
      </c>
      <c r="J4893">
        <v>2.3888743994392484E-5</v>
      </c>
      <c r="K4893">
        <v>1.7108243895488207</v>
      </c>
      <c r="L4893">
        <v>12.709008150857636</v>
      </c>
      <c r="M4893">
        <v>0</v>
      </c>
    </row>
    <row r="4894" spans="1:15" x14ac:dyDescent="0.15">
      <c r="A4894">
        <v>241</v>
      </c>
      <c r="B4894" t="s">
        <v>194</v>
      </c>
      <c r="C4894" t="s">
        <v>464</v>
      </c>
      <c r="D4894">
        <v>19</v>
      </c>
      <c r="E4894">
        <v>3280003.3569335938</v>
      </c>
      <c r="F4894">
        <v>3280048.7518310547</v>
      </c>
      <c r="G4894">
        <v>3280026.0543823242</v>
      </c>
      <c r="H4894">
        <v>3307112.9994115843</v>
      </c>
      <c r="I4894">
        <v>6.9423161750142728E-8</v>
      </c>
      <c r="J4894">
        <v>2.3880612067981335E-5</v>
      </c>
      <c r="K4894">
        <v>1.5304372957886829</v>
      </c>
      <c r="L4894">
        <v>0.82581493500852643</v>
      </c>
      <c r="M4894">
        <v>0</v>
      </c>
    </row>
    <row r="4895" spans="1:15" x14ac:dyDescent="0.15">
      <c r="A4895">
        <v>241</v>
      </c>
      <c r="B4895" t="s">
        <v>194</v>
      </c>
      <c r="C4895" t="s">
        <v>465</v>
      </c>
      <c r="D4895">
        <v>19</v>
      </c>
      <c r="E4895">
        <v>3280003.3569335938</v>
      </c>
      <c r="F4895">
        <v>3280048.7518310547</v>
      </c>
      <c r="G4895">
        <v>3280026.0543823242</v>
      </c>
      <c r="H4895">
        <v>3307112.9994115843</v>
      </c>
      <c r="I4895">
        <v>6.9423161750142728E-8</v>
      </c>
      <c r="J4895">
        <v>2.3880612067981335E-5</v>
      </c>
      <c r="K4895">
        <v>1.5304372957886829</v>
      </c>
      <c r="L4895">
        <v>0.82581493500852643</v>
      </c>
      <c r="M4895">
        <v>0</v>
      </c>
      <c r="N4895" t="s">
        <v>466</v>
      </c>
      <c r="O4895" t="s">
        <v>467</v>
      </c>
    </row>
    <row r="4896" spans="1:15" x14ac:dyDescent="0.15">
      <c r="A4896">
        <v>242</v>
      </c>
      <c r="B4896" t="s">
        <v>195</v>
      </c>
      <c r="C4896" t="s">
        <v>461</v>
      </c>
      <c r="D4896">
        <v>0</v>
      </c>
      <c r="E4896">
        <v>100000</v>
      </c>
      <c r="F4896">
        <v>12000000</v>
      </c>
      <c r="G4896">
        <v>100000</v>
      </c>
      <c r="H4896">
        <v>2266.9664606586311</v>
      </c>
      <c r="I4896">
        <v>-6.0078951592876074E-5</v>
      </c>
      <c r="J4896">
        <v>-3.9913731235111838E-5</v>
      </c>
      <c r="K4896">
        <v>9.2131378634138035E-4</v>
      </c>
      <c r="L4896">
        <v>-97.733033539341363</v>
      </c>
      <c r="M4896">
        <v>0</v>
      </c>
      <c r="O4896" t="s">
        <v>462</v>
      </c>
    </row>
    <row r="4897" spans="1:15" x14ac:dyDescent="0.15">
      <c r="A4897">
        <v>242</v>
      </c>
      <c r="B4897" t="s">
        <v>195</v>
      </c>
      <c r="C4897" t="s">
        <v>461</v>
      </c>
      <c r="D4897">
        <v>0</v>
      </c>
      <c r="E4897">
        <v>100000</v>
      </c>
      <c r="F4897">
        <v>12000000</v>
      </c>
      <c r="G4897">
        <v>12000000</v>
      </c>
      <c r="H4897">
        <v>2.141358846501812E+18</v>
      </c>
      <c r="I4897">
        <v>536.8709018347796</v>
      </c>
      <c r="J4897">
        <v>536.87092199999995</v>
      </c>
      <c r="K4897">
        <v>870265820436.09546</v>
      </c>
      <c r="L4897">
        <v>17844657054081.766</v>
      </c>
      <c r="M4897">
        <v>5</v>
      </c>
      <c r="O4897" t="s">
        <v>463</v>
      </c>
    </row>
    <row r="4898" spans="1:15" x14ac:dyDescent="0.15">
      <c r="A4898">
        <v>242</v>
      </c>
      <c r="B4898" t="s">
        <v>195</v>
      </c>
      <c r="C4898" t="s">
        <v>464</v>
      </c>
      <c r="D4898">
        <v>1</v>
      </c>
      <c r="E4898">
        <v>100000</v>
      </c>
      <c r="F4898">
        <v>12000000</v>
      </c>
      <c r="G4898">
        <v>6050000</v>
      </c>
      <c r="H4898">
        <v>2.1413588465018122E+18</v>
      </c>
      <c r="I4898">
        <v>536.87090183477972</v>
      </c>
      <c r="J4898">
        <v>536.87092200000006</v>
      </c>
      <c r="K4898">
        <v>870265820436.09558</v>
      </c>
      <c r="L4898">
        <v>35394361099103.508</v>
      </c>
      <c r="M4898">
        <v>5</v>
      </c>
    </row>
    <row r="4899" spans="1:15" x14ac:dyDescent="0.15">
      <c r="A4899">
        <v>242</v>
      </c>
      <c r="B4899" t="s">
        <v>195</v>
      </c>
      <c r="C4899" t="s">
        <v>464</v>
      </c>
      <c r="D4899">
        <v>2</v>
      </c>
      <c r="E4899">
        <v>100000</v>
      </c>
      <c r="F4899">
        <v>6050000</v>
      </c>
      <c r="G4899">
        <v>3075000</v>
      </c>
      <c r="H4899">
        <v>-68833.608477682894</v>
      </c>
      <c r="I4899">
        <v>-2.1163413463275648E-5</v>
      </c>
      <c r="J4899">
        <v>-9.9819310551141574E-7</v>
      </c>
      <c r="K4899">
        <v>-2.7974543759103195E-2</v>
      </c>
      <c r="L4899">
        <v>-102.23849133260758</v>
      </c>
      <c r="M4899">
        <v>0</v>
      </c>
    </row>
    <row r="4900" spans="1:15" x14ac:dyDescent="0.15">
      <c r="A4900">
        <v>242</v>
      </c>
      <c r="B4900" t="s">
        <v>195</v>
      </c>
      <c r="C4900" t="s">
        <v>464</v>
      </c>
      <c r="D4900">
        <v>3</v>
      </c>
      <c r="E4900">
        <v>3075000</v>
      </c>
      <c r="F4900">
        <v>6050000</v>
      </c>
      <c r="G4900">
        <v>4562500</v>
      </c>
      <c r="H4900">
        <v>2.4153446094070652E+16</v>
      </c>
      <c r="I4900">
        <v>10.515977736743507</v>
      </c>
      <c r="J4900">
        <v>10.515997901963864</v>
      </c>
      <c r="K4900">
        <v>9816158845.0035686</v>
      </c>
      <c r="L4900">
        <v>529390599222.0965</v>
      </c>
      <c r="M4900">
        <v>0</v>
      </c>
    </row>
    <row r="4901" spans="1:15" x14ac:dyDescent="0.15">
      <c r="A4901">
        <v>242</v>
      </c>
      <c r="B4901" t="s">
        <v>195</v>
      </c>
      <c r="C4901" t="s">
        <v>464</v>
      </c>
      <c r="D4901">
        <v>4</v>
      </c>
      <c r="E4901">
        <v>3075000</v>
      </c>
      <c r="F4901">
        <v>4562500</v>
      </c>
      <c r="G4901">
        <v>3818750</v>
      </c>
      <c r="H4901">
        <v>73688929282.002823</v>
      </c>
      <c r="I4901">
        <v>3.0893243382331965E-4</v>
      </c>
      <c r="J4901">
        <v>3.2909765418108391E-4</v>
      </c>
      <c r="K4901">
        <v>29947.786006732404</v>
      </c>
      <c r="L4901">
        <v>1929560.9959280607</v>
      </c>
      <c r="M4901">
        <v>0</v>
      </c>
    </row>
    <row r="4902" spans="1:15" x14ac:dyDescent="0.15">
      <c r="A4902">
        <v>242</v>
      </c>
      <c r="B4902" t="s">
        <v>195</v>
      </c>
      <c r="C4902" t="s">
        <v>464</v>
      </c>
      <c r="D4902">
        <v>5</v>
      </c>
      <c r="E4902">
        <v>3075000</v>
      </c>
      <c r="F4902">
        <v>3818750</v>
      </c>
      <c r="G4902">
        <v>3446875</v>
      </c>
      <c r="H4902">
        <v>-471720.20702515001</v>
      </c>
      <c r="I4902">
        <v>-1.4895467300868044E-5</v>
      </c>
      <c r="J4902">
        <v>5.2697530568961879E-6</v>
      </c>
      <c r="K4902">
        <v>-0.19171096598483153</v>
      </c>
      <c r="L4902">
        <v>-113.68544571605149</v>
      </c>
      <c r="M4902">
        <v>0</v>
      </c>
    </row>
    <row r="4903" spans="1:15" x14ac:dyDescent="0.15">
      <c r="A4903">
        <v>242</v>
      </c>
      <c r="B4903" t="s">
        <v>195</v>
      </c>
      <c r="C4903" t="s">
        <v>464</v>
      </c>
      <c r="D4903">
        <v>6</v>
      </c>
      <c r="E4903">
        <v>3446875</v>
      </c>
      <c r="F4903">
        <v>3818750</v>
      </c>
      <c r="G4903">
        <v>3632812.5</v>
      </c>
      <c r="H4903">
        <v>502228848.20187646</v>
      </c>
      <c r="I4903">
        <v>6.4661443343023551E-6</v>
      </c>
      <c r="J4903">
        <v>2.6631364692066588E-5</v>
      </c>
      <c r="K4903">
        <v>204.10992830141299</v>
      </c>
      <c r="L4903">
        <v>13724.794101040901</v>
      </c>
      <c r="M4903">
        <v>0</v>
      </c>
    </row>
    <row r="4904" spans="1:15" x14ac:dyDescent="0.15">
      <c r="A4904">
        <v>242</v>
      </c>
      <c r="B4904" t="s">
        <v>195</v>
      </c>
      <c r="C4904" t="s">
        <v>464</v>
      </c>
      <c r="D4904">
        <v>7</v>
      </c>
      <c r="E4904">
        <v>3446875</v>
      </c>
      <c r="F4904">
        <v>3632812.5</v>
      </c>
      <c r="G4904">
        <v>3539843.75</v>
      </c>
      <c r="H4904">
        <v>-8923255.6133968309</v>
      </c>
      <c r="I4904">
        <v>-1.0397488477855748E-5</v>
      </c>
      <c r="J4904">
        <v>9.7677318799084841E-6</v>
      </c>
      <c r="K4904">
        <v>-3.6264843606385315</v>
      </c>
      <c r="L4904">
        <v>-352.08049404431569</v>
      </c>
      <c r="M4904">
        <v>0</v>
      </c>
    </row>
    <row r="4905" spans="1:15" x14ac:dyDescent="0.15">
      <c r="A4905">
        <v>242</v>
      </c>
      <c r="B4905" t="s">
        <v>195</v>
      </c>
      <c r="C4905" t="s">
        <v>464</v>
      </c>
      <c r="D4905">
        <v>8</v>
      </c>
      <c r="E4905">
        <v>3539843.75</v>
      </c>
      <c r="F4905">
        <v>3632812.5</v>
      </c>
      <c r="G4905">
        <v>3586328.125</v>
      </c>
      <c r="H4905">
        <v>-118643055.54663976</v>
      </c>
      <c r="I4905">
        <v>-5.9069596197181583E-6</v>
      </c>
      <c r="J4905">
        <v>1.4258260738046074E-5</v>
      </c>
      <c r="K4905">
        <v>-48.217512091920334</v>
      </c>
      <c r="L4905">
        <v>-3408.2041411545342</v>
      </c>
      <c r="M4905">
        <v>0</v>
      </c>
    </row>
    <row r="4906" spans="1:15" x14ac:dyDescent="0.15">
      <c r="A4906">
        <v>242</v>
      </c>
      <c r="B4906" t="s">
        <v>195</v>
      </c>
      <c r="C4906" t="s">
        <v>464</v>
      </c>
      <c r="D4906">
        <v>9</v>
      </c>
      <c r="E4906">
        <v>3586328.125</v>
      </c>
      <c r="F4906">
        <v>3632812.5</v>
      </c>
      <c r="G4906">
        <v>3609570.3125</v>
      </c>
      <c r="H4906">
        <v>-34992863.782882199</v>
      </c>
      <c r="I4906">
        <v>-6.8238673462080312E-7</v>
      </c>
      <c r="J4906">
        <v>1.948283362314343E-5</v>
      </c>
      <c r="K4906">
        <v>-14.221387208952667</v>
      </c>
      <c r="L4906">
        <v>-1069.446797080011</v>
      </c>
      <c r="M4906">
        <v>0</v>
      </c>
    </row>
    <row r="4907" spans="1:15" x14ac:dyDescent="0.15">
      <c r="A4907">
        <v>242</v>
      </c>
      <c r="B4907" t="s">
        <v>195</v>
      </c>
      <c r="C4907" t="s">
        <v>464</v>
      </c>
      <c r="D4907">
        <v>10</v>
      </c>
      <c r="E4907">
        <v>3609570.3125</v>
      </c>
      <c r="F4907">
        <v>3632812.5</v>
      </c>
      <c r="G4907">
        <v>3621191.40625</v>
      </c>
      <c r="H4907">
        <v>179595133.91400918</v>
      </c>
      <c r="I4907">
        <v>2.6120622046557005E-6</v>
      </c>
      <c r="J4907">
        <v>2.2777282562419933E-5</v>
      </c>
      <c r="K4907">
        <v>72.988937289672236</v>
      </c>
      <c r="L4907">
        <v>4859.5592656062508</v>
      </c>
      <c r="M4907">
        <v>0</v>
      </c>
    </row>
    <row r="4908" spans="1:15" x14ac:dyDescent="0.15">
      <c r="A4908">
        <v>242</v>
      </c>
      <c r="B4908" t="s">
        <v>195</v>
      </c>
      <c r="C4908" t="s">
        <v>464</v>
      </c>
      <c r="D4908">
        <v>11</v>
      </c>
      <c r="E4908">
        <v>3609570.3125</v>
      </c>
      <c r="F4908">
        <v>3621191.40625</v>
      </c>
      <c r="G4908">
        <v>3615380.859375</v>
      </c>
      <c r="H4908">
        <v>53910007.64703393</v>
      </c>
      <c r="I4908">
        <v>9.0028191752580759E-7</v>
      </c>
      <c r="J4908">
        <v>2.106550227529004E-5</v>
      </c>
      <c r="K4908">
        <v>21.909469826276716</v>
      </c>
      <c r="L4908">
        <v>1391.1294202169752</v>
      </c>
      <c r="M4908">
        <v>0</v>
      </c>
    </row>
    <row r="4909" spans="1:15" x14ac:dyDescent="0.15">
      <c r="A4909">
        <v>242</v>
      </c>
      <c r="B4909" t="s">
        <v>195</v>
      </c>
      <c r="C4909" t="s">
        <v>464</v>
      </c>
      <c r="D4909">
        <v>12</v>
      </c>
      <c r="E4909">
        <v>3609570.3125</v>
      </c>
      <c r="F4909">
        <v>3615380.859375</v>
      </c>
      <c r="G4909">
        <v>3612475.5859375</v>
      </c>
      <c r="H4909">
        <v>5189959.720948928</v>
      </c>
      <c r="I4909">
        <v>9.3437466732632665E-8</v>
      </c>
      <c r="J4909">
        <v>2.0258657824496865E-5</v>
      </c>
      <c r="K4909">
        <v>2.1092422514612315</v>
      </c>
      <c r="L4909">
        <v>43.667676015644091</v>
      </c>
      <c r="M4909">
        <v>0</v>
      </c>
    </row>
    <row r="4910" spans="1:15" x14ac:dyDescent="0.15">
      <c r="A4910">
        <v>242</v>
      </c>
      <c r="B4910" t="s">
        <v>195</v>
      </c>
      <c r="C4910" t="s">
        <v>464</v>
      </c>
      <c r="D4910">
        <v>13</v>
      </c>
      <c r="E4910">
        <v>3609570.3125</v>
      </c>
      <c r="F4910">
        <v>3612475.5859375</v>
      </c>
      <c r="G4910">
        <v>3611022.94921875</v>
      </c>
      <c r="H4910">
        <v>-15928948.633529164</v>
      </c>
      <c r="I4910">
        <v>-2.9827610598703161E-7</v>
      </c>
      <c r="J4910">
        <v>1.9866944251777201E-5</v>
      </c>
      <c r="K4910">
        <v>-6.4736555360110444</v>
      </c>
      <c r="L4910">
        <v>-541.12011630874338</v>
      </c>
      <c r="M4910">
        <v>0</v>
      </c>
    </row>
    <row r="4911" spans="1:15" x14ac:dyDescent="0.15">
      <c r="A4911">
        <v>242</v>
      </c>
      <c r="B4911" t="s">
        <v>195</v>
      </c>
      <c r="C4911" t="s">
        <v>464</v>
      </c>
      <c r="D4911">
        <v>14</v>
      </c>
      <c r="E4911">
        <v>3611022.94921875</v>
      </c>
      <c r="F4911">
        <v>3612475.5859375</v>
      </c>
      <c r="G4911">
        <v>3611749.267578125</v>
      </c>
      <c r="H4911">
        <v>-5631240.8764256584</v>
      </c>
      <c r="I4911">
        <v>-1.03379011919494E-7</v>
      </c>
      <c r="J4911">
        <v>2.0061841345844739E-5</v>
      </c>
      <c r="K4911">
        <v>-2.2885825369259081</v>
      </c>
      <c r="L4911">
        <v>-255.91450178937012</v>
      </c>
      <c r="M4911">
        <v>0</v>
      </c>
    </row>
    <row r="4912" spans="1:15" x14ac:dyDescent="0.15">
      <c r="A4912">
        <v>242</v>
      </c>
      <c r="B4912" t="s">
        <v>195</v>
      </c>
      <c r="C4912" t="s">
        <v>464</v>
      </c>
      <c r="D4912">
        <v>15</v>
      </c>
      <c r="E4912">
        <v>3611749.267578125</v>
      </c>
      <c r="F4912">
        <v>3612475.5859375</v>
      </c>
      <c r="G4912">
        <v>3612112.4267578125</v>
      </c>
      <c r="H4912">
        <v>-286688.67262588482</v>
      </c>
      <c r="I4912">
        <v>-5.2117909188826889E-9</v>
      </c>
      <c r="J4912">
        <v>2.016000856684535E-5</v>
      </c>
      <c r="K4912">
        <v>-0.11651263089326851</v>
      </c>
      <c r="L4912">
        <v>-107.93687014009177</v>
      </c>
      <c r="M4912">
        <v>0</v>
      </c>
    </row>
    <row r="4913" spans="1:15" x14ac:dyDescent="0.15">
      <c r="A4913">
        <v>242</v>
      </c>
      <c r="B4913" t="s">
        <v>195</v>
      </c>
      <c r="C4913" t="s">
        <v>464</v>
      </c>
      <c r="D4913">
        <v>16</v>
      </c>
      <c r="E4913">
        <v>3612112.4267578125</v>
      </c>
      <c r="F4913">
        <v>3612475.5859375</v>
      </c>
      <c r="G4913">
        <v>3612294.0063476563</v>
      </c>
      <c r="H4913">
        <v>2435040.0612404356</v>
      </c>
      <c r="I4913">
        <v>4.4052326858020865E-8</v>
      </c>
      <c r="J4913">
        <v>2.0209272684622253E-5</v>
      </c>
      <c r="K4913">
        <v>0.98962027786797413</v>
      </c>
      <c r="L4913">
        <v>-32.590202874918447</v>
      </c>
      <c r="M4913">
        <v>0</v>
      </c>
    </row>
    <row r="4914" spans="1:15" x14ac:dyDescent="0.15">
      <c r="A4914">
        <v>242</v>
      </c>
      <c r="B4914" t="s">
        <v>195</v>
      </c>
      <c r="C4914" t="s">
        <v>464</v>
      </c>
      <c r="D4914">
        <v>17</v>
      </c>
      <c r="E4914">
        <v>3612294.0063476563</v>
      </c>
      <c r="F4914">
        <v>3612475.5859375</v>
      </c>
      <c r="G4914">
        <v>3612384.7961425781</v>
      </c>
      <c r="H4914">
        <v>3808342.4199211458</v>
      </c>
      <c r="I4914">
        <v>6.8729770594753574E-8</v>
      </c>
      <c r="J4914">
        <v>2.0233950128358986E-5</v>
      </c>
      <c r="K4914">
        <v>1.547741634237789</v>
      </c>
      <c r="L4914">
        <v>5.4246054846598168</v>
      </c>
      <c r="M4914">
        <v>0</v>
      </c>
    </row>
    <row r="4915" spans="1:15" x14ac:dyDescent="0.15">
      <c r="A4915">
        <v>242</v>
      </c>
      <c r="B4915" t="s">
        <v>195</v>
      </c>
      <c r="C4915" t="s">
        <v>464</v>
      </c>
      <c r="D4915">
        <v>18</v>
      </c>
      <c r="E4915">
        <v>3612294.0063476563</v>
      </c>
      <c r="F4915">
        <v>3612384.7961425781</v>
      </c>
      <c r="G4915">
        <v>3612339.4012451172</v>
      </c>
      <c r="H4915">
        <v>3120653.0881905155</v>
      </c>
      <c r="I4915">
        <v>5.6387269501471758E-8</v>
      </c>
      <c r="J4915">
        <v>2.0221607627265704E-5</v>
      </c>
      <c r="K4915">
        <v>1.2682590423959825</v>
      </c>
      <c r="L4915">
        <v>-13.611298896364087</v>
      </c>
      <c r="M4915">
        <v>0</v>
      </c>
    </row>
    <row r="4916" spans="1:15" x14ac:dyDescent="0.15">
      <c r="A4916">
        <v>242</v>
      </c>
      <c r="B4916" t="s">
        <v>195</v>
      </c>
      <c r="C4916" t="s">
        <v>464</v>
      </c>
      <c r="D4916">
        <v>19</v>
      </c>
      <c r="E4916">
        <v>3612339.4012451172</v>
      </c>
      <c r="F4916">
        <v>3612384.7961425781</v>
      </c>
      <c r="G4916">
        <v>3612362.0986938477</v>
      </c>
      <c r="H4916">
        <v>3464238.0641289963</v>
      </c>
      <c r="I4916">
        <v>6.2557574951664055E-8</v>
      </c>
      <c r="J4916">
        <v>2.0227777932715897E-5</v>
      </c>
      <c r="K4916">
        <v>1.4078947981980006</v>
      </c>
      <c r="L4916">
        <v>-4.1004758249016557</v>
      </c>
      <c r="M4916">
        <v>0</v>
      </c>
    </row>
    <row r="4917" spans="1:15" x14ac:dyDescent="0.15">
      <c r="A4917">
        <v>242</v>
      </c>
      <c r="B4917" t="s">
        <v>195</v>
      </c>
      <c r="C4917" t="s">
        <v>464</v>
      </c>
      <c r="D4917">
        <v>20</v>
      </c>
      <c r="E4917">
        <v>3612362.0986938477</v>
      </c>
      <c r="F4917">
        <v>3612384.7961425781</v>
      </c>
      <c r="G4917">
        <v>3612373.4474182129</v>
      </c>
      <c r="H4917">
        <v>3636159.4668507404</v>
      </c>
      <c r="I4917">
        <v>6.5642255604229601E-8</v>
      </c>
      <c r="J4917">
        <v>2.0230862613368462E-5</v>
      </c>
      <c r="K4917">
        <v>1.4777650681130978</v>
      </c>
      <c r="L4917">
        <v>0.6584595911457467</v>
      </c>
      <c r="M4917">
        <v>0</v>
      </c>
    </row>
    <row r="4918" spans="1:15" x14ac:dyDescent="0.15">
      <c r="A4918">
        <v>242</v>
      </c>
      <c r="B4918" t="s">
        <v>195</v>
      </c>
      <c r="C4918" t="s">
        <v>465</v>
      </c>
      <c r="D4918">
        <v>20</v>
      </c>
      <c r="E4918">
        <v>3612362.0986938477</v>
      </c>
      <c r="F4918">
        <v>3612384.7961425781</v>
      </c>
      <c r="G4918">
        <v>3612373.4474182129</v>
      </c>
      <c r="H4918">
        <v>3636159.4668507404</v>
      </c>
      <c r="I4918">
        <v>6.5642255604229601E-8</v>
      </c>
      <c r="J4918">
        <v>2.0230862613368462E-5</v>
      </c>
      <c r="K4918">
        <v>1.4777650681130978</v>
      </c>
      <c r="L4918">
        <v>0.6584595911457467</v>
      </c>
      <c r="M4918">
        <v>0</v>
      </c>
      <c r="N4918" t="s">
        <v>466</v>
      </c>
      <c r="O4918" t="s">
        <v>467</v>
      </c>
    </row>
    <row r="4919" spans="1:15" x14ac:dyDescent="0.15">
      <c r="A4919">
        <v>243</v>
      </c>
      <c r="B4919" t="s">
        <v>196</v>
      </c>
      <c r="C4919" t="s">
        <v>461</v>
      </c>
      <c r="D4919">
        <v>0</v>
      </c>
      <c r="E4919">
        <v>100000</v>
      </c>
      <c r="F4919">
        <v>12000000</v>
      </c>
      <c r="G4919">
        <v>100000</v>
      </c>
      <c r="H4919">
        <v>2177.9377098089967</v>
      </c>
      <c r="I4919">
        <v>-5.8510886344531211E-5</v>
      </c>
      <c r="J4919">
        <v>-3.936403829398897E-5</v>
      </c>
      <c r="K4919">
        <v>8.5445888772705701E-4</v>
      </c>
      <c r="L4919">
        <v>-97.822062290190999</v>
      </c>
      <c r="M4919">
        <v>0</v>
      </c>
      <c r="O4919" t="s">
        <v>462</v>
      </c>
    </row>
    <row r="4920" spans="1:15" x14ac:dyDescent="0.15">
      <c r="A4920">
        <v>243</v>
      </c>
      <c r="B4920" t="s">
        <v>196</v>
      </c>
      <c r="C4920" t="s">
        <v>461</v>
      </c>
      <c r="D4920">
        <v>0</v>
      </c>
      <c r="E4920">
        <v>100000</v>
      </c>
      <c r="F4920">
        <v>12000000</v>
      </c>
      <c r="G4920">
        <v>12000000</v>
      </c>
      <c r="H4920">
        <v>2.3213791530745083E+18</v>
      </c>
      <c r="I4920">
        <v>536.87090285315196</v>
      </c>
      <c r="J4920">
        <v>536.87092200000006</v>
      </c>
      <c r="K4920">
        <v>910734517426.93555</v>
      </c>
      <c r="L4920">
        <v>19344826275520.902</v>
      </c>
      <c r="M4920">
        <v>5</v>
      </c>
      <c r="O4920" t="s">
        <v>463</v>
      </c>
    </row>
    <row r="4921" spans="1:15" x14ac:dyDescent="0.15">
      <c r="A4921">
        <v>243</v>
      </c>
      <c r="B4921" t="s">
        <v>196</v>
      </c>
      <c r="C4921" t="s">
        <v>464</v>
      </c>
      <c r="D4921">
        <v>1</v>
      </c>
      <c r="E4921">
        <v>100000</v>
      </c>
      <c r="F4921">
        <v>12000000</v>
      </c>
      <c r="G4921">
        <v>6050000</v>
      </c>
      <c r="H4921">
        <v>2.3213791530745083E+18</v>
      </c>
      <c r="I4921">
        <v>536.87090285315196</v>
      </c>
      <c r="J4921">
        <v>536.87092200000006</v>
      </c>
      <c r="K4921">
        <v>910734517426.93555</v>
      </c>
      <c r="L4921">
        <v>38369903356503.445</v>
      </c>
      <c r="M4921">
        <v>5</v>
      </c>
    </row>
    <row r="4922" spans="1:15" x14ac:dyDescent="0.15">
      <c r="A4922">
        <v>243</v>
      </c>
      <c r="B4922" t="s">
        <v>196</v>
      </c>
      <c r="C4922" t="s">
        <v>464</v>
      </c>
      <c r="D4922">
        <v>2</v>
      </c>
      <c r="E4922">
        <v>100000</v>
      </c>
      <c r="F4922">
        <v>6050000</v>
      </c>
      <c r="G4922">
        <v>3075000</v>
      </c>
      <c r="H4922">
        <v>-48705.228180965758</v>
      </c>
      <c r="I4922">
        <v>-2.1887854074473544E-5</v>
      </c>
      <c r="J4922">
        <v>-2.7410060239313001E-6</v>
      </c>
      <c r="K4922">
        <v>-1.9108266921761621E-2</v>
      </c>
      <c r="L4922">
        <v>-101.5839098595436</v>
      </c>
      <c r="M4922">
        <v>0</v>
      </c>
    </row>
    <row r="4923" spans="1:15" x14ac:dyDescent="0.15">
      <c r="A4923">
        <v>243</v>
      </c>
      <c r="B4923" t="s">
        <v>196</v>
      </c>
      <c r="C4923" t="s">
        <v>464</v>
      </c>
      <c r="D4923">
        <v>3</v>
      </c>
      <c r="E4923">
        <v>3075000</v>
      </c>
      <c r="F4923">
        <v>6050000</v>
      </c>
      <c r="G4923">
        <v>4562500</v>
      </c>
      <c r="H4923">
        <v>1126930737295366.5</v>
      </c>
      <c r="I4923">
        <v>0.70684000983484196</v>
      </c>
      <c r="J4923">
        <v>0.70685915668289245</v>
      </c>
      <c r="K4923">
        <v>442122830.23433119</v>
      </c>
      <c r="L4923">
        <v>24699851676.3368</v>
      </c>
      <c r="M4923">
        <v>0</v>
      </c>
    </row>
    <row r="4924" spans="1:15" x14ac:dyDescent="0.15">
      <c r="A4924">
        <v>243</v>
      </c>
      <c r="B4924" t="s">
        <v>196</v>
      </c>
      <c r="C4924" t="s">
        <v>464</v>
      </c>
      <c r="D4924">
        <v>4</v>
      </c>
      <c r="E4924">
        <v>3075000</v>
      </c>
      <c r="F4924">
        <v>4562500</v>
      </c>
      <c r="G4924">
        <v>3818750</v>
      </c>
      <c r="H4924">
        <v>1739132856.7329192</v>
      </c>
      <c r="I4924">
        <v>1.6776258590840384E-5</v>
      </c>
      <c r="J4924">
        <v>3.5923106641382629E-5</v>
      </c>
      <c r="K4924">
        <v>682.30487937320845</v>
      </c>
      <c r="L4924">
        <v>45441.940601844035</v>
      </c>
      <c r="M4924">
        <v>0</v>
      </c>
    </row>
    <row r="4925" spans="1:15" x14ac:dyDescent="0.15">
      <c r="A4925">
        <v>243</v>
      </c>
      <c r="B4925" t="s">
        <v>196</v>
      </c>
      <c r="C4925" t="s">
        <v>464</v>
      </c>
      <c r="D4925">
        <v>5</v>
      </c>
      <c r="E4925">
        <v>3075000</v>
      </c>
      <c r="F4925">
        <v>3818750</v>
      </c>
      <c r="G4925">
        <v>3446875</v>
      </c>
      <c r="H4925">
        <v>-149735.45765014927</v>
      </c>
      <c r="I4925">
        <v>-1.7212940843062614E-5</v>
      </c>
      <c r="J4925">
        <v>1.9339072074796292E-6</v>
      </c>
      <c r="K4925">
        <v>-5.8744927378234738E-2</v>
      </c>
      <c r="L4925">
        <v>-104.34409305965981</v>
      </c>
      <c r="M4925">
        <v>0</v>
      </c>
    </row>
    <row r="4926" spans="1:15" x14ac:dyDescent="0.15">
      <c r="A4926">
        <v>243</v>
      </c>
      <c r="B4926" t="s">
        <v>196</v>
      </c>
      <c r="C4926" t="s">
        <v>464</v>
      </c>
      <c r="D4926">
        <v>6</v>
      </c>
      <c r="E4926">
        <v>3446875</v>
      </c>
      <c r="F4926">
        <v>3818750</v>
      </c>
      <c r="G4926">
        <v>3632812.5</v>
      </c>
      <c r="H4926">
        <v>-947132.86142182664</v>
      </c>
      <c r="I4926">
        <v>-1.286145045883282E-5</v>
      </c>
      <c r="J4926">
        <v>6.2853975917094259E-6</v>
      </c>
      <c r="K4926">
        <v>-0.37158367186323821</v>
      </c>
      <c r="L4926">
        <v>-126.07161424989114</v>
      </c>
      <c r="M4926">
        <v>0</v>
      </c>
    </row>
    <row r="4927" spans="1:15" x14ac:dyDescent="0.15">
      <c r="A4927">
        <v>243</v>
      </c>
      <c r="B4927" t="s">
        <v>196</v>
      </c>
      <c r="C4927" t="s">
        <v>464</v>
      </c>
      <c r="D4927">
        <v>7</v>
      </c>
      <c r="E4927">
        <v>3632812.5</v>
      </c>
      <c r="F4927">
        <v>3818750</v>
      </c>
      <c r="G4927">
        <v>3725781.25</v>
      </c>
      <c r="H4927">
        <v>-51252351.48613663</v>
      </c>
      <c r="I4927">
        <v>-7.7235081309386102E-6</v>
      </c>
      <c r="J4927">
        <v>1.1423339919603635E-5</v>
      </c>
      <c r="K4927">
        <v>-20.107566459318569</v>
      </c>
      <c r="L4927">
        <v>-1475.6135437671396</v>
      </c>
      <c r="M4927">
        <v>0</v>
      </c>
    </row>
    <row r="4928" spans="1:15" x14ac:dyDescent="0.15">
      <c r="A4928">
        <v>243</v>
      </c>
      <c r="B4928" t="s">
        <v>196</v>
      </c>
      <c r="C4928" t="s">
        <v>464</v>
      </c>
      <c r="D4928">
        <v>8</v>
      </c>
      <c r="E4928">
        <v>3725781.25</v>
      </c>
      <c r="F4928">
        <v>3818750</v>
      </c>
      <c r="G4928">
        <v>3772265.625</v>
      </c>
      <c r="H4928">
        <v>29655170.011983067</v>
      </c>
      <c r="I4928">
        <v>4.894060773966552E-7</v>
      </c>
      <c r="J4928">
        <v>1.96362541279389E-5</v>
      </c>
      <c r="K4928">
        <v>11.634457436350669</v>
      </c>
      <c r="L4928">
        <v>686.1368461289909</v>
      </c>
      <c r="M4928">
        <v>0</v>
      </c>
    </row>
    <row r="4929" spans="1:15" x14ac:dyDescent="0.15">
      <c r="A4929">
        <v>243</v>
      </c>
      <c r="B4929" t="s">
        <v>196</v>
      </c>
      <c r="C4929" t="s">
        <v>464</v>
      </c>
      <c r="D4929">
        <v>9</v>
      </c>
      <c r="E4929">
        <v>3725781.25</v>
      </c>
      <c r="F4929">
        <v>3772265.625</v>
      </c>
      <c r="G4929">
        <v>3749023.4375</v>
      </c>
      <c r="H4929">
        <v>-127602183.42173751</v>
      </c>
      <c r="I4929">
        <v>-4.6217805511751137E-6</v>
      </c>
      <c r="J4929">
        <v>1.4525067499367131E-5</v>
      </c>
      <c r="K4929">
        <v>-50.061495894500879</v>
      </c>
      <c r="L4929">
        <v>-3503.6112483422562</v>
      </c>
      <c r="M4929">
        <v>0</v>
      </c>
    </row>
    <row r="4930" spans="1:15" x14ac:dyDescent="0.15">
      <c r="A4930">
        <v>243</v>
      </c>
      <c r="B4930" t="s">
        <v>196</v>
      </c>
      <c r="C4930" t="s">
        <v>464</v>
      </c>
      <c r="D4930">
        <v>10</v>
      </c>
      <c r="E4930">
        <v>3749023.4375</v>
      </c>
      <c r="F4930">
        <v>3772265.625</v>
      </c>
      <c r="G4930">
        <v>3760644.53125</v>
      </c>
      <c r="H4930">
        <v>-98146882.681439951</v>
      </c>
      <c r="I4930">
        <v>-2.2591295265695778E-6</v>
      </c>
      <c r="J4930">
        <v>1.6887718523972667E-5</v>
      </c>
      <c r="K4930">
        <v>-38.505452122051643</v>
      </c>
      <c r="L4930">
        <v>-2709.8420594093463</v>
      </c>
      <c r="M4930">
        <v>0</v>
      </c>
    </row>
    <row r="4931" spans="1:15" x14ac:dyDescent="0.15">
      <c r="A4931">
        <v>243</v>
      </c>
      <c r="B4931" t="s">
        <v>196</v>
      </c>
      <c r="C4931" t="s">
        <v>464</v>
      </c>
      <c r="D4931">
        <v>11</v>
      </c>
      <c r="E4931">
        <v>3760644.53125</v>
      </c>
      <c r="F4931">
        <v>3772265.625</v>
      </c>
      <c r="G4931">
        <v>3766455.078125</v>
      </c>
      <c r="H4931">
        <v>-48592065.047208361</v>
      </c>
      <c r="I4931">
        <v>-9.3684354400076959E-7</v>
      </c>
      <c r="J4931">
        <v>1.8210004506541475E-5</v>
      </c>
      <c r="K4931">
        <v>-19.063870222550911</v>
      </c>
      <c r="L4931">
        <v>-1390.1272958072354</v>
      </c>
      <c r="M4931">
        <v>0</v>
      </c>
    </row>
    <row r="4932" spans="1:15" x14ac:dyDescent="0.15">
      <c r="A4932">
        <v>243</v>
      </c>
      <c r="B4932" t="s">
        <v>196</v>
      </c>
      <c r="C4932" t="s">
        <v>464</v>
      </c>
      <c r="D4932">
        <v>12</v>
      </c>
      <c r="E4932">
        <v>3766455.078125</v>
      </c>
      <c r="F4932">
        <v>3772265.625</v>
      </c>
      <c r="G4932">
        <v>3769360.3515625</v>
      </c>
      <c r="H4932">
        <v>-13329951.015268793</v>
      </c>
      <c r="I4932">
        <v>-2.3721293076895867E-7</v>
      </c>
      <c r="J4932">
        <v>1.8909635119773286E-5</v>
      </c>
      <c r="K4932">
        <v>-5.2296698232758967</v>
      </c>
      <c r="L4932">
        <v>-453.63960385860094</v>
      </c>
      <c r="M4932">
        <v>0</v>
      </c>
    </row>
    <row r="4933" spans="1:15" x14ac:dyDescent="0.15">
      <c r="A4933">
        <v>243</v>
      </c>
      <c r="B4933" t="s">
        <v>196</v>
      </c>
      <c r="C4933" t="s">
        <v>464</v>
      </c>
      <c r="D4933">
        <v>13</v>
      </c>
      <c r="E4933">
        <v>3769360.3515625</v>
      </c>
      <c r="F4933">
        <v>3772265.625</v>
      </c>
      <c r="G4933">
        <v>3770812.98828125</v>
      </c>
      <c r="H4933">
        <v>7161460.5469510816</v>
      </c>
      <c r="I4933">
        <v>1.2265935264897001E-7</v>
      </c>
      <c r="J4933">
        <v>1.9269507403191215E-5</v>
      </c>
      <c r="K4933">
        <v>2.8096182851738534</v>
      </c>
      <c r="L4933">
        <v>89.918210455069556</v>
      </c>
      <c r="M4933">
        <v>0</v>
      </c>
    </row>
    <row r="4934" spans="1:15" x14ac:dyDescent="0.15">
      <c r="A4934">
        <v>243</v>
      </c>
      <c r="B4934" t="s">
        <v>196</v>
      </c>
      <c r="C4934" t="s">
        <v>464</v>
      </c>
      <c r="D4934">
        <v>14</v>
      </c>
      <c r="E4934">
        <v>3769360.3515625</v>
      </c>
      <c r="F4934">
        <v>3770812.98828125</v>
      </c>
      <c r="G4934">
        <v>3770086.669921875</v>
      </c>
      <c r="H4934">
        <v>-3330028.2314443854</v>
      </c>
      <c r="I4934">
        <v>-5.8128672946909307E-8</v>
      </c>
      <c r="J4934">
        <v>1.9088719377595336E-5</v>
      </c>
      <c r="K4934">
        <v>-1.3064525242961171</v>
      </c>
      <c r="L4934">
        <v>-188.32763071500929</v>
      </c>
      <c r="M4934">
        <v>0</v>
      </c>
    </row>
    <row r="4935" spans="1:15" x14ac:dyDescent="0.15">
      <c r="A4935">
        <v>243</v>
      </c>
      <c r="B4935" t="s">
        <v>196</v>
      </c>
      <c r="C4935" t="s">
        <v>464</v>
      </c>
      <c r="D4935">
        <v>15</v>
      </c>
      <c r="E4935">
        <v>3770086.669921875</v>
      </c>
      <c r="F4935">
        <v>3770812.98828125</v>
      </c>
      <c r="G4935">
        <v>3770449.8291015625</v>
      </c>
      <c r="H4935">
        <v>1853681.9565822165</v>
      </c>
      <c r="I4935">
        <v>3.205094054309338E-8</v>
      </c>
      <c r="J4935">
        <v>1.9178898991085338E-5</v>
      </c>
      <c r="K4935">
        <v>0.72724532739729353</v>
      </c>
      <c r="L4935">
        <v>-50.836583415726842</v>
      </c>
      <c r="M4935">
        <v>0</v>
      </c>
    </row>
    <row r="4936" spans="1:15" x14ac:dyDescent="0.15">
      <c r="A4936">
        <v>243</v>
      </c>
      <c r="B4936" t="s">
        <v>196</v>
      </c>
      <c r="C4936" t="s">
        <v>464</v>
      </c>
      <c r="D4936">
        <v>16</v>
      </c>
      <c r="E4936">
        <v>3770449.8291015625</v>
      </c>
      <c r="F4936">
        <v>3770812.98828125</v>
      </c>
      <c r="G4936">
        <v>3770631.4086914063</v>
      </c>
      <c r="H4936">
        <v>4492032.4569289861</v>
      </c>
      <c r="I4936">
        <v>7.7302117107467345E-8</v>
      </c>
      <c r="J4936">
        <v>1.9224150167649712E-5</v>
      </c>
      <c r="K4936">
        <v>1.7623355523413902</v>
      </c>
      <c r="L4936">
        <v>19.132102028714108</v>
      </c>
      <c r="M4936">
        <v>0</v>
      </c>
    </row>
    <row r="4937" spans="1:15" x14ac:dyDescent="0.15">
      <c r="A4937">
        <v>243</v>
      </c>
      <c r="B4937" t="s">
        <v>196</v>
      </c>
      <c r="C4937" t="s">
        <v>464</v>
      </c>
      <c r="D4937">
        <v>17</v>
      </c>
      <c r="E4937">
        <v>3770449.8291015625</v>
      </c>
      <c r="F4937">
        <v>3770631.4086914063</v>
      </c>
      <c r="G4937">
        <v>3770540.6188964844</v>
      </c>
      <c r="H4937">
        <v>3169005.6293010879</v>
      </c>
      <c r="I4937">
        <v>5.4663705168542226E-8</v>
      </c>
      <c r="J4937">
        <v>1.9201511755710787E-5</v>
      </c>
      <c r="K4937">
        <v>1.2432793706716527</v>
      </c>
      <c r="L4937">
        <v>-15.953547525273613</v>
      </c>
      <c r="M4937">
        <v>0</v>
      </c>
    </row>
    <row r="4938" spans="1:15" x14ac:dyDescent="0.15">
      <c r="A4938">
        <v>243</v>
      </c>
      <c r="B4938" t="s">
        <v>196</v>
      </c>
      <c r="C4938" t="s">
        <v>464</v>
      </c>
      <c r="D4938">
        <v>18</v>
      </c>
      <c r="E4938">
        <v>3770540.6188964844</v>
      </c>
      <c r="F4938">
        <v>3770631.4086914063</v>
      </c>
      <c r="G4938">
        <v>3770586.0137939453</v>
      </c>
      <c r="H4938">
        <v>3829481.70464744</v>
      </c>
      <c r="I4938">
        <v>6.5978447402327247E-8</v>
      </c>
      <c r="J4938">
        <v>1.9212826497944572E-5</v>
      </c>
      <c r="K4938">
        <v>1.5024004879419297</v>
      </c>
      <c r="L4938">
        <v>1.5619771207455928</v>
      </c>
      <c r="M4938">
        <v>0</v>
      </c>
    </row>
    <row r="4939" spans="1:15" x14ac:dyDescent="0.15">
      <c r="A4939">
        <v>243</v>
      </c>
      <c r="B4939" t="s">
        <v>196</v>
      </c>
      <c r="C4939" t="s">
        <v>464</v>
      </c>
      <c r="D4939">
        <v>19</v>
      </c>
      <c r="E4939">
        <v>3770540.6188964844</v>
      </c>
      <c r="F4939">
        <v>3770586.0137939453</v>
      </c>
      <c r="G4939">
        <v>3770563.3163452148</v>
      </c>
      <c r="H4939">
        <v>3499033.411058343</v>
      </c>
      <c r="I4939">
        <v>6.0320798017974393E-8</v>
      </c>
      <c r="J4939">
        <v>1.9207168848560219E-5</v>
      </c>
      <c r="K4939">
        <v>1.3727574407051903</v>
      </c>
      <c r="L4939">
        <v>-7.2013087304436034</v>
      </c>
      <c r="M4939">
        <v>0</v>
      </c>
    </row>
    <row r="4940" spans="1:15" x14ac:dyDescent="0.15">
      <c r="A4940">
        <v>243</v>
      </c>
      <c r="B4940" t="s">
        <v>196</v>
      </c>
      <c r="C4940" t="s">
        <v>464</v>
      </c>
      <c r="D4940">
        <v>20</v>
      </c>
      <c r="E4940">
        <v>3770563.3163452148</v>
      </c>
      <c r="F4940">
        <v>3770586.0137939453</v>
      </c>
      <c r="G4940">
        <v>3770574.6650695801</v>
      </c>
      <c r="H4940">
        <v>3664164.2426860943</v>
      </c>
      <c r="I4940">
        <v>6.3148855456389143E-8</v>
      </c>
      <c r="J4940">
        <v>1.9209996905998634E-5</v>
      </c>
      <c r="K4940">
        <v>1.4375423544732091</v>
      </c>
      <c r="L4940">
        <v>-2.8221274430464618</v>
      </c>
      <c r="M4940">
        <v>0</v>
      </c>
    </row>
    <row r="4941" spans="1:15" x14ac:dyDescent="0.15">
      <c r="A4941">
        <v>243</v>
      </c>
      <c r="B4941" t="s">
        <v>196</v>
      </c>
      <c r="C4941" t="s">
        <v>464</v>
      </c>
      <c r="D4941">
        <v>21</v>
      </c>
      <c r="E4941">
        <v>3770574.6650695801</v>
      </c>
      <c r="F4941">
        <v>3770586.0137939453</v>
      </c>
      <c r="G4941">
        <v>3770580.3394317627</v>
      </c>
      <c r="H4941">
        <v>3746873.0157074323</v>
      </c>
      <c r="I4941">
        <v>6.456471559509845E-8</v>
      </c>
      <c r="J4941">
        <v>1.9211412766137343E-5</v>
      </c>
      <c r="K4941">
        <v>1.4699910539391274</v>
      </c>
      <c r="L4941">
        <v>-0.62874469153740842</v>
      </c>
      <c r="M4941">
        <v>0</v>
      </c>
    </row>
    <row r="4942" spans="1:15" x14ac:dyDescent="0.15">
      <c r="A4942">
        <v>243</v>
      </c>
      <c r="B4942" t="s">
        <v>196</v>
      </c>
      <c r="C4942" t="s">
        <v>465</v>
      </c>
      <c r="D4942">
        <v>21</v>
      </c>
      <c r="E4942">
        <v>3770574.6650695801</v>
      </c>
      <c r="F4942">
        <v>3770586.0137939453</v>
      </c>
      <c r="G4942">
        <v>3770580.3394317627</v>
      </c>
      <c r="H4942">
        <v>3746873.0157074323</v>
      </c>
      <c r="I4942">
        <v>6.456471559509845E-8</v>
      </c>
      <c r="J4942">
        <v>1.9211412766137343E-5</v>
      </c>
      <c r="K4942">
        <v>1.4699910539391274</v>
      </c>
      <c r="L4942">
        <v>-0.62874469153740842</v>
      </c>
      <c r="M4942">
        <v>0</v>
      </c>
      <c r="N4942" t="s">
        <v>466</v>
      </c>
      <c r="O4942" t="s">
        <v>467</v>
      </c>
    </row>
    <row r="4943" spans="1:15" x14ac:dyDescent="0.15">
      <c r="A4943">
        <v>244</v>
      </c>
      <c r="B4943" t="s">
        <v>197</v>
      </c>
      <c r="C4943" t="s">
        <v>461</v>
      </c>
      <c r="D4943">
        <v>0</v>
      </c>
      <c r="E4943">
        <v>100000</v>
      </c>
      <c r="F4943">
        <v>12000000</v>
      </c>
      <c r="G4943">
        <v>100000</v>
      </c>
      <c r="H4943">
        <v>1983.5990812652888</v>
      </c>
      <c r="I4943">
        <v>-5.0403901898059625E-5</v>
      </c>
      <c r="J4943">
        <v>-3.5200733348046482E-5</v>
      </c>
      <c r="K4943">
        <v>6.5980875751147391E-4</v>
      </c>
      <c r="L4943">
        <v>-98.016400918734718</v>
      </c>
      <c r="M4943">
        <v>0</v>
      </c>
      <c r="O4943" t="s">
        <v>462</v>
      </c>
    </row>
    <row r="4944" spans="1:15" x14ac:dyDescent="0.15">
      <c r="A4944">
        <v>244</v>
      </c>
      <c r="B4944" t="s">
        <v>197</v>
      </c>
      <c r="C4944" t="s">
        <v>461</v>
      </c>
      <c r="D4944">
        <v>0</v>
      </c>
      <c r="E4944">
        <v>100000</v>
      </c>
      <c r="F4944">
        <v>12000000</v>
      </c>
      <c r="G4944">
        <v>12000000</v>
      </c>
      <c r="H4944">
        <v>3.3250595186698977E+18</v>
      </c>
      <c r="I4944">
        <v>536.87090679683149</v>
      </c>
      <c r="J4944">
        <v>536.87092200000006</v>
      </c>
      <c r="K4944">
        <v>1106021579857.6838</v>
      </c>
      <c r="L4944">
        <v>27708829322149.148</v>
      </c>
      <c r="M4944">
        <v>5</v>
      </c>
      <c r="O4944" t="s">
        <v>463</v>
      </c>
    </row>
    <row r="4945" spans="1:13" x14ac:dyDescent="0.15">
      <c r="A4945">
        <v>244</v>
      </c>
      <c r="B4945" t="s">
        <v>197</v>
      </c>
      <c r="C4945" t="s">
        <v>464</v>
      </c>
      <c r="D4945">
        <v>1</v>
      </c>
      <c r="E4945">
        <v>100000</v>
      </c>
      <c r="F4945">
        <v>12000000</v>
      </c>
      <c r="G4945">
        <v>6050000</v>
      </c>
      <c r="H4945">
        <v>3.3250595186698977E+18</v>
      </c>
      <c r="I4945">
        <v>536.87090679683149</v>
      </c>
      <c r="J4945">
        <v>536.87092200000006</v>
      </c>
      <c r="K4945">
        <v>1106021579857.6838</v>
      </c>
      <c r="L4945">
        <v>54959661465518.141</v>
      </c>
      <c r="M4945">
        <v>5</v>
      </c>
    </row>
    <row r="4946" spans="1:13" x14ac:dyDescent="0.15">
      <c r="A4946">
        <v>244</v>
      </c>
      <c r="B4946" t="s">
        <v>197</v>
      </c>
      <c r="C4946" t="s">
        <v>464</v>
      </c>
      <c r="D4946">
        <v>2</v>
      </c>
      <c r="E4946">
        <v>100000</v>
      </c>
      <c r="F4946">
        <v>6050000</v>
      </c>
      <c r="G4946">
        <v>3075000</v>
      </c>
      <c r="H4946">
        <v>-20845.643250195997</v>
      </c>
      <c r="I4946">
        <v>-2.2384562188813404E-5</v>
      </c>
      <c r="J4946">
        <v>-7.1813936388002602E-6</v>
      </c>
      <c r="K4946">
        <v>-6.9339304007268636E-3</v>
      </c>
      <c r="L4946">
        <v>-100.67790709756736</v>
      </c>
      <c r="M4946">
        <v>0</v>
      </c>
    </row>
    <row r="4947" spans="1:13" x14ac:dyDescent="0.15">
      <c r="A4947">
        <v>244</v>
      </c>
      <c r="B4947" t="s">
        <v>197</v>
      </c>
      <c r="C4947" t="s">
        <v>464</v>
      </c>
      <c r="D4947">
        <v>3</v>
      </c>
      <c r="E4947">
        <v>3075000</v>
      </c>
      <c r="F4947">
        <v>6050000</v>
      </c>
      <c r="G4947">
        <v>4562500</v>
      </c>
      <c r="H4947">
        <v>31510244709.016296</v>
      </c>
      <c r="I4947">
        <v>1.1504889668998762E-4</v>
      </c>
      <c r="J4947">
        <v>1.3025206524000077E-4</v>
      </c>
      <c r="K4947">
        <v>10481.319338521089</v>
      </c>
      <c r="L4947">
        <v>690535.50047159009</v>
      </c>
      <c r="M4947">
        <v>0</v>
      </c>
    </row>
    <row r="4948" spans="1:13" x14ac:dyDescent="0.15">
      <c r="A4948">
        <v>244</v>
      </c>
      <c r="B4948" t="s">
        <v>197</v>
      </c>
      <c r="C4948" t="s">
        <v>464</v>
      </c>
      <c r="D4948">
        <v>4</v>
      </c>
      <c r="E4948">
        <v>3075000</v>
      </c>
      <c r="F4948">
        <v>4562500</v>
      </c>
      <c r="G4948">
        <v>3818750</v>
      </c>
      <c r="H4948">
        <v>-95819.254532480132</v>
      </c>
      <c r="I4948">
        <v>-1.5277062755067649E-5</v>
      </c>
      <c r="J4948">
        <v>-7.3894205054505792E-8</v>
      </c>
      <c r="K4948">
        <v>-3.1872561283111396E-2</v>
      </c>
      <c r="L4948">
        <v>-102.50917851476217</v>
      </c>
      <c r="M4948">
        <v>0</v>
      </c>
    </row>
    <row r="4949" spans="1:13" x14ac:dyDescent="0.15">
      <c r="A4949">
        <v>244</v>
      </c>
      <c r="B4949" t="s">
        <v>197</v>
      </c>
      <c r="C4949" t="s">
        <v>464</v>
      </c>
      <c r="D4949">
        <v>5</v>
      </c>
      <c r="E4949">
        <v>3818750</v>
      </c>
      <c r="F4949">
        <v>4562500</v>
      </c>
      <c r="G4949">
        <v>4190625</v>
      </c>
      <c r="H4949">
        <v>-849153.40435359394</v>
      </c>
      <c r="I4949">
        <v>-1.0463987124034697E-5</v>
      </c>
      <c r="J4949">
        <v>4.739181425978446E-6</v>
      </c>
      <c r="K4949">
        <v>-0.28245569276317417</v>
      </c>
      <c r="L4949">
        <v>-120.26316848569351</v>
      </c>
      <c r="M4949">
        <v>0</v>
      </c>
    </row>
    <row r="4950" spans="1:13" x14ac:dyDescent="0.15">
      <c r="A4950">
        <v>244</v>
      </c>
      <c r="B4950" t="s">
        <v>197</v>
      </c>
      <c r="C4950" t="s">
        <v>464</v>
      </c>
      <c r="D4950">
        <v>6</v>
      </c>
      <c r="E4950">
        <v>4190625</v>
      </c>
      <c r="F4950">
        <v>4562500</v>
      </c>
      <c r="G4950">
        <v>4376562.5</v>
      </c>
      <c r="H4950">
        <v>83634588.41275087</v>
      </c>
      <c r="I4950">
        <v>1.037301010710112E-6</v>
      </c>
      <c r="J4950">
        <v>1.6240469560723255E-5</v>
      </c>
      <c r="K4950">
        <v>27.819550022376951</v>
      </c>
      <c r="L4950">
        <v>1810.965247560177</v>
      </c>
      <c r="M4950">
        <v>0</v>
      </c>
    </row>
    <row r="4951" spans="1:13" x14ac:dyDescent="0.15">
      <c r="A4951">
        <v>244</v>
      </c>
      <c r="B4951" t="s">
        <v>197</v>
      </c>
      <c r="C4951" t="s">
        <v>464</v>
      </c>
      <c r="D4951">
        <v>7</v>
      </c>
      <c r="E4951">
        <v>4190625</v>
      </c>
      <c r="F4951">
        <v>4376562.5</v>
      </c>
      <c r="G4951">
        <v>4283593.75</v>
      </c>
      <c r="H4951">
        <v>-14841480.436279295</v>
      </c>
      <c r="I4951">
        <v>-7.2938209973379723E-6</v>
      </c>
      <c r="J4951">
        <v>7.9093475526751703E-6</v>
      </c>
      <c r="K4951">
        <v>-4.9367530257403986</v>
      </c>
      <c r="L4951">
        <v>-446.47264195581795</v>
      </c>
      <c r="M4951">
        <v>0</v>
      </c>
    </row>
    <row r="4952" spans="1:13" x14ac:dyDescent="0.15">
      <c r="A4952">
        <v>244</v>
      </c>
      <c r="B4952" t="s">
        <v>197</v>
      </c>
      <c r="C4952" t="s">
        <v>464</v>
      </c>
      <c r="D4952">
        <v>8</v>
      </c>
      <c r="E4952">
        <v>4283593.75</v>
      </c>
      <c r="F4952">
        <v>4376562.5</v>
      </c>
      <c r="G4952">
        <v>4330078.125</v>
      </c>
      <c r="H4952">
        <v>-91501111.109243199</v>
      </c>
      <c r="I4952">
        <v>-4.9725944332014067E-6</v>
      </c>
      <c r="J4952">
        <v>1.0230574116811736E-5</v>
      </c>
      <c r="K4952">
        <v>-30.43620810380618</v>
      </c>
      <c r="L4952">
        <v>-2213.1515059960539</v>
      </c>
      <c r="M4952">
        <v>0</v>
      </c>
    </row>
    <row r="4953" spans="1:13" x14ac:dyDescent="0.15">
      <c r="A4953">
        <v>244</v>
      </c>
      <c r="B4953" t="s">
        <v>197</v>
      </c>
      <c r="C4953" t="s">
        <v>464</v>
      </c>
      <c r="D4953">
        <v>9</v>
      </c>
      <c r="E4953">
        <v>4330078.125</v>
      </c>
      <c r="F4953">
        <v>4376562.5</v>
      </c>
      <c r="G4953">
        <v>4353320.3125</v>
      </c>
      <c r="H4953">
        <v>-115294452.61488853</v>
      </c>
      <c r="I4953">
        <v>-2.6698873627664887E-6</v>
      </c>
      <c r="J4953">
        <v>1.2533281187246654E-5</v>
      </c>
      <c r="K4953">
        <v>-38.350637609325005</v>
      </c>
      <c r="L4953">
        <v>-2748.4256691113524</v>
      </c>
      <c r="M4953">
        <v>0</v>
      </c>
    </row>
    <row r="4954" spans="1:13" x14ac:dyDescent="0.15">
      <c r="A4954">
        <v>244</v>
      </c>
      <c r="B4954" t="s">
        <v>197</v>
      </c>
      <c r="C4954" t="s">
        <v>464</v>
      </c>
      <c r="D4954">
        <v>10</v>
      </c>
      <c r="E4954">
        <v>4353320.3125</v>
      </c>
      <c r="F4954">
        <v>4376562.5</v>
      </c>
      <c r="G4954">
        <v>4364941.40625</v>
      </c>
      <c r="H4954">
        <v>-57343692.959691226</v>
      </c>
      <c r="I4954">
        <v>-9.366561949395645E-7</v>
      </c>
      <c r="J4954">
        <v>1.4266512355073578E-5</v>
      </c>
      <c r="K4954">
        <v>-19.074353865257265</v>
      </c>
      <c r="L4954">
        <v>-1413.7333957698238</v>
      </c>
      <c r="M4954">
        <v>0</v>
      </c>
    </row>
    <row r="4955" spans="1:13" x14ac:dyDescent="0.15">
      <c r="A4955">
        <v>244</v>
      </c>
      <c r="B4955" t="s">
        <v>197</v>
      </c>
      <c r="C4955" t="s">
        <v>464</v>
      </c>
      <c r="D4955">
        <v>11</v>
      </c>
      <c r="E4955">
        <v>4364941.40625</v>
      </c>
      <c r="F4955">
        <v>4376562.5</v>
      </c>
      <c r="G4955">
        <v>4370751.953125</v>
      </c>
      <c r="H4955">
        <v>1290503.6533037391</v>
      </c>
      <c r="I4955">
        <v>1.8237134797416632E-8</v>
      </c>
      <c r="J4955">
        <v>1.5221405684810559E-5</v>
      </c>
      <c r="K4955">
        <v>0.42926295948232462</v>
      </c>
      <c r="L4955">
        <v>-70.474104521510199</v>
      </c>
      <c r="M4955">
        <v>0</v>
      </c>
    </row>
    <row r="4956" spans="1:13" x14ac:dyDescent="0.15">
      <c r="A4956">
        <v>244</v>
      </c>
      <c r="B4956" t="s">
        <v>197</v>
      </c>
      <c r="C4956" t="s">
        <v>464</v>
      </c>
      <c r="D4956">
        <v>12</v>
      </c>
      <c r="E4956">
        <v>4370751.953125</v>
      </c>
      <c r="F4956">
        <v>4376562.5</v>
      </c>
      <c r="G4956">
        <v>4373657.2265625</v>
      </c>
      <c r="H4956">
        <v>39301478.594697945</v>
      </c>
      <c r="I4956">
        <v>5.1948317438517216E-7</v>
      </c>
      <c r="J4956">
        <v>1.5722651724398315E-5</v>
      </c>
      <c r="K4956">
        <v>13.072933943582189</v>
      </c>
      <c r="L4956">
        <v>798.5953072867386</v>
      </c>
      <c r="M4956">
        <v>0</v>
      </c>
    </row>
    <row r="4957" spans="1:13" x14ac:dyDescent="0.15">
      <c r="A4957">
        <v>244</v>
      </c>
      <c r="B4957" t="s">
        <v>197</v>
      </c>
      <c r="C4957" t="s">
        <v>464</v>
      </c>
      <c r="D4957">
        <v>13</v>
      </c>
      <c r="E4957">
        <v>4370751.953125</v>
      </c>
      <c r="F4957">
        <v>4373657.2265625</v>
      </c>
      <c r="G4957">
        <v>4372204.58984375</v>
      </c>
      <c r="H4957">
        <v>19531081.200819582</v>
      </c>
      <c r="I4957">
        <v>2.6682290999962733E-7</v>
      </c>
      <c r="J4957">
        <v>1.546999146001277E-5</v>
      </c>
      <c r="K4957">
        <v>6.4966648460778256</v>
      </c>
      <c r="L4957">
        <v>346.71013900375522</v>
      </c>
      <c r="M4957">
        <v>0</v>
      </c>
    </row>
    <row r="4958" spans="1:13" x14ac:dyDescent="0.15">
      <c r="A4958">
        <v>244</v>
      </c>
      <c r="B4958" t="s">
        <v>197</v>
      </c>
      <c r="C4958" t="s">
        <v>464</v>
      </c>
      <c r="D4958">
        <v>14</v>
      </c>
      <c r="E4958">
        <v>4370751.953125</v>
      </c>
      <c r="F4958">
        <v>4372204.58984375</v>
      </c>
      <c r="G4958">
        <v>4371478.271484375</v>
      </c>
      <c r="H4958">
        <v>10222660.354287451</v>
      </c>
      <c r="I4958">
        <v>1.4202474472311928E-7</v>
      </c>
      <c r="J4958">
        <v>1.5345193294736262E-5</v>
      </c>
      <c r="K4958">
        <v>3.4003851335330006</v>
      </c>
      <c r="L4958">
        <v>133.84904875247736</v>
      </c>
      <c r="M4958">
        <v>0</v>
      </c>
    </row>
    <row r="4959" spans="1:13" x14ac:dyDescent="0.15">
      <c r="A4959">
        <v>244</v>
      </c>
      <c r="B4959" t="s">
        <v>197</v>
      </c>
      <c r="C4959" t="s">
        <v>464</v>
      </c>
      <c r="D4959">
        <v>15</v>
      </c>
      <c r="E4959">
        <v>4370751.953125</v>
      </c>
      <c r="F4959">
        <v>4371478.271484375</v>
      </c>
      <c r="G4959">
        <v>4371115.1123046875</v>
      </c>
      <c r="H4959">
        <v>5709933.4704417335</v>
      </c>
      <c r="I4959">
        <v>8.0005135075201882E-8</v>
      </c>
      <c r="J4959">
        <v>1.5283173685088344E-5</v>
      </c>
      <c r="K4959">
        <v>1.8993072462012668</v>
      </c>
      <c r="L4959">
        <v>30.628760024376223</v>
      </c>
      <c r="M4959">
        <v>0</v>
      </c>
    </row>
    <row r="4960" spans="1:13" x14ac:dyDescent="0.15">
      <c r="A4960">
        <v>244</v>
      </c>
      <c r="B4960" t="s">
        <v>197</v>
      </c>
      <c r="C4960" t="s">
        <v>464</v>
      </c>
      <c r="D4960">
        <v>16</v>
      </c>
      <c r="E4960">
        <v>4370751.953125</v>
      </c>
      <c r="F4960">
        <v>4371115.1123046875</v>
      </c>
      <c r="G4960">
        <v>4370933.5327148438</v>
      </c>
      <c r="H4960">
        <v>3488542.1081268513</v>
      </c>
      <c r="I4960">
        <v>4.9088879088697143E-8</v>
      </c>
      <c r="J4960">
        <v>1.525225742910184E-5</v>
      </c>
      <c r="K4960">
        <v>1.1604011393377904</v>
      </c>
      <c r="L4960">
        <v>-20.187710885640662</v>
      </c>
      <c r="M4960">
        <v>0</v>
      </c>
    </row>
    <row r="4961" spans="1:15" x14ac:dyDescent="0.15">
      <c r="A4961">
        <v>244</v>
      </c>
      <c r="B4961" t="s">
        <v>197</v>
      </c>
      <c r="C4961" t="s">
        <v>464</v>
      </c>
      <c r="D4961">
        <v>17</v>
      </c>
      <c r="E4961">
        <v>4370933.5327148438</v>
      </c>
      <c r="F4961">
        <v>4371115.1123046875</v>
      </c>
      <c r="G4961">
        <v>4371024.3225097656</v>
      </c>
      <c r="H4961">
        <v>4596296.8273778036</v>
      </c>
      <c r="I4961">
        <v>6.4538716881438812E-8</v>
      </c>
      <c r="J4961">
        <v>1.5267707266894581E-5</v>
      </c>
      <c r="K4961">
        <v>1.5288759343907381</v>
      </c>
      <c r="L4961">
        <v>5.1537691910780872</v>
      </c>
      <c r="M4961">
        <v>0</v>
      </c>
    </row>
    <row r="4962" spans="1:15" x14ac:dyDescent="0.15">
      <c r="A4962">
        <v>244</v>
      </c>
      <c r="B4962" t="s">
        <v>197</v>
      </c>
      <c r="C4962" t="s">
        <v>464</v>
      </c>
      <c r="D4962">
        <v>18</v>
      </c>
      <c r="E4962">
        <v>4370933.5327148438</v>
      </c>
      <c r="F4962">
        <v>4371024.3225097656</v>
      </c>
      <c r="G4962">
        <v>4370978.9276123047</v>
      </c>
      <c r="H4962">
        <v>4041755.1587057733</v>
      </c>
      <c r="I4962">
        <v>5.6812704607991308E-8</v>
      </c>
      <c r="J4962">
        <v>1.5259981254621134E-5</v>
      </c>
      <c r="K4962">
        <v>1.3444175663411631</v>
      </c>
      <c r="L4962">
        <v>-7.5320374304886775</v>
      </c>
      <c r="M4962">
        <v>0</v>
      </c>
    </row>
    <row r="4963" spans="1:15" x14ac:dyDescent="0.15">
      <c r="A4963">
        <v>244</v>
      </c>
      <c r="B4963" t="s">
        <v>197</v>
      </c>
      <c r="C4963" t="s">
        <v>464</v>
      </c>
      <c r="D4963">
        <v>19</v>
      </c>
      <c r="E4963">
        <v>4370978.9276123047</v>
      </c>
      <c r="F4963">
        <v>4371024.3225097656</v>
      </c>
      <c r="G4963">
        <v>4371001.6250610352</v>
      </c>
      <c r="H4963">
        <v>4318875.4893923467</v>
      </c>
      <c r="I4963">
        <v>6.0675654862007744E-8</v>
      </c>
      <c r="J4963">
        <v>1.526384420487515E-5</v>
      </c>
      <c r="K4963">
        <v>1.4365966880187369</v>
      </c>
      <c r="L4963">
        <v>-1.1925444129287091</v>
      </c>
      <c r="M4963">
        <v>0</v>
      </c>
    </row>
    <row r="4964" spans="1:15" x14ac:dyDescent="0.15">
      <c r="A4964">
        <v>244</v>
      </c>
      <c r="B4964" t="s">
        <v>197</v>
      </c>
      <c r="C4964" t="s">
        <v>464</v>
      </c>
      <c r="D4964">
        <v>20</v>
      </c>
      <c r="E4964">
        <v>4371001.6250610352</v>
      </c>
      <c r="F4964">
        <v>4371024.3225097656</v>
      </c>
      <c r="G4964">
        <v>4371012.9737854004</v>
      </c>
      <c r="H4964">
        <v>4457509.5012806067</v>
      </c>
      <c r="I4964">
        <v>6.260662837048877E-8</v>
      </c>
      <c r="J4964">
        <v>1.5265775178383631E-5</v>
      </c>
      <c r="K4964">
        <v>1.4827108125899562</v>
      </c>
      <c r="L4964">
        <v>1.978866867107427</v>
      </c>
      <c r="M4964">
        <v>0</v>
      </c>
    </row>
    <row r="4965" spans="1:15" x14ac:dyDescent="0.15">
      <c r="A4965">
        <v>244</v>
      </c>
      <c r="B4965" t="s">
        <v>197</v>
      </c>
      <c r="C4965" t="s">
        <v>464</v>
      </c>
      <c r="D4965">
        <v>21</v>
      </c>
      <c r="E4965">
        <v>4371001.6250610352</v>
      </c>
      <c r="F4965">
        <v>4371012.9737854004</v>
      </c>
      <c r="G4965">
        <v>4371007.2994232178</v>
      </c>
      <c r="H4965">
        <v>4388149.9271956459</v>
      </c>
      <c r="I4965">
        <v>6.164067615408136E-8</v>
      </c>
      <c r="J4965">
        <v>1.5264809226167224E-5</v>
      </c>
      <c r="K4965">
        <v>1.4596395907736346</v>
      </c>
      <c r="L4965">
        <v>0.39218941077243624</v>
      </c>
      <c r="M4965">
        <v>0</v>
      </c>
    </row>
    <row r="4966" spans="1:15" x14ac:dyDescent="0.15">
      <c r="A4966">
        <v>244</v>
      </c>
      <c r="B4966" t="s">
        <v>197</v>
      </c>
      <c r="C4966" t="s">
        <v>465</v>
      </c>
      <c r="D4966">
        <v>21</v>
      </c>
      <c r="E4966">
        <v>4371001.6250610352</v>
      </c>
      <c r="F4966">
        <v>4371012.9737854004</v>
      </c>
      <c r="G4966">
        <v>4371007.2994232178</v>
      </c>
      <c r="H4966">
        <v>4388149.9271956459</v>
      </c>
      <c r="I4966">
        <v>6.164067615408136E-8</v>
      </c>
      <c r="J4966">
        <v>1.5264809226167224E-5</v>
      </c>
      <c r="K4966">
        <v>1.4596395907736346</v>
      </c>
      <c r="L4966">
        <v>0.39218941077243624</v>
      </c>
      <c r="M4966">
        <v>0</v>
      </c>
      <c r="N4966" t="s">
        <v>466</v>
      </c>
      <c r="O4966" t="s">
        <v>467</v>
      </c>
    </row>
    <row r="4967" spans="1:15" x14ac:dyDescent="0.15">
      <c r="A4967">
        <v>245</v>
      </c>
      <c r="B4967" t="s">
        <v>198</v>
      </c>
      <c r="C4967" t="s">
        <v>461</v>
      </c>
      <c r="D4967">
        <v>0</v>
      </c>
      <c r="E4967">
        <v>100000</v>
      </c>
      <c r="F4967">
        <v>12000000</v>
      </c>
      <c r="G4967">
        <v>100000</v>
      </c>
      <c r="H4967">
        <v>-1872.8467552554139</v>
      </c>
      <c r="I4967">
        <v>-4.8250025975848771E-5</v>
      </c>
      <c r="J4967">
        <v>-3.4219220673765101E-5</v>
      </c>
      <c r="K4967">
        <v>-6.0580554607970137E-4</v>
      </c>
      <c r="L4967">
        <v>-101.87284675525541</v>
      </c>
      <c r="M4967">
        <v>0</v>
      </c>
      <c r="O4967" t="s">
        <v>462</v>
      </c>
    </row>
    <row r="4968" spans="1:15" x14ac:dyDescent="0.15">
      <c r="A4968">
        <v>245</v>
      </c>
      <c r="B4968" t="s">
        <v>198</v>
      </c>
      <c r="C4968" t="s">
        <v>461</v>
      </c>
      <c r="D4968">
        <v>0</v>
      </c>
      <c r="E4968">
        <v>100000</v>
      </c>
      <c r="F4968">
        <v>12000000</v>
      </c>
      <c r="G4968">
        <v>12000000</v>
      </c>
      <c r="H4968">
        <v>3.7679796478938747E+18</v>
      </c>
      <c r="I4968">
        <v>536.87090796919472</v>
      </c>
      <c r="J4968">
        <v>536.87092200000006</v>
      </c>
      <c r="K4968">
        <v>1218819939113.6228</v>
      </c>
      <c r="L4968">
        <v>31399830399015.621</v>
      </c>
      <c r="M4968">
        <v>5</v>
      </c>
      <c r="O4968" t="s">
        <v>463</v>
      </c>
    </row>
    <row r="4969" spans="1:15" x14ac:dyDescent="0.15">
      <c r="A4969">
        <v>245</v>
      </c>
      <c r="B4969" t="s">
        <v>198</v>
      </c>
      <c r="C4969" t="s">
        <v>464</v>
      </c>
      <c r="D4969">
        <v>1</v>
      </c>
      <c r="E4969">
        <v>100000</v>
      </c>
      <c r="F4969">
        <v>12000000</v>
      </c>
      <c r="G4969">
        <v>6050000</v>
      </c>
      <c r="H4969">
        <v>3.6894794151796173E+17</v>
      </c>
      <c r="I4969">
        <v>69.097082128273215</v>
      </c>
      <c r="J4969">
        <v>69.097096159078518</v>
      </c>
      <c r="K4969">
        <v>119342764462.21503</v>
      </c>
      <c r="L4969">
        <v>6098313082841.5166</v>
      </c>
      <c r="M4969">
        <v>0</v>
      </c>
    </row>
    <row r="4970" spans="1:15" x14ac:dyDescent="0.15">
      <c r="A4970">
        <v>245</v>
      </c>
      <c r="B4970" t="s">
        <v>198</v>
      </c>
      <c r="C4970" t="s">
        <v>464</v>
      </c>
      <c r="D4970">
        <v>2</v>
      </c>
      <c r="E4970">
        <v>100000</v>
      </c>
      <c r="F4970">
        <v>6050000</v>
      </c>
      <c r="G4970">
        <v>3075000</v>
      </c>
      <c r="H4970">
        <v>-15757.826917053264</v>
      </c>
      <c r="I4970">
        <v>-2.2704101260012411E-5</v>
      </c>
      <c r="J4970">
        <v>-8.6732959579287438E-6</v>
      </c>
      <c r="K4970">
        <v>-5.0971489865506842E-3</v>
      </c>
      <c r="L4970">
        <v>-100.51244965583913</v>
      </c>
      <c r="M4970">
        <v>0</v>
      </c>
    </row>
    <row r="4971" spans="1:15" x14ac:dyDescent="0.15">
      <c r="A4971">
        <v>245</v>
      </c>
      <c r="B4971" t="s">
        <v>198</v>
      </c>
      <c r="C4971" t="s">
        <v>464</v>
      </c>
      <c r="D4971">
        <v>3</v>
      </c>
      <c r="E4971">
        <v>3075000</v>
      </c>
      <c r="F4971">
        <v>6050000</v>
      </c>
      <c r="G4971">
        <v>4562500</v>
      </c>
      <c r="H4971">
        <v>-27989355.387964565</v>
      </c>
      <c r="I4971">
        <v>-6.0938110937283826E-6</v>
      </c>
      <c r="J4971">
        <v>7.936994208355286E-6</v>
      </c>
      <c r="K4971">
        <v>-9.0536541111246844</v>
      </c>
      <c r="L4971">
        <v>-713.46532357182605</v>
      </c>
      <c r="M4971">
        <v>0</v>
      </c>
    </row>
    <row r="4972" spans="1:15" x14ac:dyDescent="0.15">
      <c r="A4972">
        <v>245</v>
      </c>
      <c r="B4972" t="s">
        <v>198</v>
      </c>
      <c r="C4972" t="s">
        <v>464</v>
      </c>
      <c r="D4972">
        <v>4</v>
      </c>
      <c r="E4972">
        <v>4562500</v>
      </c>
      <c r="F4972">
        <v>6050000</v>
      </c>
      <c r="G4972">
        <v>5306250</v>
      </c>
      <c r="H4972">
        <v>21589685340379.234</v>
      </c>
      <c r="I4972">
        <v>1.7347793893532762E-2</v>
      </c>
      <c r="J4972">
        <v>1.7361824698834846E-2</v>
      </c>
      <c r="K4972">
        <v>6983567.1715348996</v>
      </c>
      <c r="L4972">
        <v>406872650.81986779</v>
      </c>
      <c r="M4972">
        <v>0</v>
      </c>
    </row>
    <row r="4973" spans="1:15" x14ac:dyDescent="0.15">
      <c r="A4973">
        <v>245</v>
      </c>
      <c r="B4973" t="s">
        <v>198</v>
      </c>
      <c r="C4973" t="s">
        <v>464</v>
      </c>
      <c r="D4973">
        <v>5</v>
      </c>
      <c r="E4973">
        <v>4562500</v>
      </c>
      <c r="F4973">
        <v>5306250</v>
      </c>
      <c r="G4973">
        <v>4934375</v>
      </c>
      <c r="H4973">
        <v>127128452594.7148</v>
      </c>
      <c r="I4973">
        <v>2.9969360246321611E-4</v>
      </c>
      <c r="J4973">
        <v>3.1372440776529975E-4</v>
      </c>
      <c r="K4973">
        <v>41121.955883627816</v>
      </c>
      <c r="L4973">
        <v>2576284.0931164492</v>
      </c>
      <c r="M4973">
        <v>0</v>
      </c>
    </row>
    <row r="4974" spans="1:15" x14ac:dyDescent="0.15">
      <c r="A4974">
        <v>245</v>
      </c>
      <c r="B4974" t="s">
        <v>198</v>
      </c>
      <c r="C4974" t="s">
        <v>464</v>
      </c>
      <c r="D4974">
        <v>6</v>
      </c>
      <c r="E4974">
        <v>4562500</v>
      </c>
      <c r="F4974">
        <v>4934375</v>
      </c>
      <c r="G4974">
        <v>4748437.5</v>
      </c>
      <c r="H4974">
        <v>5762159351.5812569</v>
      </c>
      <c r="I4974">
        <v>2.9220040746138866E-5</v>
      </c>
      <c r="J4974">
        <v>4.3250846048222536E-5</v>
      </c>
      <c r="K4974">
        <v>1863.8727823232298</v>
      </c>
      <c r="L4974">
        <v>121248.53520934533</v>
      </c>
      <c r="M4974">
        <v>0</v>
      </c>
    </row>
    <row r="4975" spans="1:15" x14ac:dyDescent="0.15">
      <c r="A4975">
        <v>245</v>
      </c>
      <c r="B4975" t="s">
        <v>198</v>
      </c>
      <c r="C4975" t="s">
        <v>464</v>
      </c>
      <c r="D4975">
        <v>7</v>
      </c>
      <c r="E4975">
        <v>4562500</v>
      </c>
      <c r="F4975">
        <v>4748437.5</v>
      </c>
      <c r="G4975">
        <v>4655468.75</v>
      </c>
      <c r="H4975">
        <v>210504222.70781681</v>
      </c>
      <c r="I4975">
        <v>2.1172105620871976E-6</v>
      </c>
      <c r="J4975">
        <v>1.6148015864170866E-5</v>
      </c>
      <c r="K4975">
        <v>68.091329539773568</v>
      </c>
      <c r="L4975">
        <v>4421.6547250546319</v>
      </c>
      <c r="M4975">
        <v>0</v>
      </c>
    </row>
    <row r="4976" spans="1:15" x14ac:dyDescent="0.15">
      <c r="A4976">
        <v>245</v>
      </c>
      <c r="B4976" t="s">
        <v>198</v>
      </c>
      <c r="C4976" t="s">
        <v>464</v>
      </c>
      <c r="D4976">
        <v>8</v>
      </c>
      <c r="E4976">
        <v>4562500</v>
      </c>
      <c r="F4976">
        <v>4655468.75</v>
      </c>
      <c r="G4976">
        <v>4608984.375</v>
      </c>
      <c r="H4976">
        <v>-108201797.8419468</v>
      </c>
      <c r="I4976">
        <v>-3.8989326724079438E-6</v>
      </c>
      <c r="J4976">
        <v>1.0131872629675725E-5</v>
      </c>
      <c r="K4976">
        <v>-34.999793252975785</v>
      </c>
      <c r="L4976">
        <v>-2447.6277860444429</v>
      </c>
      <c r="M4976">
        <v>0</v>
      </c>
    </row>
    <row r="4977" spans="1:15" x14ac:dyDescent="0.15">
      <c r="A4977">
        <v>245</v>
      </c>
      <c r="B4977" t="s">
        <v>198</v>
      </c>
      <c r="C4977" t="s">
        <v>464</v>
      </c>
      <c r="D4977">
        <v>9</v>
      </c>
      <c r="E4977">
        <v>4608984.375</v>
      </c>
      <c r="F4977">
        <v>4655468.75</v>
      </c>
      <c r="G4977">
        <v>4632226.5625</v>
      </c>
      <c r="H4977">
        <v>-82623850.567574173</v>
      </c>
      <c r="I4977">
        <v>-1.4013296400543875E-6</v>
      </c>
      <c r="J4977">
        <v>1.2629475662029281E-5</v>
      </c>
      <c r="K4977">
        <v>-26.726151924518078</v>
      </c>
      <c r="L4977">
        <v>-1883.6746422649567</v>
      </c>
      <c r="M4977">
        <v>0</v>
      </c>
    </row>
    <row r="4978" spans="1:15" x14ac:dyDescent="0.15">
      <c r="A4978">
        <v>245</v>
      </c>
      <c r="B4978" t="s">
        <v>198</v>
      </c>
      <c r="C4978" t="s">
        <v>464</v>
      </c>
      <c r="D4978">
        <v>10</v>
      </c>
      <c r="E4978">
        <v>4632226.5625</v>
      </c>
      <c r="F4978">
        <v>4655468.75</v>
      </c>
      <c r="G4978">
        <v>4643847.65625</v>
      </c>
      <c r="H4978">
        <v>19604949.472361848</v>
      </c>
      <c r="I4978">
        <v>2.4964819178999048E-7</v>
      </c>
      <c r="J4978">
        <v>1.4280453493873659E-5</v>
      </c>
      <c r="K4978">
        <v>6.3415691047020006</v>
      </c>
      <c r="L4978">
        <v>322.17038377596646</v>
      </c>
      <c r="M4978">
        <v>0</v>
      </c>
    </row>
    <row r="4979" spans="1:15" x14ac:dyDescent="0.15">
      <c r="A4979">
        <v>245</v>
      </c>
      <c r="B4979" t="s">
        <v>198</v>
      </c>
      <c r="C4979" t="s">
        <v>464</v>
      </c>
      <c r="D4979">
        <v>11</v>
      </c>
      <c r="E4979">
        <v>4632226.5625</v>
      </c>
      <c r="F4979">
        <v>4643847.65625</v>
      </c>
      <c r="G4979">
        <v>4638037.109375</v>
      </c>
      <c r="H4979">
        <v>-41231729.881886423</v>
      </c>
      <c r="I4979">
        <v>-6.0127814236592351E-7</v>
      </c>
      <c r="J4979">
        <v>1.3429527159717745E-5</v>
      </c>
      <c r="K4979">
        <v>-13.33713533518681</v>
      </c>
      <c r="L4979">
        <v>-988.99094400395211</v>
      </c>
      <c r="M4979">
        <v>0</v>
      </c>
    </row>
    <row r="4980" spans="1:15" x14ac:dyDescent="0.15">
      <c r="A4980">
        <v>245</v>
      </c>
      <c r="B4980" t="s">
        <v>198</v>
      </c>
      <c r="C4980" t="s">
        <v>464</v>
      </c>
      <c r="D4980">
        <v>12</v>
      </c>
      <c r="E4980">
        <v>4638037.109375</v>
      </c>
      <c r="F4980">
        <v>4643847.65625</v>
      </c>
      <c r="G4980">
        <v>4640942.3828125</v>
      </c>
      <c r="H4980">
        <v>-13406010.792430254</v>
      </c>
      <c r="I4980">
        <v>-1.8237017945765494E-7</v>
      </c>
      <c r="J4980">
        <v>1.3848435122626014E-5</v>
      </c>
      <c r="K4980">
        <v>-4.3364122911118796</v>
      </c>
      <c r="L4980">
        <v>-388.86397818854095</v>
      </c>
      <c r="M4980">
        <v>0</v>
      </c>
    </row>
    <row r="4981" spans="1:15" x14ac:dyDescent="0.15">
      <c r="A4981">
        <v>245</v>
      </c>
      <c r="B4981" t="s">
        <v>198</v>
      </c>
      <c r="C4981" t="s">
        <v>464</v>
      </c>
      <c r="D4981">
        <v>13</v>
      </c>
      <c r="E4981">
        <v>4640942.3828125</v>
      </c>
      <c r="F4981">
        <v>4643847.65625</v>
      </c>
      <c r="G4981">
        <v>4642395.01953125</v>
      </c>
      <c r="H4981">
        <v>2430639.7193817194</v>
      </c>
      <c r="I4981">
        <v>3.1978004627438079E-8</v>
      </c>
      <c r="J4981">
        <v>1.4062783306711107E-5</v>
      </c>
      <c r="K4981">
        <v>0.78623358712669444</v>
      </c>
      <c r="L4981">
        <v>-47.642548530324227</v>
      </c>
      <c r="M4981">
        <v>0</v>
      </c>
    </row>
    <row r="4982" spans="1:15" x14ac:dyDescent="0.15">
      <c r="A4982">
        <v>245</v>
      </c>
      <c r="B4982" t="s">
        <v>198</v>
      </c>
      <c r="C4982" t="s">
        <v>464</v>
      </c>
      <c r="D4982">
        <v>14</v>
      </c>
      <c r="E4982">
        <v>4642395.01953125</v>
      </c>
      <c r="F4982">
        <v>4643847.65625</v>
      </c>
      <c r="G4982">
        <v>4643121.337890625</v>
      </c>
      <c r="H4982">
        <v>10848081.189629991</v>
      </c>
      <c r="I4982">
        <v>1.4039649209929168E-7</v>
      </c>
      <c r="J4982">
        <v>1.417120179418296E-5</v>
      </c>
      <c r="K4982">
        <v>3.5090045304344639</v>
      </c>
      <c r="L4982">
        <v>133.63768465629386</v>
      </c>
      <c r="M4982">
        <v>0</v>
      </c>
    </row>
    <row r="4983" spans="1:15" x14ac:dyDescent="0.15">
      <c r="A4983">
        <v>245</v>
      </c>
      <c r="B4983" t="s">
        <v>198</v>
      </c>
      <c r="C4983" t="s">
        <v>464</v>
      </c>
      <c r="D4983">
        <v>15</v>
      </c>
      <c r="E4983">
        <v>4642395.01953125</v>
      </c>
      <c r="F4983">
        <v>4643121.337890625</v>
      </c>
      <c r="G4983">
        <v>4642758.1787109375</v>
      </c>
      <c r="H4983">
        <v>6597240.0082176039</v>
      </c>
      <c r="I4983">
        <v>8.6083192079541395E-8</v>
      </c>
      <c r="J4983">
        <v>1.411688849416321E-5</v>
      </c>
      <c r="K4983">
        <v>2.1339944523395173</v>
      </c>
      <c r="L4983">
        <v>42.097429034077507</v>
      </c>
      <c r="M4983">
        <v>0</v>
      </c>
    </row>
    <row r="4984" spans="1:15" x14ac:dyDescent="0.15">
      <c r="A4984">
        <v>245</v>
      </c>
      <c r="B4984" t="s">
        <v>198</v>
      </c>
      <c r="C4984" t="s">
        <v>464</v>
      </c>
      <c r="D4984">
        <v>16</v>
      </c>
      <c r="E4984">
        <v>4642395.01953125</v>
      </c>
      <c r="F4984">
        <v>4642758.1787109375</v>
      </c>
      <c r="G4984">
        <v>4642576.5991210938</v>
      </c>
      <c r="H4984">
        <v>4503443.2932283459</v>
      </c>
      <c r="I4984">
        <v>5.9004531903322744E-8</v>
      </c>
      <c r="J4984">
        <v>1.4089809833986991E-5</v>
      </c>
      <c r="K4984">
        <v>1.4567187175552441</v>
      </c>
      <c r="L4984">
        <v>-2.9968984446931421</v>
      </c>
      <c r="M4984">
        <v>0</v>
      </c>
    </row>
    <row r="4985" spans="1:15" x14ac:dyDescent="0.15">
      <c r="A4985">
        <v>245</v>
      </c>
      <c r="B4985" t="s">
        <v>198</v>
      </c>
      <c r="C4985" t="s">
        <v>464</v>
      </c>
      <c r="D4985">
        <v>17</v>
      </c>
      <c r="E4985">
        <v>4642576.5991210938</v>
      </c>
      <c r="F4985">
        <v>4642758.1787109375</v>
      </c>
      <c r="G4985">
        <v>4642667.3889160156</v>
      </c>
      <c r="H4985">
        <v>5547650.6245766282</v>
      </c>
      <c r="I4985">
        <v>7.2536541321795479E-8</v>
      </c>
      <c r="J4985">
        <v>1.4103341843405464E-5</v>
      </c>
      <c r="K4985">
        <v>1.7944861247458037</v>
      </c>
      <c r="L4985">
        <v>19.49274328419876</v>
      </c>
      <c r="M4985">
        <v>0</v>
      </c>
    </row>
    <row r="4986" spans="1:15" x14ac:dyDescent="0.15">
      <c r="A4986">
        <v>245</v>
      </c>
      <c r="B4986" t="s">
        <v>198</v>
      </c>
      <c r="C4986" t="s">
        <v>464</v>
      </c>
      <c r="D4986">
        <v>18</v>
      </c>
      <c r="E4986">
        <v>4642576.5991210938</v>
      </c>
      <c r="F4986">
        <v>4642667.3889160156</v>
      </c>
      <c r="G4986">
        <v>4642621.9940185547</v>
      </c>
      <c r="H4986">
        <v>5024921.1281546066</v>
      </c>
      <c r="I4986">
        <v>6.5769305705538005E-8</v>
      </c>
      <c r="J4986">
        <v>1.4096574607789207E-5</v>
      </c>
      <c r="K4986">
        <v>1.6253999850799221</v>
      </c>
      <c r="L4986">
        <v>8.2345522557855695</v>
      </c>
      <c r="M4986">
        <v>0</v>
      </c>
    </row>
    <row r="4987" spans="1:15" x14ac:dyDescent="0.15">
      <c r="A4987">
        <v>245</v>
      </c>
      <c r="B4987" t="s">
        <v>198</v>
      </c>
      <c r="C4987" t="s">
        <v>464</v>
      </c>
      <c r="D4987">
        <v>19</v>
      </c>
      <c r="E4987">
        <v>4642576.5991210938</v>
      </c>
      <c r="F4987">
        <v>4642621.9940185547</v>
      </c>
      <c r="G4987">
        <v>4642599.2965698242</v>
      </c>
      <c r="H4987">
        <v>4763956.6563359126</v>
      </c>
      <c r="I4987">
        <v>6.2385714082933931E-8</v>
      </c>
      <c r="J4987">
        <v>1.4093191016166603E-5</v>
      </c>
      <c r="K4987">
        <v>1.5409863917552702</v>
      </c>
      <c r="L4987">
        <v>2.6139959969354472</v>
      </c>
      <c r="M4987">
        <v>0</v>
      </c>
    </row>
    <row r="4988" spans="1:15" x14ac:dyDescent="0.15">
      <c r="A4988">
        <v>245</v>
      </c>
      <c r="B4988" t="s">
        <v>198</v>
      </c>
      <c r="C4988" t="s">
        <v>464</v>
      </c>
      <c r="D4988">
        <v>20</v>
      </c>
      <c r="E4988">
        <v>4642576.5991210938</v>
      </c>
      <c r="F4988">
        <v>4642599.2965698242</v>
      </c>
      <c r="G4988">
        <v>4642587.947845459</v>
      </c>
      <c r="H4988">
        <v>4633628.270144674</v>
      </c>
      <c r="I4988">
        <v>6.0694622603036088E-8</v>
      </c>
      <c r="J4988">
        <v>1.4091499924686705E-5</v>
      </c>
      <c r="K4988">
        <v>1.4988293605167469</v>
      </c>
      <c r="L4988">
        <v>-0.19298886313921124</v>
      </c>
      <c r="M4988">
        <v>0</v>
      </c>
    </row>
    <row r="4989" spans="1:15" x14ac:dyDescent="0.15">
      <c r="A4989">
        <v>245</v>
      </c>
      <c r="B4989" t="s">
        <v>198</v>
      </c>
      <c r="C4989" t="s">
        <v>465</v>
      </c>
      <c r="D4989">
        <v>20</v>
      </c>
      <c r="E4989">
        <v>4642576.5991210938</v>
      </c>
      <c r="F4989">
        <v>4642599.2965698242</v>
      </c>
      <c r="G4989">
        <v>4642587.947845459</v>
      </c>
      <c r="H4989">
        <v>4633628.270144674</v>
      </c>
      <c r="I4989">
        <v>6.0694622603036088E-8</v>
      </c>
      <c r="J4989">
        <v>1.4091499924686705E-5</v>
      </c>
      <c r="K4989">
        <v>1.4988293605167469</v>
      </c>
      <c r="L4989">
        <v>-0.19298886313921124</v>
      </c>
      <c r="M4989">
        <v>0</v>
      </c>
      <c r="N4989" t="s">
        <v>466</v>
      </c>
      <c r="O4989" t="s">
        <v>467</v>
      </c>
    </row>
    <row r="4990" spans="1:15" x14ac:dyDescent="0.15">
      <c r="A4990">
        <v>246</v>
      </c>
      <c r="B4990" t="s">
        <v>199</v>
      </c>
      <c r="C4990" t="s">
        <v>461</v>
      </c>
      <c r="D4990">
        <v>0</v>
      </c>
      <c r="E4990">
        <v>100000</v>
      </c>
      <c r="F4990">
        <v>12000000</v>
      </c>
      <c r="G4990">
        <v>100000</v>
      </c>
      <c r="H4990">
        <v>-1787.2150792488496</v>
      </c>
      <c r="I4990">
        <v>-4.1250269994310295E-5</v>
      </c>
      <c r="J4990">
        <v>-2.9985981383796211E-5</v>
      </c>
      <c r="K4990">
        <v>-4.9436678045715831E-4</v>
      </c>
      <c r="L4990">
        <v>-101.78721507924885</v>
      </c>
      <c r="M4990">
        <v>0</v>
      </c>
      <c r="O4990" t="s">
        <v>462</v>
      </c>
    </row>
    <row r="4991" spans="1:15" x14ac:dyDescent="0.15">
      <c r="A4991">
        <v>246</v>
      </c>
      <c r="B4991" t="s">
        <v>199</v>
      </c>
      <c r="C4991" t="s">
        <v>461</v>
      </c>
      <c r="D4991">
        <v>0</v>
      </c>
      <c r="E4991">
        <v>100000</v>
      </c>
      <c r="F4991">
        <v>12000000</v>
      </c>
      <c r="G4991">
        <v>12000000</v>
      </c>
      <c r="H4991">
        <v>5.3059318476370289E+18</v>
      </c>
      <c r="I4991">
        <v>536.8709107357115</v>
      </c>
      <c r="J4991">
        <v>536.87092200000006</v>
      </c>
      <c r="K4991">
        <v>1467689297890.1423</v>
      </c>
      <c r="L4991">
        <v>44216098730208.57</v>
      </c>
      <c r="M4991">
        <v>5</v>
      </c>
      <c r="O4991" t="s">
        <v>463</v>
      </c>
    </row>
    <row r="4992" spans="1:15" x14ac:dyDescent="0.15">
      <c r="A4992">
        <v>246</v>
      </c>
      <c r="B4992" t="s">
        <v>199</v>
      </c>
      <c r="C4992" t="s">
        <v>464</v>
      </c>
      <c r="D4992">
        <v>1</v>
      </c>
      <c r="E4992">
        <v>100000</v>
      </c>
      <c r="F4992">
        <v>12000000</v>
      </c>
      <c r="G4992">
        <v>6050000</v>
      </c>
      <c r="H4992">
        <v>49019418922001.563</v>
      </c>
      <c r="I4992">
        <v>2.548284933528823E-2</v>
      </c>
      <c r="J4992">
        <v>2.5494113623898744E-2</v>
      </c>
      <c r="K4992">
        <v>13559404.569558449</v>
      </c>
      <c r="L4992">
        <v>810238229.28928208</v>
      </c>
      <c r="M4992">
        <v>0</v>
      </c>
    </row>
    <row r="4993" spans="1:13" x14ac:dyDescent="0.15">
      <c r="A4993">
        <v>246</v>
      </c>
      <c r="B4993" t="s">
        <v>199</v>
      </c>
      <c r="C4993" t="s">
        <v>464</v>
      </c>
      <c r="D4993">
        <v>2</v>
      </c>
      <c r="E4993">
        <v>100000</v>
      </c>
      <c r="F4993">
        <v>6050000</v>
      </c>
      <c r="G4993">
        <v>3075000</v>
      </c>
      <c r="H4993">
        <v>-10567.038765746036</v>
      </c>
      <c r="I4993">
        <v>-2.1407304771356922E-5</v>
      </c>
      <c r="J4993">
        <v>-1.014301616084284E-5</v>
      </c>
      <c r="K4993">
        <v>-2.9229794411668956E-3</v>
      </c>
      <c r="L4993">
        <v>-100.34364353709744</v>
      </c>
      <c r="M4993">
        <v>0</v>
      </c>
    </row>
    <row r="4994" spans="1:13" x14ac:dyDescent="0.15">
      <c r="A4994">
        <v>246</v>
      </c>
      <c r="B4994" t="s">
        <v>199</v>
      </c>
      <c r="C4994" t="s">
        <v>464</v>
      </c>
      <c r="D4994">
        <v>3</v>
      </c>
      <c r="E4994">
        <v>3075000</v>
      </c>
      <c r="F4994">
        <v>6050000</v>
      </c>
      <c r="G4994">
        <v>4562500</v>
      </c>
      <c r="H4994">
        <v>-107755.69000990939</v>
      </c>
      <c r="I4994">
        <v>-1.1368113143911609E-5</v>
      </c>
      <c r="J4994">
        <v>-1.0382453339752629E-7</v>
      </c>
      <c r="K4994">
        <v>-2.9806615982967046E-2</v>
      </c>
      <c r="L4994">
        <v>-102.3617685481624</v>
      </c>
      <c r="M4994">
        <v>0</v>
      </c>
    </row>
    <row r="4995" spans="1:13" x14ac:dyDescent="0.15">
      <c r="A4995">
        <v>246</v>
      </c>
      <c r="B4995" t="s">
        <v>199</v>
      </c>
      <c r="C4995" t="s">
        <v>464</v>
      </c>
      <c r="D4995">
        <v>4</v>
      </c>
      <c r="E4995">
        <v>4562500</v>
      </c>
      <c r="F4995">
        <v>6050000</v>
      </c>
      <c r="G4995">
        <v>5306250</v>
      </c>
      <c r="H4995">
        <v>2838436150.016468</v>
      </c>
      <c r="I4995">
        <v>1.3192449603245628E-5</v>
      </c>
      <c r="J4995">
        <v>2.4456738213759711E-5</v>
      </c>
      <c r="K4995">
        <v>785.14810965371726</v>
      </c>
      <c r="L4995">
        <v>53392.318492654289</v>
      </c>
      <c r="M4995">
        <v>0</v>
      </c>
    </row>
    <row r="4996" spans="1:13" x14ac:dyDescent="0.15">
      <c r="A4996">
        <v>246</v>
      </c>
      <c r="B4996" t="s">
        <v>199</v>
      </c>
      <c r="C4996" t="s">
        <v>464</v>
      </c>
      <c r="D4996">
        <v>5</v>
      </c>
      <c r="E4996">
        <v>4562500</v>
      </c>
      <c r="F4996">
        <v>5306250</v>
      </c>
      <c r="G4996">
        <v>4934375</v>
      </c>
      <c r="H4996">
        <v>-513048.56992371829</v>
      </c>
      <c r="I4996">
        <v>-8.4885227240631607E-6</v>
      </c>
      <c r="J4996">
        <v>2.7757658864509225E-6</v>
      </c>
      <c r="K4996">
        <v>-0.14191586266043479</v>
      </c>
      <c r="L4996">
        <v>-110.39743776919505</v>
      </c>
      <c r="M4996">
        <v>0</v>
      </c>
    </row>
    <row r="4997" spans="1:13" x14ac:dyDescent="0.15">
      <c r="A4997">
        <v>246</v>
      </c>
      <c r="B4997" t="s">
        <v>199</v>
      </c>
      <c r="C4997" t="s">
        <v>464</v>
      </c>
      <c r="D4997">
        <v>6</v>
      </c>
      <c r="E4997">
        <v>4934375</v>
      </c>
      <c r="F4997">
        <v>5306250</v>
      </c>
      <c r="G4997">
        <v>5120312.5</v>
      </c>
      <c r="H4997">
        <v>-26986570.930367328</v>
      </c>
      <c r="I4997">
        <v>-4.8270316928283905E-6</v>
      </c>
      <c r="J4997">
        <v>6.4372569176856923E-6</v>
      </c>
      <c r="K4997">
        <v>-7.4648341664796423</v>
      </c>
      <c r="L4997">
        <v>-627.04929494766827</v>
      </c>
      <c r="M4997">
        <v>0</v>
      </c>
    </row>
    <row r="4998" spans="1:13" x14ac:dyDescent="0.15">
      <c r="A4998">
        <v>246</v>
      </c>
      <c r="B4998" t="s">
        <v>199</v>
      </c>
      <c r="C4998" t="s">
        <v>464</v>
      </c>
      <c r="D4998">
        <v>7</v>
      </c>
      <c r="E4998">
        <v>5120312.5</v>
      </c>
      <c r="F4998">
        <v>5306250</v>
      </c>
      <c r="G4998">
        <v>5213281.25</v>
      </c>
      <c r="H4998">
        <v>-64643459.416900605</v>
      </c>
      <c r="I4998">
        <v>-8.6130070413020985E-7</v>
      </c>
      <c r="J4998">
        <v>1.0402987906383873E-5</v>
      </c>
      <c r="K4998">
        <v>-17.881216021844221</v>
      </c>
      <c r="L4998">
        <v>-1339.9764431834674</v>
      </c>
      <c r="M4998">
        <v>0</v>
      </c>
    </row>
    <row r="4999" spans="1:13" x14ac:dyDescent="0.15">
      <c r="A4999">
        <v>246</v>
      </c>
      <c r="B4999" t="s">
        <v>199</v>
      </c>
      <c r="C4999" t="s">
        <v>464</v>
      </c>
      <c r="D4999">
        <v>8</v>
      </c>
      <c r="E4999">
        <v>5213281.25</v>
      </c>
      <c r="F4999">
        <v>5306250</v>
      </c>
      <c r="G4999">
        <v>5259765.625</v>
      </c>
      <c r="H4999">
        <v>765014719.59468007</v>
      </c>
      <c r="I4999">
        <v>4.6810551952499681E-6</v>
      </c>
      <c r="J4999">
        <v>1.5945343805764051E-5</v>
      </c>
      <c r="K4999">
        <v>211.61295488135141</v>
      </c>
      <c r="L4999">
        <v>14444.654156423179</v>
      </c>
      <c r="M4999">
        <v>0</v>
      </c>
    </row>
    <row r="5000" spans="1:13" x14ac:dyDescent="0.15">
      <c r="A5000">
        <v>246</v>
      </c>
      <c r="B5000" t="s">
        <v>199</v>
      </c>
      <c r="C5000" t="s">
        <v>464</v>
      </c>
      <c r="D5000">
        <v>9</v>
      </c>
      <c r="E5000">
        <v>5213281.25</v>
      </c>
      <c r="F5000">
        <v>5259765.625</v>
      </c>
      <c r="G5000">
        <v>5236523.4375</v>
      </c>
      <c r="H5000">
        <v>193357874.2076312</v>
      </c>
      <c r="I5000">
        <v>1.6140361806509148E-6</v>
      </c>
      <c r="J5000">
        <v>1.2878324791164998E-5</v>
      </c>
      <c r="K5000">
        <v>53.485286050877733</v>
      </c>
      <c r="L5000">
        <v>3592.4856064416535</v>
      </c>
      <c r="M5000">
        <v>0</v>
      </c>
    </row>
    <row r="5001" spans="1:13" x14ac:dyDescent="0.15">
      <c r="A5001">
        <v>246</v>
      </c>
      <c r="B5001" t="s">
        <v>199</v>
      </c>
      <c r="C5001" t="s">
        <v>464</v>
      </c>
      <c r="D5001">
        <v>10</v>
      </c>
      <c r="E5001">
        <v>5213281.25</v>
      </c>
      <c r="F5001">
        <v>5236523.4375</v>
      </c>
      <c r="G5001">
        <v>5224902.34375</v>
      </c>
      <c r="H5001">
        <v>29994892.676417917</v>
      </c>
      <c r="I5001">
        <v>3.1015086744478862E-7</v>
      </c>
      <c r="J5001">
        <v>1.1574439477958871E-5</v>
      </c>
      <c r="K5001">
        <v>8.2969748267964469</v>
      </c>
      <c r="L5001">
        <v>474.0756611900631</v>
      </c>
      <c r="M5001">
        <v>0</v>
      </c>
    </row>
    <row r="5002" spans="1:13" x14ac:dyDescent="0.15">
      <c r="A5002">
        <v>246</v>
      </c>
      <c r="B5002" t="s">
        <v>199</v>
      </c>
      <c r="C5002" t="s">
        <v>464</v>
      </c>
      <c r="D5002">
        <v>11</v>
      </c>
      <c r="E5002">
        <v>5213281.25</v>
      </c>
      <c r="F5002">
        <v>5224902.34375</v>
      </c>
      <c r="G5002">
        <v>5219091.796875</v>
      </c>
      <c r="H5002">
        <v>-24958313.758275125</v>
      </c>
      <c r="I5002">
        <v>-2.9123823784176987E-7</v>
      </c>
      <c r="J5002">
        <v>1.0973050372672313E-5</v>
      </c>
      <c r="K5002">
        <v>-6.903792029051063</v>
      </c>
      <c r="L5002">
        <v>-578.21181787258934</v>
      </c>
      <c r="M5002">
        <v>0</v>
      </c>
    </row>
    <row r="5003" spans="1:13" x14ac:dyDescent="0.15">
      <c r="A5003">
        <v>246</v>
      </c>
      <c r="B5003" t="s">
        <v>199</v>
      </c>
      <c r="C5003" t="s">
        <v>464</v>
      </c>
      <c r="D5003">
        <v>12</v>
      </c>
      <c r="E5003">
        <v>5219091.796875</v>
      </c>
      <c r="F5003">
        <v>5224902.34375</v>
      </c>
      <c r="G5003">
        <v>5221997.0703125</v>
      </c>
      <c r="H5003">
        <v>495026.1632256083</v>
      </c>
      <c r="I5003">
        <v>5.4303809378489264E-9</v>
      </c>
      <c r="J5003">
        <v>1.1269718991451932E-5</v>
      </c>
      <c r="K5003">
        <v>0.13693063213116979</v>
      </c>
      <c r="L5003">
        <v>-90.520366891052575</v>
      </c>
      <c r="M5003">
        <v>0</v>
      </c>
    </row>
    <row r="5004" spans="1:13" x14ac:dyDescent="0.15">
      <c r="A5004">
        <v>246</v>
      </c>
      <c r="B5004" t="s">
        <v>199</v>
      </c>
      <c r="C5004" t="s">
        <v>464</v>
      </c>
      <c r="D5004">
        <v>13</v>
      </c>
      <c r="E5004">
        <v>5221997.0703125</v>
      </c>
      <c r="F5004">
        <v>5224902.34375</v>
      </c>
      <c r="G5004">
        <v>5223449.70703125</v>
      </c>
      <c r="H5004">
        <v>14724359.521296958</v>
      </c>
      <c r="I5004">
        <v>1.5676985565727252E-7</v>
      </c>
      <c r="J5004">
        <v>1.1421058466171355E-5</v>
      </c>
      <c r="K5004">
        <v>4.0729480717545634</v>
      </c>
      <c r="L5004">
        <v>181.8895623992818</v>
      </c>
      <c r="M5004">
        <v>0</v>
      </c>
    </row>
    <row r="5005" spans="1:13" x14ac:dyDescent="0.15">
      <c r="A5005">
        <v>246</v>
      </c>
      <c r="B5005" t="s">
        <v>199</v>
      </c>
      <c r="C5005" t="s">
        <v>464</v>
      </c>
      <c r="D5005">
        <v>14</v>
      </c>
      <c r="E5005">
        <v>5221997.0703125</v>
      </c>
      <c r="F5005">
        <v>5223449.70703125</v>
      </c>
      <c r="G5005">
        <v>5222723.388671875</v>
      </c>
      <c r="H5005">
        <v>7481447.4621945852</v>
      </c>
      <c r="I5005">
        <v>8.0847113325430319E-8</v>
      </c>
      <c r="J5005">
        <v>1.1345135723839513E-5</v>
      </c>
      <c r="K5005">
        <v>2.0694650229780929</v>
      </c>
      <c r="L5005">
        <v>43.248012682844724</v>
      </c>
      <c r="M5005">
        <v>0</v>
      </c>
    </row>
    <row r="5006" spans="1:13" x14ac:dyDescent="0.15">
      <c r="A5006">
        <v>246</v>
      </c>
      <c r="B5006" t="s">
        <v>199</v>
      </c>
      <c r="C5006" t="s">
        <v>464</v>
      </c>
      <c r="D5006">
        <v>15</v>
      </c>
      <c r="E5006">
        <v>5221997.0703125</v>
      </c>
      <c r="F5006">
        <v>5222723.388671875</v>
      </c>
      <c r="G5006">
        <v>5222360.2294921875</v>
      </c>
      <c r="H5006">
        <v>3956340.4257776858</v>
      </c>
      <c r="I5006">
        <v>4.3075002010679617E-8</v>
      </c>
      <c r="J5006">
        <v>1.1307363612524762E-5</v>
      </c>
      <c r="K5006">
        <v>1.0943748748506852</v>
      </c>
      <c r="L5006">
        <v>-24.242291762351428</v>
      </c>
      <c r="M5006">
        <v>0</v>
      </c>
    </row>
    <row r="5007" spans="1:13" x14ac:dyDescent="0.15">
      <c r="A5007">
        <v>246</v>
      </c>
      <c r="B5007" t="s">
        <v>199</v>
      </c>
      <c r="C5007" t="s">
        <v>464</v>
      </c>
      <c r="D5007">
        <v>16</v>
      </c>
      <c r="E5007">
        <v>5222360.2294921875</v>
      </c>
      <c r="F5007">
        <v>5222723.388671875</v>
      </c>
      <c r="G5007">
        <v>5222541.8090820313</v>
      </c>
      <c r="H5007">
        <v>5710875.9364775633</v>
      </c>
      <c r="I5007">
        <v>6.1944936830439303E-8</v>
      </c>
      <c r="J5007">
        <v>1.1326233547344522E-5</v>
      </c>
      <c r="K5007">
        <v>1.5797020644506119</v>
      </c>
      <c r="L5007">
        <v>9.3505068077447682</v>
      </c>
      <c r="M5007">
        <v>0</v>
      </c>
    </row>
    <row r="5008" spans="1:13" x14ac:dyDescent="0.15">
      <c r="A5008">
        <v>246</v>
      </c>
      <c r="B5008" t="s">
        <v>199</v>
      </c>
      <c r="C5008" t="s">
        <v>464</v>
      </c>
      <c r="D5008">
        <v>17</v>
      </c>
      <c r="E5008">
        <v>5222360.2294921875</v>
      </c>
      <c r="F5008">
        <v>5222541.8090820313</v>
      </c>
      <c r="G5008">
        <v>5222451.0192871094</v>
      </c>
      <c r="H5008">
        <v>4831614.6351097794</v>
      </c>
      <c r="I5008">
        <v>5.2506021238378422E-8</v>
      </c>
      <c r="J5008">
        <v>1.1316794631752461E-5</v>
      </c>
      <c r="K5008">
        <v>1.336487029066928</v>
      </c>
      <c r="L5008">
        <v>-7.4837730930156443</v>
      </c>
      <c r="M5008">
        <v>0</v>
      </c>
    </row>
    <row r="5009" spans="1:15" x14ac:dyDescent="0.15">
      <c r="A5009">
        <v>246</v>
      </c>
      <c r="B5009" t="s">
        <v>199</v>
      </c>
      <c r="C5009" t="s">
        <v>464</v>
      </c>
      <c r="D5009">
        <v>18</v>
      </c>
      <c r="E5009">
        <v>5222451.0192871094</v>
      </c>
      <c r="F5009">
        <v>5222541.8090820313</v>
      </c>
      <c r="G5009">
        <v>5222496.4141845703</v>
      </c>
      <c r="H5009">
        <v>5270804.9746867903</v>
      </c>
      <c r="I5009">
        <v>5.7225119689863674E-8</v>
      </c>
      <c r="J5009">
        <v>1.1321513730203946E-5</v>
      </c>
      <c r="K5009">
        <v>1.4579727510181029</v>
      </c>
      <c r="L5009">
        <v>0.92500897408012372</v>
      </c>
      <c r="M5009">
        <v>0</v>
      </c>
    </row>
    <row r="5010" spans="1:15" x14ac:dyDescent="0.15">
      <c r="A5010">
        <v>246</v>
      </c>
      <c r="B5010" t="s">
        <v>199</v>
      </c>
      <c r="C5010" t="s">
        <v>465</v>
      </c>
      <c r="D5010">
        <v>18</v>
      </c>
      <c r="E5010">
        <v>5222451.0192871094</v>
      </c>
      <c r="F5010">
        <v>5222541.8090820313</v>
      </c>
      <c r="G5010">
        <v>5222496.4141845703</v>
      </c>
      <c r="H5010">
        <v>5270804.9746867903</v>
      </c>
      <c r="I5010">
        <v>5.7225119689863674E-8</v>
      </c>
      <c r="J5010">
        <v>1.1321513730203946E-5</v>
      </c>
      <c r="K5010">
        <v>1.4579727510181029</v>
      </c>
      <c r="L5010">
        <v>0.92500897408012372</v>
      </c>
      <c r="M5010">
        <v>0</v>
      </c>
      <c r="N5010" t="s">
        <v>466</v>
      </c>
      <c r="O5010" t="s">
        <v>467</v>
      </c>
    </row>
    <row r="5011" spans="1:15" x14ac:dyDescent="0.15">
      <c r="A5011">
        <v>247</v>
      </c>
      <c r="B5011" t="s">
        <v>200</v>
      </c>
      <c r="C5011" t="s">
        <v>461</v>
      </c>
      <c r="D5011">
        <v>0</v>
      </c>
      <c r="E5011">
        <v>100000</v>
      </c>
      <c r="F5011">
        <v>12000000</v>
      </c>
      <c r="G5011">
        <v>100000</v>
      </c>
      <c r="H5011">
        <v>-1743.763828979166</v>
      </c>
      <c r="I5011">
        <v>-4.1316287339852109E-5</v>
      </c>
      <c r="J5011">
        <v>-3.0169776308111004E-5</v>
      </c>
      <c r="K5011">
        <v>-4.7488861971779935E-4</v>
      </c>
      <c r="L5011">
        <v>-101.74376382897917</v>
      </c>
      <c r="M5011">
        <v>0</v>
      </c>
      <c r="O5011" t="s">
        <v>462</v>
      </c>
    </row>
    <row r="5012" spans="1:15" x14ac:dyDescent="0.15">
      <c r="A5012">
        <v>247</v>
      </c>
      <c r="B5012" t="s">
        <v>200</v>
      </c>
      <c r="C5012" t="s">
        <v>461</v>
      </c>
      <c r="D5012">
        <v>0</v>
      </c>
      <c r="E5012">
        <v>100000</v>
      </c>
      <c r="F5012">
        <v>12000000</v>
      </c>
      <c r="G5012">
        <v>12000000</v>
      </c>
      <c r="H5012">
        <v>5.3935783810456412E+18</v>
      </c>
      <c r="I5012">
        <v>536.87091085348902</v>
      </c>
      <c r="J5012">
        <v>536.87092200000006</v>
      </c>
      <c r="K5012">
        <v>1468862325360.8787</v>
      </c>
      <c r="L5012">
        <v>44946486508613.68</v>
      </c>
      <c r="M5012">
        <v>5</v>
      </c>
      <c r="O5012" t="s">
        <v>463</v>
      </c>
    </row>
    <row r="5013" spans="1:15" x14ac:dyDescent="0.15">
      <c r="A5013">
        <v>247</v>
      </c>
      <c r="B5013" t="s">
        <v>200</v>
      </c>
      <c r="C5013" t="s">
        <v>464</v>
      </c>
      <c r="D5013">
        <v>1</v>
      </c>
      <c r="E5013">
        <v>100000</v>
      </c>
      <c r="F5013">
        <v>12000000</v>
      </c>
      <c r="G5013">
        <v>6050000</v>
      </c>
      <c r="H5013">
        <v>16997033691237.303</v>
      </c>
      <c r="I5013">
        <v>1.0585610316991336E-2</v>
      </c>
      <c r="J5013">
        <v>1.0596756828023078E-2</v>
      </c>
      <c r="K5013">
        <v>4628893.9676274555</v>
      </c>
      <c r="L5013">
        <v>280942605.64028597</v>
      </c>
      <c r="M5013">
        <v>0</v>
      </c>
    </row>
    <row r="5014" spans="1:15" x14ac:dyDescent="0.15">
      <c r="A5014">
        <v>247</v>
      </c>
      <c r="B5014" t="s">
        <v>200</v>
      </c>
      <c r="C5014" t="s">
        <v>464</v>
      </c>
      <c r="D5014">
        <v>2</v>
      </c>
      <c r="E5014">
        <v>100000</v>
      </c>
      <c r="F5014">
        <v>6050000</v>
      </c>
      <c r="G5014">
        <v>3075000</v>
      </c>
      <c r="H5014">
        <v>-9867.7732646940985</v>
      </c>
      <c r="I5014">
        <v>-2.1706421037918413E-5</v>
      </c>
      <c r="J5014">
        <v>-1.0559910006177307E-5</v>
      </c>
      <c r="K5014">
        <v>-2.6873439782852449E-3</v>
      </c>
      <c r="L5014">
        <v>-100.32090319559981</v>
      </c>
      <c r="M5014">
        <v>0</v>
      </c>
    </row>
    <row r="5015" spans="1:15" x14ac:dyDescent="0.15">
      <c r="A5015">
        <v>247</v>
      </c>
      <c r="B5015" t="s">
        <v>200</v>
      </c>
      <c r="C5015" t="s">
        <v>464</v>
      </c>
      <c r="D5015">
        <v>3</v>
      </c>
      <c r="E5015">
        <v>3075000</v>
      </c>
      <c r="F5015">
        <v>6050000</v>
      </c>
      <c r="G5015">
        <v>4562500</v>
      </c>
      <c r="H5015">
        <v>-87374.440365040064</v>
      </c>
      <c r="I5015">
        <v>-1.1798921697596866E-5</v>
      </c>
      <c r="J5015">
        <v>-6.5241066585576049E-7</v>
      </c>
      <c r="K5015">
        <v>-2.3795153158934344E-2</v>
      </c>
      <c r="L5015">
        <v>-101.91505622717897</v>
      </c>
      <c r="M5015">
        <v>0</v>
      </c>
    </row>
    <row r="5016" spans="1:15" x14ac:dyDescent="0.15">
      <c r="A5016">
        <v>247</v>
      </c>
      <c r="B5016" t="s">
        <v>200</v>
      </c>
      <c r="C5016" t="s">
        <v>464</v>
      </c>
      <c r="D5016">
        <v>4</v>
      </c>
      <c r="E5016">
        <v>4562500</v>
      </c>
      <c r="F5016">
        <v>6050000</v>
      </c>
      <c r="G5016">
        <v>5306250</v>
      </c>
      <c r="H5016">
        <v>-13116161.439608356</v>
      </c>
      <c r="I5016">
        <v>-1.4721495950109346E-7</v>
      </c>
      <c r="J5016">
        <v>1.0999296072240012E-5</v>
      </c>
      <c r="K5016">
        <v>-3.5719950709711936</v>
      </c>
      <c r="L5016">
        <v>-347.18325445669456</v>
      </c>
      <c r="M5016">
        <v>0</v>
      </c>
    </row>
    <row r="5017" spans="1:15" x14ac:dyDescent="0.15">
      <c r="A5017">
        <v>247</v>
      </c>
      <c r="B5017" t="s">
        <v>200</v>
      </c>
      <c r="C5017" t="s">
        <v>464</v>
      </c>
      <c r="D5017">
        <v>5</v>
      </c>
      <c r="E5017">
        <v>5306250</v>
      </c>
      <c r="F5017">
        <v>6050000</v>
      </c>
      <c r="G5017">
        <v>5678125</v>
      </c>
      <c r="H5017">
        <v>202729799761.8439</v>
      </c>
      <c r="I5017">
        <v>3.2194562257084646E-4</v>
      </c>
      <c r="J5017">
        <v>3.3309213360258755E-4</v>
      </c>
      <c r="K5017">
        <v>55210.501092300241</v>
      </c>
      <c r="L5017">
        <v>3570265.2131970306</v>
      </c>
      <c r="M5017">
        <v>0</v>
      </c>
    </row>
    <row r="5018" spans="1:15" x14ac:dyDescent="0.15">
      <c r="A5018">
        <v>247</v>
      </c>
      <c r="B5018" t="s">
        <v>200</v>
      </c>
      <c r="C5018" t="s">
        <v>464</v>
      </c>
      <c r="D5018">
        <v>6</v>
      </c>
      <c r="E5018">
        <v>5306250</v>
      </c>
      <c r="F5018">
        <v>5678125</v>
      </c>
      <c r="G5018">
        <v>5492187.5</v>
      </c>
      <c r="H5018">
        <v>16606440161.01705</v>
      </c>
      <c r="I5018">
        <v>4.9045715513642519E-5</v>
      </c>
      <c r="J5018">
        <v>6.0192226545383624E-5</v>
      </c>
      <c r="K5018">
        <v>4522.5215223717305</v>
      </c>
      <c r="L5018">
        <v>302264.77106830472</v>
      </c>
      <c r="M5018">
        <v>0</v>
      </c>
    </row>
    <row r="5019" spans="1:15" x14ac:dyDescent="0.15">
      <c r="A5019">
        <v>247</v>
      </c>
      <c r="B5019" t="s">
        <v>200</v>
      </c>
      <c r="C5019" t="s">
        <v>464</v>
      </c>
      <c r="D5019">
        <v>7</v>
      </c>
      <c r="E5019">
        <v>5306250</v>
      </c>
      <c r="F5019">
        <v>5492187.5</v>
      </c>
      <c r="G5019">
        <v>5399218.75</v>
      </c>
      <c r="H5019">
        <v>3279745356.0095615</v>
      </c>
      <c r="I5019">
        <v>1.4550148006774915E-5</v>
      </c>
      <c r="J5019">
        <v>2.569665903851602E-5</v>
      </c>
      <c r="K5019">
        <v>893.19076313966355</v>
      </c>
      <c r="L5019">
        <v>60644.813423415406</v>
      </c>
      <c r="M5019">
        <v>0</v>
      </c>
    </row>
    <row r="5020" spans="1:15" x14ac:dyDescent="0.15">
      <c r="A5020">
        <v>247</v>
      </c>
      <c r="B5020" t="s">
        <v>200</v>
      </c>
      <c r="C5020" t="s">
        <v>464</v>
      </c>
      <c r="D5020">
        <v>8</v>
      </c>
      <c r="E5020">
        <v>5306250</v>
      </c>
      <c r="F5020">
        <v>5399218.75</v>
      </c>
      <c r="G5020">
        <v>5352734.375</v>
      </c>
      <c r="H5020">
        <v>980266882.11357367</v>
      </c>
      <c r="I5020">
        <v>5.6601208300912633E-6</v>
      </c>
      <c r="J5020">
        <v>1.6806631861832369E-5</v>
      </c>
      <c r="K5020">
        <v>266.96137336127049</v>
      </c>
      <c r="L5020">
        <v>18213.385522956643</v>
      </c>
      <c r="M5020">
        <v>0</v>
      </c>
    </row>
    <row r="5021" spans="1:15" x14ac:dyDescent="0.15">
      <c r="A5021">
        <v>247</v>
      </c>
      <c r="B5021" t="s">
        <v>200</v>
      </c>
      <c r="C5021" t="s">
        <v>464</v>
      </c>
      <c r="D5021">
        <v>9</v>
      </c>
      <c r="E5021">
        <v>5306250</v>
      </c>
      <c r="F5021">
        <v>5352734.375</v>
      </c>
      <c r="G5021">
        <v>5329492.1875</v>
      </c>
      <c r="H5021">
        <v>332415721.79826301</v>
      </c>
      <c r="I5021">
        <v>2.448759101373937E-6</v>
      </c>
      <c r="J5021">
        <v>1.3595270133115042E-5</v>
      </c>
      <c r="K5021">
        <v>90.528568533095296</v>
      </c>
      <c r="L5021">
        <v>6137.2869703782262</v>
      </c>
      <c r="M5021">
        <v>0</v>
      </c>
    </row>
    <row r="5022" spans="1:15" x14ac:dyDescent="0.15">
      <c r="A5022">
        <v>247</v>
      </c>
      <c r="B5022" t="s">
        <v>200</v>
      </c>
      <c r="C5022" t="s">
        <v>464</v>
      </c>
      <c r="D5022">
        <v>10</v>
      </c>
      <c r="E5022">
        <v>5306250</v>
      </c>
      <c r="F5022">
        <v>5329492.1875</v>
      </c>
      <c r="G5022">
        <v>5317871.09375</v>
      </c>
      <c r="H5022">
        <v>120876598.14582832</v>
      </c>
      <c r="I5022">
        <v>1.0818688675525793E-6</v>
      </c>
      <c r="J5022">
        <v>1.2228379899293685E-5</v>
      </c>
      <c r="K5022">
        <v>32.91897669609326</v>
      </c>
      <c r="L5022">
        <v>2173.0261041470608</v>
      </c>
      <c r="M5022">
        <v>0</v>
      </c>
    </row>
    <row r="5023" spans="1:15" x14ac:dyDescent="0.15">
      <c r="A5023">
        <v>247</v>
      </c>
      <c r="B5023" t="s">
        <v>200</v>
      </c>
      <c r="C5023" t="s">
        <v>464</v>
      </c>
      <c r="D5023">
        <v>11</v>
      </c>
      <c r="E5023">
        <v>5306250</v>
      </c>
      <c r="F5023">
        <v>5317871.09375</v>
      </c>
      <c r="G5023">
        <v>5312060.546875</v>
      </c>
      <c r="H5023">
        <v>45205454.933007337</v>
      </c>
      <c r="I5023">
        <v>4.509946830807145E-7</v>
      </c>
      <c r="J5023">
        <v>1.159750571482182E-5</v>
      </c>
      <c r="K5023">
        <v>12.311045647402018</v>
      </c>
      <c r="L5023">
        <v>750.99660544345602</v>
      </c>
      <c r="M5023">
        <v>0</v>
      </c>
    </row>
    <row r="5024" spans="1:15" x14ac:dyDescent="0.15">
      <c r="A5024">
        <v>247</v>
      </c>
      <c r="B5024" t="s">
        <v>200</v>
      </c>
      <c r="C5024" t="s">
        <v>464</v>
      </c>
      <c r="D5024">
        <v>12</v>
      </c>
      <c r="E5024">
        <v>5306250</v>
      </c>
      <c r="F5024">
        <v>5312060.546875</v>
      </c>
      <c r="G5024">
        <v>5309155.2734375</v>
      </c>
      <c r="H5024">
        <v>13995783.527006535</v>
      </c>
      <c r="I5024">
        <v>1.4791547367455968E-7</v>
      </c>
      <c r="J5024">
        <v>1.1294426505415665E-5</v>
      </c>
      <c r="K5024">
        <v>3.8115473039145469</v>
      </c>
      <c r="L5024">
        <v>163.61601434091671</v>
      </c>
      <c r="M5024">
        <v>0</v>
      </c>
    </row>
    <row r="5025" spans="1:15" x14ac:dyDescent="0.15">
      <c r="A5025">
        <v>247</v>
      </c>
      <c r="B5025" t="s">
        <v>200</v>
      </c>
      <c r="C5025" t="s">
        <v>464</v>
      </c>
      <c r="D5025">
        <v>13</v>
      </c>
      <c r="E5025">
        <v>5306250</v>
      </c>
      <c r="F5025">
        <v>5309155.2734375</v>
      </c>
      <c r="G5025">
        <v>5307702.63671875</v>
      </c>
      <c r="H5025">
        <v>-57938.755127144053</v>
      </c>
      <c r="I5025">
        <v>-6.3082255141997431E-10</v>
      </c>
      <c r="J5025">
        <v>1.1145880209189685E-5</v>
      </c>
      <c r="K5025">
        <v>-1.5778774047976736E-2</v>
      </c>
      <c r="L5025">
        <v>-101.09159760997768</v>
      </c>
      <c r="M5025">
        <v>0</v>
      </c>
    </row>
    <row r="5026" spans="1:15" x14ac:dyDescent="0.15">
      <c r="A5026">
        <v>247</v>
      </c>
      <c r="B5026" t="s">
        <v>200</v>
      </c>
      <c r="C5026" t="s">
        <v>464</v>
      </c>
      <c r="D5026">
        <v>14</v>
      </c>
      <c r="E5026">
        <v>5307702.63671875</v>
      </c>
      <c r="F5026">
        <v>5309155.2734375</v>
      </c>
      <c r="G5026">
        <v>5308428.955078125</v>
      </c>
      <c r="H5026">
        <v>6842671.585034024</v>
      </c>
      <c r="I5026">
        <v>7.3395265966412168E-8</v>
      </c>
      <c r="J5026">
        <v>1.1219906297707518E-5</v>
      </c>
      <c r="K5026">
        <v>1.8635017025793796</v>
      </c>
      <c r="L5026">
        <v>28.902009293883811</v>
      </c>
      <c r="M5026">
        <v>0</v>
      </c>
    </row>
    <row r="5027" spans="1:15" x14ac:dyDescent="0.15">
      <c r="A5027">
        <v>247</v>
      </c>
      <c r="B5027" t="s">
        <v>200</v>
      </c>
      <c r="C5027" t="s">
        <v>464</v>
      </c>
      <c r="D5027">
        <v>15</v>
      </c>
      <c r="E5027">
        <v>5307702.63671875</v>
      </c>
      <c r="F5027">
        <v>5308428.955078125</v>
      </c>
      <c r="G5027">
        <v>5308065.7958984375</v>
      </c>
      <c r="H5027">
        <v>3361036.9747778624</v>
      </c>
      <c r="I5027">
        <v>3.632073842703804E-8</v>
      </c>
      <c r="J5027">
        <v>1.1182831770168143E-5</v>
      </c>
      <c r="K5027">
        <v>0.91532934864645421</v>
      </c>
      <c r="L5027">
        <v>-36.680570587972959</v>
      </c>
      <c r="M5027">
        <v>0</v>
      </c>
    </row>
    <row r="5028" spans="1:15" x14ac:dyDescent="0.15">
      <c r="A5028">
        <v>247</v>
      </c>
      <c r="B5028" t="s">
        <v>200</v>
      </c>
      <c r="C5028" t="s">
        <v>464</v>
      </c>
      <c r="D5028">
        <v>16</v>
      </c>
      <c r="E5028">
        <v>5308065.7958984375</v>
      </c>
      <c r="F5028">
        <v>5308428.955078125</v>
      </c>
      <c r="G5028">
        <v>5308247.3754882813</v>
      </c>
      <c r="H5028">
        <v>5093993.7603903599</v>
      </c>
      <c r="I5028">
        <v>5.4842605735947283E-8</v>
      </c>
      <c r="J5028">
        <v>1.1201353637477053E-5</v>
      </c>
      <c r="K5028">
        <v>1.3872748278871214</v>
      </c>
      <c r="L5028">
        <v>-4.0362402115484137</v>
      </c>
      <c r="M5028">
        <v>0</v>
      </c>
    </row>
    <row r="5029" spans="1:15" x14ac:dyDescent="0.15">
      <c r="A5029">
        <v>247</v>
      </c>
      <c r="B5029" t="s">
        <v>200</v>
      </c>
      <c r="C5029" t="s">
        <v>464</v>
      </c>
      <c r="D5029">
        <v>17</v>
      </c>
      <c r="E5029">
        <v>5308247.3754882813</v>
      </c>
      <c r="F5029">
        <v>5308428.955078125</v>
      </c>
      <c r="G5029">
        <v>5308338.1652832031</v>
      </c>
      <c r="H5029">
        <v>5966364.0166259576</v>
      </c>
      <c r="I5029">
        <v>6.4115083526358686E-8</v>
      </c>
      <c r="J5029">
        <v>1.1210626115267464E-5</v>
      </c>
      <c r="K5029">
        <v>1.624852130490716</v>
      </c>
      <c r="L5029">
        <v>12.396080107448247</v>
      </c>
      <c r="M5029">
        <v>0</v>
      </c>
    </row>
    <row r="5030" spans="1:15" x14ac:dyDescent="0.15">
      <c r="A5030">
        <v>247</v>
      </c>
      <c r="B5030" t="s">
        <v>200</v>
      </c>
      <c r="C5030" t="s">
        <v>464</v>
      </c>
      <c r="D5030">
        <v>18</v>
      </c>
      <c r="E5030">
        <v>5308247.3754882813</v>
      </c>
      <c r="F5030">
        <v>5308338.1652832031</v>
      </c>
      <c r="G5030">
        <v>5308292.7703857422</v>
      </c>
      <c r="H5030">
        <v>5529687.165544332</v>
      </c>
      <c r="I5030">
        <v>5.9477881951362568E-8</v>
      </c>
      <c r="J5030">
        <v>1.1205988913692468E-5</v>
      </c>
      <c r="K5030">
        <v>1.5059295656189189</v>
      </c>
      <c r="L5030">
        <v>4.1707269123082211</v>
      </c>
      <c r="M5030">
        <v>0</v>
      </c>
    </row>
    <row r="5031" spans="1:15" x14ac:dyDescent="0.15">
      <c r="A5031">
        <v>247</v>
      </c>
      <c r="B5031" t="s">
        <v>200</v>
      </c>
      <c r="C5031" t="s">
        <v>464</v>
      </c>
      <c r="D5031">
        <v>19</v>
      </c>
      <c r="E5031">
        <v>5308247.3754882813</v>
      </c>
      <c r="F5031">
        <v>5308292.7703857422</v>
      </c>
      <c r="G5031">
        <v>5308270.0729370117</v>
      </c>
      <c r="H5031">
        <v>5311717.587324365</v>
      </c>
      <c r="I5031">
        <v>5.7160003223764004E-8</v>
      </c>
      <c r="J5031">
        <v>1.1203671034964869E-5</v>
      </c>
      <c r="K5031">
        <v>1.4465687333656494</v>
      </c>
      <c r="L5031">
        <v>6.4946099953159489E-2</v>
      </c>
      <c r="M5031">
        <v>0</v>
      </c>
    </row>
    <row r="5032" spans="1:15" x14ac:dyDescent="0.15">
      <c r="A5032">
        <v>247</v>
      </c>
      <c r="B5032" t="s">
        <v>200</v>
      </c>
      <c r="C5032" t="s">
        <v>465</v>
      </c>
      <c r="D5032">
        <v>19</v>
      </c>
      <c r="E5032">
        <v>5308247.3754882813</v>
      </c>
      <c r="F5032">
        <v>5308292.7703857422</v>
      </c>
      <c r="G5032">
        <v>5308270.0729370117</v>
      </c>
      <c r="H5032">
        <v>5311717.587324365</v>
      </c>
      <c r="I5032">
        <v>5.7160003223764004E-8</v>
      </c>
      <c r="J5032">
        <v>1.1203671034964869E-5</v>
      </c>
      <c r="K5032">
        <v>1.4465687333656494</v>
      </c>
      <c r="L5032">
        <v>6.4946099953159489E-2</v>
      </c>
      <c r="M5032">
        <v>0</v>
      </c>
      <c r="N5032" t="s">
        <v>466</v>
      </c>
      <c r="O5032" t="s">
        <v>467</v>
      </c>
    </row>
    <row r="5033" spans="1:15" x14ac:dyDescent="0.15">
      <c r="A5033">
        <v>248</v>
      </c>
      <c r="B5033" t="s">
        <v>174</v>
      </c>
      <c r="C5033" t="s">
        <v>461</v>
      </c>
      <c r="D5033">
        <v>0</v>
      </c>
      <c r="E5033">
        <v>100000</v>
      </c>
      <c r="F5033">
        <v>12000000</v>
      </c>
      <c r="G5033">
        <v>100000</v>
      </c>
      <c r="H5033">
        <v>-16355.51044601817</v>
      </c>
      <c r="I5033">
        <v>-3.6862529801466438E-5</v>
      </c>
      <c r="J5033">
        <v>-1.1810587163240928E-5</v>
      </c>
      <c r="K5033">
        <v>-4.114818041661885E-3</v>
      </c>
      <c r="L5033">
        <v>-116.35551044601817</v>
      </c>
      <c r="M5033">
        <v>0</v>
      </c>
      <c r="O5033" t="s">
        <v>462</v>
      </c>
    </row>
    <row r="5034" spans="1:15" x14ac:dyDescent="0.15">
      <c r="A5034">
        <v>248</v>
      </c>
      <c r="B5034" t="s">
        <v>174</v>
      </c>
      <c r="C5034" t="s">
        <v>461</v>
      </c>
      <c r="D5034">
        <v>0</v>
      </c>
      <c r="E5034">
        <v>100000</v>
      </c>
      <c r="F5034">
        <v>12000000</v>
      </c>
      <c r="G5034">
        <v>12000000</v>
      </c>
      <c r="H5034">
        <v>1.5273135994648855E+18</v>
      </c>
      <c r="I5034">
        <v>536.87089694805729</v>
      </c>
      <c r="J5034">
        <v>536.87092199999995</v>
      </c>
      <c r="K5034">
        <v>384250774385.56415</v>
      </c>
      <c r="L5034">
        <v>12727613328774.045</v>
      </c>
      <c r="M5034">
        <v>5</v>
      </c>
      <c r="O5034" t="s">
        <v>463</v>
      </c>
    </row>
    <row r="5035" spans="1:15" x14ac:dyDescent="0.15">
      <c r="A5035">
        <v>248</v>
      </c>
      <c r="B5035" t="s">
        <v>174</v>
      </c>
      <c r="C5035" t="s">
        <v>464</v>
      </c>
      <c r="D5035">
        <v>1</v>
      </c>
      <c r="E5035">
        <v>100000</v>
      </c>
      <c r="F5035">
        <v>12000000</v>
      </c>
      <c r="G5035">
        <v>6050000</v>
      </c>
      <c r="H5035">
        <v>963078305513.7395</v>
      </c>
      <c r="I5035">
        <v>2.9921176832266882E-3</v>
      </c>
      <c r="J5035">
        <v>3.0171696258649138E-3</v>
      </c>
      <c r="K5035">
        <v>242297.05334729422</v>
      </c>
      <c r="L5035">
        <v>15918549.677913049</v>
      </c>
      <c r="M5035">
        <v>0</v>
      </c>
    </row>
    <row r="5036" spans="1:15" x14ac:dyDescent="0.15">
      <c r="A5036">
        <v>248</v>
      </c>
      <c r="B5036" t="s">
        <v>174</v>
      </c>
      <c r="C5036" t="s">
        <v>464</v>
      </c>
      <c r="D5036">
        <v>2</v>
      </c>
      <c r="E5036">
        <v>100000</v>
      </c>
      <c r="F5036">
        <v>6050000</v>
      </c>
      <c r="G5036">
        <v>3075000</v>
      </c>
      <c r="H5036">
        <v>-74537.441897492041</v>
      </c>
      <c r="I5036">
        <v>-2.5274989006089416E-5</v>
      </c>
      <c r="J5036">
        <v>-2.2304636786390333E-7</v>
      </c>
      <c r="K5036">
        <v>-1.875257954873517E-2</v>
      </c>
      <c r="L5036">
        <v>-102.42398185032495</v>
      </c>
      <c r="M5036">
        <v>0</v>
      </c>
    </row>
    <row r="5037" spans="1:15" x14ac:dyDescent="0.15">
      <c r="A5037">
        <v>248</v>
      </c>
      <c r="B5037" t="s">
        <v>174</v>
      </c>
      <c r="C5037" t="s">
        <v>464</v>
      </c>
      <c r="D5037">
        <v>3</v>
      </c>
      <c r="E5037">
        <v>3075000</v>
      </c>
      <c r="F5037">
        <v>6050000</v>
      </c>
      <c r="G5037">
        <v>4562500</v>
      </c>
      <c r="H5037">
        <v>-5104096.4317733832</v>
      </c>
      <c r="I5037">
        <v>-1.3765106154833999E-5</v>
      </c>
      <c r="J5037">
        <v>1.1286836483391515E-5</v>
      </c>
      <c r="K5037">
        <v>-1.2841193891907126</v>
      </c>
      <c r="L5037">
        <v>-211.87060672380017</v>
      </c>
      <c r="M5037">
        <v>0</v>
      </c>
    </row>
    <row r="5038" spans="1:15" x14ac:dyDescent="0.15">
      <c r="A5038">
        <v>248</v>
      </c>
      <c r="B5038" t="s">
        <v>174</v>
      </c>
      <c r="C5038" t="s">
        <v>464</v>
      </c>
      <c r="D5038">
        <v>4</v>
      </c>
      <c r="E5038">
        <v>4562500</v>
      </c>
      <c r="F5038">
        <v>6050000</v>
      </c>
      <c r="G5038">
        <v>5306250</v>
      </c>
      <c r="H5038">
        <v>17131738477.044865</v>
      </c>
      <c r="I5038">
        <v>1.3276454298074891E-4</v>
      </c>
      <c r="J5038">
        <v>1.5781648561897442E-4</v>
      </c>
      <c r="K5038">
        <v>4310.1061751050047</v>
      </c>
      <c r="L5038">
        <v>322759.61794195272</v>
      </c>
      <c r="M5038">
        <v>0</v>
      </c>
    </row>
    <row r="5039" spans="1:15" x14ac:dyDescent="0.15">
      <c r="A5039">
        <v>248</v>
      </c>
      <c r="B5039" t="s">
        <v>174</v>
      </c>
      <c r="C5039" t="s">
        <v>464</v>
      </c>
      <c r="D5039">
        <v>5</v>
      </c>
      <c r="E5039">
        <v>4562500</v>
      </c>
      <c r="F5039">
        <v>5306250</v>
      </c>
      <c r="G5039">
        <v>4934375</v>
      </c>
      <c r="H5039">
        <v>819193007.71264553</v>
      </c>
      <c r="I5039">
        <v>1.2527897168749371E-5</v>
      </c>
      <c r="J5039">
        <v>3.7579839806974884E-5</v>
      </c>
      <c r="K5039">
        <v>206.09752161907628</v>
      </c>
      <c r="L5039">
        <v>16501.758231035248</v>
      </c>
      <c r="M5039">
        <v>0</v>
      </c>
    </row>
    <row r="5040" spans="1:15" x14ac:dyDescent="0.15">
      <c r="A5040">
        <v>248</v>
      </c>
      <c r="B5040" t="s">
        <v>174</v>
      </c>
      <c r="C5040" t="s">
        <v>464</v>
      </c>
      <c r="D5040">
        <v>6</v>
      </c>
      <c r="E5040">
        <v>4562500</v>
      </c>
      <c r="F5040">
        <v>4934375</v>
      </c>
      <c r="G5040">
        <v>4748437.5</v>
      </c>
      <c r="H5040">
        <v>-134932814.24780187</v>
      </c>
      <c r="I5040">
        <v>-6.5491344018731735E-6</v>
      </c>
      <c r="J5040">
        <v>1.850280823635234E-5</v>
      </c>
      <c r="K5040">
        <v>-33.947211877709329</v>
      </c>
      <c r="L5040">
        <v>-2941.6255715233037</v>
      </c>
      <c r="M5040">
        <v>0</v>
      </c>
    </row>
    <row r="5041" spans="1:15" x14ac:dyDescent="0.15">
      <c r="A5041">
        <v>248</v>
      </c>
      <c r="B5041" t="s">
        <v>174</v>
      </c>
      <c r="C5041" t="s">
        <v>464</v>
      </c>
      <c r="D5041">
        <v>7</v>
      </c>
      <c r="E5041">
        <v>4748437.5</v>
      </c>
      <c r="F5041">
        <v>4934375</v>
      </c>
      <c r="G5041">
        <v>4841406.25</v>
      </c>
      <c r="H5041">
        <v>64439585.278633945</v>
      </c>
      <c r="I5041">
        <v>1.2983824713886227E-6</v>
      </c>
      <c r="J5041">
        <v>2.6350325109614136E-5</v>
      </c>
      <c r="K5041">
        <v>16.21209982879418</v>
      </c>
      <c r="L5041">
        <v>1231.009668495263</v>
      </c>
      <c r="M5041">
        <v>0</v>
      </c>
    </row>
    <row r="5042" spans="1:15" x14ac:dyDescent="0.15">
      <c r="A5042">
        <v>248</v>
      </c>
      <c r="B5042" t="s">
        <v>174</v>
      </c>
      <c r="C5042" t="s">
        <v>464</v>
      </c>
      <c r="D5042">
        <v>8</v>
      </c>
      <c r="E5042">
        <v>4748437.5</v>
      </c>
      <c r="F5042">
        <v>4841406.25</v>
      </c>
      <c r="G5042">
        <v>4794921.875</v>
      </c>
      <c r="H5042">
        <v>-102821538.52166875</v>
      </c>
      <c r="I5042">
        <v>-2.9749462722813363E-6</v>
      </c>
      <c r="J5042">
        <v>2.2076996365944177E-5</v>
      </c>
      <c r="K5042">
        <v>-25.868463303351007</v>
      </c>
      <c r="L5042">
        <v>-2244.3840213073076</v>
      </c>
      <c r="M5042">
        <v>0</v>
      </c>
    </row>
    <row r="5043" spans="1:15" x14ac:dyDescent="0.15">
      <c r="A5043">
        <v>248</v>
      </c>
      <c r="B5043" t="s">
        <v>174</v>
      </c>
      <c r="C5043" t="s">
        <v>464</v>
      </c>
      <c r="D5043">
        <v>9</v>
      </c>
      <c r="E5043">
        <v>4794921.875</v>
      </c>
      <c r="F5043">
        <v>4841406.25</v>
      </c>
      <c r="G5043">
        <v>4818164.0625</v>
      </c>
      <c r="H5043">
        <v>-39189682.467981182</v>
      </c>
      <c r="I5043">
        <v>-9.3381010726018034E-7</v>
      </c>
      <c r="J5043">
        <v>2.4118132530965333E-5</v>
      </c>
      <c r="K5043">
        <v>-9.8595768685109189</v>
      </c>
      <c r="L5043">
        <v>-913.37376560080929</v>
      </c>
      <c r="M5043">
        <v>0</v>
      </c>
    </row>
    <row r="5044" spans="1:15" x14ac:dyDescent="0.15">
      <c r="A5044">
        <v>248</v>
      </c>
      <c r="B5044" t="s">
        <v>174</v>
      </c>
      <c r="C5044" t="s">
        <v>464</v>
      </c>
      <c r="D5044">
        <v>10</v>
      </c>
      <c r="E5044">
        <v>4818164.0625</v>
      </c>
      <c r="F5044">
        <v>4841406.25</v>
      </c>
      <c r="G5044">
        <v>4829785.15625</v>
      </c>
      <c r="H5044">
        <v>7198772.4840645045</v>
      </c>
      <c r="I5044">
        <v>1.5729111433423657E-7</v>
      </c>
      <c r="J5044">
        <v>2.520923375255975E-5</v>
      </c>
      <c r="K5044">
        <v>1.8111106341202152</v>
      </c>
      <c r="L5044">
        <v>49.04953846133111</v>
      </c>
      <c r="M5044">
        <v>0</v>
      </c>
    </row>
    <row r="5045" spans="1:15" x14ac:dyDescent="0.15">
      <c r="A5045">
        <v>248</v>
      </c>
      <c r="B5045" t="s">
        <v>174</v>
      </c>
      <c r="C5045" t="s">
        <v>464</v>
      </c>
      <c r="D5045">
        <v>11</v>
      </c>
      <c r="E5045">
        <v>4818164.0625</v>
      </c>
      <c r="F5045">
        <v>4829785.15625</v>
      </c>
      <c r="G5045">
        <v>4823974.609375</v>
      </c>
      <c r="H5045">
        <v>-17296650.377242547</v>
      </c>
      <c r="I5045">
        <v>-3.943663560974159E-7</v>
      </c>
      <c r="J5045">
        <v>2.4657576282128098E-5</v>
      </c>
      <c r="K5045">
        <v>-4.3515957063830317</v>
      </c>
      <c r="L5045">
        <v>-458.55599952014512</v>
      </c>
      <c r="M5045">
        <v>0</v>
      </c>
    </row>
    <row r="5046" spans="1:15" x14ac:dyDescent="0.15">
      <c r="A5046">
        <v>248</v>
      </c>
      <c r="B5046" t="s">
        <v>174</v>
      </c>
      <c r="C5046" t="s">
        <v>464</v>
      </c>
      <c r="D5046">
        <v>12</v>
      </c>
      <c r="E5046">
        <v>4823974.609375</v>
      </c>
      <c r="F5046">
        <v>4829785.15625</v>
      </c>
      <c r="G5046">
        <v>4826879.8828125</v>
      </c>
      <c r="H5046">
        <v>-5380990.6900725737</v>
      </c>
      <c r="I5046">
        <v>-1.2008117900882983E-7</v>
      </c>
      <c r="J5046">
        <v>2.4931861459216684E-5</v>
      </c>
      <c r="K5046">
        <v>-1.353782118057697</v>
      </c>
      <c r="L5046">
        <v>-211.47968917215331</v>
      </c>
      <c r="M5046">
        <v>0</v>
      </c>
    </row>
    <row r="5047" spans="1:15" x14ac:dyDescent="0.15">
      <c r="A5047">
        <v>248</v>
      </c>
      <c r="B5047" t="s">
        <v>174</v>
      </c>
      <c r="C5047" t="s">
        <v>464</v>
      </c>
      <c r="D5047">
        <v>13</v>
      </c>
      <c r="E5047">
        <v>4826879.8828125</v>
      </c>
      <c r="F5047">
        <v>4829785.15625</v>
      </c>
      <c r="G5047">
        <v>4828332.51953125</v>
      </c>
      <c r="H5047">
        <v>825041.79355818895</v>
      </c>
      <c r="I5047">
        <v>1.8217372684375526E-8</v>
      </c>
      <c r="J5047">
        <v>2.5070160010909889E-5</v>
      </c>
      <c r="K5047">
        <v>0.20756899446601013</v>
      </c>
      <c r="L5047">
        <v>-82.91249017707905</v>
      </c>
      <c r="M5047">
        <v>0</v>
      </c>
    </row>
    <row r="5048" spans="1:15" x14ac:dyDescent="0.15">
      <c r="A5048">
        <v>248</v>
      </c>
      <c r="B5048" t="s">
        <v>174</v>
      </c>
      <c r="C5048" t="s">
        <v>464</v>
      </c>
      <c r="D5048">
        <v>14</v>
      </c>
      <c r="E5048">
        <v>4828332.51953125</v>
      </c>
      <c r="F5048">
        <v>4829785.15625</v>
      </c>
      <c r="G5048">
        <v>4829058.837890625</v>
      </c>
      <c r="H5048">
        <v>3990865.1518111927</v>
      </c>
      <c r="I5048">
        <v>8.7657683286226771E-8</v>
      </c>
      <c r="J5048">
        <v>2.513960032151174E-5</v>
      </c>
      <c r="K5048">
        <v>1.0040459441918754</v>
      </c>
      <c r="L5048">
        <v>-17.35728874336024</v>
      </c>
      <c r="M5048">
        <v>0</v>
      </c>
    </row>
    <row r="5049" spans="1:15" x14ac:dyDescent="0.15">
      <c r="A5049">
        <v>248</v>
      </c>
      <c r="B5049" t="s">
        <v>174</v>
      </c>
      <c r="C5049" t="s">
        <v>464</v>
      </c>
      <c r="D5049">
        <v>15</v>
      </c>
      <c r="E5049">
        <v>4829058.837890625</v>
      </c>
      <c r="F5049">
        <v>4829785.15625</v>
      </c>
      <c r="G5049">
        <v>4829421.9970703125</v>
      </c>
      <c r="H5049">
        <v>5589574.5548620829</v>
      </c>
      <c r="I5049">
        <v>1.2245086787973335E-7</v>
      </c>
      <c r="J5049">
        <v>2.5174393506105247E-5</v>
      </c>
      <c r="K5049">
        <v>1.4062589057964978</v>
      </c>
      <c r="L5049">
        <v>15.740031793719915</v>
      </c>
      <c r="M5049">
        <v>0</v>
      </c>
    </row>
    <row r="5050" spans="1:15" x14ac:dyDescent="0.15">
      <c r="A5050">
        <v>248</v>
      </c>
      <c r="B5050" t="s">
        <v>174</v>
      </c>
      <c r="C5050" t="s">
        <v>464</v>
      </c>
      <c r="D5050">
        <v>16</v>
      </c>
      <c r="E5050">
        <v>4829058.837890625</v>
      </c>
      <c r="F5050">
        <v>4829421.9970703125</v>
      </c>
      <c r="G5050">
        <v>4829240.4174804688</v>
      </c>
      <c r="H5050">
        <v>4788827.8998553073</v>
      </c>
      <c r="I5050">
        <v>1.0504660149187776E-7</v>
      </c>
      <c r="J5050">
        <v>2.5156989239717391E-5</v>
      </c>
      <c r="K5050">
        <v>1.2048022289353697</v>
      </c>
      <c r="L5050">
        <v>-0.83682969021131548</v>
      </c>
      <c r="M5050">
        <v>0</v>
      </c>
    </row>
    <row r="5051" spans="1:15" x14ac:dyDescent="0.15">
      <c r="A5051">
        <v>248</v>
      </c>
      <c r="B5051" t="s">
        <v>174</v>
      </c>
      <c r="C5051" t="s">
        <v>465</v>
      </c>
      <c r="D5051">
        <v>16</v>
      </c>
      <c r="E5051">
        <v>4829058.837890625</v>
      </c>
      <c r="F5051">
        <v>4829421.9970703125</v>
      </c>
      <c r="G5051">
        <v>4829240.4174804688</v>
      </c>
      <c r="H5051">
        <v>4788827.8998553073</v>
      </c>
      <c r="I5051">
        <v>1.0504660149187776E-7</v>
      </c>
      <c r="J5051">
        <v>2.5156989239717391E-5</v>
      </c>
      <c r="K5051">
        <v>1.2048022289353697</v>
      </c>
      <c r="L5051">
        <v>-0.83682969021131548</v>
      </c>
      <c r="M5051">
        <v>0</v>
      </c>
      <c r="N5051" t="s">
        <v>466</v>
      </c>
      <c r="O5051" t="s">
        <v>467</v>
      </c>
    </row>
    <row r="5052" spans="1:15" x14ac:dyDescent="0.15">
      <c r="A5052">
        <v>249</v>
      </c>
      <c r="B5052" t="s">
        <v>201</v>
      </c>
      <c r="C5052" t="s">
        <v>461</v>
      </c>
      <c r="D5052">
        <v>0</v>
      </c>
      <c r="E5052">
        <v>100000</v>
      </c>
      <c r="F5052">
        <v>12000000</v>
      </c>
      <c r="G5052">
        <v>100000</v>
      </c>
      <c r="H5052">
        <v>-1728.4558716783736</v>
      </c>
      <c r="I5052">
        <v>-4.0448081323450845E-5</v>
      </c>
      <c r="J5052">
        <v>-2.964329504844296E-5</v>
      </c>
      <c r="K5052">
        <v>-4.7315868332965067E-4</v>
      </c>
      <c r="L5052">
        <v>-101.72845587167838</v>
      </c>
      <c r="M5052">
        <v>0</v>
      </c>
      <c r="O5052" t="s">
        <v>462</v>
      </c>
    </row>
    <row r="5053" spans="1:15" x14ac:dyDescent="0.15">
      <c r="A5053">
        <v>249</v>
      </c>
      <c r="B5053" t="s">
        <v>201</v>
      </c>
      <c r="C5053" t="s">
        <v>461</v>
      </c>
      <c r="D5053">
        <v>0</v>
      </c>
      <c r="E5053">
        <v>100000</v>
      </c>
      <c r="F5053">
        <v>12000000</v>
      </c>
      <c r="G5053">
        <v>12000000</v>
      </c>
      <c r="H5053">
        <v>5.6618160688280801E+18</v>
      </c>
      <c r="I5053">
        <v>536.87091119521392</v>
      </c>
      <c r="J5053">
        <v>536.87092200000018</v>
      </c>
      <c r="K5053">
        <v>1549902129569.5784</v>
      </c>
      <c r="L5053">
        <v>47181800573467.336</v>
      </c>
      <c r="M5053">
        <v>5</v>
      </c>
      <c r="O5053" t="s">
        <v>463</v>
      </c>
    </row>
    <row r="5054" spans="1:15" x14ac:dyDescent="0.15">
      <c r="A5054">
        <v>249</v>
      </c>
      <c r="B5054" t="s">
        <v>201</v>
      </c>
      <c r="C5054" t="s">
        <v>464</v>
      </c>
      <c r="D5054">
        <v>1</v>
      </c>
      <c r="E5054">
        <v>100000</v>
      </c>
      <c r="F5054">
        <v>12000000</v>
      </c>
      <c r="G5054">
        <v>6050000</v>
      </c>
      <c r="H5054">
        <v>4956105296645.833</v>
      </c>
      <c r="I5054">
        <v>3.768061379497993E-3</v>
      </c>
      <c r="J5054">
        <v>3.7788661657730009E-3</v>
      </c>
      <c r="K5054">
        <v>1356716.3009646137</v>
      </c>
      <c r="L5054">
        <v>81918995.812327817</v>
      </c>
      <c r="M5054">
        <v>0</v>
      </c>
    </row>
    <row r="5055" spans="1:15" x14ac:dyDescent="0.15">
      <c r="A5055">
        <v>249</v>
      </c>
      <c r="B5055" t="s">
        <v>201</v>
      </c>
      <c r="C5055" t="s">
        <v>464</v>
      </c>
      <c r="D5055">
        <v>2</v>
      </c>
      <c r="E5055">
        <v>100000</v>
      </c>
      <c r="F5055">
        <v>6050000</v>
      </c>
      <c r="G5055">
        <v>3075000</v>
      </c>
      <c r="H5055">
        <v>-9361.6403585437001</v>
      </c>
      <c r="I5055">
        <v>-2.1525354578797721E-5</v>
      </c>
      <c r="J5055">
        <v>-1.0720568303789838E-5</v>
      </c>
      <c r="K5055">
        <v>-2.5627159468948786E-3</v>
      </c>
      <c r="L5055">
        <v>-100.30444358889574</v>
      </c>
      <c r="M5055">
        <v>0</v>
      </c>
    </row>
    <row r="5056" spans="1:15" x14ac:dyDescent="0.15">
      <c r="A5056">
        <v>249</v>
      </c>
      <c r="B5056" t="s">
        <v>201</v>
      </c>
      <c r="C5056" t="s">
        <v>464</v>
      </c>
      <c r="D5056">
        <v>3</v>
      </c>
      <c r="E5056">
        <v>3075000</v>
      </c>
      <c r="F5056">
        <v>6050000</v>
      </c>
      <c r="G5056">
        <v>4562500</v>
      </c>
      <c r="H5056">
        <v>-72785.993986485802</v>
      </c>
      <c r="I5056">
        <v>-1.1972037797273092E-5</v>
      </c>
      <c r="J5056">
        <v>-1.167251522265207E-6</v>
      </c>
      <c r="K5056">
        <v>-1.9924908494218053E-2</v>
      </c>
      <c r="L5056">
        <v>-101.59530945723805</v>
      </c>
      <c r="M5056">
        <v>0</v>
      </c>
    </row>
    <row r="5057" spans="1:13" x14ac:dyDescent="0.15">
      <c r="A5057">
        <v>249</v>
      </c>
      <c r="B5057" t="s">
        <v>201</v>
      </c>
      <c r="C5057" t="s">
        <v>464</v>
      </c>
      <c r="D5057">
        <v>4</v>
      </c>
      <c r="E5057">
        <v>4562500</v>
      </c>
      <c r="F5057">
        <v>6050000</v>
      </c>
      <c r="G5057">
        <v>5306250</v>
      </c>
      <c r="H5057">
        <v>-37838599.441429213</v>
      </c>
      <c r="I5057">
        <v>-4.3132304907257886E-6</v>
      </c>
      <c r="J5057">
        <v>6.4915557842820962E-6</v>
      </c>
      <c r="K5057">
        <v>-10.358182805881993</v>
      </c>
      <c r="L5057">
        <v>-813.09492469124552</v>
      </c>
      <c r="M5057">
        <v>0</v>
      </c>
    </row>
    <row r="5058" spans="1:13" x14ac:dyDescent="0.15">
      <c r="A5058">
        <v>249</v>
      </c>
      <c r="B5058" t="s">
        <v>201</v>
      </c>
      <c r="C5058" t="s">
        <v>464</v>
      </c>
      <c r="D5058">
        <v>5</v>
      </c>
      <c r="E5058">
        <v>5306250</v>
      </c>
      <c r="F5058">
        <v>6050000</v>
      </c>
      <c r="G5058">
        <v>5678125</v>
      </c>
      <c r="H5058">
        <v>56753125097.911217</v>
      </c>
      <c r="I5058">
        <v>1.1821685852534615E-4</v>
      </c>
      <c r="J5058">
        <v>1.2902164480035403E-4</v>
      </c>
      <c r="K5058">
        <v>15535.967325619638</v>
      </c>
      <c r="L5058">
        <v>999404.67976508476</v>
      </c>
      <c r="M5058">
        <v>0</v>
      </c>
    </row>
    <row r="5059" spans="1:13" x14ac:dyDescent="0.15">
      <c r="A5059">
        <v>249</v>
      </c>
      <c r="B5059" t="s">
        <v>201</v>
      </c>
      <c r="C5059" t="s">
        <v>464</v>
      </c>
      <c r="D5059">
        <v>6</v>
      </c>
      <c r="E5059">
        <v>5306250</v>
      </c>
      <c r="F5059">
        <v>5678125</v>
      </c>
      <c r="G5059">
        <v>5492187.5</v>
      </c>
      <c r="H5059">
        <v>3104433639.1556945</v>
      </c>
      <c r="I5059">
        <v>1.3454432519269718E-5</v>
      </c>
      <c r="J5059">
        <v>2.4259218794277603E-5</v>
      </c>
      <c r="K5059">
        <v>849.82773194021775</v>
      </c>
      <c r="L5059">
        <v>56424.538522322742</v>
      </c>
      <c r="M5059">
        <v>0</v>
      </c>
    </row>
    <row r="5060" spans="1:13" x14ac:dyDescent="0.15">
      <c r="A5060">
        <v>249</v>
      </c>
      <c r="B5060" t="s">
        <v>201</v>
      </c>
      <c r="C5060" t="s">
        <v>464</v>
      </c>
      <c r="D5060">
        <v>7</v>
      </c>
      <c r="E5060">
        <v>5306250</v>
      </c>
      <c r="F5060">
        <v>5492187.5</v>
      </c>
      <c r="G5060">
        <v>5399218.75</v>
      </c>
      <c r="H5060">
        <v>-21852846.490156472</v>
      </c>
      <c r="I5060">
        <v>-2.4455463057622224E-7</v>
      </c>
      <c r="J5060">
        <v>1.0560231644431663E-5</v>
      </c>
      <c r="K5060">
        <v>-5.9821394585255732</v>
      </c>
      <c r="L5060">
        <v>-504.74089867458088</v>
      </c>
      <c r="M5060">
        <v>0</v>
      </c>
    </row>
    <row r="5061" spans="1:13" x14ac:dyDescent="0.15">
      <c r="A5061">
        <v>249</v>
      </c>
      <c r="B5061" t="s">
        <v>201</v>
      </c>
      <c r="C5061" t="s">
        <v>464</v>
      </c>
      <c r="D5061">
        <v>8</v>
      </c>
      <c r="E5061">
        <v>5399218.75</v>
      </c>
      <c r="F5061">
        <v>5492187.5</v>
      </c>
      <c r="G5061">
        <v>5445703.125</v>
      </c>
      <c r="H5061">
        <v>922156341.41448021</v>
      </c>
      <c r="I5061">
        <v>5.1959841687500122E-6</v>
      </c>
      <c r="J5061">
        <v>1.6000770443757897E-5</v>
      </c>
      <c r="K5061">
        <v>252.43703786552538</v>
      </c>
      <c r="L5061">
        <v>16833.650627796207</v>
      </c>
      <c r="M5061">
        <v>0</v>
      </c>
    </row>
    <row r="5062" spans="1:13" x14ac:dyDescent="0.15">
      <c r="A5062">
        <v>249</v>
      </c>
      <c r="B5062" t="s">
        <v>201</v>
      </c>
      <c r="C5062" t="s">
        <v>464</v>
      </c>
      <c r="D5062">
        <v>9</v>
      </c>
      <c r="E5062">
        <v>5399218.75</v>
      </c>
      <c r="F5062">
        <v>5445703.125</v>
      </c>
      <c r="G5062">
        <v>5422460.9375</v>
      </c>
      <c r="H5062">
        <v>299017531.77993709</v>
      </c>
      <c r="I5062">
        <v>2.1931036457848825E-6</v>
      </c>
      <c r="J5062">
        <v>1.2997889920792767E-5</v>
      </c>
      <c r="K5062">
        <v>81.85499204679941</v>
      </c>
      <c r="L5062">
        <v>5414.4248197719189</v>
      </c>
      <c r="M5062">
        <v>0</v>
      </c>
    </row>
    <row r="5063" spans="1:13" x14ac:dyDescent="0.15">
      <c r="A5063">
        <v>249</v>
      </c>
      <c r="B5063" t="s">
        <v>201</v>
      </c>
      <c r="C5063" t="s">
        <v>464</v>
      </c>
      <c r="D5063">
        <v>10</v>
      </c>
      <c r="E5063">
        <v>5399218.75</v>
      </c>
      <c r="F5063">
        <v>5422460.9375</v>
      </c>
      <c r="G5063">
        <v>5410839.84375</v>
      </c>
      <c r="H5063">
        <v>102148742.54779138</v>
      </c>
      <c r="I5063">
        <v>9.1083997658022094E-7</v>
      </c>
      <c r="J5063">
        <v>1.1715626251588106E-5</v>
      </c>
      <c r="K5063">
        <v>27.962857090913356</v>
      </c>
      <c r="L5063">
        <v>1787.8537435511464</v>
      </c>
      <c r="M5063">
        <v>0</v>
      </c>
    </row>
    <row r="5064" spans="1:13" x14ac:dyDescent="0.15">
      <c r="A5064">
        <v>249</v>
      </c>
      <c r="B5064" t="s">
        <v>201</v>
      </c>
      <c r="C5064" t="s">
        <v>464</v>
      </c>
      <c r="D5064">
        <v>11</v>
      </c>
      <c r="E5064">
        <v>5399218.75</v>
      </c>
      <c r="F5064">
        <v>5410839.84375</v>
      </c>
      <c r="G5064">
        <v>5405029.296875</v>
      </c>
      <c r="H5064">
        <v>31993366.924941707</v>
      </c>
      <c r="I5064">
        <v>3.1811159766859021E-7</v>
      </c>
      <c r="J5064">
        <v>1.1122897872676475E-5</v>
      </c>
      <c r="K5064">
        <v>8.7580710722967421</v>
      </c>
      <c r="L5064">
        <v>491.91847384507537</v>
      </c>
      <c r="M5064">
        <v>0</v>
      </c>
    </row>
    <row r="5065" spans="1:13" x14ac:dyDescent="0.15">
      <c r="A5065">
        <v>249</v>
      </c>
      <c r="B5065" t="s">
        <v>201</v>
      </c>
      <c r="C5065" t="s">
        <v>464</v>
      </c>
      <c r="D5065">
        <v>12</v>
      </c>
      <c r="E5065">
        <v>5399218.75</v>
      </c>
      <c r="F5065">
        <v>5405029.296875</v>
      </c>
      <c r="G5065">
        <v>5402124.0234375</v>
      </c>
      <c r="H5065">
        <v>3143155.6508930698</v>
      </c>
      <c r="I5065">
        <v>3.3113932776873082E-8</v>
      </c>
      <c r="J5065">
        <v>1.0837900207784758E-5</v>
      </c>
      <c r="K5065">
        <v>0.860427745738511</v>
      </c>
      <c r="L5065">
        <v>-41.81629971366327</v>
      </c>
      <c r="M5065">
        <v>0</v>
      </c>
    </row>
    <row r="5066" spans="1:13" x14ac:dyDescent="0.15">
      <c r="A5066">
        <v>249</v>
      </c>
      <c r="B5066" t="s">
        <v>201</v>
      </c>
      <c r="C5066" t="s">
        <v>464</v>
      </c>
      <c r="D5066">
        <v>13</v>
      </c>
      <c r="E5066">
        <v>5402124.0234375</v>
      </c>
      <c r="F5066">
        <v>5405029.296875</v>
      </c>
      <c r="G5066">
        <v>5403576.66015625</v>
      </c>
      <c r="H5066">
        <v>17072694.661631025</v>
      </c>
      <c r="I5066">
        <v>1.7468399743622077E-7</v>
      </c>
      <c r="J5066">
        <v>1.0979470272444106E-5</v>
      </c>
      <c r="K5066">
        <v>4.6735897973157172</v>
      </c>
      <c r="L5066">
        <v>215.95174336135634</v>
      </c>
      <c r="M5066">
        <v>0</v>
      </c>
    </row>
    <row r="5067" spans="1:13" x14ac:dyDescent="0.15">
      <c r="A5067">
        <v>249</v>
      </c>
      <c r="B5067" t="s">
        <v>201</v>
      </c>
      <c r="C5067" t="s">
        <v>464</v>
      </c>
      <c r="D5067">
        <v>14</v>
      </c>
      <c r="E5067">
        <v>5402124.0234375</v>
      </c>
      <c r="F5067">
        <v>5403576.66015625</v>
      </c>
      <c r="G5067">
        <v>5402850.341796875</v>
      </c>
      <c r="H5067">
        <v>9985813.2106316499</v>
      </c>
      <c r="I5067">
        <v>1.0366874673486745E-7</v>
      </c>
      <c r="J5067">
        <v>1.0908455021742752E-5</v>
      </c>
      <c r="K5067">
        <v>2.7335810581790168</v>
      </c>
      <c r="L5067">
        <v>84.824908685339921</v>
      </c>
      <c r="M5067">
        <v>0</v>
      </c>
    </row>
    <row r="5068" spans="1:13" x14ac:dyDescent="0.15">
      <c r="A5068">
        <v>249</v>
      </c>
      <c r="B5068" t="s">
        <v>201</v>
      </c>
      <c r="C5068" t="s">
        <v>464</v>
      </c>
      <c r="D5068">
        <v>15</v>
      </c>
      <c r="E5068">
        <v>5402124.0234375</v>
      </c>
      <c r="F5068">
        <v>5402850.341796875</v>
      </c>
      <c r="G5068">
        <v>5402487.1826171875</v>
      </c>
      <c r="H5068">
        <v>6534163.8563038353</v>
      </c>
      <c r="I5068">
        <v>6.833389719783077E-8</v>
      </c>
      <c r="J5068">
        <v>1.0873120172205716E-5</v>
      </c>
      <c r="K5068">
        <v>1.7887042519094234</v>
      </c>
      <c r="L5068">
        <v>20.947327322272645</v>
      </c>
      <c r="M5068">
        <v>0</v>
      </c>
    </row>
    <row r="5069" spans="1:13" x14ac:dyDescent="0.15">
      <c r="A5069">
        <v>249</v>
      </c>
      <c r="B5069" t="s">
        <v>201</v>
      </c>
      <c r="C5069" t="s">
        <v>464</v>
      </c>
      <c r="D5069">
        <v>16</v>
      </c>
      <c r="E5069">
        <v>5402124.0234375</v>
      </c>
      <c r="F5069">
        <v>5402487.1826171875</v>
      </c>
      <c r="G5069">
        <v>5402305.6030273438</v>
      </c>
      <c r="H5069">
        <v>4831106.4042164842</v>
      </c>
      <c r="I5069">
        <v>5.0709577790403404E-8</v>
      </c>
      <c r="J5069">
        <v>1.0855495852798288E-5</v>
      </c>
      <c r="K5069">
        <v>1.3224982961380833</v>
      </c>
      <c r="L5069">
        <v>-10.573248549485445</v>
      </c>
      <c r="M5069">
        <v>0</v>
      </c>
    </row>
    <row r="5070" spans="1:13" x14ac:dyDescent="0.15">
      <c r="A5070">
        <v>249</v>
      </c>
      <c r="B5070" t="s">
        <v>201</v>
      </c>
      <c r="C5070" t="s">
        <v>464</v>
      </c>
      <c r="D5070">
        <v>17</v>
      </c>
      <c r="E5070">
        <v>5402305.6030273438</v>
      </c>
      <c r="F5070">
        <v>5402487.1826171875</v>
      </c>
      <c r="G5070">
        <v>5402396.3928222656</v>
      </c>
      <c r="H5070">
        <v>5680685.4149097465</v>
      </c>
      <c r="I5070">
        <v>5.9517549705444663E-8</v>
      </c>
      <c r="J5070">
        <v>1.0864303824713329E-5</v>
      </c>
      <c r="K5070">
        <v>1.555067546340458</v>
      </c>
      <c r="L5070">
        <v>5.1512144213856903</v>
      </c>
      <c r="M5070">
        <v>0</v>
      </c>
    </row>
    <row r="5071" spans="1:13" x14ac:dyDescent="0.15">
      <c r="A5071">
        <v>249</v>
      </c>
      <c r="B5071" t="s">
        <v>201</v>
      </c>
      <c r="C5071" t="s">
        <v>464</v>
      </c>
      <c r="D5071">
        <v>18</v>
      </c>
      <c r="E5071">
        <v>5402305.6030273438</v>
      </c>
      <c r="F5071">
        <v>5402396.3928222656</v>
      </c>
      <c r="G5071">
        <v>5402350.9979248047</v>
      </c>
      <c r="H5071">
        <v>5255394.5239609675</v>
      </c>
      <c r="I5071">
        <v>5.5112367314290919E-8</v>
      </c>
      <c r="J5071">
        <v>1.0859898642322176E-5</v>
      </c>
      <c r="K5071">
        <v>1.4386456687035016</v>
      </c>
      <c r="L5071">
        <v>-2.7202318772010048</v>
      </c>
      <c r="M5071">
        <v>0</v>
      </c>
    </row>
    <row r="5072" spans="1:13" x14ac:dyDescent="0.15">
      <c r="A5072">
        <v>249</v>
      </c>
      <c r="B5072" t="s">
        <v>201</v>
      </c>
      <c r="C5072" t="s">
        <v>464</v>
      </c>
      <c r="D5072">
        <v>19</v>
      </c>
      <c r="E5072">
        <v>5402350.9979248047</v>
      </c>
      <c r="F5072">
        <v>5402396.3928222656</v>
      </c>
      <c r="G5072">
        <v>5402373.6953735352</v>
      </c>
      <c r="H5072">
        <v>5467921.7916073985</v>
      </c>
      <c r="I5072">
        <v>5.7314734353919742E-8</v>
      </c>
      <c r="J5072">
        <v>1.0862101009361805E-5</v>
      </c>
      <c r="K5072">
        <v>1.4968242567594341</v>
      </c>
      <c r="L5072">
        <v>1.2133202908565399</v>
      </c>
      <c r="M5072">
        <v>0</v>
      </c>
    </row>
    <row r="5073" spans="1:15" x14ac:dyDescent="0.15">
      <c r="A5073">
        <v>249</v>
      </c>
      <c r="B5073" t="s">
        <v>201</v>
      </c>
      <c r="C5073" t="s">
        <v>464</v>
      </c>
      <c r="D5073">
        <v>20</v>
      </c>
      <c r="E5073">
        <v>5402350.9979248047</v>
      </c>
      <c r="F5073">
        <v>5402373.6953735352</v>
      </c>
      <c r="G5073">
        <v>5402362.3466491699</v>
      </c>
      <c r="H5073">
        <v>5361628.6198281767</v>
      </c>
      <c r="I5073">
        <v>5.6213494800471143E-8</v>
      </c>
      <c r="J5073">
        <v>1.0860999769808356E-5</v>
      </c>
      <c r="K5073">
        <v>1.4677268768204526</v>
      </c>
      <c r="L5073">
        <v>-0.75399842156567753</v>
      </c>
      <c r="M5073">
        <v>0</v>
      </c>
    </row>
    <row r="5074" spans="1:15" x14ac:dyDescent="0.15">
      <c r="A5074">
        <v>249</v>
      </c>
      <c r="B5074" t="s">
        <v>201</v>
      </c>
      <c r="C5074" t="s">
        <v>465</v>
      </c>
      <c r="D5074">
        <v>20</v>
      </c>
      <c r="E5074">
        <v>5402350.9979248047</v>
      </c>
      <c r="F5074">
        <v>5402373.6953735352</v>
      </c>
      <c r="G5074">
        <v>5402362.3466491699</v>
      </c>
      <c r="H5074">
        <v>5361628.6198281767</v>
      </c>
      <c r="I5074">
        <v>5.6213494800471143E-8</v>
      </c>
      <c r="J5074">
        <v>1.0860999769808356E-5</v>
      </c>
      <c r="K5074">
        <v>1.4677268768204526</v>
      </c>
      <c r="L5074">
        <v>-0.75399842156567753</v>
      </c>
      <c r="M5074">
        <v>0</v>
      </c>
      <c r="N5074" t="s">
        <v>466</v>
      </c>
      <c r="O5074" t="s">
        <v>467</v>
      </c>
    </row>
    <row r="5075" spans="1:15" x14ac:dyDescent="0.15">
      <c r="A5075">
        <v>250</v>
      </c>
      <c r="B5075" t="s">
        <v>175</v>
      </c>
      <c r="C5075" t="s">
        <v>461</v>
      </c>
      <c r="D5075">
        <v>0</v>
      </c>
      <c r="E5075">
        <v>100000</v>
      </c>
      <c r="F5075">
        <v>12000000</v>
      </c>
      <c r="G5075">
        <v>100000</v>
      </c>
      <c r="H5075">
        <v>-15884.208898930274</v>
      </c>
      <c r="I5075">
        <v>-3.610304229024653E-5</v>
      </c>
      <c r="J5075">
        <v>-1.1889532000611261E-5</v>
      </c>
      <c r="K5075">
        <v>-3.9033092198126839E-3</v>
      </c>
      <c r="L5075">
        <v>-115.88420889893027</v>
      </c>
      <c r="M5075">
        <v>0</v>
      </c>
      <c r="O5075" t="s">
        <v>462</v>
      </c>
    </row>
    <row r="5076" spans="1:15" x14ac:dyDescent="0.15">
      <c r="A5076">
        <v>250</v>
      </c>
      <c r="B5076" t="s">
        <v>175</v>
      </c>
      <c r="C5076" t="s">
        <v>461</v>
      </c>
      <c r="D5076">
        <v>0</v>
      </c>
      <c r="E5076">
        <v>100000</v>
      </c>
      <c r="F5076">
        <v>12000000</v>
      </c>
      <c r="G5076">
        <v>12000000</v>
      </c>
      <c r="H5076">
        <v>1.6104518543846548E+18</v>
      </c>
      <c r="I5076">
        <v>536.87089778648976</v>
      </c>
      <c r="J5076">
        <v>536.87092200000006</v>
      </c>
      <c r="K5076">
        <v>395744705404.08185</v>
      </c>
      <c r="L5076">
        <v>13420432119772.123</v>
      </c>
      <c r="M5076">
        <v>5</v>
      </c>
      <c r="O5076" t="s">
        <v>463</v>
      </c>
    </row>
    <row r="5077" spans="1:15" x14ac:dyDescent="0.15">
      <c r="A5077">
        <v>250</v>
      </c>
      <c r="B5077" t="s">
        <v>175</v>
      </c>
      <c r="C5077" t="s">
        <v>464</v>
      </c>
      <c r="D5077">
        <v>1</v>
      </c>
      <c r="E5077">
        <v>100000</v>
      </c>
      <c r="F5077">
        <v>12000000</v>
      </c>
      <c r="G5077">
        <v>6050000</v>
      </c>
      <c r="H5077">
        <v>326423682035.90875</v>
      </c>
      <c r="I5077">
        <v>1.2231111853135224E-3</v>
      </c>
      <c r="J5077">
        <v>1.2473246956031577E-3</v>
      </c>
      <c r="K5077">
        <v>80213.788156725466</v>
      </c>
      <c r="L5077">
        <v>5395332.7609241121</v>
      </c>
      <c r="M5077">
        <v>0</v>
      </c>
    </row>
    <row r="5078" spans="1:15" x14ac:dyDescent="0.15">
      <c r="A5078">
        <v>250</v>
      </c>
      <c r="B5078" t="s">
        <v>175</v>
      </c>
      <c r="C5078" t="s">
        <v>464</v>
      </c>
      <c r="D5078">
        <v>2</v>
      </c>
      <c r="E5078">
        <v>100000</v>
      </c>
      <c r="F5078">
        <v>6050000</v>
      </c>
      <c r="G5078">
        <v>3075000</v>
      </c>
      <c r="H5078">
        <v>-67995.784054479387</v>
      </c>
      <c r="I5078">
        <v>-2.5002512441597235E-5</v>
      </c>
      <c r="J5078">
        <v>-7.8900215196196616E-7</v>
      </c>
      <c r="K5078">
        <v>-1.6708957461905181E-2</v>
      </c>
      <c r="L5078">
        <v>-102.21124500990177</v>
      </c>
      <c r="M5078">
        <v>0</v>
      </c>
    </row>
    <row r="5079" spans="1:15" x14ac:dyDescent="0.15">
      <c r="A5079">
        <v>250</v>
      </c>
      <c r="B5079" t="s">
        <v>175</v>
      </c>
      <c r="C5079" t="s">
        <v>464</v>
      </c>
      <c r="D5079">
        <v>3</v>
      </c>
      <c r="E5079">
        <v>3075000</v>
      </c>
      <c r="F5079">
        <v>6050000</v>
      </c>
      <c r="G5079">
        <v>4562500</v>
      </c>
      <c r="H5079">
        <v>-880184.45694552513</v>
      </c>
      <c r="I5079">
        <v>-1.6268258112405819E-5</v>
      </c>
      <c r="J5079">
        <v>7.9452521772294473E-6</v>
      </c>
      <c r="K5079">
        <v>-0.21629230185726542</v>
      </c>
      <c r="L5079">
        <v>-119.29171412483343</v>
      </c>
      <c r="M5079">
        <v>0</v>
      </c>
    </row>
    <row r="5080" spans="1:15" x14ac:dyDescent="0.15">
      <c r="A5080">
        <v>250</v>
      </c>
      <c r="B5080" t="s">
        <v>175</v>
      </c>
      <c r="C5080" t="s">
        <v>464</v>
      </c>
      <c r="D5080">
        <v>4</v>
      </c>
      <c r="E5080">
        <v>4562500</v>
      </c>
      <c r="F5080">
        <v>6050000</v>
      </c>
      <c r="G5080">
        <v>5306250</v>
      </c>
      <c r="H5080">
        <v>4748104090.2438917</v>
      </c>
      <c r="I5080">
        <v>4.8101316173241301E-5</v>
      </c>
      <c r="J5080">
        <v>7.2314826462876569E-5</v>
      </c>
      <c r="K5080">
        <v>1166.776299027862</v>
      </c>
      <c r="L5080">
        <v>89381.349168318338</v>
      </c>
      <c r="M5080">
        <v>0</v>
      </c>
    </row>
    <row r="5081" spans="1:15" x14ac:dyDescent="0.15">
      <c r="A5081">
        <v>250</v>
      </c>
      <c r="B5081" t="s">
        <v>175</v>
      </c>
      <c r="C5081" t="s">
        <v>464</v>
      </c>
      <c r="D5081">
        <v>5</v>
      </c>
      <c r="E5081">
        <v>4562500</v>
      </c>
      <c r="F5081">
        <v>5306250</v>
      </c>
      <c r="G5081">
        <v>4934375</v>
      </c>
      <c r="H5081">
        <v>-134650092.41320071</v>
      </c>
      <c r="I5081">
        <v>-6.165281519058566E-6</v>
      </c>
      <c r="J5081">
        <v>1.8048228770576702E-5</v>
      </c>
      <c r="K5081">
        <v>-33.088267128019929</v>
      </c>
      <c r="L5081">
        <v>-2828.8175789882348</v>
      </c>
      <c r="M5081">
        <v>0</v>
      </c>
    </row>
    <row r="5082" spans="1:15" x14ac:dyDescent="0.15">
      <c r="A5082">
        <v>250</v>
      </c>
      <c r="B5082" t="s">
        <v>175</v>
      </c>
      <c r="C5082" t="s">
        <v>464</v>
      </c>
      <c r="D5082">
        <v>6</v>
      </c>
      <c r="E5082">
        <v>4934375</v>
      </c>
      <c r="F5082">
        <v>5306250</v>
      </c>
      <c r="G5082">
        <v>5120312.5</v>
      </c>
      <c r="H5082">
        <v>800484531.69504905</v>
      </c>
      <c r="I5082">
        <v>1.1814132043871062E-5</v>
      </c>
      <c r="J5082">
        <v>3.602764233350633E-5</v>
      </c>
      <c r="K5082">
        <v>196.70722494043417</v>
      </c>
      <c r="L5082">
        <v>15533.509315985089</v>
      </c>
      <c r="M5082">
        <v>0</v>
      </c>
    </row>
    <row r="5083" spans="1:15" x14ac:dyDescent="0.15">
      <c r="A5083">
        <v>250</v>
      </c>
      <c r="B5083" t="s">
        <v>175</v>
      </c>
      <c r="C5083" t="s">
        <v>464</v>
      </c>
      <c r="D5083">
        <v>7</v>
      </c>
      <c r="E5083">
        <v>4934375</v>
      </c>
      <c r="F5083">
        <v>5120312.5</v>
      </c>
      <c r="G5083">
        <v>5027343.75</v>
      </c>
      <c r="H5083">
        <v>65078860.93202801</v>
      </c>
      <c r="I5083">
        <v>1.269074962781331E-6</v>
      </c>
      <c r="J5083">
        <v>2.5482585252416599E-5</v>
      </c>
      <c r="K5083">
        <v>15.992166780682394</v>
      </c>
      <c r="L5083">
        <v>1194.4979330690887</v>
      </c>
      <c r="M5083">
        <v>0</v>
      </c>
    </row>
    <row r="5084" spans="1:15" x14ac:dyDescent="0.15">
      <c r="A5084">
        <v>250</v>
      </c>
      <c r="B5084" t="s">
        <v>175</v>
      </c>
      <c r="C5084" t="s">
        <v>464</v>
      </c>
      <c r="D5084">
        <v>8</v>
      </c>
      <c r="E5084">
        <v>4934375</v>
      </c>
      <c r="F5084">
        <v>5027343.75</v>
      </c>
      <c r="G5084">
        <v>4980859.375</v>
      </c>
      <c r="H5084">
        <v>-99762762.857885227</v>
      </c>
      <c r="I5084">
        <v>-2.7711686534533358E-6</v>
      </c>
      <c r="J5084">
        <v>2.1442341636181932E-5</v>
      </c>
      <c r="K5084">
        <v>-24.51522228994321</v>
      </c>
      <c r="L5084">
        <v>-2102.9226956018051</v>
      </c>
      <c r="M5084">
        <v>0</v>
      </c>
    </row>
    <row r="5085" spans="1:15" x14ac:dyDescent="0.15">
      <c r="A5085">
        <v>250</v>
      </c>
      <c r="B5085" t="s">
        <v>175</v>
      </c>
      <c r="C5085" t="s">
        <v>464</v>
      </c>
      <c r="D5085">
        <v>9</v>
      </c>
      <c r="E5085">
        <v>4980859.375</v>
      </c>
      <c r="F5085">
        <v>5027343.75</v>
      </c>
      <c r="G5085">
        <v>5004101.5625</v>
      </c>
      <c r="H5085">
        <v>-36513919.761237532</v>
      </c>
      <c r="I5085">
        <v>-8.3921748440205927E-7</v>
      </c>
      <c r="J5085">
        <v>2.3374292805233209E-5</v>
      </c>
      <c r="K5085">
        <v>-8.9727553044922121</v>
      </c>
      <c r="L5085">
        <v>-829.67982973941753</v>
      </c>
      <c r="M5085">
        <v>0</v>
      </c>
    </row>
    <row r="5086" spans="1:15" x14ac:dyDescent="0.15">
      <c r="A5086">
        <v>250</v>
      </c>
      <c r="B5086" t="s">
        <v>175</v>
      </c>
      <c r="C5086" t="s">
        <v>464</v>
      </c>
      <c r="D5086">
        <v>10</v>
      </c>
      <c r="E5086">
        <v>5004101.5625</v>
      </c>
      <c r="F5086">
        <v>5027343.75</v>
      </c>
      <c r="G5086">
        <v>5015722.65625</v>
      </c>
      <c r="H5086">
        <v>9088925.7208726779</v>
      </c>
      <c r="I5086">
        <v>1.919003056242535E-7</v>
      </c>
      <c r="J5086">
        <v>2.4405410595259521E-5</v>
      </c>
      <c r="K5086">
        <v>2.2334689621756465</v>
      </c>
      <c r="L5086">
        <v>81.208698003808763</v>
      </c>
      <c r="M5086">
        <v>0</v>
      </c>
    </row>
    <row r="5087" spans="1:15" x14ac:dyDescent="0.15">
      <c r="A5087">
        <v>250</v>
      </c>
      <c r="B5087" t="s">
        <v>175</v>
      </c>
      <c r="C5087" t="s">
        <v>464</v>
      </c>
      <c r="D5087">
        <v>11</v>
      </c>
      <c r="E5087">
        <v>5004101.5625</v>
      </c>
      <c r="F5087">
        <v>5015722.65625</v>
      </c>
      <c r="G5087">
        <v>5009912.109375</v>
      </c>
      <c r="H5087">
        <v>-14958907.234924484</v>
      </c>
      <c r="I5087">
        <v>-3.2928814890875217E-7</v>
      </c>
      <c r="J5087">
        <v>2.3884222140726516E-5</v>
      </c>
      <c r="K5087">
        <v>-3.6759300321425283</v>
      </c>
      <c r="L5087">
        <v>-398.58622084271752</v>
      </c>
      <c r="M5087">
        <v>0</v>
      </c>
    </row>
    <row r="5088" spans="1:15" x14ac:dyDescent="0.15">
      <c r="A5088">
        <v>250</v>
      </c>
      <c r="B5088" t="s">
        <v>175</v>
      </c>
      <c r="C5088" t="s">
        <v>464</v>
      </c>
      <c r="D5088">
        <v>12</v>
      </c>
      <c r="E5088">
        <v>5009912.109375</v>
      </c>
      <c r="F5088">
        <v>5015722.65625</v>
      </c>
      <c r="G5088">
        <v>5012817.3828125</v>
      </c>
      <c r="H5088">
        <v>-3252999.370385678</v>
      </c>
      <c r="I5088">
        <v>-7.0117779704454206E-8</v>
      </c>
      <c r="J5088">
        <v>2.4143392509930814E-5</v>
      </c>
      <c r="K5088">
        <v>-0.79937644457234425</v>
      </c>
      <c r="L5088">
        <v>-164.8936340976488</v>
      </c>
      <c r="M5088">
        <v>0</v>
      </c>
    </row>
    <row r="5089" spans="1:15" x14ac:dyDescent="0.15">
      <c r="A5089">
        <v>250</v>
      </c>
      <c r="B5089" t="s">
        <v>175</v>
      </c>
      <c r="C5089" t="s">
        <v>464</v>
      </c>
      <c r="D5089">
        <v>13</v>
      </c>
      <c r="E5089">
        <v>5012817.3828125</v>
      </c>
      <c r="F5089">
        <v>5015722.65625</v>
      </c>
      <c r="G5089">
        <v>5014270.01953125</v>
      </c>
      <c r="H5089">
        <v>2837662.4644738343</v>
      </c>
      <c r="I5089">
        <v>6.0533506482355498E-8</v>
      </c>
      <c r="J5089">
        <v>2.4274043796117623E-5</v>
      </c>
      <c r="K5089">
        <v>0.69731354773626997</v>
      </c>
      <c r="L5089">
        <v>-43.408263746851269</v>
      </c>
      <c r="M5089">
        <v>0</v>
      </c>
    </row>
    <row r="5090" spans="1:15" x14ac:dyDescent="0.15">
      <c r="A5090">
        <v>250</v>
      </c>
      <c r="B5090" t="s">
        <v>175</v>
      </c>
      <c r="C5090" t="s">
        <v>464</v>
      </c>
      <c r="D5090">
        <v>14</v>
      </c>
      <c r="E5090">
        <v>5014270.01953125</v>
      </c>
      <c r="F5090">
        <v>5015722.65625</v>
      </c>
      <c r="G5090">
        <v>5014996.337890625</v>
      </c>
      <c r="H5090">
        <v>5943117.5306620561</v>
      </c>
      <c r="I5090">
        <v>1.2612721985157485E-7</v>
      </c>
      <c r="J5090">
        <v>2.4339637509486843E-5</v>
      </c>
      <c r="K5090">
        <v>1.4604331634939565</v>
      </c>
      <c r="L5090">
        <v>18.506916660318268</v>
      </c>
      <c r="M5090">
        <v>0</v>
      </c>
    </row>
    <row r="5091" spans="1:15" x14ac:dyDescent="0.15">
      <c r="A5091">
        <v>250</v>
      </c>
      <c r="B5091" t="s">
        <v>175</v>
      </c>
      <c r="C5091" t="s">
        <v>464</v>
      </c>
      <c r="D5091">
        <v>15</v>
      </c>
      <c r="E5091">
        <v>5014270.01953125</v>
      </c>
      <c r="F5091">
        <v>5014996.337890625</v>
      </c>
      <c r="G5091">
        <v>5014633.1787109375</v>
      </c>
      <c r="H5091">
        <v>4385358.5419570934</v>
      </c>
      <c r="I5091">
        <v>9.3307972554648326E-8</v>
      </c>
      <c r="J5091">
        <v>2.4306818262189916E-5</v>
      </c>
      <c r="K5091">
        <v>1.0776369498740479</v>
      </c>
      <c r="L5091">
        <v>-12.548767064864464</v>
      </c>
      <c r="M5091">
        <v>0</v>
      </c>
    </row>
    <row r="5092" spans="1:15" x14ac:dyDescent="0.15">
      <c r="A5092">
        <v>250</v>
      </c>
      <c r="B5092" t="s">
        <v>175</v>
      </c>
      <c r="C5092" t="s">
        <v>464</v>
      </c>
      <c r="D5092">
        <v>16</v>
      </c>
      <c r="E5092">
        <v>5014633.1787109375</v>
      </c>
      <c r="F5092">
        <v>5014996.337890625</v>
      </c>
      <c r="G5092">
        <v>5014814.7583007813</v>
      </c>
      <c r="H5092">
        <v>5163046.5663496805</v>
      </c>
      <c r="I5092">
        <v>1.0971342693448421E-7</v>
      </c>
      <c r="J5092">
        <v>2.4323223716569752E-5</v>
      </c>
      <c r="K5092">
        <v>1.2687422705774245</v>
      </c>
      <c r="L5092">
        <v>2.9558780372403253</v>
      </c>
      <c r="M5092">
        <v>0</v>
      </c>
    </row>
    <row r="5093" spans="1:15" x14ac:dyDescent="0.15">
      <c r="A5093">
        <v>250</v>
      </c>
      <c r="B5093" t="s">
        <v>175</v>
      </c>
      <c r="C5093" t="s">
        <v>464</v>
      </c>
      <c r="D5093">
        <v>17</v>
      </c>
      <c r="E5093">
        <v>5014633.1787109375</v>
      </c>
      <c r="F5093">
        <v>5014814.7583007813</v>
      </c>
      <c r="G5093">
        <v>5014723.9685058594</v>
      </c>
      <c r="H5093">
        <v>4773921.7670158558</v>
      </c>
      <c r="I5093">
        <v>1.0151001540714271E-7</v>
      </c>
      <c r="J5093">
        <v>2.4315020305042411E-5</v>
      </c>
      <c r="K5093">
        <v>1.1731206109428822</v>
      </c>
      <c r="L5093">
        <v>-4.8019034148703268</v>
      </c>
      <c r="M5093">
        <v>0</v>
      </c>
    </row>
    <row r="5094" spans="1:15" x14ac:dyDescent="0.15">
      <c r="A5094">
        <v>250</v>
      </c>
      <c r="B5094" t="s">
        <v>175</v>
      </c>
      <c r="C5094" t="s">
        <v>464</v>
      </c>
      <c r="D5094">
        <v>18</v>
      </c>
      <c r="E5094">
        <v>5014723.9685058594</v>
      </c>
      <c r="F5094">
        <v>5014814.7583007813</v>
      </c>
      <c r="G5094">
        <v>5014769.3634033203</v>
      </c>
      <c r="H5094">
        <v>4968405.4757734509</v>
      </c>
      <c r="I5094">
        <v>1.0561137113599808E-7</v>
      </c>
      <c r="J5094">
        <v>2.4319121660771266E-5</v>
      </c>
      <c r="K5094">
        <v>1.2209121036339667</v>
      </c>
      <c r="L5094">
        <v>-0.92454675918343943</v>
      </c>
      <c r="M5094">
        <v>0</v>
      </c>
    </row>
    <row r="5095" spans="1:15" x14ac:dyDescent="0.15">
      <c r="A5095">
        <v>250</v>
      </c>
      <c r="B5095" t="s">
        <v>175</v>
      </c>
      <c r="C5095" t="s">
        <v>465</v>
      </c>
      <c r="D5095">
        <v>18</v>
      </c>
      <c r="E5095">
        <v>5014723.9685058594</v>
      </c>
      <c r="F5095">
        <v>5014814.7583007813</v>
      </c>
      <c r="G5095">
        <v>5014769.3634033203</v>
      </c>
      <c r="H5095">
        <v>4968405.4757734509</v>
      </c>
      <c r="I5095">
        <v>1.0561137113599808E-7</v>
      </c>
      <c r="J5095">
        <v>2.4319121660771266E-5</v>
      </c>
      <c r="K5095">
        <v>1.2209121036339667</v>
      </c>
      <c r="L5095">
        <v>-0.92454675918343943</v>
      </c>
      <c r="M5095">
        <v>0</v>
      </c>
      <c r="N5095" t="s">
        <v>466</v>
      </c>
      <c r="O5095" t="s">
        <v>467</v>
      </c>
    </row>
    <row r="5096" spans="1:15" x14ac:dyDescent="0.15">
      <c r="A5096">
        <v>251</v>
      </c>
      <c r="B5096" t="s">
        <v>176</v>
      </c>
      <c r="C5096" t="s">
        <v>461</v>
      </c>
      <c r="D5096">
        <v>0</v>
      </c>
      <c r="E5096">
        <v>100000</v>
      </c>
      <c r="F5096">
        <v>12000000</v>
      </c>
      <c r="G5096">
        <v>100000</v>
      </c>
      <c r="H5096">
        <v>-9984.5655997378344</v>
      </c>
      <c r="I5096">
        <v>-3.9800104451291764E-5</v>
      </c>
      <c r="J5096">
        <v>-1.6761826098394065E-5</v>
      </c>
      <c r="K5096">
        <v>-1.9537601078439991E-3</v>
      </c>
      <c r="L5096">
        <v>-109.98456559973783</v>
      </c>
      <c r="M5096">
        <v>0</v>
      </c>
      <c r="O5096" t="s">
        <v>462</v>
      </c>
    </row>
    <row r="5097" spans="1:15" x14ac:dyDescent="0.15">
      <c r="A5097">
        <v>251</v>
      </c>
      <c r="B5097" t="s">
        <v>176</v>
      </c>
      <c r="C5097" t="s">
        <v>461</v>
      </c>
      <c r="D5097">
        <v>0</v>
      </c>
      <c r="E5097">
        <v>100000</v>
      </c>
      <c r="F5097">
        <v>12000000</v>
      </c>
      <c r="G5097">
        <v>12000000</v>
      </c>
      <c r="H5097">
        <v>1.7401854032290058E+18</v>
      </c>
      <c r="I5097">
        <v>536.87089896172176</v>
      </c>
      <c r="J5097">
        <v>536.87092200000006</v>
      </c>
      <c r="K5097">
        <v>340516048206.49652</v>
      </c>
      <c r="L5097">
        <v>14501545026808.383</v>
      </c>
      <c r="M5097">
        <v>5</v>
      </c>
      <c r="O5097" t="s">
        <v>463</v>
      </c>
    </row>
    <row r="5098" spans="1:15" x14ac:dyDescent="0.15">
      <c r="A5098">
        <v>251</v>
      </c>
      <c r="B5098" t="s">
        <v>176</v>
      </c>
      <c r="C5098" t="s">
        <v>464</v>
      </c>
      <c r="D5098">
        <v>1</v>
      </c>
      <c r="E5098">
        <v>100000</v>
      </c>
      <c r="F5098">
        <v>12000000</v>
      </c>
      <c r="G5098">
        <v>6050000</v>
      </c>
      <c r="H5098">
        <v>-301633.67017569387</v>
      </c>
      <c r="I5098">
        <v>-1.8082174371749394E-5</v>
      </c>
      <c r="J5098">
        <v>4.9561039811483093E-6</v>
      </c>
      <c r="K5098">
        <v>-5.9023081784080687E-2</v>
      </c>
      <c r="L5098">
        <v>-104.9856804987718</v>
      </c>
      <c r="M5098">
        <v>0</v>
      </c>
    </row>
    <row r="5099" spans="1:15" x14ac:dyDescent="0.15">
      <c r="A5099">
        <v>251</v>
      </c>
      <c r="B5099" t="s">
        <v>176</v>
      </c>
      <c r="C5099" t="s">
        <v>464</v>
      </c>
      <c r="D5099">
        <v>2</v>
      </c>
      <c r="E5099">
        <v>6050000</v>
      </c>
      <c r="F5099">
        <v>12000000</v>
      </c>
      <c r="G5099">
        <v>9025000</v>
      </c>
      <c r="H5099">
        <v>63249145998615.992</v>
      </c>
      <c r="I5099">
        <v>8.0446699925280973E-2</v>
      </c>
      <c r="J5099">
        <v>8.0469738203633873E-2</v>
      </c>
      <c r="K5099">
        <v>12376468.16708195</v>
      </c>
      <c r="L5099">
        <v>700821462.31153452</v>
      </c>
      <c r="M5099">
        <v>0</v>
      </c>
    </row>
    <row r="5100" spans="1:15" x14ac:dyDescent="0.15">
      <c r="A5100">
        <v>251</v>
      </c>
      <c r="B5100" t="s">
        <v>176</v>
      </c>
      <c r="C5100" t="s">
        <v>464</v>
      </c>
      <c r="D5100">
        <v>3</v>
      </c>
      <c r="E5100">
        <v>6050000</v>
      </c>
      <c r="F5100">
        <v>9025000</v>
      </c>
      <c r="G5100">
        <v>7537500</v>
      </c>
      <c r="H5100">
        <v>58962059458.675774</v>
      </c>
      <c r="I5100">
        <v>3.0681581078081542E-4</v>
      </c>
      <c r="J5100">
        <v>3.2985408913371314E-4</v>
      </c>
      <c r="K5100">
        <v>11537.579526715856</v>
      </c>
      <c r="L5100">
        <v>782149.54505705833</v>
      </c>
      <c r="M5100">
        <v>0</v>
      </c>
    </row>
    <row r="5101" spans="1:15" x14ac:dyDescent="0.15">
      <c r="A5101">
        <v>251</v>
      </c>
      <c r="B5101" t="s">
        <v>176</v>
      </c>
      <c r="C5101" t="s">
        <v>464</v>
      </c>
      <c r="D5101">
        <v>4</v>
      </c>
      <c r="E5101">
        <v>6050000</v>
      </c>
      <c r="F5101">
        <v>7537500</v>
      </c>
      <c r="G5101">
        <v>6793750</v>
      </c>
      <c r="H5101">
        <v>37238515.532060012</v>
      </c>
      <c r="I5101">
        <v>7.1963078849064568E-7</v>
      </c>
      <c r="J5101">
        <v>2.3757909141388349E-5</v>
      </c>
      <c r="K5101">
        <v>7.2867592881335108</v>
      </c>
      <c r="L5101">
        <v>448.12902347098452</v>
      </c>
      <c r="M5101">
        <v>0</v>
      </c>
    </row>
    <row r="5102" spans="1:15" x14ac:dyDescent="0.15">
      <c r="A5102">
        <v>251</v>
      </c>
      <c r="B5102" t="s">
        <v>176</v>
      </c>
      <c r="C5102" t="s">
        <v>464</v>
      </c>
      <c r="D5102">
        <v>5</v>
      </c>
      <c r="E5102">
        <v>6050000</v>
      </c>
      <c r="F5102">
        <v>6793750</v>
      </c>
      <c r="G5102">
        <v>6421875</v>
      </c>
      <c r="H5102">
        <v>-2481306.8623054144</v>
      </c>
      <c r="I5102">
        <v>-1.3698897167993314E-5</v>
      </c>
      <c r="J5102">
        <v>9.3393811849043892E-6</v>
      </c>
      <c r="K5102">
        <v>-0.48553723389019271</v>
      </c>
      <c r="L5102">
        <v>-138.6383550334663</v>
      </c>
      <c r="M5102">
        <v>0</v>
      </c>
    </row>
    <row r="5103" spans="1:15" x14ac:dyDescent="0.15">
      <c r="A5103">
        <v>251</v>
      </c>
      <c r="B5103" t="s">
        <v>176</v>
      </c>
      <c r="C5103" t="s">
        <v>464</v>
      </c>
      <c r="D5103">
        <v>6</v>
      </c>
      <c r="E5103">
        <v>6421875</v>
      </c>
      <c r="F5103">
        <v>6793750</v>
      </c>
      <c r="G5103">
        <v>6607812.5</v>
      </c>
      <c r="H5103">
        <v>-32484804.540180869</v>
      </c>
      <c r="I5103">
        <v>-1.0171580044576257E-5</v>
      </c>
      <c r="J5103">
        <v>1.2866698308321446E-5</v>
      </c>
      <c r="K5103">
        <v>-6.3565624951556705</v>
      </c>
      <c r="L5103">
        <v>-591.61208100533827</v>
      </c>
      <c r="M5103">
        <v>0</v>
      </c>
    </row>
    <row r="5104" spans="1:15" x14ac:dyDescent="0.15">
      <c r="A5104">
        <v>251</v>
      </c>
      <c r="B5104" t="s">
        <v>176</v>
      </c>
      <c r="C5104" t="s">
        <v>464</v>
      </c>
      <c r="D5104">
        <v>7</v>
      </c>
      <c r="E5104">
        <v>6607812.5</v>
      </c>
      <c r="F5104">
        <v>6793750</v>
      </c>
      <c r="G5104">
        <v>6700781.25</v>
      </c>
      <c r="H5104">
        <v>-132916954.02575222</v>
      </c>
      <c r="I5104">
        <v>-5.8595855283142151E-6</v>
      </c>
      <c r="J5104">
        <v>1.7178692824583488E-5</v>
      </c>
      <c r="K5104">
        <v>-26.008927462850075</v>
      </c>
      <c r="L5104">
        <v>-2083.6038376234446</v>
      </c>
      <c r="M5104">
        <v>0</v>
      </c>
    </row>
    <row r="5105" spans="1:15" x14ac:dyDescent="0.15">
      <c r="A5105">
        <v>251</v>
      </c>
      <c r="B5105" t="s">
        <v>176</v>
      </c>
      <c r="C5105" t="s">
        <v>464</v>
      </c>
      <c r="D5105">
        <v>8</v>
      </c>
      <c r="E5105">
        <v>6700781.25</v>
      </c>
      <c r="F5105">
        <v>6793750</v>
      </c>
      <c r="G5105">
        <v>6747265.625</v>
      </c>
      <c r="H5105">
        <v>-104082186.32334714</v>
      </c>
      <c r="I5105">
        <v>-2.8385849902875535E-6</v>
      </c>
      <c r="J5105">
        <v>2.0199693362610149E-5</v>
      </c>
      <c r="K5105">
        <v>-20.366596978548703</v>
      </c>
      <c r="L5105">
        <v>-1642.5832049312144</v>
      </c>
      <c r="M5105">
        <v>0</v>
      </c>
    </row>
    <row r="5106" spans="1:15" x14ac:dyDescent="0.15">
      <c r="A5106">
        <v>251</v>
      </c>
      <c r="B5106" t="s">
        <v>176</v>
      </c>
      <c r="C5106" t="s">
        <v>464</v>
      </c>
      <c r="D5106">
        <v>9</v>
      </c>
      <c r="E5106">
        <v>6747265.625</v>
      </c>
      <c r="F5106">
        <v>6793750</v>
      </c>
      <c r="G5106">
        <v>6770507.8125</v>
      </c>
      <c r="H5106">
        <v>-49911760.846016131</v>
      </c>
      <c r="I5106">
        <v>-1.1323031337564576E-6</v>
      </c>
      <c r="J5106">
        <v>2.1905975219141245E-5</v>
      </c>
      <c r="K5106">
        <v>-9.7666349406084159</v>
      </c>
      <c r="L5106">
        <v>-837.19375604097104</v>
      </c>
      <c r="M5106">
        <v>0</v>
      </c>
    </row>
    <row r="5107" spans="1:15" x14ac:dyDescent="0.15">
      <c r="A5107">
        <v>251</v>
      </c>
      <c r="B5107" t="s">
        <v>176</v>
      </c>
      <c r="C5107" t="s">
        <v>464</v>
      </c>
      <c r="D5107">
        <v>10</v>
      </c>
      <c r="E5107">
        <v>6770507.8125</v>
      </c>
      <c r="F5107">
        <v>6793750</v>
      </c>
      <c r="G5107">
        <v>6782128.90625</v>
      </c>
      <c r="H5107">
        <v>-10788012.969076727</v>
      </c>
      <c r="I5107">
        <v>-2.2530357598062289E-7</v>
      </c>
      <c r="J5107">
        <v>2.281297477691708E-5</v>
      </c>
      <c r="K5107">
        <v>-2.1109771047464729</v>
      </c>
      <c r="L5107">
        <v>-259.06528935383619</v>
      </c>
      <c r="M5107">
        <v>0</v>
      </c>
    </row>
    <row r="5108" spans="1:15" x14ac:dyDescent="0.15">
      <c r="A5108">
        <v>251</v>
      </c>
      <c r="B5108" t="s">
        <v>176</v>
      </c>
      <c r="C5108" t="s">
        <v>464</v>
      </c>
      <c r="D5108">
        <v>11</v>
      </c>
      <c r="E5108">
        <v>6782128.90625</v>
      </c>
      <c r="F5108">
        <v>6793750</v>
      </c>
      <c r="G5108">
        <v>6787939.453125</v>
      </c>
      <c r="H5108">
        <v>12069346.247111348</v>
      </c>
      <c r="I5108">
        <v>2.4232390380512958E-7</v>
      </c>
      <c r="J5108">
        <v>2.3280602256702832E-5</v>
      </c>
      <c r="K5108">
        <v>2.3617058739122303</v>
      </c>
      <c r="L5108">
        <v>77.80574400313661</v>
      </c>
      <c r="M5108">
        <v>0</v>
      </c>
    </row>
    <row r="5109" spans="1:15" x14ac:dyDescent="0.15">
      <c r="A5109">
        <v>251</v>
      </c>
      <c r="B5109" t="s">
        <v>176</v>
      </c>
      <c r="C5109" t="s">
        <v>464</v>
      </c>
      <c r="D5109">
        <v>12</v>
      </c>
      <c r="E5109">
        <v>6782128.90625</v>
      </c>
      <c r="F5109">
        <v>6787939.453125</v>
      </c>
      <c r="G5109">
        <v>6785034.1796875</v>
      </c>
      <c r="H5109">
        <v>357192.05198986118</v>
      </c>
      <c r="I5109">
        <v>7.313146781917244E-9</v>
      </c>
      <c r="J5109">
        <v>2.304559149967962E-5</v>
      </c>
      <c r="K5109">
        <v>6.9894636381081454E-2</v>
      </c>
      <c r="L5109">
        <v>-94.735589496966796</v>
      </c>
      <c r="M5109">
        <v>0</v>
      </c>
    </row>
    <row r="5110" spans="1:15" x14ac:dyDescent="0.15">
      <c r="A5110">
        <v>251</v>
      </c>
      <c r="B5110" t="s">
        <v>176</v>
      </c>
      <c r="C5110" t="s">
        <v>464</v>
      </c>
      <c r="D5110">
        <v>13</v>
      </c>
      <c r="E5110">
        <v>6785034.1796875</v>
      </c>
      <c r="F5110">
        <v>6787939.453125</v>
      </c>
      <c r="G5110">
        <v>6786486.81640625</v>
      </c>
      <c r="H5110">
        <v>6141646.8983848384</v>
      </c>
      <c r="I5110">
        <v>1.2451621751473609E-7</v>
      </c>
      <c r="J5110">
        <v>2.3162794570412439E-5</v>
      </c>
      <c r="K5110">
        <v>1.2017853542715158</v>
      </c>
      <c r="L5110">
        <v>-9.5018223046203953</v>
      </c>
      <c r="M5110">
        <v>0</v>
      </c>
    </row>
    <row r="5111" spans="1:15" x14ac:dyDescent="0.15">
      <c r="A5111">
        <v>251</v>
      </c>
      <c r="B5111" t="s">
        <v>176</v>
      </c>
      <c r="C5111" t="s">
        <v>464</v>
      </c>
      <c r="D5111">
        <v>14</v>
      </c>
      <c r="E5111">
        <v>6786486.81640625</v>
      </c>
      <c r="F5111">
        <v>6787939.453125</v>
      </c>
      <c r="G5111">
        <v>6787213.134765625</v>
      </c>
      <c r="H5111">
        <v>9087556.4621874671</v>
      </c>
      <c r="I5111">
        <v>1.8334530979630535E-7</v>
      </c>
      <c r="J5111">
        <v>2.3221623662694008E-5</v>
      </c>
      <c r="K5111">
        <v>1.7782351286337392</v>
      </c>
      <c r="L5111">
        <v>33.892310168351258</v>
      </c>
      <c r="M5111">
        <v>0</v>
      </c>
    </row>
    <row r="5112" spans="1:15" x14ac:dyDescent="0.15">
      <c r="A5112">
        <v>251</v>
      </c>
      <c r="B5112" t="s">
        <v>176</v>
      </c>
      <c r="C5112" t="s">
        <v>464</v>
      </c>
      <c r="D5112">
        <v>15</v>
      </c>
      <c r="E5112">
        <v>6786486.81640625</v>
      </c>
      <c r="F5112">
        <v>6787213.134765625</v>
      </c>
      <c r="G5112">
        <v>6786849.9755859375</v>
      </c>
      <c r="H5112">
        <v>7610152.7867729124</v>
      </c>
      <c r="I5112">
        <v>1.5391261066196061E-7</v>
      </c>
      <c r="J5112">
        <v>2.3192190963559663E-5</v>
      </c>
      <c r="K5112">
        <v>1.4891396907427956</v>
      </c>
      <c r="L5112">
        <v>12.13085325517153</v>
      </c>
      <c r="M5112">
        <v>0</v>
      </c>
    </row>
    <row r="5113" spans="1:15" x14ac:dyDescent="0.15">
      <c r="A5113">
        <v>251</v>
      </c>
      <c r="B5113" t="s">
        <v>176</v>
      </c>
      <c r="C5113" t="s">
        <v>464</v>
      </c>
      <c r="D5113">
        <v>16</v>
      </c>
      <c r="E5113">
        <v>6786486.81640625</v>
      </c>
      <c r="F5113">
        <v>6786849.9755859375</v>
      </c>
      <c r="G5113">
        <v>6786668.3959960938</v>
      </c>
      <c r="H5113">
        <v>6874814.3881473774</v>
      </c>
      <c r="I5113">
        <v>1.392103892362652E-7</v>
      </c>
      <c r="J5113">
        <v>2.3177488742133968E-5</v>
      </c>
      <c r="K5113">
        <v>1.3452501229244238</v>
      </c>
      <c r="L5113">
        <v>1.2988109482892494</v>
      </c>
      <c r="M5113">
        <v>0</v>
      </c>
    </row>
    <row r="5114" spans="1:15" x14ac:dyDescent="0.15">
      <c r="A5114">
        <v>251</v>
      </c>
      <c r="B5114" t="s">
        <v>176</v>
      </c>
      <c r="C5114" t="s">
        <v>464</v>
      </c>
      <c r="D5114">
        <v>17</v>
      </c>
      <c r="E5114">
        <v>6786486.81640625</v>
      </c>
      <c r="F5114">
        <v>6786668.3959960938</v>
      </c>
      <c r="G5114">
        <v>6786577.6062011719</v>
      </c>
      <c r="H5114">
        <v>6507916.950292862</v>
      </c>
      <c r="I5114">
        <v>1.318614464479166E-7</v>
      </c>
      <c r="J5114">
        <v>2.3170139799345619E-5</v>
      </c>
      <c r="K5114">
        <v>1.2734563557755409</v>
      </c>
      <c r="L5114">
        <v>-4.1060556893018694</v>
      </c>
      <c r="M5114">
        <v>0</v>
      </c>
    </row>
    <row r="5115" spans="1:15" x14ac:dyDescent="0.15">
      <c r="A5115">
        <v>251</v>
      </c>
      <c r="B5115" t="s">
        <v>176</v>
      </c>
      <c r="C5115" t="s">
        <v>464</v>
      </c>
      <c r="D5115">
        <v>18</v>
      </c>
      <c r="E5115">
        <v>6786577.6062011719</v>
      </c>
      <c r="F5115">
        <v>6786668.3959960938</v>
      </c>
      <c r="G5115">
        <v>6786623.0010986328</v>
      </c>
      <c r="H5115">
        <v>6691329.694597315</v>
      </c>
      <c r="I5115">
        <v>1.3553630453237397E-7</v>
      </c>
      <c r="J5115">
        <v>2.3173814657430077E-5</v>
      </c>
      <c r="K5115">
        <v>1.3093461999067308</v>
      </c>
      <c r="L5115">
        <v>-1.4041343756075959</v>
      </c>
      <c r="M5115">
        <v>0</v>
      </c>
    </row>
    <row r="5116" spans="1:15" x14ac:dyDescent="0.15">
      <c r="A5116">
        <v>251</v>
      </c>
      <c r="B5116" t="s">
        <v>176</v>
      </c>
      <c r="C5116" t="s">
        <v>464</v>
      </c>
      <c r="D5116">
        <v>19</v>
      </c>
      <c r="E5116">
        <v>6786623.0010986328</v>
      </c>
      <c r="F5116">
        <v>6786668.3959960938</v>
      </c>
      <c r="G5116">
        <v>6786645.6985473633</v>
      </c>
      <c r="H5116">
        <v>6783054.5538746053</v>
      </c>
      <c r="I5116">
        <v>1.3737327336924419E-7</v>
      </c>
      <c r="J5116">
        <v>2.3175651626266947E-5</v>
      </c>
      <c r="K5116">
        <v>1.3272947394965033</v>
      </c>
      <c r="L5116">
        <v>-5.2914868880316039E-2</v>
      </c>
      <c r="M5116">
        <v>0</v>
      </c>
    </row>
    <row r="5117" spans="1:15" x14ac:dyDescent="0.15">
      <c r="A5117">
        <v>251</v>
      </c>
      <c r="B5117" t="s">
        <v>176</v>
      </c>
      <c r="C5117" t="s">
        <v>465</v>
      </c>
      <c r="D5117">
        <v>19</v>
      </c>
      <c r="E5117">
        <v>6786623.0010986328</v>
      </c>
      <c r="F5117">
        <v>6786668.3959960938</v>
      </c>
      <c r="G5117">
        <v>6786645.6985473633</v>
      </c>
      <c r="H5117">
        <v>6783054.5538746053</v>
      </c>
      <c r="I5117">
        <v>1.3737327336924419E-7</v>
      </c>
      <c r="J5117">
        <v>2.3175651626266947E-5</v>
      </c>
      <c r="K5117">
        <v>1.3272947394965033</v>
      </c>
      <c r="L5117">
        <v>-5.2914868880316039E-2</v>
      </c>
      <c r="M5117">
        <v>0</v>
      </c>
      <c r="N5117" t="s">
        <v>466</v>
      </c>
      <c r="O5117" t="s">
        <v>467</v>
      </c>
    </row>
    <row r="5118" spans="1:15" x14ac:dyDescent="0.15">
      <c r="A5118">
        <v>252</v>
      </c>
      <c r="B5118" t="s">
        <v>177</v>
      </c>
      <c r="C5118" t="s">
        <v>461</v>
      </c>
      <c r="D5118">
        <v>0</v>
      </c>
      <c r="E5118">
        <v>100000</v>
      </c>
      <c r="F5118">
        <v>12000000</v>
      </c>
      <c r="G5118">
        <v>100000</v>
      </c>
      <c r="H5118">
        <v>-10063.922461950866</v>
      </c>
      <c r="I5118">
        <v>-3.9701499735390003E-5</v>
      </c>
      <c r="J5118">
        <v>-1.66632213824923E-5</v>
      </c>
      <c r="K5118">
        <v>-1.9692885021568738E-3</v>
      </c>
      <c r="L5118">
        <v>-110.06392246195087</v>
      </c>
      <c r="M5118">
        <v>0</v>
      </c>
      <c r="O5118" t="s">
        <v>462</v>
      </c>
    </row>
    <row r="5119" spans="1:15" x14ac:dyDescent="0.15">
      <c r="A5119">
        <v>252</v>
      </c>
      <c r="B5119" t="s">
        <v>177</v>
      </c>
      <c r="C5119" t="s">
        <v>461</v>
      </c>
      <c r="D5119">
        <v>0</v>
      </c>
      <c r="E5119">
        <v>100000</v>
      </c>
      <c r="F5119">
        <v>12000000</v>
      </c>
      <c r="G5119">
        <v>12000000</v>
      </c>
      <c r="H5119">
        <v>1.7401854032290058E+18</v>
      </c>
      <c r="I5119">
        <v>536.87089896172176</v>
      </c>
      <c r="J5119">
        <v>536.87092200000006</v>
      </c>
      <c r="K5119">
        <v>340516048206.49652</v>
      </c>
      <c r="L5119">
        <v>14501545026808.383</v>
      </c>
      <c r="M5119">
        <v>5</v>
      </c>
      <c r="O5119" t="s">
        <v>463</v>
      </c>
    </row>
    <row r="5120" spans="1:15" x14ac:dyDescent="0.15">
      <c r="A5120">
        <v>252</v>
      </c>
      <c r="B5120" t="s">
        <v>177</v>
      </c>
      <c r="C5120" t="s">
        <v>464</v>
      </c>
      <c r="D5120">
        <v>1</v>
      </c>
      <c r="E5120">
        <v>100000</v>
      </c>
      <c r="F5120">
        <v>12000000</v>
      </c>
      <c r="G5120">
        <v>6050000</v>
      </c>
      <c r="H5120">
        <v>-331102.17456021195</v>
      </c>
      <c r="I5120">
        <v>-1.7818280412825942E-5</v>
      </c>
      <c r="J5120">
        <v>5.2199979400717604E-6</v>
      </c>
      <c r="K5120">
        <v>-6.4789420612663184E-2</v>
      </c>
      <c r="L5120">
        <v>-105.47276321587127</v>
      </c>
      <c r="M5120">
        <v>0</v>
      </c>
    </row>
    <row r="5121" spans="1:13" x14ac:dyDescent="0.15">
      <c r="A5121">
        <v>252</v>
      </c>
      <c r="B5121" t="s">
        <v>177</v>
      </c>
      <c r="C5121" t="s">
        <v>464</v>
      </c>
      <c r="D5121">
        <v>2</v>
      </c>
      <c r="E5121">
        <v>6050000</v>
      </c>
      <c r="F5121">
        <v>12000000</v>
      </c>
      <c r="G5121">
        <v>9025000</v>
      </c>
      <c r="H5121">
        <v>73444911665292.406</v>
      </c>
      <c r="I5121">
        <v>9.1080770423428548E-2</v>
      </c>
      <c r="J5121">
        <v>9.1103808701781447E-2</v>
      </c>
      <c r="K5121">
        <v>14371555.487555953</v>
      </c>
      <c r="L5121">
        <v>813793935.072492</v>
      </c>
      <c r="M5121">
        <v>0</v>
      </c>
    </row>
    <row r="5122" spans="1:13" x14ac:dyDescent="0.15">
      <c r="A5122">
        <v>252</v>
      </c>
      <c r="B5122" t="s">
        <v>177</v>
      </c>
      <c r="C5122" t="s">
        <v>464</v>
      </c>
      <c r="D5122">
        <v>3</v>
      </c>
      <c r="E5122">
        <v>6050000</v>
      </c>
      <c r="F5122">
        <v>9025000</v>
      </c>
      <c r="G5122">
        <v>7537500</v>
      </c>
      <c r="H5122">
        <v>69042189687.146851</v>
      </c>
      <c r="I5122">
        <v>3.4614370189408109E-4</v>
      </c>
      <c r="J5122">
        <v>3.691819802469788E-4</v>
      </c>
      <c r="K5122">
        <v>13510.039532665069</v>
      </c>
      <c r="L5122">
        <v>915882.61608155025</v>
      </c>
      <c r="M5122">
        <v>0</v>
      </c>
    </row>
    <row r="5123" spans="1:13" x14ac:dyDescent="0.15">
      <c r="A5123">
        <v>252</v>
      </c>
      <c r="B5123" t="s">
        <v>177</v>
      </c>
      <c r="C5123" t="s">
        <v>464</v>
      </c>
      <c r="D5123">
        <v>4</v>
      </c>
      <c r="E5123">
        <v>6050000</v>
      </c>
      <c r="F5123">
        <v>7537500</v>
      </c>
      <c r="G5123">
        <v>6793750</v>
      </c>
      <c r="H5123">
        <v>205104303.1166822</v>
      </c>
      <c r="I5123">
        <v>3.4388931624937531E-6</v>
      </c>
      <c r="J5123">
        <v>2.6477171515391456E-5</v>
      </c>
      <c r="K5123">
        <v>40.134405585661042</v>
      </c>
      <c r="L5123">
        <v>2919.0145812943101</v>
      </c>
      <c r="M5123">
        <v>0</v>
      </c>
    </row>
    <row r="5124" spans="1:13" x14ac:dyDescent="0.15">
      <c r="A5124">
        <v>252</v>
      </c>
      <c r="B5124" t="s">
        <v>177</v>
      </c>
      <c r="C5124" t="s">
        <v>464</v>
      </c>
      <c r="D5124">
        <v>5</v>
      </c>
      <c r="E5124">
        <v>6050000</v>
      </c>
      <c r="F5124">
        <v>6793750</v>
      </c>
      <c r="G5124">
        <v>6421875</v>
      </c>
      <c r="H5124">
        <v>-3490046.6338399309</v>
      </c>
      <c r="I5124">
        <v>-1.3190787469717366E-5</v>
      </c>
      <c r="J5124">
        <v>9.8474908831803369E-6</v>
      </c>
      <c r="K5124">
        <v>-0.68292544323517979</v>
      </c>
      <c r="L5124">
        <v>-154.34622495517166</v>
      </c>
      <c r="M5124">
        <v>0</v>
      </c>
    </row>
    <row r="5125" spans="1:13" x14ac:dyDescent="0.15">
      <c r="A5125">
        <v>252</v>
      </c>
      <c r="B5125" t="s">
        <v>177</v>
      </c>
      <c r="C5125" t="s">
        <v>464</v>
      </c>
      <c r="D5125">
        <v>6</v>
      </c>
      <c r="E5125">
        <v>6421875</v>
      </c>
      <c r="F5125">
        <v>6793750</v>
      </c>
      <c r="G5125">
        <v>6607812.5</v>
      </c>
      <c r="H5125">
        <v>-61106298.543494828</v>
      </c>
      <c r="I5125">
        <v>-9.1951891548624099E-6</v>
      </c>
      <c r="J5125">
        <v>1.3843089198035293E-5</v>
      </c>
      <c r="K5125">
        <v>-11.957160002576456</v>
      </c>
      <c r="L5125">
        <v>-1024.7583605541899</v>
      </c>
      <c r="M5125">
        <v>0</v>
      </c>
    </row>
    <row r="5126" spans="1:13" x14ac:dyDescent="0.15">
      <c r="A5126">
        <v>252</v>
      </c>
      <c r="B5126" t="s">
        <v>177</v>
      </c>
      <c r="C5126" t="s">
        <v>464</v>
      </c>
      <c r="D5126">
        <v>7</v>
      </c>
      <c r="E5126">
        <v>6607812.5</v>
      </c>
      <c r="F5126">
        <v>6793750</v>
      </c>
      <c r="G5126">
        <v>6700781.25</v>
      </c>
      <c r="H5126">
        <v>-124360059.34061015</v>
      </c>
      <c r="I5126">
        <v>-3.9026430803463333E-6</v>
      </c>
      <c r="J5126">
        <v>1.913563527255137E-5</v>
      </c>
      <c r="K5126">
        <v>-24.334531184328767</v>
      </c>
      <c r="L5126">
        <v>-1955.9038819631687</v>
      </c>
      <c r="M5126">
        <v>0</v>
      </c>
    </row>
    <row r="5127" spans="1:13" x14ac:dyDescent="0.15">
      <c r="A5127">
        <v>252</v>
      </c>
      <c r="B5127" t="s">
        <v>177</v>
      </c>
      <c r="C5127" t="s">
        <v>464</v>
      </c>
      <c r="D5127">
        <v>8</v>
      </c>
      <c r="E5127">
        <v>6700781.25</v>
      </c>
      <c r="F5127">
        <v>6793750</v>
      </c>
      <c r="G5127">
        <v>6747265.625</v>
      </c>
      <c r="H5127">
        <v>-24785471.219261531</v>
      </c>
      <c r="I5127">
        <v>-5.3178949370087533E-7</v>
      </c>
      <c r="J5127">
        <v>2.2506488859196828E-5</v>
      </c>
      <c r="K5127">
        <v>-4.8499721333475172</v>
      </c>
      <c r="L5127">
        <v>-467.34097331852905</v>
      </c>
      <c r="M5127">
        <v>0</v>
      </c>
    </row>
    <row r="5128" spans="1:13" x14ac:dyDescent="0.15">
      <c r="A5128">
        <v>252</v>
      </c>
      <c r="B5128" t="s">
        <v>177</v>
      </c>
      <c r="C5128" t="s">
        <v>464</v>
      </c>
      <c r="D5128">
        <v>9</v>
      </c>
      <c r="E5128">
        <v>6747265.625</v>
      </c>
      <c r="F5128">
        <v>6793750</v>
      </c>
      <c r="G5128">
        <v>6770507.8125</v>
      </c>
      <c r="H5128">
        <v>74593612.067793101</v>
      </c>
      <c r="I5128">
        <v>1.3722053103264924E-6</v>
      </c>
      <c r="J5128">
        <v>2.4410483663224195E-5</v>
      </c>
      <c r="K5128">
        <v>14.596330917177962</v>
      </c>
      <c r="L5128">
        <v>1001.7432389646638</v>
      </c>
      <c r="M5128">
        <v>0</v>
      </c>
    </row>
    <row r="5129" spans="1:13" x14ac:dyDescent="0.15">
      <c r="A5129">
        <v>252</v>
      </c>
      <c r="B5129" t="s">
        <v>177</v>
      </c>
      <c r="C5129" t="s">
        <v>464</v>
      </c>
      <c r="D5129">
        <v>10</v>
      </c>
      <c r="E5129">
        <v>6747265.625</v>
      </c>
      <c r="F5129">
        <v>6770507.8125</v>
      </c>
      <c r="G5129">
        <v>6758886.71875</v>
      </c>
      <c r="H5129">
        <v>20218477.372446496</v>
      </c>
      <c r="I5129">
        <v>4.0073693936114064E-7</v>
      </c>
      <c r="J5129">
        <v>2.3439015292258843E-5</v>
      </c>
      <c r="K5129">
        <v>3.9563117831255199</v>
      </c>
      <c r="L5129">
        <v>199.13916616412436</v>
      </c>
      <c r="M5129">
        <v>0</v>
      </c>
    </row>
    <row r="5130" spans="1:13" x14ac:dyDescent="0.15">
      <c r="A5130">
        <v>252</v>
      </c>
      <c r="B5130" t="s">
        <v>177</v>
      </c>
      <c r="C5130" t="s">
        <v>464</v>
      </c>
      <c r="D5130">
        <v>11</v>
      </c>
      <c r="E5130">
        <v>6747265.625</v>
      </c>
      <c r="F5130">
        <v>6758886.71875</v>
      </c>
      <c r="G5130">
        <v>6753076.171875</v>
      </c>
      <c r="H5130">
        <v>-3409355.6910790168</v>
      </c>
      <c r="I5130">
        <v>-7.0262887441610512E-8</v>
      </c>
      <c r="J5130">
        <v>2.2968015465456092E-5</v>
      </c>
      <c r="K5130">
        <v>-0.66713599867138851</v>
      </c>
      <c r="L5130">
        <v>-150.48596527428779</v>
      </c>
      <c r="M5130">
        <v>0</v>
      </c>
    </row>
    <row r="5131" spans="1:13" x14ac:dyDescent="0.15">
      <c r="A5131">
        <v>252</v>
      </c>
      <c r="B5131" t="s">
        <v>177</v>
      </c>
      <c r="C5131" t="s">
        <v>464</v>
      </c>
      <c r="D5131">
        <v>12</v>
      </c>
      <c r="E5131">
        <v>6753076.171875</v>
      </c>
      <c r="F5131">
        <v>6758886.71875</v>
      </c>
      <c r="G5131">
        <v>6755981.4453125</v>
      </c>
      <c r="H5131">
        <v>8117246.7581476998</v>
      </c>
      <c r="I5131">
        <v>1.6403081016469221E-7</v>
      </c>
      <c r="J5131">
        <v>2.3202309163062395E-5</v>
      </c>
      <c r="K5131">
        <v>1.5883668391153056</v>
      </c>
      <c r="L5131">
        <v>20.149038653439256</v>
      </c>
      <c r="M5131">
        <v>0</v>
      </c>
    </row>
    <row r="5132" spans="1:13" x14ac:dyDescent="0.15">
      <c r="A5132">
        <v>252</v>
      </c>
      <c r="B5132" t="s">
        <v>177</v>
      </c>
      <c r="C5132" t="s">
        <v>464</v>
      </c>
      <c r="D5132">
        <v>13</v>
      </c>
      <c r="E5132">
        <v>6753076.171875</v>
      </c>
      <c r="F5132">
        <v>6755981.4453125</v>
      </c>
      <c r="G5132">
        <v>6754528.80859375</v>
      </c>
      <c r="H5132">
        <v>2282758.6983928829</v>
      </c>
      <c r="I5132">
        <v>4.6583116176376676E-8</v>
      </c>
      <c r="J5132">
        <v>2.308486146907408E-5</v>
      </c>
      <c r="K5132">
        <v>0.44668572069585194</v>
      </c>
      <c r="L5132">
        <v>-66.20402750390906</v>
      </c>
      <c r="M5132">
        <v>0</v>
      </c>
    </row>
    <row r="5133" spans="1:13" x14ac:dyDescent="0.15">
      <c r="A5133">
        <v>252</v>
      </c>
      <c r="B5133" t="s">
        <v>177</v>
      </c>
      <c r="C5133" t="s">
        <v>464</v>
      </c>
      <c r="D5133">
        <v>14</v>
      </c>
      <c r="E5133">
        <v>6754528.80859375</v>
      </c>
      <c r="F5133">
        <v>6755981.4453125</v>
      </c>
      <c r="G5133">
        <v>6755255.126953125</v>
      </c>
      <c r="H5133">
        <v>5182095.2517184857</v>
      </c>
      <c r="I5133">
        <v>1.052310462758037E-7</v>
      </c>
      <c r="J5133">
        <v>2.3143509399173507E-5</v>
      </c>
      <c r="K5133">
        <v>1.0140221802059395</v>
      </c>
      <c r="L5133">
        <v>-23.287941693834942</v>
      </c>
      <c r="M5133">
        <v>0</v>
      </c>
    </row>
    <row r="5134" spans="1:13" x14ac:dyDescent="0.15">
      <c r="A5134">
        <v>252</v>
      </c>
      <c r="B5134" t="s">
        <v>177</v>
      </c>
      <c r="C5134" t="s">
        <v>464</v>
      </c>
      <c r="D5134">
        <v>15</v>
      </c>
      <c r="E5134">
        <v>6755255.126953125</v>
      </c>
      <c r="F5134">
        <v>6755981.4453125</v>
      </c>
      <c r="G5134">
        <v>6755618.2861328125</v>
      </c>
      <c r="H5134">
        <v>6645225.7816315489</v>
      </c>
      <c r="I5134">
        <v>1.3461277490107144E-7</v>
      </c>
      <c r="J5134">
        <v>2.3172891127798774E-5</v>
      </c>
      <c r="K5134">
        <v>1.3003246771305781</v>
      </c>
      <c r="L5134">
        <v>-1.6340843994674057</v>
      </c>
      <c r="M5134">
        <v>0</v>
      </c>
    </row>
    <row r="5135" spans="1:13" x14ac:dyDescent="0.15">
      <c r="A5135">
        <v>252</v>
      </c>
      <c r="B5135" t="s">
        <v>177</v>
      </c>
      <c r="C5135" t="s">
        <v>464</v>
      </c>
      <c r="D5135">
        <v>16</v>
      </c>
      <c r="E5135">
        <v>6755618.2861328125</v>
      </c>
      <c r="F5135">
        <v>6755981.4453125</v>
      </c>
      <c r="G5135">
        <v>6755799.8657226563</v>
      </c>
      <c r="H5135">
        <v>7380047.0032190206</v>
      </c>
      <c r="I5135">
        <v>1.4931571860270804E-7</v>
      </c>
      <c r="J5135">
        <v>2.3187594071500411E-5</v>
      </c>
      <c r="K5135">
        <v>1.4441130447659707</v>
      </c>
      <c r="L5135">
        <v>9.2401662261140665</v>
      </c>
      <c r="M5135">
        <v>0</v>
      </c>
    </row>
    <row r="5136" spans="1:13" x14ac:dyDescent="0.15">
      <c r="A5136">
        <v>252</v>
      </c>
      <c r="B5136" t="s">
        <v>177</v>
      </c>
      <c r="C5136" t="s">
        <v>464</v>
      </c>
      <c r="D5136">
        <v>17</v>
      </c>
      <c r="E5136">
        <v>6755618.2861328125</v>
      </c>
      <c r="F5136">
        <v>6755799.8657226563</v>
      </c>
      <c r="G5136">
        <v>6755709.0759277344</v>
      </c>
      <c r="H5136">
        <v>7012390.3794842362</v>
      </c>
      <c r="I5136">
        <v>1.4196375060537326E-7</v>
      </c>
      <c r="J5136">
        <v>2.3180242103503076E-5</v>
      </c>
      <c r="K5136">
        <v>1.3721707216210866</v>
      </c>
      <c r="L5136">
        <v>3.7994724265306354</v>
      </c>
      <c r="M5136">
        <v>0</v>
      </c>
    </row>
    <row r="5137" spans="1:15" x14ac:dyDescent="0.15">
      <c r="A5137">
        <v>252</v>
      </c>
      <c r="B5137" t="s">
        <v>177</v>
      </c>
      <c r="C5137" t="s">
        <v>464</v>
      </c>
      <c r="D5137">
        <v>18</v>
      </c>
      <c r="E5137">
        <v>6755618.2861328125</v>
      </c>
      <c r="F5137">
        <v>6755709.0759277344</v>
      </c>
      <c r="G5137">
        <v>6755663.6810302734</v>
      </c>
      <c r="H5137">
        <v>6828738.075434546</v>
      </c>
      <c r="I5137">
        <v>1.3828796843827728E-7</v>
      </c>
      <c r="J5137">
        <v>2.317656632133598E-5</v>
      </c>
      <c r="K5137">
        <v>1.33623400091134</v>
      </c>
      <c r="L5137">
        <v>1.0816760255467355</v>
      </c>
      <c r="M5137">
        <v>0</v>
      </c>
    </row>
    <row r="5138" spans="1:15" x14ac:dyDescent="0.15">
      <c r="A5138">
        <v>252</v>
      </c>
      <c r="B5138" t="s">
        <v>177</v>
      </c>
      <c r="C5138" t="s">
        <v>464</v>
      </c>
      <c r="D5138">
        <v>19</v>
      </c>
      <c r="E5138">
        <v>6755618.2861328125</v>
      </c>
      <c r="F5138">
        <v>6755663.6810302734</v>
      </c>
      <c r="G5138">
        <v>6755640.983581543</v>
      </c>
      <c r="H5138">
        <v>6736896.4353959346</v>
      </c>
      <c r="I5138">
        <v>1.3644893637421041E-7</v>
      </c>
      <c r="J5138">
        <v>2.3174727289271913E-5</v>
      </c>
      <c r="K5138">
        <v>1.3182626098924741</v>
      </c>
      <c r="L5138">
        <v>-0.27746513219343427</v>
      </c>
      <c r="M5138">
        <v>0</v>
      </c>
    </row>
    <row r="5139" spans="1:15" x14ac:dyDescent="0.15">
      <c r="A5139">
        <v>252</v>
      </c>
      <c r="B5139" t="s">
        <v>177</v>
      </c>
      <c r="C5139" t="s">
        <v>465</v>
      </c>
      <c r="D5139">
        <v>19</v>
      </c>
      <c r="E5139">
        <v>6755618.2861328125</v>
      </c>
      <c r="F5139">
        <v>6755663.6810302734</v>
      </c>
      <c r="G5139">
        <v>6755640.983581543</v>
      </c>
      <c r="H5139">
        <v>6736896.4353959346</v>
      </c>
      <c r="I5139">
        <v>1.3644893637421041E-7</v>
      </c>
      <c r="J5139">
        <v>2.3174727289271913E-5</v>
      </c>
      <c r="K5139">
        <v>1.3182626098924741</v>
      </c>
      <c r="L5139">
        <v>-0.27746513219343427</v>
      </c>
      <c r="M5139">
        <v>0</v>
      </c>
      <c r="N5139" t="s">
        <v>466</v>
      </c>
      <c r="O5139" t="s">
        <v>467</v>
      </c>
    </row>
    <row r="5140" spans="1:15" x14ac:dyDescent="0.15">
      <c r="A5140">
        <v>253</v>
      </c>
      <c r="B5140" t="s">
        <v>178</v>
      </c>
      <c r="C5140" t="s">
        <v>461</v>
      </c>
      <c r="D5140">
        <v>0</v>
      </c>
      <c r="E5140">
        <v>100000</v>
      </c>
      <c r="F5140">
        <v>12000000</v>
      </c>
      <c r="G5140">
        <v>100000</v>
      </c>
      <c r="H5140">
        <v>-13307.423583298421</v>
      </c>
      <c r="I5140">
        <v>-3.545602441144048E-5</v>
      </c>
      <c r="J5140">
        <v>-1.3150868794354854E-5</v>
      </c>
      <c r="K5140">
        <v>-2.889337025474214E-3</v>
      </c>
      <c r="L5140">
        <v>-113.30742358329842</v>
      </c>
      <c r="M5140">
        <v>0</v>
      </c>
      <c r="O5140" t="s">
        <v>462</v>
      </c>
    </row>
    <row r="5141" spans="1:15" x14ac:dyDescent="0.15">
      <c r="A5141">
        <v>253</v>
      </c>
      <c r="B5141" t="s">
        <v>178</v>
      </c>
      <c r="C5141" t="s">
        <v>461</v>
      </c>
      <c r="D5141">
        <v>0</v>
      </c>
      <c r="E5141">
        <v>100000</v>
      </c>
      <c r="F5141">
        <v>12000000</v>
      </c>
      <c r="G5141">
        <v>12000000</v>
      </c>
      <c r="H5141">
        <v>1.8300701235245161E+18</v>
      </c>
      <c r="I5141">
        <v>536.87089969484441</v>
      </c>
      <c r="J5141">
        <v>536.87092200000006</v>
      </c>
      <c r="K5141">
        <v>397348843223.86084</v>
      </c>
      <c r="L5141">
        <v>15250584362604.301</v>
      </c>
      <c r="M5141">
        <v>5</v>
      </c>
      <c r="O5141" t="s">
        <v>463</v>
      </c>
    </row>
    <row r="5142" spans="1:15" x14ac:dyDescent="0.15">
      <c r="A5142">
        <v>253</v>
      </c>
      <c r="B5142" t="s">
        <v>178</v>
      </c>
      <c r="C5142" t="s">
        <v>464</v>
      </c>
      <c r="D5142">
        <v>1</v>
      </c>
      <c r="E5142">
        <v>100000</v>
      </c>
      <c r="F5142">
        <v>12000000</v>
      </c>
      <c r="G5142">
        <v>6050000</v>
      </c>
      <c r="H5142">
        <v>2220879095.3869257</v>
      </c>
      <c r="I5142">
        <v>2.4297271376836816E-5</v>
      </c>
      <c r="J5142">
        <v>4.6602426993922444E-5</v>
      </c>
      <c r="K5142">
        <v>482.20214523393241</v>
      </c>
      <c r="L5142">
        <v>36608.745378296291</v>
      </c>
      <c r="M5142">
        <v>0</v>
      </c>
    </row>
    <row r="5143" spans="1:15" x14ac:dyDescent="0.15">
      <c r="A5143">
        <v>253</v>
      </c>
      <c r="B5143" t="s">
        <v>178</v>
      </c>
      <c r="C5143" t="s">
        <v>464</v>
      </c>
      <c r="D5143">
        <v>2</v>
      </c>
      <c r="E5143">
        <v>100000</v>
      </c>
      <c r="F5143">
        <v>6050000</v>
      </c>
      <c r="G5143">
        <v>3075000</v>
      </c>
      <c r="H5143">
        <v>-45098.352385933649</v>
      </c>
      <c r="I5143">
        <v>-2.5522002032136602E-5</v>
      </c>
      <c r="J5143">
        <v>-3.2168464150509738E-6</v>
      </c>
      <c r="K5143">
        <v>-9.7918532855676785E-3</v>
      </c>
      <c r="L5143">
        <v>-101.46661308572142</v>
      </c>
      <c r="M5143">
        <v>0</v>
      </c>
    </row>
    <row r="5144" spans="1:15" x14ac:dyDescent="0.15">
      <c r="A5144">
        <v>253</v>
      </c>
      <c r="B5144" t="s">
        <v>178</v>
      </c>
      <c r="C5144" t="s">
        <v>464</v>
      </c>
      <c r="D5144">
        <v>3</v>
      </c>
      <c r="E5144">
        <v>3075000</v>
      </c>
      <c r="F5144">
        <v>6050000</v>
      </c>
      <c r="G5144">
        <v>4562500</v>
      </c>
      <c r="H5144">
        <v>-130172.47842556261</v>
      </c>
      <c r="I5144">
        <v>-2.0327194665005629E-5</v>
      </c>
      <c r="J5144">
        <v>1.9779609520799982E-6</v>
      </c>
      <c r="K5144">
        <v>-2.8263334315499183E-2</v>
      </c>
      <c r="L5144">
        <v>-102.85309541754658</v>
      </c>
      <c r="M5144">
        <v>0</v>
      </c>
    </row>
    <row r="5145" spans="1:15" x14ac:dyDescent="0.15">
      <c r="A5145">
        <v>253</v>
      </c>
      <c r="B5145" t="s">
        <v>178</v>
      </c>
      <c r="C5145" t="s">
        <v>464</v>
      </c>
      <c r="D5145">
        <v>4</v>
      </c>
      <c r="E5145">
        <v>4562500</v>
      </c>
      <c r="F5145">
        <v>6050000</v>
      </c>
      <c r="G5145">
        <v>5306250</v>
      </c>
      <c r="H5145">
        <v>-714769.58358595509</v>
      </c>
      <c r="I5145">
        <v>-1.5456137104148759E-5</v>
      </c>
      <c r="J5145">
        <v>6.8490185129368695E-6</v>
      </c>
      <c r="K5145">
        <v>-0.15519234129810394</v>
      </c>
      <c r="L5145">
        <v>-113.47033373071294</v>
      </c>
      <c r="M5145">
        <v>0</v>
      </c>
    </row>
    <row r="5146" spans="1:15" x14ac:dyDescent="0.15">
      <c r="A5146">
        <v>253</v>
      </c>
      <c r="B5146" t="s">
        <v>178</v>
      </c>
      <c r="C5146" t="s">
        <v>464</v>
      </c>
      <c r="D5146">
        <v>5</v>
      </c>
      <c r="E5146">
        <v>5306250</v>
      </c>
      <c r="F5146">
        <v>6050000</v>
      </c>
      <c r="G5146">
        <v>5678125</v>
      </c>
      <c r="H5146">
        <v>-44318703.412423931</v>
      </c>
      <c r="I5146">
        <v>-9.3736840604025506E-6</v>
      </c>
      <c r="J5146">
        <v>1.2931471556683077E-5</v>
      </c>
      <c r="K5146">
        <v>-9.622574188683604</v>
      </c>
      <c r="L5146">
        <v>-880.51651579392728</v>
      </c>
      <c r="M5146">
        <v>0</v>
      </c>
    </row>
    <row r="5147" spans="1:15" x14ac:dyDescent="0.15">
      <c r="A5147">
        <v>253</v>
      </c>
      <c r="B5147" t="s">
        <v>178</v>
      </c>
      <c r="C5147" t="s">
        <v>464</v>
      </c>
      <c r="D5147">
        <v>6</v>
      </c>
      <c r="E5147">
        <v>5678125</v>
      </c>
      <c r="F5147">
        <v>6050000</v>
      </c>
      <c r="G5147">
        <v>5864062.5</v>
      </c>
      <c r="H5147">
        <v>120558329.52282429</v>
      </c>
      <c r="I5147">
        <v>2.0323618458784966E-6</v>
      </c>
      <c r="J5147">
        <v>2.4337517462964125E-5</v>
      </c>
      <c r="K5147">
        <v>26.175889197424805</v>
      </c>
      <c r="L5147">
        <v>1955.8841165629508</v>
      </c>
      <c r="M5147">
        <v>0</v>
      </c>
    </row>
    <row r="5148" spans="1:15" x14ac:dyDescent="0.15">
      <c r="A5148">
        <v>253</v>
      </c>
      <c r="B5148" t="s">
        <v>178</v>
      </c>
      <c r="C5148" t="s">
        <v>464</v>
      </c>
      <c r="D5148">
        <v>7</v>
      </c>
      <c r="E5148">
        <v>5678125</v>
      </c>
      <c r="F5148">
        <v>5864062.5</v>
      </c>
      <c r="G5148">
        <v>5771093.75</v>
      </c>
      <c r="H5148">
        <v>-132259685.18418832</v>
      </c>
      <c r="I5148">
        <v>-4.6884339111451702E-6</v>
      </c>
      <c r="J5148">
        <v>1.7616721705940458E-5</v>
      </c>
      <c r="K5148">
        <v>-28.716513229491678</v>
      </c>
      <c r="L5148">
        <v>-2391.7611619840404</v>
      </c>
      <c r="M5148">
        <v>0</v>
      </c>
    </row>
    <row r="5149" spans="1:15" x14ac:dyDescent="0.15">
      <c r="A5149">
        <v>253</v>
      </c>
      <c r="B5149" t="s">
        <v>178</v>
      </c>
      <c r="C5149" t="s">
        <v>464</v>
      </c>
      <c r="D5149">
        <v>8</v>
      </c>
      <c r="E5149">
        <v>5771093.75</v>
      </c>
      <c r="F5149">
        <v>5864062.5</v>
      </c>
      <c r="G5149">
        <v>5817578.125</v>
      </c>
      <c r="H5149">
        <v>-68956057.76546438</v>
      </c>
      <c r="I5149">
        <v>-1.6019158579296535E-6</v>
      </c>
      <c r="J5149">
        <v>2.0703239759155975E-5</v>
      </c>
      <c r="K5149">
        <v>-14.971890658275065</v>
      </c>
      <c r="L5149">
        <v>-1285.3052298367611</v>
      </c>
      <c r="M5149">
        <v>0</v>
      </c>
    </row>
    <row r="5150" spans="1:15" x14ac:dyDescent="0.15">
      <c r="A5150">
        <v>253</v>
      </c>
      <c r="B5150" t="s">
        <v>178</v>
      </c>
      <c r="C5150" t="s">
        <v>464</v>
      </c>
      <c r="D5150">
        <v>9</v>
      </c>
      <c r="E5150">
        <v>5817578.125</v>
      </c>
      <c r="F5150">
        <v>5864062.5</v>
      </c>
      <c r="G5150">
        <v>5840820.3125</v>
      </c>
      <c r="H5150">
        <v>7174343.0563296033</v>
      </c>
      <c r="I5150">
        <v>1.4099624789784947E-7</v>
      </c>
      <c r="J5150">
        <v>2.2446151864983477E-5</v>
      </c>
      <c r="K5150">
        <v>1.5577091159947112</v>
      </c>
      <c r="L5150">
        <v>22.831086602265739</v>
      </c>
      <c r="M5150">
        <v>0</v>
      </c>
    </row>
    <row r="5151" spans="1:15" x14ac:dyDescent="0.15">
      <c r="A5151">
        <v>253</v>
      </c>
      <c r="B5151" t="s">
        <v>178</v>
      </c>
      <c r="C5151" t="s">
        <v>464</v>
      </c>
      <c r="D5151">
        <v>10</v>
      </c>
      <c r="E5151">
        <v>5817578.125</v>
      </c>
      <c r="F5151">
        <v>5840820.3125</v>
      </c>
      <c r="G5151">
        <v>5829199.21875</v>
      </c>
      <c r="H5151">
        <v>-35116957.429554373</v>
      </c>
      <c r="I5151">
        <v>-7.4826133771784426E-7</v>
      </c>
      <c r="J5151">
        <v>2.1556894279367784E-5</v>
      </c>
      <c r="K5151">
        <v>-7.6246708980209563</v>
      </c>
      <c r="L5151">
        <v>-702.43193124363268</v>
      </c>
      <c r="M5151">
        <v>0</v>
      </c>
    </row>
    <row r="5152" spans="1:15" x14ac:dyDescent="0.15">
      <c r="A5152">
        <v>253</v>
      </c>
      <c r="B5152" t="s">
        <v>178</v>
      </c>
      <c r="C5152" t="s">
        <v>464</v>
      </c>
      <c r="D5152">
        <v>11</v>
      </c>
      <c r="E5152">
        <v>5829199.21875</v>
      </c>
      <c r="F5152">
        <v>5840820.3125</v>
      </c>
      <c r="G5152">
        <v>5835009.765625</v>
      </c>
      <c r="H5152">
        <v>-15069490.180941828</v>
      </c>
      <c r="I5152">
        <v>-3.0817530934126023E-7</v>
      </c>
      <c r="J5152">
        <v>2.1996980307744368E-5</v>
      </c>
      <c r="K5152">
        <v>-3.2719207938538588</v>
      </c>
      <c r="L5152">
        <v>-358.25989649098221</v>
      </c>
      <c r="M5152">
        <v>0</v>
      </c>
    </row>
    <row r="5153" spans="1:15" x14ac:dyDescent="0.15">
      <c r="A5153">
        <v>253</v>
      </c>
      <c r="B5153" t="s">
        <v>178</v>
      </c>
      <c r="C5153" t="s">
        <v>464</v>
      </c>
      <c r="D5153">
        <v>12</v>
      </c>
      <c r="E5153">
        <v>5835009.765625</v>
      </c>
      <c r="F5153">
        <v>5840820.3125</v>
      </c>
      <c r="G5153">
        <v>5837915.0390625</v>
      </c>
      <c r="H5153">
        <v>-4227391.8533107415</v>
      </c>
      <c r="I5153">
        <v>-8.4735769976125699E-8</v>
      </c>
      <c r="J5153">
        <v>2.2220419847109502E-5</v>
      </c>
      <c r="K5153">
        <v>-0.91786060062659336</v>
      </c>
      <c r="L5153">
        <v>-172.41269914043852</v>
      </c>
      <c r="M5153">
        <v>0</v>
      </c>
    </row>
    <row r="5154" spans="1:15" x14ac:dyDescent="0.15">
      <c r="A5154">
        <v>253</v>
      </c>
      <c r="B5154" t="s">
        <v>178</v>
      </c>
      <c r="C5154" t="s">
        <v>464</v>
      </c>
      <c r="D5154">
        <v>13</v>
      </c>
      <c r="E5154">
        <v>5837915.0390625</v>
      </c>
      <c r="F5154">
        <v>5840820.3125</v>
      </c>
      <c r="G5154">
        <v>5839367.67578125</v>
      </c>
      <c r="H5154">
        <v>1402798.9756783911</v>
      </c>
      <c r="I5154">
        <v>2.7841240917341408E-8</v>
      </c>
      <c r="J5154">
        <v>2.2332996858002969E-5</v>
      </c>
      <c r="K5154">
        <v>0.30457879350979877</v>
      </c>
      <c r="L5154">
        <v>-75.976868497311912</v>
      </c>
      <c r="M5154">
        <v>0</v>
      </c>
    </row>
    <row r="5155" spans="1:15" x14ac:dyDescent="0.15">
      <c r="A5155">
        <v>253</v>
      </c>
      <c r="B5155" t="s">
        <v>178</v>
      </c>
      <c r="C5155" t="s">
        <v>464</v>
      </c>
      <c r="D5155">
        <v>14</v>
      </c>
      <c r="E5155">
        <v>5839367.67578125</v>
      </c>
      <c r="F5155">
        <v>5840820.3125</v>
      </c>
      <c r="G5155">
        <v>5840093.994140625</v>
      </c>
      <c r="H5155">
        <v>4270891.849747695</v>
      </c>
      <c r="I5155">
        <v>8.4347780917231946E-8</v>
      </c>
      <c r="J5155">
        <v>2.238950339800286E-5</v>
      </c>
      <c r="K5155">
        <v>0.92730541535925359</v>
      </c>
      <c r="L5155">
        <v>-26.869467271713653</v>
      </c>
      <c r="M5155">
        <v>0</v>
      </c>
    </row>
    <row r="5156" spans="1:15" x14ac:dyDescent="0.15">
      <c r="A5156">
        <v>253</v>
      </c>
      <c r="B5156" t="s">
        <v>178</v>
      </c>
      <c r="C5156" t="s">
        <v>464</v>
      </c>
      <c r="D5156">
        <v>15</v>
      </c>
      <c r="E5156">
        <v>5840093.994140625</v>
      </c>
      <c r="F5156">
        <v>5840820.3125</v>
      </c>
      <c r="G5156">
        <v>5840457.1533203125</v>
      </c>
      <c r="H5156">
        <v>5718204.1498470977</v>
      </c>
      <c r="I5156">
        <v>1.1265457963434666E-7</v>
      </c>
      <c r="J5156">
        <v>2.2417810196719975E-5</v>
      </c>
      <c r="K5156">
        <v>1.2415490395984199</v>
      </c>
      <c r="L5156">
        <v>-2.0932094913788335</v>
      </c>
      <c r="M5156">
        <v>0</v>
      </c>
    </row>
    <row r="5157" spans="1:15" x14ac:dyDescent="0.15">
      <c r="A5157">
        <v>253</v>
      </c>
      <c r="B5157" t="s">
        <v>178</v>
      </c>
      <c r="C5157" t="s">
        <v>464</v>
      </c>
      <c r="D5157">
        <v>16</v>
      </c>
      <c r="E5157">
        <v>5840457.1533203125</v>
      </c>
      <c r="F5157">
        <v>5840820.3125</v>
      </c>
      <c r="G5157">
        <v>5840638.7329101563</v>
      </c>
      <c r="H5157">
        <v>6445126.8661987279</v>
      </c>
      <c r="I5157">
        <v>1.2682023195330976E-7</v>
      </c>
      <c r="J5157">
        <v>2.2431975849038938E-5</v>
      </c>
      <c r="K5157">
        <v>1.3993800957653766</v>
      </c>
      <c r="L5157">
        <v>10.349692232845557</v>
      </c>
      <c r="M5157">
        <v>0</v>
      </c>
    </row>
    <row r="5158" spans="1:15" x14ac:dyDescent="0.15">
      <c r="A5158">
        <v>253</v>
      </c>
      <c r="B5158" t="s">
        <v>178</v>
      </c>
      <c r="C5158" t="s">
        <v>464</v>
      </c>
      <c r="D5158">
        <v>17</v>
      </c>
      <c r="E5158">
        <v>5840457.1533203125</v>
      </c>
      <c r="F5158">
        <v>5840638.7329101563</v>
      </c>
      <c r="G5158">
        <v>5840547.9431152344</v>
      </c>
      <c r="H5158">
        <v>6081421.1226485372</v>
      </c>
      <c r="I5158">
        <v>1.1973693114751007E-7</v>
      </c>
      <c r="J5158">
        <v>2.2424892548233138E-5</v>
      </c>
      <c r="K5158">
        <v>1.3204115061928543</v>
      </c>
      <c r="L5158">
        <v>4.124153793091299</v>
      </c>
      <c r="M5158">
        <v>0</v>
      </c>
    </row>
    <row r="5159" spans="1:15" x14ac:dyDescent="0.15">
      <c r="A5159">
        <v>253</v>
      </c>
      <c r="B5159" t="s">
        <v>178</v>
      </c>
      <c r="C5159" t="s">
        <v>464</v>
      </c>
      <c r="D5159">
        <v>18</v>
      </c>
      <c r="E5159">
        <v>5840457.1533203125</v>
      </c>
      <c r="F5159">
        <v>5840547.9431152344</v>
      </c>
      <c r="G5159">
        <v>5840502.5482177734</v>
      </c>
      <c r="H5159">
        <v>5899743.1289526802</v>
      </c>
      <c r="I5159">
        <v>1.1619547266251818E-7</v>
      </c>
      <c r="J5159">
        <v>2.2421351089748146E-5</v>
      </c>
      <c r="K5159">
        <v>1.2809651813191105</v>
      </c>
      <c r="L5159">
        <v>1.0143062218675678</v>
      </c>
      <c r="M5159">
        <v>0</v>
      </c>
    </row>
    <row r="5160" spans="1:15" x14ac:dyDescent="0.15">
      <c r="A5160">
        <v>253</v>
      </c>
      <c r="B5160" t="s">
        <v>178</v>
      </c>
      <c r="C5160" t="s">
        <v>464</v>
      </c>
      <c r="D5160">
        <v>19</v>
      </c>
      <c r="E5160">
        <v>5840457.1533203125</v>
      </c>
      <c r="F5160">
        <v>5840502.5482177734</v>
      </c>
      <c r="G5160">
        <v>5840479.850769043</v>
      </c>
      <c r="H5160">
        <v>5808888.9972218396</v>
      </c>
      <c r="I5160">
        <v>1.144236434195689E-7</v>
      </c>
      <c r="J5160">
        <v>2.2419579260505197E-5</v>
      </c>
      <c r="K5160">
        <v>1.2612387327632313</v>
      </c>
      <c r="L5160">
        <v>-0.54089482978087222</v>
      </c>
      <c r="M5160">
        <v>0</v>
      </c>
    </row>
    <row r="5161" spans="1:15" x14ac:dyDescent="0.15">
      <c r="A5161">
        <v>253</v>
      </c>
      <c r="B5161" t="s">
        <v>178</v>
      </c>
      <c r="C5161" t="s">
        <v>465</v>
      </c>
      <c r="D5161">
        <v>19</v>
      </c>
      <c r="E5161">
        <v>5840457.1533203125</v>
      </c>
      <c r="F5161">
        <v>5840502.5482177734</v>
      </c>
      <c r="G5161">
        <v>5840479.850769043</v>
      </c>
      <c r="H5161">
        <v>5808888.9972218396</v>
      </c>
      <c r="I5161">
        <v>1.144236434195689E-7</v>
      </c>
      <c r="J5161">
        <v>2.2419579260505197E-5</v>
      </c>
      <c r="K5161">
        <v>1.2612387327632313</v>
      </c>
      <c r="L5161">
        <v>-0.54089482978087222</v>
      </c>
      <c r="M5161">
        <v>0</v>
      </c>
      <c r="N5161" t="s">
        <v>466</v>
      </c>
      <c r="O5161" t="s">
        <v>467</v>
      </c>
    </row>
    <row r="5162" spans="1:15" x14ac:dyDescent="0.15">
      <c r="A5162">
        <v>254</v>
      </c>
      <c r="B5162" t="s">
        <v>179</v>
      </c>
      <c r="C5162" t="s">
        <v>461</v>
      </c>
      <c r="D5162">
        <v>0</v>
      </c>
      <c r="E5162">
        <v>100000</v>
      </c>
      <c r="F5162">
        <v>12000000</v>
      </c>
      <c r="G5162">
        <v>100000</v>
      </c>
      <c r="H5162">
        <v>-16592.409563190453</v>
      </c>
      <c r="I5162">
        <v>-3.2999109809962447E-5</v>
      </c>
      <c r="J5162">
        <v>-1.0871350210372906E-5</v>
      </c>
      <c r="K5162">
        <v>-4.1744185515091093E-3</v>
      </c>
      <c r="L5162">
        <v>-116.59240956319046</v>
      </c>
      <c r="M5162">
        <v>0</v>
      </c>
      <c r="O5162" t="s">
        <v>462</v>
      </c>
    </row>
    <row r="5163" spans="1:15" x14ac:dyDescent="0.15">
      <c r="A5163">
        <v>254</v>
      </c>
      <c r="B5163" t="s">
        <v>179</v>
      </c>
      <c r="C5163" t="s">
        <v>461</v>
      </c>
      <c r="D5163">
        <v>0</v>
      </c>
      <c r="E5163">
        <v>100000</v>
      </c>
      <c r="F5163">
        <v>12000000</v>
      </c>
      <c r="G5163">
        <v>12000000</v>
      </c>
      <c r="H5163">
        <v>1.8529701122770931E+18</v>
      </c>
      <c r="I5163">
        <v>536.87089987224044</v>
      </c>
      <c r="J5163">
        <v>536.87092200000006</v>
      </c>
      <c r="K5163">
        <v>466181405577.24304</v>
      </c>
      <c r="L5163">
        <v>15441417602209.109</v>
      </c>
      <c r="M5163">
        <v>5</v>
      </c>
      <c r="O5163" t="s">
        <v>463</v>
      </c>
    </row>
    <row r="5164" spans="1:15" x14ac:dyDescent="0.15">
      <c r="A5164">
        <v>254</v>
      </c>
      <c r="B5164" t="s">
        <v>179</v>
      </c>
      <c r="C5164" t="s">
        <v>464</v>
      </c>
      <c r="D5164">
        <v>1</v>
      </c>
      <c r="E5164">
        <v>100000</v>
      </c>
      <c r="F5164">
        <v>12000000</v>
      </c>
      <c r="G5164">
        <v>6050000</v>
      </c>
      <c r="H5164">
        <v>131625249632.67154</v>
      </c>
      <c r="I5164">
        <v>5.4045145885611939E-4</v>
      </c>
      <c r="J5164">
        <v>5.6257921845570893E-4</v>
      </c>
      <c r="K5164">
        <v>33115.074807012512</v>
      </c>
      <c r="L5164">
        <v>2175523.960870604</v>
      </c>
      <c r="M5164">
        <v>0</v>
      </c>
    </row>
    <row r="5165" spans="1:15" x14ac:dyDescent="0.15">
      <c r="A5165">
        <v>254</v>
      </c>
      <c r="B5165" t="s">
        <v>179</v>
      </c>
      <c r="C5165" t="s">
        <v>464</v>
      </c>
      <c r="D5165">
        <v>2</v>
      </c>
      <c r="E5165">
        <v>100000</v>
      </c>
      <c r="F5165">
        <v>6050000</v>
      </c>
      <c r="G5165">
        <v>3075000</v>
      </c>
      <c r="H5165">
        <v>-69072.143230790651</v>
      </c>
      <c r="I5165">
        <v>-2.2982628230170615E-5</v>
      </c>
      <c r="J5165">
        <v>-8.5486863058107602E-7</v>
      </c>
      <c r="K5165">
        <v>-1.7377586721025014E-2</v>
      </c>
      <c r="L5165">
        <v>-102.24624856035092</v>
      </c>
      <c r="M5165">
        <v>0</v>
      </c>
    </row>
    <row r="5166" spans="1:15" x14ac:dyDescent="0.15">
      <c r="A5166">
        <v>254</v>
      </c>
      <c r="B5166" t="s">
        <v>179</v>
      </c>
      <c r="C5166" t="s">
        <v>464</v>
      </c>
      <c r="D5166">
        <v>3</v>
      </c>
      <c r="E5166">
        <v>3075000</v>
      </c>
      <c r="F5166">
        <v>6050000</v>
      </c>
      <c r="G5166">
        <v>4562500</v>
      </c>
      <c r="H5166">
        <v>-548079.45284518157</v>
      </c>
      <c r="I5166">
        <v>-1.591347760820413E-5</v>
      </c>
      <c r="J5166">
        <v>6.214281991385408E-6</v>
      </c>
      <c r="K5166">
        <v>-0.13788913701440475</v>
      </c>
      <c r="L5166">
        <v>-112.01270033633274</v>
      </c>
      <c r="M5166">
        <v>0</v>
      </c>
    </row>
    <row r="5167" spans="1:15" x14ac:dyDescent="0.15">
      <c r="A5167">
        <v>254</v>
      </c>
      <c r="B5167" t="s">
        <v>179</v>
      </c>
      <c r="C5167" t="s">
        <v>464</v>
      </c>
      <c r="D5167">
        <v>4</v>
      </c>
      <c r="E5167">
        <v>4562500</v>
      </c>
      <c r="F5167">
        <v>6050000</v>
      </c>
      <c r="G5167">
        <v>5306250</v>
      </c>
      <c r="H5167">
        <v>1417639687.1486456</v>
      </c>
      <c r="I5167">
        <v>1.6897977017002493E-5</v>
      </c>
      <c r="J5167">
        <v>3.902573661659203E-5</v>
      </c>
      <c r="K5167">
        <v>356.65834952129609</v>
      </c>
      <c r="L5167">
        <v>26616.41342094032</v>
      </c>
      <c r="M5167">
        <v>0</v>
      </c>
    </row>
    <row r="5168" spans="1:15" x14ac:dyDescent="0.15">
      <c r="A5168">
        <v>254</v>
      </c>
      <c r="B5168" t="s">
        <v>179</v>
      </c>
      <c r="C5168" t="s">
        <v>464</v>
      </c>
      <c r="D5168">
        <v>5</v>
      </c>
      <c r="E5168">
        <v>4562500</v>
      </c>
      <c r="F5168">
        <v>5306250</v>
      </c>
      <c r="G5168">
        <v>4934375</v>
      </c>
      <c r="H5168">
        <v>-20533450.681133397</v>
      </c>
      <c r="I5168">
        <v>-1.0360847721168123E-5</v>
      </c>
      <c r="J5168">
        <v>1.1766911878421414E-5</v>
      </c>
      <c r="K5168">
        <v>-5.1659294645170846</v>
      </c>
      <c r="L5168">
        <v>-516.13072944665532</v>
      </c>
      <c r="M5168">
        <v>0</v>
      </c>
    </row>
    <row r="5169" spans="1:15" x14ac:dyDescent="0.15">
      <c r="A5169">
        <v>254</v>
      </c>
      <c r="B5169" t="s">
        <v>179</v>
      </c>
      <c r="C5169" t="s">
        <v>464</v>
      </c>
      <c r="D5169">
        <v>6</v>
      </c>
      <c r="E5169">
        <v>4934375</v>
      </c>
      <c r="F5169">
        <v>5306250</v>
      </c>
      <c r="G5169">
        <v>5120312.5</v>
      </c>
      <c r="H5169">
        <v>-77374200.779442564</v>
      </c>
      <c r="I5169">
        <v>-1.8336042676375253E-6</v>
      </c>
      <c r="J5169">
        <v>2.0294155331952012E-5</v>
      </c>
      <c r="K5169">
        <v>-19.46626847124363</v>
      </c>
      <c r="L5169">
        <v>-1611.1226273678133</v>
      </c>
      <c r="M5169">
        <v>0</v>
      </c>
    </row>
    <row r="5170" spans="1:15" x14ac:dyDescent="0.15">
      <c r="A5170">
        <v>254</v>
      </c>
      <c r="B5170" t="s">
        <v>179</v>
      </c>
      <c r="C5170" t="s">
        <v>464</v>
      </c>
      <c r="D5170">
        <v>7</v>
      </c>
      <c r="E5170">
        <v>5120312.5</v>
      </c>
      <c r="F5170">
        <v>5306250</v>
      </c>
      <c r="G5170">
        <v>5213281.25</v>
      </c>
      <c r="H5170">
        <v>405613632.04981381</v>
      </c>
      <c r="I5170">
        <v>5.997337894263056E-6</v>
      </c>
      <c r="J5170">
        <v>2.8125097493852593E-5</v>
      </c>
      <c r="K5170">
        <v>102.04672587940611</v>
      </c>
      <c r="L5170">
        <v>7680.3903645101409</v>
      </c>
      <c r="M5170">
        <v>0</v>
      </c>
    </row>
    <row r="5171" spans="1:15" x14ac:dyDescent="0.15">
      <c r="A5171">
        <v>254</v>
      </c>
      <c r="B5171" t="s">
        <v>179</v>
      </c>
      <c r="C5171" t="s">
        <v>464</v>
      </c>
      <c r="D5171">
        <v>8</v>
      </c>
      <c r="E5171">
        <v>5120312.5</v>
      </c>
      <c r="F5171">
        <v>5213281.25</v>
      </c>
      <c r="G5171">
        <v>5166796.875</v>
      </c>
      <c r="H5171">
        <v>102630757.36111297</v>
      </c>
      <c r="I5171">
        <v>1.759470872353605E-6</v>
      </c>
      <c r="J5171">
        <v>2.3887230471943142E-5</v>
      </c>
      <c r="K5171">
        <v>25.8204654274024</v>
      </c>
      <c r="L5171">
        <v>1886.3516961098451</v>
      </c>
      <c r="M5171">
        <v>0</v>
      </c>
    </row>
    <row r="5172" spans="1:15" x14ac:dyDescent="0.15">
      <c r="A5172">
        <v>254</v>
      </c>
      <c r="B5172" t="s">
        <v>179</v>
      </c>
      <c r="C5172" t="s">
        <v>464</v>
      </c>
      <c r="D5172">
        <v>9</v>
      </c>
      <c r="E5172">
        <v>5120312.5</v>
      </c>
      <c r="F5172">
        <v>5166796.875</v>
      </c>
      <c r="G5172">
        <v>5143554.6875</v>
      </c>
      <c r="H5172">
        <v>-5570608.0106315929</v>
      </c>
      <c r="I5172">
        <v>-1.1112728101103753E-7</v>
      </c>
      <c r="J5172">
        <v>2.20166323185785E-5</v>
      </c>
      <c r="K5172">
        <v>-1.4014871881148525</v>
      </c>
      <c r="L5172">
        <v>-208.30268849224893</v>
      </c>
      <c r="M5172">
        <v>0</v>
      </c>
    </row>
    <row r="5173" spans="1:15" x14ac:dyDescent="0.15">
      <c r="A5173">
        <v>254</v>
      </c>
      <c r="B5173" t="s">
        <v>179</v>
      </c>
      <c r="C5173" t="s">
        <v>464</v>
      </c>
      <c r="D5173">
        <v>10</v>
      </c>
      <c r="E5173">
        <v>5143554.6875</v>
      </c>
      <c r="F5173">
        <v>5166796.875</v>
      </c>
      <c r="G5173">
        <v>5155175.78125</v>
      </c>
      <c r="H5173">
        <v>43620820.731412128</v>
      </c>
      <c r="I5173">
        <v>8.048758116293397E-7</v>
      </c>
      <c r="J5173">
        <v>2.2932635411218877E-5</v>
      </c>
      <c r="K5173">
        <v>10.974389379660821</v>
      </c>
      <c r="L5173">
        <v>746.15583604474455</v>
      </c>
      <c r="M5173">
        <v>0</v>
      </c>
    </row>
    <row r="5174" spans="1:15" x14ac:dyDescent="0.15">
      <c r="A5174">
        <v>254</v>
      </c>
      <c r="B5174" t="s">
        <v>179</v>
      </c>
      <c r="C5174" t="s">
        <v>464</v>
      </c>
      <c r="D5174">
        <v>11</v>
      </c>
      <c r="E5174">
        <v>5143554.6875</v>
      </c>
      <c r="F5174">
        <v>5155175.78125</v>
      </c>
      <c r="G5174">
        <v>5149365.234375</v>
      </c>
      <c r="H5174">
        <v>17844278.029207643</v>
      </c>
      <c r="I5174">
        <v>3.4214915006776207E-7</v>
      </c>
      <c r="J5174">
        <v>2.2469908749657299E-5</v>
      </c>
      <c r="K5174">
        <v>4.4893711766049043</v>
      </c>
      <c r="L5174">
        <v>246.53354767082234</v>
      </c>
      <c r="M5174">
        <v>0</v>
      </c>
    </row>
    <row r="5175" spans="1:15" x14ac:dyDescent="0.15">
      <c r="A5175">
        <v>254</v>
      </c>
      <c r="B5175" t="s">
        <v>179</v>
      </c>
      <c r="C5175" t="s">
        <v>464</v>
      </c>
      <c r="D5175">
        <v>12</v>
      </c>
      <c r="E5175">
        <v>5143554.6875</v>
      </c>
      <c r="F5175">
        <v>5149365.234375</v>
      </c>
      <c r="G5175">
        <v>5146459.9609375</v>
      </c>
      <c r="H5175">
        <v>5847347.8663944937</v>
      </c>
      <c r="I5175">
        <v>1.1434284333035089E-7</v>
      </c>
      <c r="J5175">
        <v>2.2242102442919888E-5</v>
      </c>
      <c r="K5175">
        <v>1.4711110714597666</v>
      </c>
      <c r="L5175">
        <v>13.618835292159101</v>
      </c>
      <c r="M5175">
        <v>0</v>
      </c>
    </row>
    <row r="5176" spans="1:15" x14ac:dyDescent="0.15">
      <c r="A5176">
        <v>254</v>
      </c>
      <c r="B5176" t="s">
        <v>179</v>
      </c>
      <c r="C5176" t="s">
        <v>464</v>
      </c>
      <c r="D5176">
        <v>13</v>
      </c>
      <c r="E5176">
        <v>5143554.6875</v>
      </c>
      <c r="F5176">
        <v>5146459.9609375</v>
      </c>
      <c r="G5176">
        <v>5145007.32421875</v>
      </c>
      <c r="H5176">
        <v>66686.356495516535</v>
      </c>
      <c r="I5176">
        <v>1.3170552065337629E-9</v>
      </c>
      <c r="J5176">
        <v>2.2129076654796071E-5</v>
      </c>
      <c r="K5176">
        <v>1.6777356093294678E-2</v>
      </c>
      <c r="L5176">
        <v>-98.703862749007016</v>
      </c>
      <c r="M5176">
        <v>0</v>
      </c>
    </row>
    <row r="5177" spans="1:15" x14ac:dyDescent="0.15">
      <c r="A5177">
        <v>254</v>
      </c>
      <c r="B5177" t="s">
        <v>179</v>
      </c>
      <c r="C5177" t="s">
        <v>464</v>
      </c>
      <c r="D5177">
        <v>14</v>
      </c>
      <c r="E5177">
        <v>5145007.32421875</v>
      </c>
      <c r="F5177">
        <v>5146459.9609375</v>
      </c>
      <c r="G5177">
        <v>5145733.642578125</v>
      </c>
      <c r="H5177">
        <v>2938943.8420867631</v>
      </c>
      <c r="I5177">
        <v>5.7755802747176313E-8</v>
      </c>
      <c r="J5177">
        <v>2.2185515402336714E-5</v>
      </c>
      <c r="K5177">
        <v>0.73939723157915049</v>
      </c>
      <c r="L5177">
        <v>-42.885814808434432</v>
      </c>
      <c r="M5177">
        <v>0</v>
      </c>
    </row>
    <row r="5178" spans="1:15" x14ac:dyDescent="0.15">
      <c r="A5178">
        <v>254</v>
      </c>
      <c r="B5178" t="s">
        <v>179</v>
      </c>
      <c r="C5178" t="s">
        <v>464</v>
      </c>
      <c r="D5178">
        <v>15</v>
      </c>
      <c r="E5178">
        <v>5145733.642578125</v>
      </c>
      <c r="F5178">
        <v>5146459.9609375</v>
      </c>
      <c r="G5178">
        <v>5146096.8017578125</v>
      </c>
      <c r="H5178">
        <v>4388666.3152678525</v>
      </c>
      <c r="I5178">
        <v>8.6031734449776851E-8</v>
      </c>
      <c r="J5178">
        <v>2.2213791334039314E-5</v>
      </c>
      <c r="K5178">
        <v>1.1041271620656996</v>
      </c>
      <c r="L5178">
        <v>-14.718543309003351</v>
      </c>
      <c r="M5178">
        <v>0</v>
      </c>
    </row>
    <row r="5179" spans="1:15" x14ac:dyDescent="0.15">
      <c r="A5179">
        <v>254</v>
      </c>
      <c r="B5179" t="s">
        <v>179</v>
      </c>
      <c r="C5179" t="s">
        <v>464</v>
      </c>
      <c r="D5179">
        <v>16</v>
      </c>
      <c r="E5179">
        <v>5146096.8017578125</v>
      </c>
      <c r="F5179">
        <v>5146459.9609375</v>
      </c>
      <c r="G5179">
        <v>5146278.3813476563</v>
      </c>
      <c r="H5179">
        <v>5116810.6445029769</v>
      </c>
      <c r="I5179">
        <v>1.001814281590824E-7</v>
      </c>
      <c r="J5179">
        <v>2.222794102774862E-5</v>
      </c>
      <c r="K5179">
        <v>1.2873181075736044</v>
      </c>
      <c r="L5179">
        <v>-0.5726028531896602</v>
      </c>
      <c r="M5179">
        <v>0</v>
      </c>
    </row>
    <row r="5180" spans="1:15" x14ac:dyDescent="0.15">
      <c r="A5180">
        <v>254</v>
      </c>
      <c r="B5180" t="s">
        <v>179</v>
      </c>
      <c r="C5180" t="s">
        <v>465</v>
      </c>
      <c r="D5180">
        <v>16</v>
      </c>
      <c r="E5180">
        <v>5146096.8017578125</v>
      </c>
      <c r="F5180">
        <v>5146459.9609375</v>
      </c>
      <c r="G5180">
        <v>5146278.3813476563</v>
      </c>
      <c r="H5180">
        <v>5116810.6445029769</v>
      </c>
      <c r="I5180">
        <v>1.001814281590824E-7</v>
      </c>
      <c r="J5180">
        <v>2.222794102774862E-5</v>
      </c>
      <c r="K5180">
        <v>1.2873181075736044</v>
      </c>
      <c r="L5180">
        <v>-0.5726028531896602</v>
      </c>
      <c r="M5180">
        <v>0</v>
      </c>
      <c r="N5180" t="s">
        <v>466</v>
      </c>
      <c r="O5180" t="s">
        <v>467</v>
      </c>
    </row>
    <row r="5181" spans="1:15" x14ac:dyDescent="0.15">
      <c r="A5181">
        <v>255</v>
      </c>
      <c r="B5181" t="s">
        <v>180</v>
      </c>
      <c r="C5181" t="s">
        <v>461</v>
      </c>
      <c r="D5181">
        <v>0</v>
      </c>
      <c r="E5181">
        <v>100000</v>
      </c>
      <c r="F5181">
        <v>12000000</v>
      </c>
      <c r="G5181">
        <v>100000</v>
      </c>
      <c r="H5181">
        <v>-13287.095790851676</v>
      </c>
      <c r="I5181">
        <v>-3.4994032947478266E-5</v>
      </c>
      <c r="J5181">
        <v>-1.3041399170738771E-5</v>
      </c>
      <c r="K5181">
        <v>-2.9249917912496106E-3</v>
      </c>
      <c r="L5181">
        <v>-113.28709579085168</v>
      </c>
      <c r="M5181">
        <v>0</v>
      </c>
      <c r="O5181" t="s">
        <v>462</v>
      </c>
    </row>
    <row r="5182" spans="1:15" x14ac:dyDescent="0.15">
      <c r="A5182">
        <v>255</v>
      </c>
      <c r="B5182" t="s">
        <v>180</v>
      </c>
      <c r="C5182" t="s">
        <v>461</v>
      </c>
      <c r="D5182">
        <v>0</v>
      </c>
      <c r="E5182">
        <v>100000</v>
      </c>
      <c r="F5182">
        <v>12000000</v>
      </c>
      <c r="G5182">
        <v>12000000</v>
      </c>
      <c r="H5182">
        <v>1.876042526919842E+18</v>
      </c>
      <c r="I5182">
        <v>536.87090004736626</v>
      </c>
      <c r="J5182">
        <v>536.87092200000006</v>
      </c>
      <c r="K5182">
        <v>412987840055.60199</v>
      </c>
      <c r="L5182">
        <v>15633687724232.018</v>
      </c>
      <c r="M5182">
        <v>5</v>
      </c>
      <c r="O5182" t="s">
        <v>463</v>
      </c>
    </row>
    <row r="5183" spans="1:15" x14ac:dyDescent="0.15">
      <c r="A5183">
        <v>255</v>
      </c>
      <c r="B5183" t="s">
        <v>180</v>
      </c>
      <c r="C5183" t="s">
        <v>464</v>
      </c>
      <c r="D5183">
        <v>1</v>
      </c>
      <c r="E5183">
        <v>100000</v>
      </c>
      <c r="F5183">
        <v>12000000</v>
      </c>
      <c r="G5183">
        <v>6050000</v>
      </c>
      <c r="H5183">
        <v>1274923016.3789413</v>
      </c>
      <c r="I5183">
        <v>1.5381382627403242E-5</v>
      </c>
      <c r="J5183">
        <v>3.7334016404142739E-5</v>
      </c>
      <c r="K5183">
        <v>280.65872453114645</v>
      </c>
      <c r="L5183">
        <v>20973.107708742831</v>
      </c>
      <c r="M5183">
        <v>0</v>
      </c>
    </row>
    <row r="5184" spans="1:15" x14ac:dyDescent="0.15">
      <c r="A5184">
        <v>255</v>
      </c>
      <c r="B5184" t="s">
        <v>180</v>
      </c>
      <c r="C5184" t="s">
        <v>464</v>
      </c>
      <c r="D5184">
        <v>2</v>
      </c>
      <c r="E5184">
        <v>100000</v>
      </c>
      <c r="F5184">
        <v>6050000</v>
      </c>
      <c r="G5184">
        <v>3075000</v>
      </c>
      <c r="H5184">
        <v>-44502.714734259818</v>
      </c>
      <c r="I5184">
        <v>-2.5244985497197957E-5</v>
      </c>
      <c r="J5184">
        <v>-3.2923517204584598E-6</v>
      </c>
      <c r="K5184">
        <v>-9.7967288965927907E-3</v>
      </c>
      <c r="L5184">
        <v>-101.44724275558569</v>
      </c>
      <c r="M5184">
        <v>0</v>
      </c>
    </row>
    <row r="5185" spans="1:15" x14ac:dyDescent="0.15">
      <c r="A5185">
        <v>255</v>
      </c>
      <c r="B5185" t="s">
        <v>180</v>
      </c>
      <c r="C5185" t="s">
        <v>464</v>
      </c>
      <c r="D5185">
        <v>3</v>
      </c>
      <c r="E5185">
        <v>3075000</v>
      </c>
      <c r="F5185">
        <v>6050000</v>
      </c>
      <c r="G5185">
        <v>4562500</v>
      </c>
      <c r="H5185">
        <v>-126297.00660802388</v>
      </c>
      <c r="I5185">
        <v>-2.0150480437108267E-5</v>
      </c>
      <c r="J5185">
        <v>1.8021533396312286E-6</v>
      </c>
      <c r="K5185">
        <v>-2.7802742856886466E-2</v>
      </c>
      <c r="L5185">
        <v>-102.76815356949093</v>
      </c>
      <c r="M5185">
        <v>0</v>
      </c>
    </row>
    <row r="5186" spans="1:15" x14ac:dyDescent="0.15">
      <c r="A5186">
        <v>255</v>
      </c>
      <c r="B5186" t="s">
        <v>180</v>
      </c>
      <c r="C5186" t="s">
        <v>464</v>
      </c>
      <c r="D5186">
        <v>4</v>
      </c>
      <c r="E5186">
        <v>4562500</v>
      </c>
      <c r="F5186">
        <v>6050000</v>
      </c>
      <c r="G5186">
        <v>5306250</v>
      </c>
      <c r="H5186">
        <v>-560647.32499249291</v>
      </c>
      <c r="I5186">
        <v>-1.5743263842508579E-5</v>
      </c>
      <c r="J5186">
        <v>6.2093699342309179E-6</v>
      </c>
      <c r="K5186">
        <v>-0.12341965838149353</v>
      </c>
      <c r="L5186">
        <v>-110.56579175486441</v>
      </c>
      <c r="M5186">
        <v>0</v>
      </c>
    </row>
    <row r="5187" spans="1:15" x14ac:dyDescent="0.15">
      <c r="A5187">
        <v>255</v>
      </c>
      <c r="B5187" t="s">
        <v>180</v>
      </c>
      <c r="C5187" t="s">
        <v>464</v>
      </c>
      <c r="D5187">
        <v>5</v>
      </c>
      <c r="E5187">
        <v>5306250</v>
      </c>
      <c r="F5187">
        <v>6050000</v>
      </c>
      <c r="G5187">
        <v>5678125</v>
      </c>
      <c r="H5187">
        <v>-19761490.705764338</v>
      </c>
      <c r="I5187">
        <v>-1.0324654321373106E-5</v>
      </c>
      <c r="J5187">
        <v>1.162797945536639E-5</v>
      </c>
      <c r="K5187">
        <v>-4.35025072499392</v>
      </c>
      <c r="L5187">
        <v>-448.02845491714851</v>
      </c>
      <c r="M5187">
        <v>0</v>
      </c>
    </row>
    <row r="5188" spans="1:15" x14ac:dyDescent="0.15">
      <c r="A5188">
        <v>255</v>
      </c>
      <c r="B5188" t="s">
        <v>180</v>
      </c>
      <c r="C5188" t="s">
        <v>464</v>
      </c>
      <c r="D5188">
        <v>6</v>
      </c>
      <c r="E5188">
        <v>5678125</v>
      </c>
      <c r="F5188">
        <v>6050000</v>
      </c>
      <c r="G5188">
        <v>5864062.5</v>
      </c>
      <c r="H5188">
        <v>-92200747.561231926</v>
      </c>
      <c r="I5188">
        <v>-2.2936184254284951E-6</v>
      </c>
      <c r="J5188">
        <v>1.9659015351311001E-5</v>
      </c>
      <c r="K5188">
        <v>-20.296868029608341</v>
      </c>
      <c r="L5188">
        <v>-1672.3015837780024</v>
      </c>
      <c r="M5188">
        <v>0</v>
      </c>
    </row>
    <row r="5189" spans="1:15" x14ac:dyDescent="0.15">
      <c r="A5189">
        <v>255</v>
      </c>
      <c r="B5189" t="s">
        <v>180</v>
      </c>
      <c r="C5189" t="s">
        <v>464</v>
      </c>
      <c r="D5189">
        <v>7</v>
      </c>
      <c r="E5189">
        <v>5864062.5</v>
      </c>
      <c r="F5189">
        <v>6050000</v>
      </c>
      <c r="G5189">
        <v>5957031.25</v>
      </c>
      <c r="H5189">
        <v>342018954.47222936</v>
      </c>
      <c r="I5189">
        <v>5.1242155192469805E-6</v>
      </c>
      <c r="J5189">
        <v>2.7076849295986477E-5</v>
      </c>
      <c r="K5189">
        <v>75.291293901247727</v>
      </c>
      <c r="L5189">
        <v>5641.4329406485713</v>
      </c>
      <c r="M5189">
        <v>0</v>
      </c>
    </row>
    <row r="5190" spans="1:15" x14ac:dyDescent="0.15">
      <c r="A5190">
        <v>255</v>
      </c>
      <c r="B5190" t="s">
        <v>180</v>
      </c>
      <c r="C5190" t="s">
        <v>464</v>
      </c>
      <c r="D5190">
        <v>8</v>
      </c>
      <c r="E5190">
        <v>5864062.5</v>
      </c>
      <c r="F5190">
        <v>5957031.25</v>
      </c>
      <c r="G5190">
        <v>5910546.875</v>
      </c>
      <c r="H5190">
        <v>62506497.455037519</v>
      </c>
      <c r="I5190">
        <v>1.1161305502834548E-6</v>
      </c>
      <c r="J5190">
        <v>2.3068764327022951E-5</v>
      </c>
      <c r="K5190">
        <v>13.760041685078447</v>
      </c>
      <c r="L5190">
        <v>957.54169245189382</v>
      </c>
      <c r="M5190">
        <v>0</v>
      </c>
    </row>
    <row r="5191" spans="1:15" x14ac:dyDescent="0.15">
      <c r="A5191">
        <v>255</v>
      </c>
      <c r="B5191" t="s">
        <v>180</v>
      </c>
      <c r="C5191" t="s">
        <v>464</v>
      </c>
      <c r="D5191">
        <v>9</v>
      </c>
      <c r="E5191">
        <v>5864062.5</v>
      </c>
      <c r="F5191">
        <v>5910546.875</v>
      </c>
      <c r="G5191">
        <v>5887304.6875</v>
      </c>
      <c r="H5191">
        <v>-31544491.976562131</v>
      </c>
      <c r="I5191">
        <v>-6.5762905369489365E-7</v>
      </c>
      <c r="J5191">
        <v>2.1295004723044603E-5</v>
      </c>
      <c r="K5191">
        <v>-6.9441344852883979</v>
      </c>
      <c r="L5191">
        <v>-635.80532435390671</v>
      </c>
      <c r="M5191">
        <v>0</v>
      </c>
    </row>
    <row r="5192" spans="1:15" x14ac:dyDescent="0.15">
      <c r="A5192">
        <v>255</v>
      </c>
      <c r="B5192" t="s">
        <v>180</v>
      </c>
      <c r="C5192" t="s">
        <v>464</v>
      </c>
      <c r="D5192">
        <v>10</v>
      </c>
      <c r="E5192">
        <v>5887304.6875</v>
      </c>
      <c r="F5192">
        <v>5910546.875</v>
      </c>
      <c r="G5192">
        <v>5898925.78125</v>
      </c>
      <c r="H5192">
        <v>10978373.438322427</v>
      </c>
      <c r="I5192">
        <v>2.1131764918341732E-7</v>
      </c>
      <c r="J5192">
        <v>2.2163951425922914E-5</v>
      </c>
      <c r="K5192">
        <v>2.4167547742430755</v>
      </c>
      <c r="L5192">
        <v>86.1080109401898</v>
      </c>
      <c r="M5192">
        <v>0</v>
      </c>
    </row>
    <row r="5193" spans="1:15" x14ac:dyDescent="0.15">
      <c r="A5193">
        <v>255</v>
      </c>
      <c r="B5193" t="s">
        <v>180</v>
      </c>
      <c r="C5193" t="s">
        <v>464</v>
      </c>
      <c r="D5193">
        <v>11</v>
      </c>
      <c r="E5193">
        <v>5887304.6875</v>
      </c>
      <c r="F5193">
        <v>5898925.78125</v>
      </c>
      <c r="G5193">
        <v>5893115.234375</v>
      </c>
      <c r="H5193">
        <v>-11366253.676713469</v>
      </c>
      <c r="I5193">
        <v>-2.2754707129945168E-7</v>
      </c>
      <c r="J5193">
        <v>2.1725086705440045E-5</v>
      </c>
      <c r="K5193">
        <v>-2.5021418694473478</v>
      </c>
      <c r="L5193">
        <v>-292.87343322956298</v>
      </c>
      <c r="M5193">
        <v>0</v>
      </c>
    </row>
    <row r="5194" spans="1:15" x14ac:dyDescent="0.15">
      <c r="A5194">
        <v>255</v>
      </c>
      <c r="B5194" t="s">
        <v>180</v>
      </c>
      <c r="C5194" t="s">
        <v>464</v>
      </c>
      <c r="D5194">
        <v>12</v>
      </c>
      <c r="E5194">
        <v>5893115.234375</v>
      </c>
      <c r="F5194">
        <v>5898925.78125</v>
      </c>
      <c r="G5194">
        <v>5896020.5078125</v>
      </c>
      <c r="H5194">
        <v>-469982.99671259901</v>
      </c>
      <c r="I5194">
        <v>-9.2244793830149787E-9</v>
      </c>
      <c r="J5194">
        <v>2.1943409297356481E-5</v>
      </c>
      <c r="K5194">
        <v>-0.10346101428408003</v>
      </c>
      <c r="L5194">
        <v>-107.97118999314623</v>
      </c>
      <c r="M5194">
        <v>0</v>
      </c>
    </row>
    <row r="5195" spans="1:15" x14ac:dyDescent="0.15">
      <c r="A5195">
        <v>255</v>
      </c>
      <c r="B5195" t="s">
        <v>180</v>
      </c>
      <c r="C5195" t="s">
        <v>464</v>
      </c>
      <c r="D5195">
        <v>13</v>
      </c>
      <c r="E5195">
        <v>5896020.5078125</v>
      </c>
      <c r="F5195">
        <v>5898925.78125</v>
      </c>
      <c r="G5195">
        <v>5897473.14453125</v>
      </c>
      <c r="H5195">
        <v>5184538.0367733203</v>
      </c>
      <c r="I5195">
        <v>1.0076797774699427E-7</v>
      </c>
      <c r="J5195">
        <v>2.2053401754486491E-5</v>
      </c>
      <c r="K5195">
        <v>1.141312702014569</v>
      </c>
      <c r="L5195">
        <v>-12.088823302553521</v>
      </c>
      <c r="M5195">
        <v>0</v>
      </c>
    </row>
    <row r="5196" spans="1:15" x14ac:dyDescent="0.15">
      <c r="A5196">
        <v>255</v>
      </c>
      <c r="B5196" t="s">
        <v>180</v>
      </c>
      <c r="C5196" t="s">
        <v>464</v>
      </c>
      <c r="D5196">
        <v>14</v>
      </c>
      <c r="E5196">
        <v>5897473.14453125</v>
      </c>
      <c r="F5196">
        <v>5898925.78125</v>
      </c>
      <c r="G5196">
        <v>5898199.462890625</v>
      </c>
      <c r="H5196">
        <v>8063952.1493404983</v>
      </c>
      <c r="I5196">
        <v>1.5597286084800035E-7</v>
      </c>
      <c r="J5196">
        <v>2.2108606637587497E-5</v>
      </c>
      <c r="K5196">
        <v>1.7751805370508835</v>
      </c>
      <c r="L5196">
        <v>36.718878364084148</v>
      </c>
      <c r="M5196">
        <v>0</v>
      </c>
    </row>
    <row r="5197" spans="1:15" x14ac:dyDescent="0.15">
      <c r="A5197">
        <v>255</v>
      </c>
      <c r="B5197" t="s">
        <v>180</v>
      </c>
      <c r="C5197" t="s">
        <v>464</v>
      </c>
      <c r="D5197">
        <v>15</v>
      </c>
      <c r="E5197">
        <v>5897473.14453125</v>
      </c>
      <c r="F5197">
        <v>5898199.462890625</v>
      </c>
      <c r="G5197">
        <v>5897836.3037109375</v>
      </c>
      <c r="H5197">
        <v>6619875.9949389081</v>
      </c>
      <c r="I5197">
        <v>1.2835288433925204E-7</v>
      </c>
      <c r="J5197">
        <v>2.2080986661078748E-5</v>
      </c>
      <c r="K5197">
        <v>1.457284815965455</v>
      </c>
      <c r="L5197">
        <v>12.242450519924756</v>
      </c>
      <c r="M5197">
        <v>0</v>
      </c>
    </row>
    <row r="5198" spans="1:15" x14ac:dyDescent="0.15">
      <c r="A5198">
        <v>255</v>
      </c>
      <c r="B5198" t="s">
        <v>180</v>
      </c>
      <c r="C5198" t="s">
        <v>464</v>
      </c>
      <c r="D5198">
        <v>16</v>
      </c>
      <c r="E5198">
        <v>5897473.14453125</v>
      </c>
      <c r="F5198">
        <v>5897836.3037109375</v>
      </c>
      <c r="G5198">
        <v>5897654.7241210938</v>
      </c>
      <c r="H5198">
        <v>5901179.5578022609</v>
      </c>
      <c r="I5198">
        <v>1.1455727067946774E-7</v>
      </c>
      <c r="J5198">
        <v>2.2067191047418964E-5</v>
      </c>
      <c r="K5198">
        <v>1.299072576653354</v>
      </c>
      <c r="L5198">
        <v>5.9766701274503599E-2</v>
      </c>
      <c r="M5198">
        <v>0</v>
      </c>
    </row>
    <row r="5199" spans="1:15" x14ac:dyDescent="0.15">
      <c r="A5199">
        <v>255</v>
      </c>
      <c r="B5199" t="s">
        <v>180</v>
      </c>
      <c r="C5199" t="s">
        <v>465</v>
      </c>
      <c r="D5199">
        <v>16</v>
      </c>
      <c r="E5199">
        <v>5897473.14453125</v>
      </c>
      <c r="F5199">
        <v>5897836.3037109375</v>
      </c>
      <c r="G5199">
        <v>5897654.7241210938</v>
      </c>
      <c r="H5199">
        <v>5901179.5578022609</v>
      </c>
      <c r="I5199">
        <v>1.1455727067946774E-7</v>
      </c>
      <c r="J5199">
        <v>2.2067191047418964E-5</v>
      </c>
      <c r="K5199">
        <v>1.299072576653354</v>
      </c>
      <c r="L5199">
        <v>5.9766701274503599E-2</v>
      </c>
      <c r="M5199">
        <v>0</v>
      </c>
      <c r="N5199" t="s">
        <v>466</v>
      </c>
      <c r="O5199" t="s">
        <v>467</v>
      </c>
    </row>
    <row r="5200" spans="1:15" x14ac:dyDescent="0.15">
      <c r="A5200">
        <v>256</v>
      </c>
      <c r="B5200" t="s">
        <v>294</v>
      </c>
      <c r="C5200" t="s">
        <v>461</v>
      </c>
      <c r="D5200">
        <v>0</v>
      </c>
      <c r="E5200">
        <v>100000</v>
      </c>
      <c r="F5200">
        <v>12000000</v>
      </c>
      <c r="G5200">
        <v>100000</v>
      </c>
      <c r="H5200">
        <v>-27076.861686909004</v>
      </c>
      <c r="I5200">
        <v>-2.9392409092202617E-5</v>
      </c>
      <c r="J5200">
        <v>-7.6036360309413102E-6</v>
      </c>
      <c r="K5200">
        <v>-8.4150215496476399E-3</v>
      </c>
      <c r="L5200">
        <v>-127.076861686909</v>
      </c>
      <c r="M5200">
        <v>0</v>
      </c>
      <c r="O5200" t="s">
        <v>462</v>
      </c>
    </row>
    <row r="5201" spans="1:15" x14ac:dyDescent="0.15">
      <c r="A5201">
        <v>256</v>
      </c>
      <c r="B5201" t="s">
        <v>294</v>
      </c>
      <c r="C5201" t="s">
        <v>461</v>
      </c>
      <c r="D5201">
        <v>0</v>
      </c>
      <c r="E5201">
        <v>100000</v>
      </c>
      <c r="F5201">
        <v>12000000</v>
      </c>
      <c r="G5201">
        <v>12000000</v>
      </c>
      <c r="H5201">
        <v>1.7641672358535767E+18</v>
      </c>
      <c r="I5201">
        <v>536.87090021122697</v>
      </c>
      <c r="J5201">
        <v>536.87092200000006</v>
      </c>
      <c r="K5201">
        <v>548272745879.8371</v>
      </c>
      <c r="L5201">
        <v>14701393632013.139</v>
      </c>
      <c r="M5201">
        <v>5</v>
      </c>
      <c r="O5201" t="s">
        <v>463</v>
      </c>
    </row>
    <row r="5202" spans="1:15" x14ac:dyDescent="0.15">
      <c r="A5202">
        <v>256</v>
      </c>
      <c r="B5202" t="s">
        <v>294</v>
      </c>
      <c r="C5202" t="s">
        <v>464</v>
      </c>
      <c r="D5202">
        <v>1</v>
      </c>
      <c r="E5202">
        <v>100000</v>
      </c>
      <c r="F5202">
        <v>12000000</v>
      </c>
      <c r="G5202">
        <v>6050000</v>
      </c>
      <c r="H5202">
        <v>140248821800816.67</v>
      </c>
      <c r="I5202">
        <v>0.1553373895175201</v>
      </c>
      <c r="J5202">
        <v>0.15535917829058135</v>
      </c>
      <c r="K5202">
        <v>43586914.591994986</v>
      </c>
      <c r="L5202">
        <v>2318162243.8151517</v>
      </c>
      <c r="M5202">
        <v>0</v>
      </c>
    </row>
    <row r="5203" spans="1:15" x14ac:dyDescent="0.15">
      <c r="A5203">
        <v>256</v>
      </c>
      <c r="B5203" t="s">
        <v>294</v>
      </c>
      <c r="C5203" t="s">
        <v>464</v>
      </c>
      <c r="D5203">
        <v>2</v>
      </c>
      <c r="E5203">
        <v>100000</v>
      </c>
      <c r="F5203">
        <v>6050000</v>
      </c>
      <c r="G5203">
        <v>3075000</v>
      </c>
      <c r="H5203">
        <v>-250364.96851250451</v>
      </c>
      <c r="I5203">
        <v>-1.800109904743067E-5</v>
      </c>
      <c r="J5203">
        <v>3.7876740138306368E-6</v>
      </c>
      <c r="K5203">
        <v>-7.7809113540221575E-2</v>
      </c>
      <c r="L5203">
        <v>-108.14195019552861</v>
      </c>
      <c r="M5203">
        <v>0</v>
      </c>
    </row>
    <row r="5204" spans="1:15" x14ac:dyDescent="0.15">
      <c r="A5204">
        <v>256</v>
      </c>
      <c r="B5204" t="s">
        <v>294</v>
      </c>
      <c r="C5204" t="s">
        <v>464</v>
      </c>
      <c r="D5204">
        <v>3</v>
      </c>
      <c r="E5204">
        <v>3075000</v>
      </c>
      <c r="F5204">
        <v>6050000</v>
      </c>
      <c r="G5204">
        <v>4562500</v>
      </c>
      <c r="H5204">
        <v>43821559314.188354</v>
      </c>
      <c r="I5204">
        <v>2.4660097022649748E-4</v>
      </c>
      <c r="J5204">
        <v>2.6838974328775877E-4</v>
      </c>
      <c r="K5204">
        <v>13618.984734347678</v>
      </c>
      <c r="L5204">
        <v>960372.53291371732</v>
      </c>
      <c r="M5204">
        <v>0</v>
      </c>
    </row>
    <row r="5205" spans="1:15" x14ac:dyDescent="0.15">
      <c r="A5205">
        <v>256</v>
      </c>
      <c r="B5205" t="s">
        <v>294</v>
      </c>
      <c r="C5205" t="s">
        <v>464</v>
      </c>
      <c r="D5205">
        <v>4</v>
      </c>
      <c r="E5205">
        <v>3075000</v>
      </c>
      <c r="F5205">
        <v>4562500</v>
      </c>
      <c r="G5205">
        <v>3818750</v>
      </c>
      <c r="H5205">
        <v>-81059022.968048736</v>
      </c>
      <c r="I5205">
        <v>-7.2979495868582622E-6</v>
      </c>
      <c r="J5205">
        <v>1.4490823474403047E-5</v>
      </c>
      <c r="K5205">
        <v>-25.191746109900844</v>
      </c>
      <c r="L5205">
        <v>-2222.6585392615052</v>
      </c>
      <c r="M5205">
        <v>0</v>
      </c>
    </row>
    <row r="5206" spans="1:15" x14ac:dyDescent="0.15">
      <c r="A5206">
        <v>256</v>
      </c>
      <c r="B5206" t="s">
        <v>294</v>
      </c>
      <c r="C5206" t="s">
        <v>464</v>
      </c>
      <c r="D5206">
        <v>5</v>
      </c>
      <c r="E5206">
        <v>3818750</v>
      </c>
      <c r="F5206">
        <v>4562500</v>
      </c>
      <c r="G5206">
        <v>4190625</v>
      </c>
      <c r="H5206">
        <v>3874538097.9804015</v>
      </c>
      <c r="I5206">
        <v>3.9507781394523596E-5</v>
      </c>
      <c r="J5206">
        <v>6.1296554455784905E-5</v>
      </c>
      <c r="K5206">
        <v>1204.1396069618822</v>
      </c>
      <c r="L5206">
        <v>92357.284962992431</v>
      </c>
      <c r="M5206">
        <v>0</v>
      </c>
    </row>
    <row r="5207" spans="1:15" x14ac:dyDescent="0.15">
      <c r="A5207">
        <v>256</v>
      </c>
      <c r="B5207" t="s">
        <v>294</v>
      </c>
      <c r="C5207" t="s">
        <v>464</v>
      </c>
      <c r="D5207">
        <v>6</v>
      </c>
      <c r="E5207">
        <v>3818750</v>
      </c>
      <c r="F5207">
        <v>4190625</v>
      </c>
      <c r="G5207">
        <v>4004687.5</v>
      </c>
      <c r="H5207">
        <v>508589313.81789201</v>
      </c>
      <c r="I5207">
        <v>7.8941789795395691E-6</v>
      </c>
      <c r="J5207">
        <v>2.9682952040800878E-5</v>
      </c>
      <c r="K5207">
        <v>158.06078581725887</v>
      </c>
      <c r="L5207">
        <v>12599.850208484233</v>
      </c>
      <c r="M5207">
        <v>0</v>
      </c>
    </row>
    <row r="5208" spans="1:15" x14ac:dyDescent="0.15">
      <c r="A5208">
        <v>256</v>
      </c>
      <c r="B5208" t="s">
        <v>294</v>
      </c>
      <c r="C5208" t="s">
        <v>464</v>
      </c>
      <c r="D5208">
        <v>7</v>
      </c>
      <c r="E5208">
        <v>3818750</v>
      </c>
      <c r="F5208">
        <v>4004687.5</v>
      </c>
      <c r="G5208">
        <v>3911718.75</v>
      </c>
      <c r="H5208">
        <v>-41143352.290862173</v>
      </c>
      <c r="I5208">
        <v>-1.0693348155238906E-6</v>
      </c>
      <c r="J5208">
        <v>2.0719438245737418E-5</v>
      </c>
      <c r="K5208">
        <v>-12.786644189261404</v>
      </c>
      <c r="L5208">
        <v>-1151.7973024226799</v>
      </c>
      <c r="M5208">
        <v>0</v>
      </c>
    </row>
    <row r="5209" spans="1:15" x14ac:dyDescent="0.15">
      <c r="A5209">
        <v>256</v>
      </c>
      <c r="B5209" t="s">
        <v>294</v>
      </c>
      <c r="C5209" t="s">
        <v>464</v>
      </c>
      <c r="D5209">
        <v>8</v>
      </c>
      <c r="E5209">
        <v>3911718.75</v>
      </c>
      <c r="F5209">
        <v>4004687.5</v>
      </c>
      <c r="G5209">
        <v>3958203.125</v>
      </c>
      <c r="H5209">
        <v>163596999.26860434</v>
      </c>
      <c r="I5209">
        <v>3.0040394218022555E-6</v>
      </c>
      <c r="J5209">
        <v>2.4792812483063564E-5</v>
      </c>
      <c r="K5209">
        <v>50.843125404321938</v>
      </c>
      <c r="L5209">
        <v>4033.1127812851782</v>
      </c>
      <c r="M5209">
        <v>0</v>
      </c>
    </row>
    <row r="5210" spans="1:15" x14ac:dyDescent="0.15">
      <c r="A5210">
        <v>256</v>
      </c>
      <c r="B5210" t="s">
        <v>294</v>
      </c>
      <c r="C5210" t="s">
        <v>464</v>
      </c>
      <c r="D5210">
        <v>9</v>
      </c>
      <c r="E5210">
        <v>3911718.75</v>
      </c>
      <c r="F5210">
        <v>3958203.125</v>
      </c>
      <c r="G5210">
        <v>3934960.9375</v>
      </c>
      <c r="H5210">
        <v>40490592.987982616</v>
      </c>
      <c r="I5210">
        <v>8.7450950373156553E-7</v>
      </c>
      <c r="J5210">
        <v>2.2663282564992874E-5</v>
      </c>
      <c r="K5210">
        <v>12.5837778577057</v>
      </c>
      <c r="L5210">
        <v>928.99605945535814</v>
      </c>
      <c r="M5210">
        <v>0</v>
      </c>
    </row>
    <row r="5211" spans="1:15" x14ac:dyDescent="0.15">
      <c r="A5211">
        <v>256</v>
      </c>
      <c r="B5211" t="s">
        <v>294</v>
      </c>
      <c r="C5211" t="s">
        <v>464</v>
      </c>
      <c r="D5211">
        <v>10</v>
      </c>
      <c r="E5211">
        <v>3911718.75</v>
      </c>
      <c r="F5211">
        <v>3934960.9375</v>
      </c>
      <c r="G5211">
        <v>3923339.84375</v>
      </c>
      <c r="H5211">
        <v>-5062757.1375656165</v>
      </c>
      <c r="I5211">
        <v>-1.1955666586755266E-7</v>
      </c>
      <c r="J5211">
        <v>2.1669216395393756E-5</v>
      </c>
      <c r="K5211">
        <v>-1.5734175882666883</v>
      </c>
      <c r="L5211">
        <v>-229.04202386726053</v>
      </c>
      <c r="M5211">
        <v>0</v>
      </c>
    </row>
    <row r="5212" spans="1:15" x14ac:dyDescent="0.15">
      <c r="A5212">
        <v>256</v>
      </c>
      <c r="B5212" t="s">
        <v>294</v>
      </c>
      <c r="C5212" t="s">
        <v>464</v>
      </c>
      <c r="D5212">
        <v>11</v>
      </c>
      <c r="E5212">
        <v>3923339.84375</v>
      </c>
      <c r="F5212">
        <v>3934960.9375</v>
      </c>
      <c r="G5212">
        <v>3929150.390625</v>
      </c>
      <c r="H5212">
        <v>16476034.474954139</v>
      </c>
      <c r="I5212">
        <v>3.7181000215449209E-7</v>
      </c>
      <c r="J5212">
        <v>2.2160583063415801E-5</v>
      </c>
      <c r="K5212">
        <v>5.1204673112655641</v>
      </c>
      <c r="L5212">
        <v>319.3281711554273</v>
      </c>
      <c r="M5212">
        <v>0</v>
      </c>
    </row>
    <row r="5213" spans="1:15" x14ac:dyDescent="0.15">
      <c r="A5213">
        <v>256</v>
      </c>
      <c r="B5213" t="s">
        <v>294</v>
      </c>
      <c r="C5213" t="s">
        <v>464</v>
      </c>
      <c r="D5213">
        <v>12</v>
      </c>
      <c r="E5213">
        <v>3923339.84375</v>
      </c>
      <c r="F5213">
        <v>3929150.390625</v>
      </c>
      <c r="G5213">
        <v>3926245.1171875</v>
      </c>
      <c r="H5213">
        <v>5403938.2364211632</v>
      </c>
      <c r="I5213">
        <v>1.2472467841777592E-7</v>
      </c>
      <c r="J5213">
        <v>2.1913497739679085E-5</v>
      </c>
      <c r="K5213">
        <v>1.6794507885836205</v>
      </c>
      <c r="L5213">
        <v>37.636293077192896</v>
      </c>
      <c r="M5213">
        <v>0</v>
      </c>
    </row>
    <row r="5214" spans="1:15" x14ac:dyDescent="0.15">
      <c r="A5214">
        <v>256</v>
      </c>
      <c r="B5214" t="s">
        <v>294</v>
      </c>
      <c r="C5214" t="s">
        <v>464</v>
      </c>
      <c r="D5214">
        <v>13</v>
      </c>
      <c r="E5214">
        <v>3923339.84375</v>
      </c>
      <c r="F5214">
        <v>3926245.1171875</v>
      </c>
      <c r="G5214">
        <v>3924792.48046875</v>
      </c>
      <c r="H5214">
        <v>95739.013877261692</v>
      </c>
      <c r="I5214">
        <v>2.2350207021769059E-9</v>
      </c>
      <c r="J5214">
        <v>2.1791008081963486E-5</v>
      </c>
      <c r="K5214">
        <v>2.9754034061808626E-2</v>
      </c>
      <c r="L5214">
        <v>-97.560660484504723</v>
      </c>
      <c r="M5214">
        <v>0</v>
      </c>
    </row>
    <row r="5215" spans="1:15" x14ac:dyDescent="0.15">
      <c r="A5215">
        <v>256</v>
      </c>
      <c r="B5215" t="s">
        <v>294</v>
      </c>
      <c r="C5215" t="s">
        <v>464</v>
      </c>
      <c r="D5215">
        <v>14</v>
      </c>
      <c r="E5215">
        <v>3924792.48046875</v>
      </c>
      <c r="F5215">
        <v>3926245.1171875</v>
      </c>
      <c r="G5215">
        <v>3925518.798828125</v>
      </c>
      <c r="H5215">
        <v>2731108.7732051448</v>
      </c>
      <c r="I5215">
        <v>6.3394391000576598E-8</v>
      </c>
      <c r="J5215">
        <v>2.1852167452261885E-5</v>
      </c>
      <c r="K5215">
        <v>0.84878149641929945</v>
      </c>
      <c r="L5215">
        <v>-30.426806922426263</v>
      </c>
      <c r="M5215">
        <v>0</v>
      </c>
    </row>
    <row r="5216" spans="1:15" x14ac:dyDescent="0.15">
      <c r="A5216">
        <v>256</v>
      </c>
      <c r="B5216" t="s">
        <v>294</v>
      </c>
      <c r="C5216" t="s">
        <v>464</v>
      </c>
      <c r="D5216">
        <v>15</v>
      </c>
      <c r="E5216">
        <v>3925518.798828125</v>
      </c>
      <c r="F5216">
        <v>3926245.1171875</v>
      </c>
      <c r="G5216">
        <v>3925881.9580078125</v>
      </c>
      <c r="H5216">
        <v>4062769.2610249314</v>
      </c>
      <c r="I5216">
        <v>9.4036786027799305E-8</v>
      </c>
      <c r="J5216">
        <v>2.1882809847289108E-5</v>
      </c>
      <c r="K5216">
        <v>1.2626386055404644</v>
      </c>
      <c r="L5216">
        <v>3.4867911078656668</v>
      </c>
      <c r="M5216">
        <v>0</v>
      </c>
    </row>
    <row r="5217" spans="1:15" x14ac:dyDescent="0.15">
      <c r="A5217">
        <v>256</v>
      </c>
      <c r="B5217" t="s">
        <v>294</v>
      </c>
      <c r="C5217" t="s">
        <v>464</v>
      </c>
      <c r="D5217">
        <v>16</v>
      </c>
      <c r="E5217">
        <v>3925518.798828125</v>
      </c>
      <c r="F5217">
        <v>3925881.9580078125</v>
      </c>
      <c r="G5217">
        <v>3925700.3784179688</v>
      </c>
      <c r="H5217">
        <v>3395801.2279807539</v>
      </c>
      <c r="I5217">
        <v>7.8711033749119628E-8</v>
      </c>
      <c r="J5217">
        <v>2.1867484095010429E-5</v>
      </c>
      <c r="K5217">
        <v>1.0553564457432534</v>
      </c>
      <c r="L5217">
        <v>-13.498206672888283</v>
      </c>
      <c r="M5217">
        <v>0</v>
      </c>
    </row>
    <row r="5218" spans="1:15" x14ac:dyDescent="0.15">
      <c r="A5218">
        <v>256</v>
      </c>
      <c r="B5218" t="s">
        <v>294</v>
      </c>
      <c r="C5218" t="s">
        <v>464</v>
      </c>
      <c r="D5218">
        <v>17</v>
      </c>
      <c r="E5218">
        <v>3925700.3784179688</v>
      </c>
      <c r="F5218">
        <v>3925881.9580078125</v>
      </c>
      <c r="G5218">
        <v>3925791.1682128906</v>
      </c>
      <c r="H5218">
        <v>3728951.5387229011</v>
      </c>
      <c r="I5218">
        <v>8.6371642606709344E-8</v>
      </c>
      <c r="J5218">
        <v>2.1875144703868018E-5</v>
      </c>
      <c r="K5218">
        <v>1.158893815641715</v>
      </c>
      <c r="L5218">
        <v>-5.014011725427447</v>
      </c>
      <c r="M5218">
        <v>0</v>
      </c>
    </row>
    <row r="5219" spans="1:15" x14ac:dyDescent="0.15">
      <c r="A5219">
        <v>256</v>
      </c>
      <c r="B5219" t="s">
        <v>294</v>
      </c>
      <c r="C5219" t="s">
        <v>464</v>
      </c>
      <c r="D5219">
        <v>18</v>
      </c>
      <c r="E5219">
        <v>3925791.1682128906</v>
      </c>
      <c r="F5219">
        <v>3925881.9580078125</v>
      </c>
      <c r="G5219">
        <v>3925836.5631103516</v>
      </c>
      <c r="H5219">
        <v>3895786.7511312505</v>
      </c>
      <c r="I5219">
        <v>9.0203873019263615E-8</v>
      </c>
      <c r="J5219">
        <v>2.1878976934280573E-5</v>
      </c>
      <c r="K5219">
        <v>1.2107433218322741</v>
      </c>
      <c r="L5219">
        <v>-0.76543716214444879</v>
      </c>
      <c r="M5219">
        <v>0</v>
      </c>
    </row>
    <row r="5220" spans="1:15" x14ac:dyDescent="0.15">
      <c r="A5220">
        <v>256</v>
      </c>
      <c r="B5220" t="s">
        <v>294</v>
      </c>
      <c r="C5220" t="s">
        <v>465</v>
      </c>
      <c r="D5220">
        <v>18</v>
      </c>
      <c r="E5220">
        <v>3925791.1682128906</v>
      </c>
      <c r="F5220">
        <v>3925881.9580078125</v>
      </c>
      <c r="G5220">
        <v>3925836.5631103516</v>
      </c>
      <c r="H5220">
        <v>3895786.7511312505</v>
      </c>
      <c r="I5220">
        <v>9.0203873019263615E-8</v>
      </c>
      <c r="J5220">
        <v>2.1878976934280573E-5</v>
      </c>
      <c r="K5220">
        <v>1.2107433218322741</v>
      </c>
      <c r="L5220">
        <v>-0.76543716214444879</v>
      </c>
      <c r="M5220">
        <v>0</v>
      </c>
      <c r="N5220" t="s">
        <v>466</v>
      </c>
      <c r="O5220" t="s">
        <v>467</v>
      </c>
    </row>
    <row r="5221" spans="1:15" x14ac:dyDescent="0.15">
      <c r="A5221">
        <v>257</v>
      </c>
      <c r="B5221" t="s">
        <v>71</v>
      </c>
      <c r="C5221" t="s">
        <v>461</v>
      </c>
      <c r="D5221">
        <v>0</v>
      </c>
      <c r="E5221">
        <v>100000</v>
      </c>
      <c r="F5221">
        <v>12000000</v>
      </c>
      <c r="G5221">
        <v>100000</v>
      </c>
      <c r="H5221">
        <v>-17807.523139881137</v>
      </c>
      <c r="I5221">
        <v>-2.8642225602190183E-5</v>
      </c>
      <c r="J5221">
        <v>-1.0235620187710447E-5</v>
      </c>
      <c r="K5221">
        <v>-4.4101222196964223E-3</v>
      </c>
      <c r="L5221">
        <v>-117.80752313988114</v>
      </c>
      <c r="M5221">
        <v>0</v>
      </c>
      <c r="O5221" t="s">
        <v>462</v>
      </c>
    </row>
    <row r="5222" spans="1:15" x14ac:dyDescent="0.15">
      <c r="A5222">
        <v>257</v>
      </c>
      <c r="B5222" t="s">
        <v>71</v>
      </c>
      <c r="C5222" t="s">
        <v>461</v>
      </c>
      <c r="D5222">
        <v>0</v>
      </c>
      <c r="E5222">
        <v>100000</v>
      </c>
      <c r="F5222">
        <v>12000000</v>
      </c>
      <c r="G5222">
        <v>12000000</v>
      </c>
      <c r="H5222">
        <v>2.2945284649254958E+18</v>
      </c>
      <c r="I5222">
        <v>536.87090359339481</v>
      </c>
      <c r="J5222">
        <v>536.87092200000018</v>
      </c>
      <c r="K5222">
        <v>568251456836.87695</v>
      </c>
      <c r="L5222">
        <v>19121070540945.797</v>
      </c>
      <c r="M5222">
        <v>5</v>
      </c>
      <c r="O5222" t="s">
        <v>463</v>
      </c>
    </row>
    <row r="5223" spans="1:15" x14ac:dyDescent="0.15">
      <c r="A5223">
        <v>257</v>
      </c>
      <c r="B5223" t="s">
        <v>71</v>
      </c>
      <c r="C5223" t="s">
        <v>464</v>
      </c>
      <c r="D5223">
        <v>1</v>
      </c>
      <c r="E5223">
        <v>100000</v>
      </c>
      <c r="F5223">
        <v>12000000</v>
      </c>
      <c r="G5223">
        <v>6050000</v>
      </c>
      <c r="H5223">
        <v>12701807309.709547</v>
      </c>
      <c r="I5223">
        <v>7.9148223258774459E-5</v>
      </c>
      <c r="J5223">
        <v>9.7554828673254197E-5</v>
      </c>
      <c r="K5223">
        <v>3145.6661438445512</v>
      </c>
      <c r="L5223">
        <v>209847.22825966193</v>
      </c>
      <c r="M5223">
        <v>0</v>
      </c>
    </row>
    <row r="5224" spans="1:15" x14ac:dyDescent="0.15">
      <c r="A5224">
        <v>257</v>
      </c>
      <c r="B5224" t="s">
        <v>71</v>
      </c>
      <c r="C5224" t="s">
        <v>464</v>
      </c>
      <c r="D5224">
        <v>2</v>
      </c>
      <c r="E5224">
        <v>100000</v>
      </c>
      <c r="F5224">
        <v>6050000</v>
      </c>
      <c r="G5224">
        <v>3075000</v>
      </c>
      <c r="H5224">
        <v>-70126.266230936366</v>
      </c>
      <c r="I5224">
        <v>-1.9949748734461446E-5</v>
      </c>
      <c r="J5224">
        <v>-1.543143319981708E-6</v>
      </c>
      <c r="K5224">
        <v>-1.7367120764637888E-2</v>
      </c>
      <c r="L5224">
        <v>-102.28052898311988</v>
      </c>
      <c r="M5224">
        <v>0</v>
      </c>
    </row>
    <row r="5225" spans="1:15" x14ac:dyDescent="0.15">
      <c r="A5225">
        <v>257</v>
      </c>
      <c r="B5225" t="s">
        <v>71</v>
      </c>
      <c r="C5225" t="s">
        <v>464</v>
      </c>
      <c r="D5225">
        <v>3</v>
      </c>
      <c r="E5225">
        <v>3075000</v>
      </c>
      <c r="F5225">
        <v>6050000</v>
      </c>
      <c r="G5225">
        <v>4562500</v>
      </c>
      <c r="H5225">
        <v>-274009.42763318948</v>
      </c>
      <c r="I5225">
        <v>-1.515172398235281E-5</v>
      </c>
      <c r="J5225">
        <v>3.2548814321269274E-6</v>
      </c>
      <c r="K5225">
        <v>-6.7859805977458013E-2</v>
      </c>
      <c r="L5225">
        <v>-106.00568608511101</v>
      </c>
      <c r="M5225">
        <v>0</v>
      </c>
    </row>
    <row r="5226" spans="1:15" x14ac:dyDescent="0.15">
      <c r="A5226">
        <v>257</v>
      </c>
      <c r="B5226" t="s">
        <v>71</v>
      </c>
      <c r="C5226" t="s">
        <v>464</v>
      </c>
      <c r="D5226">
        <v>4</v>
      </c>
      <c r="E5226">
        <v>4562500</v>
      </c>
      <c r="F5226">
        <v>6050000</v>
      </c>
      <c r="G5226">
        <v>5306250</v>
      </c>
      <c r="H5226">
        <v>-24729141.936422937</v>
      </c>
      <c r="I5226">
        <v>-8.0460316476535112E-6</v>
      </c>
      <c r="J5226">
        <v>1.0360573766826227E-5</v>
      </c>
      <c r="K5226">
        <v>-6.124295752484608</v>
      </c>
      <c r="L5226">
        <v>-566.0380105804087</v>
      </c>
      <c r="M5226">
        <v>0</v>
      </c>
    </row>
    <row r="5227" spans="1:15" x14ac:dyDescent="0.15">
      <c r="A5227">
        <v>257</v>
      </c>
      <c r="B5227" t="s">
        <v>71</v>
      </c>
      <c r="C5227" t="s">
        <v>464</v>
      </c>
      <c r="D5227">
        <v>5</v>
      </c>
      <c r="E5227">
        <v>5306250</v>
      </c>
      <c r="F5227">
        <v>6050000</v>
      </c>
      <c r="G5227">
        <v>5678125</v>
      </c>
      <c r="H5227">
        <v>774909849.50388849</v>
      </c>
      <c r="I5227">
        <v>9.1991459107055874E-6</v>
      </c>
      <c r="J5227">
        <v>2.7605751325185325E-5</v>
      </c>
      <c r="K5227">
        <v>191.91030210737779</v>
      </c>
      <c r="L5227">
        <v>13547.284085924288</v>
      </c>
      <c r="M5227">
        <v>0</v>
      </c>
    </row>
    <row r="5228" spans="1:15" x14ac:dyDescent="0.15">
      <c r="A5228">
        <v>257</v>
      </c>
      <c r="B5228" t="s">
        <v>71</v>
      </c>
      <c r="C5228" t="s">
        <v>464</v>
      </c>
      <c r="D5228">
        <v>6</v>
      </c>
      <c r="E5228">
        <v>5306250</v>
      </c>
      <c r="F5228">
        <v>5678125</v>
      </c>
      <c r="G5228">
        <v>5492187.5</v>
      </c>
      <c r="H5228">
        <v>-101177151.650153</v>
      </c>
      <c r="I5228">
        <v>-3.605765364674126E-6</v>
      </c>
      <c r="J5228">
        <v>1.4800840049805612E-5</v>
      </c>
      <c r="K5228">
        <v>-25.057027926507732</v>
      </c>
      <c r="L5228">
        <v>-1942.2013387225581</v>
      </c>
      <c r="M5228">
        <v>0</v>
      </c>
    </row>
    <row r="5229" spans="1:15" x14ac:dyDescent="0.15">
      <c r="A5229">
        <v>257</v>
      </c>
      <c r="B5229" t="s">
        <v>71</v>
      </c>
      <c r="C5229" t="s">
        <v>464</v>
      </c>
      <c r="D5229">
        <v>7</v>
      </c>
      <c r="E5229">
        <v>5492187.5</v>
      </c>
      <c r="F5229">
        <v>5678125</v>
      </c>
      <c r="G5229">
        <v>5585156.25</v>
      </c>
      <c r="H5229">
        <v>106956101.92888714</v>
      </c>
      <c r="I5229">
        <v>1.7943277160340347E-6</v>
      </c>
      <c r="J5229">
        <v>2.0200933130513773E-5</v>
      </c>
      <c r="K5229">
        <v>26.488213882610125</v>
      </c>
      <c r="L5229">
        <v>1815.0064410263749</v>
      </c>
      <c r="M5229">
        <v>0</v>
      </c>
    </row>
    <row r="5230" spans="1:15" x14ac:dyDescent="0.15">
      <c r="A5230">
        <v>257</v>
      </c>
      <c r="B5230" t="s">
        <v>71</v>
      </c>
      <c r="C5230" t="s">
        <v>464</v>
      </c>
      <c r="D5230">
        <v>8</v>
      </c>
      <c r="E5230">
        <v>5492187.5</v>
      </c>
      <c r="F5230">
        <v>5585156.25</v>
      </c>
      <c r="G5230">
        <v>5538671.875</v>
      </c>
      <c r="H5230">
        <v>-48213703.587917551</v>
      </c>
      <c r="I5230">
        <v>-1.1180028334816642E-6</v>
      </c>
      <c r="J5230">
        <v>1.7288602580998074E-5</v>
      </c>
      <c r="K5230">
        <v>-11.940364969159411</v>
      </c>
      <c r="L5230">
        <v>-970.4921446157623</v>
      </c>
      <c r="M5230">
        <v>0</v>
      </c>
    </row>
    <row r="5231" spans="1:15" x14ac:dyDescent="0.15">
      <c r="A5231">
        <v>257</v>
      </c>
      <c r="B5231" t="s">
        <v>71</v>
      </c>
      <c r="C5231" t="s">
        <v>464</v>
      </c>
      <c r="D5231">
        <v>9</v>
      </c>
      <c r="E5231">
        <v>5538671.875</v>
      </c>
      <c r="F5231">
        <v>5585156.25</v>
      </c>
      <c r="G5231">
        <v>5561914.0625</v>
      </c>
      <c r="H5231">
        <v>14381718.317494977</v>
      </c>
      <c r="I5231">
        <v>2.8089281408971573E-7</v>
      </c>
      <c r="J5231">
        <v>1.8687498228569454E-5</v>
      </c>
      <c r="K5231">
        <v>3.5617045116934216</v>
      </c>
      <c r="L5231">
        <v>158.57498256689357</v>
      </c>
      <c r="M5231">
        <v>0</v>
      </c>
    </row>
    <row r="5232" spans="1:15" x14ac:dyDescent="0.15">
      <c r="A5232">
        <v>257</v>
      </c>
      <c r="B5232" t="s">
        <v>71</v>
      </c>
      <c r="C5232" t="s">
        <v>464</v>
      </c>
      <c r="D5232">
        <v>10</v>
      </c>
      <c r="E5232">
        <v>5538671.875</v>
      </c>
      <c r="F5232">
        <v>5561914.0625</v>
      </c>
      <c r="G5232">
        <v>5550292.96875</v>
      </c>
      <c r="H5232">
        <v>-20372113.859815404</v>
      </c>
      <c r="I5232">
        <v>-4.323474074615582E-7</v>
      </c>
      <c r="J5232">
        <v>1.797425800701818E-5</v>
      </c>
      <c r="K5232">
        <v>-5.0452559454575026</v>
      </c>
      <c r="L5232">
        <v>-467.0457392883078</v>
      </c>
      <c r="M5232">
        <v>0</v>
      </c>
    </row>
    <row r="5233" spans="1:15" x14ac:dyDescent="0.15">
      <c r="A5233">
        <v>257</v>
      </c>
      <c r="B5233" t="s">
        <v>71</v>
      </c>
      <c r="C5233" t="s">
        <v>464</v>
      </c>
      <c r="D5233">
        <v>11</v>
      </c>
      <c r="E5233">
        <v>5550292.96875</v>
      </c>
      <c r="F5233">
        <v>5561914.0625</v>
      </c>
      <c r="G5233">
        <v>5556103.515625</v>
      </c>
      <c r="H5233">
        <v>-3894779.6399052255</v>
      </c>
      <c r="I5233">
        <v>-7.9243741308136377E-8</v>
      </c>
      <c r="J5233">
        <v>1.8327361673171602E-5</v>
      </c>
      <c r="K5233">
        <v>-0.96456166845008617</v>
      </c>
      <c r="L5233">
        <v>-170.09911944498941</v>
      </c>
      <c r="M5233">
        <v>0</v>
      </c>
    </row>
    <row r="5234" spans="1:15" x14ac:dyDescent="0.15">
      <c r="A5234">
        <v>257</v>
      </c>
      <c r="B5234" t="s">
        <v>71</v>
      </c>
      <c r="C5234" t="s">
        <v>464</v>
      </c>
      <c r="D5234">
        <v>12</v>
      </c>
      <c r="E5234">
        <v>5556103.515625</v>
      </c>
      <c r="F5234">
        <v>5561914.0625</v>
      </c>
      <c r="G5234">
        <v>5559008.7890625</v>
      </c>
      <c r="H5234">
        <v>5013946.7479715254</v>
      </c>
      <c r="I5234">
        <v>9.993502833197942E-8</v>
      </c>
      <c r="J5234">
        <v>1.8506540442811717E-5</v>
      </c>
      <c r="K5234">
        <v>1.2417290034054358</v>
      </c>
      <c r="L5234">
        <v>-9.8050221140754239</v>
      </c>
      <c r="M5234">
        <v>0</v>
      </c>
    </row>
    <row r="5235" spans="1:15" x14ac:dyDescent="0.15">
      <c r="A5235">
        <v>257</v>
      </c>
      <c r="B5235" t="s">
        <v>71</v>
      </c>
      <c r="C5235" t="s">
        <v>464</v>
      </c>
      <c r="D5235">
        <v>13</v>
      </c>
      <c r="E5235">
        <v>5559008.7890625</v>
      </c>
      <c r="F5235">
        <v>5561914.0625</v>
      </c>
      <c r="G5235">
        <v>5560461.42578125</v>
      </c>
      <c r="H5235">
        <v>9639938.3013290744</v>
      </c>
      <c r="I5235">
        <v>1.9019163858140071E-7</v>
      </c>
      <c r="J5235">
        <v>1.8596797053061139E-5</v>
      </c>
      <c r="K5235">
        <v>2.3873789614223524</v>
      </c>
      <c r="L5235">
        <v>73.365797605090918</v>
      </c>
      <c r="M5235">
        <v>0</v>
      </c>
    </row>
    <row r="5236" spans="1:15" x14ac:dyDescent="0.15">
      <c r="A5236">
        <v>257</v>
      </c>
      <c r="B5236" t="s">
        <v>71</v>
      </c>
      <c r="C5236" t="s">
        <v>464</v>
      </c>
      <c r="D5236">
        <v>14</v>
      </c>
      <c r="E5236">
        <v>5559008.7890625</v>
      </c>
      <c r="F5236">
        <v>5560461.42578125</v>
      </c>
      <c r="G5236">
        <v>5559735.107421875</v>
      </c>
      <c r="H5236">
        <v>7312568.3569786204</v>
      </c>
      <c r="I5236">
        <v>1.4500843989136676E-7</v>
      </c>
      <c r="J5236">
        <v>1.8551613854371105E-5</v>
      </c>
      <c r="K5236">
        <v>1.8109941478574227</v>
      </c>
      <c r="L5236">
        <v>31.52727990973581</v>
      </c>
      <c r="M5236">
        <v>0</v>
      </c>
    </row>
    <row r="5237" spans="1:15" x14ac:dyDescent="0.15">
      <c r="A5237">
        <v>257</v>
      </c>
      <c r="B5237" t="s">
        <v>71</v>
      </c>
      <c r="C5237" t="s">
        <v>464</v>
      </c>
      <c r="D5237">
        <v>15</v>
      </c>
      <c r="E5237">
        <v>5559008.7890625</v>
      </c>
      <c r="F5237">
        <v>5559735.107421875</v>
      </c>
      <c r="G5237">
        <v>5559371.9482421875</v>
      </c>
      <c r="H5237">
        <v>6159624.9027725365</v>
      </c>
      <c r="I5237">
        <v>1.2245708770717507E-7</v>
      </c>
      <c r="J5237">
        <v>1.8529062502186913E-5</v>
      </c>
      <c r="K5237">
        <v>1.5254619317537441</v>
      </c>
      <c r="L5237">
        <v>10.797136081534218</v>
      </c>
      <c r="M5237">
        <v>0</v>
      </c>
    </row>
    <row r="5238" spans="1:15" x14ac:dyDescent="0.15">
      <c r="A5238">
        <v>257</v>
      </c>
      <c r="B5238" t="s">
        <v>71</v>
      </c>
      <c r="C5238" t="s">
        <v>464</v>
      </c>
      <c r="D5238">
        <v>16</v>
      </c>
      <c r="E5238">
        <v>5559008.7890625</v>
      </c>
      <c r="F5238">
        <v>5559371.9482421875</v>
      </c>
      <c r="G5238">
        <v>5559190.3686523438</v>
      </c>
      <c r="H5238">
        <v>5585888.4280762449</v>
      </c>
      <c r="I5238">
        <v>1.1119258672272566E-7</v>
      </c>
      <c r="J5238">
        <v>1.8517798001202464E-5</v>
      </c>
      <c r="K5238">
        <v>1.3833732226484476</v>
      </c>
      <c r="L5238">
        <v>0.4802508576509365</v>
      </c>
      <c r="M5238">
        <v>0</v>
      </c>
    </row>
    <row r="5239" spans="1:15" x14ac:dyDescent="0.15">
      <c r="A5239">
        <v>257</v>
      </c>
      <c r="B5239" t="s">
        <v>71</v>
      </c>
      <c r="C5239" t="s">
        <v>465</v>
      </c>
      <c r="D5239">
        <v>16</v>
      </c>
      <c r="E5239">
        <v>5559008.7890625</v>
      </c>
      <c r="F5239">
        <v>5559371.9482421875</v>
      </c>
      <c r="G5239">
        <v>5559190.3686523438</v>
      </c>
      <c r="H5239">
        <v>5585888.4280762449</v>
      </c>
      <c r="I5239">
        <v>1.1119258672272566E-7</v>
      </c>
      <c r="J5239">
        <v>1.8517798001202464E-5</v>
      </c>
      <c r="K5239">
        <v>1.3833732226484476</v>
      </c>
      <c r="L5239">
        <v>0.4802508576509365</v>
      </c>
      <c r="M5239">
        <v>0</v>
      </c>
      <c r="N5239" t="s">
        <v>466</v>
      </c>
      <c r="O5239" t="s">
        <v>467</v>
      </c>
    </row>
    <row r="5240" spans="1:15" x14ac:dyDescent="0.15">
      <c r="A5240">
        <v>258</v>
      </c>
      <c r="B5240" t="s">
        <v>72</v>
      </c>
      <c r="C5240" t="s">
        <v>461</v>
      </c>
      <c r="D5240">
        <v>0</v>
      </c>
      <c r="E5240">
        <v>100000</v>
      </c>
      <c r="F5240">
        <v>12000000</v>
      </c>
      <c r="G5240">
        <v>100000</v>
      </c>
      <c r="H5240">
        <v>-16060.916076904345</v>
      </c>
      <c r="I5240">
        <v>-2.2368511170422139E-5</v>
      </c>
      <c r="J5240">
        <v>-9.1034126595716958E-6</v>
      </c>
      <c r="K5240">
        <v>-2.977359524687835E-3</v>
      </c>
      <c r="L5240">
        <v>-116.06091607690435</v>
      </c>
      <c r="M5240">
        <v>0</v>
      </c>
      <c r="O5240" t="s">
        <v>462</v>
      </c>
    </row>
    <row r="5241" spans="1:15" x14ac:dyDescent="0.15">
      <c r="A5241">
        <v>258</v>
      </c>
      <c r="B5241" t="s">
        <v>72</v>
      </c>
      <c r="C5241" t="s">
        <v>461</v>
      </c>
      <c r="D5241">
        <v>0</v>
      </c>
      <c r="E5241">
        <v>100000</v>
      </c>
      <c r="F5241">
        <v>12000000</v>
      </c>
      <c r="G5241">
        <v>12000000</v>
      </c>
      <c r="H5241">
        <v>2.105141843337464E+17</v>
      </c>
      <c r="I5241">
        <v>41.778452510665325</v>
      </c>
      <c r="J5241">
        <v>41.778465775763834</v>
      </c>
      <c r="K5241">
        <v>39024947817.844414</v>
      </c>
      <c r="L5241">
        <v>1754284869347.8867</v>
      </c>
      <c r="M5241">
        <v>0</v>
      </c>
      <c r="O5241" t="s">
        <v>463</v>
      </c>
    </row>
    <row r="5242" spans="1:15" x14ac:dyDescent="0.15">
      <c r="A5242">
        <v>258</v>
      </c>
      <c r="B5242" t="s">
        <v>72</v>
      </c>
      <c r="C5242" t="s">
        <v>464</v>
      </c>
      <c r="D5242">
        <v>1</v>
      </c>
      <c r="E5242">
        <v>100000</v>
      </c>
      <c r="F5242">
        <v>12000000</v>
      </c>
      <c r="G5242">
        <v>6050000</v>
      </c>
      <c r="H5242">
        <v>-603904.38858895749</v>
      </c>
      <c r="I5242">
        <v>-9.767134326612577E-6</v>
      </c>
      <c r="J5242">
        <v>3.4979641842378679E-6</v>
      </c>
      <c r="K5242">
        <v>-0.11195130307365872</v>
      </c>
      <c r="L5242">
        <v>-109.98189072047863</v>
      </c>
      <c r="M5242">
        <v>0</v>
      </c>
    </row>
    <row r="5243" spans="1:15" x14ac:dyDescent="0.15">
      <c r="A5243">
        <v>258</v>
      </c>
      <c r="B5243" t="s">
        <v>72</v>
      </c>
      <c r="C5243" t="s">
        <v>464</v>
      </c>
      <c r="D5243">
        <v>2</v>
      </c>
      <c r="E5243">
        <v>6050000</v>
      </c>
      <c r="F5243">
        <v>12000000</v>
      </c>
      <c r="G5243">
        <v>9025000</v>
      </c>
      <c r="H5243">
        <v>2855229934180.1646</v>
      </c>
      <c r="I5243">
        <v>3.3886608498145429E-3</v>
      </c>
      <c r="J5243">
        <v>3.4019259483253931E-3</v>
      </c>
      <c r="K5243">
        <v>529300.19676335074</v>
      </c>
      <c r="L5243">
        <v>31636796.777619552</v>
      </c>
      <c r="M5243">
        <v>0</v>
      </c>
    </row>
    <row r="5244" spans="1:15" x14ac:dyDescent="0.15">
      <c r="A5244">
        <v>258</v>
      </c>
      <c r="B5244" t="s">
        <v>72</v>
      </c>
      <c r="C5244" t="s">
        <v>464</v>
      </c>
      <c r="D5244">
        <v>3</v>
      </c>
      <c r="E5244">
        <v>6050000</v>
      </c>
      <c r="F5244">
        <v>9025000</v>
      </c>
      <c r="G5244">
        <v>7537500</v>
      </c>
      <c r="H5244">
        <v>8232578854.8594408</v>
      </c>
      <c r="I5244">
        <v>3.8747885736389879E-5</v>
      </c>
      <c r="J5244">
        <v>5.2012984247240326E-5</v>
      </c>
      <c r="K5244">
        <v>1526.1487544603283</v>
      </c>
      <c r="L5244">
        <v>109121.61001471894</v>
      </c>
      <c r="M5244">
        <v>0</v>
      </c>
    </row>
    <row r="5245" spans="1:15" x14ac:dyDescent="0.15">
      <c r="A5245">
        <v>258</v>
      </c>
      <c r="B5245" t="s">
        <v>72</v>
      </c>
      <c r="C5245" t="s">
        <v>464</v>
      </c>
      <c r="D5245">
        <v>4</v>
      </c>
      <c r="E5245">
        <v>6050000</v>
      </c>
      <c r="F5245">
        <v>7537500</v>
      </c>
      <c r="G5245">
        <v>6793750</v>
      </c>
      <c r="H5245">
        <v>-66297466.400434501</v>
      </c>
      <c r="I5245">
        <v>-4.3177708208574938E-6</v>
      </c>
      <c r="J5245">
        <v>8.9473276899929511E-6</v>
      </c>
      <c r="K5245">
        <v>-12.290170255845799</v>
      </c>
      <c r="L5245">
        <v>-1075.8596710275547</v>
      </c>
      <c r="M5245">
        <v>0</v>
      </c>
    </row>
    <row r="5246" spans="1:15" x14ac:dyDescent="0.15">
      <c r="A5246">
        <v>258</v>
      </c>
      <c r="B5246" t="s">
        <v>72</v>
      </c>
      <c r="C5246" t="s">
        <v>464</v>
      </c>
      <c r="D5246">
        <v>5</v>
      </c>
      <c r="E5246">
        <v>6793750</v>
      </c>
      <c r="F5246">
        <v>7537500</v>
      </c>
      <c r="G5246">
        <v>7165625</v>
      </c>
      <c r="H5246">
        <v>687843744.678527</v>
      </c>
      <c r="I5246">
        <v>5.7124902722497665E-6</v>
      </c>
      <c r="J5246">
        <v>1.8977588783100211E-5</v>
      </c>
      <c r="K5246">
        <v>127.51191245314649</v>
      </c>
      <c r="L5246">
        <v>9499.2149279166442</v>
      </c>
      <c r="M5246">
        <v>0</v>
      </c>
    </row>
    <row r="5247" spans="1:15" x14ac:dyDescent="0.15">
      <c r="A5247">
        <v>258</v>
      </c>
      <c r="B5247" t="s">
        <v>72</v>
      </c>
      <c r="C5247" t="s">
        <v>464</v>
      </c>
      <c r="D5247">
        <v>6</v>
      </c>
      <c r="E5247">
        <v>6793750</v>
      </c>
      <c r="F5247">
        <v>7165625</v>
      </c>
      <c r="G5247">
        <v>6979687.5</v>
      </c>
      <c r="H5247">
        <v>-79154446.124150217</v>
      </c>
      <c r="I5247">
        <v>-1.7470948114318162E-6</v>
      </c>
      <c r="J5247">
        <v>1.1518003699418629E-5</v>
      </c>
      <c r="K5247">
        <v>-14.673586672183964</v>
      </c>
      <c r="L5247">
        <v>-1234.0686259112636</v>
      </c>
      <c r="M5247">
        <v>0</v>
      </c>
    </row>
    <row r="5248" spans="1:15" x14ac:dyDescent="0.15">
      <c r="A5248">
        <v>258</v>
      </c>
      <c r="B5248" t="s">
        <v>72</v>
      </c>
      <c r="C5248" t="s">
        <v>464</v>
      </c>
      <c r="D5248">
        <v>7</v>
      </c>
      <c r="E5248">
        <v>6979687.5</v>
      </c>
      <c r="F5248">
        <v>7165625</v>
      </c>
      <c r="G5248">
        <v>7072656.25</v>
      </c>
      <c r="H5248">
        <v>124149121.11505823</v>
      </c>
      <c r="I5248">
        <v>1.5136530623600481E-6</v>
      </c>
      <c r="J5248">
        <v>1.4778751573210493E-5</v>
      </c>
      <c r="K5248">
        <v>23.01466282892051</v>
      </c>
      <c r="L5248">
        <v>1655.3393905586495</v>
      </c>
      <c r="M5248">
        <v>0</v>
      </c>
    </row>
    <row r="5249" spans="1:15" x14ac:dyDescent="0.15">
      <c r="A5249">
        <v>258</v>
      </c>
      <c r="B5249" t="s">
        <v>72</v>
      </c>
      <c r="C5249" t="s">
        <v>464</v>
      </c>
      <c r="D5249">
        <v>8</v>
      </c>
      <c r="E5249">
        <v>6979687.5</v>
      </c>
      <c r="F5249">
        <v>7072656.25</v>
      </c>
      <c r="G5249">
        <v>7026171.875</v>
      </c>
      <c r="H5249">
        <v>-13791960.345415272</v>
      </c>
      <c r="I5249">
        <v>-2.1922976297446029E-7</v>
      </c>
      <c r="J5249">
        <v>1.3045868747875985E-5</v>
      </c>
      <c r="K5249">
        <v>-2.5567423615137823</v>
      </c>
      <c r="L5249">
        <v>-296.29409286853337</v>
      </c>
      <c r="M5249">
        <v>0</v>
      </c>
    </row>
    <row r="5250" spans="1:15" x14ac:dyDescent="0.15">
      <c r="A5250">
        <v>258</v>
      </c>
      <c r="B5250" t="s">
        <v>72</v>
      </c>
      <c r="C5250" t="s">
        <v>464</v>
      </c>
      <c r="D5250">
        <v>9</v>
      </c>
      <c r="E5250">
        <v>7026171.875</v>
      </c>
      <c r="F5250">
        <v>7072656.25</v>
      </c>
      <c r="G5250">
        <v>7049414.0625</v>
      </c>
      <c r="H5250">
        <v>44804778.932518557</v>
      </c>
      <c r="I5250">
        <v>6.1984095396311816E-7</v>
      </c>
      <c r="J5250">
        <v>1.3884939464813563E-5</v>
      </c>
      <c r="K5250">
        <v>8.3058733802922102</v>
      </c>
      <c r="L5250">
        <v>535.58160345356441</v>
      </c>
      <c r="M5250">
        <v>0</v>
      </c>
    </row>
    <row r="5251" spans="1:15" x14ac:dyDescent="0.15">
      <c r="A5251">
        <v>258</v>
      </c>
      <c r="B5251" t="s">
        <v>72</v>
      </c>
      <c r="C5251" t="s">
        <v>464</v>
      </c>
      <c r="D5251">
        <v>10</v>
      </c>
      <c r="E5251">
        <v>7026171.875</v>
      </c>
      <c r="F5251">
        <v>7049414.0625</v>
      </c>
      <c r="G5251">
        <v>7037792.96875</v>
      </c>
      <c r="H5251">
        <v>13083334.409920191</v>
      </c>
      <c r="I5251">
        <v>1.9367895035735603E-7</v>
      </c>
      <c r="J5251">
        <v>1.3458777461207801E-5</v>
      </c>
      <c r="K5251">
        <v>2.4253778634749028</v>
      </c>
      <c r="L5251">
        <v>85.901098085923877</v>
      </c>
      <c r="M5251">
        <v>0</v>
      </c>
    </row>
    <row r="5252" spans="1:15" x14ac:dyDescent="0.15">
      <c r="A5252">
        <v>258</v>
      </c>
      <c r="B5252" t="s">
        <v>72</v>
      </c>
      <c r="C5252" t="s">
        <v>464</v>
      </c>
      <c r="D5252">
        <v>11</v>
      </c>
      <c r="E5252">
        <v>7026171.875</v>
      </c>
      <c r="F5252">
        <v>7037792.96875</v>
      </c>
      <c r="G5252">
        <v>7031982.421875</v>
      </c>
      <c r="H5252">
        <v>-939479.19419091579</v>
      </c>
      <c r="I5252">
        <v>-1.4404832791457397E-8</v>
      </c>
      <c r="J5252">
        <v>1.3250693678058988E-5</v>
      </c>
      <c r="K5252">
        <v>-0.1741598868754885</v>
      </c>
      <c r="L5252">
        <v>-113.36009019687529</v>
      </c>
      <c r="M5252">
        <v>0</v>
      </c>
    </row>
    <row r="5253" spans="1:15" x14ac:dyDescent="0.15">
      <c r="A5253">
        <v>258</v>
      </c>
      <c r="B5253" t="s">
        <v>72</v>
      </c>
      <c r="C5253" t="s">
        <v>464</v>
      </c>
      <c r="D5253">
        <v>12</v>
      </c>
      <c r="E5253">
        <v>7031982.421875</v>
      </c>
      <c r="F5253">
        <v>7037792.96875</v>
      </c>
      <c r="G5253">
        <v>7034887.6953125</v>
      </c>
      <c r="H5253">
        <v>5923125.880899217</v>
      </c>
      <c r="I5253">
        <v>8.9226802942327918E-8</v>
      </c>
      <c r="J5253">
        <v>1.3354325313792773E-5</v>
      </c>
      <c r="K5253">
        <v>1.098024245502403</v>
      </c>
      <c r="L5253">
        <v>-15.803547441902651</v>
      </c>
      <c r="M5253">
        <v>0</v>
      </c>
    </row>
    <row r="5254" spans="1:15" x14ac:dyDescent="0.15">
      <c r="A5254">
        <v>258</v>
      </c>
      <c r="B5254" t="s">
        <v>72</v>
      </c>
      <c r="C5254" t="s">
        <v>464</v>
      </c>
      <c r="D5254">
        <v>13</v>
      </c>
      <c r="E5254">
        <v>7034887.6953125</v>
      </c>
      <c r="F5254">
        <v>7037792.96875</v>
      </c>
      <c r="G5254">
        <v>7036340.33203125</v>
      </c>
      <c r="H5254">
        <v>9465665.3618852776</v>
      </c>
      <c r="I5254">
        <v>1.4134924412891602E-7</v>
      </c>
      <c r="J5254">
        <v>1.3406447754979361E-5</v>
      </c>
      <c r="K5254">
        <v>1.7547373255529093</v>
      </c>
      <c r="L5254">
        <v>34.525405469589195</v>
      </c>
      <c r="M5254">
        <v>0</v>
      </c>
    </row>
    <row r="5255" spans="1:15" x14ac:dyDescent="0.15">
      <c r="A5255">
        <v>258</v>
      </c>
      <c r="B5255" t="s">
        <v>72</v>
      </c>
      <c r="C5255" t="s">
        <v>464</v>
      </c>
      <c r="D5255">
        <v>14</v>
      </c>
      <c r="E5255">
        <v>7034887.6953125</v>
      </c>
      <c r="F5255">
        <v>7036340.33203125</v>
      </c>
      <c r="G5255">
        <v>7035614.013671875</v>
      </c>
      <c r="H5255">
        <v>7685089.9241842218</v>
      </c>
      <c r="I5255">
        <v>1.1526283161543967E-7</v>
      </c>
      <c r="J5255">
        <v>1.3380361342465885E-5</v>
      </c>
      <c r="K5255">
        <v>1.424655702968012</v>
      </c>
      <c r="L5255">
        <v>9.2312612552402715</v>
      </c>
      <c r="M5255">
        <v>0</v>
      </c>
    </row>
    <row r="5256" spans="1:15" x14ac:dyDescent="0.15">
      <c r="A5256">
        <v>258</v>
      </c>
      <c r="B5256" t="s">
        <v>72</v>
      </c>
      <c r="C5256" t="s">
        <v>464</v>
      </c>
      <c r="D5256">
        <v>15</v>
      </c>
      <c r="E5256">
        <v>7034887.6953125</v>
      </c>
      <c r="F5256">
        <v>7035614.013671875</v>
      </c>
      <c r="G5256">
        <v>7035250.8544921875</v>
      </c>
      <c r="H5256">
        <v>6801705.5594353611</v>
      </c>
      <c r="I5256">
        <v>1.0223733172416706E-7</v>
      </c>
      <c r="J5256">
        <v>1.3367335842574612E-5</v>
      </c>
      <c r="K5256">
        <v>1.2608946298292574</v>
      </c>
      <c r="L5256">
        <v>-3.3196441731385002</v>
      </c>
      <c r="M5256">
        <v>0</v>
      </c>
    </row>
    <row r="5257" spans="1:15" x14ac:dyDescent="0.15">
      <c r="A5257">
        <v>258</v>
      </c>
      <c r="B5257" t="s">
        <v>72</v>
      </c>
      <c r="C5257" t="s">
        <v>464</v>
      </c>
      <c r="D5257">
        <v>16</v>
      </c>
      <c r="E5257">
        <v>7035250.8544921875</v>
      </c>
      <c r="F5257">
        <v>7035614.013671875</v>
      </c>
      <c r="G5257">
        <v>7035432.4340820313</v>
      </c>
      <c r="H5257">
        <v>7242778.3878318612</v>
      </c>
      <c r="I5257">
        <v>1.0874794365887926E-7</v>
      </c>
      <c r="J5257">
        <v>1.3373846454509324E-5</v>
      </c>
      <c r="K5257">
        <v>1.3426603510632882</v>
      </c>
      <c r="L5257">
        <v>2.9471671527307328</v>
      </c>
      <c r="M5257">
        <v>0</v>
      </c>
    </row>
    <row r="5258" spans="1:15" x14ac:dyDescent="0.15">
      <c r="A5258">
        <v>258</v>
      </c>
      <c r="B5258" t="s">
        <v>72</v>
      </c>
      <c r="C5258" t="s">
        <v>464</v>
      </c>
      <c r="D5258">
        <v>17</v>
      </c>
      <c r="E5258">
        <v>7035250.8544921875</v>
      </c>
      <c r="F5258">
        <v>7035432.4340820313</v>
      </c>
      <c r="G5258">
        <v>7035341.6442871094</v>
      </c>
      <c r="H5258">
        <v>7022168.1320210146</v>
      </c>
      <c r="I5258">
        <v>1.0549329729129698E-7</v>
      </c>
      <c r="J5258">
        <v>1.3370591808141742E-5</v>
      </c>
      <c r="K5258">
        <v>1.3017638017483473</v>
      </c>
      <c r="L5258">
        <v>-0.18724765522641038</v>
      </c>
      <c r="M5258">
        <v>0</v>
      </c>
    </row>
    <row r="5259" spans="1:15" x14ac:dyDescent="0.15">
      <c r="A5259">
        <v>258</v>
      </c>
      <c r="B5259" t="s">
        <v>72</v>
      </c>
      <c r="C5259" t="s">
        <v>465</v>
      </c>
      <c r="D5259">
        <v>17</v>
      </c>
      <c r="E5259">
        <v>7035250.8544921875</v>
      </c>
      <c r="F5259">
        <v>7035432.4340820313</v>
      </c>
      <c r="G5259">
        <v>7035341.6442871094</v>
      </c>
      <c r="H5259">
        <v>7022168.1320210146</v>
      </c>
      <c r="I5259">
        <v>1.0549329729129698E-7</v>
      </c>
      <c r="J5259">
        <v>1.3370591808141742E-5</v>
      </c>
      <c r="K5259">
        <v>1.3017638017483473</v>
      </c>
      <c r="L5259">
        <v>-0.18724765522641038</v>
      </c>
      <c r="M5259">
        <v>0</v>
      </c>
      <c r="N5259" t="s">
        <v>466</v>
      </c>
      <c r="O5259" t="s">
        <v>467</v>
      </c>
    </row>
    <row r="5260" spans="1:15" x14ac:dyDescent="0.15">
      <c r="A5260">
        <v>259</v>
      </c>
      <c r="B5260" t="s">
        <v>295</v>
      </c>
      <c r="C5260" t="s">
        <v>461</v>
      </c>
      <c r="D5260">
        <v>0</v>
      </c>
      <c r="E5260">
        <v>100000</v>
      </c>
      <c r="F5260">
        <v>12000000</v>
      </c>
      <c r="G5260">
        <v>100000</v>
      </c>
      <c r="H5260">
        <v>15140.3473277703</v>
      </c>
      <c r="I5260">
        <v>-8.4175273865247997E-5</v>
      </c>
      <c r="J5260">
        <v>-2.3702654259799513E-5</v>
      </c>
      <c r="K5260">
        <v>4.6371651802796119E-3</v>
      </c>
      <c r="L5260">
        <v>-84.8596526722297</v>
      </c>
      <c r="M5260">
        <v>0</v>
      </c>
      <c r="O5260" t="s">
        <v>462</v>
      </c>
    </row>
    <row r="5261" spans="1:15" x14ac:dyDescent="0.15">
      <c r="A5261">
        <v>259</v>
      </c>
      <c r="B5261" t="s">
        <v>295</v>
      </c>
      <c r="C5261" t="s">
        <v>461</v>
      </c>
      <c r="D5261">
        <v>0</v>
      </c>
      <c r="E5261">
        <v>100000</v>
      </c>
      <c r="F5261">
        <v>12000000</v>
      </c>
      <c r="G5261">
        <v>12000000</v>
      </c>
      <c r="H5261">
        <v>3.602030688636519E+17</v>
      </c>
      <c r="I5261">
        <v>536.8708615273805</v>
      </c>
      <c r="J5261">
        <v>536.87092200000006</v>
      </c>
      <c r="K5261">
        <v>110322510613.78867</v>
      </c>
      <c r="L5261">
        <v>3001692240430.4326</v>
      </c>
      <c r="M5261">
        <v>5</v>
      </c>
      <c r="O5261" t="s">
        <v>463</v>
      </c>
    </row>
    <row r="5262" spans="1:15" x14ac:dyDescent="0.15">
      <c r="A5262">
        <v>259</v>
      </c>
      <c r="B5262" t="s">
        <v>295</v>
      </c>
      <c r="C5262" t="s">
        <v>464</v>
      </c>
      <c r="D5262">
        <v>1</v>
      </c>
      <c r="E5262">
        <v>100000</v>
      </c>
      <c r="F5262">
        <v>12000000</v>
      </c>
      <c r="G5262">
        <v>6050000</v>
      </c>
      <c r="H5262">
        <v>31889910511806.234</v>
      </c>
      <c r="I5262">
        <v>0.17322191189735239</v>
      </c>
      <c r="J5262">
        <v>0.17328238451695785</v>
      </c>
      <c r="K5262">
        <v>9767198.8248474728</v>
      </c>
      <c r="L5262">
        <v>527105858.87283033</v>
      </c>
      <c r="M5262">
        <v>0</v>
      </c>
    </row>
    <row r="5263" spans="1:15" x14ac:dyDescent="0.15">
      <c r="A5263">
        <v>259</v>
      </c>
      <c r="B5263" t="s">
        <v>295</v>
      </c>
      <c r="C5263" t="s">
        <v>464</v>
      </c>
      <c r="D5263">
        <v>2</v>
      </c>
      <c r="E5263">
        <v>100000</v>
      </c>
      <c r="F5263">
        <v>6050000</v>
      </c>
      <c r="G5263">
        <v>3075000</v>
      </c>
      <c r="H5263">
        <v>63673.68443917299</v>
      </c>
      <c r="I5263">
        <v>-6.0543212011766365E-5</v>
      </c>
      <c r="J5263">
        <v>-7.0592406317883105E-8</v>
      </c>
      <c r="K5263">
        <v>1.9501890279615408E-2</v>
      </c>
      <c r="L5263">
        <v>-97.929311075148846</v>
      </c>
      <c r="M5263">
        <v>0</v>
      </c>
    </row>
    <row r="5264" spans="1:15" x14ac:dyDescent="0.15">
      <c r="A5264">
        <v>259</v>
      </c>
      <c r="B5264" t="s">
        <v>295</v>
      </c>
      <c r="C5264" t="s">
        <v>464</v>
      </c>
      <c r="D5264">
        <v>3</v>
      </c>
      <c r="E5264">
        <v>3075000</v>
      </c>
      <c r="F5264">
        <v>6050000</v>
      </c>
      <c r="G5264">
        <v>4562500</v>
      </c>
      <c r="H5264">
        <v>175438999.97378767</v>
      </c>
      <c r="I5264">
        <v>1.0160842603799387E-5</v>
      </c>
      <c r="J5264">
        <v>7.0633462209247872E-5</v>
      </c>
      <c r="K5264">
        <v>53.733220535128432</v>
      </c>
      <c r="L5264">
        <v>3745.2383555898668</v>
      </c>
      <c r="M5264">
        <v>0</v>
      </c>
    </row>
    <row r="5265" spans="1:13" x14ac:dyDescent="0.15">
      <c r="A5265">
        <v>259</v>
      </c>
      <c r="B5265" t="s">
        <v>295</v>
      </c>
      <c r="C5265" t="s">
        <v>464</v>
      </c>
      <c r="D5265">
        <v>4</v>
      </c>
      <c r="E5265">
        <v>3075000</v>
      </c>
      <c r="F5265">
        <v>4562500</v>
      </c>
      <c r="G5265">
        <v>3818750</v>
      </c>
      <c r="H5265">
        <v>-108982.31277715288</v>
      </c>
      <c r="I5265">
        <v>-5.3456937508662144E-5</v>
      </c>
      <c r="J5265">
        <v>7.0156820967863378E-6</v>
      </c>
      <c r="K5265">
        <v>-3.3378955920622219E-2</v>
      </c>
      <c r="L5265">
        <v>-102.85387398434443</v>
      </c>
      <c r="M5265">
        <v>0</v>
      </c>
    </row>
    <row r="5266" spans="1:13" x14ac:dyDescent="0.15">
      <c r="A5266">
        <v>259</v>
      </c>
      <c r="B5266" t="s">
        <v>295</v>
      </c>
      <c r="C5266" t="s">
        <v>464</v>
      </c>
      <c r="D5266">
        <v>5</v>
      </c>
      <c r="E5266">
        <v>3818750</v>
      </c>
      <c r="F5266">
        <v>4562500</v>
      </c>
      <c r="G5266">
        <v>4190625</v>
      </c>
      <c r="H5266">
        <v>-383625.71894154971</v>
      </c>
      <c r="I5266">
        <v>-4.3859588904406646E-5</v>
      </c>
      <c r="J5266">
        <v>1.6613030701041842E-5</v>
      </c>
      <c r="K5266">
        <v>-0.1174963683212589</v>
      </c>
      <c r="L5266">
        <v>-109.15437957205786</v>
      </c>
      <c r="M5266">
        <v>0</v>
      </c>
    </row>
    <row r="5267" spans="1:13" x14ac:dyDescent="0.15">
      <c r="A5267">
        <v>259</v>
      </c>
      <c r="B5267" t="s">
        <v>295</v>
      </c>
      <c r="C5267" t="s">
        <v>464</v>
      </c>
      <c r="D5267">
        <v>6</v>
      </c>
      <c r="E5267">
        <v>4190625</v>
      </c>
      <c r="F5267">
        <v>4562500</v>
      </c>
      <c r="G5267">
        <v>4376562.5</v>
      </c>
      <c r="H5267">
        <v>-6343848.8668141533</v>
      </c>
      <c r="I5267">
        <v>-3.2427252574790462E-5</v>
      </c>
      <c r="J5267">
        <v>2.8045367030658019E-5</v>
      </c>
      <c r="K5267">
        <v>-1.9429854835753719</v>
      </c>
      <c r="L5267">
        <v>-244.95049178011632</v>
      </c>
      <c r="M5267">
        <v>0</v>
      </c>
    </row>
    <row r="5268" spans="1:13" x14ac:dyDescent="0.15">
      <c r="A5268">
        <v>259</v>
      </c>
      <c r="B5268" t="s">
        <v>295</v>
      </c>
      <c r="C5268" t="s">
        <v>464</v>
      </c>
      <c r="D5268">
        <v>7</v>
      </c>
      <c r="E5268">
        <v>4376562.5</v>
      </c>
      <c r="F5268">
        <v>4562500</v>
      </c>
      <c r="G5268">
        <v>4469531.25</v>
      </c>
      <c r="H5268">
        <v>-134328830.18919489</v>
      </c>
      <c r="I5268">
        <v>-1.6017499656912761E-5</v>
      </c>
      <c r="J5268">
        <v>4.4455119948535724E-5</v>
      </c>
      <c r="K5268">
        <v>-41.142053123081276</v>
      </c>
      <c r="L5268">
        <v>-3105.4344108052692</v>
      </c>
      <c r="M5268">
        <v>0</v>
      </c>
    </row>
    <row r="5269" spans="1:13" x14ac:dyDescent="0.15">
      <c r="A5269">
        <v>259</v>
      </c>
      <c r="B5269" t="s">
        <v>295</v>
      </c>
      <c r="C5269" t="s">
        <v>464</v>
      </c>
      <c r="D5269">
        <v>8</v>
      </c>
      <c r="E5269">
        <v>4469531.25</v>
      </c>
      <c r="F5269">
        <v>4562500</v>
      </c>
      <c r="G5269">
        <v>4516015.625</v>
      </c>
      <c r="H5269">
        <v>-63601272.251540579</v>
      </c>
      <c r="I5269">
        <v>-4.4540557093440678E-6</v>
      </c>
      <c r="J5269">
        <v>5.6018563896104417E-5</v>
      </c>
      <c r="K5269">
        <v>-19.479711972351545</v>
      </c>
      <c r="L5269">
        <v>-1508.3492514829502</v>
      </c>
      <c r="M5269">
        <v>0</v>
      </c>
    </row>
    <row r="5270" spans="1:13" x14ac:dyDescent="0.15">
      <c r="A5270">
        <v>259</v>
      </c>
      <c r="B5270" t="s">
        <v>295</v>
      </c>
      <c r="C5270" t="s">
        <v>464</v>
      </c>
      <c r="D5270">
        <v>9</v>
      </c>
      <c r="E5270">
        <v>4516015.625</v>
      </c>
      <c r="F5270">
        <v>4562500</v>
      </c>
      <c r="G5270">
        <v>4539257.8125</v>
      </c>
      <c r="H5270">
        <v>38323626.340948433</v>
      </c>
      <c r="I5270">
        <v>2.4253417807368075E-6</v>
      </c>
      <c r="J5270">
        <v>6.2897961386185292E-5</v>
      </c>
      <c r="K5270">
        <v>11.737708640562884</v>
      </c>
      <c r="L5270">
        <v>744.27075799516365</v>
      </c>
      <c r="M5270">
        <v>0</v>
      </c>
    </row>
    <row r="5271" spans="1:13" x14ac:dyDescent="0.15">
      <c r="A5271">
        <v>259</v>
      </c>
      <c r="B5271" t="s">
        <v>295</v>
      </c>
      <c r="C5271" t="s">
        <v>464</v>
      </c>
      <c r="D5271">
        <v>10</v>
      </c>
      <c r="E5271">
        <v>4516015.625</v>
      </c>
      <c r="F5271">
        <v>4539257.8125</v>
      </c>
      <c r="G5271">
        <v>4527636.71875</v>
      </c>
      <c r="H5271">
        <v>-16781550.951381724</v>
      </c>
      <c r="I5271">
        <v>-1.1151213678077567E-6</v>
      </c>
      <c r="J5271">
        <v>5.9357498237640728E-5</v>
      </c>
      <c r="K5271">
        <v>-5.1398308148519742</v>
      </c>
      <c r="L5271">
        <v>-470.64702832463138</v>
      </c>
      <c r="M5271">
        <v>0</v>
      </c>
    </row>
    <row r="5272" spans="1:13" x14ac:dyDescent="0.15">
      <c r="A5272">
        <v>259</v>
      </c>
      <c r="B5272" t="s">
        <v>295</v>
      </c>
      <c r="C5272" t="s">
        <v>464</v>
      </c>
      <c r="D5272">
        <v>11</v>
      </c>
      <c r="E5272">
        <v>4527636.71875</v>
      </c>
      <c r="F5272">
        <v>4539257.8125</v>
      </c>
      <c r="G5272">
        <v>4533447.265625</v>
      </c>
      <c r="H5272">
        <v>9706203.0024842825</v>
      </c>
      <c r="I5272">
        <v>6.2916332642573824E-7</v>
      </c>
      <c r="J5272">
        <v>6.1101782931874223E-5</v>
      </c>
      <c r="K5272">
        <v>2.9728027779976958</v>
      </c>
      <c r="L5272">
        <v>114.10203833365082</v>
      </c>
      <c r="M5272">
        <v>0</v>
      </c>
    </row>
    <row r="5273" spans="1:13" x14ac:dyDescent="0.15">
      <c r="A5273">
        <v>259</v>
      </c>
      <c r="B5273" t="s">
        <v>295</v>
      </c>
      <c r="C5273" t="s">
        <v>464</v>
      </c>
      <c r="D5273">
        <v>12</v>
      </c>
      <c r="E5273">
        <v>4527636.71875</v>
      </c>
      <c r="F5273">
        <v>4533447.265625</v>
      </c>
      <c r="G5273">
        <v>4530541.9921875</v>
      </c>
      <c r="H5273">
        <v>-3800096.3234374495</v>
      </c>
      <c r="I5273">
        <v>-2.4937250598923389E-7</v>
      </c>
      <c r="J5273">
        <v>6.0223247099459251E-5</v>
      </c>
      <c r="K5273">
        <v>-1.1638883819019912</v>
      </c>
      <c r="L5273">
        <v>-183.87730055234812</v>
      </c>
      <c r="M5273">
        <v>0</v>
      </c>
    </row>
    <row r="5274" spans="1:13" x14ac:dyDescent="0.15">
      <c r="A5274">
        <v>259</v>
      </c>
      <c r="B5274" t="s">
        <v>295</v>
      </c>
      <c r="C5274" t="s">
        <v>464</v>
      </c>
      <c r="D5274">
        <v>13</v>
      </c>
      <c r="E5274">
        <v>4530541.9921875</v>
      </c>
      <c r="F5274">
        <v>4533447.265625</v>
      </c>
      <c r="G5274">
        <v>4531994.62890625</v>
      </c>
      <c r="H5274">
        <v>2887074.4630453247</v>
      </c>
      <c r="I5274">
        <v>1.8829127373084836E-7</v>
      </c>
      <c r="J5274">
        <v>6.0660910879179333E-5</v>
      </c>
      <c r="K5274">
        <v>0.88424927665644559</v>
      </c>
      <c r="L5274">
        <v>-36.295721874187436</v>
      </c>
      <c r="M5274">
        <v>0</v>
      </c>
    </row>
    <row r="5275" spans="1:13" x14ac:dyDescent="0.15">
      <c r="A5275">
        <v>259</v>
      </c>
      <c r="B5275" t="s">
        <v>295</v>
      </c>
      <c r="C5275" t="s">
        <v>464</v>
      </c>
      <c r="D5275">
        <v>14</v>
      </c>
      <c r="E5275">
        <v>4531994.62890625</v>
      </c>
      <c r="F5275">
        <v>4533447.265625</v>
      </c>
      <c r="G5275">
        <v>4532720.947265625</v>
      </c>
      <c r="H5275">
        <v>6280105.9529103134</v>
      </c>
      <c r="I5275">
        <v>4.0832612455899884E-7</v>
      </c>
      <c r="J5275">
        <v>6.0880945730007483E-5</v>
      </c>
      <c r="K5275">
        <v>1.9234623897885943</v>
      </c>
      <c r="L5275">
        <v>38.550465073275745</v>
      </c>
      <c r="M5275">
        <v>0</v>
      </c>
    </row>
    <row r="5276" spans="1:13" x14ac:dyDescent="0.15">
      <c r="A5276">
        <v>259</v>
      </c>
      <c r="B5276" t="s">
        <v>295</v>
      </c>
      <c r="C5276" t="s">
        <v>464</v>
      </c>
      <c r="D5276">
        <v>15</v>
      </c>
      <c r="E5276">
        <v>4531994.62890625</v>
      </c>
      <c r="F5276">
        <v>4532720.947265625</v>
      </c>
      <c r="G5276">
        <v>4532357.7880859375</v>
      </c>
      <c r="H5276">
        <v>4579454.1328424159</v>
      </c>
      <c r="I5276">
        <v>2.9820792771369177E-7</v>
      </c>
      <c r="J5276">
        <v>6.0770827533162176E-5</v>
      </c>
      <c r="K5276">
        <v>1.4025890417027684</v>
      </c>
      <c r="L5276">
        <v>1.0391135686657194</v>
      </c>
      <c r="M5276">
        <v>0</v>
      </c>
    </row>
    <row r="5277" spans="1:13" x14ac:dyDescent="0.15">
      <c r="A5277">
        <v>259</v>
      </c>
      <c r="B5277" t="s">
        <v>295</v>
      </c>
      <c r="C5277" t="s">
        <v>464</v>
      </c>
      <c r="D5277">
        <v>16</v>
      </c>
      <c r="E5277">
        <v>4531994.62890625</v>
      </c>
      <c r="F5277">
        <v>4532357.7880859375</v>
      </c>
      <c r="G5277">
        <v>4532176.2084960938</v>
      </c>
      <c r="H5277">
        <v>3732150.2375891535</v>
      </c>
      <c r="I5277">
        <v>2.4321917234518725E-7</v>
      </c>
      <c r="J5277">
        <v>6.0715838777793672E-5</v>
      </c>
      <c r="K5277">
        <v>1.1430779462751879</v>
      </c>
      <c r="L5277">
        <v>-17.65213738616778</v>
      </c>
      <c r="M5277">
        <v>0</v>
      </c>
    </row>
    <row r="5278" spans="1:13" x14ac:dyDescent="0.15">
      <c r="A5278">
        <v>259</v>
      </c>
      <c r="B5278" t="s">
        <v>295</v>
      </c>
      <c r="C5278" t="s">
        <v>464</v>
      </c>
      <c r="D5278">
        <v>17</v>
      </c>
      <c r="E5278">
        <v>4532176.2084960938</v>
      </c>
      <c r="F5278">
        <v>4532357.7880859375</v>
      </c>
      <c r="G5278">
        <v>4532266.9982910156</v>
      </c>
      <c r="H5278">
        <v>4155503.2104941984</v>
      </c>
      <c r="I5278">
        <v>2.7070462274841612E-7</v>
      </c>
      <c r="J5278">
        <v>6.0743324228196901E-5</v>
      </c>
      <c r="K5278">
        <v>1.2727419244140727</v>
      </c>
      <c r="L5278">
        <v>-8.3129212806501425</v>
      </c>
      <c r="M5278">
        <v>0</v>
      </c>
    </row>
    <row r="5279" spans="1:13" x14ac:dyDescent="0.15">
      <c r="A5279">
        <v>259</v>
      </c>
      <c r="B5279" t="s">
        <v>295</v>
      </c>
      <c r="C5279" t="s">
        <v>464</v>
      </c>
      <c r="D5279">
        <v>18</v>
      </c>
      <c r="E5279">
        <v>4532266.9982910156</v>
      </c>
      <c r="F5279">
        <v>4532357.7880859375</v>
      </c>
      <c r="G5279">
        <v>4532312.3931884766</v>
      </c>
      <c r="H5279">
        <v>4367454.5943639372</v>
      </c>
      <c r="I5279">
        <v>2.8445733165874843E-7</v>
      </c>
      <c r="J5279">
        <v>6.0757076937107233E-5</v>
      </c>
      <c r="K5279">
        <v>1.3376581086940786</v>
      </c>
      <c r="L5279">
        <v>-3.6373882584153061</v>
      </c>
      <c r="M5279">
        <v>0</v>
      </c>
    </row>
    <row r="5280" spans="1:13" x14ac:dyDescent="0.15">
      <c r="A5280">
        <v>259</v>
      </c>
      <c r="B5280" t="s">
        <v>295</v>
      </c>
      <c r="C5280" t="s">
        <v>464</v>
      </c>
      <c r="D5280">
        <v>19</v>
      </c>
      <c r="E5280">
        <v>4532312.3931884766</v>
      </c>
      <c r="F5280">
        <v>4532357.7880859375</v>
      </c>
      <c r="G5280">
        <v>4532335.090637207</v>
      </c>
      <c r="H5280">
        <v>4473438.2089164453</v>
      </c>
      <c r="I5280">
        <v>2.9133223609550181E-7</v>
      </c>
      <c r="J5280">
        <v>6.0763951841543986E-5</v>
      </c>
      <c r="K5280">
        <v>1.3701186273627375</v>
      </c>
      <c r="L5280">
        <v>-1.2994820670349283</v>
      </c>
      <c r="M5280">
        <v>0</v>
      </c>
    </row>
    <row r="5281" spans="1:15" x14ac:dyDescent="0.15">
      <c r="A5281">
        <v>259</v>
      </c>
      <c r="B5281" t="s">
        <v>295</v>
      </c>
      <c r="C5281" t="s">
        <v>464</v>
      </c>
      <c r="D5281">
        <v>20</v>
      </c>
      <c r="E5281">
        <v>4532335.090637207</v>
      </c>
      <c r="F5281">
        <v>4532357.7880859375</v>
      </c>
      <c r="G5281">
        <v>4532346.4393615723</v>
      </c>
      <c r="H5281">
        <v>4526360.9732906101</v>
      </c>
      <c r="I5281">
        <v>2.9476471993187658E-7</v>
      </c>
      <c r="J5281">
        <v>6.0767384325380361E-5</v>
      </c>
      <c r="K5281">
        <v>1.3863277403300396</v>
      </c>
      <c r="L5281">
        <v>-0.13206108912992215</v>
      </c>
      <c r="M5281">
        <v>0</v>
      </c>
    </row>
    <row r="5282" spans="1:15" x14ac:dyDescent="0.15">
      <c r="A5282">
        <v>259</v>
      </c>
      <c r="B5282" t="s">
        <v>295</v>
      </c>
      <c r="C5282" t="s">
        <v>465</v>
      </c>
      <c r="D5282">
        <v>20</v>
      </c>
      <c r="E5282">
        <v>4532335.090637207</v>
      </c>
      <c r="F5282">
        <v>4532357.7880859375</v>
      </c>
      <c r="G5282">
        <v>4532346.4393615723</v>
      </c>
      <c r="H5282">
        <v>4526360.9732906101</v>
      </c>
      <c r="I5282">
        <v>2.9476471993187658E-7</v>
      </c>
      <c r="J5282">
        <v>6.0767384325380361E-5</v>
      </c>
      <c r="K5282">
        <v>1.3863277403300396</v>
      </c>
      <c r="L5282">
        <v>-0.13206108912992215</v>
      </c>
      <c r="M5282">
        <v>0</v>
      </c>
      <c r="N5282" t="s">
        <v>466</v>
      </c>
      <c r="O5282" t="s">
        <v>467</v>
      </c>
    </row>
    <row r="5283" spans="1:15" x14ac:dyDescent="0.15">
      <c r="A5283">
        <v>260</v>
      </c>
      <c r="B5283" t="s">
        <v>73</v>
      </c>
      <c r="C5283" t="s">
        <v>461</v>
      </c>
      <c r="D5283">
        <v>0</v>
      </c>
      <c r="E5283">
        <v>100000</v>
      </c>
      <c r="F5283">
        <v>12000000</v>
      </c>
      <c r="G5283">
        <v>100000</v>
      </c>
      <c r="H5283">
        <v>-8834.4711029621467</v>
      </c>
      <c r="I5283">
        <v>-2.627234195517538E-5</v>
      </c>
      <c r="J5283">
        <v>-1.3539142584977239E-5</v>
      </c>
      <c r="K5283">
        <v>-1.3209968174798762E-3</v>
      </c>
      <c r="L5283">
        <v>-108.83447110296214</v>
      </c>
      <c r="M5283">
        <v>0</v>
      </c>
      <c r="O5283" t="s">
        <v>462</v>
      </c>
    </row>
    <row r="5284" spans="1:15" x14ac:dyDescent="0.15">
      <c r="A5284">
        <v>260</v>
      </c>
      <c r="B5284" t="s">
        <v>73</v>
      </c>
      <c r="C5284" t="s">
        <v>461</v>
      </c>
      <c r="D5284">
        <v>0</v>
      </c>
      <c r="E5284">
        <v>100000</v>
      </c>
      <c r="F5284">
        <v>12000000</v>
      </c>
      <c r="G5284">
        <v>12000000</v>
      </c>
      <c r="H5284">
        <v>2562076723840.2451</v>
      </c>
      <c r="I5284">
        <v>2.9508283178979943E-3</v>
      </c>
      <c r="J5284">
        <v>2.9635615172681927E-3</v>
      </c>
      <c r="K5284">
        <v>383101.05482120259</v>
      </c>
      <c r="L5284">
        <v>21350539.365335375</v>
      </c>
      <c r="M5284">
        <v>0</v>
      </c>
      <c r="O5284" t="s">
        <v>463</v>
      </c>
    </row>
    <row r="5285" spans="1:15" x14ac:dyDescent="0.15">
      <c r="A5285">
        <v>260</v>
      </c>
      <c r="B5285" t="s">
        <v>73</v>
      </c>
      <c r="C5285" t="s">
        <v>464</v>
      </c>
      <c r="D5285">
        <v>1</v>
      </c>
      <c r="E5285">
        <v>100000</v>
      </c>
      <c r="F5285">
        <v>12000000</v>
      </c>
      <c r="G5285">
        <v>6050000</v>
      </c>
      <c r="H5285">
        <v>-54760.752390331676</v>
      </c>
      <c r="I5285">
        <v>-1.5278320258239621E-5</v>
      </c>
      <c r="J5285">
        <v>-2.5451208880414796E-6</v>
      </c>
      <c r="K5285">
        <v>-8.1882411281165319E-3</v>
      </c>
      <c r="L5285">
        <v>-100.90513640314597</v>
      </c>
      <c r="M5285">
        <v>0</v>
      </c>
    </row>
    <row r="5286" spans="1:15" x14ac:dyDescent="0.15">
      <c r="A5286">
        <v>260</v>
      </c>
      <c r="B5286" t="s">
        <v>73</v>
      </c>
      <c r="C5286" t="s">
        <v>464</v>
      </c>
      <c r="D5286">
        <v>2</v>
      </c>
      <c r="E5286">
        <v>6050000</v>
      </c>
      <c r="F5286">
        <v>12000000</v>
      </c>
      <c r="G5286">
        <v>9025000</v>
      </c>
      <c r="H5286">
        <v>-1088225.767610051</v>
      </c>
      <c r="I5286">
        <v>-8.5809906615887518E-6</v>
      </c>
      <c r="J5286">
        <v>4.152208708609389E-6</v>
      </c>
      <c r="K5286">
        <v>-0.16271973261992709</v>
      </c>
      <c r="L5286">
        <v>-112.05790324221663</v>
      </c>
      <c r="M5286">
        <v>0</v>
      </c>
    </row>
    <row r="5287" spans="1:15" x14ac:dyDescent="0.15">
      <c r="A5287">
        <v>260</v>
      </c>
      <c r="B5287" t="s">
        <v>73</v>
      </c>
      <c r="C5287" t="s">
        <v>464</v>
      </c>
      <c r="D5287">
        <v>3</v>
      </c>
      <c r="E5287">
        <v>9025000</v>
      </c>
      <c r="F5287">
        <v>12000000</v>
      </c>
      <c r="G5287">
        <v>10512500</v>
      </c>
      <c r="H5287">
        <v>11791066124.948334</v>
      </c>
      <c r="I5287">
        <v>4.822092912328283E-5</v>
      </c>
      <c r="J5287">
        <v>6.0954128493480971E-5</v>
      </c>
      <c r="K5287">
        <v>1763.0892267595959</v>
      </c>
      <c r="L5287">
        <v>112062.34125991281</v>
      </c>
      <c r="M5287">
        <v>0</v>
      </c>
    </row>
    <row r="5288" spans="1:15" x14ac:dyDescent="0.15">
      <c r="A5288">
        <v>260</v>
      </c>
      <c r="B5288" t="s">
        <v>73</v>
      </c>
      <c r="C5288" t="s">
        <v>464</v>
      </c>
      <c r="D5288">
        <v>4</v>
      </c>
      <c r="E5288">
        <v>9025000</v>
      </c>
      <c r="F5288">
        <v>10512500</v>
      </c>
      <c r="G5288">
        <v>9768750</v>
      </c>
      <c r="H5288">
        <v>-90711774.619910508</v>
      </c>
      <c r="I5288">
        <v>-2.583661646656672E-6</v>
      </c>
      <c r="J5288">
        <v>1.0149537723541469E-5</v>
      </c>
      <c r="K5288">
        <v>-13.563909393588407</v>
      </c>
      <c r="L5288">
        <v>-1028.5914228525708</v>
      </c>
      <c r="M5288">
        <v>0</v>
      </c>
    </row>
    <row r="5289" spans="1:15" x14ac:dyDescent="0.15">
      <c r="A5289">
        <v>260</v>
      </c>
      <c r="B5289" t="s">
        <v>73</v>
      </c>
      <c r="C5289" t="s">
        <v>464</v>
      </c>
      <c r="D5289">
        <v>5</v>
      </c>
      <c r="E5289">
        <v>9768750</v>
      </c>
      <c r="F5289">
        <v>10512500</v>
      </c>
      <c r="G5289">
        <v>10140625</v>
      </c>
      <c r="H5289">
        <v>1648912660.8019791</v>
      </c>
      <c r="I5289">
        <v>1.0935143033067889E-5</v>
      </c>
      <c r="J5289">
        <v>2.366834240326603E-5</v>
      </c>
      <c r="K5289">
        <v>246.55786994326672</v>
      </c>
      <c r="L5289">
        <v>16160.463835335388</v>
      </c>
      <c r="M5289">
        <v>0</v>
      </c>
    </row>
    <row r="5290" spans="1:15" x14ac:dyDescent="0.15">
      <c r="A5290">
        <v>260</v>
      </c>
      <c r="B5290" t="s">
        <v>73</v>
      </c>
      <c r="C5290" t="s">
        <v>464</v>
      </c>
      <c r="D5290">
        <v>6</v>
      </c>
      <c r="E5290">
        <v>9768750</v>
      </c>
      <c r="F5290">
        <v>10140625</v>
      </c>
      <c r="G5290">
        <v>9954687.5</v>
      </c>
      <c r="H5290">
        <v>190121215.25212562</v>
      </c>
      <c r="I5290">
        <v>2.0645205008773632E-6</v>
      </c>
      <c r="J5290">
        <v>1.4797719871075504E-5</v>
      </c>
      <c r="K5290">
        <v>28.428359474655533</v>
      </c>
      <c r="L5290">
        <v>1809.8662338935865</v>
      </c>
      <c r="M5290">
        <v>0</v>
      </c>
    </row>
    <row r="5291" spans="1:15" x14ac:dyDescent="0.15">
      <c r="A5291">
        <v>260</v>
      </c>
      <c r="B5291" t="s">
        <v>73</v>
      </c>
      <c r="C5291" t="s">
        <v>464</v>
      </c>
      <c r="D5291">
        <v>7</v>
      </c>
      <c r="E5291">
        <v>9768750</v>
      </c>
      <c r="F5291">
        <v>9954687.5</v>
      </c>
      <c r="G5291">
        <v>9861718.75</v>
      </c>
      <c r="H5291">
        <v>-56209524.065221138</v>
      </c>
      <c r="I5291">
        <v>-1.0230413328841336E-6</v>
      </c>
      <c r="J5291">
        <v>1.1710158037314007E-5</v>
      </c>
      <c r="K5291">
        <v>-8.4048724068291047</v>
      </c>
      <c r="L5291">
        <v>-669.97695320829484</v>
      </c>
      <c r="M5291">
        <v>0</v>
      </c>
    </row>
    <row r="5292" spans="1:15" x14ac:dyDescent="0.15">
      <c r="A5292">
        <v>260</v>
      </c>
      <c r="B5292" t="s">
        <v>73</v>
      </c>
      <c r="C5292" t="s">
        <v>464</v>
      </c>
      <c r="D5292">
        <v>8</v>
      </c>
      <c r="E5292">
        <v>9861718.75</v>
      </c>
      <c r="F5292">
        <v>9954687.5</v>
      </c>
      <c r="G5292">
        <v>9908203.125</v>
      </c>
      <c r="H5292">
        <v>31287962.585224219</v>
      </c>
      <c r="I5292">
        <v>4.295866566504696E-7</v>
      </c>
      <c r="J5292">
        <v>1.316278602684861E-5</v>
      </c>
      <c r="K5292">
        <v>4.6784123824517909</v>
      </c>
      <c r="L5292">
        <v>215.77837263226493</v>
      </c>
      <c r="M5292">
        <v>0</v>
      </c>
    </row>
    <row r="5293" spans="1:15" x14ac:dyDescent="0.15">
      <c r="A5293">
        <v>260</v>
      </c>
      <c r="B5293" t="s">
        <v>73</v>
      </c>
      <c r="C5293" t="s">
        <v>464</v>
      </c>
      <c r="D5293">
        <v>9</v>
      </c>
      <c r="E5293">
        <v>9861718.75</v>
      </c>
      <c r="F5293">
        <v>9908203.125</v>
      </c>
      <c r="G5293">
        <v>9884960.9375</v>
      </c>
      <c r="H5293">
        <v>-20271303.170178417</v>
      </c>
      <c r="I5293">
        <v>-3.1817673368888593E-7</v>
      </c>
      <c r="J5293">
        <v>1.2415022636509255E-5</v>
      </c>
      <c r="K5293">
        <v>-3.031118293544115</v>
      </c>
      <c r="L5293">
        <v>-305.07216263522457</v>
      </c>
      <c r="M5293">
        <v>0</v>
      </c>
    </row>
    <row r="5294" spans="1:15" x14ac:dyDescent="0.15">
      <c r="A5294">
        <v>260</v>
      </c>
      <c r="B5294" t="s">
        <v>73</v>
      </c>
      <c r="C5294" t="s">
        <v>464</v>
      </c>
      <c r="D5294">
        <v>10</v>
      </c>
      <c r="E5294">
        <v>9884960.9375</v>
      </c>
      <c r="F5294">
        <v>9908203.125</v>
      </c>
      <c r="G5294">
        <v>9896582.03125</v>
      </c>
      <c r="H5294">
        <v>3423848.0556254983</v>
      </c>
      <c r="I5294">
        <v>5.0182130491929777E-8</v>
      </c>
      <c r="J5294">
        <v>1.2783381500690071E-5</v>
      </c>
      <c r="K5294">
        <v>0.511959610519236</v>
      </c>
      <c r="L5294">
        <v>-65.403731866070885</v>
      </c>
      <c r="M5294">
        <v>0</v>
      </c>
    </row>
    <row r="5295" spans="1:15" x14ac:dyDescent="0.15">
      <c r="A5295">
        <v>260</v>
      </c>
      <c r="B5295" t="s">
        <v>73</v>
      </c>
      <c r="C5295" t="s">
        <v>464</v>
      </c>
      <c r="D5295">
        <v>11</v>
      </c>
      <c r="E5295">
        <v>9896582.03125</v>
      </c>
      <c r="F5295">
        <v>9908203.125</v>
      </c>
      <c r="G5295">
        <v>9902392.578125</v>
      </c>
      <c r="H5295">
        <v>16817774.243022811</v>
      </c>
      <c r="I5295">
        <v>2.3848287457125411E-7</v>
      </c>
      <c r="J5295">
        <v>1.2971682244769395E-5</v>
      </c>
      <c r="K5295">
        <v>2.5147205750301449</v>
      </c>
      <c r="L5295">
        <v>69.835462594911846</v>
      </c>
      <c r="M5295">
        <v>0</v>
      </c>
    </row>
    <row r="5296" spans="1:15" x14ac:dyDescent="0.15">
      <c r="A5296">
        <v>260</v>
      </c>
      <c r="B5296" t="s">
        <v>73</v>
      </c>
      <c r="C5296" t="s">
        <v>464</v>
      </c>
      <c r="D5296">
        <v>12</v>
      </c>
      <c r="E5296">
        <v>9896582.03125</v>
      </c>
      <c r="F5296">
        <v>9902392.578125</v>
      </c>
      <c r="G5296">
        <v>9899487.3046875</v>
      </c>
      <c r="H5296">
        <v>9988356.1984663419</v>
      </c>
      <c r="I5296">
        <v>1.4398371860878909E-7</v>
      </c>
      <c r="J5296">
        <v>1.287718308880693E-5</v>
      </c>
      <c r="K5296">
        <v>1.4935344285189145</v>
      </c>
      <c r="L5296">
        <v>0.89771208390521084</v>
      </c>
      <c r="M5296">
        <v>0</v>
      </c>
    </row>
    <row r="5297" spans="1:15" x14ac:dyDescent="0.15">
      <c r="A5297">
        <v>260</v>
      </c>
      <c r="B5297" t="s">
        <v>73</v>
      </c>
      <c r="C5297" t="s">
        <v>465</v>
      </c>
      <c r="D5297">
        <v>12</v>
      </c>
      <c r="E5297">
        <v>9896582.03125</v>
      </c>
      <c r="F5297">
        <v>9902392.578125</v>
      </c>
      <c r="G5297">
        <v>9899487.3046875</v>
      </c>
      <c r="H5297">
        <v>9988356.1984663419</v>
      </c>
      <c r="I5297">
        <v>1.4398371860878909E-7</v>
      </c>
      <c r="J5297">
        <v>1.287718308880693E-5</v>
      </c>
      <c r="K5297">
        <v>1.4935344285189145</v>
      </c>
      <c r="L5297">
        <v>0.89771208390521084</v>
      </c>
      <c r="M5297">
        <v>0</v>
      </c>
      <c r="N5297" t="s">
        <v>466</v>
      </c>
      <c r="O5297" t="s">
        <v>467</v>
      </c>
    </row>
    <row r="5298" spans="1:15" x14ac:dyDescent="0.15">
      <c r="A5298">
        <v>261</v>
      </c>
      <c r="B5298" t="s">
        <v>296</v>
      </c>
      <c r="C5298" t="s">
        <v>461</v>
      </c>
      <c r="D5298">
        <v>0</v>
      </c>
      <c r="E5298">
        <v>100000</v>
      </c>
      <c r="F5298">
        <v>12000000</v>
      </c>
      <c r="G5298">
        <v>100000</v>
      </c>
      <c r="H5298">
        <v>15669.948012179162</v>
      </c>
      <c r="I5298">
        <v>-7.4957048290843987E-5</v>
      </c>
      <c r="J5298">
        <v>-2.1517114809537891E-5</v>
      </c>
      <c r="K5298">
        <v>4.6641770273217536E-3</v>
      </c>
      <c r="L5298">
        <v>-84.330051987820838</v>
      </c>
      <c r="M5298">
        <v>0</v>
      </c>
      <c r="O5298" t="s">
        <v>462</v>
      </c>
    </row>
    <row r="5299" spans="1:15" x14ac:dyDescent="0.15">
      <c r="A5299">
        <v>261</v>
      </c>
      <c r="B5299" t="s">
        <v>296</v>
      </c>
      <c r="C5299" t="s">
        <v>461</v>
      </c>
      <c r="D5299">
        <v>0</v>
      </c>
      <c r="E5299">
        <v>100000</v>
      </c>
      <c r="F5299">
        <v>12000000</v>
      </c>
      <c r="G5299">
        <v>12000000</v>
      </c>
      <c r="H5299">
        <v>4.365357159516711E+17</v>
      </c>
      <c r="I5299">
        <v>536.87086856006658</v>
      </c>
      <c r="J5299">
        <v>536.87092200000006</v>
      </c>
      <c r="K5299">
        <v>129935329483.20795</v>
      </c>
      <c r="L5299">
        <v>3637797632830.5928</v>
      </c>
      <c r="M5299">
        <v>5</v>
      </c>
      <c r="O5299" t="s">
        <v>463</v>
      </c>
    </row>
    <row r="5300" spans="1:15" x14ac:dyDescent="0.15">
      <c r="A5300">
        <v>261</v>
      </c>
      <c r="B5300" t="s">
        <v>296</v>
      </c>
      <c r="C5300" t="s">
        <v>464</v>
      </c>
      <c r="D5300">
        <v>1</v>
      </c>
      <c r="E5300">
        <v>100000</v>
      </c>
      <c r="F5300">
        <v>12000000</v>
      </c>
      <c r="G5300">
        <v>6050000</v>
      </c>
      <c r="H5300">
        <v>3402065912283.8247</v>
      </c>
      <c r="I5300">
        <v>2.3332830824352255E-2</v>
      </c>
      <c r="J5300">
        <v>2.338627075783356E-2</v>
      </c>
      <c r="K5300">
        <v>1012628.6099466106</v>
      </c>
      <c r="L5300">
        <v>56232394.417914458</v>
      </c>
      <c r="M5300">
        <v>0</v>
      </c>
    </row>
    <row r="5301" spans="1:15" x14ac:dyDescent="0.15">
      <c r="A5301">
        <v>261</v>
      </c>
      <c r="B5301" t="s">
        <v>296</v>
      </c>
      <c r="C5301" t="s">
        <v>464</v>
      </c>
      <c r="D5301">
        <v>2</v>
      </c>
      <c r="E5301">
        <v>100000</v>
      </c>
      <c r="F5301">
        <v>6050000</v>
      </c>
      <c r="G5301">
        <v>3075000</v>
      </c>
      <c r="H5301">
        <v>-55836.218615875478</v>
      </c>
      <c r="I5301">
        <v>-5.4491639758814505E-5</v>
      </c>
      <c r="J5301">
        <v>-1.0517062775084159E-6</v>
      </c>
      <c r="K5301">
        <v>-1.6619711051898033E-2</v>
      </c>
      <c r="L5301">
        <v>-101.81581198750814</v>
      </c>
      <c r="M5301">
        <v>0</v>
      </c>
    </row>
    <row r="5302" spans="1:15" x14ac:dyDescent="0.15">
      <c r="A5302">
        <v>261</v>
      </c>
      <c r="B5302" t="s">
        <v>296</v>
      </c>
      <c r="C5302" t="s">
        <v>464</v>
      </c>
      <c r="D5302">
        <v>3</v>
      </c>
      <c r="E5302">
        <v>3075000</v>
      </c>
      <c r="F5302">
        <v>6050000</v>
      </c>
      <c r="G5302">
        <v>4562500</v>
      </c>
      <c r="H5302">
        <v>-1986333.2764728658</v>
      </c>
      <c r="I5302">
        <v>-3.2094840430043126E-5</v>
      </c>
      <c r="J5302">
        <v>2.134509305126296E-5</v>
      </c>
      <c r="K5302">
        <v>-0.59123425486343373</v>
      </c>
      <c r="L5302">
        <v>-143.53607181310392</v>
      </c>
      <c r="M5302">
        <v>0</v>
      </c>
    </row>
    <row r="5303" spans="1:15" x14ac:dyDescent="0.15">
      <c r="A5303">
        <v>261</v>
      </c>
      <c r="B5303" t="s">
        <v>296</v>
      </c>
      <c r="C5303" t="s">
        <v>464</v>
      </c>
      <c r="D5303">
        <v>4</v>
      </c>
      <c r="E5303">
        <v>4562500</v>
      </c>
      <c r="F5303">
        <v>6050000</v>
      </c>
      <c r="G5303">
        <v>5306250</v>
      </c>
      <c r="H5303">
        <v>31964851105.829685</v>
      </c>
      <c r="I5303">
        <v>5.7848475852026069E-4</v>
      </c>
      <c r="J5303">
        <v>6.319246920015668E-4</v>
      </c>
      <c r="K5303">
        <v>9514.3726127038899</v>
      </c>
      <c r="L5303">
        <v>602300.0208401354</v>
      </c>
      <c r="M5303">
        <v>0</v>
      </c>
    </row>
    <row r="5304" spans="1:15" x14ac:dyDescent="0.15">
      <c r="A5304">
        <v>261</v>
      </c>
      <c r="B5304" t="s">
        <v>296</v>
      </c>
      <c r="C5304" t="s">
        <v>464</v>
      </c>
      <c r="D5304">
        <v>5</v>
      </c>
      <c r="E5304">
        <v>4562500</v>
      </c>
      <c r="F5304">
        <v>5306250</v>
      </c>
      <c r="G5304">
        <v>4934375</v>
      </c>
      <c r="H5304">
        <v>1603092510.0685072</v>
      </c>
      <c r="I5304">
        <v>5.712945505259874E-5</v>
      </c>
      <c r="J5304">
        <v>1.1056938853390483E-4</v>
      </c>
      <c r="K5304">
        <v>477.16222493665344</v>
      </c>
      <c r="L5304">
        <v>32388.258595435233</v>
      </c>
      <c r="M5304">
        <v>0</v>
      </c>
    </row>
    <row r="5305" spans="1:15" x14ac:dyDescent="0.15">
      <c r="A5305">
        <v>261</v>
      </c>
      <c r="B5305" t="s">
        <v>296</v>
      </c>
      <c r="C5305" t="s">
        <v>464</v>
      </c>
      <c r="D5305">
        <v>6</v>
      </c>
      <c r="E5305">
        <v>4562500</v>
      </c>
      <c r="F5305">
        <v>4934375</v>
      </c>
      <c r="G5305">
        <v>4748437.5</v>
      </c>
      <c r="H5305">
        <v>-96144748.135071129</v>
      </c>
      <c r="I5305">
        <v>-6.5633245337524696E-6</v>
      </c>
      <c r="J5305">
        <v>4.687660894755362E-5</v>
      </c>
      <c r="K5305">
        <v>-28.61758859702001</v>
      </c>
      <c r="L5305">
        <v>-2124.7660021864272</v>
      </c>
      <c r="M5305">
        <v>0</v>
      </c>
    </row>
    <row r="5306" spans="1:15" x14ac:dyDescent="0.15">
      <c r="A5306">
        <v>261</v>
      </c>
      <c r="B5306" t="s">
        <v>296</v>
      </c>
      <c r="C5306" t="s">
        <v>464</v>
      </c>
      <c r="D5306">
        <v>7</v>
      </c>
      <c r="E5306">
        <v>4748437.5</v>
      </c>
      <c r="F5306">
        <v>4934375</v>
      </c>
      <c r="G5306">
        <v>4841406.25</v>
      </c>
      <c r="H5306">
        <v>406623677.78891039</v>
      </c>
      <c r="I5306">
        <v>1.8477356755899107E-5</v>
      </c>
      <c r="J5306">
        <v>7.1917290237205196E-5</v>
      </c>
      <c r="K5306">
        <v>121.03197887025857</v>
      </c>
      <c r="L5306">
        <v>8298.8753843763971</v>
      </c>
      <c r="M5306">
        <v>0</v>
      </c>
    </row>
    <row r="5307" spans="1:15" x14ac:dyDescent="0.15">
      <c r="A5307">
        <v>261</v>
      </c>
      <c r="B5307" t="s">
        <v>296</v>
      </c>
      <c r="C5307" t="s">
        <v>464</v>
      </c>
      <c r="D5307">
        <v>8</v>
      </c>
      <c r="E5307">
        <v>4748437.5</v>
      </c>
      <c r="F5307">
        <v>4841406.25</v>
      </c>
      <c r="G5307">
        <v>4794921.875</v>
      </c>
      <c r="H5307">
        <v>87054839.184675276</v>
      </c>
      <c r="I5307">
        <v>4.6077210363894543E-6</v>
      </c>
      <c r="J5307">
        <v>5.8047654517695544E-5</v>
      </c>
      <c r="K5307">
        <v>25.911967335613749</v>
      </c>
      <c r="L5307">
        <v>1715.5632449105394</v>
      </c>
      <c r="M5307">
        <v>0</v>
      </c>
    </row>
    <row r="5308" spans="1:15" x14ac:dyDescent="0.15">
      <c r="A5308">
        <v>261</v>
      </c>
      <c r="B5308" t="s">
        <v>296</v>
      </c>
      <c r="C5308" t="s">
        <v>464</v>
      </c>
      <c r="D5308">
        <v>9</v>
      </c>
      <c r="E5308">
        <v>4748437.5</v>
      </c>
      <c r="F5308">
        <v>4794921.875</v>
      </c>
      <c r="G5308">
        <v>4771679.6875</v>
      </c>
      <c r="H5308">
        <v>-22103309.758872528</v>
      </c>
      <c r="I5308">
        <v>-1.2796038095312364E-6</v>
      </c>
      <c r="J5308">
        <v>5.2160329671774853E-5</v>
      </c>
      <c r="K5308">
        <v>-6.5790741312595529</v>
      </c>
      <c r="L5308">
        <v>-563.21864011062723</v>
      </c>
      <c r="M5308">
        <v>0</v>
      </c>
    </row>
    <row r="5309" spans="1:15" x14ac:dyDescent="0.15">
      <c r="A5309">
        <v>261</v>
      </c>
      <c r="B5309" t="s">
        <v>296</v>
      </c>
      <c r="C5309" t="s">
        <v>464</v>
      </c>
      <c r="D5309">
        <v>10</v>
      </c>
      <c r="E5309">
        <v>4771679.6875</v>
      </c>
      <c r="F5309">
        <v>4794921.875</v>
      </c>
      <c r="G5309">
        <v>4783300.78125</v>
      </c>
      <c r="H5309">
        <v>28663055.8852777</v>
      </c>
      <c r="I5309">
        <v>1.5844233771055945E-6</v>
      </c>
      <c r="J5309">
        <v>5.5024356858411684E-5</v>
      </c>
      <c r="K5309">
        <v>8.5315896829424211</v>
      </c>
      <c r="L5309">
        <v>499.23172712938413</v>
      </c>
      <c r="M5309">
        <v>0</v>
      </c>
    </row>
    <row r="5310" spans="1:15" x14ac:dyDescent="0.15">
      <c r="A5310">
        <v>261</v>
      </c>
      <c r="B5310" t="s">
        <v>296</v>
      </c>
      <c r="C5310" t="s">
        <v>464</v>
      </c>
      <c r="D5310">
        <v>11</v>
      </c>
      <c r="E5310">
        <v>4771679.6875</v>
      </c>
      <c r="F5310">
        <v>4783300.78125</v>
      </c>
      <c r="G5310">
        <v>4777490.234375</v>
      </c>
      <c r="H5310">
        <v>2352719.6003099564</v>
      </c>
      <c r="I5310">
        <v>1.3304225656165337E-7</v>
      </c>
      <c r="J5310">
        <v>5.3572975737867743E-5</v>
      </c>
      <c r="K5310">
        <v>0.70028954167342339</v>
      </c>
      <c r="L5310">
        <v>-50.754067828717531</v>
      </c>
      <c r="M5310">
        <v>0</v>
      </c>
    </row>
    <row r="5311" spans="1:15" x14ac:dyDescent="0.15">
      <c r="A5311">
        <v>261</v>
      </c>
      <c r="B5311" t="s">
        <v>296</v>
      </c>
      <c r="C5311" t="s">
        <v>464</v>
      </c>
      <c r="D5311">
        <v>12</v>
      </c>
      <c r="E5311">
        <v>4777490.234375</v>
      </c>
      <c r="F5311">
        <v>4783300.78125</v>
      </c>
      <c r="G5311">
        <v>4780395.5078125</v>
      </c>
      <c r="H5311">
        <v>15273077.939775474</v>
      </c>
      <c r="I5311">
        <v>8.5382970931558274E-7</v>
      </c>
      <c r="J5311">
        <v>5.4293763190621672E-5</v>
      </c>
      <c r="K5311">
        <v>4.5460482196768215</v>
      </c>
      <c r="L5311">
        <v>219.49402334629016</v>
      </c>
      <c r="M5311">
        <v>0</v>
      </c>
    </row>
    <row r="5312" spans="1:15" x14ac:dyDescent="0.15">
      <c r="A5312">
        <v>261</v>
      </c>
      <c r="B5312" t="s">
        <v>296</v>
      </c>
      <c r="C5312" t="s">
        <v>464</v>
      </c>
      <c r="D5312">
        <v>13</v>
      </c>
      <c r="E5312">
        <v>4777490.234375</v>
      </c>
      <c r="F5312">
        <v>4780395.5078125</v>
      </c>
      <c r="G5312">
        <v>4778942.87109375</v>
      </c>
      <c r="H5312">
        <v>8754611.3101456668</v>
      </c>
      <c r="I5312">
        <v>4.9221957012658121E-7</v>
      </c>
      <c r="J5312">
        <v>5.393215305143267E-5</v>
      </c>
      <c r="K5312">
        <v>2.6058195549963483</v>
      </c>
      <c r="L5312">
        <v>83.191378225076193</v>
      </c>
      <c r="M5312">
        <v>0</v>
      </c>
    </row>
    <row r="5313" spans="1:15" x14ac:dyDescent="0.15">
      <c r="A5313">
        <v>261</v>
      </c>
      <c r="B5313" t="s">
        <v>296</v>
      </c>
      <c r="C5313" t="s">
        <v>464</v>
      </c>
      <c r="D5313">
        <v>14</v>
      </c>
      <c r="E5313">
        <v>4777490.234375</v>
      </c>
      <c r="F5313">
        <v>4778942.87109375</v>
      </c>
      <c r="G5313">
        <v>4778216.552734375</v>
      </c>
      <c r="H5313">
        <v>5539173.2389199901</v>
      </c>
      <c r="I5313">
        <v>3.123295795340943E-7</v>
      </c>
      <c r="J5313">
        <v>5.3752263060840184E-5</v>
      </c>
      <c r="K5313">
        <v>1.6487409244271753</v>
      </c>
      <c r="L5313">
        <v>15.925537860986045</v>
      </c>
      <c r="M5313">
        <v>0</v>
      </c>
    </row>
    <row r="5314" spans="1:15" x14ac:dyDescent="0.15">
      <c r="A5314">
        <v>261</v>
      </c>
      <c r="B5314" t="s">
        <v>296</v>
      </c>
      <c r="C5314" t="s">
        <v>464</v>
      </c>
      <c r="D5314">
        <v>15</v>
      </c>
      <c r="E5314">
        <v>4777490.234375</v>
      </c>
      <c r="F5314">
        <v>4778216.552734375</v>
      </c>
      <c r="G5314">
        <v>4777853.3935546875</v>
      </c>
      <c r="H5314">
        <v>3942360.0718772933</v>
      </c>
      <c r="I5314">
        <v>2.2261244246479008E-7</v>
      </c>
      <c r="J5314">
        <v>5.3662545923770879E-5</v>
      </c>
      <c r="K5314">
        <v>1.1734477527550824</v>
      </c>
      <c r="L5314">
        <v>-17.486792767741107</v>
      </c>
      <c r="M5314">
        <v>0</v>
      </c>
    </row>
    <row r="5315" spans="1:15" x14ac:dyDescent="0.15">
      <c r="A5315">
        <v>261</v>
      </c>
      <c r="B5315" t="s">
        <v>296</v>
      </c>
      <c r="C5315" t="s">
        <v>464</v>
      </c>
      <c r="D5315">
        <v>16</v>
      </c>
      <c r="E5315">
        <v>4777853.3935546875</v>
      </c>
      <c r="F5315">
        <v>4778216.552734375</v>
      </c>
      <c r="G5315">
        <v>4778034.9731445313</v>
      </c>
      <c r="H5315">
        <v>4739859.1020482881</v>
      </c>
      <c r="I5315">
        <v>2.6745204986955174E-7</v>
      </c>
      <c r="J5315">
        <v>5.3707385531175641E-5</v>
      </c>
      <c r="K5315">
        <v>1.4108242043517238</v>
      </c>
      <c r="L5315">
        <v>-0.79898684942271903</v>
      </c>
      <c r="M5315">
        <v>0</v>
      </c>
    </row>
    <row r="5316" spans="1:15" x14ac:dyDescent="0.15">
      <c r="A5316">
        <v>261</v>
      </c>
      <c r="B5316" t="s">
        <v>296</v>
      </c>
      <c r="C5316" t="s">
        <v>465</v>
      </c>
      <c r="D5316">
        <v>16</v>
      </c>
      <c r="E5316">
        <v>4777853.3935546875</v>
      </c>
      <c r="F5316">
        <v>4778216.552734375</v>
      </c>
      <c r="G5316">
        <v>4778034.9731445313</v>
      </c>
      <c r="H5316">
        <v>4739859.1020482881</v>
      </c>
      <c r="I5316">
        <v>2.6745204986955174E-7</v>
      </c>
      <c r="J5316">
        <v>5.3707385531175641E-5</v>
      </c>
      <c r="K5316">
        <v>1.4108242043517238</v>
      </c>
      <c r="L5316">
        <v>-0.79898684942271903</v>
      </c>
      <c r="M5316">
        <v>0</v>
      </c>
      <c r="N5316" t="s">
        <v>466</v>
      </c>
      <c r="O5316" t="s">
        <v>467</v>
      </c>
    </row>
    <row r="5317" spans="1:15" x14ac:dyDescent="0.15">
      <c r="A5317">
        <v>262</v>
      </c>
      <c r="B5317" t="s">
        <v>297</v>
      </c>
      <c r="C5317" t="s">
        <v>461</v>
      </c>
      <c r="D5317">
        <v>0</v>
      </c>
      <c r="E5317">
        <v>100000</v>
      </c>
      <c r="F5317">
        <v>12000000</v>
      </c>
      <c r="G5317">
        <v>100000</v>
      </c>
      <c r="H5317">
        <v>15585.767702007824</v>
      </c>
      <c r="I5317">
        <v>-4.5298219523782249E-5</v>
      </c>
      <c r="J5317">
        <v>-1.5614111553739929E-5</v>
      </c>
      <c r="K5317">
        <v>3.7008715430704312E-3</v>
      </c>
      <c r="L5317">
        <v>-84.414232297992172</v>
      </c>
      <c r="M5317">
        <v>0</v>
      </c>
      <c r="O5317" t="s">
        <v>462</v>
      </c>
    </row>
    <row r="5318" spans="1:15" x14ac:dyDescent="0.15">
      <c r="A5318">
        <v>262</v>
      </c>
      <c r="B5318" t="s">
        <v>297</v>
      </c>
      <c r="C5318" t="s">
        <v>461</v>
      </c>
      <c r="D5318">
        <v>0</v>
      </c>
      <c r="E5318">
        <v>100000</v>
      </c>
      <c r="F5318">
        <v>12000000</v>
      </c>
      <c r="G5318">
        <v>12000000</v>
      </c>
      <c r="H5318">
        <v>1.0898459264982752E+18</v>
      </c>
      <c r="I5318">
        <v>536.87089231589209</v>
      </c>
      <c r="J5318">
        <v>536.87092200000006</v>
      </c>
      <c r="K5318">
        <v>258786083099.97452</v>
      </c>
      <c r="L5318">
        <v>9082049387385.627</v>
      </c>
      <c r="M5318">
        <v>5</v>
      </c>
      <c r="O5318" t="s">
        <v>463</v>
      </c>
    </row>
    <row r="5319" spans="1:15" x14ac:dyDescent="0.15">
      <c r="A5319">
        <v>262</v>
      </c>
      <c r="B5319" t="s">
        <v>297</v>
      </c>
      <c r="C5319" t="s">
        <v>464</v>
      </c>
      <c r="D5319">
        <v>1</v>
      </c>
      <c r="E5319">
        <v>100000</v>
      </c>
      <c r="F5319">
        <v>12000000</v>
      </c>
      <c r="G5319">
        <v>6050000</v>
      </c>
      <c r="H5319">
        <v>-436756.33751357876</v>
      </c>
      <c r="I5319">
        <v>-2.1982381912604776E-5</v>
      </c>
      <c r="J5319">
        <v>7.701726057437547E-6</v>
      </c>
      <c r="K5319">
        <v>-0.10370866111083123</v>
      </c>
      <c r="L5319">
        <v>-107.21911301675337</v>
      </c>
      <c r="M5319">
        <v>0</v>
      </c>
    </row>
    <row r="5320" spans="1:15" x14ac:dyDescent="0.15">
      <c r="A5320">
        <v>262</v>
      </c>
      <c r="B5320" t="s">
        <v>297</v>
      </c>
      <c r="C5320" t="s">
        <v>464</v>
      </c>
      <c r="D5320">
        <v>2</v>
      </c>
      <c r="E5320">
        <v>6050000</v>
      </c>
      <c r="F5320">
        <v>12000000</v>
      </c>
      <c r="G5320">
        <v>9025000</v>
      </c>
      <c r="H5320">
        <v>20920115630511.918</v>
      </c>
      <c r="I5320">
        <v>4.8144470700025144E-2</v>
      </c>
      <c r="J5320">
        <v>4.8174154807995188E-2</v>
      </c>
      <c r="K5320">
        <v>4967523.0694430647</v>
      </c>
      <c r="L5320">
        <v>231801735.24112928</v>
      </c>
      <c r="M5320">
        <v>0</v>
      </c>
    </row>
    <row r="5321" spans="1:15" x14ac:dyDescent="0.15">
      <c r="A5321">
        <v>262</v>
      </c>
      <c r="B5321" t="s">
        <v>297</v>
      </c>
      <c r="C5321" t="s">
        <v>464</v>
      </c>
      <c r="D5321">
        <v>3</v>
      </c>
      <c r="E5321">
        <v>6050000</v>
      </c>
      <c r="F5321">
        <v>9025000</v>
      </c>
      <c r="G5321">
        <v>7537500</v>
      </c>
      <c r="H5321">
        <v>37272212023.96534</v>
      </c>
      <c r="I5321">
        <v>3.1785575841950517E-4</v>
      </c>
      <c r="J5321">
        <v>3.4753986638954751E-4</v>
      </c>
      <c r="K5321">
        <v>8850.3608846300795</v>
      </c>
      <c r="L5321">
        <v>494390.37511065125</v>
      </c>
      <c r="M5321">
        <v>0</v>
      </c>
    </row>
    <row r="5322" spans="1:15" x14ac:dyDescent="0.15">
      <c r="A5322">
        <v>262</v>
      </c>
      <c r="B5322" t="s">
        <v>297</v>
      </c>
      <c r="C5322" t="s">
        <v>464</v>
      </c>
      <c r="D5322">
        <v>4</v>
      </c>
      <c r="E5322">
        <v>6050000</v>
      </c>
      <c r="F5322">
        <v>7537500</v>
      </c>
      <c r="G5322">
        <v>6793750</v>
      </c>
      <c r="H5322">
        <v>130711582.97699586</v>
      </c>
      <c r="I5322">
        <v>3.4077764645069483E-6</v>
      </c>
      <c r="J5322">
        <v>3.3091884434549271E-5</v>
      </c>
      <c r="K5322">
        <v>31.037725381145972</v>
      </c>
      <c r="L5322">
        <v>1823.9975415197182</v>
      </c>
      <c r="M5322">
        <v>0</v>
      </c>
    </row>
    <row r="5323" spans="1:15" x14ac:dyDescent="0.15">
      <c r="A5323">
        <v>262</v>
      </c>
      <c r="B5323" t="s">
        <v>297</v>
      </c>
      <c r="C5323" t="s">
        <v>464</v>
      </c>
      <c r="D5323">
        <v>5</v>
      </c>
      <c r="E5323">
        <v>6050000</v>
      </c>
      <c r="F5323">
        <v>6793750</v>
      </c>
      <c r="G5323">
        <v>6421875</v>
      </c>
      <c r="H5323">
        <v>-4824891.6755130291</v>
      </c>
      <c r="I5323">
        <v>-1.632286846086205E-5</v>
      </c>
      <c r="J5323">
        <v>1.3361239509180273E-5</v>
      </c>
      <c r="K5323">
        <v>-1.1456801257215747</v>
      </c>
      <c r="L5323">
        <v>-175.1321331466749</v>
      </c>
      <c r="M5323">
        <v>0</v>
      </c>
    </row>
    <row r="5324" spans="1:15" x14ac:dyDescent="0.15">
      <c r="A5324">
        <v>262</v>
      </c>
      <c r="B5324" t="s">
        <v>297</v>
      </c>
      <c r="C5324" t="s">
        <v>464</v>
      </c>
      <c r="D5324">
        <v>6</v>
      </c>
      <c r="E5324">
        <v>6421875</v>
      </c>
      <c r="F5324">
        <v>6793750</v>
      </c>
      <c r="G5324">
        <v>6607812.5</v>
      </c>
      <c r="H5324">
        <v>-70923975.824030593</v>
      </c>
      <c r="I5324">
        <v>-1.1120354280309616E-5</v>
      </c>
      <c r="J5324">
        <v>1.8563753689732706E-5</v>
      </c>
      <c r="K5324">
        <v>-16.841039136927225</v>
      </c>
      <c r="L5324">
        <v>-1173.3351744473771</v>
      </c>
      <c r="M5324">
        <v>0</v>
      </c>
    </row>
    <row r="5325" spans="1:15" x14ac:dyDescent="0.15">
      <c r="A5325">
        <v>262</v>
      </c>
      <c r="B5325" t="s">
        <v>297</v>
      </c>
      <c r="C5325" t="s">
        <v>464</v>
      </c>
      <c r="D5325">
        <v>7</v>
      </c>
      <c r="E5325">
        <v>6607812.5</v>
      </c>
      <c r="F5325">
        <v>6793750</v>
      </c>
      <c r="G5325">
        <v>6700781.25</v>
      </c>
      <c r="H5325">
        <v>-106181321.40630129</v>
      </c>
      <c r="I5325">
        <v>-4.9103913839374616E-6</v>
      </c>
      <c r="J5325">
        <v>2.4773716586104861E-5</v>
      </c>
      <c r="K5325">
        <v>-25.212965977131333</v>
      </c>
      <c r="L5325">
        <v>-1684.6110691391589</v>
      </c>
      <c r="M5325">
        <v>0</v>
      </c>
    </row>
    <row r="5326" spans="1:15" x14ac:dyDescent="0.15">
      <c r="A5326">
        <v>262</v>
      </c>
      <c r="B5326" t="s">
        <v>297</v>
      </c>
      <c r="C5326" t="s">
        <v>464</v>
      </c>
      <c r="D5326">
        <v>8</v>
      </c>
      <c r="E5326">
        <v>6700781.25</v>
      </c>
      <c r="F5326">
        <v>6793750</v>
      </c>
      <c r="G5326">
        <v>6747265.625</v>
      </c>
      <c r="H5326">
        <v>-31921509.31046034</v>
      </c>
      <c r="I5326">
        <v>-1.0554195699479775E-6</v>
      </c>
      <c r="J5326">
        <v>2.8628688400094345E-5</v>
      </c>
      <c r="K5326">
        <v>-7.5798258820270714</v>
      </c>
      <c r="L5326">
        <v>-573.10289952398819</v>
      </c>
      <c r="M5326">
        <v>0</v>
      </c>
    </row>
    <row r="5327" spans="1:15" x14ac:dyDescent="0.15">
      <c r="A5327">
        <v>262</v>
      </c>
      <c r="B5327" t="s">
        <v>297</v>
      </c>
      <c r="C5327" t="s">
        <v>464</v>
      </c>
      <c r="D5327">
        <v>9</v>
      </c>
      <c r="E5327">
        <v>6747265.625</v>
      </c>
      <c r="F5327">
        <v>6793750</v>
      </c>
      <c r="G5327">
        <v>6770507.8125</v>
      </c>
      <c r="H5327">
        <v>38030164.491578043</v>
      </c>
      <c r="I5327">
        <v>1.0944155605669723E-6</v>
      </c>
      <c r="J5327">
        <v>3.0778523530609295E-5</v>
      </c>
      <c r="K5327">
        <v>9.0303382057360846</v>
      </c>
      <c r="L5327">
        <v>461.70328053333213</v>
      </c>
      <c r="M5327">
        <v>0</v>
      </c>
    </row>
    <row r="5328" spans="1:15" x14ac:dyDescent="0.15">
      <c r="A5328">
        <v>262</v>
      </c>
      <c r="B5328" t="s">
        <v>297</v>
      </c>
      <c r="C5328" t="s">
        <v>464</v>
      </c>
      <c r="D5328">
        <v>10</v>
      </c>
      <c r="E5328">
        <v>6747265.625</v>
      </c>
      <c r="F5328">
        <v>6770507.8125</v>
      </c>
      <c r="G5328">
        <v>6758886.71875</v>
      </c>
      <c r="H5328">
        <v>-6206.985332445427</v>
      </c>
      <c r="I5328">
        <v>-1.9109227038466379E-10</v>
      </c>
      <c r="J5328">
        <v>2.9683916877771938E-5</v>
      </c>
      <c r="K5328">
        <v>-1.4738610137339327E-3</v>
      </c>
      <c r="L5328">
        <v>-100.09183443354993</v>
      </c>
      <c r="M5328">
        <v>0</v>
      </c>
    </row>
    <row r="5329" spans="1:15" x14ac:dyDescent="0.15">
      <c r="A5329">
        <v>262</v>
      </c>
      <c r="B5329" t="s">
        <v>297</v>
      </c>
      <c r="C5329" t="s">
        <v>464</v>
      </c>
      <c r="D5329">
        <v>11</v>
      </c>
      <c r="E5329">
        <v>6758886.71875</v>
      </c>
      <c r="F5329">
        <v>6770507.8125</v>
      </c>
      <c r="G5329">
        <v>6764697.265625</v>
      </c>
      <c r="H5329">
        <v>18220751.627465483</v>
      </c>
      <c r="I5329">
        <v>5.4209806627362366E-7</v>
      </c>
      <c r="J5329">
        <v>3.0226206036315947E-5</v>
      </c>
      <c r="K5329">
        <v>4.3265537175146198</v>
      </c>
      <c r="L5329">
        <v>169.35058454211611</v>
      </c>
      <c r="M5329">
        <v>0</v>
      </c>
    </row>
    <row r="5330" spans="1:15" x14ac:dyDescent="0.15">
      <c r="A5330">
        <v>262</v>
      </c>
      <c r="B5330" t="s">
        <v>297</v>
      </c>
      <c r="C5330" t="s">
        <v>464</v>
      </c>
      <c r="D5330">
        <v>12</v>
      </c>
      <c r="E5330">
        <v>6758886.71875</v>
      </c>
      <c r="F5330">
        <v>6764697.265625</v>
      </c>
      <c r="G5330">
        <v>6761791.9921875</v>
      </c>
      <c r="H5330">
        <v>8912695.1748313177</v>
      </c>
      <c r="I5330">
        <v>2.6970903688354123E-7</v>
      </c>
      <c r="J5330">
        <v>2.9953817006925864E-5</v>
      </c>
      <c r="K5330">
        <v>2.1163371978362755</v>
      </c>
      <c r="L5330">
        <v>31.809662070778685</v>
      </c>
      <c r="M5330">
        <v>0</v>
      </c>
    </row>
    <row r="5331" spans="1:15" x14ac:dyDescent="0.15">
      <c r="A5331">
        <v>262</v>
      </c>
      <c r="B5331" t="s">
        <v>297</v>
      </c>
      <c r="C5331" t="s">
        <v>464</v>
      </c>
      <c r="D5331">
        <v>13</v>
      </c>
      <c r="E5331">
        <v>6758886.71875</v>
      </c>
      <c r="F5331">
        <v>6761791.9921875</v>
      </c>
      <c r="G5331">
        <v>6760339.35546875</v>
      </c>
      <c r="H5331">
        <v>4405072.0302925222</v>
      </c>
      <c r="I5331">
        <v>1.3445116313493672E-7</v>
      </c>
      <c r="J5331">
        <v>2.981855913317726E-5</v>
      </c>
      <c r="K5331">
        <v>1.0459931158851363</v>
      </c>
      <c r="L5331">
        <v>-34.839483660993196</v>
      </c>
      <c r="M5331">
        <v>0</v>
      </c>
    </row>
    <row r="5332" spans="1:15" x14ac:dyDescent="0.15">
      <c r="A5332">
        <v>262</v>
      </c>
      <c r="B5332" t="s">
        <v>297</v>
      </c>
      <c r="C5332" t="s">
        <v>464</v>
      </c>
      <c r="D5332">
        <v>14</v>
      </c>
      <c r="E5332">
        <v>6760339.35546875</v>
      </c>
      <c r="F5332">
        <v>6761791.9921875</v>
      </c>
      <c r="G5332">
        <v>6761065.673828125</v>
      </c>
      <c r="H5332">
        <v>6646820.9816567302</v>
      </c>
      <c r="I5332">
        <v>2.0200390219453541E-7</v>
      </c>
      <c r="J5332">
        <v>2.9886111872236858E-5</v>
      </c>
      <c r="K5332">
        <v>1.5783008635325619</v>
      </c>
      <c r="L5332">
        <v>-1.6897438611435542</v>
      </c>
      <c r="M5332">
        <v>0</v>
      </c>
    </row>
    <row r="5333" spans="1:15" x14ac:dyDescent="0.15">
      <c r="A5333">
        <v>262</v>
      </c>
      <c r="B5333" t="s">
        <v>297</v>
      </c>
      <c r="C5333" t="s">
        <v>464</v>
      </c>
      <c r="D5333">
        <v>15</v>
      </c>
      <c r="E5333">
        <v>6761065.673828125</v>
      </c>
      <c r="F5333">
        <v>6761791.9921875</v>
      </c>
      <c r="G5333">
        <v>6761428.8330078125</v>
      </c>
      <c r="H5333">
        <v>7776684.2004368035</v>
      </c>
      <c r="I5333">
        <v>2.358358449614683E-7</v>
      </c>
      <c r="J5333">
        <v>2.9919943815003791E-5</v>
      </c>
      <c r="K5333">
        <v>1.8465891322847299</v>
      </c>
      <c r="L5333">
        <v>15.015396782300465</v>
      </c>
      <c r="M5333">
        <v>0</v>
      </c>
    </row>
    <row r="5334" spans="1:15" x14ac:dyDescent="0.15">
      <c r="A5334">
        <v>262</v>
      </c>
      <c r="B5334" t="s">
        <v>297</v>
      </c>
      <c r="C5334" t="s">
        <v>464</v>
      </c>
      <c r="D5334">
        <v>16</v>
      </c>
      <c r="E5334">
        <v>6761065.673828125</v>
      </c>
      <c r="F5334">
        <v>6761428.8330078125</v>
      </c>
      <c r="G5334">
        <v>6761247.2534179688</v>
      </c>
      <c r="H5334">
        <v>7210953.8898821622</v>
      </c>
      <c r="I5334">
        <v>2.1891378909252361E-7</v>
      </c>
      <c r="J5334">
        <v>2.9903021759134846E-5</v>
      </c>
      <c r="K5334">
        <v>1.7122553447283844</v>
      </c>
      <c r="L5334">
        <v>6.6512378501889016</v>
      </c>
      <c r="M5334">
        <v>0</v>
      </c>
    </row>
    <row r="5335" spans="1:15" x14ac:dyDescent="0.15">
      <c r="A5335">
        <v>262</v>
      </c>
      <c r="B5335" t="s">
        <v>297</v>
      </c>
      <c r="C5335" t="s">
        <v>464</v>
      </c>
      <c r="D5335">
        <v>17</v>
      </c>
      <c r="E5335">
        <v>6761065.673828125</v>
      </c>
      <c r="F5335">
        <v>6761247.2534179688</v>
      </c>
      <c r="G5335">
        <v>6761156.4636230469</v>
      </c>
      <c r="H5335">
        <v>6928656.8290485824</v>
      </c>
      <c r="I5335">
        <v>2.1045639372629479E-7</v>
      </c>
      <c r="J5335">
        <v>2.9894564363768618E-5</v>
      </c>
      <c r="K5335">
        <v>1.6452233461058956</v>
      </c>
      <c r="L5335">
        <v>2.4773922379512334</v>
      </c>
      <c r="M5335">
        <v>0</v>
      </c>
    </row>
    <row r="5336" spans="1:15" x14ac:dyDescent="0.15">
      <c r="A5336">
        <v>262</v>
      </c>
      <c r="B5336" t="s">
        <v>297</v>
      </c>
      <c r="C5336" t="s">
        <v>464</v>
      </c>
      <c r="D5336">
        <v>18</v>
      </c>
      <c r="E5336">
        <v>6761065.673828125</v>
      </c>
      <c r="F5336">
        <v>6761156.4636230469</v>
      </c>
      <c r="G5336">
        <v>6761111.0687255859</v>
      </c>
      <c r="H5336">
        <v>6787733.0418525646</v>
      </c>
      <c r="I5336">
        <v>2.0623108732969279E-7</v>
      </c>
      <c r="J5336">
        <v>2.9890339057372016E-5</v>
      </c>
      <c r="K5336">
        <v>1.6117607125194686</v>
      </c>
      <c r="L5336">
        <v>0.39375145381240773</v>
      </c>
      <c r="M5336">
        <v>0</v>
      </c>
    </row>
    <row r="5337" spans="1:15" x14ac:dyDescent="0.15">
      <c r="A5337">
        <v>262</v>
      </c>
      <c r="B5337" t="s">
        <v>297</v>
      </c>
      <c r="C5337" t="s">
        <v>465</v>
      </c>
      <c r="D5337">
        <v>18</v>
      </c>
      <c r="E5337">
        <v>6761065.673828125</v>
      </c>
      <c r="F5337">
        <v>6761156.4636230469</v>
      </c>
      <c r="G5337">
        <v>6761111.0687255859</v>
      </c>
      <c r="H5337">
        <v>6787733.0418525646</v>
      </c>
      <c r="I5337">
        <v>2.0623108732969279E-7</v>
      </c>
      <c r="J5337">
        <v>2.9890339057372016E-5</v>
      </c>
      <c r="K5337">
        <v>1.6117607125194686</v>
      </c>
      <c r="L5337">
        <v>0.39375145381240773</v>
      </c>
      <c r="M5337">
        <v>0</v>
      </c>
      <c r="N5337" t="s">
        <v>466</v>
      </c>
      <c r="O5337" t="s">
        <v>467</v>
      </c>
    </row>
    <row r="5338" spans="1:15" x14ac:dyDescent="0.15">
      <c r="A5338">
        <v>263</v>
      </c>
      <c r="B5338" t="s">
        <v>298</v>
      </c>
      <c r="C5338" t="s">
        <v>461</v>
      </c>
      <c r="D5338">
        <v>0</v>
      </c>
      <c r="E5338">
        <v>100000</v>
      </c>
      <c r="F5338">
        <v>12000000</v>
      </c>
      <c r="G5338">
        <v>100000</v>
      </c>
      <c r="H5338">
        <v>-38826.0724143357</v>
      </c>
      <c r="I5338">
        <v>-3.329339629108943E-5</v>
      </c>
      <c r="J5338">
        <v>-5.3273524228271374E-6</v>
      </c>
      <c r="K5338">
        <v>-1.108811085323882E-2</v>
      </c>
      <c r="L5338">
        <v>-138.8260724143357</v>
      </c>
      <c r="M5338">
        <v>0</v>
      </c>
      <c r="O5338" t="s">
        <v>462</v>
      </c>
    </row>
    <row r="5339" spans="1:15" x14ac:dyDescent="0.15">
      <c r="A5339">
        <v>263</v>
      </c>
      <c r="B5339" t="s">
        <v>298</v>
      </c>
      <c r="C5339" t="s">
        <v>461</v>
      </c>
      <c r="D5339">
        <v>0</v>
      </c>
      <c r="E5339">
        <v>100000</v>
      </c>
      <c r="F5339">
        <v>12000000</v>
      </c>
      <c r="G5339">
        <v>12000000</v>
      </c>
      <c r="H5339">
        <v>1.1958795801142205E+18</v>
      </c>
      <c r="I5339">
        <v>536.87089403395623</v>
      </c>
      <c r="J5339">
        <v>536.87092200000006</v>
      </c>
      <c r="K5339">
        <v>341524252309.77478</v>
      </c>
      <c r="L5339">
        <v>9965663167518.5039</v>
      </c>
      <c r="M5339">
        <v>5</v>
      </c>
      <c r="O5339" t="s">
        <v>463</v>
      </c>
    </row>
    <row r="5340" spans="1:15" x14ac:dyDescent="0.15">
      <c r="A5340">
        <v>263</v>
      </c>
      <c r="B5340" t="s">
        <v>298</v>
      </c>
      <c r="C5340" t="s">
        <v>464</v>
      </c>
      <c r="D5340">
        <v>1</v>
      </c>
      <c r="E5340">
        <v>100000</v>
      </c>
      <c r="F5340">
        <v>12000000</v>
      </c>
      <c r="G5340">
        <v>6050000</v>
      </c>
      <c r="H5340">
        <v>32206374184790.313</v>
      </c>
      <c r="I5340">
        <v>6.3561755354382216E-2</v>
      </c>
      <c r="J5340">
        <v>6.3589721398250476E-2</v>
      </c>
      <c r="K5340">
        <v>9197629.9670730941</v>
      </c>
      <c r="L5340">
        <v>532336663.38496387</v>
      </c>
      <c r="M5340">
        <v>0</v>
      </c>
    </row>
    <row r="5341" spans="1:15" x14ac:dyDescent="0.15">
      <c r="A5341">
        <v>263</v>
      </c>
      <c r="B5341" t="s">
        <v>298</v>
      </c>
      <c r="C5341" t="s">
        <v>464</v>
      </c>
      <c r="D5341">
        <v>2</v>
      </c>
      <c r="E5341">
        <v>100000</v>
      </c>
      <c r="F5341">
        <v>6050000</v>
      </c>
      <c r="G5341">
        <v>3075000</v>
      </c>
      <c r="H5341">
        <v>-415146.49182473629</v>
      </c>
      <c r="I5341">
        <v>-2.0939245128502834E-5</v>
      </c>
      <c r="J5341">
        <v>7.0267987397594599E-6</v>
      </c>
      <c r="K5341">
        <v>-0.11855925761850301</v>
      </c>
      <c r="L5341">
        <v>-113.50069892112964</v>
      </c>
      <c r="M5341">
        <v>0</v>
      </c>
    </row>
    <row r="5342" spans="1:15" x14ac:dyDescent="0.15">
      <c r="A5342">
        <v>263</v>
      </c>
      <c r="B5342" t="s">
        <v>298</v>
      </c>
      <c r="C5342" t="s">
        <v>464</v>
      </c>
      <c r="D5342">
        <v>3</v>
      </c>
      <c r="E5342">
        <v>3075000</v>
      </c>
      <c r="F5342">
        <v>6050000</v>
      </c>
      <c r="G5342">
        <v>4562500</v>
      </c>
      <c r="H5342">
        <v>39332800992.294846</v>
      </c>
      <c r="I5342">
        <v>3.0794983395503113E-4</v>
      </c>
      <c r="J5342">
        <v>3.3591587782329344E-4</v>
      </c>
      <c r="K5342">
        <v>11232.824502998576</v>
      </c>
      <c r="L5342">
        <v>861988.78887221578</v>
      </c>
      <c r="M5342">
        <v>0</v>
      </c>
    </row>
    <row r="5343" spans="1:15" x14ac:dyDescent="0.15">
      <c r="A5343">
        <v>263</v>
      </c>
      <c r="B5343" t="s">
        <v>298</v>
      </c>
      <c r="C5343" t="s">
        <v>464</v>
      </c>
      <c r="D5343">
        <v>4</v>
      </c>
      <c r="E5343">
        <v>3075000</v>
      </c>
      <c r="F5343">
        <v>4562500</v>
      </c>
      <c r="G5343">
        <v>3818750</v>
      </c>
      <c r="H5343">
        <v>60228370.827436417</v>
      </c>
      <c r="I5343">
        <v>1.5854429948595614E-6</v>
      </c>
      <c r="J5343">
        <v>2.9551486863121855E-5</v>
      </c>
      <c r="K5343">
        <v>17.200268034271016</v>
      </c>
      <c r="L5343">
        <v>1477.1750134844233</v>
      </c>
      <c r="M5343">
        <v>0</v>
      </c>
    </row>
    <row r="5344" spans="1:15" x14ac:dyDescent="0.15">
      <c r="A5344">
        <v>263</v>
      </c>
      <c r="B5344" t="s">
        <v>298</v>
      </c>
      <c r="C5344" t="s">
        <v>464</v>
      </c>
      <c r="D5344">
        <v>5</v>
      </c>
      <c r="E5344">
        <v>3075000</v>
      </c>
      <c r="F5344">
        <v>3818750</v>
      </c>
      <c r="G5344">
        <v>3446875</v>
      </c>
      <c r="H5344">
        <v>-4068181.3356376076</v>
      </c>
      <c r="I5344">
        <v>-1.5673952855569177E-5</v>
      </c>
      <c r="J5344">
        <v>1.2292091012693115E-5</v>
      </c>
      <c r="K5344">
        <v>-1.1618081051116471</v>
      </c>
      <c r="L5344">
        <v>-218.02520647362053</v>
      </c>
      <c r="M5344">
        <v>0</v>
      </c>
    </row>
    <row r="5345" spans="1:15" x14ac:dyDescent="0.15">
      <c r="A5345">
        <v>263</v>
      </c>
      <c r="B5345" t="s">
        <v>298</v>
      </c>
      <c r="C5345" t="s">
        <v>464</v>
      </c>
      <c r="D5345">
        <v>6</v>
      </c>
      <c r="E5345">
        <v>3446875</v>
      </c>
      <c r="F5345">
        <v>3818750</v>
      </c>
      <c r="G5345">
        <v>3632812.5</v>
      </c>
      <c r="H5345">
        <v>-42801075.215322159</v>
      </c>
      <c r="I5345">
        <v>-1.1589992023169604E-5</v>
      </c>
      <c r="J5345">
        <v>1.6376051845092689E-5</v>
      </c>
      <c r="K5345">
        <v>-12.223308645817985</v>
      </c>
      <c r="L5345">
        <v>-1278.1801349594057</v>
      </c>
      <c r="M5345">
        <v>0</v>
      </c>
    </row>
    <row r="5346" spans="1:15" x14ac:dyDescent="0.15">
      <c r="A5346">
        <v>263</v>
      </c>
      <c r="B5346" t="s">
        <v>298</v>
      </c>
      <c r="C5346" t="s">
        <v>464</v>
      </c>
      <c r="D5346">
        <v>7</v>
      </c>
      <c r="E5346">
        <v>3632812.5</v>
      </c>
      <c r="F5346">
        <v>3818750</v>
      </c>
      <c r="G5346">
        <v>3725781.25</v>
      </c>
      <c r="H5346">
        <v>-114173528.78029485</v>
      </c>
      <c r="I5346">
        <v>-6.0051660845157024E-6</v>
      </c>
      <c r="J5346">
        <v>2.1960877783746591E-5</v>
      </c>
      <c r="K5346">
        <v>-32.606150066158385</v>
      </c>
      <c r="L5346">
        <v>-3164.4184700938858</v>
      </c>
      <c r="M5346">
        <v>0</v>
      </c>
    </row>
    <row r="5347" spans="1:15" x14ac:dyDescent="0.15">
      <c r="A5347">
        <v>263</v>
      </c>
      <c r="B5347" t="s">
        <v>298</v>
      </c>
      <c r="C5347" t="s">
        <v>464</v>
      </c>
      <c r="D5347">
        <v>8</v>
      </c>
      <c r="E5347">
        <v>3725781.25</v>
      </c>
      <c r="F5347">
        <v>3818750</v>
      </c>
      <c r="G5347">
        <v>3772265.625</v>
      </c>
      <c r="H5347">
        <v>-70351537.28752616</v>
      </c>
      <c r="I5347">
        <v>-2.4961048998351777E-6</v>
      </c>
      <c r="J5347">
        <v>2.5469938968427116E-5</v>
      </c>
      <c r="K5347">
        <v>-20.091283913946231</v>
      </c>
      <c r="L5347">
        <v>-1964.9677483283315</v>
      </c>
      <c r="M5347">
        <v>0</v>
      </c>
    </row>
    <row r="5348" spans="1:15" x14ac:dyDescent="0.15">
      <c r="A5348">
        <v>263</v>
      </c>
      <c r="B5348" t="s">
        <v>298</v>
      </c>
      <c r="C5348" t="s">
        <v>464</v>
      </c>
      <c r="D5348">
        <v>9</v>
      </c>
      <c r="E5348">
        <v>3772265.625</v>
      </c>
      <c r="F5348">
        <v>3818750</v>
      </c>
      <c r="G5348">
        <v>3795507.8125</v>
      </c>
      <c r="H5348">
        <v>-17578307.064252056</v>
      </c>
      <c r="I5348">
        <v>-5.3249704566072102E-7</v>
      </c>
      <c r="J5348">
        <v>2.7433546822601573E-5</v>
      </c>
      <c r="K5348">
        <v>-5.0200858655157559</v>
      </c>
      <c r="L5348">
        <v>-563.13452461776626</v>
      </c>
      <c r="M5348">
        <v>0</v>
      </c>
    </row>
    <row r="5349" spans="1:15" x14ac:dyDescent="0.15">
      <c r="A5349">
        <v>263</v>
      </c>
      <c r="B5349" t="s">
        <v>298</v>
      </c>
      <c r="C5349" t="s">
        <v>464</v>
      </c>
      <c r="D5349">
        <v>10</v>
      </c>
      <c r="E5349">
        <v>3795507.8125</v>
      </c>
      <c r="F5349">
        <v>3818750</v>
      </c>
      <c r="G5349">
        <v>3807128.90625</v>
      </c>
      <c r="H5349">
        <v>17968801.560537159</v>
      </c>
      <c r="I5349">
        <v>5.0643330015008155E-7</v>
      </c>
      <c r="J5349">
        <v>2.8472477168412375E-5</v>
      </c>
      <c r="K5349">
        <v>5.1316049039645222</v>
      </c>
      <c r="L5349">
        <v>371.97775549544826</v>
      </c>
      <c r="M5349">
        <v>0</v>
      </c>
    </row>
    <row r="5350" spans="1:15" x14ac:dyDescent="0.15">
      <c r="A5350">
        <v>263</v>
      </c>
      <c r="B5350" t="s">
        <v>298</v>
      </c>
      <c r="C5350" t="s">
        <v>464</v>
      </c>
      <c r="D5350">
        <v>11</v>
      </c>
      <c r="E5350">
        <v>3795507.8125</v>
      </c>
      <c r="F5350">
        <v>3807128.90625</v>
      </c>
      <c r="G5350">
        <v>3801318.359375</v>
      </c>
      <c r="H5350">
        <v>-614463.18820960447</v>
      </c>
      <c r="I5350">
        <v>-1.7945031179779196E-8</v>
      </c>
      <c r="J5350">
        <v>2.7948098837082515E-5</v>
      </c>
      <c r="K5350">
        <v>-0.17548094675646361</v>
      </c>
      <c r="L5350">
        <v>-116.16447585070544</v>
      </c>
      <c r="M5350">
        <v>0</v>
      </c>
    </row>
    <row r="5351" spans="1:15" x14ac:dyDescent="0.15">
      <c r="A5351">
        <v>263</v>
      </c>
      <c r="B5351" t="s">
        <v>298</v>
      </c>
      <c r="C5351" t="s">
        <v>464</v>
      </c>
      <c r="D5351">
        <v>12</v>
      </c>
      <c r="E5351">
        <v>3801318.359375</v>
      </c>
      <c r="F5351">
        <v>3807128.90625</v>
      </c>
      <c r="G5351">
        <v>3804223.6328125</v>
      </c>
      <c r="H5351">
        <v>8471048.024225764</v>
      </c>
      <c r="I5351">
        <v>2.4300143233185411E-7</v>
      </c>
      <c r="J5351">
        <v>2.8209045300594148E-5</v>
      </c>
      <c r="K5351">
        <v>2.4191970419610116</v>
      </c>
      <c r="L5351">
        <v>122.67481730465553</v>
      </c>
      <c r="M5351">
        <v>0</v>
      </c>
    </row>
    <row r="5352" spans="1:15" x14ac:dyDescent="0.15">
      <c r="A5352">
        <v>263</v>
      </c>
      <c r="B5352" t="s">
        <v>298</v>
      </c>
      <c r="C5352" t="s">
        <v>464</v>
      </c>
      <c r="D5352">
        <v>13</v>
      </c>
      <c r="E5352">
        <v>3801318.359375</v>
      </c>
      <c r="F5352">
        <v>3804223.6328125</v>
      </c>
      <c r="G5352">
        <v>3802770.99609375</v>
      </c>
      <c r="H5352">
        <v>3877196.8738505128</v>
      </c>
      <c r="I5352">
        <v>1.1221842546392226E-7</v>
      </c>
      <c r="J5352">
        <v>2.8078262293726216E-5</v>
      </c>
      <c r="K5352">
        <v>1.107265970101371</v>
      </c>
      <c r="L5352">
        <v>1.9571485591221218</v>
      </c>
      <c r="M5352">
        <v>0</v>
      </c>
    </row>
    <row r="5353" spans="1:15" x14ac:dyDescent="0.15">
      <c r="A5353">
        <v>263</v>
      </c>
      <c r="B5353" t="s">
        <v>298</v>
      </c>
      <c r="C5353" t="s">
        <v>464</v>
      </c>
      <c r="D5353">
        <v>14</v>
      </c>
      <c r="E5353">
        <v>3801318.359375</v>
      </c>
      <c r="F5353">
        <v>3802770.99609375</v>
      </c>
      <c r="G5353">
        <v>3802044.677734375</v>
      </c>
      <c r="H5353">
        <v>1618619.2551493796</v>
      </c>
      <c r="I5353">
        <v>4.7058557399392399E-8</v>
      </c>
      <c r="J5353">
        <v>2.8013102425661686E-5</v>
      </c>
      <c r="K5353">
        <v>0.46225200269436639</v>
      </c>
      <c r="L5353">
        <v>-57.427663472016086</v>
      </c>
      <c r="M5353">
        <v>0</v>
      </c>
    </row>
    <row r="5354" spans="1:15" x14ac:dyDescent="0.15">
      <c r="A5354">
        <v>263</v>
      </c>
      <c r="B5354" t="s">
        <v>298</v>
      </c>
      <c r="C5354" t="s">
        <v>464</v>
      </c>
      <c r="D5354">
        <v>15</v>
      </c>
      <c r="E5354">
        <v>3802044.677734375</v>
      </c>
      <c r="F5354">
        <v>3802770.99609375</v>
      </c>
      <c r="G5354">
        <v>3802407.8369140625</v>
      </c>
      <c r="H5354">
        <v>2744724.1686143065</v>
      </c>
      <c r="I5354">
        <v>7.9619226975712623E-8</v>
      </c>
      <c r="J5354">
        <v>2.8045663095238006E-5</v>
      </c>
      <c r="K5354">
        <v>0.78384971620055377</v>
      </c>
      <c r="L5354">
        <v>-27.816155280127582</v>
      </c>
      <c r="M5354">
        <v>0</v>
      </c>
    </row>
    <row r="5355" spans="1:15" x14ac:dyDescent="0.15">
      <c r="A5355">
        <v>263</v>
      </c>
      <c r="B5355" t="s">
        <v>298</v>
      </c>
      <c r="C5355" t="s">
        <v>464</v>
      </c>
      <c r="D5355">
        <v>16</v>
      </c>
      <c r="E5355">
        <v>3802407.8369140625</v>
      </c>
      <c r="F5355">
        <v>3802770.99609375</v>
      </c>
      <c r="G5355">
        <v>3802589.4165039063</v>
      </c>
      <c r="H5355">
        <v>3310245.617031937</v>
      </c>
      <c r="I5355">
        <v>9.5916366243731693E-8</v>
      </c>
      <c r="J5355">
        <v>2.8061960234506025E-5</v>
      </c>
      <c r="K5355">
        <v>0.94535367784318425</v>
      </c>
      <c r="L5355">
        <v>-12.947592956923264</v>
      </c>
      <c r="M5355">
        <v>0</v>
      </c>
    </row>
    <row r="5356" spans="1:15" x14ac:dyDescent="0.15">
      <c r="A5356">
        <v>263</v>
      </c>
      <c r="B5356" t="s">
        <v>298</v>
      </c>
      <c r="C5356" t="s">
        <v>464</v>
      </c>
      <c r="D5356">
        <v>17</v>
      </c>
      <c r="E5356">
        <v>3802589.4165039063</v>
      </c>
      <c r="F5356">
        <v>3802770.99609375</v>
      </c>
      <c r="G5356">
        <v>3802680.2062988281</v>
      </c>
      <c r="H5356">
        <v>3593480.9461698304</v>
      </c>
      <c r="I5356">
        <v>1.0406501123266196E-7</v>
      </c>
      <c r="J5356">
        <v>2.8070108879494956E-5</v>
      </c>
      <c r="K5356">
        <v>1.0262411983093278</v>
      </c>
      <c r="L5356">
        <v>-5.5013634799601689</v>
      </c>
      <c r="M5356">
        <v>0</v>
      </c>
    </row>
    <row r="5357" spans="1:15" x14ac:dyDescent="0.15">
      <c r="A5357">
        <v>263</v>
      </c>
      <c r="B5357" t="s">
        <v>298</v>
      </c>
      <c r="C5357" t="s">
        <v>464</v>
      </c>
      <c r="D5357">
        <v>18</v>
      </c>
      <c r="E5357">
        <v>3802680.2062988281</v>
      </c>
      <c r="F5357">
        <v>3802770.99609375</v>
      </c>
      <c r="G5357">
        <v>3802725.6011962891</v>
      </c>
      <c r="H5357">
        <v>3735289.0652233008</v>
      </c>
      <c r="I5357">
        <v>1.0814141702486938E-7</v>
      </c>
      <c r="J5357">
        <v>2.8074185285287163E-5</v>
      </c>
      <c r="K5357">
        <v>1.0667393493243038</v>
      </c>
      <c r="L5357">
        <v>-1.7733737073159725</v>
      </c>
      <c r="M5357">
        <v>0</v>
      </c>
    </row>
    <row r="5358" spans="1:15" x14ac:dyDescent="0.15">
      <c r="A5358">
        <v>263</v>
      </c>
      <c r="B5358" t="s">
        <v>298</v>
      </c>
      <c r="C5358" t="s">
        <v>464</v>
      </c>
      <c r="D5358">
        <v>19</v>
      </c>
      <c r="E5358">
        <v>3802725.6011962891</v>
      </c>
      <c r="F5358">
        <v>3802770.99609375</v>
      </c>
      <c r="G5358">
        <v>3802748.2986450195</v>
      </c>
      <c r="H5358">
        <v>3806230.5066417535</v>
      </c>
      <c r="I5358">
        <v>1.101798459085994E-7</v>
      </c>
      <c r="J5358">
        <v>2.8076223714170893E-5</v>
      </c>
      <c r="K5358">
        <v>1.0869991005075297</v>
      </c>
      <c r="L5358">
        <v>9.157082518384714E-2</v>
      </c>
      <c r="M5358">
        <v>0</v>
      </c>
    </row>
    <row r="5359" spans="1:15" x14ac:dyDescent="0.15">
      <c r="A5359">
        <v>263</v>
      </c>
      <c r="B5359" t="s">
        <v>298</v>
      </c>
      <c r="C5359" t="s">
        <v>465</v>
      </c>
      <c r="D5359">
        <v>19</v>
      </c>
      <c r="E5359">
        <v>3802725.6011962891</v>
      </c>
      <c r="F5359">
        <v>3802770.99609375</v>
      </c>
      <c r="G5359">
        <v>3802748.2986450195</v>
      </c>
      <c r="H5359">
        <v>3806230.5066417535</v>
      </c>
      <c r="I5359">
        <v>1.101798459085994E-7</v>
      </c>
      <c r="J5359">
        <v>2.8076223714170893E-5</v>
      </c>
      <c r="K5359">
        <v>1.0869991005075297</v>
      </c>
      <c r="L5359">
        <v>9.157082518384714E-2</v>
      </c>
      <c r="M5359">
        <v>0</v>
      </c>
      <c r="N5359" t="s">
        <v>466</v>
      </c>
      <c r="O5359" t="s">
        <v>467</v>
      </c>
    </row>
    <row r="5360" spans="1:15" x14ac:dyDescent="0.15">
      <c r="A5360">
        <v>264</v>
      </c>
      <c r="B5360" t="s">
        <v>108</v>
      </c>
      <c r="C5360" t="s">
        <v>461</v>
      </c>
      <c r="D5360">
        <v>0</v>
      </c>
      <c r="E5360">
        <v>100000</v>
      </c>
      <c r="F5360">
        <v>12000000</v>
      </c>
      <c r="G5360">
        <v>100000</v>
      </c>
      <c r="H5360">
        <v>-14880.2812113039</v>
      </c>
      <c r="I5360">
        <v>-3.14015050526403E-5</v>
      </c>
      <c r="J5360">
        <v>-1.2159436966495512E-5</v>
      </c>
      <c r="K5360">
        <v>-2.8762350105765171E-3</v>
      </c>
      <c r="L5360">
        <v>-114.8802812113039</v>
      </c>
      <c r="M5360">
        <v>0</v>
      </c>
      <c r="O5360" t="s">
        <v>462</v>
      </c>
    </row>
    <row r="5361" spans="1:15" x14ac:dyDescent="0.15">
      <c r="A5361">
        <v>264</v>
      </c>
      <c r="B5361" t="s">
        <v>108</v>
      </c>
      <c r="C5361" t="s">
        <v>461</v>
      </c>
      <c r="D5361">
        <v>0</v>
      </c>
      <c r="E5361">
        <v>100000</v>
      </c>
      <c r="F5361">
        <v>12000000</v>
      </c>
      <c r="G5361">
        <v>12000000</v>
      </c>
      <c r="H5361">
        <v>84995975540930.391</v>
      </c>
      <c r="I5361">
        <v>8.6880689632493499E-2</v>
      </c>
      <c r="J5361">
        <v>8.689993170057965E-2</v>
      </c>
      <c r="K5361">
        <v>16429017.512331512</v>
      </c>
      <c r="L5361">
        <v>708299696.17441988</v>
      </c>
      <c r="M5361">
        <v>0</v>
      </c>
      <c r="O5361" t="s">
        <v>463</v>
      </c>
    </row>
    <row r="5362" spans="1:15" x14ac:dyDescent="0.15">
      <c r="A5362">
        <v>264</v>
      </c>
      <c r="B5362" t="s">
        <v>108</v>
      </c>
      <c r="C5362" t="s">
        <v>464</v>
      </c>
      <c r="D5362">
        <v>1</v>
      </c>
      <c r="E5362">
        <v>100000</v>
      </c>
      <c r="F5362">
        <v>12000000</v>
      </c>
      <c r="G5362">
        <v>6050000</v>
      </c>
      <c r="H5362">
        <v>-113384.90136387642</v>
      </c>
      <c r="I5362">
        <v>-1.8683161959140679E-5</v>
      </c>
      <c r="J5362">
        <v>5.5890612700410964E-7</v>
      </c>
      <c r="K5362">
        <v>-2.1916361548718989E-2</v>
      </c>
      <c r="L5362">
        <v>-101.87413060105581</v>
      </c>
      <c r="M5362">
        <v>0</v>
      </c>
    </row>
    <row r="5363" spans="1:15" x14ac:dyDescent="0.15">
      <c r="A5363">
        <v>264</v>
      </c>
      <c r="B5363" t="s">
        <v>108</v>
      </c>
      <c r="C5363" t="s">
        <v>464</v>
      </c>
      <c r="D5363">
        <v>2</v>
      </c>
      <c r="E5363">
        <v>6050000</v>
      </c>
      <c r="F5363">
        <v>12000000</v>
      </c>
      <c r="G5363">
        <v>9025000</v>
      </c>
      <c r="H5363">
        <v>3645119052.785727</v>
      </c>
      <c r="I5363">
        <v>3.2578792558643889E-5</v>
      </c>
      <c r="J5363">
        <v>5.182086064478868E-5</v>
      </c>
      <c r="K5363">
        <v>704.57129730703048</v>
      </c>
      <c r="L5363">
        <v>40289.130778789222</v>
      </c>
      <c r="M5363">
        <v>0</v>
      </c>
    </row>
    <row r="5364" spans="1:15" x14ac:dyDescent="0.15">
      <c r="A5364">
        <v>264</v>
      </c>
      <c r="B5364" t="s">
        <v>108</v>
      </c>
      <c r="C5364" t="s">
        <v>464</v>
      </c>
      <c r="D5364">
        <v>3</v>
      </c>
      <c r="E5364">
        <v>6050000</v>
      </c>
      <c r="F5364">
        <v>9025000</v>
      </c>
      <c r="G5364">
        <v>7537500</v>
      </c>
      <c r="H5364">
        <v>-480953.80400943599</v>
      </c>
      <c r="I5364">
        <v>-1.4389692973346844E-5</v>
      </c>
      <c r="J5364">
        <v>4.8523751127979438E-6</v>
      </c>
      <c r="K5364">
        <v>-9.2964383529999167E-2</v>
      </c>
      <c r="L5364">
        <v>-106.38081332019152</v>
      </c>
      <c r="M5364">
        <v>0</v>
      </c>
    </row>
    <row r="5365" spans="1:15" x14ac:dyDescent="0.15">
      <c r="A5365">
        <v>264</v>
      </c>
      <c r="B5365" t="s">
        <v>108</v>
      </c>
      <c r="C5365" t="s">
        <v>464</v>
      </c>
      <c r="D5365">
        <v>4</v>
      </c>
      <c r="E5365">
        <v>7537500</v>
      </c>
      <c r="F5365">
        <v>9025000</v>
      </c>
      <c r="G5365">
        <v>8281250</v>
      </c>
      <c r="H5365">
        <v>-30797740.442736406</v>
      </c>
      <c r="I5365">
        <v>-8.1320675391995488E-6</v>
      </c>
      <c r="J5365">
        <v>1.1110000546945239E-5</v>
      </c>
      <c r="K5365">
        <v>-5.9529479349325234</v>
      </c>
      <c r="L5365">
        <v>-471.89724308209998</v>
      </c>
      <c r="M5365">
        <v>0</v>
      </c>
    </row>
    <row r="5366" spans="1:15" x14ac:dyDescent="0.15">
      <c r="A5366">
        <v>264</v>
      </c>
      <c r="B5366" t="s">
        <v>108</v>
      </c>
      <c r="C5366" t="s">
        <v>464</v>
      </c>
      <c r="D5366">
        <v>5</v>
      </c>
      <c r="E5366">
        <v>8281250</v>
      </c>
      <c r="F5366">
        <v>9025000</v>
      </c>
      <c r="G5366">
        <v>8653125</v>
      </c>
      <c r="H5366">
        <v>132993440.61931422</v>
      </c>
      <c r="I5366">
        <v>2.2498365058280338E-6</v>
      </c>
      <c r="J5366">
        <v>2.1491904591972822E-5</v>
      </c>
      <c r="K5366">
        <v>25.706529645133092</v>
      </c>
      <c r="L5366">
        <v>1436.9411700318003</v>
      </c>
      <c r="M5366">
        <v>0</v>
      </c>
    </row>
    <row r="5367" spans="1:15" x14ac:dyDescent="0.15">
      <c r="A5367">
        <v>264</v>
      </c>
      <c r="B5367" t="s">
        <v>108</v>
      </c>
      <c r="C5367" t="s">
        <v>464</v>
      </c>
      <c r="D5367">
        <v>6</v>
      </c>
      <c r="E5367">
        <v>8281250</v>
      </c>
      <c r="F5367">
        <v>8653125</v>
      </c>
      <c r="G5367">
        <v>8467187.5</v>
      </c>
      <c r="H5367">
        <v>-96701361.517666832</v>
      </c>
      <c r="I5367">
        <v>-5.3564703188663389E-6</v>
      </c>
      <c r="J5367">
        <v>1.3885597767278449E-5</v>
      </c>
      <c r="K5367">
        <v>-18.691571591821962</v>
      </c>
      <c r="L5367">
        <v>-1242.0718097676097</v>
      </c>
      <c r="M5367">
        <v>0</v>
      </c>
    </row>
    <row r="5368" spans="1:15" x14ac:dyDescent="0.15">
      <c r="A5368">
        <v>264</v>
      </c>
      <c r="B5368" t="s">
        <v>108</v>
      </c>
      <c r="C5368" t="s">
        <v>464</v>
      </c>
      <c r="D5368">
        <v>7</v>
      </c>
      <c r="E5368">
        <v>8467187.5</v>
      </c>
      <c r="F5368">
        <v>8653125</v>
      </c>
      <c r="G5368">
        <v>8560156.25</v>
      </c>
      <c r="H5368">
        <v>-73354559.369240135</v>
      </c>
      <c r="I5368">
        <v>-1.9714115156820435E-6</v>
      </c>
      <c r="J5368">
        <v>1.7270656570462745E-5</v>
      </c>
      <c r="K5368">
        <v>-14.178828265889633</v>
      </c>
      <c r="L5368">
        <v>-956.93014504542646</v>
      </c>
      <c r="M5368">
        <v>0</v>
      </c>
    </row>
    <row r="5369" spans="1:15" x14ac:dyDescent="0.15">
      <c r="A5369">
        <v>264</v>
      </c>
      <c r="B5369" t="s">
        <v>108</v>
      </c>
      <c r="C5369" t="s">
        <v>464</v>
      </c>
      <c r="D5369">
        <v>8</v>
      </c>
      <c r="E5369">
        <v>8560156.25</v>
      </c>
      <c r="F5369">
        <v>8653125</v>
      </c>
      <c r="G5369">
        <v>8606640.625</v>
      </c>
      <c r="H5369">
        <v>1079031.8299811005</v>
      </c>
      <c r="I5369">
        <v>2.2548941146832073E-8</v>
      </c>
      <c r="J5369">
        <v>1.926461702729162E-5</v>
      </c>
      <c r="K5369">
        <v>0.20856790828391458</v>
      </c>
      <c r="L5369">
        <v>-87.462799052550182</v>
      </c>
      <c r="M5369">
        <v>0</v>
      </c>
    </row>
    <row r="5370" spans="1:15" x14ac:dyDescent="0.15">
      <c r="A5370">
        <v>264</v>
      </c>
      <c r="B5370" t="s">
        <v>108</v>
      </c>
      <c r="C5370" t="s">
        <v>464</v>
      </c>
      <c r="D5370">
        <v>9</v>
      </c>
      <c r="E5370">
        <v>8606640.625</v>
      </c>
      <c r="F5370">
        <v>8653125</v>
      </c>
      <c r="G5370">
        <v>8629882.8125</v>
      </c>
      <c r="H5370">
        <v>59035259.396525778</v>
      </c>
      <c r="I5370">
        <v>1.1053710278817415E-6</v>
      </c>
      <c r="J5370">
        <v>2.0347439114026529E-5</v>
      </c>
      <c r="K5370">
        <v>11.411026278573598</v>
      </c>
      <c r="L5370">
        <v>584.07950234290365</v>
      </c>
      <c r="M5370">
        <v>0</v>
      </c>
    </row>
    <row r="5371" spans="1:15" x14ac:dyDescent="0.15">
      <c r="A5371">
        <v>264</v>
      </c>
      <c r="B5371" t="s">
        <v>108</v>
      </c>
      <c r="C5371" t="s">
        <v>464</v>
      </c>
      <c r="D5371">
        <v>10</v>
      </c>
      <c r="E5371">
        <v>8606640.625</v>
      </c>
      <c r="F5371">
        <v>8629882.8125</v>
      </c>
      <c r="G5371">
        <v>8618261.71875</v>
      </c>
      <c r="H5371">
        <v>28163635.300845142</v>
      </c>
      <c r="I5371">
        <v>5.5646899974427978E-7</v>
      </c>
      <c r="J5371">
        <v>1.9798537085889068E-5</v>
      </c>
      <c r="K5371">
        <v>5.44379724597297</v>
      </c>
      <c r="L5371">
        <v>226.79020688791545</v>
      </c>
      <c r="M5371">
        <v>0</v>
      </c>
    </row>
    <row r="5372" spans="1:15" x14ac:dyDescent="0.15">
      <c r="A5372">
        <v>264</v>
      </c>
      <c r="B5372" t="s">
        <v>108</v>
      </c>
      <c r="C5372" t="s">
        <v>464</v>
      </c>
      <c r="D5372">
        <v>11</v>
      </c>
      <c r="E5372">
        <v>8606640.625</v>
      </c>
      <c r="F5372">
        <v>8618261.71875</v>
      </c>
      <c r="G5372">
        <v>8612451.171875</v>
      </c>
      <c r="H5372">
        <v>14160939.693442151</v>
      </c>
      <c r="I5372">
        <v>2.8766404367060522E-7</v>
      </c>
      <c r="J5372">
        <v>1.9529732129815393E-5</v>
      </c>
      <c r="K5372">
        <v>2.7371922580334074</v>
      </c>
      <c r="L5372">
        <v>64.424034584792892</v>
      </c>
      <c r="M5372">
        <v>0</v>
      </c>
    </row>
    <row r="5373" spans="1:15" x14ac:dyDescent="0.15">
      <c r="A5373">
        <v>264</v>
      </c>
      <c r="B5373" t="s">
        <v>108</v>
      </c>
      <c r="C5373" t="s">
        <v>464</v>
      </c>
      <c r="D5373">
        <v>12</v>
      </c>
      <c r="E5373">
        <v>8606640.625</v>
      </c>
      <c r="F5373">
        <v>8612451.171875</v>
      </c>
      <c r="G5373">
        <v>8609545.8984375</v>
      </c>
      <c r="H5373">
        <v>7506412.153018456</v>
      </c>
      <c r="I5373">
        <v>1.5464728293282845E-7</v>
      </c>
      <c r="J5373">
        <v>1.9396715369077616E-5</v>
      </c>
      <c r="K5373">
        <v>1.4509272460474469</v>
      </c>
      <c r="L5373">
        <v>-12.812914390981362</v>
      </c>
      <c r="M5373">
        <v>0</v>
      </c>
    </row>
    <row r="5374" spans="1:15" x14ac:dyDescent="0.15">
      <c r="A5374">
        <v>264</v>
      </c>
      <c r="B5374" t="s">
        <v>108</v>
      </c>
      <c r="C5374" t="s">
        <v>464</v>
      </c>
      <c r="D5374">
        <v>13</v>
      </c>
      <c r="E5374">
        <v>8609545.8984375</v>
      </c>
      <c r="F5374">
        <v>8612451.171875</v>
      </c>
      <c r="G5374">
        <v>8610998.53515625</v>
      </c>
      <c r="H5374">
        <v>10805134.259109743</v>
      </c>
      <c r="I5374">
        <v>2.2104144383518356E-7</v>
      </c>
      <c r="J5374">
        <v>1.9463109529979972E-5</v>
      </c>
      <c r="K5374">
        <v>2.0885428849572092</v>
      </c>
      <c r="L5374">
        <v>25.480618943267299</v>
      </c>
      <c r="M5374">
        <v>0</v>
      </c>
    </row>
    <row r="5375" spans="1:15" x14ac:dyDescent="0.15">
      <c r="A5375">
        <v>264</v>
      </c>
      <c r="B5375" t="s">
        <v>108</v>
      </c>
      <c r="C5375" t="s">
        <v>464</v>
      </c>
      <c r="D5375">
        <v>14</v>
      </c>
      <c r="E5375">
        <v>8609545.8984375</v>
      </c>
      <c r="F5375">
        <v>8610998.53515625</v>
      </c>
      <c r="G5375">
        <v>8610272.216796875</v>
      </c>
      <c r="H5375">
        <v>9148613.3944123611</v>
      </c>
      <c r="I5375">
        <v>1.8781487455494177E-7</v>
      </c>
      <c r="J5375">
        <v>1.942988296069973E-5</v>
      </c>
      <c r="K5375">
        <v>1.7683511332600919</v>
      </c>
      <c r="L5375">
        <v>6.2523130983628237</v>
      </c>
      <c r="M5375">
        <v>0</v>
      </c>
    </row>
    <row r="5376" spans="1:15" x14ac:dyDescent="0.15">
      <c r="A5376">
        <v>264</v>
      </c>
      <c r="B5376" t="s">
        <v>108</v>
      </c>
      <c r="C5376" t="s">
        <v>464</v>
      </c>
      <c r="D5376">
        <v>15</v>
      </c>
      <c r="E5376">
        <v>8609545.8984375</v>
      </c>
      <c r="F5376">
        <v>8610272.216796875</v>
      </c>
      <c r="G5376">
        <v>8609909.0576171875</v>
      </c>
      <c r="H5376">
        <v>8325735.7542852042</v>
      </c>
      <c r="I5376">
        <v>1.7122390973162255E-7</v>
      </c>
      <c r="J5376">
        <v>1.9413291995876411E-5</v>
      </c>
      <c r="K5376">
        <v>1.6092957065282123</v>
      </c>
      <c r="L5376">
        <v>-3.3005378039455029</v>
      </c>
      <c r="M5376">
        <v>0</v>
      </c>
    </row>
    <row r="5377" spans="1:15" x14ac:dyDescent="0.15">
      <c r="A5377">
        <v>264</v>
      </c>
      <c r="B5377" t="s">
        <v>108</v>
      </c>
      <c r="C5377" t="s">
        <v>464</v>
      </c>
      <c r="D5377">
        <v>16</v>
      </c>
      <c r="E5377">
        <v>8609909.0576171875</v>
      </c>
      <c r="F5377">
        <v>8610272.216796875</v>
      </c>
      <c r="G5377">
        <v>8610090.6372070313</v>
      </c>
      <c r="H5377">
        <v>8736729.9346436411</v>
      </c>
      <c r="I5377">
        <v>1.7951759910930424E-7</v>
      </c>
      <c r="J5377">
        <v>1.9421585685254092E-5</v>
      </c>
      <c r="K5377">
        <v>1.6887374747249138</v>
      </c>
      <c r="L5377">
        <v>1.4708242081605951</v>
      </c>
      <c r="M5377">
        <v>0</v>
      </c>
    </row>
    <row r="5378" spans="1:15" x14ac:dyDescent="0.15">
      <c r="A5378">
        <v>264</v>
      </c>
      <c r="B5378" t="s">
        <v>108</v>
      </c>
      <c r="C5378" t="s">
        <v>464</v>
      </c>
      <c r="D5378">
        <v>17</v>
      </c>
      <c r="E5378">
        <v>8609909.0576171875</v>
      </c>
      <c r="F5378">
        <v>8610090.6372070313</v>
      </c>
      <c r="G5378">
        <v>8609999.8474121094</v>
      </c>
      <c r="H5378">
        <v>8531199.6049178392</v>
      </c>
      <c r="I5378">
        <v>1.7537187768878643E-7</v>
      </c>
      <c r="J5378">
        <v>1.9417439963833574E-5</v>
      </c>
      <c r="K5378">
        <v>1.6490101656977421</v>
      </c>
      <c r="L5378">
        <v>-0.91521769907992556</v>
      </c>
      <c r="M5378">
        <v>0</v>
      </c>
    </row>
    <row r="5379" spans="1:15" x14ac:dyDescent="0.15">
      <c r="A5379">
        <v>264</v>
      </c>
      <c r="B5379" t="s">
        <v>108</v>
      </c>
      <c r="C5379" t="s">
        <v>465</v>
      </c>
      <c r="D5379">
        <v>17</v>
      </c>
      <c r="E5379">
        <v>8609909.0576171875</v>
      </c>
      <c r="F5379">
        <v>8610090.6372070313</v>
      </c>
      <c r="G5379">
        <v>8609999.8474121094</v>
      </c>
      <c r="H5379">
        <v>8531199.6049178392</v>
      </c>
      <c r="I5379">
        <v>1.7537187768878643E-7</v>
      </c>
      <c r="J5379">
        <v>1.9417439963833574E-5</v>
      </c>
      <c r="K5379">
        <v>1.6490101656977421</v>
      </c>
      <c r="L5379">
        <v>-0.91521769907992556</v>
      </c>
      <c r="M5379">
        <v>0</v>
      </c>
      <c r="N5379" t="s">
        <v>466</v>
      </c>
      <c r="O5379" t="s">
        <v>467</v>
      </c>
    </row>
    <row r="5380" spans="1:15" x14ac:dyDescent="0.15">
      <c r="A5380">
        <v>265</v>
      </c>
      <c r="B5380" t="s">
        <v>74</v>
      </c>
      <c r="C5380" t="s">
        <v>461</v>
      </c>
      <c r="D5380">
        <v>0</v>
      </c>
      <c r="E5380">
        <v>100000</v>
      </c>
      <c r="F5380">
        <v>12000000</v>
      </c>
      <c r="G5380">
        <v>100000</v>
      </c>
      <c r="H5380">
        <v>-14882.222132405062</v>
      </c>
      <c r="I5380">
        <v>-2.2130700875368173E-5</v>
      </c>
      <c r="J5380">
        <v>-9.3975015051700301E-6</v>
      </c>
      <c r="K5380">
        <v>-2.6209114923554182E-3</v>
      </c>
      <c r="L5380">
        <v>-114.88222213240506</v>
      </c>
      <c r="M5380">
        <v>0</v>
      </c>
      <c r="O5380" t="s">
        <v>462</v>
      </c>
    </row>
    <row r="5381" spans="1:15" x14ac:dyDescent="0.15">
      <c r="A5381">
        <v>265</v>
      </c>
      <c r="B5381" t="s">
        <v>74</v>
      </c>
      <c r="C5381" t="s">
        <v>461</v>
      </c>
      <c r="D5381">
        <v>0</v>
      </c>
      <c r="E5381">
        <v>100000</v>
      </c>
      <c r="F5381">
        <v>12000000</v>
      </c>
      <c r="G5381">
        <v>12000000</v>
      </c>
      <c r="H5381">
        <v>1.9608399162658888E+16</v>
      </c>
      <c r="I5381">
        <v>5.02678001471629</v>
      </c>
      <c r="J5381">
        <v>5.0267927479156604</v>
      </c>
      <c r="K5381">
        <v>3453239593.8508806</v>
      </c>
      <c r="L5381">
        <v>163403326255.49072</v>
      </c>
      <c r="M5381">
        <v>0</v>
      </c>
      <c r="O5381" t="s">
        <v>463</v>
      </c>
    </row>
    <row r="5382" spans="1:15" x14ac:dyDescent="0.15">
      <c r="A5382">
        <v>265</v>
      </c>
      <c r="B5382" t="s">
        <v>74</v>
      </c>
      <c r="C5382" t="s">
        <v>464</v>
      </c>
      <c r="D5382">
        <v>1</v>
      </c>
      <c r="E5382">
        <v>100000</v>
      </c>
      <c r="F5382">
        <v>12000000</v>
      </c>
      <c r="G5382">
        <v>6050000</v>
      </c>
      <c r="H5382">
        <v>-290617.33745125879</v>
      </c>
      <c r="I5382">
        <v>-1.0651936467882805E-5</v>
      </c>
      <c r="J5382">
        <v>2.0812629023153357E-6</v>
      </c>
      <c r="K5382">
        <v>-5.1180684767849524E-2</v>
      </c>
      <c r="L5382">
        <v>-104.80359235456626</v>
      </c>
      <c r="M5382">
        <v>0</v>
      </c>
    </row>
    <row r="5383" spans="1:15" x14ac:dyDescent="0.15">
      <c r="A5383">
        <v>265</v>
      </c>
      <c r="B5383" t="s">
        <v>74</v>
      </c>
      <c r="C5383" t="s">
        <v>464</v>
      </c>
      <c r="D5383">
        <v>2</v>
      </c>
      <c r="E5383">
        <v>6050000</v>
      </c>
      <c r="F5383">
        <v>12000000</v>
      </c>
      <c r="G5383">
        <v>9025000</v>
      </c>
      <c r="H5383">
        <v>452832464267.04657</v>
      </c>
      <c r="I5383">
        <v>7.5841759513884798E-4</v>
      </c>
      <c r="J5383">
        <v>7.7115079450904608E-4</v>
      </c>
      <c r="K5383">
        <v>79748.427294662804</v>
      </c>
      <c r="L5383">
        <v>5017434.2301057791</v>
      </c>
      <c r="M5383">
        <v>0</v>
      </c>
    </row>
    <row r="5384" spans="1:15" x14ac:dyDescent="0.15">
      <c r="A5384">
        <v>265</v>
      </c>
      <c r="B5384" t="s">
        <v>74</v>
      </c>
      <c r="C5384" t="s">
        <v>464</v>
      </c>
      <c r="D5384">
        <v>3</v>
      </c>
      <c r="E5384">
        <v>6050000</v>
      </c>
      <c r="F5384">
        <v>9025000</v>
      </c>
      <c r="G5384">
        <v>7537500</v>
      </c>
      <c r="H5384">
        <v>158899538.18455908</v>
      </c>
      <c r="I5384">
        <v>1.7875179251289065E-6</v>
      </c>
      <c r="J5384">
        <v>1.4520717295327047E-5</v>
      </c>
      <c r="K5384">
        <v>27.983833466042793</v>
      </c>
      <c r="L5384">
        <v>2008.1199095795566</v>
      </c>
      <c r="M5384">
        <v>0</v>
      </c>
    </row>
    <row r="5385" spans="1:15" x14ac:dyDescent="0.15">
      <c r="A5385">
        <v>265</v>
      </c>
      <c r="B5385" t="s">
        <v>74</v>
      </c>
      <c r="C5385" t="s">
        <v>464</v>
      </c>
      <c r="D5385">
        <v>4</v>
      </c>
      <c r="E5385">
        <v>6050000</v>
      </c>
      <c r="F5385">
        <v>7537500</v>
      </c>
      <c r="G5385">
        <v>6793750</v>
      </c>
      <c r="H5385">
        <v>-2229281.3458857914</v>
      </c>
      <c r="I5385">
        <v>-7.7468063077084755E-6</v>
      </c>
      <c r="J5385">
        <v>4.9863930624896654E-6</v>
      </c>
      <c r="K5385">
        <v>-0.39259924002904256</v>
      </c>
      <c r="L5385">
        <v>-132.81370886308432</v>
      </c>
      <c r="M5385">
        <v>0</v>
      </c>
    </row>
    <row r="5386" spans="1:15" x14ac:dyDescent="0.15">
      <c r="A5386">
        <v>265</v>
      </c>
      <c r="B5386" t="s">
        <v>74</v>
      </c>
      <c r="C5386" t="s">
        <v>464</v>
      </c>
      <c r="D5386">
        <v>5</v>
      </c>
      <c r="E5386">
        <v>6793750</v>
      </c>
      <c r="F5386">
        <v>7537500</v>
      </c>
      <c r="G5386">
        <v>7165625</v>
      </c>
      <c r="H5386">
        <v>-39944636.817122564</v>
      </c>
      <c r="I5386">
        <v>-4.8357511477819159E-6</v>
      </c>
      <c r="J5386">
        <v>7.897448222416225E-6</v>
      </c>
      <c r="K5386">
        <v>-7.0346589884585393</v>
      </c>
      <c r="L5386">
        <v>-657.44804978103878</v>
      </c>
      <c r="M5386">
        <v>0</v>
      </c>
    </row>
    <row r="5387" spans="1:15" x14ac:dyDescent="0.15">
      <c r="A5387">
        <v>265</v>
      </c>
      <c r="B5387" t="s">
        <v>74</v>
      </c>
      <c r="C5387" t="s">
        <v>464</v>
      </c>
      <c r="D5387">
        <v>6</v>
      </c>
      <c r="E5387">
        <v>7165625</v>
      </c>
      <c r="F5387">
        <v>7537500</v>
      </c>
      <c r="G5387">
        <v>7351562.5</v>
      </c>
      <c r="H5387">
        <v>-90702381.650472298</v>
      </c>
      <c r="I5387">
        <v>-2.7512595763134633E-6</v>
      </c>
      <c r="J5387">
        <v>9.9819397938846775E-6</v>
      </c>
      <c r="K5387">
        <v>-15.973616865595899</v>
      </c>
      <c r="L5387">
        <v>-1333.783724894841</v>
      </c>
      <c r="M5387">
        <v>0</v>
      </c>
    </row>
    <row r="5388" spans="1:15" x14ac:dyDescent="0.15">
      <c r="A5388">
        <v>265</v>
      </c>
      <c r="B5388" t="s">
        <v>74</v>
      </c>
      <c r="C5388" t="s">
        <v>464</v>
      </c>
      <c r="D5388">
        <v>7</v>
      </c>
      <c r="E5388">
        <v>7351562.5</v>
      </c>
      <c r="F5388">
        <v>7537500</v>
      </c>
      <c r="G5388">
        <v>7444531.25</v>
      </c>
      <c r="H5388">
        <v>-67933272.005466938</v>
      </c>
      <c r="I5388">
        <v>-1.3299144118194388E-6</v>
      </c>
      <c r="J5388">
        <v>1.1403284958378702E-5</v>
      </c>
      <c r="K5388">
        <v>-11.963743836664623</v>
      </c>
      <c r="L5388">
        <v>-1012.5258491656804</v>
      </c>
      <c r="M5388">
        <v>0</v>
      </c>
    </row>
    <row r="5389" spans="1:15" x14ac:dyDescent="0.15">
      <c r="A5389">
        <v>265</v>
      </c>
      <c r="B5389" t="s">
        <v>74</v>
      </c>
      <c r="C5389" t="s">
        <v>464</v>
      </c>
      <c r="D5389">
        <v>8</v>
      </c>
      <c r="E5389">
        <v>7444531.25</v>
      </c>
      <c r="F5389">
        <v>7537500</v>
      </c>
      <c r="G5389">
        <v>7491015.625</v>
      </c>
      <c r="H5389">
        <v>9266109.9994471986</v>
      </c>
      <c r="I5389">
        <v>1.3381123947734976E-7</v>
      </c>
      <c r="J5389">
        <v>1.2867010609675491E-5</v>
      </c>
      <c r="K5389">
        <v>1.6318567194411244</v>
      </c>
      <c r="L5389">
        <v>23.69631119875282</v>
      </c>
      <c r="M5389">
        <v>0</v>
      </c>
    </row>
    <row r="5390" spans="1:15" x14ac:dyDescent="0.15">
      <c r="A5390">
        <v>265</v>
      </c>
      <c r="B5390" t="s">
        <v>74</v>
      </c>
      <c r="C5390" t="s">
        <v>464</v>
      </c>
      <c r="D5390">
        <v>9</v>
      </c>
      <c r="E5390">
        <v>7444531.25</v>
      </c>
      <c r="F5390">
        <v>7491015.625</v>
      </c>
      <c r="G5390">
        <v>7467773.4375</v>
      </c>
      <c r="H5390">
        <v>-37206634.568631098</v>
      </c>
      <c r="I5390">
        <v>-6.2041541009408738E-7</v>
      </c>
      <c r="J5390">
        <v>1.2112783960104053E-5</v>
      </c>
      <c r="K5390">
        <v>-6.5524687956686565</v>
      </c>
      <c r="L5390">
        <v>-598.22928989509933</v>
      </c>
      <c r="M5390">
        <v>0</v>
      </c>
    </row>
    <row r="5391" spans="1:15" x14ac:dyDescent="0.15">
      <c r="A5391">
        <v>265</v>
      </c>
      <c r="B5391" t="s">
        <v>74</v>
      </c>
      <c r="C5391" t="s">
        <v>464</v>
      </c>
      <c r="D5391">
        <v>10</v>
      </c>
      <c r="E5391">
        <v>7467773.4375</v>
      </c>
      <c r="F5391">
        <v>7491015.625</v>
      </c>
      <c r="G5391">
        <v>7479394.53125</v>
      </c>
      <c r="H5391">
        <v>-16079671.456193751</v>
      </c>
      <c r="I5391">
        <v>-2.4905784742889085E-7</v>
      </c>
      <c r="J5391">
        <v>1.248414152276925E-5</v>
      </c>
      <c r="K5391">
        <v>-2.8317945625252499</v>
      </c>
      <c r="L5391">
        <v>-314.98627180329294</v>
      </c>
      <c r="M5391">
        <v>0</v>
      </c>
    </row>
    <row r="5392" spans="1:15" x14ac:dyDescent="0.15">
      <c r="A5392">
        <v>265</v>
      </c>
      <c r="B5392" t="s">
        <v>74</v>
      </c>
      <c r="C5392" t="s">
        <v>464</v>
      </c>
      <c r="D5392">
        <v>11</v>
      </c>
      <c r="E5392">
        <v>7479394.53125</v>
      </c>
      <c r="F5392">
        <v>7491015.625</v>
      </c>
      <c r="G5392">
        <v>7485205.078125</v>
      </c>
      <c r="H5392">
        <v>-3951771.5345330611</v>
      </c>
      <c r="I5392">
        <v>-5.9075763770146344E-8</v>
      </c>
      <c r="J5392">
        <v>1.2674123606427995E-5</v>
      </c>
      <c r="K5392">
        <v>-0.69594737518858074</v>
      </c>
      <c r="L5392">
        <v>-152.79443239413499</v>
      </c>
      <c r="M5392">
        <v>0</v>
      </c>
    </row>
    <row r="5393" spans="1:15" x14ac:dyDescent="0.15">
      <c r="A5393">
        <v>265</v>
      </c>
      <c r="B5393" t="s">
        <v>74</v>
      </c>
      <c r="C5393" t="s">
        <v>464</v>
      </c>
      <c r="D5393">
        <v>12</v>
      </c>
      <c r="E5393">
        <v>7485205.078125</v>
      </c>
      <c r="F5393">
        <v>7491015.625</v>
      </c>
      <c r="G5393">
        <v>7488110.3515625</v>
      </c>
      <c r="H5393">
        <v>2519239.5237478511</v>
      </c>
      <c r="I5393">
        <v>3.701079667927851E-8</v>
      </c>
      <c r="J5393">
        <v>1.2770210166877419E-5</v>
      </c>
      <c r="K5393">
        <v>0.44366384005314496</v>
      </c>
      <c r="L5393">
        <v>-66.356805582837382</v>
      </c>
      <c r="M5393">
        <v>0</v>
      </c>
    </row>
    <row r="5394" spans="1:15" x14ac:dyDescent="0.15">
      <c r="A5394">
        <v>265</v>
      </c>
      <c r="B5394" t="s">
        <v>74</v>
      </c>
      <c r="C5394" t="s">
        <v>464</v>
      </c>
      <c r="D5394">
        <v>13</v>
      </c>
      <c r="E5394">
        <v>7488110.3515625</v>
      </c>
      <c r="F5394">
        <v>7491015.625</v>
      </c>
      <c r="G5394">
        <v>7489562.98828125</v>
      </c>
      <c r="H5394">
        <v>5858199.4255209928</v>
      </c>
      <c r="I5394">
        <v>8.5325571457031408E-8</v>
      </c>
      <c r="J5394">
        <v>1.2818524941655172E-5</v>
      </c>
      <c r="K5394">
        <v>1.0316888205442074</v>
      </c>
      <c r="L5394">
        <v>-21.781825792944325</v>
      </c>
      <c r="M5394">
        <v>0</v>
      </c>
    </row>
    <row r="5395" spans="1:15" x14ac:dyDescent="0.15">
      <c r="A5395">
        <v>265</v>
      </c>
      <c r="B5395" t="s">
        <v>74</v>
      </c>
      <c r="C5395" t="s">
        <v>464</v>
      </c>
      <c r="D5395">
        <v>14</v>
      </c>
      <c r="E5395">
        <v>7489562.98828125</v>
      </c>
      <c r="F5395">
        <v>7491015.625</v>
      </c>
      <c r="G5395">
        <v>7490289.306640625</v>
      </c>
      <c r="H5395">
        <v>7553379.1495013423</v>
      </c>
      <c r="I5395">
        <v>1.0954524646939388E-7</v>
      </c>
      <c r="J5395">
        <v>1.2842744616667535E-5</v>
      </c>
      <c r="K5395">
        <v>1.3302273036188437</v>
      </c>
      <c r="L5395">
        <v>0.84228846547734959</v>
      </c>
      <c r="M5395">
        <v>0</v>
      </c>
    </row>
    <row r="5396" spans="1:15" x14ac:dyDescent="0.15">
      <c r="A5396">
        <v>265</v>
      </c>
      <c r="B5396" t="s">
        <v>74</v>
      </c>
      <c r="C5396" t="s">
        <v>465</v>
      </c>
      <c r="D5396">
        <v>14</v>
      </c>
      <c r="E5396">
        <v>7489562.98828125</v>
      </c>
      <c r="F5396">
        <v>7491015.625</v>
      </c>
      <c r="G5396">
        <v>7490289.306640625</v>
      </c>
      <c r="H5396">
        <v>7553379.1495013423</v>
      </c>
      <c r="I5396">
        <v>1.0954524646939388E-7</v>
      </c>
      <c r="J5396">
        <v>1.2842744616667535E-5</v>
      </c>
      <c r="K5396">
        <v>1.3302273036188437</v>
      </c>
      <c r="L5396">
        <v>0.84228846547734959</v>
      </c>
      <c r="M5396">
        <v>0</v>
      </c>
      <c r="N5396" t="s">
        <v>466</v>
      </c>
      <c r="O5396" t="s">
        <v>467</v>
      </c>
    </row>
    <row r="5397" spans="1:15" x14ac:dyDescent="0.15">
      <c r="A5397">
        <v>266</v>
      </c>
      <c r="B5397" t="s">
        <v>110</v>
      </c>
      <c r="C5397" t="s">
        <v>461</v>
      </c>
      <c r="D5397">
        <v>0</v>
      </c>
      <c r="E5397">
        <v>100000</v>
      </c>
      <c r="F5397">
        <v>12000000</v>
      </c>
      <c r="G5397">
        <v>100000</v>
      </c>
      <c r="H5397">
        <v>-41822.952493250661</v>
      </c>
      <c r="I5397">
        <v>-2.3280260138548937E-5</v>
      </c>
      <c r="J5397">
        <v>-4.2607586326726592E-6</v>
      </c>
      <c r="K5397">
        <v>-9.8938875026715785E-3</v>
      </c>
      <c r="L5397">
        <v>-141.82295249325065</v>
      </c>
      <c r="M5397">
        <v>0</v>
      </c>
      <c r="O5397" t="s">
        <v>462</v>
      </c>
    </row>
    <row r="5398" spans="1:15" x14ac:dyDescent="0.15">
      <c r="A5398">
        <v>266</v>
      </c>
      <c r="B5398" t="s">
        <v>110</v>
      </c>
      <c r="C5398" t="s">
        <v>461</v>
      </c>
      <c r="D5398">
        <v>0</v>
      </c>
      <c r="E5398">
        <v>100000</v>
      </c>
      <c r="F5398">
        <v>12000000</v>
      </c>
      <c r="G5398">
        <v>12000000</v>
      </c>
      <c r="H5398">
        <v>2.1803437624445386E+18</v>
      </c>
      <c r="I5398">
        <v>536.87090298049861</v>
      </c>
      <c r="J5398">
        <v>536.87092200000006</v>
      </c>
      <c r="K5398">
        <v>515795146367.51733</v>
      </c>
      <c r="L5398">
        <v>18169531353604.488</v>
      </c>
      <c r="M5398">
        <v>5</v>
      </c>
      <c r="O5398" t="s">
        <v>463</v>
      </c>
    </row>
    <row r="5399" spans="1:15" x14ac:dyDescent="0.15">
      <c r="A5399">
        <v>266</v>
      </c>
      <c r="B5399" t="s">
        <v>110</v>
      </c>
      <c r="C5399" t="s">
        <v>464</v>
      </c>
      <c r="D5399">
        <v>1</v>
      </c>
      <c r="E5399">
        <v>100000</v>
      </c>
      <c r="F5399">
        <v>12000000</v>
      </c>
      <c r="G5399">
        <v>6050000</v>
      </c>
      <c r="H5399">
        <v>161768482854.68365</v>
      </c>
      <c r="I5399">
        <v>5.6533473662290093E-4</v>
      </c>
      <c r="J5399">
        <v>5.8435423812877726E-4</v>
      </c>
      <c r="K5399">
        <v>38268.918749827288</v>
      </c>
      <c r="L5399">
        <v>2673759.220738573</v>
      </c>
      <c r="M5399">
        <v>0</v>
      </c>
    </row>
    <row r="5400" spans="1:15" x14ac:dyDescent="0.15">
      <c r="A5400">
        <v>266</v>
      </c>
      <c r="B5400" t="s">
        <v>110</v>
      </c>
      <c r="C5400" t="s">
        <v>464</v>
      </c>
      <c r="D5400">
        <v>2</v>
      </c>
      <c r="E5400">
        <v>100000</v>
      </c>
      <c r="F5400">
        <v>6050000</v>
      </c>
      <c r="G5400">
        <v>3075000</v>
      </c>
      <c r="H5400">
        <v>-197564.28088793339</v>
      </c>
      <c r="I5400">
        <v>-1.6568762847846589E-5</v>
      </c>
      <c r="J5400">
        <v>2.4507386580296884E-6</v>
      </c>
      <c r="K5400">
        <v>-4.6736986585699927E-2</v>
      </c>
      <c r="L5400">
        <v>-106.42485466302223</v>
      </c>
      <c r="M5400">
        <v>0</v>
      </c>
    </row>
    <row r="5401" spans="1:15" x14ac:dyDescent="0.15">
      <c r="A5401">
        <v>266</v>
      </c>
      <c r="B5401" t="s">
        <v>110</v>
      </c>
      <c r="C5401" t="s">
        <v>464</v>
      </c>
      <c r="D5401">
        <v>3</v>
      </c>
      <c r="E5401">
        <v>3075000</v>
      </c>
      <c r="F5401">
        <v>6050000</v>
      </c>
      <c r="G5401">
        <v>4562500</v>
      </c>
      <c r="H5401">
        <v>-90850368.871442884</v>
      </c>
      <c r="I5401">
        <v>-5.6550113028364787E-6</v>
      </c>
      <c r="J5401">
        <v>1.3364490203039799E-5</v>
      </c>
      <c r="K5401">
        <v>-21.492106023249537</v>
      </c>
      <c r="L5401">
        <v>-2091.2409615658717</v>
      </c>
      <c r="M5401">
        <v>0</v>
      </c>
    </row>
    <row r="5402" spans="1:15" x14ac:dyDescent="0.15">
      <c r="A5402">
        <v>266</v>
      </c>
      <c r="B5402" t="s">
        <v>110</v>
      </c>
      <c r="C5402" t="s">
        <v>464</v>
      </c>
      <c r="D5402">
        <v>4</v>
      </c>
      <c r="E5402">
        <v>4562500</v>
      </c>
      <c r="F5402">
        <v>6050000</v>
      </c>
      <c r="G5402">
        <v>5306250</v>
      </c>
      <c r="H5402">
        <v>9477484976.8269901</v>
      </c>
      <c r="I5402">
        <v>6.6074598094121543E-5</v>
      </c>
      <c r="J5402">
        <v>8.5094099599997814E-5</v>
      </c>
      <c r="K5402">
        <v>2242.0504670041778</v>
      </c>
      <c r="L5402">
        <v>178509.84644196919</v>
      </c>
      <c r="M5402">
        <v>0</v>
      </c>
    </row>
    <row r="5403" spans="1:15" x14ac:dyDescent="0.15">
      <c r="A5403">
        <v>266</v>
      </c>
      <c r="B5403" t="s">
        <v>110</v>
      </c>
      <c r="C5403" t="s">
        <v>464</v>
      </c>
      <c r="D5403">
        <v>5</v>
      </c>
      <c r="E5403">
        <v>4562500</v>
      </c>
      <c r="F5403">
        <v>5306250</v>
      </c>
      <c r="G5403">
        <v>4934375</v>
      </c>
      <c r="H5403">
        <v>1274302283.7092159</v>
      </c>
      <c r="I5403">
        <v>1.4246848709065746E-5</v>
      </c>
      <c r="J5403">
        <v>3.3266350214942024E-5</v>
      </c>
      <c r="K5403">
        <v>301.45656123754287</v>
      </c>
      <c r="L5403">
        <v>25724.998783214</v>
      </c>
      <c r="M5403">
        <v>0</v>
      </c>
    </row>
    <row r="5404" spans="1:15" x14ac:dyDescent="0.15">
      <c r="A5404">
        <v>266</v>
      </c>
      <c r="B5404" t="s">
        <v>110</v>
      </c>
      <c r="C5404" t="s">
        <v>464</v>
      </c>
      <c r="D5404">
        <v>6</v>
      </c>
      <c r="E5404">
        <v>4562500</v>
      </c>
      <c r="F5404">
        <v>4934375</v>
      </c>
      <c r="G5404">
        <v>4748437.5</v>
      </c>
      <c r="H5404">
        <v>110023143.36185177</v>
      </c>
      <c r="I5404">
        <v>1.8944369964419072E-6</v>
      </c>
      <c r="J5404">
        <v>2.0913938502318185E-5</v>
      </c>
      <c r="K5404">
        <v>26.027732099691878</v>
      </c>
      <c r="L5404">
        <v>2217.0388861989186</v>
      </c>
      <c r="M5404">
        <v>0</v>
      </c>
    </row>
    <row r="5405" spans="1:15" x14ac:dyDescent="0.15">
      <c r="A5405">
        <v>266</v>
      </c>
      <c r="B5405" t="s">
        <v>110</v>
      </c>
      <c r="C5405" t="s">
        <v>464</v>
      </c>
      <c r="D5405">
        <v>7</v>
      </c>
      <c r="E5405">
        <v>4562500</v>
      </c>
      <c r="F5405">
        <v>4748437.5</v>
      </c>
      <c r="G5405">
        <v>4655468.75</v>
      </c>
      <c r="H5405">
        <v>-84382993.545668542</v>
      </c>
      <c r="I5405">
        <v>-2.415980076721819E-6</v>
      </c>
      <c r="J5405">
        <v>1.6603521429154459E-5</v>
      </c>
      <c r="K5405">
        <v>-19.962145078452739</v>
      </c>
      <c r="L5405">
        <v>-1912.5563305664664</v>
      </c>
      <c r="M5405">
        <v>0</v>
      </c>
    </row>
    <row r="5406" spans="1:15" x14ac:dyDescent="0.15">
      <c r="A5406">
        <v>266</v>
      </c>
      <c r="B5406" t="s">
        <v>110</v>
      </c>
      <c r="C5406" t="s">
        <v>464</v>
      </c>
      <c r="D5406">
        <v>8</v>
      </c>
      <c r="E5406">
        <v>4655468.75</v>
      </c>
      <c r="F5406">
        <v>4748437.5</v>
      </c>
      <c r="G5406">
        <v>4701953.125</v>
      </c>
      <c r="H5406">
        <v>-17858381.827166729</v>
      </c>
      <c r="I5406">
        <v>-3.8701000022132179E-7</v>
      </c>
      <c r="J5406">
        <v>1.8632491505654956E-5</v>
      </c>
      <c r="K5406">
        <v>-4.2246854955124453</v>
      </c>
      <c r="L5406">
        <v>-479.80773845266117</v>
      </c>
      <c r="M5406">
        <v>0</v>
      </c>
    </row>
    <row r="5407" spans="1:15" x14ac:dyDescent="0.15">
      <c r="A5407">
        <v>266</v>
      </c>
      <c r="B5407" t="s">
        <v>110</v>
      </c>
      <c r="C5407" t="s">
        <v>464</v>
      </c>
      <c r="D5407">
        <v>9</v>
      </c>
      <c r="E5407">
        <v>4701953.125</v>
      </c>
      <c r="F5407">
        <v>4748437.5</v>
      </c>
      <c r="G5407">
        <v>4725195.3125</v>
      </c>
      <c r="H5407">
        <v>37478954.634292588</v>
      </c>
      <c r="I5407">
        <v>7.2040366864517492E-7</v>
      </c>
      <c r="J5407">
        <v>1.9739905174521453E-5</v>
      </c>
      <c r="K5407">
        <v>8.8662454170174563</v>
      </c>
      <c r="L5407">
        <v>693.17260251964638</v>
      </c>
      <c r="M5407">
        <v>0</v>
      </c>
    </row>
    <row r="5408" spans="1:15" x14ac:dyDescent="0.15">
      <c r="A5408">
        <v>266</v>
      </c>
      <c r="B5408" t="s">
        <v>110</v>
      </c>
      <c r="C5408" t="s">
        <v>464</v>
      </c>
      <c r="D5408">
        <v>10</v>
      </c>
      <c r="E5408">
        <v>4701953.125</v>
      </c>
      <c r="F5408">
        <v>4725195.3125</v>
      </c>
      <c r="G5408">
        <v>4713574.21875</v>
      </c>
      <c r="H5408">
        <v>7779567.6429927759</v>
      </c>
      <c r="I5408">
        <v>1.5856362936102211E-7</v>
      </c>
      <c r="J5408">
        <v>1.91780651352373E-5</v>
      </c>
      <c r="K5408">
        <v>1.8403809987258974</v>
      </c>
      <c r="L5408">
        <v>65.046041113485458</v>
      </c>
      <c r="M5408">
        <v>0</v>
      </c>
    </row>
    <row r="5409" spans="1:15" x14ac:dyDescent="0.15">
      <c r="A5409">
        <v>266</v>
      </c>
      <c r="B5409" t="s">
        <v>110</v>
      </c>
      <c r="C5409" t="s">
        <v>464</v>
      </c>
      <c r="D5409">
        <v>11</v>
      </c>
      <c r="E5409">
        <v>4701953.125</v>
      </c>
      <c r="F5409">
        <v>4713574.21875</v>
      </c>
      <c r="G5409">
        <v>4707763.671875</v>
      </c>
      <c r="H5409">
        <v>-5532186.2484702012</v>
      </c>
      <c r="I5409">
        <v>-1.1622706531689374E-7</v>
      </c>
      <c r="J5409">
        <v>1.8903274440559384E-5</v>
      </c>
      <c r="K5409">
        <v>-1.3087270296142752</v>
      </c>
      <c r="L5409">
        <v>-217.51197880897135</v>
      </c>
      <c r="M5409">
        <v>0</v>
      </c>
    </row>
    <row r="5410" spans="1:15" x14ac:dyDescent="0.15">
      <c r="A5410">
        <v>266</v>
      </c>
      <c r="B5410" t="s">
        <v>110</v>
      </c>
      <c r="C5410" t="s">
        <v>464</v>
      </c>
      <c r="D5410">
        <v>12</v>
      </c>
      <c r="E5410">
        <v>4707763.671875</v>
      </c>
      <c r="F5410">
        <v>4713574.21875</v>
      </c>
      <c r="G5410">
        <v>4710668.9453125</v>
      </c>
      <c r="H5410">
        <v>998691.01304443611</v>
      </c>
      <c r="I5410">
        <v>2.0664405856534135E-8</v>
      </c>
      <c r="J5410">
        <v>1.9040165911732812E-5</v>
      </c>
      <c r="K5410">
        <v>0.23625631247782755</v>
      </c>
      <c r="L5410">
        <v>-78.799380201866768</v>
      </c>
      <c r="M5410">
        <v>0</v>
      </c>
    </row>
    <row r="5411" spans="1:15" x14ac:dyDescent="0.15">
      <c r="A5411">
        <v>266</v>
      </c>
      <c r="B5411" t="s">
        <v>110</v>
      </c>
      <c r="C5411" t="s">
        <v>464</v>
      </c>
      <c r="D5411">
        <v>13</v>
      </c>
      <c r="E5411">
        <v>4710668.9453125</v>
      </c>
      <c r="F5411">
        <v>4713574.21875</v>
      </c>
      <c r="G5411">
        <v>4712121.58203125</v>
      </c>
      <c r="H5411">
        <v>4357638.7703648992</v>
      </c>
      <c r="I5411">
        <v>8.9487405510502204E-8</v>
      </c>
      <c r="J5411">
        <v>1.910898891138678E-5</v>
      </c>
      <c r="K5411">
        <v>1.0308690611507665</v>
      </c>
      <c r="L5411">
        <v>-7.5227857663541915</v>
      </c>
      <c r="M5411">
        <v>0</v>
      </c>
    </row>
    <row r="5412" spans="1:15" x14ac:dyDescent="0.15">
      <c r="A5412">
        <v>266</v>
      </c>
      <c r="B5412" t="s">
        <v>110</v>
      </c>
      <c r="C5412" t="s">
        <v>464</v>
      </c>
      <c r="D5412">
        <v>14</v>
      </c>
      <c r="E5412">
        <v>4712121.58203125</v>
      </c>
      <c r="F5412">
        <v>4713574.21875</v>
      </c>
      <c r="G5412">
        <v>4712847.900390625</v>
      </c>
      <c r="H5412">
        <v>6060701.3729108851</v>
      </c>
      <c r="I5412">
        <v>1.239938053223463E-7</v>
      </c>
      <c r="J5412">
        <v>1.9143495311198624E-5</v>
      </c>
      <c r="K5412">
        <v>1.4337557249346369</v>
      </c>
      <c r="L5412">
        <v>28.599553836832779</v>
      </c>
      <c r="M5412">
        <v>0</v>
      </c>
    </row>
    <row r="5413" spans="1:15" x14ac:dyDescent="0.15">
      <c r="A5413">
        <v>266</v>
      </c>
      <c r="B5413" t="s">
        <v>110</v>
      </c>
      <c r="C5413" t="s">
        <v>464</v>
      </c>
      <c r="D5413">
        <v>15</v>
      </c>
      <c r="E5413">
        <v>4712121.58203125</v>
      </c>
      <c r="F5413">
        <v>4712847.900390625</v>
      </c>
      <c r="G5413">
        <v>4712484.7412109375</v>
      </c>
      <c r="H5413">
        <v>5207198.2680235924</v>
      </c>
      <c r="I5413">
        <v>1.0673268478191025E-7</v>
      </c>
      <c r="J5413">
        <v>1.9126234190658188E-5</v>
      </c>
      <c r="K5413">
        <v>1.2318459313996508</v>
      </c>
      <c r="L5413">
        <v>10.49793376488539</v>
      </c>
      <c r="M5413">
        <v>0</v>
      </c>
    </row>
    <row r="5414" spans="1:15" x14ac:dyDescent="0.15">
      <c r="A5414">
        <v>266</v>
      </c>
      <c r="B5414" t="s">
        <v>110</v>
      </c>
      <c r="C5414" t="s">
        <v>464</v>
      </c>
      <c r="D5414">
        <v>16</v>
      </c>
      <c r="E5414">
        <v>4712121.58203125</v>
      </c>
      <c r="F5414">
        <v>4712484.7412109375</v>
      </c>
      <c r="G5414">
        <v>4712303.1616210938</v>
      </c>
      <c r="H5414">
        <v>4781848.7098376965</v>
      </c>
      <c r="I5414">
        <v>9.8106496490338709E-8</v>
      </c>
      <c r="J5414">
        <v>1.9117608002366617E-5</v>
      </c>
      <c r="K5414">
        <v>1.1312226987696385</v>
      </c>
      <c r="L5414">
        <v>1.475829245940921</v>
      </c>
      <c r="M5414">
        <v>0</v>
      </c>
    </row>
    <row r="5415" spans="1:15" x14ac:dyDescent="0.15">
      <c r="A5415">
        <v>266</v>
      </c>
      <c r="B5415" t="s">
        <v>110</v>
      </c>
      <c r="C5415" t="s">
        <v>464</v>
      </c>
      <c r="D5415">
        <v>17</v>
      </c>
      <c r="E5415">
        <v>4712121.58203125</v>
      </c>
      <c r="F5415">
        <v>4712303.1616210938</v>
      </c>
      <c r="G5415">
        <v>4712212.3718261719</v>
      </c>
      <c r="H5415">
        <v>4569659.3308678698</v>
      </c>
      <c r="I5415">
        <v>9.3797241016920651E-8</v>
      </c>
      <c r="J5415">
        <v>1.9113298746893199E-5</v>
      </c>
      <c r="K5415">
        <v>1.0810259116076608</v>
      </c>
      <c r="L5415">
        <v>-3.0251828591302869</v>
      </c>
      <c r="M5415">
        <v>0</v>
      </c>
    </row>
    <row r="5416" spans="1:15" x14ac:dyDescent="0.15">
      <c r="A5416">
        <v>266</v>
      </c>
      <c r="B5416" t="s">
        <v>110</v>
      </c>
      <c r="C5416" t="s">
        <v>464</v>
      </c>
      <c r="D5416">
        <v>18</v>
      </c>
      <c r="E5416">
        <v>4712212.3718261719</v>
      </c>
      <c r="F5416">
        <v>4712303.1616210938</v>
      </c>
      <c r="G5416">
        <v>4712257.7667236328</v>
      </c>
      <c r="H5416">
        <v>4675761.9040025147</v>
      </c>
      <c r="I5416">
        <v>9.5952529776650939E-8</v>
      </c>
      <c r="J5416">
        <v>1.9115454035652929E-5</v>
      </c>
      <c r="K5416">
        <v>1.1061261701919292</v>
      </c>
      <c r="L5416">
        <v>-0.7744878257475547</v>
      </c>
      <c r="M5416">
        <v>0</v>
      </c>
    </row>
    <row r="5417" spans="1:15" x14ac:dyDescent="0.15">
      <c r="A5417">
        <v>266</v>
      </c>
      <c r="B5417" t="s">
        <v>110</v>
      </c>
      <c r="C5417" t="s">
        <v>465</v>
      </c>
      <c r="D5417">
        <v>18</v>
      </c>
      <c r="E5417">
        <v>4712212.3718261719</v>
      </c>
      <c r="F5417">
        <v>4712303.1616210938</v>
      </c>
      <c r="G5417">
        <v>4712257.7667236328</v>
      </c>
      <c r="H5417">
        <v>4675761.9040025147</v>
      </c>
      <c r="I5417">
        <v>9.5952529776650939E-8</v>
      </c>
      <c r="J5417">
        <v>1.9115454035652929E-5</v>
      </c>
      <c r="K5417">
        <v>1.1061261701919292</v>
      </c>
      <c r="L5417">
        <v>-0.7744878257475547</v>
      </c>
      <c r="M5417">
        <v>0</v>
      </c>
      <c r="N5417" t="s">
        <v>466</v>
      </c>
      <c r="O5417" t="s">
        <v>467</v>
      </c>
    </row>
    <row r="5418" spans="1:15" x14ac:dyDescent="0.15">
      <c r="A5418">
        <v>267</v>
      </c>
      <c r="B5418" t="s">
        <v>111</v>
      </c>
      <c r="C5418" t="s">
        <v>461</v>
      </c>
      <c r="D5418">
        <v>0</v>
      </c>
      <c r="E5418">
        <v>100000</v>
      </c>
      <c r="F5418">
        <v>12000000</v>
      </c>
      <c r="G5418">
        <v>100000</v>
      </c>
      <c r="H5418">
        <v>-41167.075698461085</v>
      </c>
      <c r="I5418">
        <v>-2.3374244774510814E-5</v>
      </c>
      <c r="J5418">
        <v>-4.3547432686345359E-6</v>
      </c>
      <c r="K5418">
        <v>-9.811952898818397E-3</v>
      </c>
      <c r="L5418">
        <v>-141.16707569846108</v>
      </c>
      <c r="M5418">
        <v>0</v>
      </c>
      <c r="O5418" t="s">
        <v>462</v>
      </c>
    </row>
    <row r="5419" spans="1:15" x14ac:dyDescent="0.15">
      <c r="A5419">
        <v>267</v>
      </c>
      <c r="B5419" t="s">
        <v>111</v>
      </c>
      <c r="C5419" t="s">
        <v>461</v>
      </c>
      <c r="D5419">
        <v>0</v>
      </c>
      <c r="E5419">
        <v>100000</v>
      </c>
      <c r="F5419">
        <v>12000000</v>
      </c>
      <c r="G5419">
        <v>12000000</v>
      </c>
      <c r="H5419">
        <v>2.1803437624445386E+18</v>
      </c>
      <c r="I5419">
        <v>536.87090298049861</v>
      </c>
      <c r="J5419">
        <v>536.87092200000006</v>
      </c>
      <c r="K5419">
        <v>519673305362.7619</v>
      </c>
      <c r="L5419">
        <v>18169531353604.488</v>
      </c>
      <c r="M5419">
        <v>5</v>
      </c>
      <c r="O5419" t="s">
        <v>463</v>
      </c>
    </row>
    <row r="5420" spans="1:15" x14ac:dyDescent="0.15">
      <c r="A5420">
        <v>267</v>
      </c>
      <c r="B5420" t="s">
        <v>111</v>
      </c>
      <c r="C5420" t="s">
        <v>464</v>
      </c>
      <c r="D5420">
        <v>1</v>
      </c>
      <c r="E5420">
        <v>100000</v>
      </c>
      <c r="F5420">
        <v>12000000</v>
      </c>
      <c r="G5420">
        <v>6050000</v>
      </c>
      <c r="H5420">
        <v>136824858574.26028</v>
      </c>
      <c r="I5420">
        <v>4.9712042131456915E-4</v>
      </c>
      <c r="J5420">
        <v>5.1613992282044548E-4</v>
      </c>
      <c r="K5420">
        <v>32611.475188370416</v>
      </c>
      <c r="L5420">
        <v>2261467.9103183518</v>
      </c>
      <c r="M5420">
        <v>0</v>
      </c>
    </row>
    <row r="5421" spans="1:15" x14ac:dyDescent="0.15">
      <c r="A5421">
        <v>267</v>
      </c>
      <c r="B5421" t="s">
        <v>111</v>
      </c>
      <c r="C5421" t="s">
        <v>464</v>
      </c>
      <c r="D5421">
        <v>2</v>
      </c>
      <c r="E5421">
        <v>100000</v>
      </c>
      <c r="F5421">
        <v>6050000</v>
      </c>
      <c r="G5421">
        <v>3075000</v>
      </c>
      <c r="H5421">
        <v>-190604.30702434416</v>
      </c>
      <c r="I5421">
        <v>-1.6680277923767208E-5</v>
      </c>
      <c r="J5421">
        <v>2.3392235821090697E-6</v>
      </c>
      <c r="K5421">
        <v>-4.5429519855467844E-2</v>
      </c>
      <c r="L5421">
        <v>-106.19851404957217</v>
      </c>
      <c r="M5421">
        <v>0</v>
      </c>
    </row>
    <row r="5422" spans="1:15" x14ac:dyDescent="0.15">
      <c r="A5422">
        <v>267</v>
      </c>
      <c r="B5422" t="s">
        <v>111</v>
      </c>
      <c r="C5422" t="s">
        <v>464</v>
      </c>
      <c r="D5422">
        <v>3</v>
      </c>
      <c r="E5422">
        <v>3075000</v>
      </c>
      <c r="F5422">
        <v>6050000</v>
      </c>
      <c r="G5422">
        <v>4562500</v>
      </c>
      <c r="H5422">
        <v>-75847955.311592028</v>
      </c>
      <c r="I5422">
        <v>-6.3720716162774184E-6</v>
      </c>
      <c r="J5422">
        <v>1.264742988959886E-5</v>
      </c>
      <c r="K5422">
        <v>-18.077955559443442</v>
      </c>
      <c r="L5422">
        <v>-1762.4209383362636</v>
      </c>
      <c r="M5422">
        <v>0</v>
      </c>
    </row>
    <row r="5423" spans="1:15" x14ac:dyDescent="0.15">
      <c r="A5423">
        <v>267</v>
      </c>
      <c r="B5423" t="s">
        <v>111</v>
      </c>
      <c r="C5423" t="s">
        <v>464</v>
      </c>
      <c r="D5423">
        <v>4</v>
      </c>
      <c r="E5423">
        <v>4562500</v>
      </c>
      <c r="F5423">
        <v>6050000</v>
      </c>
      <c r="G5423">
        <v>5306250</v>
      </c>
      <c r="H5423">
        <v>7716697715.4905081</v>
      </c>
      <c r="I5423">
        <v>5.6622448875942175E-5</v>
      </c>
      <c r="J5423">
        <v>7.5641950381818453E-5</v>
      </c>
      <c r="K5423">
        <v>1839.2337379854946</v>
      </c>
      <c r="L5423">
        <v>145326.57649923218</v>
      </c>
      <c r="M5423">
        <v>0</v>
      </c>
    </row>
    <row r="5424" spans="1:15" x14ac:dyDescent="0.15">
      <c r="A5424">
        <v>267</v>
      </c>
      <c r="B5424" t="s">
        <v>111</v>
      </c>
      <c r="C5424" t="s">
        <v>464</v>
      </c>
      <c r="D5424">
        <v>5</v>
      </c>
      <c r="E5424">
        <v>4562500</v>
      </c>
      <c r="F5424">
        <v>5306250</v>
      </c>
      <c r="G5424">
        <v>4934375</v>
      </c>
      <c r="H5424">
        <v>883864552.05880821</v>
      </c>
      <c r="I5424">
        <v>1.063232801252802E-5</v>
      </c>
      <c r="J5424">
        <v>2.9651829518404298E-5</v>
      </c>
      <c r="K5424">
        <v>210.66440126230395</v>
      </c>
      <c r="L5424">
        <v>17812.391175352666</v>
      </c>
      <c r="M5424">
        <v>0</v>
      </c>
    </row>
    <row r="5425" spans="1:15" x14ac:dyDescent="0.15">
      <c r="A5425">
        <v>267</v>
      </c>
      <c r="B5425" t="s">
        <v>111</v>
      </c>
      <c r="C5425" t="s">
        <v>464</v>
      </c>
      <c r="D5425">
        <v>6</v>
      </c>
      <c r="E5425">
        <v>4562500</v>
      </c>
      <c r="F5425">
        <v>4934375</v>
      </c>
      <c r="G5425">
        <v>4748437.5</v>
      </c>
      <c r="H5425">
        <v>-16414001.105249399</v>
      </c>
      <c r="I5425">
        <v>-3.5435856602083213E-7</v>
      </c>
      <c r="J5425">
        <v>1.8665142939855446E-5</v>
      </c>
      <c r="K5425">
        <v>-3.9121896076742888</v>
      </c>
      <c r="L5425">
        <v>-445.67162577688765</v>
      </c>
      <c r="M5425">
        <v>0</v>
      </c>
    </row>
    <row r="5426" spans="1:15" x14ac:dyDescent="0.15">
      <c r="A5426">
        <v>267</v>
      </c>
      <c r="B5426" t="s">
        <v>111</v>
      </c>
      <c r="C5426" t="s">
        <v>464</v>
      </c>
      <c r="D5426">
        <v>7</v>
      </c>
      <c r="E5426">
        <v>4748437.5</v>
      </c>
      <c r="F5426">
        <v>4934375</v>
      </c>
      <c r="G5426">
        <v>4841406.25</v>
      </c>
      <c r="H5426">
        <v>316308413.45685452</v>
      </c>
      <c r="I5426">
        <v>4.4966418184704262E-6</v>
      </c>
      <c r="J5426">
        <v>2.3516143324346704E-5</v>
      </c>
      <c r="K5426">
        <v>75.390423091301855</v>
      </c>
      <c r="L5426">
        <v>6433.3995356587666</v>
      </c>
      <c r="M5426">
        <v>0</v>
      </c>
    </row>
    <row r="5427" spans="1:15" x14ac:dyDescent="0.15">
      <c r="A5427">
        <v>267</v>
      </c>
      <c r="B5427" t="s">
        <v>111</v>
      </c>
      <c r="C5427" t="s">
        <v>464</v>
      </c>
      <c r="D5427">
        <v>8</v>
      </c>
      <c r="E5427">
        <v>4748437.5</v>
      </c>
      <c r="F5427">
        <v>4841406.25</v>
      </c>
      <c r="G5427">
        <v>4794921.875</v>
      </c>
      <c r="H5427">
        <v>112361785.25675915</v>
      </c>
      <c r="I5427">
        <v>1.9288966585445996E-6</v>
      </c>
      <c r="J5427">
        <v>2.0948398164420878E-5</v>
      </c>
      <c r="K5427">
        <v>26.78083215436363</v>
      </c>
      <c r="L5427">
        <v>2243.349655863979</v>
      </c>
      <c r="M5427">
        <v>0</v>
      </c>
    </row>
    <row r="5428" spans="1:15" x14ac:dyDescent="0.15">
      <c r="A5428">
        <v>267</v>
      </c>
      <c r="B5428" t="s">
        <v>111</v>
      </c>
      <c r="C5428" t="s">
        <v>464</v>
      </c>
      <c r="D5428">
        <v>9</v>
      </c>
      <c r="E5428">
        <v>4748437.5</v>
      </c>
      <c r="F5428">
        <v>4794921.875</v>
      </c>
      <c r="G5428">
        <v>4771679.6875</v>
      </c>
      <c r="H5428">
        <v>39345479.935628615</v>
      </c>
      <c r="I5428">
        <v>7.5375341292842717E-7</v>
      </c>
      <c r="J5428">
        <v>1.9773254918804705E-5</v>
      </c>
      <c r="K5428">
        <v>9.3777852655252829</v>
      </c>
      <c r="L5428">
        <v>724.5624709198089</v>
      </c>
      <c r="M5428">
        <v>0</v>
      </c>
    </row>
    <row r="5429" spans="1:15" x14ac:dyDescent="0.15">
      <c r="A5429">
        <v>267</v>
      </c>
      <c r="B5429" t="s">
        <v>111</v>
      </c>
      <c r="C5429" t="s">
        <v>464</v>
      </c>
      <c r="D5429">
        <v>10</v>
      </c>
      <c r="E5429">
        <v>4748437.5</v>
      </c>
      <c r="F5429">
        <v>4771679.6875</v>
      </c>
      <c r="G5429">
        <v>4760058.59375</v>
      </c>
      <c r="H5429">
        <v>9432361.4107006602</v>
      </c>
      <c r="I5429">
        <v>1.9156687975118759E-7</v>
      </c>
      <c r="J5429">
        <v>1.9211068385627466E-5</v>
      </c>
      <c r="K5429">
        <v>2.2481530280249382</v>
      </c>
      <c r="L5429">
        <v>98.156413937539256</v>
      </c>
      <c r="M5429">
        <v>0</v>
      </c>
    </row>
    <row r="5430" spans="1:15" x14ac:dyDescent="0.15">
      <c r="A5430">
        <v>267</v>
      </c>
      <c r="B5430" t="s">
        <v>111</v>
      </c>
      <c r="C5430" t="s">
        <v>464</v>
      </c>
      <c r="D5430">
        <v>11</v>
      </c>
      <c r="E5430">
        <v>4748437.5</v>
      </c>
      <c r="F5430">
        <v>4760058.59375</v>
      </c>
      <c r="G5430">
        <v>4754248.046875</v>
      </c>
      <c r="H5430">
        <v>-3984234.8137415615</v>
      </c>
      <c r="I5430">
        <v>-8.3398214118735807E-8</v>
      </c>
      <c r="J5430">
        <v>1.8936103291757542E-5</v>
      </c>
      <c r="K5430">
        <v>-0.94962111510208824</v>
      </c>
      <c r="L5430">
        <v>-183.80367987657746</v>
      </c>
      <c r="M5430">
        <v>0</v>
      </c>
    </row>
    <row r="5431" spans="1:15" x14ac:dyDescent="0.15">
      <c r="A5431">
        <v>267</v>
      </c>
      <c r="B5431" t="s">
        <v>111</v>
      </c>
      <c r="C5431" t="s">
        <v>464</v>
      </c>
      <c r="D5431">
        <v>12</v>
      </c>
      <c r="E5431">
        <v>4754248.046875</v>
      </c>
      <c r="F5431">
        <v>4760058.59375</v>
      </c>
      <c r="G5431">
        <v>4757153.3203125</v>
      </c>
      <c r="H5431">
        <v>2598863.1555480254</v>
      </c>
      <c r="I5431">
        <v>5.3579929734846968E-8</v>
      </c>
      <c r="J5431">
        <v>1.9073081435611125E-5</v>
      </c>
      <c r="K5431">
        <v>0.61942517023780286</v>
      </c>
      <c r="L5431">
        <v>-45.369363134646569</v>
      </c>
      <c r="M5431">
        <v>0</v>
      </c>
    </row>
    <row r="5432" spans="1:15" x14ac:dyDescent="0.15">
      <c r="A5432">
        <v>267</v>
      </c>
      <c r="B5432" t="s">
        <v>111</v>
      </c>
      <c r="C5432" t="s">
        <v>464</v>
      </c>
      <c r="D5432">
        <v>13</v>
      </c>
      <c r="E5432">
        <v>4757153.3203125</v>
      </c>
      <c r="F5432">
        <v>4760058.59375</v>
      </c>
      <c r="G5432">
        <v>4758605.95703125</v>
      </c>
      <c r="H5432">
        <v>5984080.4617861975</v>
      </c>
      <c r="I5432">
        <v>1.2244684515035203E-7</v>
      </c>
      <c r="J5432">
        <v>1.914194835102663E-5</v>
      </c>
      <c r="K5432">
        <v>1.4262736577128439</v>
      </c>
      <c r="L5432">
        <v>25.752804830250831</v>
      </c>
      <c r="M5432">
        <v>0</v>
      </c>
    </row>
    <row r="5433" spans="1:15" x14ac:dyDescent="0.15">
      <c r="A5433">
        <v>267</v>
      </c>
      <c r="B5433" t="s">
        <v>111</v>
      </c>
      <c r="C5433" t="s">
        <v>464</v>
      </c>
      <c r="D5433">
        <v>14</v>
      </c>
      <c r="E5433">
        <v>4757153.3203125</v>
      </c>
      <c r="F5433">
        <v>4758605.95703125</v>
      </c>
      <c r="G5433">
        <v>4757879.638671875</v>
      </c>
      <c r="H5433">
        <v>4283617.9837165968</v>
      </c>
      <c r="I5433">
        <v>8.7981806485457569E-8</v>
      </c>
      <c r="J5433">
        <v>1.9107483312361736E-5</v>
      </c>
      <c r="K5433">
        <v>1.0209774966923355</v>
      </c>
      <c r="L5433">
        <v>-9.9679203967350585</v>
      </c>
      <c r="M5433">
        <v>0</v>
      </c>
    </row>
    <row r="5434" spans="1:15" x14ac:dyDescent="0.15">
      <c r="A5434">
        <v>267</v>
      </c>
      <c r="B5434" t="s">
        <v>111</v>
      </c>
      <c r="C5434" t="s">
        <v>464</v>
      </c>
      <c r="D5434">
        <v>15</v>
      </c>
      <c r="E5434">
        <v>4757879.638671875</v>
      </c>
      <c r="F5434">
        <v>4758605.95703125</v>
      </c>
      <c r="G5434">
        <v>4758242.7978515625</v>
      </c>
      <c r="H5434">
        <v>5131804.6831769506</v>
      </c>
      <c r="I5434">
        <v>1.0520485350635036E-7</v>
      </c>
      <c r="J5434">
        <v>1.9124706359382628E-5</v>
      </c>
      <c r="K5434">
        <v>1.223138272101028</v>
      </c>
      <c r="L5434">
        <v>7.8508369832253697</v>
      </c>
      <c r="M5434">
        <v>0</v>
      </c>
    </row>
    <row r="5435" spans="1:15" x14ac:dyDescent="0.15">
      <c r="A5435">
        <v>267</v>
      </c>
      <c r="B5435" t="s">
        <v>111</v>
      </c>
      <c r="C5435" t="s">
        <v>464</v>
      </c>
      <c r="D5435">
        <v>16</v>
      </c>
      <c r="E5435">
        <v>4757879.638671875</v>
      </c>
      <c r="F5435">
        <v>4758242.7978515625</v>
      </c>
      <c r="G5435">
        <v>4758061.2182617188</v>
      </c>
      <c r="H5435">
        <v>4707181.4742905349</v>
      </c>
      <c r="I5435">
        <v>9.6590571205427354E-8</v>
      </c>
      <c r="J5435">
        <v>1.9116092077081705E-5</v>
      </c>
      <c r="K5435">
        <v>1.1219315952931732</v>
      </c>
      <c r="L5435">
        <v>-1.069337733106595</v>
      </c>
      <c r="M5435">
        <v>0</v>
      </c>
    </row>
    <row r="5436" spans="1:15" x14ac:dyDescent="0.15">
      <c r="A5436">
        <v>267</v>
      </c>
      <c r="B5436" t="s">
        <v>111</v>
      </c>
      <c r="C5436" t="s">
        <v>464</v>
      </c>
      <c r="D5436">
        <v>17</v>
      </c>
      <c r="E5436">
        <v>4758061.2182617188</v>
      </c>
      <c r="F5436">
        <v>4758242.7978515625</v>
      </c>
      <c r="G5436">
        <v>4758152.0080566406</v>
      </c>
      <c r="H5436">
        <v>4919370.1923722327</v>
      </c>
      <c r="I5436">
        <v>1.0089721855843699E-7</v>
      </c>
      <c r="J5436">
        <v>1.9120398724434715E-5</v>
      </c>
      <c r="K5436">
        <v>1.1725056443883366</v>
      </c>
      <c r="L5436">
        <v>3.3882520785929655</v>
      </c>
      <c r="M5436">
        <v>0</v>
      </c>
    </row>
    <row r="5437" spans="1:15" x14ac:dyDescent="0.15">
      <c r="A5437">
        <v>267</v>
      </c>
      <c r="B5437" t="s">
        <v>111</v>
      </c>
      <c r="C5437" t="s">
        <v>464</v>
      </c>
      <c r="D5437">
        <v>18</v>
      </c>
      <c r="E5437">
        <v>4758061.2182617188</v>
      </c>
      <c r="F5437">
        <v>4758152.0080566406</v>
      </c>
      <c r="G5437">
        <v>4758106.6131591797</v>
      </c>
      <c r="H5437">
        <v>4813322.4292603815</v>
      </c>
      <c r="I5437">
        <v>9.8745340562612986E-8</v>
      </c>
      <c r="J5437">
        <v>1.9118246846438891E-5</v>
      </c>
      <c r="K5437">
        <v>1.1472297257318789</v>
      </c>
      <c r="L5437">
        <v>1.1604577322520495</v>
      </c>
      <c r="M5437">
        <v>0</v>
      </c>
    </row>
    <row r="5438" spans="1:15" x14ac:dyDescent="0.15">
      <c r="A5438">
        <v>267</v>
      </c>
      <c r="B5438" t="s">
        <v>111</v>
      </c>
      <c r="C5438" t="s">
        <v>464</v>
      </c>
      <c r="D5438">
        <v>19</v>
      </c>
      <c r="E5438">
        <v>4758061.2182617188</v>
      </c>
      <c r="F5438">
        <v>4758106.6131591797</v>
      </c>
      <c r="G5438">
        <v>4758083.9157104492</v>
      </c>
      <c r="H5438">
        <v>4760205.6188451294</v>
      </c>
      <c r="I5438">
        <v>9.7667140469444031E-8</v>
      </c>
      <c r="J5438">
        <v>1.9117168646345722E-5</v>
      </c>
      <c r="K5438">
        <v>1.134569617305732</v>
      </c>
      <c r="L5438">
        <v>4.4591545089707953E-2</v>
      </c>
      <c r="M5438">
        <v>0</v>
      </c>
    </row>
    <row r="5439" spans="1:15" x14ac:dyDescent="0.15">
      <c r="A5439">
        <v>267</v>
      </c>
      <c r="B5439" t="s">
        <v>111</v>
      </c>
      <c r="C5439" t="s">
        <v>465</v>
      </c>
      <c r="D5439">
        <v>19</v>
      </c>
      <c r="E5439">
        <v>4758061.2182617188</v>
      </c>
      <c r="F5439">
        <v>4758106.6131591797</v>
      </c>
      <c r="G5439">
        <v>4758083.9157104492</v>
      </c>
      <c r="H5439">
        <v>4760205.6188451294</v>
      </c>
      <c r="I5439">
        <v>9.7667140469444031E-8</v>
      </c>
      <c r="J5439">
        <v>1.9117168646345722E-5</v>
      </c>
      <c r="K5439">
        <v>1.134569617305732</v>
      </c>
      <c r="L5439">
        <v>4.4591545089707953E-2</v>
      </c>
      <c r="M5439">
        <v>0</v>
      </c>
      <c r="N5439" t="s">
        <v>466</v>
      </c>
      <c r="O5439" t="s">
        <v>467</v>
      </c>
    </row>
    <row r="5440" spans="1:15" x14ac:dyDescent="0.15">
      <c r="A5440">
        <v>268</v>
      </c>
      <c r="B5440" t="s">
        <v>112</v>
      </c>
      <c r="C5440" t="s">
        <v>461</v>
      </c>
      <c r="D5440">
        <v>0</v>
      </c>
      <c r="E5440">
        <v>100000</v>
      </c>
      <c r="F5440">
        <v>12000000</v>
      </c>
      <c r="G5440">
        <v>100000</v>
      </c>
      <c r="H5440">
        <v>-41852.110668405512</v>
      </c>
      <c r="I5440">
        <v>-2.3197370767558801E-5</v>
      </c>
      <c r="J5440">
        <v>-4.2511428228193752E-6</v>
      </c>
      <c r="K5440">
        <v>-9.9081794985894211E-3</v>
      </c>
      <c r="L5440">
        <v>-141.85211066840552</v>
      </c>
      <c r="M5440">
        <v>0</v>
      </c>
      <c r="O5440" t="s">
        <v>462</v>
      </c>
    </row>
    <row r="5441" spans="1:15" x14ac:dyDescent="0.15">
      <c r="A5441">
        <v>268</v>
      </c>
      <c r="B5441" t="s">
        <v>112</v>
      </c>
      <c r="C5441" t="s">
        <v>461</v>
      </c>
      <c r="D5441">
        <v>0</v>
      </c>
      <c r="E5441">
        <v>100000</v>
      </c>
      <c r="F5441">
        <v>12000000</v>
      </c>
      <c r="G5441">
        <v>12000000</v>
      </c>
      <c r="H5441">
        <v>2.1934984301954424E+18</v>
      </c>
      <c r="I5441">
        <v>536.87090305377217</v>
      </c>
      <c r="J5441">
        <v>536.87092200000006</v>
      </c>
      <c r="K5441">
        <v>519294626463.30542</v>
      </c>
      <c r="L5441">
        <v>18279153584862.02</v>
      </c>
      <c r="M5441">
        <v>5</v>
      </c>
      <c r="O5441" t="s">
        <v>463</v>
      </c>
    </row>
    <row r="5442" spans="1:15" x14ac:dyDescent="0.15">
      <c r="A5442">
        <v>268</v>
      </c>
      <c r="B5442" t="s">
        <v>112</v>
      </c>
      <c r="C5442" t="s">
        <v>464</v>
      </c>
      <c r="D5442">
        <v>1</v>
      </c>
      <c r="E5442">
        <v>100000</v>
      </c>
      <c r="F5442">
        <v>12000000</v>
      </c>
      <c r="G5442">
        <v>6050000</v>
      </c>
      <c r="H5442">
        <v>154462690744.41925</v>
      </c>
      <c r="I5442">
        <v>5.4300588145642038E-4</v>
      </c>
      <c r="J5442">
        <v>5.6195210940115979E-4</v>
      </c>
      <c r="K5442">
        <v>36567.90640396918</v>
      </c>
      <c r="L5442">
        <v>2553002.326354037</v>
      </c>
      <c r="M5442">
        <v>0</v>
      </c>
    </row>
    <row r="5443" spans="1:15" x14ac:dyDescent="0.15">
      <c r="A5443">
        <v>268</v>
      </c>
      <c r="B5443" t="s">
        <v>112</v>
      </c>
      <c r="C5443" t="s">
        <v>464</v>
      </c>
      <c r="D5443">
        <v>2</v>
      </c>
      <c r="E5443">
        <v>100000</v>
      </c>
      <c r="F5443">
        <v>6050000</v>
      </c>
      <c r="G5443">
        <v>3075000</v>
      </c>
      <c r="H5443">
        <v>-197092.84014666261</v>
      </c>
      <c r="I5443">
        <v>-1.6517373039674042E-5</v>
      </c>
      <c r="J5443">
        <v>2.4288549050653841E-6</v>
      </c>
      <c r="K5443">
        <v>-4.6660280852552846E-2</v>
      </c>
      <c r="L5443">
        <v>-106.40952325680203</v>
      </c>
      <c r="M5443">
        <v>0</v>
      </c>
    </row>
    <row r="5444" spans="1:15" x14ac:dyDescent="0.15">
      <c r="A5444">
        <v>268</v>
      </c>
      <c r="B5444" t="s">
        <v>112</v>
      </c>
      <c r="C5444" t="s">
        <v>464</v>
      </c>
      <c r="D5444">
        <v>3</v>
      </c>
      <c r="E5444">
        <v>3075000</v>
      </c>
      <c r="F5444">
        <v>6050000</v>
      </c>
      <c r="G5444">
        <v>4562500</v>
      </c>
      <c r="H5444">
        <v>-88172227.098001331</v>
      </c>
      <c r="I5444">
        <v>-5.7743202565779549E-6</v>
      </c>
      <c r="J5444">
        <v>1.3171907688161472E-5</v>
      </c>
      <c r="K5444">
        <v>-20.87412651178175</v>
      </c>
      <c r="L5444">
        <v>-2032.5419637918101</v>
      </c>
      <c r="M5444">
        <v>0</v>
      </c>
    </row>
    <row r="5445" spans="1:15" x14ac:dyDescent="0.15">
      <c r="A5445">
        <v>268</v>
      </c>
      <c r="B5445" t="s">
        <v>112</v>
      </c>
      <c r="C5445" t="s">
        <v>464</v>
      </c>
      <c r="D5445">
        <v>4</v>
      </c>
      <c r="E5445">
        <v>4562500</v>
      </c>
      <c r="F5445">
        <v>6050000</v>
      </c>
      <c r="G5445">
        <v>5306250</v>
      </c>
      <c r="H5445">
        <v>9020894098.1298046</v>
      </c>
      <c r="I5445">
        <v>6.337803913950189E-5</v>
      </c>
      <c r="J5445">
        <v>8.2324267084241313E-5</v>
      </c>
      <c r="K5445">
        <v>2135.6303549467143</v>
      </c>
      <c r="L5445">
        <v>169905.07134284673</v>
      </c>
      <c r="M5445">
        <v>0</v>
      </c>
    </row>
    <row r="5446" spans="1:15" x14ac:dyDescent="0.15">
      <c r="A5446">
        <v>268</v>
      </c>
      <c r="B5446" t="s">
        <v>112</v>
      </c>
      <c r="C5446" t="s">
        <v>464</v>
      </c>
      <c r="D5446">
        <v>5</v>
      </c>
      <c r="E5446">
        <v>4562500</v>
      </c>
      <c r="F5446">
        <v>5306250</v>
      </c>
      <c r="G5446">
        <v>4934375</v>
      </c>
      <c r="H5446">
        <v>1178232638.8251841</v>
      </c>
      <c r="I5446">
        <v>1.3327917858719455E-5</v>
      </c>
      <c r="J5446">
        <v>3.2274145803458882E-5</v>
      </c>
      <c r="K5446">
        <v>278.93791472241094</v>
      </c>
      <c r="L5446">
        <v>23778.052211783339</v>
      </c>
      <c r="M5446">
        <v>0</v>
      </c>
    </row>
    <row r="5447" spans="1:15" x14ac:dyDescent="0.15">
      <c r="A5447">
        <v>268</v>
      </c>
      <c r="B5447" t="s">
        <v>112</v>
      </c>
      <c r="C5447" t="s">
        <v>464</v>
      </c>
      <c r="D5447">
        <v>6</v>
      </c>
      <c r="E5447">
        <v>4562500</v>
      </c>
      <c r="F5447">
        <v>4934375</v>
      </c>
      <c r="G5447">
        <v>4748437.5</v>
      </c>
      <c r="H5447">
        <v>76294271.299067825</v>
      </c>
      <c r="I5447">
        <v>1.3716160956682202E-6</v>
      </c>
      <c r="J5447">
        <v>2.0317844040407647E-5</v>
      </c>
      <c r="K5447">
        <v>18.062107804658609</v>
      </c>
      <c r="L5447">
        <v>1506.723712780632</v>
      </c>
      <c r="M5447">
        <v>0</v>
      </c>
    </row>
    <row r="5448" spans="1:15" x14ac:dyDescent="0.15">
      <c r="A5448">
        <v>268</v>
      </c>
      <c r="B5448" t="s">
        <v>112</v>
      </c>
      <c r="C5448" t="s">
        <v>464</v>
      </c>
      <c r="D5448">
        <v>7</v>
      </c>
      <c r="E5448">
        <v>4562500</v>
      </c>
      <c r="F5448">
        <v>4748437.5</v>
      </c>
      <c r="G5448">
        <v>4655468.75</v>
      </c>
      <c r="H5448">
        <v>-91863005.254365876</v>
      </c>
      <c r="I5448">
        <v>-2.8052594037291805E-6</v>
      </c>
      <c r="J5448">
        <v>1.6140968541010246E-5</v>
      </c>
      <c r="K5448">
        <v>-21.7478911052205</v>
      </c>
      <c r="L5448">
        <v>-2073.227835636656</v>
      </c>
      <c r="M5448">
        <v>0</v>
      </c>
    </row>
    <row r="5449" spans="1:15" x14ac:dyDescent="0.15">
      <c r="A5449">
        <v>268</v>
      </c>
      <c r="B5449" t="s">
        <v>112</v>
      </c>
      <c r="C5449" t="s">
        <v>464</v>
      </c>
      <c r="D5449">
        <v>8</v>
      </c>
      <c r="E5449">
        <v>4655468.75</v>
      </c>
      <c r="F5449">
        <v>4748437.5</v>
      </c>
      <c r="G5449">
        <v>4701953.125</v>
      </c>
      <c r="H5449">
        <v>-36764565.750480525</v>
      </c>
      <c r="I5449">
        <v>-8.3898926767442549E-7</v>
      </c>
      <c r="J5449">
        <v>1.8107238677065001E-5</v>
      </c>
      <c r="K5449">
        <v>-8.7037406435619538</v>
      </c>
      <c r="L5449">
        <v>-881.89987805292139</v>
      </c>
      <c r="M5449">
        <v>0</v>
      </c>
    </row>
    <row r="5450" spans="1:15" x14ac:dyDescent="0.15">
      <c r="A5450">
        <v>268</v>
      </c>
      <c r="B5450" t="s">
        <v>112</v>
      </c>
      <c r="C5450" t="s">
        <v>464</v>
      </c>
      <c r="D5450">
        <v>9</v>
      </c>
      <c r="E5450">
        <v>4701953.125</v>
      </c>
      <c r="F5450">
        <v>4748437.5</v>
      </c>
      <c r="G5450">
        <v>4725195.3125</v>
      </c>
      <c r="H5450">
        <v>11610693.892745687</v>
      </c>
      <c r="I5450">
        <v>2.3392655961984758E-7</v>
      </c>
      <c r="J5450">
        <v>1.9180154504359274E-5</v>
      </c>
      <c r="K5450">
        <v>2.7487464157774353</v>
      </c>
      <c r="L5450">
        <v>145.71881424733567</v>
      </c>
      <c r="M5450">
        <v>0</v>
      </c>
    </row>
    <row r="5451" spans="1:15" x14ac:dyDescent="0.15">
      <c r="A5451">
        <v>268</v>
      </c>
      <c r="B5451" t="s">
        <v>112</v>
      </c>
      <c r="C5451" t="s">
        <v>464</v>
      </c>
      <c r="D5451">
        <v>10</v>
      </c>
      <c r="E5451">
        <v>4701953.125</v>
      </c>
      <c r="F5451">
        <v>4725195.3125</v>
      </c>
      <c r="G5451">
        <v>4713574.21875</v>
      </c>
      <c r="H5451">
        <v>-14496656.208229708</v>
      </c>
      <c r="I5451">
        <v>-3.1038961802719808E-7</v>
      </c>
      <c r="J5451">
        <v>1.8635838326712228E-5</v>
      </c>
      <c r="K5451">
        <v>-3.4319767759983533</v>
      </c>
      <c r="L5451">
        <v>-407.5512453068809</v>
      </c>
      <c r="M5451">
        <v>0</v>
      </c>
    </row>
    <row r="5452" spans="1:15" x14ac:dyDescent="0.15">
      <c r="A5452">
        <v>268</v>
      </c>
      <c r="B5452" t="s">
        <v>112</v>
      </c>
      <c r="C5452" t="s">
        <v>464</v>
      </c>
      <c r="D5452">
        <v>11</v>
      </c>
      <c r="E5452">
        <v>4713574.21875</v>
      </c>
      <c r="F5452">
        <v>4725195.3125</v>
      </c>
      <c r="G5452">
        <v>4719384.765625</v>
      </c>
      <c r="H5452">
        <v>-1937439.3099691195</v>
      </c>
      <c r="I5452">
        <v>-4.0226059707180854E-8</v>
      </c>
      <c r="J5452">
        <v>1.8906001885032246E-5</v>
      </c>
      <c r="K5452">
        <v>-0.45867451232964579</v>
      </c>
      <c r="L5452">
        <v>-141.0527940862338</v>
      </c>
      <c r="M5452">
        <v>0</v>
      </c>
    </row>
    <row r="5453" spans="1:15" x14ac:dyDescent="0.15">
      <c r="A5453">
        <v>268</v>
      </c>
      <c r="B5453" t="s">
        <v>112</v>
      </c>
      <c r="C5453" t="s">
        <v>464</v>
      </c>
      <c r="D5453">
        <v>12</v>
      </c>
      <c r="E5453">
        <v>4719384.765625</v>
      </c>
      <c r="F5453">
        <v>4725195.3125</v>
      </c>
      <c r="G5453">
        <v>4722290.0390625</v>
      </c>
      <c r="H5453">
        <v>4711139.5467121145</v>
      </c>
      <c r="I5453">
        <v>9.6347296558313162E-8</v>
      </c>
      <c r="J5453">
        <v>1.904257524129774E-5</v>
      </c>
      <c r="K5453">
        <v>1.1153276507740155</v>
      </c>
      <c r="L5453">
        <v>-0.23612468226536956</v>
      </c>
      <c r="M5453">
        <v>0</v>
      </c>
    </row>
    <row r="5454" spans="1:15" x14ac:dyDescent="0.15">
      <c r="A5454">
        <v>268</v>
      </c>
      <c r="B5454" t="s">
        <v>112</v>
      </c>
      <c r="C5454" t="s">
        <v>465</v>
      </c>
      <c r="D5454">
        <v>12</v>
      </c>
      <c r="E5454">
        <v>4719384.765625</v>
      </c>
      <c r="F5454">
        <v>4725195.3125</v>
      </c>
      <c r="G5454">
        <v>4722290.0390625</v>
      </c>
      <c r="H5454">
        <v>4711139.5467121145</v>
      </c>
      <c r="I5454">
        <v>9.6347296558313162E-8</v>
      </c>
      <c r="J5454">
        <v>1.904257524129774E-5</v>
      </c>
      <c r="K5454">
        <v>1.1153276507740155</v>
      </c>
      <c r="L5454">
        <v>-0.23612468226536956</v>
      </c>
      <c r="M5454">
        <v>0</v>
      </c>
      <c r="N5454" t="s">
        <v>466</v>
      </c>
      <c r="O5454" t="s">
        <v>467</v>
      </c>
    </row>
    <row r="5455" spans="1:15" x14ac:dyDescent="0.15">
      <c r="A5455">
        <v>269</v>
      </c>
      <c r="B5455" t="s">
        <v>113</v>
      </c>
      <c r="C5455" t="s">
        <v>461</v>
      </c>
      <c r="D5455">
        <v>0</v>
      </c>
      <c r="E5455">
        <v>100000</v>
      </c>
      <c r="F5455">
        <v>12000000</v>
      </c>
      <c r="G5455">
        <v>100000</v>
      </c>
      <c r="H5455">
        <v>-41910.166941241907</v>
      </c>
      <c r="I5455">
        <v>-2.3033067819378071E-5</v>
      </c>
      <c r="J5455">
        <v>-4.2320373374964576E-6</v>
      </c>
      <c r="K5455">
        <v>-9.9965809590139443E-3</v>
      </c>
      <c r="L5455">
        <v>-141.9101669412419</v>
      </c>
      <c r="M5455">
        <v>0</v>
      </c>
      <c r="O5455" t="s">
        <v>462</v>
      </c>
    </row>
    <row r="5456" spans="1:15" x14ac:dyDescent="0.15">
      <c r="A5456">
        <v>269</v>
      </c>
      <c r="B5456" t="s">
        <v>113</v>
      </c>
      <c r="C5456" t="s">
        <v>461</v>
      </c>
      <c r="D5456">
        <v>0</v>
      </c>
      <c r="E5456">
        <v>100000</v>
      </c>
      <c r="F5456">
        <v>12000000</v>
      </c>
      <c r="G5456">
        <v>12000000</v>
      </c>
      <c r="H5456">
        <v>2.219953835638783E+18</v>
      </c>
      <c r="I5456">
        <v>536.87090319896959</v>
      </c>
      <c r="J5456">
        <v>536.87092200000006</v>
      </c>
      <c r="K5456">
        <v>529512284557.3429</v>
      </c>
      <c r="L5456">
        <v>18499615296889.859</v>
      </c>
      <c r="M5456">
        <v>5</v>
      </c>
      <c r="O5456" t="s">
        <v>463</v>
      </c>
    </row>
    <row r="5457" spans="1:13" x14ac:dyDescent="0.15">
      <c r="A5457">
        <v>269</v>
      </c>
      <c r="B5457" t="s">
        <v>113</v>
      </c>
      <c r="C5457" t="s">
        <v>464</v>
      </c>
      <c r="D5457">
        <v>1</v>
      </c>
      <c r="E5457">
        <v>100000</v>
      </c>
      <c r="F5457">
        <v>12000000</v>
      </c>
      <c r="G5457">
        <v>6050000</v>
      </c>
      <c r="H5457">
        <v>140904625946.52286</v>
      </c>
      <c r="I5457">
        <v>5.0123350521577678E-4</v>
      </c>
      <c r="J5457">
        <v>5.2003453569765838E-4</v>
      </c>
      <c r="K5457">
        <v>33609.136006277462</v>
      </c>
      <c r="L5457">
        <v>2328902.0817607082</v>
      </c>
      <c r="M5457">
        <v>0</v>
      </c>
    </row>
    <row r="5458" spans="1:13" x14ac:dyDescent="0.15">
      <c r="A5458">
        <v>269</v>
      </c>
      <c r="B5458" t="s">
        <v>113</v>
      </c>
      <c r="C5458" t="s">
        <v>464</v>
      </c>
      <c r="D5458">
        <v>2</v>
      </c>
      <c r="E5458">
        <v>100000</v>
      </c>
      <c r="F5458">
        <v>6050000</v>
      </c>
      <c r="G5458">
        <v>3075000</v>
      </c>
      <c r="H5458">
        <v>-196185.93685857306</v>
      </c>
      <c r="I5458">
        <v>-1.6415007552439473E-5</v>
      </c>
      <c r="J5458">
        <v>2.3860229294421429E-6</v>
      </c>
      <c r="K5458">
        <v>-4.6795055805344599E-2</v>
      </c>
      <c r="L5458">
        <v>-106.38003046694547</v>
      </c>
      <c r="M5458">
        <v>0</v>
      </c>
    </row>
    <row r="5459" spans="1:13" x14ac:dyDescent="0.15">
      <c r="A5459">
        <v>269</v>
      </c>
      <c r="B5459" t="s">
        <v>113</v>
      </c>
      <c r="C5459" t="s">
        <v>464</v>
      </c>
      <c r="D5459">
        <v>3</v>
      </c>
      <c r="E5459">
        <v>3075000</v>
      </c>
      <c r="F5459">
        <v>6050000</v>
      </c>
      <c r="G5459">
        <v>4562500</v>
      </c>
      <c r="H5459">
        <v>-82317537.382763669</v>
      </c>
      <c r="I5459">
        <v>-6.003012543899894E-6</v>
      </c>
      <c r="J5459">
        <v>1.2798017937981721E-5</v>
      </c>
      <c r="K5459">
        <v>-19.634708874988544</v>
      </c>
      <c r="L5459">
        <v>-1904.2199974304365</v>
      </c>
      <c r="M5459">
        <v>0</v>
      </c>
    </row>
    <row r="5460" spans="1:13" x14ac:dyDescent="0.15">
      <c r="A5460">
        <v>269</v>
      </c>
      <c r="B5460" t="s">
        <v>113</v>
      </c>
      <c r="C5460" t="s">
        <v>464</v>
      </c>
      <c r="D5460">
        <v>4</v>
      </c>
      <c r="E5460">
        <v>4562500</v>
      </c>
      <c r="F5460">
        <v>6050000</v>
      </c>
      <c r="G5460">
        <v>5306250</v>
      </c>
      <c r="H5460">
        <v>8169153422.735013</v>
      </c>
      <c r="I5460">
        <v>5.8293124167204573E-5</v>
      </c>
      <c r="J5460">
        <v>7.7094154649086184E-5</v>
      </c>
      <c r="K5460">
        <v>1948.5392093872799</v>
      </c>
      <c r="L5460">
        <v>153853.42139429942</v>
      </c>
      <c r="M5460">
        <v>0</v>
      </c>
    </row>
    <row r="5461" spans="1:13" x14ac:dyDescent="0.15">
      <c r="A5461">
        <v>269</v>
      </c>
      <c r="B5461" t="s">
        <v>113</v>
      </c>
      <c r="C5461" t="s">
        <v>464</v>
      </c>
      <c r="D5461">
        <v>5</v>
      </c>
      <c r="E5461">
        <v>4562500</v>
      </c>
      <c r="F5461">
        <v>5306250</v>
      </c>
      <c r="G5461">
        <v>4934375</v>
      </c>
      <c r="H5461">
        <v>1000421037.9694442</v>
      </c>
      <c r="I5461">
        <v>1.1591399111242049E-5</v>
      </c>
      <c r="J5461">
        <v>3.0392429593123664E-5</v>
      </c>
      <c r="K5461">
        <v>238.62443481037499</v>
      </c>
      <c r="L5461">
        <v>20174.523885384555</v>
      </c>
      <c r="M5461">
        <v>0</v>
      </c>
    </row>
    <row r="5462" spans="1:13" x14ac:dyDescent="0.15">
      <c r="A5462">
        <v>269</v>
      </c>
      <c r="B5462" t="s">
        <v>113</v>
      </c>
      <c r="C5462" t="s">
        <v>464</v>
      </c>
      <c r="D5462">
        <v>6</v>
      </c>
      <c r="E5462">
        <v>4562500</v>
      </c>
      <c r="F5462">
        <v>4934375</v>
      </c>
      <c r="G5462">
        <v>4748437.5</v>
      </c>
      <c r="H5462">
        <v>19464940.068388935</v>
      </c>
      <c r="I5462">
        <v>3.8327167423794908E-7</v>
      </c>
      <c r="J5462">
        <v>1.9184302156119564E-5</v>
      </c>
      <c r="K5462">
        <v>4.6428555039833119</v>
      </c>
      <c r="L5462">
        <v>309.92305507630533</v>
      </c>
      <c r="M5462">
        <v>0</v>
      </c>
    </row>
    <row r="5463" spans="1:13" x14ac:dyDescent="0.15">
      <c r="A5463">
        <v>269</v>
      </c>
      <c r="B5463" t="s">
        <v>113</v>
      </c>
      <c r="C5463" t="s">
        <v>464</v>
      </c>
      <c r="D5463">
        <v>7</v>
      </c>
      <c r="E5463">
        <v>4562500</v>
      </c>
      <c r="F5463">
        <v>4748437.5</v>
      </c>
      <c r="G5463">
        <v>4655468.75</v>
      </c>
      <c r="H5463">
        <v>-100821380.08119652</v>
      </c>
      <c r="I5463">
        <v>-3.5399080574200806E-6</v>
      </c>
      <c r="J5463">
        <v>1.5261122424461534E-5</v>
      </c>
      <c r="K5463">
        <v>-24.048319583031734</v>
      </c>
      <c r="L5463">
        <v>-2265.654749184956</v>
      </c>
      <c r="M5463">
        <v>0</v>
      </c>
    </row>
    <row r="5464" spans="1:13" x14ac:dyDescent="0.15">
      <c r="A5464">
        <v>269</v>
      </c>
      <c r="B5464" t="s">
        <v>113</v>
      </c>
      <c r="C5464" t="s">
        <v>464</v>
      </c>
      <c r="D5464">
        <v>8</v>
      </c>
      <c r="E5464">
        <v>4655468.75</v>
      </c>
      <c r="F5464">
        <v>4748437.5</v>
      </c>
      <c r="G5464">
        <v>4701953.125</v>
      </c>
      <c r="H5464">
        <v>-66429558.406657808</v>
      </c>
      <c r="I5464">
        <v>-1.6923954385066975E-6</v>
      </c>
      <c r="J5464">
        <v>1.7108635043374917E-5</v>
      </c>
      <c r="K5464">
        <v>-15.845044464144577</v>
      </c>
      <c r="L5464">
        <v>-1512.8077554294591</v>
      </c>
      <c r="M5464">
        <v>0</v>
      </c>
    </row>
    <row r="5465" spans="1:13" x14ac:dyDescent="0.15">
      <c r="A5465">
        <v>269</v>
      </c>
      <c r="B5465" t="s">
        <v>113</v>
      </c>
      <c r="C5465" t="s">
        <v>464</v>
      </c>
      <c r="D5465">
        <v>9</v>
      </c>
      <c r="E5465">
        <v>4701953.125</v>
      </c>
      <c r="F5465">
        <v>4748437.5</v>
      </c>
      <c r="G5465">
        <v>4725195.3125</v>
      </c>
      <c r="H5465">
        <v>-30766717.127580762</v>
      </c>
      <c r="I5465">
        <v>-6.8479453799329582E-7</v>
      </c>
      <c r="J5465">
        <v>1.8116235943888319E-5</v>
      </c>
      <c r="K5465">
        <v>-7.3386006560208701</v>
      </c>
      <c r="L5465">
        <v>-751.12053773080436</v>
      </c>
      <c r="M5465">
        <v>0</v>
      </c>
    </row>
    <row r="5466" spans="1:13" x14ac:dyDescent="0.15">
      <c r="A5466">
        <v>269</v>
      </c>
      <c r="B5466" t="s">
        <v>113</v>
      </c>
      <c r="C5466" t="s">
        <v>464</v>
      </c>
      <c r="D5466">
        <v>10</v>
      </c>
      <c r="E5466">
        <v>4725195.3125</v>
      </c>
      <c r="F5466">
        <v>4748437.5</v>
      </c>
      <c r="G5466">
        <v>4736816.40625</v>
      </c>
      <c r="H5466">
        <v>-7583955.5179984812</v>
      </c>
      <c r="I5466">
        <v>-1.5854378318109602E-7</v>
      </c>
      <c r="J5466">
        <v>1.8642486698700519E-5</v>
      </c>
      <c r="K5466">
        <v>-1.8089554601756448</v>
      </c>
      <c r="L5466">
        <v>-260.10659623606733</v>
      </c>
      <c r="M5466">
        <v>0</v>
      </c>
    </row>
    <row r="5467" spans="1:13" x14ac:dyDescent="0.15">
      <c r="A5467">
        <v>269</v>
      </c>
      <c r="B5467" t="s">
        <v>113</v>
      </c>
      <c r="C5467" t="s">
        <v>464</v>
      </c>
      <c r="D5467">
        <v>11</v>
      </c>
      <c r="E5467">
        <v>4736816.40625</v>
      </c>
      <c r="F5467">
        <v>4748437.5</v>
      </c>
      <c r="G5467">
        <v>4742626.953125</v>
      </c>
      <c r="H5467">
        <v>5442710.7039115941</v>
      </c>
      <c r="I5467">
        <v>1.1038827276627138E-7</v>
      </c>
      <c r="J5467">
        <v>1.8911418754647886E-5</v>
      </c>
      <c r="K5467">
        <v>1.2982171668374596</v>
      </c>
      <c r="L5467">
        <v>14.761518409650513</v>
      </c>
      <c r="M5467">
        <v>0</v>
      </c>
    </row>
    <row r="5468" spans="1:13" x14ac:dyDescent="0.15">
      <c r="A5468">
        <v>269</v>
      </c>
      <c r="B5468" t="s">
        <v>113</v>
      </c>
      <c r="C5468" t="s">
        <v>464</v>
      </c>
      <c r="D5468">
        <v>12</v>
      </c>
      <c r="E5468">
        <v>4736816.40625</v>
      </c>
      <c r="F5468">
        <v>4742626.953125</v>
      </c>
      <c r="G5468">
        <v>4739721.6796875</v>
      </c>
      <c r="H5468">
        <v>-1193191.2357518629</v>
      </c>
      <c r="I5468">
        <v>-2.4567062545102016E-8</v>
      </c>
      <c r="J5468">
        <v>1.8776463419336513E-5</v>
      </c>
      <c r="K5468">
        <v>-0.28460475484390751</v>
      </c>
      <c r="L5468">
        <v>-125.17428904877242</v>
      </c>
      <c r="M5468">
        <v>0</v>
      </c>
    </row>
    <row r="5469" spans="1:13" x14ac:dyDescent="0.15">
      <c r="A5469">
        <v>269</v>
      </c>
      <c r="B5469" t="s">
        <v>113</v>
      </c>
      <c r="C5469" t="s">
        <v>464</v>
      </c>
      <c r="D5469">
        <v>13</v>
      </c>
      <c r="E5469">
        <v>4739721.6796875</v>
      </c>
      <c r="F5469">
        <v>4742626.953125</v>
      </c>
      <c r="G5469">
        <v>4741174.31640625</v>
      </c>
      <c r="H5469">
        <v>2093924.0840177976</v>
      </c>
      <c r="I5469">
        <v>4.278850339713833E-8</v>
      </c>
      <c r="J5469">
        <v>1.8843818985278753E-5</v>
      </c>
      <c r="K5469">
        <v>0.49945116318099686</v>
      </c>
      <c r="L5469">
        <v>-55.835328037359204</v>
      </c>
      <c r="M5469">
        <v>0</v>
      </c>
    </row>
    <row r="5470" spans="1:13" x14ac:dyDescent="0.15">
      <c r="A5470">
        <v>269</v>
      </c>
      <c r="B5470" t="s">
        <v>113</v>
      </c>
      <c r="C5470" t="s">
        <v>464</v>
      </c>
      <c r="D5470">
        <v>14</v>
      </c>
      <c r="E5470">
        <v>4741174.31640625</v>
      </c>
      <c r="F5470">
        <v>4742626.953125</v>
      </c>
      <c r="G5470">
        <v>4741900.634765625</v>
      </c>
      <c r="H5470">
        <v>3760606.8904355289</v>
      </c>
      <c r="I5470">
        <v>7.6558344606423835E-8</v>
      </c>
      <c r="J5470">
        <v>1.8877588826488039E-5</v>
      </c>
      <c r="K5470">
        <v>0.89699502481033222</v>
      </c>
      <c r="L5470">
        <v>-20.694101794028796</v>
      </c>
      <c r="M5470">
        <v>0</v>
      </c>
    </row>
    <row r="5471" spans="1:13" x14ac:dyDescent="0.15">
      <c r="A5471">
        <v>269</v>
      </c>
      <c r="B5471" t="s">
        <v>113</v>
      </c>
      <c r="C5471" t="s">
        <v>464</v>
      </c>
      <c r="D5471">
        <v>15</v>
      </c>
      <c r="E5471">
        <v>4741900.634765625</v>
      </c>
      <c r="F5471">
        <v>4742626.953125</v>
      </c>
      <c r="G5471">
        <v>4742263.7939453125</v>
      </c>
      <c r="H5471">
        <v>4599678.4416231392</v>
      </c>
      <c r="I5471">
        <v>9.3464799971508603E-8</v>
      </c>
      <c r="J5471">
        <v>1.8894495281853123E-5</v>
      </c>
      <c r="K5471">
        <v>1.0971337334824338</v>
      </c>
      <c r="L5471">
        <v>-3.0066938179233982</v>
      </c>
      <c r="M5471">
        <v>0</v>
      </c>
    </row>
    <row r="5472" spans="1:13" x14ac:dyDescent="0.15">
      <c r="A5472">
        <v>269</v>
      </c>
      <c r="B5472" t="s">
        <v>113</v>
      </c>
      <c r="C5472" t="s">
        <v>464</v>
      </c>
      <c r="D5472">
        <v>16</v>
      </c>
      <c r="E5472">
        <v>4742263.7939453125</v>
      </c>
      <c r="F5472">
        <v>4742626.953125</v>
      </c>
      <c r="G5472">
        <v>4742445.3735351563</v>
      </c>
      <c r="H5472">
        <v>5020715.802452866</v>
      </c>
      <c r="I5472">
        <v>1.0192474597348238E-7</v>
      </c>
      <c r="J5472">
        <v>1.8902955227855097E-5</v>
      </c>
      <c r="K5472">
        <v>1.197561251946029</v>
      </c>
      <c r="L5472">
        <v>5.8676570207972452</v>
      </c>
      <c r="M5472">
        <v>0</v>
      </c>
    </row>
    <row r="5473" spans="1:15" x14ac:dyDescent="0.15">
      <c r="A5473">
        <v>269</v>
      </c>
      <c r="B5473" t="s">
        <v>113</v>
      </c>
      <c r="C5473" t="s">
        <v>464</v>
      </c>
      <c r="D5473">
        <v>17</v>
      </c>
      <c r="E5473">
        <v>4742263.7939453125</v>
      </c>
      <c r="F5473">
        <v>4742445.3735351563</v>
      </c>
      <c r="G5473">
        <v>4742354.5837402344</v>
      </c>
      <c r="H5473">
        <v>4810074.9242687579</v>
      </c>
      <c r="I5473">
        <v>9.769427411983919E-8</v>
      </c>
      <c r="J5473">
        <v>1.8898724756001454E-5</v>
      </c>
      <c r="K5473">
        <v>1.1473183456126468</v>
      </c>
      <c r="L5473">
        <v>1.4279898167191325</v>
      </c>
      <c r="M5473">
        <v>0</v>
      </c>
    </row>
    <row r="5474" spans="1:15" x14ac:dyDescent="0.15">
      <c r="A5474">
        <v>269</v>
      </c>
      <c r="B5474" t="s">
        <v>113</v>
      </c>
      <c r="C5474" t="s">
        <v>464</v>
      </c>
      <c r="D5474">
        <v>18</v>
      </c>
      <c r="E5474">
        <v>4742263.7939453125</v>
      </c>
      <c r="F5474">
        <v>4742354.5837402344</v>
      </c>
      <c r="G5474">
        <v>4742309.1888427734</v>
      </c>
      <c r="H5474">
        <v>4704844.7080773236</v>
      </c>
      <c r="I5474">
        <v>9.5579383545577149E-8</v>
      </c>
      <c r="J5474">
        <v>1.8896609865427192E-5</v>
      </c>
      <c r="K5474">
        <v>1.122218412773748</v>
      </c>
      <c r="L5474">
        <v>-0.79000502231259961</v>
      </c>
      <c r="M5474">
        <v>0</v>
      </c>
    </row>
    <row r="5475" spans="1:15" x14ac:dyDescent="0.15">
      <c r="A5475">
        <v>269</v>
      </c>
      <c r="B5475" t="s">
        <v>113</v>
      </c>
      <c r="C5475" t="s">
        <v>465</v>
      </c>
      <c r="D5475">
        <v>18</v>
      </c>
      <c r="E5475">
        <v>4742263.7939453125</v>
      </c>
      <c r="F5475">
        <v>4742354.5837402344</v>
      </c>
      <c r="G5475">
        <v>4742309.1888427734</v>
      </c>
      <c r="H5475">
        <v>4704844.7080773236</v>
      </c>
      <c r="I5475">
        <v>9.5579383545577149E-8</v>
      </c>
      <c r="J5475">
        <v>1.8896609865427192E-5</v>
      </c>
      <c r="K5475">
        <v>1.122218412773748</v>
      </c>
      <c r="L5475">
        <v>-0.79000502231259961</v>
      </c>
      <c r="M5475">
        <v>0</v>
      </c>
      <c r="N5475" t="s">
        <v>466</v>
      </c>
      <c r="O5475" t="s">
        <v>467</v>
      </c>
    </row>
    <row r="5476" spans="1:15" x14ac:dyDescent="0.15">
      <c r="A5476">
        <v>270</v>
      </c>
      <c r="B5476" t="s">
        <v>114</v>
      </c>
      <c r="C5476" t="s">
        <v>461</v>
      </c>
      <c r="D5476">
        <v>0</v>
      </c>
      <c r="E5476">
        <v>100000</v>
      </c>
      <c r="F5476">
        <v>12000000</v>
      </c>
      <c r="G5476">
        <v>100000</v>
      </c>
      <c r="H5476">
        <v>-43989.367858193553</v>
      </c>
      <c r="I5476">
        <v>-2.2599331184373198E-5</v>
      </c>
      <c r="J5476">
        <v>-3.9417239375889291E-6</v>
      </c>
      <c r="K5476">
        <v>-1.0660978188007054E-2</v>
      </c>
      <c r="L5476">
        <v>-143.98936785819356</v>
      </c>
      <c r="M5476">
        <v>0</v>
      </c>
      <c r="O5476" t="s">
        <v>462</v>
      </c>
    </row>
    <row r="5477" spans="1:15" x14ac:dyDescent="0.15">
      <c r="A5477">
        <v>270</v>
      </c>
      <c r="B5477" t="s">
        <v>114</v>
      </c>
      <c r="C5477" t="s">
        <v>461</v>
      </c>
      <c r="D5477">
        <v>0</v>
      </c>
      <c r="E5477">
        <v>100000</v>
      </c>
      <c r="F5477">
        <v>12000000</v>
      </c>
      <c r="G5477">
        <v>12000000</v>
      </c>
      <c r="H5477">
        <v>2.2466044662986452E+18</v>
      </c>
      <c r="I5477">
        <v>536.87090334239281</v>
      </c>
      <c r="J5477">
        <v>536.87092200000006</v>
      </c>
      <c r="K5477">
        <v>544472502753.36523</v>
      </c>
      <c r="L5477">
        <v>18721703885722.043</v>
      </c>
      <c r="M5477">
        <v>5</v>
      </c>
      <c r="O5477" t="s">
        <v>463</v>
      </c>
    </row>
    <row r="5478" spans="1:15" x14ac:dyDescent="0.15">
      <c r="A5478">
        <v>270</v>
      </c>
      <c r="B5478" t="s">
        <v>114</v>
      </c>
      <c r="C5478" t="s">
        <v>464</v>
      </c>
      <c r="D5478">
        <v>1</v>
      </c>
      <c r="E5478">
        <v>100000</v>
      </c>
      <c r="F5478">
        <v>12000000</v>
      </c>
      <c r="G5478">
        <v>6050000</v>
      </c>
      <c r="H5478">
        <v>209431348380.60922</v>
      </c>
      <c r="I5478">
        <v>6.7343680993625415E-4</v>
      </c>
      <c r="J5478">
        <v>6.9209441718303842E-4</v>
      </c>
      <c r="K5478">
        <v>50756.424692625034</v>
      </c>
      <c r="L5478">
        <v>3461575.1798447804</v>
      </c>
      <c r="M5478">
        <v>0</v>
      </c>
    </row>
    <row r="5479" spans="1:15" x14ac:dyDescent="0.15">
      <c r="A5479">
        <v>270</v>
      </c>
      <c r="B5479" t="s">
        <v>114</v>
      </c>
      <c r="C5479" t="s">
        <v>464</v>
      </c>
      <c r="D5479">
        <v>2</v>
      </c>
      <c r="E5479">
        <v>100000</v>
      </c>
      <c r="F5479">
        <v>6050000</v>
      </c>
      <c r="G5479">
        <v>3075000</v>
      </c>
      <c r="H5479">
        <v>-219121.05321145756</v>
      </c>
      <c r="I5479">
        <v>-1.5969690194023041E-5</v>
      </c>
      <c r="J5479">
        <v>2.6879170527612308E-6</v>
      </c>
      <c r="K5479">
        <v>-5.3104758776054237E-2</v>
      </c>
      <c r="L5479">
        <v>-107.12588790931569</v>
      </c>
      <c r="M5479">
        <v>0</v>
      </c>
    </row>
    <row r="5480" spans="1:15" x14ac:dyDescent="0.15">
      <c r="A5480">
        <v>270</v>
      </c>
      <c r="B5480" t="s">
        <v>114</v>
      </c>
      <c r="C5480" t="s">
        <v>464</v>
      </c>
      <c r="D5480">
        <v>3</v>
      </c>
      <c r="E5480">
        <v>3075000</v>
      </c>
      <c r="F5480">
        <v>6050000</v>
      </c>
      <c r="G5480">
        <v>4562500</v>
      </c>
      <c r="H5480">
        <v>-90011641.872807011</v>
      </c>
      <c r="I5480">
        <v>-2.6736857917699294E-6</v>
      </c>
      <c r="J5480">
        <v>1.5983921455014341E-5</v>
      </c>
      <c r="K5480">
        <v>-21.814638340931708</v>
      </c>
      <c r="L5480">
        <v>-2072.8579040615236</v>
      </c>
      <c r="M5480">
        <v>0</v>
      </c>
    </row>
    <row r="5481" spans="1:15" x14ac:dyDescent="0.15">
      <c r="A5481">
        <v>270</v>
      </c>
      <c r="B5481" t="s">
        <v>114</v>
      </c>
      <c r="C5481" t="s">
        <v>464</v>
      </c>
      <c r="D5481">
        <v>4</v>
      </c>
      <c r="E5481">
        <v>4562500</v>
      </c>
      <c r="F5481">
        <v>6050000</v>
      </c>
      <c r="G5481">
        <v>5306250</v>
      </c>
      <c r="H5481">
        <v>13293270737.511251</v>
      </c>
      <c r="I5481">
        <v>8.3234189641059458E-5</v>
      </c>
      <c r="J5481">
        <v>1.0189179688784373E-4</v>
      </c>
      <c r="K5481">
        <v>3221.6709691472179</v>
      </c>
      <c r="L5481">
        <v>250421.00329820969</v>
      </c>
      <c r="M5481">
        <v>0</v>
      </c>
    </row>
    <row r="5482" spans="1:15" x14ac:dyDescent="0.15">
      <c r="A5482">
        <v>270</v>
      </c>
      <c r="B5482" t="s">
        <v>114</v>
      </c>
      <c r="C5482" t="s">
        <v>464</v>
      </c>
      <c r="D5482">
        <v>5</v>
      </c>
      <c r="E5482">
        <v>4562500</v>
      </c>
      <c r="F5482">
        <v>5306250</v>
      </c>
      <c r="G5482">
        <v>4934375</v>
      </c>
      <c r="H5482">
        <v>2208266372.3879299</v>
      </c>
      <c r="I5482">
        <v>2.1405744507280468E-5</v>
      </c>
      <c r="J5482">
        <v>4.0063351754064738E-5</v>
      </c>
      <c r="K5482">
        <v>535.18113070479478</v>
      </c>
      <c r="L5482">
        <v>44652.706723504598</v>
      </c>
      <c r="M5482">
        <v>0</v>
      </c>
    </row>
    <row r="5483" spans="1:15" x14ac:dyDescent="0.15">
      <c r="A5483">
        <v>270</v>
      </c>
      <c r="B5483" t="s">
        <v>114</v>
      </c>
      <c r="C5483" t="s">
        <v>464</v>
      </c>
      <c r="D5483">
        <v>6</v>
      </c>
      <c r="E5483">
        <v>4562500</v>
      </c>
      <c r="F5483">
        <v>4934375</v>
      </c>
      <c r="G5483">
        <v>4748437.5</v>
      </c>
      <c r="H5483">
        <v>509224082.79896289</v>
      </c>
      <c r="I5483">
        <v>6.6037172070938828E-6</v>
      </c>
      <c r="J5483">
        <v>2.5261324453878153E-5</v>
      </c>
      <c r="K5483">
        <v>123.41224945601159</v>
      </c>
      <c r="L5483">
        <v>10624.034649270689</v>
      </c>
      <c r="M5483">
        <v>0</v>
      </c>
    </row>
    <row r="5484" spans="1:15" x14ac:dyDescent="0.15">
      <c r="A5484">
        <v>270</v>
      </c>
      <c r="B5484" t="s">
        <v>114</v>
      </c>
      <c r="C5484" t="s">
        <v>464</v>
      </c>
      <c r="D5484">
        <v>7</v>
      </c>
      <c r="E5484">
        <v>4562500</v>
      </c>
      <c r="F5484">
        <v>4748437.5</v>
      </c>
      <c r="G5484">
        <v>4655468.75</v>
      </c>
      <c r="H5484">
        <v>81133114.421398088</v>
      </c>
      <c r="I5484">
        <v>1.4282259444949258E-6</v>
      </c>
      <c r="J5484">
        <v>2.0085833191279196E-5</v>
      </c>
      <c r="K5484">
        <v>19.662895951583824</v>
      </c>
      <c r="L5484">
        <v>1642.7485561233354</v>
      </c>
      <c r="M5484">
        <v>0</v>
      </c>
    </row>
    <row r="5485" spans="1:15" x14ac:dyDescent="0.15">
      <c r="A5485">
        <v>270</v>
      </c>
      <c r="B5485" t="s">
        <v>114</v>
      </c>
      <c r="C5485" t="s">
        <v>464</v>
      </c>
      <c r="D5485">
        <v>8</v>
      </c>
      <c r="E5485">
        <v>4562500</v>
      </c>
      <c r="F5485">
        <v>4655468.75</v>
      </c>
      <c r="G5485">
        <v>4608984.375</v>
      </c>
      <c r="H5485">
        <v>-33285738.967565201</v>
      </c>
      <c r="I5485">
        <v>-7.4185667687412489E-7</v>
      </c>
      <c r="J5485">
        <v>1.7915750569910146E-5</v>
      </c>
      <c r="K5485">
        <v>-8.0669160386402865</v>
      </c>
      <c r="L5485">
        <v>-822.19248882928139</v>
      </c>
      <c r="M5485">
        <v>0</v>
      </c>
    </row>
    <row r="5486" spans="1:15" x14ac:dyDescent="0.15">
      <c r="A5486">
        <v>270</v>
      </c>
      <c r="B5486" t="s">
        <v>114</v>
      </c>
      <c r="C5486" t="s">
        <v>464</v>
      </c>
      <c r="D5486">
        <v>9</v>
      </c>
      <c r="E5486">
        <v>4608984.375</v>
      </c>
      <c r="F5486">
        <v>4655468.75</v>
      </c>
      <c r="G5486">
        <v>4632226.5625</v>
      </c>
      <c r="H5486">
        <v>15814007.894169379</v>
      </c>
      <c r="I5486">
        <v>3.1161371347838366E-7</v>
      </c>
      <c r="J5486">
        <v>1.8969220960262654E-5</v>
      </c>
      <c r="K5486">
        <v>3.8325804946366979</v>
      </c>
      <c r="L5486">
        <v>241.39107145991153</v>
      </c>
      <c r="M5486">
        <v>0</v>
      </c>
    </row>
    <row r="5487" spans="1:15" x14ac:dyDescent="0.15">
      <c r="A5487">
        <v>270</v>
      </c>
      <c r="B5487" t="s">
        <v>114</v>
      </c>
      <c r="C5487" t="s">
        <v>464</v>
      </c>
      <c r="D5487">
        <v>10</v>
      </c>
      <c r="E5487">
        <v>4608984.375</v>
      </c>
      <c r="F5487">
        <v>4632226.5625</v>
      </c>
      <c r="G5487">
        <v>4620605.46875</v>
      </c>
      <c r="H5487">
        <v>-10645881.318633195</v>
      </c>
      <c r="I5487">
        <v>-2.2278262293073809E-7</v>
      </c>
      <c r="J5487">
        <v>1.8434824623853532E-5</v>
      </c>
      <c r="K5487">
        <v>-2.5800668219632157</v>
      </c>
      <c r="L5487">
        <v>-330.40013674903076</v>
      </c>
      <c r="M5487">
        <v>0</v>
      </c>
    </row>
    <row r="5488" spans="1:15" x14ac:dyDescent="0.15">
      <c r="A5488">
        <v>270</v>
      </c>
      <c r="B5488" t="s">
        <v>114</v>
      </c>
      <c r="C5488" t="s">
        <v>464</v>
      </c>
      <c r="D5488">
        <v>11</v>
      </c>
      <c r="E5488">
        <v>4620605.46875</v>
      </c>
      <c r="F5488">
        <v>4632226.5625</v>
      </c>
      <c r="G5488">
        <v>4626416.015625</v>
      </c>
      <c r="H5488">
        <v>2092320.125830001</v>
      </c>
      <c r="I5488">
        <v>4.2473493522880533E-8</v>
      </c>
      <c r="J5488">
        <v>1.8700080740307151E-5</v>
      </c>
      <c r="K5488">
        <v>0.5070811496020855</v>
      </c>
      <c r="L5488">
        <v>-54.774492419974436</v>
      </c>
      <c r="M5488">
        <v>0</v>
      </c>
    </row>
    <row r="5489" spans="1:15" x14ac:dyDescent="0.15">
      <c r="A5489">
        <v>270</v>
      </c>
      <c r="B5489" t="s">
        <v>114</v>
      </c>
      <c r="C5489" t="s">
        <v>464</v>
      </c>
      <c r="D5489">
        <v>12</v>
      </c>
      <c r="E5489">
        <v>4626416.015625</v>
      </c>
      <c r="F5489">
        <v>4632226.5625</v>
      </c>
      <c r="G5489">
        <v>4629321.2890625</v>
      </c>
      <c r="H5489">
        <v>8828436.487713553</v>
      </c>
      <c r="I5489">
        <v>1.7655501177609023E-7</v>
      </c>
      <c r="J5489">
        <v>1.8834162258560361E-5</v>
      </c>
      <c r="K5489">
        <v>2.1396026679248776</v>
      </c>
      <c r="L5489">
        <v>90.706929514097965</v>
      </c>
      <c r="M5489">
        <v>0</v>
      </c>
    </row>
    <row r="5490" spans="1:15" x14ac:dyDescent="0.15">
      <c r="A5490">
        <v>270</v>
      </c>
      <c r="B5490" t="s">
        <v>114</v>
      </c>
      <c r="C5490" t="s">
        <v>464</v>
      </c>
      <c r="D5490">
        <v>13</v>
      </c>
      <c r="E5490">
        <v>4626416.015625</v>
      </c>
      <c r="F5490">
        <v>4629321.2890625</v>
      </c>
      <c r="G5490">
        <v>4627868.65234375</v>
      </c>
      <c r="H5490">
        <v>5429333.1565829841</v>
      </c>
      <c r="I5490">
        <v>1.0939073266593054E-7</v>
      </c>
      <c r="J5490">
        <v>1.8766997979450201E-5</v>
      </c>
      <c r="K5490">
        <v>1.3158180073045413</v>
      </c>
      <c r="L5490">
        <v>17.318220642094897</v>
      </c>
      <c r="M5490">
        <v>0</v>
      </c>
    </row>
    <row r="5491" spans="1:15" x14ac:dyDescent="0.15">
      <c r="A5491">
        <v>270</v>
      </c>
      <c r="B5491" t="s">
        <v>114</v>
      </c>
      <c r="C5491" t="s">
        <v>464</v>
      </c>
      <c r="D5491">
        <v>14</v>
      </c>
      <c r="E5491">
        <v>4626416.015625</v>
      </c>
      <c r="F5491">
        <v>4627868.65234375</v>
      </c>
      <c r="G5491">
        <v>4627142.333984375</v>
      </c>
      <c r="H5491">
        <v>3753152.6396803306</v>
      </c>
      <c r="I5491">
        <v>7.5902459607259213E-8</v>
      </c>
      <c r="J5491">
        <v>1.873350970639153E-5</v>
      </c>
      <c r="K5491">
        <v>0.90958975716311252</v>
      </c>
      <c r="L5491">
        <v>-18.888325260387283</v>
      </c>
      <c r="M5491">
        <v>0</v>
      </c>
    </row>
    <row r="5492" spans="1:15" x14ac:dyDescent="0.15">
      <c r="A5492">
        <v>270</v>
      </c>
      <c r="B5492" t="s">
        <v>114</v>
      </c>
      <c r="C5492" t="s">
        <v>464</v>
      </c>
      <c r="D5492">
        <v>15</v>
      </c>
      <c r="E5492">
        <v>4627142.333984375</v>
      </c>
      <c r="F5492">
        <v>4627868.65234375</v>
      </c>
      <c r="G5492">
        <v>4627505.4931640625</v>
      </c>
      <c r="H5492">
        <v>4589272.851883431</v>
      </c>
      <c r="I5492">
        <v>9.2638214798587421E-8</v>
      </c>
      <c r="J5492">
        <v>1.8750245461582858E-5</v>
      </c>
      <c r="K5492">
        <v>1.1122264345889912</v>
      </c>
      <c r="L5492">
        <v>-0.8262041252486968</v>
      </c>
      <c r="M5492">
        <v>0</v>
      </c>
    </row>
    <row r="5493" spans="1:15" x14ac:dyDescent="0.15">
      <c r="A5493">
        <v>270</v>
      </c>
      <c r="B5493" t="s">
        <v>114</v>
      </c>
      <c r="C5493" t="s">
        <v>465</v>
      </c>
      <c r="D5493">
        <v>15</v>
      </c>
      <c r="E5493">
        <v>4627142.333984375</v>
      </c>
      <c r="F5493">
        <v>4627868.65234375</v>
      </c>
      <c r="G5493">
        <v>4627505.4931640625</v>
      </c>
      <c r="H5493">
        <v>4589272.851883431</v>
      </c>
      <c r="I5493">
        <v>9.2638214798587421E-8</v>
      </c>
      <c r="J5493">
        <v>1.8750245461582858E-5</v>
      </c>
      <c r="K5493">
        <v>1.1122264345889912</v>
      </c>
      <c r="L5493">
        <v>-0.8262041252486968</v>
      </c>
      <c r="M5493">
        <v>0</v>
      </c>
      <c r="N5493" t="s">
        <v>466</v>
      </c>
      <c r="O5493" t="s">
        <v>467</v>
      </c>
    </row>
    <row r="5494" spans="1:15" x14ac:dyDescent="0.15">
      <c r="A5494">
        <v>271</v>
      </c>
      <c r="B5494" t="s">
        <v>115</v>
      </c>
      <c r="C5494" t="s">
        <v>461</v>
      </c>
      <c r="D5494">
        <v>0</v>
      </c>
      <c r="E5494">
        <v>100000</v>
      </c>
      <c r="F5494">
        <v>12000000</v>
      </c>
      <c r="G5494">
        <v>100000</v>
      </c>
      <c r="H5494">
        <v>-41967.880021237332</v>
      </c>
      <c r="I5494">
        <v>-2.2870705194231998E-5</v>
      </c>
      <c r="J5494">
        <v>-4.2130979474477287E-6</v>
      </c>
      <c r="K5494">
        <v>-1.0017884825952152E-2</v>
      </c>
      <c r="L5494">
        <v>-141.96788002123733</v>
      </c>
      <c r="M5494">
        <v>0</v>
      </c>
      <c r="O5494" t="s">
        <v>462</v>
      </c>
    </row>
    <row r="5495" spans="1:15" x14ac:dyDescent="0.15">
      <c r="A5495">
        <v>271</v>
      </c>
      <c r="B5495" t="s">
        <v>115</v>
      </c>
      <c r="C5495" t="s">
        <v>461</v>
      </c>
      <c r="D5495">
        <v>0</v>
      </c>
      <c r="E5495">
        <v>100000</v>
      </c>
      <c r="F5495">
        <v>12000000</v>
      </c>
      <c r="G5495">
        <v>12000000</v>
      </c>
      <c r="H5495">
        <v>2.2466044662986452E+18</v>
      </c>
      <c r="I5495">
        <v>536.87090334239281</v>
      </c>
      <c r="J5495">
        <v>536.87092200000006</v>
      </c>
      <c r="K5495">
        <v>536272615663.70599</v>
      </c>
      <c r="L5495">
        <v>18721703885722.043</v>
      </c>
      <c r="M5495">
        <v>5</v>
      </c>
      <c r="O5495" t="s">
        <v>463</v>
      </c>
    </row>
    <row r="5496" spans="1:15" x14ac:dyDescent="0.15">
      <c r="A5496">
        <v>271</v>
      </c>
      <c r="B5496" t="s">
        <v>115</v>
      </c>
      <c r="C5496" t="s">
        <v>464</v>
      </c>
      <c r="D5496">
        <v>1</v>
      </c>
      <c r="E5496">
        <v>100000</v>
      </c>
      <c r="F5496">
        <v>12000000</v>
      </c>
      <c r="G5496">
        <v>6050000</v>
      </c>
      <c r="H5496">
        <v>128629572502.24394</v>
      </c>
      <c r="I5496">
        <v>4.6300372203947619E-4</v>
      </c>
      <c r="J5496">
        <v>4.8166132928626046E-4</v>
      </c>
      <c r="K5496">
        <v>30704.344414987449</v>
      </c>
      <c r="L5496">
        <v>2126008.6364007262</v>
      </c>
      <c r="M5496">
        <v>0</v>
      </c>
    </row>
    <row r="5497" spans="1:15" x14ac:dyDescent="0.15">
      <c r="A5497">
        <v>271</v>
      </c>
      <c r="B5497" t="s">
        <v>115</v>
      </c>
      <c r="C5497" t="s">
        <v>464</v>
      </c>
      <c r="D5497">
        <v>2</v>
      </c>
      <c r="E5497">
        <v>100000</v>
      </c>
      <c r="F5497">
        <v>6050000</v>
      </c>
      <c r="G5497">
        <v>3075000</v>
      </c>
      <c r="H5497">
        <v>-195325.03979609473</v>
      </c>
      <c r="I5497">
        <v>-1.6313207109140121E-5</v>
      </c>
      <c r="J5497">
        <v>2.344400137644149E-6</v>
      </c>
      <c r="K5497">
        <v>-4.6624793802107982E-2</v>
      </c>
      <c r="L5497">
        <v>-106.35203381450715</v>
      </c>
      <c r="M5497">
        <v>0</v>
      </c>
    </row>
    <row r="5498" spans="1:15" x14ac:dyDescent="0.15">
      <c r="A5498">
        <v>271</v>
      </c>
      <c r="B5498" t="s">
        <v>115</v>
      </c>
      <c r="C5498" t="s">
        <v>464</v>
      </c>
      <c r="D5498">
        <v>3</v>
      </c>
      <c r="E5498">
        <v>3075000</v>
      </c>
      <c r="F5498">
        <v>6050000</v>
      </c>
      <c r="G5498">
        <v>4562500</v>
      </c>
      <c r="H5498">
        <v>-75905180.365184367</v>
      </c>
      <c r="I5498">
        <v>-6.2190384237695923E-6</v>
      </c>
      <c r="J5498">
        <v>1.2438568823014678E-5</v>
      </c>
      <c r="K5498">
        <v>-18.1188412234963</v>
      </c>
      <c r="L5498">
        <v>-1763.6751860862328</v>
      </c>
      <c r="M5498">
        <v>0</v>
      </c>
    </row>
    <row r="5499" spans="1:15" x14ac:dyDescent="0.15">
      <c r="A5499">
        <v>271</v>
      </c>
      <c r="B5499" t="s">
        <v>115</v>
      </c>
      <c r="C5499" t="s">
        <v>464</v>
      </c>
      <c r="D5499">
        <v>4</v>
      </c>
      <c r="E5499">
        <v>4562500</v>
      </c>
      <c r="F5499">
        <v>6050000</v>
      </c>
      <c r="G5499">
        <v>5306250</v>
      </c>
      <c r="H5499">
        <v>7392948320.2283878</v>
      </c>
      <c r="I5499">
        <v>5.3590488200595523E-5</v>
      </c>
      <c r="J5499">
        <v>7.2248095447379794E-5</v>
      </c>
      <c r="K5499">
        <v>1764.7235161458334</v>
      </c>
      <c r="L5499">
        <v>139225.29225400966</v>
      </c>
      <c r="M5499">
        <v>0</v>
      </c>
    </row>
    <row r="5500" spans="1:15" x14ac:dyDescent="0.15">
      <c r="A5500">
        <v>271</v>
      </c>
      <c r="B5500" t="s">
        <v>115</v>
      </c>
      <c r="C5500" t="s">
        <v>464</v>
      </c>
      <c r="D5500">
        <v>5</v>
      </c>
      <c r="E5500">
        <v>4562500</v>
      </c>
      <c r="F5500">
        <v>5306250</v>
      </c>
      <c r="G5500">
        <v>4934375</v>
      </c>
      <c r="H5500">
        <v>840231587.48064685</v>
      </c>
      <c r="I5500">
        <v>9.9803279271256829E-6</v>
      </c>
      <c r="J5500">
        <v>2.8637935173909953E-5</v>
      </c>
      <c r="K5500">
        <v>200.56632039189415</v>
      </c>
      <c r="L5500">
        <v>16928.125902077707</v>
      </c>
      <c r="M5500">
        <v>0</v>
      </c>
    </row>
    <row r="5501" spans="1:15" x14ac:dyDescent="0.15">
      <c r="A5501">
        <v>271</v>
      </c>
      <c r="B5501" t="s">
        <v>115</v>
      </c>
      <c r="C5501" t="s">
        <v>464</v>
      </c>
      <c r="D5501">
        <v>6</v>
      </c>
      <c r="E5501">
        <v>4562500</v>
      </c>
      <c r="F5501">
        <v>4934375</v>
      </c>
      <c r="G5501">
        <v>4748437.5</v>
      </c>
      <c r="H5501">
        <v>-24519609.788881496</v>
      </c>
      <c r="I5501">
        <v>-5.3245643204475883E-7</v>
      </c>
      <c r="J5501">
        <v>1.8125150814739512E-5</v>
      </c>
      <c r="K5501">
        <v>-5.852919583214673</v>
      </c>
      <c r="L5501">
        <v>-616.37217061152217</v>
      </c>
      <c r="M5501">
        <v>0</v>
      </c>
    </row>
    <row r="5502" spans="1:15" x14ac:dyDescent="0.15">
      <c r="A5502">
        <v>271</v>
      </c>
      <c r="B5502" t="s">
        <v>115</v>
      </c>
      <c r="C5502" t="s">
        <v>464</v>
      </c>
      <c r="D5502">
        <v>7</v>
      </c>
      <c r="E5502">
        <v>4748437.5</v>
      </c>
      <c r="F5502">
        <v>4934375</v>
      </c>
      <c r="G5502">
        <v>4841406.25</v>
      </c>
      <c r="H5502">
        <v>293108492.01572335</v>
      </c>
      <c r="I5502">
        <v>4.115674572866889E-6</v>
      </c>
      <c r="J5502">
        <v>2.2773281819651159E-5</v>
      </c>
      <c r="K5502">
        <v>69.96605768592886</v>
      </c>
      <c r="L5502">
        <v>5954.2015455886058</v>
      </c>
      <c r="M5502">
        <v>0</v>
      </c>
    </row>
    <row r="5503" spans="1:15" x14ac:dyDescent="0.15">
      <c r="A5503">
        <v>271</v>
      </c>
      <c r="B5503" t="s">
        <v>115</v>
      </c>
      <c r="C5503" t="s">
        <v>464</v>
      </c>
      <c r="D5503">
        <v>8</v>
      </c>
      <c r="E5503">
        <v>4748437.5</v>
      </c>
      <c r="F5503">
        <v>4841406.25</v>
      </c>
      <c r="G5503">
        <v>4794921.875</v>
      </c>
      <c r="H5503">
        <v>96191143.882404089</v>
      </c>
      <c r="I5503">
        <v>1.6576183462009377E-6</v>
      </c>
      <c r="J5503">
        <v>2.0315225592985208E-5</v>
      </c>
      <c r="K5503">
        <v>22.961174121801768</v>
      </c>
      <c r="L5503">
        <v>1906.1045078529896</v>
      </c>
      <c r="M5503">
        <v>0</v>
      </c>
    </row>
    <row r="5504" spans="1:15" x14ac:dyDescent="0.15">
      <c r="A5504">
        <v>271</v>
      </c>
      <c r="B5504" t="s">
        <v>115</v>
      </c>
      <c r="C5504" t="s">
        <v>464</v>
      </c>
      <c r="D5504">
        <v>9</v>
      </c>
      <c r="E5504">
        <v>4748437.5</v>
      </c>
      <c r="F5504">
        <v>4794921.875</v>
      </c>
      <c r="G5504">
        <v>4771679.6875</v>
      </c>
      <c r="H5504">
        <v>27576490.220704418</v>
      </c>
      <c r="I5504">
        <v>5.3080683099308225E-7</v>
      </c>
      <c r="J5504">
        <v>1.9188414077777353E-5</v>
      </c>
      <c r="K5504">
        <v>6.5826080039119361</v>
      </c>
      <c r="L5504">
        <v>477.91997842907216</v>
      </c>
      <c r="M5504">
        <v>0</v>
      </c>
    </row>
    <row r="5505" spans="1:15" x14ac:dyDescent="0.15">
      <c r="A5505">
        <v>271</v>
      </c>
      <c r="B5505" t="s">
        <v>115</v>
      </c>
      <c r="C5505" t="s">
        <v>464</v>
      </c>
      <c r="D5505">
        <v>10</v>
      </c>
      <c r="E5505">
        <v>4748437.5</v>
      </c>
      <c r="F5505">
        <v>4771679.6875</v>
      </c>
      <c r="G5505">
        <v>4760058.59375</v>
      </c>
      <c r="H5505">
        <v>-418126.87819802976</v>
      </c>
      <c r="I5505">
        <v>-8.5368999922052059E-9</v>
      </c>
      <c r="J5505">
        <v>1.8649070346792065E-5</v>
      </c>
      <c r="K5505">
        <v>-9.9808398858915959E-2</v>
      </c>
      <c r="L5505">
        <v>-108.78406998491644</v>
      </c>
      <c r="M5505">
        <v>0</v>
      </c>
    </row>
    <row r="5506" spans="1:15" x14ac:dyDescent="0.15">
      <c r="A5506">
        <v>271</v>
      </c>
      <c r="B5506" t="s">
        <v>115</v>
      </c>
      <c r="C5506" t="s">
        <v>464</v>
      </c>
      <c r="D5506">
        <v>11</v>
      </c>
      <c r="E5506">
        <v>4760058.59375</v>
      </c>
      <c r="F5506">
        <v>4771679.6875</v>
      </c>
      <c r="G5506">
        <v>4765869.140625</v>
      </c>
      <c r="H5506">
        <v>13078162.147319715</v>
      </c>
      <c r="I5506">
        <v>2.5917938823090221E-7</v>
      </c>
      <c r="J5506">
        <v>1.8916786635015173E-5</v>
      </c>
      <c r="K5506">
        <v>3.1218046291753883</v>
      </c>
      <c r="L5506">
        <v>174.41295095241819</v>
      </c>
      <c r="M5506">
        <v>0</v>
      </c>
    </row>
    <row r="5507" spans="1:15" x14ac:dyDescent="0.15">
      <c r="A5507">
        <v>271</v>
      </c>
      <c r="B5507" t="s">
        <v>115</v>
      </c>
      <c r="C5507" t="s">
        <v>464</v>
      </c>
      <c r="D5507">
        <v>12</v>
      </c>
      <c r="E5507">
        <v>4760058.59375</v>
      </c>
      <c r="F5507">
        <v>4765869.140625</v>
      </c>
      <c r="G5507">
        <v>4762963.8671875</v>
      </c>
      <c r="H5507">
        <v>6206614.9189340128</v>
      </c>
      <c r="I5507">
        <v>1.2483650445037115E-7</v>
      </c>
      <c r="J5507">
        <v>1.8782443751234642E-5</v>
      </c>
      <c r="K5507">
        <v>1.4815414403933034</v>
      </c>
      <c r="L5507">
        <v>30.309930791034525</v>
      </c>
      <c r="M5507">
        <v>0</v>
      </c>
    </row>
    <row r="5508" spans="1:15" x14ac:dyDescent="0.15">
      <c r="A5508">
        <v>271</v>
      </c>
      <c r="B5508" t="s">
        <v>115</v>
      </c>
      <c r="C5508" t="s">
        <v>464</v>
      </c>
      <c r="D5508">
        <v>13</v>
      </c>
      <c r="E5508">
        <v>4760058.59375</v>
      </c>
      <c r="F5508">
        <v>4762963.8671875</v>
      </c>
      <c r="G5508">
        <v>4761511.23046875</v>
      </c>
      <c r="H5508">
        <v>2863647.8505026395</v>
      </c>
      <c r="I5508">
        <v>5.8029642693913818E-8</v>
      </c>
      <c r="J5508">
        <v>1.8715636889478184E-5</v>
      </c>
      <c r="K5508">
        <v>0.68356310430509792</v>
      </c>
      <c r="L5508">
        <v>-39.858424943361399</v>
      </c>
      <c r="M5508">
        <v>0</v>
      </c>
    </row>
    <row r="5509" spans="1:15" x14ac:dyDescent="0.15">
      <c r="A5509">
        <v>271</v>
      </c>
      <c r="B5509" t="s">
        <v>115</v>
      </c>
      <c r="C5509" t="s">
        <v>464</v>
      </c>
      <c r="D5509">
        <v>14</v>
      </c>
      <c r="E5509">
        <v>4761511.23046875</v>
      </c>
      <c r="F5509">
        <v>4762963.8671875</v>
      </c>
      <c r="G5509">
        <v>4762237.548828125</v>
      </c>
      <c r="H5509">
        <v>4527444.8092025099</v>
      </c>
      <c r="I5509">
        <v>9.1402786976081202E-8</v>
      </c>
      <c r="J5509">
        <v>1.8749010033760352E-5</v>
      </c>
      <c r="K5509">
        <v>1.0807174589589492</v>
      </c>
      <c r="L5509">
        <v>-4.9303029766625572</v>
      </c>
      <c r="M5509">
        <v>0</v>
      </c>
    </row>
    <row r="5510" spans="1:15" x14ac:dyDescent="0.15">
      <c r="A5510">
        <v>271</v>
      </c>
      <c r="B5510" t="s">
        <v>115</v>
      </c>
      <c r="C5510" t="s">
        <v>464</v>
      </c>
      <c r="D5510">
        <v>15</v>
      </c>
      <c r="E5510">
        <v>4762237.548828125</v>
      </c>
      <c r="F5510">
        <v>4762963.8671875</v>
      </c>
      <c r="G5510">
        <v>4762600.7080078125</v>
      </c>
      <c r="H5510">
        <v>5365027.4054388087</v>
      </c>
      <c r="I5510">
        <v>1.0811052829709928E-7</v>
      </c>
      <c r="J5510">
        <v>1.876571777508137E-5</v>
      </c>
      <c r="K5510">
        <v>1.2806514555551833</v>
      </c>
      <c r="L5510">
        <v>12.649111995008926</v>
      </c>
      <c r="M5510">
        <v>0</v>
      </c>
    </row>
    <row r="5511" spans="1:15" x14ac:dyDescent="0.15">
      <c r="A5511">
        <v>271</v>
      </c>
      <c r="B5511" t="s">
        <v>115</v>
      </c>
      <c r="C5511" t="s">
        <v>464</v>
      </c>
      <c r="D5511">
        <v>16</v>
      </c>
      <c r="E5511">
        <v>4762237.548828125</v>
      </c>
      <c r="F5511">
        <v>4762600.7080078125</v>
      </c>
      <c r="G5511">
        <v>4762419.1284179688</v>
      </c>
      <c r="H5511">
        <v>4945793.8973851725</v>
      </c>
      <c r="I5511">
        <v>9.9755533250464926E-8</v>
      </c>
      <c r="J5511">
        <v>1.8757362780034735E-5</v>
      </c>
      <c r="K5511">
        <v>1.1805789001452855</v>
      </c>
      <c r="L5511">
        <v>3.8504542339203813</v>
      </c>
      <c r="M5511">
        <v>0</v>
      </c>
    </row>
    <row r="5512" spans="1:15" x14ac:dyDescent="0.15">
      <c r="A5512">
        <v>271</v>
      </c>
      <c r="B5512" t="s">
        <v>115</v>
      </c>
      <c r="C5512" t="s">
        <v>464</v>
      </c>
      <c r="D5512">
        <v>17</v>
      </c>
      <c r="E5512">
        <v>4762237.548828125</v>
      </c>
      <c r="F5512">
        <v>4762419.1284179688</v>
      </c>
      <c r="G5512">
        <v>4762328.3386230469</v>
      </c>
      <c r="H5512">
        <v>4736499.1954557858</v>
      </c>
      <c r="I5512">
        <v>9.5578686775922372E-8</v>
      </c>
      <c r="J5512">
        <v>1.8753185933560193E-5</v>
      </c>
      <c r="K5512">
        <v>1.1306194974413708</v>
      </c>
      <c r="L5512">
        <v>-0.54236376265331443</v>
      </c>
      <c r="M5512">
        <v>0</v>
      </c>
    </row>
    <row r="5513" spans="1:15" x14ac:dyDescent="0.15">
      <c r="A5513">
        <v>271</v>
      </c>
      <c r="B5513" t="s">
        <v>115</v>
      </c>
      <c r="C5513" t="s">
        <v>465</v>
      </c>
      <c r="D5513">
        <v>17</v>
      </c>
      <c r="E5513">
        <v>4762237.548828125</v>
      </c>
      <c r="F5513">
        <v>4762419.1284179688</v>
      </c>
      <c r="G5513">
        <v>4762328.3386230469</v>
      </c>
      <c r="H5513">
        <v>4736499.1954557858</v>
      </c>
      <c r="I5513">
        <v>9.5578686775922372E-8</v>
      </c>
      <c r="J5513">
        <v>1.8753185933560193E-5</v>
      </c>
      <c r="K5513">
        <v>1.1306194974413708</v>
      </c>
      <c r="L5513">
        <v>-0.54236376265331443</v>
      </c>
      <c r="M5513">
        <v>0</v>
      </c>
      <c r="N5513" t="s">
        <v>466</v>
      </c>
      <c r="O5513" t="s">
        <v>467</v>
      </c>
    </row>
    <row r="5514" spans="1:15" x14ac:dyDescent="0.15">
      <c r="A5514">
        <v>272</v>
      </c>
      <c r="B5514" t="s">
        <v>116</v>
      </c>
      <c r="C5514" t="s">
        <v>461</v>
      </c>
      <c r="D5514">
        <v>0</v>
      </c>
      <c r="E5514">
        <v>100000</v>
      </c>
      <c r="F5514">
        <v>12000000</v>
      </c>
      <c r="G5514">
        <v>100000</v>
      </c>
      <c r="H5514">
        <v>-40144.165037758292</v>
      </c>
      <c r="I5514">
        <v>-2.3085854416254636E-5</v>
      </c>
      <c r="J5514">
        <v>-4.4709326391027605E-6</v>
      </c>
      <c r="K5514">
        <v>-9.3091706708257182E-3</v>
      </c>
      <c r="L5514">
        <v>-140.14416503775828</v>
      </c>
      <c r="M5514">
        <v>0</v>
      </c>
      <c r="O5514" t="s">
        <v>462</v>
      </c>
    </row>
    <row r="5515" spans="1:15" x14ac:dyDescent="0.15">
      <c r="A5515">
        <v>272</v>
      </c>
      <c r="B5515" t="s">
        <v>116</v>
      </c>
      <c r="C5515" t="s">
        <v>461</v>
      </c>
      <c r="D5515">
        <v>0</v>
      </c>
      <c r="E5515">
        <v>100000</v>
      </c>
      <c r="F5515">
        <v>12000000</v>
      </c>
      <c r="G5515">
        <v>12000000</v>
      </c>
      <c r="H5515">
        <v>2.2546378078130742E+18</v>
      </c>
      <c r="I5515">
        <v>536.87090338507824</v>
      </c>
      <c r="J5515">
        <v>536.87092200000006</v>
      </c>
      <c r="K5515">
        <v>522835837638.84174</v>
      </c>
      <c r="L5515">
        <v>18788648398342.285</v>
      </c>
      <c r="M5515">
        <v>5</v>
      </c>
      <c r="O5515" t="s">
        <v>463</v>
      </c>
    </row>
    <row r="5516" spans="1:15" x14ac:dyDescent="0.15">
      <c r="A5516">
        <v>272</v>
      </c>
      <c r="B5516" t="s">
        <v>116</v>
      </c>
      <c r="C5516" t="s">
        <v>464</v>
      </c>
      <c r="D5516">
        <v>1</v>
      </c>
      <c r="E5516">
        <v>100000</v>
      </c>
      <c r="F5516">
        <v>12000000</v>
      </c>
      <c r="G5516">
        <v>6050000</v>
      </c>
      <c r="H5516">
        <v>77514439223.733887</v>
      </c>
      <c r="I5516">
        <v>3.1365962799282792E-4</v>
      </c>
      <c r="J5516">
        <v>3.3227454976997978E-4</v>
      </c>
      <c r="K5516">
        <v>17975.094101680213</v>
      </c>
      <c r="L5516">
        <v>1281130.4003922956</v>
      </c>
      <c r="M5516">
        <v>0</v>
      </c>
    </row>
    <row r="5517" spans="1:15" x14ac:dyDescent="0.15">
      <c r="A5517">
        <v>272</v>
      </c>
      <c r="B5517" t="s">
        <v>116</v>
      </c>
      <c r="C5517" t="s">
        <v>464</v>
      </c>
      <c r="D5517">
        <v>2</v>
      </c>
      <c r="E5517">
        <v>100000</v>
      </c>
      <c r="F5517">
        <v>6050000</v>
      </c>
      <c r="G5517">
        <v>3075000</v>
      </c>
      <c r="H5517">
        <v>-177483.72496403952</v>
      </c>
      <c r="I5517">
        <v>-1.6576562300420366E-5</v>
      </c>
      <c r="J5517">
        <v>2.0383594767315097E-6</v>
      </c>
      <c r="K5517">
        <v>-4.1157321006181219E-2</v>
      </c>
      <c r="L5517">
        <v>-105.77182845411511</v>
      </c>
      <c r="M5517">
        <v>0</v>
      </c>
    </row>
    <row r="5518" spans="1:15" x14ac:dyDescent="0.15">
      <c r="A5518">
        <v>272</v>
      </c>
      <c r="B5518" t="s">
        <v>116</v>
      </c>
      <c r="C5518" t="s">
        <v>464</v>
      </c>
      <c r="D5518">
        <v>3</v>
      </c>
      <c r="E5518">
        <v>3075000</v>
      </c>
      <c r="F5518">
        <v>6050000</v>
      </c>
      <c r="G5518">
        <v>4562500</v>
      </c>
      <c r="H5518">
        <v>-26470287.252342403</v>
      </c>
      <c r="I5518">
        <v>-8.0520273962598994E-6</v>
      </c>
      <c r="J5518">
        <v>1.0562894380891977E-5</v>
      </c>
      <c r="K5518">
        <v>-6.1382873826387101</v>
      </c>
      <c r="L5518">
        <v>-680.17067950339515</v>
      </c>
      <c r="M5518">
        <v>0</v>
      </c>
    </row>
    <row r="5519" spans="1:15" x14ac:dyDescent="0.15">
      <c r="A5519">
        <v>272</v>
      </c>
      <c r="B5519" t="s">
        <v>116</v>
      </c>
      <c r="C5519" t="s">
        <v>464</v>
      </c>
      <c r="D5519">
        <v>4</v>
      </c>
      <c r="E5519">
        <v>4562500</v>
      </c>
      <c r="F5519">
        <v>6050000</v>
      </c>
      <c r="G5519">
        <v>5306250</v>
      </c>
      <c r="H5519">
        <v>3788112867.2396779</v>
      </c>
      <c r="I5519">
        <v>3.2262584826086461E-5</v>
      </c>
      <c r="J5519">
        <v>5.0877506603238337E-5</v>
      </c>
      <c r="K5519">
        <v>878.43872623373238</v>
      </c>
      <c r="L5519">
        <v>71289.641785435626</v>
      </c>
      <c r="M5519">
        <v>0</v>
      </c>
    </row>
    <row r="5520" spans="1:15" x14ac:dyDescent="0.15">
      <c r="A5520">
        <v>272</v>
      </c>
      <c r="B5520" t="s">
        <v>116</v>
      </c>
      <c r="C5520" t="s">
        <v>464</v>
      </c>
      <c r="D5520">
        <v>5</v>
      </c>
      <c r="E5520">
        <v>4562500</v>
      </c>
      <c r="F5520">
        <v>5306250</v>
      </c>
      <c r="G5520">
        <v>4934375</v>
      </c>
      <c r="H5520">
        <v>101734524.0482665</v>
      </c>
      <c r="I5520">
        <v>1.7363870377085891E-6</v>
      </c>
      <c r="J5520">
        <v>2.0351308814860465E-5</v>
      </c>
      <c r="K5520">
        <v>23.591574182443665</v>
      </c>
      <c r="L5520">
        <v>1961.7509623461228</v>
      </c>
      <c r="M5520">
        <v>0</v>
      </c>
    </row>
    <row r="5521" spans="1:15" x14ac:dyDescent="0.15">
      <c r="A5521">
        <v>272</v>
      </c>
      <c r="B5521" t="s">
        <v>116</v>
      </c>
      <c r="C5521" t="s">
        <v>464</v>
      </c>
      <c r="D5521">
        <v>6</v>
      </c>
      <c r="E5521">
        <v>4562500</v>
      </c>
      <c r="F5521">
        <v>4934375</v>
      </c>
      <c r="G5521">
        <v>4748437.5</v>
      </c>
      <c r="H5521">
        <v>-91463045.053548709</v>
      </c>
      <c r="I5521">
        <v>-5.4512920304984932E-6</v>
      </c>
      <c r="J5521">
        <v>1.3163629746653383E-5</v>
      </c>
      <c r="K5521">
        <v>-21.209685035821902</v>
      </c>
      <c r="L5521">
        <v>-2026.1713996140563</v>
      </c>
      <c r="M5521">
        <v>0</v>
      </c>
    </row>
    <row r="5522" spans="1:15" x14ac:dyDescent="0.15">
      <c r="A5522">
        <v>272</v>
      </c>
      <c r="B5522" t="s">
        <v>116</v>
      </c>
      <c r="C5522" t="s">
        <v>464</v>
      </c>
      <c r="D5522">
        <v>7</v>
      </c>
      <c r="E5522">
        <v>4748437.5</v>
      </c>
      <c r="F5522">
        <v>4934375</v>
      </c>
      <c r="G5522">
        <v>4841406.25</v>
      </c>
      <c r="H5522">
        <v>-84683479.000090957</v>
      </c>
      <c r="I5522">
        <v>-2.3964600036122842E-6</v>
      </c>
      <c r="J5522">
        <v>1.6218461773539592E-5</v>
      </c>
      <c r="K5522">
        <v>-19.637547779849253</v>
      </c>
      <c r="L5522">
        <v>-1849.1504457014107</v>
      </c>
      <c r="M5522">
        <v>0</v>
      </c>
    </row>
    <row r="5523" spans="1:15" x14ac:dyDescent="0.15">
      <c r="A5523">
        <v>272</v>
      </c>
      <c r="B5523" t="s">
        <v>116</v>
      </c>
      <c r="C5523" t="s">
        <v>464</v>
      </c>
      <c r="D5523">
        <v>8</v>
      </c>
      <c r="E5523">
        <v>4841406.25</v>
      </c>
      <c r="F5523">
        <v>4934375</v>
      </c>
      <c r="G5523">
        <v>4887890.625</v>
      </c>
      <c r="H5523">
        <v>-20916323.339204408</v>
      </c>
      <c r="I5523">
        <v>-4.4879624119147695E-7</v>
      </c>
      <c r="J5523">
        <v>1.8166125535960399E-5</v>
      </c>
      <c r="K5523">
        <v>-4.8503592885214539</v>
      </c>
      <c r="L5523">
        <v>-527.9212638724789</v>
      </c>
      <c r="M5523">
        <v>0</v>
      </c>
    </row>
    <row r="5524" spans="1:15" x14ac:dyDescent="0.15">
      <c r="A5524">
        <v>272</v>
      </c>
      <c r="B5524" t="s">
        <v>116</v>
      </c>
      <c r="C5524" t="s">
        <v>464</v>
      </c>
      <c r="D5524">
        <v>9</v>
      </c>
      <c r="E5524">
        <v>4887890.625</v>
      </c>
      <c r="F5524">
        <v>4934375</v>
      </c>
      <c r="G5524">
        <v>4911132.8125</v>
      </c>
      <c r="H5524">
        <v>32169067.975880358</v>
      </c>
      <c r="I5524">
        <v>6.1259980447995216E-7</v>
      </c>
      <c r="J5524">
        <v>1.9227521581631829E-5</v>
      </c>
      <c r="K5524">
        <v>7.4597975528248019</v>
      </c>
      <c r="L5524">
        <v>555.02337656197028</v>
      </c>
      <c r="M5524">
        <v>0</v>
      </c>
    </row>
    <row r="5525" spans="1:15" x14ac:dyDescent="0.15">
      <c r="A5525">
        <v>272</v>
      </c>
      <c r="B5525" t="s">
        <v>116</v>
      </c>
      <c r="C5525" t="s">
        <v>464</v>
      </c>
      <c r="D5525">
        <v>10</v>
      </c>
      <c r="E5525">
        <v>4887890.625</v>
      </c>
      <c r="F5525">
        <v>4911132.8125</v>
      </c>
      <c r="G5525">
        <v>4899511.71875</v>
      </c>
      <c r="H5525">
        <v>3679798.9490187936</v>
      </c>
      <c r="I5525">
        <v>7.4283745372182128E-8</v>
      </c>
      <c r="J5525">
        <v>1.8689205522524058E-5</v>
      </c>
      <c r="K5525">
        <v>0.85332143335204746</v>
      </c>
      <c r="L5525">
        <v>-24.894578067105606</v>
      </c>
      <c r="M5525">
        <v>0</v>
      </c>
    </row>
    <row r="5526" spans="1:15" x14ac:dyDescent="0.15">
      <c r="A5526">
        <v>272</v>
      </c>
      <c r="B5526" t="s">
        <v>116</v>
      </c>
      <c r="C5526" t="s">
        <v>464</v>
      </c>
      <c r="D5526">
        <v>11</v>
      </c>
      <c r="E5526">
        <v>4899511.71875</v>
      </c>
      <c r="F5526">
        <v>4911132.8125</v>
      </c>
      <c r="G5526">
        <v>4905322.265625</v>
      </c>
      <c r="H5526">
        <v>17425363.033166759</v>
      </c>
      <c r="I5526">
        <v>3.4154325192800285E-7</v>
      </c>
      <c r="J5526">
        <v>1.8956465029079879E-5</v>
      </c>
      <c r="K5526">
        <v>4.0408283077820126</v>
      </c>
      <c r="L5526">
        <v>255.23380706866865</v>
      </c>
      <c r="M5526">
        <v>0</v>
      </c>
    </row>
    <row r="5527" spans="1:15" x14ac:dyDescent="0.15">
      <c r="A5527">
        <v>272</v>
      </c>
      <c r="B5527" t="s">
        <v>116</v>
      </c>
      <c r="C5527" t="s">
        <v>464</v>
      </c>
      <c r="D5527">
        <v>12</v>
      </c>
      <c r="E5527">
        <v>4899511.71875</v>
      </c>
      <c r="F5527">
        <v>4905322.265625</v>
      </c>
      <c r="G5527">
        <v>4902416.9921875</v>
      </c>
      <c r="H5527">
        <v>10428944.308715601</v>
      </c>
      <c r="I5527">
        <v>2.0743013411751921E-7</v>
      </c>
      <c r="J5527">
        <v>1.8822351911269396E-5</v>
      </c>
      <c r="K5527">
        <v>2.4184043283763716</v>
      </c>
      <c r="L5527">
        <v>112.73066581923129</v>
      </c>
      <c r="M5527">
        <v>0</v>
      </c>
    </row>
    <row r="5528" spans="1:15" x14ac:dyDescent="0.15">
      <c r="A5528">
        <v>272</v>
      </c>
      <c r="B5528" t="s">
        <v>116</v>
      </c>
      <c r="C5528" t="s">
        <v>464</v>
      </c>
      <c r="D5528">
        <v>13</v>
      </c>
      <c r="E5528">
        <v>4899511.71875</v>
      </c>
      <c r="F5528">
        <v>4902416.9921875</v>
      </c>
      <c r="G5528">
        <v>4900964.35546875</v>
      </c>
      <c r="H5528">
        <v>7023654.5399788124</v>
      </c>
      <c r="I5528">
        <v>1.4073588528274535E-7</v>
      </c>
      <c r="J5528">
        <v>1.8755657662434622E-5</v>
      </c>
      <c r="K5528">
        <v>1.6287397878143492</v>
      </c>
      <c r="L5528">
        <v>43.311683794260915</v>
      </c>
      <c r="M5528">
        <v>0</v>
      </c>
    </row>
    <row r="5529" spans="1:15" x14ac:dyDescent="0.15">
      <c r="A5529">
        <v>272</v>
      </c>
      <c r="B5529" t="s">
        <v>116</v>
      </c>
      <c r="C5529" t="s">
        <v>464</v>
      </c>
      <c r="D5529">
        <v>14</v>
      </c>
      <c r="E5529">
        <v>4899511.71875</v>
      </c>
      <c r="F5529">
        <v>4900964.35546875</v>
      </c>
      <c r="G5529">
        <v>4900238.037109375</v>
      </c>
      <c r="H5529">
        <v>5344124.8572613373</v>
      </c>
      <c r="I5529">
        <v>1.0748058373228857E-7</v>
      </c>
      <c r="J5529">
        <v>1.8722402360884165E-5</v>
      </c>
      <c r="K5529">
        <v>1.239267782395157</v>
      </c>
      <c r="L5529">
        <v>9.0584746453216969</v>
      </c>
      <c r="M5529">
        <v>0</v>
      </c>
    </row>
    <row r="5530" spans="1:15" x14ac:dyDescent="0.15">
      <c r="A5530">
        <v>272</v>
      </c>
      <c r="B5530" t="s">
        <v>116</v>
      </c>
      <c r="C5530" t="s">
        <v>464</v>
      </c>
      <c r="D5530">
        <v>15</v>
      </c>
      <c r="E5530">
        <v>4899511.71875</v>
      </c>
      <c r="F5530">
        <v>4900238.037109375</v>
      </c>
      <c r="G5530">
        <v>4899874.8779296875</v>
      </c>
      <c r="H5530">
        <v>4510055.1844008705</v>
      </c>
      <c r="I5530">
        <v>9.0874671394060449E-8</v>
      </c>
      <c r="J5530">
        <v>1.8705796448545937E-5</v>
      </c>
      <c r="K5530">
        <v>1.045852452204211</v>
      </c>
      <c r="L5530">
        <v>-7.9557070994744468</v>
      </c>
      <c r="M5530">
        <v>0</v>
      </c>
    </row>
    <row r="5531" spans="1:15" x14ac:dyDescent="0.15">
      <c r="A5531">
        <v>272</v>
      </c>
      <c r="B5531" t="s">
        <v>116</v>
      </c>
      <c r="C5531" t="s">
        <v>464</v>
      </c>
      <c r="D5531">
        <v>16</v>
      </c>
      <c r="E5531">
        <v>4899874.8779296875</v>
      </c>
      <c r="F5531">
        <v>4900238.037109375</v>
      </c>
      <c r="G5531">
        <v>4900056.4575195313</v>
      </c>
      <c r="H5531">
        <v>4926535.8944281731</v>
      </c>
      <c r="I5531">
        <v>9.9174220172617601E-8</v>
      </c>
      <c r="J5531">
        <v>1.8714095997324494E-5</v>
      </c>
      <c r="K5531">
        <v>1.1424316189923149</v>
      </c>
      <c r="L5531">
        <v>0.54039044525715618</v>
      </c>
      <c r="M5531">
        <v>0</v>
      </c>
    </row>
    <row r="5532" spans="1:15" x14ac:dyDescent="0.15">
      <c r="A5532">
        <v>272</v>
      </c>
      <c r="B5532" t="s">
        <v>116</v>
      </c>
      <c r="C5532" t="s">
        <v>465</v>
      </c>
      <c r="D5532">
        <v>16</v>
      </c>
      <c r="E5532">
        <v>4899874.8779296875</v>
      </c>
      <c r="F5532">
        <v>4900238.037109375</v>
      </c>
      <c r="G5532">
        <v>4900056.4575195313</v>
      </c>
      <c r="H5532">
        <v>4926535.8944281731</v>
      </c>
      <c r="I5532">
        <v>9.9174220172617601E-8</v>
      </c>
      <c r="J5532">
        <v>1.8714095997324494E-5</v>
      </c>
      <c r="K5532">
        <v>1.1424316189923149</v>
      </c>
      <c r="L5532">
        <v>0.54039044525715618</v>
      </c>
      <c r="M5532">
        <v>0</v>
      </c>
      <c r="N5532" t="s">
        <v>466</v>
      </c>
      <c r="O5532" t="s">
        <v>467</v>
      </c>
    </row>
    <row r="5533" spans="1:15" x14ac:dyDescent="0.15">
      <c r="A5533">
        <v>273</v>
      </c>
      <c r="B5533" t="s">
        <v>117</v>
      </c>
      <c r="C5533" t="s">
        <v>461</v>
      </c>
      <c r="D5533">
        <v>0</v>
      </c>
      <c r="E5533">
        <v>100000</v>
      </c>
      <c r="F5533">
        <v>12000000</v>
      </c>
      <c r="G5533">
        <v>100000</v>
      </c>
      <c r="H5533">
        <v>-41985.127536148269</v>
      </c>
      <c r="I5533">
        <v>-2.2822370028284204E-5</v>
      </c>
      <c r="J5533">
        <v>-4.2074482511323289E-6</v>
      </c>
      <c r="K5533">
        <v>-9.8586803582148361E-3</v>
      </c>
      <c r="L5533">
        <v>-141.98512753614827</v>
      </c>
      <c r="M5533">
        <v>0</v>
      </c>
      <c r="O5533" t="s">
        <v>462</v>
      </c>
    </row>
    <row r="5534" spans="1:15" x14ac:dyDescent="0.15">
      <c r="A5534">
        <v>273</v>
      </c>
      <c r="B5534" t="s">
        <v>117</v>
      </c>
      <c r="C5534" t="s">
        <v>461</v>
      </c>
      <c r="D5534">
        <v>0</v>
      </c>
      <c r="E5534">
        <v>100000</v>
      </c>
      <c r="F5534">
        <v>12000000</v>
      </c>
      <c r="G5534">
        <v>12000000</v>
      </c>
      <c r="H5534">
        <v>2.2546378078130742E+18</v>
      </c>
      <c r="I5534">
        <v>536.87090338507824</v>
      </c>
      <c r="J5534">
        <v>536.87092200000006</v>
      </c>
      <c r="K5534">
        <v>529419696335.03448</v>
      </c>
      <c r="L5534">
        <v>18788648398342.285</v>
      </c>
      <c r="M5534">
        <v>5</v>
      </c>
      <c r="O5534" t="s">
        <v>463</v>
      </c>
    </row>
    <row r="5535" spans="1:15" x14ac:dyDescent="0.15">
      <c r="A5535">
        <v>273</v>
      </c>
      <c r="B5535" t="s">
        <v>117</v>
      </c>
      <c r="C5535" t="s">
        <v>464</v>
      </c>
      <c r="D5535">
        <v>1</v>
      </c>
      <c r="E5535">
        <v>100000</v>
      </c>
      <c r="F5535">
        <v>12000000</v>
      </c>
      <c r="G5535">
        <v>6050000</v>
      </c>
      <c r="H5535">
        <v>125177156940.2894</v>
      </c>
      <c r="I5535">
        <v>4.5217499523840412E-4</v>
      </c>
      <c r="J5535">
        <v>4.7078991701555599E-4</v>
      </c>
      <c r="K5535">
        <v>29393.303077664586</v>
      </c>
      <c r="L5535">
        <v>2068943.9163684198</v>
      </c>
      <c r="M5535">
        <v>0</v>
      </c>
    </row>
    <row r="5536" spans="1:15" x14ac:dyDescent="0.15">
      <c r="A5536">
        <v>273</v>
      </c>
      <c r="B5536" t="s">
        <v>117</v>
      </c>
      <c r="C5536" t="s">
        <v>464</v>
      </c>
      <c r="D5536">
        <v>2</v>
      </c>
      <c r="E5536">
        <v>100000</v>
      </c>
      <c r="F5536">
        <v>6050000</v>
      </c>
      <c r="G5536">
        <v>3075000</v>
      </c>
      <c r="H5536">
        <v>-195075.40479291644</v>
      </c>
      <c r="I5536">
        <v>-1.6282779327911098E-5</v>
      </c>
      <c r="J5536">
        <v>2.3321424492407795E-6</v>
      </c>
      <c r="K5536">
        <v>-4.5806364645359546E-2</v>
      </c>
      <c r="L5536">
        <v>-106.34391560302167</v>
      </c>
      <c r="M5536">
        <v>0</v>
      </c>
    </row>
    <row r="5537" spans="1:15" x14ac:dyDescent="0.15">
      <c r="A5537">
        <v>273</v>
      </c>
      <c r="B5537" t="s">
        <v>117</v>
      </c>
      <c r="C5537" t="s">
        <v>464</v>
      </c>
      <c r="D5537">
        <v>3</v>
      </c>
      <c r="E5537">
        <v>3075000</v>
      </c>
      <c r="F5537">
        <v>6050000</v>
      </c>
      <c r="G5537">
        <v>4562500</v>
      </c>
      <c r="H5537">
        <v>-73891782.603974655</v>
      </c>
      <c r="I5537">
        <v>-6.2814753292312973E-6</v>
      </c>
      <c r="J5537">
        <v>1.2333446447920579E-5</v>
      </c>
      <c r="K5537">
        <v>-17.350797973975055</v>
      </c>
      <c r="L5537">
        <v>-1719.5459200871157</v>
      </c>
      <c r="M5537">
        <v>0</v>
      </c>
    </row>
    <row r="5538" spans="1:15" x14ac:dyDescent="0.15">
      <c r="A5538">
        <v>273</v>
      </c>
      <c r="B5538" t="s">
        <v>117</v>
      </c>
      <c r="C5538" t="s">
        <v>464</v>
      </c>
      <c r="D5538">
        <v>4</v>
      </c>
      <c r="E5538">
        <v>4562500</v>
      </c>
      <c r="F5538">
        <v>6050000</v>
      </c>
      <c r="G5538">
        <v>5306250</v>
      </c>
      <c r="H5538">
        <v>7173751450.2550907</v>
      </c>
      <c r="I5538">
        <v>5.2249428790619433E-5</v>
      </c>
      <c r="J5538">
        <v>7.0864350567771309E-5</v>
      </c>
      <c r="K5538">
        <v>1684.4946453110924</v>
      </c>
      <c r="L5538">
        <v>135094.3736208262</v>
      </c>
      <c r="M5538">
        <v>0</v>
      </c>
    </row>
    <row r="5539" spans="1:15" x14ac:dyDescent="0.15">
      <c r="A5539">
        <v>273</v>
      </c>
      <c r="B5539" t="s">
        <v>117</v>
      </c>
      <c r="C5539" t="s">
        <v>464</v>
      </c>
      <c r="D5539">
        <v>5</v>
      </c>
      <c r="E5539">
        <v>4562500</v>
      </c>
      <c r="F5539">
        <v>5306250</v>
      </c>
      <c r="G5539">
        <v>4934375</v>
      </c>
      <c r="H5539">
        <v>795401746.89165306</v>
      </c>
      <c r="I5539">
        <v>9.5201944180051023E-6</v>
      </c>
      <c r="J5539">
        <v>2.8135116195156979E-5</v>
      </c>
      <c r="K5539">
        <v>186.77117444073627</v>
      </c>
      <c r="L5539">
        <v>16019.604750179164</v>
      </c>
      <c r="M5539">
        <v>0</v>
      </c>
    </row>
    <row r="5540" spans="1:15" x14ac:dyDescent="0.15">
      <c r="A5540">
        <v>273</v>
      </c>
      <c r="B5540" t="s">
        <v>117</v>
      </c>
      <c r="C5540" t="s">
        <v>464</v>
      </c>
      <c r="D5540">
        <v>6</v>
      </c>
      <c r="E5540">
        <v>4562500</v>
      </c>
      <c r="F5540">
        <v>4934375</v>
      </c>
      <c r="G5540">
        <v>4748437.5</v>
      </c>
      <c r="H5540">
        <v>-35444949.590735748</v>
      </c>
      <c r="I5540">
        <v>-7.9385006531989698E-7</v>
      </c>
      <c r="J5540">
        <v>1.7821071711831979E-5</v>
      </c>
      <c r="K5540">
        <v>-8.3229574097932897</v>
      </c>
      <c r="L5540">
        <v>-846.45500947913388</v>
      </c>
      <c r="M5540">
        <v>0</v>
      </c>
    </row>
    <row r="5541" spans="1:15" x14ac:dyDescent="0.15">
      <c r="A5541">
        <v>273</v>
      </c>
      <c r="B5541" t="s">
        <v>117</v>
      </c>
      <c r="C5541" t="s">
        <v>464</v>
      </c>
      <c r="D5541">
        <v>7</v>
      </c>
      <c r="E5541">
        <v>4748437.5</v>
      </c>
      <c r="F5541">
        <v>4934375</v>
      </c>
      <c r="G5541">
        <v>4841406.25</v>
      </c>
      <c r="H5541">
        <v>260480419.78786442</v>
      </c>
      <c r="I5541">
        <v>3.7675915037644628E-6</v>
      </c>
      <c r="J5541">
        <v>2.2382513280916339E-5</v>
      </c>
      <c r="K5541">
        <v>61.1643538786726</v>
      </c>
      <c r="L5541">
        <v>5280.2636328621338</v>
      </c>
      <c r="M5541">
        <v>0</v>
      </c>
    </row>
    <row r="5542" spans="1:15" x14ac:dyDescent="0.15">
      <c r="A5542">
        <v>273</v>
      </c>
      <c r="B5542" t="s">
        <v>117</v>
      </c>
      <c r="C5542" t="s">
        <v>464</v>
      </c>
      <c r="D5542">
        <v>8</v>
      </c>
      <c r="E5542">
        <v>4748437.5</v>
      </c>
      <c r="F5542">
        <v>4841406.25</v>
      </c>
      <c r="G5542">
        <v>4794921.875</v>
      </c>
      <c r="H5542">
        <v>76652097.550701201</v>
      </c>
      <c r="I5542">
        <v>1.3554791668463951E-6</v>
      </c>
      <c r="J5542">
        <v>1.9970400943998272E-5</v>
      </c>
      <c r="K5542">
        <v>17.998957556778514</v>
      </c>
      <c r="L5542">
        <v>1498.6099366989415</v>
      </c>
      <c r="M5542">
        <v>0</v>
      </c>
    </row>
    <row r="5543" spans="1:15" x14ac:dyDescent="0.15">
      <c r="A5543">
        <v>273</v>
      </c>
      <c r="B5543" t="s">
        <v>117</v>
      </c>
      <c r="C5543" t="s">
        <v>464</v>
      </c>
      <c r="D5543">
        <v>9</v>
      </c>
      <c r="E5543">
        <v>4748437.5</v>
      </c>
      <c r="F5543">
        <v>4794921.875</v>
      </c>
      <c r="G5543">
        <v>4771679.6875</v>
      </c>
      <c r="H5543">
        <v>12611850.704299409</v>
      </c>
      <c r="I5543">
        <v>2.4968449935495012E-7</v>
      </c>
      <c r="J5543">
        <v>1.8864606276506826E-5</v>
      </c>
      <c r="K5543">
        <v>2.9614344915866648</v>
      </c>
      <c r="L5543">
        <v>164.30631413373573</v>
      </c>
      <c r="M5543">
        <v>0</v>
      </c>
    </row>
    <row r="5544" spans="1:15" x14ac:dyDescent="0.15">
      <c r="A5544">
        <v>273</v>
      </c>
      <c r="B5544" t="s">
        <v>117</v>
      </c>
      <c r="C5544" t="s">
        <v>464</v>
      </c>
      <c r="D5544">
        <v>10</v>
      </c>
      <c r="E5544">
        <v>4748437.5</v>
      </c>
      <c r="F5544">
        <v>4771679.6875</v>
      </c>
      <c r="G5544">
        <v>4760058.59375</v>
      </c>
      <c r="H5544">
        <v>-13299042.969528206</v>
      </c>
      <c r="I5544">
        <v>-2.796392505032855E-7</v>
      </c>
      <c r="J5544">
        <v>1.8335282526648591E-5</v>
      </c>
      <c r="K5544">
        <v>-3.1227966044371103</v>
      </c>
      <c r="L5544">
        <v>-379.38821986330106</v>
      </c>
      <c r="M5544">
        <v>0</v>
      </c>
    </row>
    <row r="5545" spans="1:15" x14ac:dyDescent="0.15">
      <c r="A5545">
        <v>273</v>
      </c>
      <c r="B5545" t="s">
        <v>117</v>
      </c>
      <c r="C5545" t="s">
        <v>464</v>
      </c>
      <c r="D5545">
        <v>11</v>
      </c>
      <c r="E5545">
        <v>4760058.59375</v>
      </c>
      <c r="F5545">
        <v>4771679.6875</v>
      </c>
      <c r="G5545">
        <v>4765869.140625</v>
      </c>
      <c r="H5545">
        <v>-828254.24523221888</v>
      </c>
      <c r="I5545">
        <v>-1.6893169007132754E-8</v>
      </c>
      <c r="J5545">
        <v>1.8598028608144744E-5</v>
      </c>
      <c r="K5545">
        <v>-0.19448538895228126</v>
      </c>
      <c r="L5545">
        <v>-117.37887090042092</v>
      </c>
      <c r="M5545">
        <v>0</v>
      </c>
    </row>
    <row r="5546" spans="1:15" x14ac:dyDescent="0.15">
      <c r="A5546">
        <v>273</v>
      </c>
      <c r="B5546" t="s">
        <v>117</v>
      </c>
      <c r="C5546" t="s">
        <v>464</v>
      </c>
      <c r="D5546">
        <v>12</v>
      </c>
      <c r="E5546">
        <v>4765869.140625</v>
      </c>
      <c r="F5546">
        <v>4771679.6875</v>
      </c>
      <c r="G5546">
        <v>4768774.4140625</v>
      </c>
      <c r="H5546">
        <v>5768750.0172907095</v>
      </c>
      <c r="I5546">
        <v>1.1591131844576697E-7</v>
      </c>
      <c r="J5546">
        <v>1.8730833095597643E-5</v>
      </c>
      <c r="K5546">
        <v>1.3545811534798757</v>
      </c>
      <c r="L5546">
        <v>20.969236881480715</v>
      </c>
      <c r="M5546">
        <v>0</v>
      </c>
    </row>
    <row r="5547" spans="1:15" x14ac:dyDescent="0.15">
      <c r="A5547">
        <v>273</v>
      </c>
      <c r="B5547" t="s">
        <v>117</v>
      </c>
      <c r="C5547" t="s">
        <v>464</v>
      </c>
      <c r="D5547">
        <v>13</v>
      </c>
      <c r="E5547">
        <v>4765869.140625</v>
      </c>
      <c r="F5547">
        <v>4768774.4140625</v>
      </c>
      <c r="G5547">
        <v>4767321.77734375</v>
      </c>
      <c r="H5547">
        <v>2439766.6544323782</v>
      </c>
      <c r="I5547">
        <v>4.9389533768629825E-8</v>
      </c>
      <c r="J5547">
        <v>1.8664311310920506E-5</v>
      </c>
      <c r="K5547">
        <v>0.57289047351281741</v>
      </c>
      <c r="L5547">
        <v>-48.823117708833067</v>
      </c>
      <c r="M5547">
        <v>0</v>
      </c>
    </row>
    <row r="5548" spans="1:15" x14ac:dyDescent="0.15">
      <c r="A5548">
        <v>273</v>
      </c>
      <c r="B5548" t="s">
        <v>117</v>
      </c>
      <c r="C5548" t="s">
        <v>464</v>
      </c>
      <c r="D5548">
        <v>14</v>
      </c>
      <c r="E5548">
        <v>4767321.77734375</v>
      </c>
      <c r="F5548">
        <v>4768774.4140625</v>
      </c>
      <c r="G5548">
        <v>4768048.095703125</v>
      </c>
      <c r="H5548">
        <v>4096563.2613659743</v>
      </c>
      <c r="I5548">
        <v>8.2619548407334792E-8</v>
      </c>
      <c r="J5548">
        <v>1.8697541325559211E-5</v>
      </c>
      <c r="K5548">
        <v>0.96192890509243245</v>
      </c>
      <c r="L5548">
        <v>-14.083013024601831</v>
      </c>
      <c r="M5548">
        <v>0</v>
      </c>
    </row>
    <row r="5549" spans="1:15" x14ac:dyDescent="0.15">
      <c r="A5549">
        <v>273</v>
      </c>
      <c r="B5549" t="s">
        <v>117</v>
      </c>
      <c r="C5549" t="s">
        <v>464</v>
      </c>
      <c r="D5549">
        <v>15</v>
      </c>
      <c r="E5549">
        <v>4768048.095703125</v>
      </c>
      <c r="F5549">
        <v>4768774.4140625</v>
      </c>
      <c r="G5549">
        <v>4768411.2548828125</v>
      </c>
      <c r="H5549">
        <v>4930738.8538124468</v>
      </c>
      <c r="I5549">
        <v>9.9257898283722581E-8</v>
      </c>
      <c r="J5549">
        <v>1.8714179675435599E-5</v>
      </c>
      <c r="K5549">
        <v>1.1578047071005053</v>
      </c>
      <c r="L5549">
        <v>3.4042281643264776</v>
      </c>
      <c r="M5549">
        <v>0</v>
      </c>
    </row>
    <row r="5550" spans="1:15" x14ac:dyDescent="0.15">
      <c r="A5550">
        <v>273</v>
      </c>
      <c r="B5550" t="s">
        <v>117</v>
      </c>
      <c r="C5550" t="s">
        <v>464</v>
      </c>
      <c r="D5550">
        <v>16</v>
      </c>
      <c r="E5550">
        <v>4768048.095703125</v>
      </c>
      <c r="F5550">
        <v>4768411.2548828125</v>
      </c>
      <c r="G5550">
        <v>4768229.6752929688</v>
      </c>
      <c r="H5550">
        <v>4513172.050920302</v>
      </c>
      <c r="I5550">
        <v>9.0936840426481159E-8</v>
      </c>
      <c r="J5550">
        <v>1.8705858617578358E-5</v>
      </c>
      <c r="K5550">
        <v>1.0597543287999749</v>
      </c>
      <c r="L5550">
        <v>-5.3491052600564064</v>
      </c>
      <c r="M5550">
        <v>0</v>
      </c>
    </row>
    <row r="5551" spans="1:15" x14ac:dyDescent="0.15">
      <c r="A5551">
        <v>273</v>
      </c>
      <c r="B5551" t="s">
        <v>117</v>
      </c>
      <c r="C5551" t="s">
        <v>464</v>
      </c>
      <c r="D5551">
        <v>17</v>
      </c>
      <c r="E5551">
        <v>4768229.6752929688</v>
      </c>
      <c r="F5551">
        <v>4768411.2548828125</v>
      </c>
      <c r="G5551">
        <v>4768320.4650878906</v>
      </c>
      <c r="H5551">
        <v>4721912.6186293662</v>
      </c>
      <c r="I5551">
        <v>9.5098432392985569E-8</v>
      </c>
      <c r="J5551">
        <v>1.8710020209544862E-5</v>
      </c>
      <c r="K5551">
        <v>1.1087694600048081</v>
      </c>
      <c r="L5551">
        <v>-0.97325351343953903</v>
      </c>
      <c r="M5551">
        <v>0</v>
      </c>
    </row>
    <row r="5552" spans="1:15" x14ac:dyDescent="0.15">
      <c r="A5552">
        <v>273</v>
      </c>
      <c r="B5552" t="s">
        <v>117</v>
      </c>
      <c r="C5552" t="s">
        <v>465</v>
      </c>
      <c r="D5552">
        <v>17</v>
      </c>
      <c r="E5552">
        <v>4768229.6752929688</v>
      </c>
      <c r="F5552">
        <v>4768411.2548828125</v>
      </c>
      <c r="G5552">
        <v>4768320.4650878906</v>
      </c>
      <c r="H5552">
        <v>4721912.6186293662</v>
      </c>
      <c r="I5552">
        <v>9.5098432392985569E-8</v>
      </c>
      <c r="J5552">
        <v>1.8710020209544862E-5</v>
      </c>
      <c r="K5552">
        <v>1.1087694600048081</v>
      </c>
      <c r="L5552">
        <v>-0.97325351343953903</v>
      </c>
      <c r="M5552">
        <v>0</v>
      </c>
      <c r="N5552" t="s">
        <v>466</v>
      </c>
      <c r="O5552" t="s">
        <v>467</v>
      </c>
    </row>
    <row r="5553" spans="1:15" x14ac:dyDescent="0.15">
      <c r="A5553">
        <v>274</v>
      </c>
      <c r="B5553" t="s">
        <v>118</v>
      </c>
      <c r="C5553" t="s">
        <v>461</v>
      </c>
      <c r="D5553">
        <v>0</v>
      </c>
      <c r="E5553">
        <v>100000</v>
      </c>
      <c r="F5553">
        <v>12000000</v>
      </c>
      <c r="G5553">
        <v>100000</v>
      </c>
      <c r="H5553">
        <v>-40815.438216368304</v>
      </c>
      <c r="I5553">
        <v>-2.2728767685813658E-5</v>
      </c>
      <c r="J5553">
        <v>-4.3528028311995388E-6</v>
      </c>
      <c r="K5553">
        <v>-9.5275617336463298E-3</v>
      </c>
      <c r="L5553">
        <v>-140.81543821636831</v>
      </c>
      <c r="M5553">
        <v>0</v>
      </c>
      <c r="O5553" t="s">
        <v>462</v>
      </c>
    </row>
    <row r="5554" spans="1:15" x14ac:dyDescent="0.15">
      <c r="A5554">
        <v>274</v>
      </c>
      <c r="B5554" t="s">
        <v>118</v>
      </c>
      <c r="C5554" t="s">
        <v>461</v>
      </c>
      <c r="D5554">
        <v>0</v>
      </c>
      <c r="E5554">
        <v>100000</v>
      </c>
      <c r="F5554">
        <v>12000000</v>
      </c>
      <c r="G5554">
        <v>12000000</v>
      </c>
      <c r="H5554">
        <v>2.3004936335054382E+18</v>
      </c>
      <c r="I5554">
        <v>536.87090362403524</v>
      </c>
      <c r="J5554">
        <v>536.87092200000006</v>
      </c>
      <c r="K5554">
        <v>537005017437.09216</v>
      </c>
      <c r="L5554">
        <v>19170780279111.984</v>
      </c>
      <c r="M5554">
        <v>5</v>
      </c>
      <c r="O5554" t="s">
        <v>463</v>
      </c>
    </row>
    <row r="5555" spans="1:15" x14ac:dyDescent="0.15">
      <c r="A5555">
        <v>274</v>
      </c>
      <c r="B5555" t="s">
        <v>118</v>
      </c>
      <c r="C5555" t="s">
        <v>464</v>
      </c>
      <c r="D5555">
        <v>1</v>
      </c>
      <c r="E5555">
        <v>100000</v>
      </c>
      <c r="F5555">
        <v>12000000</v>
      </c>
      <c r="G5555">
        <v>6050000</v>
      </c>
      <c r="H5555">
        <v>77621430302.287216</v>
      </c>
      <c r="I5555">
        <v>3.0904812751667964E-4</v>
      </c>
      <c r="J5555">
        <v>3.2742409237129376E-4</v>
      </c>
      <c r="K5555">
        <v>18119.197082695704</v>
      </c>
      <c r="L5555">
        <v>1282898.8479716894</v>
      </c>
      <c r="M5555">
        <v>0</v>
      </c>
    </row>
    <row r="5556" spans="1:15" x14ac:dyDescent="0.15">
      <c r="A5556">
        <v>274</v>
      </c>
      <c r="B5556" t="s">
        <v>118</v>
      </c>
      <c r="C5556" t="s">
        <v>464</v>
      </c>
      <c r="D5556">
        <v>2</v>
      </c>
      <c r="E5556">
        <v>100000</v>
      </c>
      <c r="F5556">
        <v>6050000</v>
      </c>
      <c r="G5556">
        <v>3075000</v>
      </c>
      <c r="H5556">
        <v>-181724.9362329882</v>
      </c>
      <c r="I5556">
        <v>-1.6307613312990033E-5</v>
      </c>
      <c r="J5556">
        <v>2.0683515416240861E-6</v>
      </c>
      <c r="K5556">
        <v>-4.2420114156912138E-2</v>
      </c>
      <c r="L5556">
        <v>-105.90975402383701</v>
      </c>
      <c r="M5556">
        <v>0</v>
      </c>
    </row>
    <row r="5557" spans="1:15" x14ac:dyDescent="0.15">
      <c r="A5557">
        <v>274</v>
      </c>
      <c r="B5557" t="s">
        <v>118</v>
      </c>
      <c r="C5557" t="s">
        <v>464</v>
      </c>
      <c r="D5557">
        <v>3</v>
      </c>
      <c r="E5557">
        <v>3075000</v>
      </c>
      <c r="F5557">
        <v>6050000</v>
      </c>
      <c r="G5557">
        <v>4562500</v>
      </c>
      <c r="H5557">
        <v>-29630931.950539283</v>
      </c>
      <c r="I5557">
        <v>-7.7844350070199925E-6</v>
      </c>
      <c r="J5557">
        <v>1.0591529847594126E-5</v>
      </c>
      <c r="K5557">
        <v>-6.9167586021659053</v>
      </c>
      <c r="L5557">
        <v>-749.44508384743631</v>
      </c>
      <c r="M5557">
        <v>0</v>
      </c>
    </row>
    <row r="5558" spans="1:15" x14ac:dyDescent="0.15">
      <c r="A5558">
        <v>274</v>
      </c>
      <c r="B5558" t="s">
        <v>118</v>
      </c>
      <c r="C5558" t="s">
        <v>464</v>
      </c>
      <c r="D5558">
        <v>4</v>
      </c>
      <c r="E5558">
        <v>4562500</v>
      </c>
      <c r="F5558">
        <v>6050000</v>
      </c>
      <c r="G5558">
        <v>5306250</v>
      </c>
      <c r="H5558">
        <v>3895372369.3997016</v>
      </c>
      <c r="I5558">
        <v>3.2456262885555781E-5</v>
      </c>
      <c r="J5558">
        <v>5.08322277401699E-5</v>
      </c>
      <c r="K5558">
        <v>909.29810745268844</v>
      </c>
      <c r="L5558">
        <v>73311.022273728187</v>
      </c>
      <c r="M5558">
        <v>0</v>
      </c>
    </row>
    <row r="5559" spans="1:15" x14ac:dyDescent="0.15">
      <c r="A5559">
        <v>274</v>
      </c>
      <c r="B5559" t="s">
        <v>118</v>
      </c>
      <c r="C5559" t="s">
        <v>464</v>
      </c>
      <c r="D5559">
        <v>5</v>
      </c>
      <c r="E5559">
        <v>4562500</v>
      </c>
      <c r="F5559">
        <v>5306250</v>
      </c>
      <c r="G5559">
        <v>4934375</v>
      </c>
      <c r="H5559">
        <v>128396439.72691108</v>
      </c>
      <c r="I5559">
        <v>2.0931767003000677E-6</v>
      </c>
      <c r="J5559">
        <v>2.0469141554914187E-5</v>
      </c>
      <c r="K5559">
        <v>29.971624937447341</v>
      </c>
      <c r="L5559">
        <v>2502.0811090950947</v>
      </c>
      <c r="M5559">
        <v>0</v>
      </c>
    </row>
    <row r="5560" spans="1:15" x14ac:dyDescent="0.15">
      <c r="A5560">
        <v>274</v>
      </c>
      <c r="B5560" t="s">
        <v>118</v>
      </c>
      <c r="C5560" t="s">
        <v>464</v>
      </c>
      <c r="D5560">
        <v>6</v>
      </c>
      <c r="E5560">
        <v>4562500</v>
      </c>
      <c r="F5560">
        <v>4934375</v>
      </c>
      <c r="G5560">
        <v>4748437.5</v>
      </c>
      <c r="H5560">
        <v>-93868792.461973965</v>
      </c>
      <c r="I5560">
        <v>-5.1972374778473941E-6</v>
      </c>
      <c r="J5560">
        <v>1.3178727376766725E-5</v>
      </c>
      <c r="K5560">
        <v>-21.911824400935448</v>
      </c>
      <c r="L5560">
        <v>-2076.8353792584185</v>
      </c>
      <c r="M5560">
        <v>0</v>
      </c>
    </row>
    <row r="5561" spans="1:15" x14ac:dyDescent="0.15">
      <c r="A5561">
        <v>274</v>
      </c>
      <c r="B5561" t="s">
        <v>118</v>
      </c>
      <c r="C5561" t="s">
        <v>464</v>
      </c>
      <c r="D5561">
        <v>7</v>
      </c>
      <c r="E5561">
        <v>4748437.5</v>
      </c>
      <c r="F5561">
        <v>4934375</v>
      </c>
      <c r="G5561">
        <v>4841406.25</v>
      </c>
      <c r="H5561">
        <v>-76747743.262365401</v>
      </c>
      <c r="I5561">
        <v>-2.0359896034399686E-6</v>
      </c>
      <c r="J5561">
        <v>1.633997525117415E-5</v>
      </c>
      <c r="K5561">
        <v>-17.915252017482523</v>
      </c>
      <c r="L5561">
        <v>-1685.2365882818738</v>
      </c>
      <c r="M5561">
        <v>0</v>
      </c>
    </row>
    <row r="5562" spans="1:15" x14ac:dyDescent="0.15">
      <c r="A5562">
        <v>274</v>
      </c>
      <c r="B5562" t="s">
        <v>118</v>
      </c>
      <c r="C5562" t="s">
        <v>464</v>
      </c>
      <c r="D5562">
        <v>8</v>
      </c>
      <c r="E5562">
        <v>4841406.25</v>
      </c>
      <c r="F5562">
        <v>4934375</v>
      </c>
      <c r="G5562">
        <v>4887890.625</v>
      </c>
      <c r="H5562">
        <v>-4391269.9547330877</v>
      </c>
      <c r="I5562">
        <v>-8.9323939274241161E-8</v>
      </c>
      <c r="J5562">
        <v>1.8286640915339878E-5</v>
      </c>
      <c r="K5562">
        <v>-1.0250556507818505</v>
      </c>
      <c r="L5562">
        <v>-189.83977530661477</v>
      </c>
      <c r="M5562">
        <v>0</v>
      </c>
    </row>
    <row r="5563" spans="1:15" x14ac:dyDescent="0.15">
      <c r="A5563">
        <v>274</v>
      </c>
      <c r="B5563" t="s">
        <v>118</v>
      </c>
      <c r="C5563" t="s">
        <v>464</v>
      </c>
      <c r="D5563">
        <v>9</v>
      </c>
      <c r="E5563">
        <v>4887890.625</v>
      </c>
      <c r="F5563">
        <v>4934375</v>
      </c>
      <c r="G5563">
        <v>4911132.8125</v>
      </c>
      <c r="H5563">
        <v>53543207.238673843</v>
      </c>
      <c r="I5563">
        <v>9.7062538653489881E-7</v>
      </c>
      <c r="J5563">
        <v>1.9346590241149018E-5</v>
      </c>
      <c r="K5563">
        <v>12.498609219373837</v>
      </c>
      <c r="L5563">
        <v>990.24148364291148</v>
      </c>
      <c r="M5563">
        <v>0</v>
      </c>
    </row>
    <row r="5564" spans="1:15" x14ac:dyDescent="0.15">
      <c r="A5564">
        <v>274</v>
      </c>
      <c r="B5564" t="s">
        <v>118</v>
      </c>
      <c r="C5564" t="s">
        <v>464</v>
      </c>
      <c r="D5564">
        <v>10</v>
      </c>
      <c r="E5564">
        <v>4887890.625</v>
      </c>
      <c r="F5564">
        <v>4911132.8125</v>
      </c>
      <c r="G5564">
        <v>4899511.71875</v>
      </c>
      <c r="H5564">
        <v>22579419.096731681</v>
      </c>
      <c r="I5564">
        <v>4.3305061643849089E-7</v>
      </c>
      <c r="J5564">
        <v>1.880901547105261E-5</v>
      </c>
      <c r="K5564">
        <v>5.2707215395695837</v>
      </c>
      <c r="L5564">
        <v>360.85039475101638</v>
      </c>
      <c r="M5564">
        <v>0</v>
      </c>
    </row>
    <row r="5565" spans="1:15" x14ac:dyDescent="0.15">
      <c r="A5565">
        <v>274</v>
      </c>
      <c r="B5565" t="s">
        <v>118</v>
      </c>
      <c r="C5565" t="s">
        <v>464</v>
      </c>
      <c r="D5565">
        <v>11</v>
      </c>
      <c r="E5565">
        <v>4887890.625</v>
      </c>
      <c r="F5565">
        <v>4899511.71875</v>
      </c>
      <c r="G5565">
        <v>4893701.171875</v>
      </c>
      <c r="H5565">
        <v>8609290.1336123589</v>
      </c>
      <c r="I5565">
        <v>1.6999209220021209E-7</v>
      </c>
      <c r="J5565">
        <v>1.8545956946814331E-5</v>
      </c>
      <c r="K5565">
        <v>2.0096695469992314</v>
      </c>
      <c r="L5565">
        <v>75.925947074405187</v>
      </c>
      <c r="M5565">
        <v>0</v>
      </c>
    </row>
    <row r="5566" spans="1:15" x14ac:dyDescent="0.15">
      <c r="A5566">
        <v>274</v>
      </c>
      <c r="B5566" t="s">
        <v>118</v>
      </c>
      <c r="C5566" t="s">
        <v>464</v>
      </c>
      <c r="D5566">
        <v>12</v>
      </c>
      <c r="E5566">
        <v>4887890.625</v>
      </c>
      <c r="F5566">
        <v>4893701.171875</v>
      </c>
      <c r="G5566">
        <v>4890795.8984375</v>
      </c>
      <c r="H5566">
        <v>1989558.1885422284</v>
      </c>
      <c r="I5566">
        <v>3.986945272861517E-8</v>
      </c>
      <c r="J5566">
        <v>1.8415834307342734E-5</v>
      </c>
      <c r="K5566">
        <v>0.46442324993624168</v>
      </c>
      <c r="L5566">
        <v>-59.320359510854914</v>
      </c>
      <c r="M5566">
        <v>0</v>
      </c>
    </row>
    <row r="5567" spans="1:15" x14ac:dyDescent="0.15">
      <c r="A5567">
        <v>274</v>
      </c>
      <c r="B5567" t="s">
        <v>118</v>
      </c>
      <c r="C5567" t="s">
        <v>464</v>
      </c>
      <c r="D5567">
        <v>13</v>
      </c>
      <c r="E5567">
        <v>4890795.8984375</v>
      </c>
      <c r="F5567">
        <v>4893701.171875</v>
      </c>
      <c r="G5567">
        <v>4892248.53515625</v>
      </c>
      <c r="H5567">
        <v>5269343.0502239102</v>
      </c>
      <c r="I5567">
        <v>1.0481419412434684E-7</v>
      </c>
      <c r="J5567">
        <v>1.8480779048738466E-5</v>
      </c>
      <c r="K5567">
        <v>1.2300245544499666</v>
      </c>
      <c r="L5567">
        <v>7.7079999586655603</v>
      </c>
      <c r="M5567">
        <v>0</v>
      </c>
    </row>
    <row r="5568" spans="1:15" x14ac:dyDescent="0.15">
      <c r="A5568">
        <v>274</v>
      </c>
      <c r="B5568" t="s">
        <v>118</v>
      </c>
      <c r="C5568" t="s">
        <v>464</v>
      </c>
      <c r="D5568">
        <v>14</v>
      </c>
      <c r="E5568">
        <v>4890795.8984375</v>
      </c>
      <c r="F5568">
        <v>4892248.53515625</v>
      </c>
      <c r="G5568">
        <v>4891522.216796875</v>
      </c>
      <c r="H5568">
        <v>3621881.4133998812</v>
      </c>
      <c r="I5568">
        <v>7.2311221379290421E-8</v>
      </c>
      <c r="J5568">
        <v>1.8448276075993409E-5</v>
      </c>
      <c r="K5568">
        <v>0.84545701984586064</v>
      </c>
      <c r="L5568">
        <v>-25.955944737145551</v>
      </c>
      <c r="M5568">
        <v>0</v>
      </c>
    </row>
    <row r="5569" spans="1:15" x14ac:dyDescent="0.15">
      <c r="A5569">
        <v>274</v>
      </c>
      <c r="B5569" t="s">
        <v>118</v>
      </c>
      <c r="C5569" t="s">
        <v>464</v>
      </c>
      <c r="D5569">
        <v>15</v>
      </c>
      <c r="E5569">
        <v>4891522.216796875</v>
      </c>
      <c r="F5569">
        <v>4892248.53515625</v>
      </c>
      <c r="G5569">
        <v>4891885.3759765625</v>
      </c>
      <c r="H5569">
        <v>4443773.7206402961</v>
      </c>
      <c r="I5569">
        <v>8.8556183358920329E-8</v>
      </c>
      <c r="J5569">
        <v>1.8464521037973039E-5</v>
      </c>
      <c r="K5569">
        <v>1.0373116228549184</v>
      </c>
      <c r="L5569">
        <v>-9.1603057082426069</v>
      </c>
      <c r="M5569">
        <v>0</v>
      </c>
    </row>
    <row r="5570" spans="1:15" x14ac:dyDescent="0.15">
      <c r="A5570">
        <v>274</v>
      </c>
      <c r="B5570" t="s">
        <v>118</v>
      </c>
      <c r="C5570" t="s">
        <v>464</v>
      </c>
      <c r="D5570">
        <v>16</v>
      </c>
      <c r="E5570">
        <v>4891885.3759765625</v>
      </c>
      <c r="F5570">
        <v>4892248.53515625</v>
      </c>
      <c r="G5570">
        <v>4892066.9555664063</v>
      </c>
      <c r="H5570">
        <v>4856011.991118581</v>
      </c>
      <c r="I5570">
        <v>9.668185549161813E-8</v>
      </c>
      <c r="J5570">
        <v>1.8472646710105737E-5</v>
      </c>
      <c r="K5570">
        <v>1.1335405436405428</v>
      </c>
      <c r="L5570">
        <v>-0.73700880988148187</v>
      </c>
      <c r="M5570">
        <v>0</v>
      </c>
    </row>
    <row r="5571" spans="1:15" x14ac:dyDescent="0.15">
      <c r="A5571">
        <v>274</v>
      </c>
      <c r="B5571" t="s">
        <v>118</v>
      </c>
      <c r="C5571" t="s">
        <v>465</v>
      </c>
      <c r="D5571">
        <v>16</v>
      </c>
      <c r="E5571">
        <v>4891885.3759765625</v>
      </c>
      <c r="F5571">
        <v>4892248.53515625</v>
      </c>
      <c r="G5571">
        <v>4892066.9555664063</v>
      </c>
      <c r="H5571">
        <v>4856011.991118581</v>
      </c>
      <c r="I5571">
        <v>9.668185549161813E-8</v>
      </c>
      <c r="J5571">
        <v>1.8472646710105737E-5</v>
      </c>
      <c r="K5571">
        <v>1.1335405436405428</v>
      </c>
      <c r="L5571">
        <v>-0.73700880988148187</v>
      </c>
      <c r="M5571">
        <v>0</v>
      </c>
      <c r="N5571" t="s">
        <v>466</v>
      </c>
      <c r="O5571" t="s">
        <v>467</v>
      </c>
    </row>
    <row r="5572" spans="1:15" x14ac:dyDescent="0.15">
      <c r="A5572">
        <v>275</v>
      </c>
      <c r="B5572" t="s">
        <v>75</v>
      </c>
      <c r="C5572" t="s">
        <v>461</v>
      </c>
      <c r="D5572">
        <v>0</v>
      </c>
      <c r="E5572">
        <v>100000</v>
      </c>
      <c r="F5572">
        <v>12000000</v>
      </c>
      <c r="G5572">
        <v>100000</v>
      </c>
      <c r="H5572">
        <v>-15036.445045903012</v>
      </c>
      <c r="I5572">
        <v>-2.205869333913432E-5</v>
      </c>
      <c r="J5572">
        <v>-9.325493968936179E-6</v>
      </c>
      <c r="K5572">
        <v>-2.7237309165199213E-3</v>
      </c>
      <c r="L5572">
        <v>-115.03644504590301</v>
      </c>
      <c r="M5572">
        <v>0</v>
      </c>
      <c r="O5572" t="s">
        <v>462</v>
      </c>
    </row>
    <row r="5573" spans="1:15" x14ac:dyDescent="0.15">
      <c r="A5573">
        <v>275</v>
      </c>
      <c r="B5573" t="s">
        <v>75</v>
      </c>
      <c r="C5573" t="s">
        <v>461</v>
      </c>
      <c r="D5573">
        <v>0</v>
      </c>
      <c r="E5573">
        <v>100000</v>
      </c>
      <c r="F5573">
        <v>12000000</v>
      </c>
      <c r="G5573">
        <v>12000000</v>
      </c>
      <c r="H5573">
        <v>2.3298756011537892E+16</v>
      </c>
      <c r="I5573">
        <v>5.833346315839524</v>
      </c>
      <c r="J5573">
        <v>5.8333590490388945</v>
      </c>
      <c r="K5573">
        <v>4220382003.2828159</v>
      </c>
      <c r="L5573">
        <v>194156299996.14911</v>
      </c>
      <c r="M5573">
        <v>0</v>
      </c>
      <c r="O5573" t="s">
        <v>463</v>
      </c>
    </row>
    <row r="5574" spans="1:15" x14ac:dyDescent="0.15">
      <c r="A5574">
        <v>275</v>
      </c>
      <c r="B5574" t="s">
        <v>75</v>
      </c>
      <c r="C5574" t="s">
        <v>464</v>
      </c>
      <c r="D5574">
        <v>1</v>
      </c>
      <c r="E5574">
        <v>100000</v>
      </c>
      <c r="F5574">
        <v>12000000</v>
      </c>
      <c r="G5574">
        <v>6050000</v>
      </c>
      <c r="H5574">
        <v>-305655.0572232852</v>
      </c>
      <c r="I5574">
        <v>-1.0554442096196055E-5</v>
      </c>
      <c r="J5574">
        <v>2.1787572740020858E-6</v>
      </c>
      <c r="K5574">
        <v>-5.5366951869821469E-2</v>
      </c>
      <c r="L5574">
        <v>-105.05214970617</v>
      </c>
      <c r="M5574">
        <v>0</v>
      </c>
    </row>
    <row r="5575" spans="1:15" x14ac:dyDescent="0.15">
      <c r="A5575">
        <v>275</v>
      </c>
      <c r="B5575" t="s">
        <v>75</v>
      </c>
      <c r="C5575" t="s">
        <v>464</v>
      </c>
      <c r="D5575">
        <v>2</v>
      </c>
      <c r="E5575">
        <v>6050000</v>
      </c>
      <c r="F5575">
        <v>12000000</v>
      </c>
      <c r="G5575">
        <v>9025000</v>
      </c>
      <c r="H5575">
        <v>527958559036.4118</v>
      </c>
      <c r="I5575">
        <v>8.5422109761446909E-4</v>
      </c>
      <c r="J5575">
        <v>8.6695429698466719E-4</v>
      </c>
      <c r="K5575">
        <v>95635.440790614273</v>
      </c>
      <c r="L5575">
        <v>5849856.3328134269</v>
      </c>
      <c r="M5575">
        <v>0</v>
      </c>
    </row>
    <row r="5576" spans="1:15" x14ac:dyDescent="0.15">
      <c r="A5576">
        <v>275</v>
      </c>
      <c r="B5576" t="s">
        <v>75</v>
      </c>
      <c r="C5576" t="s">
        <v>464</v>
      </c>
      <c r="D5576">
        <v>3</v>
      </c>
      <c r="E5576">
        <v>6050000</v>
      </c>
      <c r="F5576">
        <v>9025000</v>
      </c>
      <c r="G5576">
        <v>7537500</v>
      </c>
      <c r="H5576">
        <v>370915581.9379825</v>
      </c>
      <c r="I5576">
        <v>3.4461272151920826E-6</v>
      </c>
      <c r="J5576">
        <v>1.6179326585390223E-5</v>
      </c>
      <c r="K5576">
        <v>67.188370313549015</v>
      </c>
      <c r="L5576">
        <v>4820.9364104541628</v>
      </c>
      <c r="M5576">
        <v>0</v>
      </c>
    </row>
    <row r="5577" spans="1:15" x14ac:dyDescent="0.15">
      <c r="A5577">
        <v>275</v>
      </c>
      <c r="B5577" t="s">
        <v>75</v>
      </c>
      <c r="C5577" t="s">
        <v>464</v>
      </c>
      <c r="D5577">
        <v>4</v>
      </c>
      <c r="E5577">
        <v>6050000</v>
      </c>
      <c r="F5577">
        <v>7537500</v>
      </c>
      <c r="G5577">
        <v>6793750</v>
      </c>
      <c r="H5577">
        <v>-2845974.7363515324</v>
      </c>
      <c r="I5577">
        <v>-7.4902824705224527E-6</v>
      </c>
      <c r="J5577">
        <v>5.2429168996756882E-6</v>
      </c>
      <c r="K5577">
        <v>-0.51552540200633401</v>
      </c>
      <c r="L5577">
        <v>-141.89107247619552</v>
      </c>
      <c r="M5577">
        <v>0</v>
      </c>
    </row>
    <row r="5578" spans="1:15" x14ac:dyDescent="0.15">
      <c r="A5578">
        <v>275</v>
      </c>
      <c r="B5578" t="s">
        <v>75</v>
      </c>
      <c r="C5578" t="s">
        <v>464</v>
      </c>
      <c r="D5578">
        <v>5</v>
      </c>
      <c r="E5578">
        <v>6793750</v>
      </c>
      <c r="F5578">
        <v>7537500</v>
      </c>
      <c r="G5578">
        <v>7165625</v>
      </c>
      <c r="H5578">
        <v>-55126441.15164084</v>
      </c>
      <c r="I5578">
        <v>-4.4161126888408786E-6</v>
      </c>
      <c r="J5578">
        <v>8.3170866813572622E-6</v>
      </c>
      <c r="K5578">
        <v>-9.9857108262003429</v>
      </c>
      <c r="L5578">
        <v>-869.31797507741248</v>
      </c>
      <c r="M5578">
        <v>0</v>
      </c>
    </row>
    <row r="5579" spans="1:15" x14ac:dyDescent="0.15">
      <c r="A5579">
        <v>275</v>
      </c>
      <c r="B5579" t="s">
        <v>75</v>
      </c>
      <c r="C5579" t="s">
        <v>464</v>
      </c>
      <c r="D5579">
        <v>6</v>
      </c>
      <c r="E5579">
        <v>7165625</v>
      </c>
      <c r="F5579">
        <v>7537500</v>
      </c>
      <c r="G5579">
        <v>7351562.5</v>
      </c>
      <c r="H5579">
        <v>-88191243.952600032</v>
      </c>
      <c r="I5579">
        <v>-2.2132272590017366E-6</v>
      </c>
      <c r="J5579">
        <v>1.0519972111196404E-5</v>
      </c>
      <c r="K5579">
        <v>-15.975133549634936</v>
      </c>
      <c r="L5579">
        <v>-1299.6258476017858</v>
      </c>
      <c r="M5579">
        <v>0</v>
      </c>
    </row>
    <row r="5580" spans="1:15" x14ac:dyDescent="0.15">
      <c r="A5580">
        <v>275</v>
      </c>
      <c r="B5580" t="s">
        <v>75</v>
      </c>
      <c r="C5580" t="s">
        <v>464</v>
      </c>
      <c r="D5580">
        <v>7</v>
      </c>
      <c r="E5580">
        <v>7351562.5</v>
      </c>
      <c r="F5580">
        <v>7537500</v>
      </c>
      <c r="G5580">
        <v>7444531.25</v>
      </c>
      <c r="H5580">
        <v>-2247734.6299611712</v>
      </c>
      <c r="I5580">
        <v>-3.3445018595248174E-8</v>
      </c>
      <c r="J5580">
        <v>1.2699754351602893E-5</v>
      </c>
      <c r="K5580">
        <v>-0.40715902496021372</v>
      </c>
      <c r="L5580">
        <v>-130.19309818816558</v>
      </c>
      <c r="M5580">
        <v>0</v>
      </c>
    </row>
    <row r="5581" spans="1:15" x14ac:dyDescent="0.15">
      <c r="A5581">
        <v>275</v>
      </c>
      <c r="B5581" t="s">
        <v>75</v>
      </c>
      <c r="C5581" t="s">
        <v>464</v>
      </c>
      <c r="D5581">
        <v>8</v>
      </c>
      <c r="E5581">
        <v>7444531.25</v>
      </c>
      <c r="F5581">
        <v>7537500</v>
      </c>
      <c r="G5581">
        <v>7491015.625</v>
      </c>
      <c r="H5581">
        <v>138720064.151842</v>
      </c>
      <c r="I5581">
        <v>1.5997708036896419E-6</v>
      </c>
      <c r="J5581">
        <v>1.4332970173887783E-5</v>
      </c>
      <c r="K5581">
        <v>25.128022369552575</v>
      </c>
      <c r="L5581">
        <v>1751.8191804177688</v>
      </c>
      <c r="M5581">
        <v>0</v>
      </c>
    </row>
    <row r="5582" spans="1:15" x14ac:dyDescent="0.15">
      <c r="A5582">
        <v>275</v>
      </c>
      <c r="B5582" t="s">
        <v>75</v>
      </c>
      <c r="C5582" t="s">
        <v>464</v>
      </c>
      <c r="D5582">
        <v>9</v>
      </c>
      <c r="E5582">
        <v>7444531.25</v>
      </c>
      <c r="F5582">
        <v>7491015.625</v>
      </c>
      <c r="G5582">
        <v>7467773.4375</v>
      </c>
      <c r="H5582">
        <v>58209920.834755085</v>
      </c>
      <c r="I5582">
        <v>7.5814816686124194E-7</v>
      </c>
      <c r="J5582">
        <v>1.3491347537059383E-5</v>
      </c>
      <c r="K5582">
        <v>10.544258336447632</v>
      </c>
      <c r="L5582">
        <v>679.48161285195772</v>
      </c>
      <c r="M5582">
        <v>0</v>
      </c>
    </row>
    <row r="5583" spans="1:15" x14ac:dyDescent="0.15">
      <c r="A5583">
        <v>275</v>
      </c>
      <c r="B5583" t="s">
        <v>75</v>
      </c>
      <c r="C5583" t="s">
        <v>464</v>
      </c>
      <c r="D5583">
        <v>10</v>
      </c>
      <c r="E5583">
        <v>7444531.25</v>
      </c>
      <c r="F5583">
        <v>7467773.4375</v>
      </c>
      <c r="G5583">
        <v>7456152.34375</v>
      </c>
      <c r="H5583">
        <v>25634048.712399025</v>
      </c>
      <c r="I5583">
        <v>3.5629002346164164E-7</v>
      </c>
      <c r="J5583">
        <v>1.3089489393659783E-5</v>
      </c>
      <c r="K5583">
        <v>4.6434014675937556</v>
      </c>
      <c r="L5583">
        <v>243.79727680707001</v>
      </c>
      <c r="M5583">
        <v>0</v>
      </c>
    </row>
    <row r="5584" spans="1:15" x14ac:dyDescent="0.15">
      <c r="A5584">
        <v>275</v>
      </c>
      <c r="B5584" t="s">
        <v>75</v>
      </c>
      <c r="C5584" t="s">
        <v>464</v>
      </c>
      <c r="D5584">
        <v>11</v>
      </c>
      <c r="E5584">
        <v>7444531.25</v>
      </c>
      <c r="F5584">
        <v>7456152.34375</v>
      </c>
      <c r="G5584">
        <v>7450341.796875</v>
      </c>
      <c r="H5584">
        <v>11125682.389338106</v>
      </c>
      <c r="I5584">
        <v>1.5993115193224528E-7</v>
      </c>
      <c r="J5584">
        <v>1.2893130522130386E-5</v>
      </c>
      <c r="K5584">
        <v>2.0153277585700486</v>
      </c>
      <c r="L5584">
        <v>49.331167517773544</v>
      </c>
      <c r="M5584">
        <v>0</v>
      </c>
    </row>
    <row r="5585" spans="1:15" x14ac:dyDescent="0.15">
      <c r="A5585">
        <v>275</v>
      </c>
      <c r="B5585" t="s">
        <v>75</v>
      </c>
      <c r="C5585" t="s">
        <v>464</v>
      </c>
      <c r="D5585">
        <v>12</v>
      </c>
      <c r="E5585">
        <v>7444531.25</v>
      </c>
      <c r="F5585">
        <v>7450341.796875</v>
      </c>
      <c r="G5585">
        <v>7447436.5234375</v>
      </c>
      <c r="H5585">
        <v>4299389.9815682536</v>
      </c>
      <c r="I5585">
        <v>6.2871985624840304E-8</v>
      </c>
      <c r="J5585">
        <v>1.2796071355822981E-5</v>
      </c>
      <c r="K5585">
        <v>0.77879986786931399</v>
      </c>
      <c r="L5585">
        <v>-42.27020306869575</v>
      </c>
      <c r="M5585">
        <v>0</v>
      </c>
    </row>
    <row r="5586" spans="1:15" x14ac:dyDescent="0.15">
      <c r="A5586">
        <v>275</v>
      </c>
      <c r="B5586" t="s">
        <v>75</v>
      </c>
      <c r="C5586" t="s">
        <v>464</v>
      </c>
      <c r="D5586">
        <v>13</v>
      </c>
      <c r="E5586">
        <v>7447436.5234375</v>
      </c>
      <c r="F5586">
        <v>7450341.796875</v>
      </c>
      <c r="G5586">
        <v>7448889.16015625</v>
      </c>
      <c r="H5586">
        <v>7677400.8052878827</v>
      </c>
      <c r="I5586">
        <v>1.1130922393895148E-7</v>
      </c>
      <c r="J5586">
        <v>1.2844508594137092E-5</v>
      </c>
      <c r="K5586">
        <v>1.3906993220831292</v>
      </c>
      <c r="L5586">
        <v>3.0677278211351364</v>
      </c>
      <c r="M5586">
        <v>0</v>
      </c>
    </row>
    <row r="5587" spans="1:15" x14ac:dyDescent="0.15">
      <c r="A5587">
        <v>275</v>
      </c>
      <c r="B5587" t="s">
        <v>75</v>
      </c>
      <c r="C5587" t="s">
        <v>464</v>
      </c>
      <c r="D5587">
        <v>14</v>
      </c>
      <c r="E5587">
        <v>7447436.5234375</v>
      </c>
      <c r="F5587">
        <v>7448889.16015625</v>
      </c>
      <c r="G5587">
        <v>7448162.841796875</v>
      </c>
      <c r="H5587">
        <v>5979603.3375222003</v>
      </c>
      <c r="I5587">
        <v>8.7066921225438824E-8</v>
      </c>
      <c r="J5587">
        <v>1.282026629142358E-5</v>
      </c>
      <c r="K5587">
        <v>1.0831569848601019</v>
      </c>
      <c r="L5587">
        <v>-19.717070309386301</v>
      </c>
      <c r="M5587">
        <v>0</v>
      </c>
    </row>
    <row r="5588" spans="1:15" x14ac:dyDescent="0.15">
      <c r="A5588">
        <v>275</v>
      </c>
      <c r="B5588" t="s">
        <v>75</v>
      </c>
      <c r="C5588" t="s">
        <v>464</v>
      </c>
      <c r="D5588">
        <v>15</v>
      </c>
      <c r="E5588">
        <v>7448162.841796875</v>
      </c>
      <c r="F5588">
        <v>7448889.16015625</v>
      </c>
      <c r="G5588">
        <v>7448526.0009765625</v>
      </c>
      <c r="H5588">
        <v>6826272.6666200887</v>
      </c>
      <c r="I5588">
        <v>9.9181765085174737E-8</v>
      </c>
      <c r="J5588">
        <v>1.2832381135283316E-5</v>
      </c>
      <c r="K5588">
        <v>1.2365243147504501</v>
      </c>
      <c r="L5588">
        <v>-8.354046616402913</v>
      </c>
      <c r="M5588">
        <v>0</v>
      </c>
    </row>
    <row r="5589" spans="1:15" x14ac:dyDescent="0.15">
      <c r="A5589">
        <v>275</v>
      </c>
      <c r="B5589" t="s">
        <v>75</v>
      </c>
      <c r="C5589" t="s">
        <v>464</v>
      </c>
      <c r="D5589">
        <v>16</v>
      </c>
      <c r="E5589">
        <v>7448526.0009765625</v>
      </c>
      <c r="F5589">
        <v>7448889.16015625</v>
      </c>
      <c r="G5589">
        <v>7448707.5805664063</v>
      </c>
      <c r="H5589">
        <v>7251323.279257712</v>
      </c>
      <c r="I5589">
        <v>1.05244551369606E-7</v>
      </c>
      <c r="J5589">
        <v>1.2838443921567747E-5</v>
      </c>
      <c r="K5589">
        <v>1.3135188098716404</v>
      </c>
      <c r="L5589">
        <v>-2.6499134134848803</v>
      </c>
      <c r="M5589">
        <v>0</v>
      </c>
    </row>
    <row r="5590" spans="1:15" x14ac:dyDescent="0.15">
      <c r="A5590">
        <v>275</v>
      </c>
      <c r="B5590" t="s">
        <v>75</v>
      </c>
      <c r="C5590" t="s">
        <v>464</v>
      </c>
      <c r="D5590">
        <v>17</v>
      </c>
      <c r="E5590">
        <v>7448707.5805664063</v>
      </c>
      <c r="F5590">
        <v>7448889.16015625</v>
      </c>
      <c r="G5590">
        <v>7448798.3703613281</v>
      </c>
      <c r="H5590">
        <v>7464224.7215984939</v>
      </c>
      <c r="I5590">
        <v>1.0827652492059633E-7</v>
      </c>
      <c r="J5590">
        <v>1.2841475895118737E-5</v>
      </c>
      <c r="K5590">
        <v>1.3520841914432156</v>
      </c>
      <c r="L5590">
        <v>0.2070985207298266</v>
      </c>
      <c r="M5590">
        <v>0</v>
      </c>
    </row>
    <row r="5591" spans="1:15" x14ac:dyDescent="0.15">
      <c r="A5591">
        <v>275</v>
      </c>
      <c r="B5591" t="s">
        <v>75</v>
      </c>
      <c r="C5591" t="s">
        <v>465</v>
      </c>
      <c r="D5591">
        <v>17</v>
      </c>
      <c r="E5591">
        <v>7448707.5805664063</v>
      </c>
      <c r="F5591">
        <v>7448889.16015625</v>
      </c>
      <c r="G5591">
        <v>7448798.3703613281</v>
      </c>
      <c r="H5591">
        <v>7464224.7215984939</v>
      </c>
      <c r="I5591">
        <v>1.0827652492059633E-7</v>
      </c>
      <c r="J5591">
        <v>1.2841475895118737E-5</v>
      </c>
      <c r="K5591">
        <v>1.3520841914432156</v>
      </c>
      <c r="L5591">
        <v>0.2070985207298266</v>
      </c>
      <c r="M5591">
        <v>0</v>
      </c>
      <c r="N5591" t="s">
        <v>466</v>
      </c>
      <c r="O5591" t="s">
        <v>467</v>
      </c>
    </row>
    <row r="5592" spans="1:15" x14ac:dyDescent="0.15">
      <c r="A5592">
        <v>276</v>
      </c>
      <c r="B5592" t="s">
        <v>119</v>
      </c>
      <c r="C5592" t="s">
        <v>461</v>
      </c>
      <c r="D5592">
        <v>0</v>
      </c>
      <c r="E5592">
        <v>100000</v>
      </c>
      <c r="F5592">
        <v>12000000</v>
      </c>
      <c r="G5592">
        <v>100000</v>
      </c>
      <c r="H5592">
        <v>-39649.649216001948</v>
      </c>
      <c r="I5592">
        <v>-2.2747862430389416E-5</v>
      </c>
      <c r="J5592">
        <v>-4.5101744586466943E-6</v>
      </c>
      <c r="K5592">
        <v>-9.2418202794326831E-3</v>
      </c>
      <c r="L5592">
        <v>-139.64964921600196</v>
      </c>
      <c r="M5592">
        <v>0</v>
      </c>
      <c r="O5592" t="s">
        <v>462</v>
      </c>
    </row>
    <row r="5593" spans="1:15" x14ac:dyDescent="0.15">
      <c r="A5593">
        <v>276</v>
      </c>
      <c r="B5593" t="s">
        <v>119</v>
      </c>
      <c r="C5593" t="s">
        <v>461</v>
      </c>
      <c r="D5593">
        <v>0</v>
      </c>
      <c r="E5593">
        <v>100000</v>
      </c>
      <c r="F5593">
        <v>12000000</v>
      </c>
      <c r="G5593">
        <v>12000000</v>
      </c>
      <c r="H5593">
        <v>2.327733284498028E+18</v>
      </c>
      <c r="I5593">
        <v>536.8709037623122</v>
      </c>
      <c r="J5593">
        <v>536.87092200000018</v>
      </c>
      <c r="K5593">
        <v>542564514419.51807</v>
      </c>
      <c r="L5593">
        <v>19397777370716.898</v>
      </c>
      <c r="M5593">
        <v>5</v>
      </c>
      <c r="O5593" t="s">
        <v>463</v>
      </c>
    </row>
    <row r="5594" spans="1:15" x14ac:dyDescent="0.15">
      <c r="A5594">
        <v>276</v>
      </c>
      <c r="B5594" t="s">
        <v>119</v>
      </c>
      <c r="C5594" t="s">
        <v>464</v>
      </c>
      <c r="D5594">
        <v>1</v>
      </c>
      <c r="E5594">
        <v>100000</v>
      </c>
      <c r="F5594">
        <v>12000000</v>
      </c>
      <c r="G5594">
        <v>6050000</v>
      </c>
      <c r="H5594">
        <v>50992489284.441628</v>
      </c>
      <c r="I5594">
        <v>2.2263996329003878E-4</v>
      </c>
      <c r="J5594">
        <v>2.408776512617815E-4</v>
      </c>
      <c r="K5594">
        <v>11885.689555546238</v>
      </c>
      <c r="L5594">
        <v>842751.06255275419</v>
      </c>
      <c r="M5594">
        <v>0</v>
      </c>
    </row>
    <row r="5595" spans="1:15" x14ac:dyDescent="0.15">
      <c r="A5595">
        <v>276</v>
      </c>
      <c r="B5595" t="s">
        <v>119</v>
      </c>
      <c r="C5595" t="s">
        <v>464</v>
      </c>
      <c r="D5595">
        <v>2</v>
      </c>
      <c r="E5595">
        <v>100000</v>
      </c>
      <c r="F5595">
        <v>6050000</v>
      </c>
      <c r="G5595">
        <v>3075000</v>
      </c>
      <c r="H5595">
        <v>-170157.8970491479</v>
      </c>
      <c r="I5595">
        <v>-1.6400700517287585E-5</v>
      </c>
      <c r="J5595">
        <v>1.8369874544551381E-6</v>
      </c>
      <c r="K5595">
        <v>-3.9661604446673659E-2</v>
      </c>
      <c r="L5595">
        <v>-105.53359014793976</v>
      </c>
      <c r="M5595">
        <v>0</v>
      </c>
    </row>
    <row r="5596" spans="1:15" x14ac:dyDescent="0.15">
      <c r="A5596">
        <v>276</v>
      </c>
      <c r="B5596" t="s">
        <v>119</v>
      </c>
      <c r="C5596" t="s">
        <v>464</v>
      </c>
      <c r="D5596">
        <v>3</v>
      </c>
      <c r="E5596">
        <v>3075000</v>
      </c>
      <c r="F5596">
        <v>6050000</v>
      </c>
      <c r="G5596">
        <v>4562500</v>
      </c>
      <c r="H5596">
        <v>-11401365.179478282</v>
      </c>
      <c r="I5596">
        <v>-8.9489606783482187E-6</v>
      </c>
      <c r="J5596">
        <v>9.2887272933945051E-6</v>
      </c>
      <c r="K5596">
        <v>-2.6575107223494601</v>
      </c>
      <c r="L5596">
        <v>-349.89293544061991</v>
      </c>
      <c r="M5596">
        <v>0</v>
      </c>
    </row>
    <row r="5597" spans="1:15" x14ac:dyDescent="0.15">
      <c r="A5597">
        <v>276</v>
      </c>
      <c r="B5597" t="s">
        <v>119</v>
      </c>
      <c r="C5597" t="s">
        <v>464</v>
      </c>
      <c r="D5597">
        <v>4</v>
      </c>
      <c r="E5597">
        <v>4562500</v>
      </c>
      <c r="F5597">
        <v>6050000</v>
      </c>
      <c r="G5597">
        <v>5306250</v>
      </c>
      <c r="H5597">
        <v>2092366870.5397024</v>
      </c>
      <c r="I5597">
        <v>1.9993130409030532E-5</v>
      </c>
      <c r="J5597">
        <v>3.8230818380773256E-5</v>
      </c>
      <c r="K5597">
        <v>487.70364829262383</v>
      </c>
      <c r="L5597">
        <v>39332.120057285319</v>
      </c>
      <c r="M5597">
        <v>0</v>
      </c>
    </row>
    <row r="5598" spans="1:15" x14ac:dyDescent="0.15">
      <c r="A5598">
        <v>276</v>
      </c>
      <c r="B5598" t="s">
        <v>119</v>
      </c>
      <c r="C5598" t="s">
        <v>464</v>
      </c>
      <c r="D5598">
        <v>5</v>
      </c>
      <c r="E5598">
        <v>4562500</v>
      </c>
      <c r="F5598">
        <v>5306250</v>
      </c>
      <c r="G5598">
        <v>4934375</v>
      </c>
      <c r="H5598">
        <v>-90855241.876511067</v>
      </c>
      <c r="I5598">
        <v>-2.687748420518305E-6</v>
      </c>
      <c r="J5598">
        <v>1.5549939551224419E-5</v>
      </c>
      <c r="K5598">
        <v>-21.177181474993361</v>
      </c>
      <c r="L5598">
        <v>-1941.2715263130806</v>
      </c>
      <c r="M5598">
        <v>0</v>
      </c>
    </row>
    <row r="5599" spans="1:15" x14ac:dyDescent="0.15">
      <c r="A5599">
        <v>276</v>
      </c>
      <c r="B5599" t="s">
        <v>119</v>
      </c>
      <c r="C5599" t="s">
        <v>464</v>
      </c>
      <c r="D5599">
        <v>6</v>
      </c>
      <c r="E5599">
        <v>4934375</v>
      </c>
      <c r="F5599">
        <v>5306250</v>
      </c>
      <c r="G5599">
        <v>5120312.5</v>
      </c>
      <c r="H5599">
        <v>478574659.76823586</v>
      </c>
      <c r="I5599">
        <v>6.105023378831433E-6</v>
      </c>
      <c r="J5599">
        <v>2.4342711350574157E-5</v>
      </c>
      <c r="K5599">
        <v>111.54956180756496</v>
      </c>
      <c r="L5599">
        <v>9246.5908529652406</v>
      </c>
      <c r="M5599">
        <v>0</v>
      </c>
    </row>
    <row r="5600" spans="1:15" x14ac:dyDescent="0.15">
      <c r="A5600">
        <v>276</v>
      </c>
      <c r="B5600" t="s">
        <v>119</v>
      </c>
      <c r="C5600" t="s">
        <v>464</v>
      </c>
      <c r="D5600">
        <v>7</v>
      </c>
      <c r="E5600">
        <v>4934375</v>
      </c>
      <c r="F5600">
        <v>5120312.5</v>
      </c>
      <c r="G5600">
        <v>5027343.75</v>
      </c>
      <c r="H5600">
        <v>68907171.050258204</v>
      </c>
      <c r="I5600">
        <v>1.2103817859812409E-6</v>
      </c>
      <c r="J5600">
        <v>1.9448069757723965E-5</v>
      </c>
      <c r="K5600">
        <v>16.06137011052294</v>
      </c>
      <c r="L5600">
        <v>1270.6476914425875</v>
      </c>
      <c r="M5600">
        <v>0</v>
      </c>
    </row>
    <row r="5601" spans="1:15" x14ac:dyDescent="0.15">
      <c r="A5601">
        <v>276</v>
      </c>
      <c r="B5601" t="s">
        <v>119</v>
      </c>
      <c r="C5601" t="s">
        <v>464</v>
      </c>
      <c r="D5601">
        <v>8</v>
      </c>
      <c r="E5601">
        <v>4934375</v>
      </c>
      <c r="F5601">
        <v>5027343.75</v>
      </c>
      <c r="G5601">
        <v>4980859.375</v>
      </c>
      <c r="H5601">
        <v>-38225142.108623549</v>
      </c>
      <c r="I5601">
        <v>-8.4948153777213525E-7</v>
      </c>
      <c r="J5601">
        <v>1.7388206433970589E-5</v>
      </c>
      <c r="K5601">
        <v>-8.9097861017418385</v>
      </c>
      <c r="L5601">
        <v>-867.44070110639393</v>
      </c>
      <c r="M5601">
        <v>0</v>
      </c>
    </row>
    <row r="5602" spans="1:15" x14ac:dyDescent="0.15">
      <c r="A5602">
        <v>276</v>
      </c>
      <c r="B5602" t="s">
        <v>119</v>
      </c>
      <c r="C5602" t="s">
        <v>464</v>
      </c>
      <c r="D5602">
        <v>9</v>
      </c>
      <c r="E5602">
        <v>4980859.375</v>
      </c>
      <c r="F5602">
        <v>5027343.75</v>
      </c>
      <c r="G5602">
        <v>5004101.5625</v>
      </c>
      <c r="H5602">
        <v>7688512.1248080805</v>
      </c>
      <c r="I5602">
        <v>1.5112419791664606E-7</v>
      </c>
      <c r="J5602">
        <v>1.838881216965937E-5</v>
      </c>
      <c r="K5602">
        <v>1.792092708982616</v>
      </c>
      <c r="L5602">
        <v>53.644206233235906</v>
      </c>
      <c r="M5602">
        <v>0</v>
      </c>
    </row>
    <row r="5603" spans="1:15" x14ac:dyDescent="0.15">
      <c r="A5603">
        <v>276</v>
      </c>
      <c r="B5603" t="s">
        <v>119</v>
      </c>
      <c r="C5603" t="s">
        <v>464</v>
      </c>
      <c r="D5603">
        <v>10</v>
      </c>
      <c r="E5603">
        <v>4980859.375</v>
      </c>
      <c r="F5603">
        <v>5004101.5625</v>
      </c>
      <c r="G5603">
        <v>4992480.46875</v>
      </c>
      <c r="H5603">
        <v>-17071773.893358801</v>
      </c>
      <c r="I5603">
        <v>-3.5629778221124079E-7</v>
      </c>
      <c r="J5603">
        <v>1.7881390189531483E-5</v>
      </c>
      <c r="K5603">
        <v>-3.9792096347187282</v>
      </c>
      <c r="L5603">
        <v>-441.94973821566441</v>
      </c>
      <c r="M5603">
        <v>0</v>
      </c>
    </row>
    <row r="5604" spans="1:15" x14ac:dyDescent="0.15">
      <c r="A5604">
        <v>276</v>
      </c>
      <c r="B5604" t="s">
        <v>119</v>
      </c>
      <c r="C5604" t="s">
        <v>464</v>
      </c>
      <c r="D5604">
        <v>11</v>
      </c>
      <c r="E5604">
        <v>4992480.46875</v>
      </c>
      <c r="F5604">
        <v>5004101.5625</v>
      </c>
      <c r="G5604">
        <v>4998291.015625</v>
      </c>
      <c r="H5604">
        <v>-5155847.2544897776</v>
      </c>
      <c r="I5604">
        <v>-1.0439193592928268E-7</v>
      </c>
      <c r="J5604">
        <v>1.8133296035813441E-5</v>
      </c>
      <c r="K5604">
        <v>-1.2017612931357391</v>
      </c>
      <c r="L5604">
        <v>-203.1522021901535</v>
      </c>
      <c r="M5604">
        <v>0</v>
      </c>
    </row>
    <row r="5605" spans="1:15" x14ac:dyDescent="0.15">
      <c r="A5605">
        <v>276</v>
      </c>
      <c r="B5605" t="s">
        <v>119</v>
      </c>
      <c r="C5605" t="s">
        <v>464</v>
      </c>
      <c r="D5605">
        <v>12</v>
      </c>
      <c r="E5605">
        <v>4998291.015625</v>
      </c>
      <c r="F5605">
        <v>5004101.5625</v>
      </c>
      <c r="G5605">
        <v>5001196.2890625</v>
      </c>
      <c r="H5605">
        <v>1148602.6728075484</v>
      </c>
      <c r="I5605">
        <v>2.2912022178143748E-8</v>
      </c>
      <c r="J5605">
        <v>1.8260599993920868E-5</v>
      </c>
      <c r="K5605">
        <v>0.26772442340496855</v>
      </c>
      <c r="L5605">
        <v>-77.033441472402998</v>
      </c>
      <c r="M5605">
        <v>0</v>
      </c>
    </row>
    <row r="5606" spans="1:15" x14ac:dyDescent="0.15">
      <c r="A5606">
        <v>276</v>
      </c>
      <c r="B5606" t="s">
        <v>119</v>
      </c>
      <c r="C5606" t="s">
        <v>464</v>
      </c>
      <c r="D5606">
        <v>13</v>
      </c>
      <c r="E5606">
        <v>5001196.2890625</v>
      </c>
      <c r="F5606">
        <v>5004101.5625</v>
      </c>
      <c r="G5606">
        <v>5002648.92578125</v>
      </c>
      <c r="H5606">
        <v>4388940.9018649636</v>
      </c>
      <c r="I5606">
        <v>8.6904753677497344E-8</v>
      </c>
      <c r="J5606">
        <v>1.8324592725420221E-5</v>
      </c>
      <c r="K5606">
        <v>1.0230053439089977</v>
      </c>
      <c r="L5606">
        <v>-12.267661253491726</v>
      </c>
      <c r="M5606">
        <v>0</v>
      </c>
    </row>
    <row r="5607" spans="1:15" x14ac:dyDescent="0.15">
      <c r="A5607">
        <v>276</v>
      </c>
      <c r="B5607" t="s">
        <v>119</v>
      </c>
      <c r="C5607" t="s">
        <v>464</v>
      </c>
      <c r="D5607">
        <v>14</v>
      </c>
      <c r="E5607">
        <v>5002648.92578125</v>
      </c>
      <c r="F5607">
        <v>5004101.5625</v>
      </c>
      <c r="G5607">
        <v>5003375.244140625</v>
      </c>
      <c r="H5607">
        <v>6031324.7126490632</v>
      </c>
      <c r="I5607">
        <v>1.1898664935886436E-7</v>
      </c>
      <c r="J5607">
        <v>1.8356674621101588E-5</v>
      </c>
      <c r="K5607">
        <v>1.405823762463646</v>
      </c>
      <c r="L5607">
        <v>20.545120410711824</v>
      </c>
      <c r="M5607">
        <v>0</v>
      </c>
    </row>
    <row r="5608" spans="1:15" x14ac:dyDescent="0.15">
      <c r="A5608">
        <v>276</v>
      </c>
      <c r="B5608" t="s">
        <v>119</v>
      </c>
      <c r="C5608" t="s">
        <v>464</v>
      </c>
      <c r="D5608">
        <v>15</v>
      </c>
      <c r="E5608">
        <v>5002648.92578125</v>
      </c>
      <c r="F5608">
        <v>5003375.244140625</v>
      </c>
      <c r="G5608">
        <v>5003012.0849609375</v>
      </c>
      <c r="H5608">
        <v>5208275.9871483501</v>
      </c>
      <c r="I5608">
        <v>1.0293856326358026E-7</v>
      </c>
      <c r="J5608">
        <v>1.8340626535006304E-5</v>
      </c>
      <c r="K5608">
        <v>1.2139817524409227</v>
      </c>
      <c r="L5608">
        <v>4.1028064434310725</v>
      </c>
      <c r="M5608">
        <v>0</v>
      </c>
    </row>
    <row r="5609" spans="1:15" x14ac:dyDescent="0.15">
      <c r="A5609">
        <v>276</v>
      </c>
      <c r="B5609" t="s">
        <v>119</v>
      </c>
      <c r="C5609" t="s">
        <v>464</v>
      </c>
      <c r="D5609">
        <v>16</v>
      </c>
      <c r="E5609">
        <v>5002648.92578125</v>
      </c>
      <c r="F5609">
        <v>5003012.0849609375</v>
      </c>
      <c r="G5609">
        <v>5002830.5053710938</v>
      </c>
      <c r="H5609">
        <v>4798068.024964341</v>
      </c>
      <c r="I5609">
        <v>9.4918375026450285E-8</v>
      </c>
      <c r="J5609">
        <v>1.8332606346769174E-5</v>
      </c>
      <c r="K5609">
        <v>1.1183675833711262</v>
      </c>
      <c r="L5609">
        <v>-4.09293259459655</v>
      </c>
      <c r="M5609">
        <v>0</v>
      </c>
    </row>
    <row r="5610" spans="1:15" x14ac:dyDescent="0.15">
      <c r="A5610">
        <v>276</v>
      </c>
      <c r="B5610" t="s">
        <v>119</v>
      </c>
      <c r="C5610" t="s">
        <v>464</v>
      </c>
      <c r="D5610">
        <v>17</v>
      </c>
      <c r="E5610">
        <v>5002830.5053710938</v>
      </c>
      <c r="F5610">
        <v>5003012.0849609375</v>
      </c>
      <c r="G5610">
        <v>5002921.2951660156</v>
      </c>
      <c r="H5610">
        <v>5003094.3246878926</v>
      </c>
      <c r="I5610">
        <v>9.8928772948829994E-8</v>
      </c>
      <c r="J5610">
        <v>1.8336616744691554E-5</v>
      </c>
      <c r="K5610">
        <v>1.1661565613840124</v>
      </c>
      <c r="L5610">
        <v>3.4585697369281586E-3</v>
      </c>
      <c r="M5610">
        <v>0</v>
      </c>
    </row>
    <row r="5611" spans="1:15" x14ac:dyDescent="0.15">
      <c r="A5611">
        <v>276</v>
      </c>
      <c r="B5611" t="s">
        <v>119</v>
      </c>
      <c r="C5611" t="s">
        <v>465</v>
      </c>
      <c r="D5611">
        <v>17</v>
      </c>
      <c r="E5611">
        <v>5002830.5053710938</v>
      </c>
      <c r="F5611">
        <v>5003012.0849609375</v>
      </c>
      <c r="G5611">
        <v>5002921.2951660156</v>
      </c>
      <c r="H5611">
        <v>5003094.3246878926</v>
      </c>
      <c r="I5611">
        <v>9.8928772948829994E-8</v>
      </c>
      <c r="J5611">
        <v>1.8336616744691554E-5</v>
      </c>
      <c r="K5611">
        <v>1.1661565613840124</v>
      </c>
      <c r="L5611">
        <v>3.4585697369281586E-3</v>
      </c>
      <c r="M5611">
        <v>0</v>
      </c>
      <c r="N5611" t="s">
        <v>466</v>
      </c>
      <c r="O5611" t="s">
        <v>467</v>
      </c>
    </row>
    <row r="5612" spans="1:15" x14ac:dyDescent="0.15">
      <c r="A5612">
        <v>277</v>
      </c>
      <c r="B5612" t="s">
        <v>120</v>
      </c>
      <c r="C5612" t="s">
        <v>461</v>
      </c>
      <c r="D5612">
        <v>0</v>
      </c>
      <c r="E5612">
        <v>100000</v>
      </c>
      <c r="F5612">
        <v>12000000</v>
      </c>
      <c r="G5612">
        <v>100000</v>
      </c>
      <c r="H5612">
        <v>-13352.74348267773</v>
      </c>
      <c r="I5612">
        <v>-2.4161251578500516E-5</v>
      </c>
      <c r="J5612">
        <v>-1.0597974503877814E-5</v>
      </c>
      <c r="K5612">
        <v>-2.1486286259050375E-3</v>
      </c>
      <c r="L5612">
        <v>-113.35274348267772</v>
      </c>
      <c r="M5612">
        <v>0</v>
      </c>
      <c r="O5612" t="s">
        <v>462</v>
      </c>
    </row>
    <row r="5613" spans="1:15" x14ac:dyDescent="0.15">
      <c r="A5613">
        <v>277</v>
      </c>
      <c r="B5613" t="s">
        <v>120</v>
      </c>
      <c r="C5613" t="s">
        <v>461</v>
      </c>
      <c r="D5613">
        <v>0</v>
      </c>
      <c r="E5613">
        <v>100000</v>
      </c>
      <c r="F5613">
        <v>12000000</v>
      </c>
      <c r="G5613">
        <v>12000000</v>
      </c>
      <c r="H5613">
        <v>24132663437.232819</v>
      </c>
      <c r="I5613">
        <v>8.8640450870337706E-5</v>
      </c>
      <c r="J5613">
        <v>1.0220372794496041E-4</v>
      </c>
      <c r="K5613">
        <v>3883.2567665092279</v>
      </c>
      <c r="L5613">
        <v>201005.52864360681</v>
      </c>
      <c r="M5613">
        <v>0</v>
      </c>
      <c r="O5613" t="s">
        <v>463</v>
      </c>
    </row>
    <row r="5614" spans="1:15" x14ac:dyDescent="0.15">
      <c r="A5614">
        <v>277</v>
      </c>
      <c r="B5614" t="s">
        <v>120</v>
      </c>
      <c r="C5614" t="s">
        <v>464</v>
      </c>
      <c r="D5614">
        <v>1</v>
      </c>
      <c r="E5614">
        <v>100000</v>
      </c>
      <c r="F5614">
        <v>12000000</v>
      </c>
      <c r="G5614">
        <v>6050000</v>
      </c>
      <c r="H5614">
        <v>-61167.290086223584</v>
      </c>
      <c r="I5614">
        <v>-1.5714556305288946E-5</v>
      </c>
      <c r="J5614">
        <v>-2.1512792306662438E-6</v>
      </c>
      <c r="K5614">
        <v>-9.842605799983627E-3</v>
      </c>
      <c r="L5614">
        <v>-101.01102958820205</v>
      </c>
      <c r="M5614">
        <v>0</v>
      </c>
    </row>
    <row r="5615" spans="1:15" x14ac:dyDescent="0.15">
      <c r="A5615">
        <v>277</v>
      </c>
      <c r="B5615" t="s">
        <v>120</v>
      </c>
      <c r="C5615" t="s">
        <v>464</v>
      </c>
      <c r="D5615">
        <v>2</v>
      </c>
      <c r="E5615">
        <v>6050000</v>
      </c>
      <c r="F5615">
        <v>12000000</v>
      </c>
      <c r="G5615">
        <v>9025000</v>
      </c>
      <c r="H5615">
        <v>-299879.92808923358</v>
      </c>
      <c r="I5615">
        <v>-1.1230284863477554E-5</v>
      </c>
      <c r="J5615">
        <v>2.3329922111451469E-6</v>
      </c>
      <c r="K5615">
        <v>-4.8254547738653834E-2</v>
      </c>
      <c r="L5615">
        <v>-103.32276928630729</v>
      </c>
      <c r="M5615">
        <v>0</v>
      </c>
    </row>
    <row r="5616" spans="1:15" x14ac:dyDescent="0.15">
      <c r="A5616">
        <v>277</v>
      </c>
      <c r="B5616" t="s">
        <v>120</v>
      </c>
      <c r="C5616" t="s">
        <v>464</v>
      </c>
      <c r="D5616">
        <v>3</v>
      </c>
      <c r="E5616">
        <v>9025000</v>
      </c>
      <c r="F5616">
        <v>12000000</v>
      </c>
      <c r="G5616">
        <v>10512500</v>
      </c>
      <c r="H5616">
        <v>-43692699.560045674</v>
      </c>
      <c r="I5616">
        <v>-5.0884026430062975E-6</v>
      </c>
      <c r="J5616">
        <v>8.4748744316164037E-6</v>
      </c>
      <c r="K5616">
        <v>-7.0307188286490021</v>
      </c>
      <c r="L5616">
        <v>-515.62615514906702</v>
      </c>
      <c r="M5616">
        <v>0</v>
      </c>
    </row>
    <row r="5617" spans="1:15" x14ac:dyDescent="0.15">
      <c r="A5617">
        <v>277</v>
      </c>
      <c r="B5617" t="s">
        <v>120</v>
      </c>
      <c r="C5617" t="s">
        <v>464</v>
      </c>
      <c r="D5617">
        <v>4</v>
      </c>
      <c r="E5617">
        <v>10512500</v>
      </c>
      <c r="F5617">
        <v>12000000</v>
      </c>
      <c r="G5617">
        <v>11256250</v>
      </c>
      <c r="H5617">
        <v>1572713284.4823112</v>
      </c>
      <c r="I5617">
        <v>1.1342633510944845E-5</v>
      </c>
      <c r="J5617">
        <v>2.4905910585567546E-5</v>
      </c>
      <c r="K5617">
        <v>253.06984948550615</v>
      </c>
      <c r="L5617">
        <v>13871.911466805652</v>
      </c>
      <c r="M5617">
        <v>0</v>
      </c>
    </row>
    <row r="5618" spans="1:15" x14ac:dyDescent="0.15">
      <c r="A5618">
        <v>277</v>
      </c>
      <c r="B5618" t="s">
        <v>120</v>
      </c>
      <c r="C5618" t="s">
        <v>464</v>
      </c>
      <c r="D5618">
        <v>5</v>
      </c>
      <c r="E5618">
        <v>10512500</v>
      </c>
      <c r="F5618">
        <v>11256250</v>
      </c>
      <c r="G5618">
        <v>10884375</v>
      </c>
      <c r="H5618">
        <v>-60096434.937606864</v>
      </c>
      <c r="I5618">
        <v>-1.1678288301723676E-6</v>
      </c>
      <c r="J5618">
        <v>1.2395448244450334E-5</v>
      </c>
      <c r="K5618">
        <v>-9.6702913966177153</v>
      </c>
      <c r="L5618">
        <v>-652.13491760075215</v>
      </c>
      <c r="M5618">
        <v>0</v>
      </c>
    </row>
    <row r="5619" spans="1:15" x14ac:dyDescent="0.15">
      <c r="A5619">
        <v>277</v>
      </c>
      <c r="B5619" t="s">
        <v>120</v>
      </c>
      <c r="C5619" t="s">
        <v>464</v>
      </c>
      <c r="D5619">
        <v>6</v>
      </c>
      <c r="E5619">
        <v>10884375</v>
      </c>
      <c r="F5619">
        <v>11256250</v>
      </c>
      <c r="G5619">
        <v>11070312.5</v>
      </c>
      <c r="H5619">
        <v>418207306.58423638</v>
      </c>
      <c r="I5619">
        <v>3.9956697392078603E-6</v>
      </c>
      <c r="J5619">
        <v>1.7558946813830562E-5</v>
      </c>
      <c r="K5619">
        <v>67.294948911078521</v>
      </c>
      <c r="L5619">
        <v>3677.7371378110274</v>
      </c>
      <c r="M5619">
        <v>0</v>
      </c>
    </row>
    <row r="5620" spans="1:15" x14ac:dyDescent="0.15">
      <c r="A5620">
        <v>277</v>
      </c>
      <c r="B5620" t="s">
        <v>120</v>
      </c>
      <c r="C5620" t="s">
        <v>464</v>
      </c>
      <c r="D5620">
        <v>7</v>
      </c>
      <c r="E5620">
        <v>10884375</v>
      </c>
      <c r="F5620">
        <v>11070312.5</v>
      </c>
      <c r="G5620">
        <v>10977343.75</v>
      </c>
      <c r="H5620">
        <v>91098094.909635052</v>
      </c>
      <c r="I5620">
        <v>1.1873623969563385E-6</v>
      </c>
      <c r="J5620">
        <v>1.475063947157904E-5</v>
      </c>
      <c r="K5620">
        <v>14.658858289472912</v>
      </c>
      <c r="L5620">
        <v>729.87375620477451</v>
      </c>
      <c r="M5620">
        <v>0</v>
      </c>
    </row>
    <row r="5621" spans="1:15" x14ac:dyDescent="0.15">
      <c r="A5621">
        <v>277</v>
      </c>
      <c r="B5621" t="s">
        <v>120</v>
      </c>
      <c r="C5621" t="s">
        <v>464</v>
      </c>
      <c r="D5621">
        <v>8</v>
      </c>
      <c r="E5621">
        <v>10884375</v>
      </c>
      <c r="F5621">
        <v>10977343.75</v>
      </c>
      <c r="G5621">
        <v>10930859.375</v>
      </c>
      <c r="H5621">
        <v>-2677798.370124517</v>
      </c>
      <c r="I5621">
        <v>-4.200977241266181E-8</v>
      </c>
      <c r="J5621">
        <v>1.3521267302210039E-5</v>
      </c>
      <c r="K5621">
        <v>-0.43089229115465466</v>
      </c>
      <c r="L5621">
        <v>-124.49760149919152</v>
      </c>
      <c r="M5621">
        <v>0</v>
      </c>
    </row>
    <row r="5622" spans="1:15" x14ac:dyDescent="0.15">
      <c r="A5622">
        <v>277</v>
      </c>
      <c r="B5622" t="s">
        <v>120</v>
      </c>
      <c r="C5622" t="s">
        <v>464</v>
      </c>
      <c r="D5622">
        <v>9</v>
      </c>
      <c r="E5622">
        <v>10930859.375</v>
      </c>
      <c r="F5622">
        <v>10977343.75</v>
      </c>
      <c r="G5622">
        <v>10954101.5625</v>
      </c>
      <c r="H5622">
        <v>39223048.296540491</v>
      </c>
      <c r="I5622">
        <v>5.5914906472840807E-7</v>
      </c>
      <c r="J5622">
        <v>1.4122426139351109E-5</v>
      </c>
      <c r="K5622">
        <v>6.3114942988706497</v>
      </c>
      <c r="L5622">
        <v>258.06723237637038</v>
      </c>
      <c r="M5622">
        <v>0</v>
      </c>
    </row>
    <row r="5623" spans="1:15" x14ac:dyDescent="0.15">
      <c r="A5623">
        <v>277</v>
      </c>
      <c r="B5623" t="s">
        <v>120</v>
      </c>
      <c r="C5623" t="s">
        <v>464</v>
      </c>
      <c r="D5623">
        <v>10</v>
      </c>
      <c r="E5623">
        <v>10930859.375</v>
      </c>
      <c r="F5623">
        <v>10954101.5625</v>
      </c>
      <c r="G5623">
        <v>10942480.46875</v>
      </c>
      <c r="H5623">
        <v>17083128.550925937</v>
      </c>
      <c r="I5623">
        <v>2.5526337098569882E-7</v>
      </c>
      <c r="J5623">
        <v>1.38185404456084E-5</v>
      </c>
      <c r="K5623">
        <v>2.7488956911478319</v>
      </c>
      <c r="L5623">
        <v>56.117514668750474</v>
      </c>
      <c r="M5623">
        <v>0</v>
      </c>
    </row>
    <row r="5624" spans="1:15" x14ac:dyDescent="0.15">
      <c r="A5624">
        <v>277</v>
      </c>
      <c r="B5624" t="s">
        <v>120</v>
      </c>
      <c r="C5624" t="s">
        <v>464</v>
      </c>
      <c r="D5624">
        <v>11</v>
      </c>
      <c r="E5624">
        <v>10930859.375</v>
      </c>
      <c r="F5624">
        <v>10942480.46875</v>
      </c>
      <c r="G5624">
        <v>10936669.921875</v>
      </c>
      <c r="H5624">
        <v>6912183.012732951</v>
      </c>
      <c r="I5624">
        <v>1.0580818208736736E-7</v>
      </c>
      <c r="J5624">
        <v>1.3669085256710069E-5</v>
      </c>
      <c r="K5624">
        <v>1.1122593875872324</v>
      </c>
      <c r="L5624">
        <v>-36.798101596652053</v>
      </c>
      <c r="M5624">
        <v>0</v>
      </c>
    </row>
    <row r="5625" spans="1:15" x14ac:dyDescent="0.15">
      <c r="A5625">
        <v>277</v>
      </c>
      <c r="B5625" t="s">
        <v>120</v>
      </c>
      <c r="C5625" t="s">
        <v>464</v>
      </c>
      <c r="D5625">
        <v>12</v>
      </c>
      <c r="E5625">
        <v>10936669.921875</v>
      </c>
      <c r="F5625">
        <v>10942480.46875</v>
      </c>
      <c r="G5625">
        <v>10939575.1953125</v>
      </c>
      <c r="H5625">
        <v>11924225.0105244</v>
      </c>
      <c r="I5625">
        <v>1.8033079468732181E-7</v>
      </c>
      <c r="J5625">
        <v>1.3743607869310023E-5</v>
      </c>
      <c r="K5625">
        <v>1.9187615812872334</v>
      </c>
      <c r="L5625">
        <v>9.0008048542306494</v>
      </c>
      <c r="M5625">
        <v>0</v>
      </c>
    </row>
    <row r="5626" spans="1:15" x14ac:dyDescent="0.15">
      <c r="A5626">
        <v>277</v>
      </c>
      <c r="B5626" t="s">
        <v>120</v>
      </c>
      <c r="C5626" t="s">
        <v>464</v>
      </c>
      <c r="D5626">
        <v>13</v>
      </c>
      <c r="E5626">
        <v>10936669.921875</v>
      </c>
      <c r="F5626">
        <v>10939575.1953125</v>
      </c>
      <c r="G5626">
        <v>10938122.55859375</v>
      </c>
      <c r="H5626">
        <v>9399908.8326647989</v>
      </c>
      <c r="I5626">
        <v>1.430177069391984E-7</v>
      </c>
      <c r="J5626">
        <v>1.37062947815619E-5</v>
      </c>
      <c r="K5626">
        <v>1.5125665542038067</v>
      </c>
      <c r="L5626">
        <v>-14.062867897932112</v>
      </c>
      <c r="M5626">
        <v>0</v>
      </c>
    </row>
    <row r="5627" spans="1:15" x14ac:dyDescent="0.15">
      <c r="A5627">
        <v>277</v>
      </c>
      <c r="B5627" t="s">
        <v>120</v>
      </c>
      <c r="C5627" t="s">
        <v>464</v>
      </c>
      <c r="D5627">
        <v>14</v>
      </c>
      <c r="E5627">
        <v>10938122.55859375</v>
      </c>
      <c r="F5627">
        <v>10939575.1953125</v>
      </c>
      <c r="G5627">
        <v>10938848.876953125</v>
      </c>
      <c r="H5627">
        <v>10657451.849342266</v>
      </c>
      <c r="I5627">
        <v>1.6166087989858564E-7</v>
      </c>
      <c r="J5627">
        <v>1.3724937954521287E-5</v>
      </c>
      <c r="K5627">
        <v>1.7149214431032622</v>
      </c>
      <c r="L5627">
        <v>-2.5724555734902741</v>
      </c>
      <c r="M5627">
        <v>0</v>
      </c>
    </row>
    <row r="5628" spans="1:15" x14ac:dyDescent="0.15">
      <c r="A5628">
        <v>277</v>
      </c>
      <c r="B5628" t="s">
        <v>120</v>
      </c>
      <c r="C5628" t="s">
        <v>464</v>
      </c>
      <c r="D5628">
        <v>15</v>
      </c>
      <c r="E5628">
        <v>10938848.876953125</v>
      </c>
      <c r="F5628">
        <v>10939575.1953125</v>
      </c>
      <c r="G5628">
        <v>10939212.036132813</v>
      </c>
      <c r="H5628">
        <v>11289728.939608429</v>
      </c>
      <c r="I5628">
        <v>1.7099317106944869E-7</v>
      </c>
      <c r="J5628">
        <v>1.373427024569215E-5</v>
      </c>
      <c r="K5628">
        <v>1.8166629808937707</v>
      </c>
      <c r="L5628">
        <v>3.2042244205326647</v>
      </c>
      <c r="M5628">
        <v>0</v>
      </c>
    </row>
    <row r="5629" spans="1:15" x14ac:dyDescent="0.15">
      <c r="A5629">
        <v>277</v>
      </c>
      <c r="B5629" t="s">
        <v>120</v>
      </c>
      <c r="C5629" t="s">
        <v>464</v>
      </c>
      <c r="D5629">
        <v>16</v>
      </c>
      <c r="E5629">
        <v>10938848.876953125</v>
      </c>
      <c r="F5629">
        <v>10939212.036132813</v>
      </c>
      <c r="G5629">
        <v>10939030.456542969</v>
      </c>
      <c r="H5629">
        <v>10973340.775941076</v>
      </c>
      <c r="I5629">
        <v>1.6632676632211509E-7</v>
      </c>
      <c r="J5629">
        <v>1.3729603840944816E-5</v>
      </c>
      <c r="K5629">
        <v>1.7657520451572235</v>
      </c>
      <c r="L5629">
        <v>0.31365046047188722</v>
      </c>
      <c r="M5629">
        <v>0</v>
      </c>
    </row>
    <row r="5630" spans="1:15" x14ac:dyDescent="0.15">
      <c r="A5630">
        <v>277</v>
      </c>
      <c r="B5630" t="s">
        <v>120</v>
      </c>
      <c r="C5630" t="s">
        <v>465</v>
      </c>
      <c r="D5630">
        <v>16</v>
      </c>
      <c r="E5630">
        <v>10938848.876953125</v>
      </c>
      <c r="F5630">
        <v>10939212.036132813</v>
      </c>
      <c r="G5630">
        <v>10939030.456542969</v>
      </c>
      <c r="H5630">
        <v>10973340.775941076</v>
      </c>
      <c r="I5630">
        <v>1.6632676632211509E-7</v>
      </c>
      <c r="J5630">
        <v>1.3729603840944816E-5</v>
      </c>
      <c r="K5630">
        <v>1.7657520451572235</v>
      </c>
      <c r="L5630">
        <v>0.31365046047188722</v>
      </c>
      <c r="M5630">
        <v>0</v>
      </c>
      <c r="N5630" t="s">
        <v>466</v>
      </c>
      <c r="O5630" t="s">
        <v>467</v>
      </c>
    </row>
    <row r="5631" spans="1:15" x14ac:dyDescent="0.15">
      <c r="A5631">
        <v>278</v>
      </c>
      <c r="B5631" t="s">
        <v>121</v>
      </c>
      <c r="C5631" t="s">
        <v>461</v>
      </c>
      <c r="D5631">
        <v>0</v>
      </c>
      <c r="E5631">
        <v>100000</v>
      </c>
      <c r="F5631">
        <v>12000000</v>
      </c>
      <c r="G5631">
        <v>100000</v>
      </c>
      <c r="H5631">
        <v>-47687.402298729874</v>
      </c>
      <c r="I5631">
        <v>-1.6501608594304506E-5</v>
      </c>
      <c r="J5631">
        <v>-3.1496565544536385E-6</v>
      </c>
      <c r="K5631">
        <v>-1.0077886994026666E-2</v>
      </c>
      <c r="L5631">
        <v>-147.68740229872986</v>
      </c>
      <c r="M5631">
        <v>0</v>
      </c>
      <c r="O5631" t="s">
        <v>462</v>
      </c>
    </row>
    <row r="5632" spans="1:15" x14ac:dyDescent="0.15">
      <c r="A5632">
        <v>278</v>
      </c>
      <c r="B5632" t="s">
        <v>121</v>
      </c>
      <c r="C5632" t="s">
        <v>461</v>
      </c>
      <c r="D5632">
        <v>0</v>
      </c>
      <c r="E5632">
        <v>100000</v>
      </c>
      <c r="F5632">
        <v>12000000</v>
      </c>
      <c r="G5632">
        <v>12000000</v>
      </c>
      <c r="H5632">
        <v>2.4106821476779546E+17</v>
      </c>
      <c r="I5632">
        <v>47.459470416413026</v>
      </c>
      <c r="J5632">
        <v>47.459483768365068</v>
      </c>
      <c r="K5632">
        <v>50945493131.763657</v>
      </c>
      <c r="L5632">
        <v>2008901789631.6289</v>
      </c>
      <c r="M5632">
        <v>0</v>
      </c>
      <c r="O5632" t="s">
        <v>463</v>
      </c>
    </row>
    <row r="5633" spans="1:13" x14ac:dyDescent="0.15">
      <c r="A5633">
        <v>278</v>
      </c>
      <c r="B5633" t="s">
        <v>121</v>
      </c>
      <c r="C5633" t="s">
        <v>464</v>
      </c>
      <c r="D5633">
        <v>1</v>
      </c>
      <c r="E5633">
        <v>100000</v>
      </c>
      <c r="F5633">
        <v>12000000</v>
      </c>
      <c r="G5633">
        <v>6050000</v>
      </c>
      <c r="H5633">
        <v>5188969243.2864838</v>
      </c>
      <c r="I5633">
        <v>2.7657950260979513E-5</v>
      </c>
      <c r="J5633">
        <v>4.1009902300830379E-5</v>
      </c>
      <c r="K5633">
        <v>1096.5966508667229</v>
      </c>
      <c r="L5633">
        <v>85668.08666589229</v>
      </c>
      <c r="M5633">
        <v>0</v>
      </c>
    </row>
    <row r="5634" spans="1:13" x14ac:dyDescent="0.15">
      <c r="A5634">
        <v>278</v>
      </c>
      <c r="B5634" t="s">
        <v>121</v>
      </c>
      <c r="C5634" t="s">
        <v>464</v>
      </c>
      <c r="D5634">
        <v>2</v>
      </c>
      <c r="E5634">
        <v>100000</v>
      </c>
      <c r="F5634">
        <v>6050000</v>
      </c>
      <c r="G5634">
        <v>3075000</v>
      </c>
      <c r="H5634">
        <v>-193413.37805710983</v>
      </c>
      <c r="I5634">
        <v>-1.2021859580948777E-5</v>
      </c>
      <c r="J5634">
        <v>1.3300924589020881E-6</v>
      </c>
      <c r="K5634">
        <v>-4.0874488297393076E-2</v>
      </c>
      <c r="L5634">
        <v>-106.28986595307674</v>
      </c>
      <c r="M5634">
        <v>0</v>
      </c>
    </row>
    <row r="5635" spans="1:13" x14ac:dyDescent="0.15">
      <c r="A5635">
        <v>278</v>
      </c>
      <c r="B5635" t="s">
        <v>121</v>
      </c>
      <c r="C5635" t="s">
        <v>464</v>
      </c>
      <c r="D5635">
        <v>3</v>
      </c>
      <c r="E5635">
        <v>3075000</v>
      </c>
      <c r="F5635">
        <v>6050000</v>
      </c>
      <c r="G5635">
        <v>4562500</v>
      </c>
      <c r="H5635">
        <v>-1978352.7965386133</v>
      </c>
      <c r="I5635">
        <v>-8.2515596445588948E-6</v>
      </c>
      <c r="J5635">
        <v>5.1003923952919714E-6</v>
      </c>
      <c r="K5635">
        <v>-0.41808978801019325</v>
      </c>
      <c r="L5635">
        <v>-143.36115718440797</v>
      </c>
      <c r="M5635">
        <v>0</v>
      </c>
    </row>
    <row r="5636" spans="1:13" x14ac:dyDescent="0.15">
      <c r="A5636">
        <v>278</v>
      </c>
      <c r="B5636" t="s">
        <v>121</v>
      </c>
      <c r="C5636" t="s">
        <v>464</v>
      </c>
      <c r="D5636">
        <v>4</v>
      </c>
      <c r="E5636">
        <v>4562500</v>
      </c>
      <c r="F5636">
        <v>6050000</v>
      </c>
      <c r="G5636">
        <v>5306250</v>
      </c>
      <c r="H5636">
        <v>-91635553.584247455</v>
      </c>
      <c r="I5636">
        <v>-3.0574366184874787E-6</v>
      </c>
      <c r="J5636">
        <v>1.0294515421363388E-5</v>
      </c>
      <c r="K5636">
        <v>-19.365549582089898</v>
      </c>
      <c r="L5636">
        <v>-1826.9362277361122</v>
      </c>
      <c r="M5636">
        <v>0</v>
      </c>
    </row>
    <row r="5637" spans="1:13" x14ac:dyDescent="0.15">
      <c r="A5637">
        <v>278</v>
      </c>
      <c r="B5637" t="s">
        <v>121</v>
      </c>
      <c r="C5637" t="s">
        <v>464</v>
      </c>
      <c r="D5637">
        <v>5</v>
      </c>
      <c r="E5637">
        <v>5306250</v>
      </c>
      <c r="F5637">
        <v>6050000</v>
      </c>
      <c r="G5637">
        <v>5678125</v>
      </c>
      <c r="H5637">
        <v>738696659.06606901</v>
      </c>
      <c r="I5637">
        <v>6.1012816775653545E-6</v>
      </c>
      <c r="J5637">
        <v>1.9453233717416221E-5</v>
      </c>
      <c r="K5637">
        <v>156.11044204710575</v>
      </c>
      <c r="L5637">
        <v>12909.517385863626</v>
      </c>
      <c r="M5637">
        <v>0</v>
      </c>
    </row>
    <row r="5638" spans="1:13" x14ac:dyDescent="0.15">
      <c r="A5638">
        <v>278</v>
      </c>
      <c r="B5638" t="s">
        <v>121</v>
      </c>
      <c r="C5638" t="s">
        <v>464</v>
      </c>
      <c r="D5638">
        <v>6</v>
      </c>
      <c r="E5638">
        <v>5306250</v>
      </c>
      <c r="F5638">
        <v>5678125</v>
      </c>
      <c r="G5638">
        <v>5492187.5</v>
      </c>
      <c r="H5638">
        <v>6056510.8757828223</v>
      </c>
      <c r="I5638">
        <v>9.1701146255056902E-8</v>
      </c>
      <c r="J5638">
        <v>1.3443653186105923E-5</v>
      </c>
      <c r="K5638">
        <v>1.2799361936697156</v>
      </c>
      <c r="L5638">
        <v>10.275020213399893</v>
      </c>
      <c r="M5638">
        <v>0</v>
      </c>
    </row>
    <row r="5639" spans="1:13" x14ac:dyDescent="0.15">
      <c r="A5639">
        <v>278</v>
      </c>
      <c r="B5639" t="s">
        <v>121</v>
      </c>
      <c r="C5639" t="s">
        <v>464</v>
      </c>
      <c r="D5639">
        <v>7</v>
      </c>
      <c r="E5639">
        <v>5306250</v>
      </c>
      <c r="F5639">
        <v>5492187.5</v>
      </c>
      <c r="G5639">
        <v>5399218.75</v>
      </c>
      <c r="H5639">
        <v>-86199921.787735686</v>
      </c>
      <c r="I5639">
        <v>-2.0896640883517142E-6</v>
      </c>
      <c r="J5639">
        <v>1.1262287951499152E-5</v>
      </c>
      <c r="K5639">
        <v>-18.216825173844185</v>
      </c>
      <c r="L5639">
        <v>-1696.5258267732843</v>
      </c>
      <c r="M5639">
        <v>0</v>
      </c>
    </row>
    <row r="5640" spans="1:13" x14ac:dyDescent="0.15">
      <c r="A5640">
        <v>278</v>
      </c>
      <c r="B5640" t="s">
        <v>121</v>
      </c>
      <c r="C5640" t="s">
        <v>464</v>
      </c>
      <c r="D5640">
        <v>8</v>
      </c>
      <c r="E5640">
        <v>5399218.75</v>
      </c>
      <c r="F5640">
        <v>5492187.5</v>
      </c>
      <c r="G5640">
        <v>5445703.125</v>
      </c>
      <c r="H5640">
        <v>-57525805.622135393</v>
      </c>
      <c r="I5640">
        <v>-1.0901846354301932E-6</v>
      </c>
      <c r="J5640">
        <v>1.2261767404420673E-5</v>
      </c>
      <c r="K5640">
        <v>-12.157059104803983</v>
      </c>
      <c r="L5640">
        <v>-1156.3522157138411</v>
      </c>
      <c r="M5640">
        <v>0</v>
      </c>
    </row>
    <row r="5641" spans="1:13" x14ac:dyDescent="0.15">
      <c r="A5641">
        <v>278</v>
      </c>
      <c r="B5641" t="s">
        <v>121</v>
      </c>
      <c r="C5641" t="s">
        <v>464</v>
      </c>
      <c r="D5641">
        <v>9</v>
      </c>
      <c r="E5641">
        <v>5445703.125</v>
      </c>
      <c r="F5641">
        <v>5492187.5</v>
      </c>
      <c r="G5641">
        <v>5468945.3125</v>
      </c>
      <c r="H5641">
        <v>-30417143.285178743</v>
      </c>
      <c r="I5641">
        <v>-5.1289519033232947E-7</v>
      </c>
      <c r="J5641">
        <v>1.2839056849518537E-5</v>
      </c>
      <c r="K5641">
        <v>-6.4281239474709855</v>
      </c>
      <c r="L5641">
        <v>-656.17932795298441</v>
      </c>
      <c r="M5641">
        <v>0</v>
      </c>
    </row>
    <row r="5642" spans="1:13" x14ac:dyDescent="0.15">
      <c r="A5642">
        <v>278</v>
      </c>
      <c r="B5642" t="s">
        <v>121</v>
      </c>
      <c r="C5642" t="s">
        <v>464</v>
      </c>
      <c r="D5642">
        <v>10</v>
      </c>
      <c r="E5642">
        <v>5468945.3125</v>
      </c>
      <c r="F5642">
        <v>5492187.5</v>
      </c>
      <c r="G5642">
        <v>5480566.40625</v>
      </c>
      <c r="H5642">
        <v>-13415826.817801515</v>
      </c>
      <c r="I5642">
        <v>-2.1413938749601491E-7</v>
      </c>
      <c r="J5642">
        <v>1.3137812652354851E-5</v>
      </c>
      <c r="K5642">
        <v>-2.8351971397871067</v>
      </c>
      <c r="L5642">
        <v>-344.78905688474458</v>
      </c>
      <c r="M5642">
        <v>0</v>
      </c>
    </row>
    <row r="5643" spans="1:13" x14ac:dyDescent="0.15">
      <c r="A5643">
        <v>278</v>
      </c>
      <c r="B5643" t="s">
        <v>121</v>
      </c>
      <c r="C5643" t="s">
        <v>464</v>
      </c>
      <c r="D5643">
        <v>11</v>
      </c>
      <c r="E5643">
        <v>5480566.40625</v>
      </c>
      <c r="F5643">
        <v>5492187.5</v>
      </c>
      <c r="G5643">
        <v>5486376.953125</v>
      </c>
      <c r="H5643">
        <v>-3996625.7006434244</v>
      </c>
      <c r="I5643">
        <v>-6.211559231636048E-8</v>
      </c>
      <c r="J5643">
        <v>1.3289836447534506E-5</v>
      </c>
      <c r="K5643">
        <v>-0.84461598298424934</v>
      </c>
      <c r="L5643">
        <v>-172.84635625277215</v>
      </c>
      <c r="M5643">
        <v>0</v>
      </c>
    </row>
    <row r="5644" spans="1:13" x14ac:dyDescent="0.15">
      <c r="A5644">
        <v>278</v>
      </c>
      <c r="B5644" t="s">
        <v>121</v>
      </c>
      <c r="C5644" t="s">
        <v>464</v>
      </c>
      <c r="D5644">
        <v>12</v>
      </c>
      <c r="E5644">
        <v>5486376.953125</v>
      </c>
      <c r="F5644">
        <v>5492187.5</v>
      </c>
      <c r="G5644">
        <v>5489282.2265625</v>
      </c>
      <c r="H5644">
        <v>949722.41216038552</v>
      </c>
      <c r="I5644">
        <v>1.4567993619804583E-8</v>
      </c>
      <c r="J5644">
        <v>1.3366520033470671E-5</v>
      </c>
      <c r="K5644">
        <v>0.2007069935470506</v>
      </c>
      <c r="L5644">
        <v>-82.698604790901399</v>
      </c>
      <c r="M5644">
        <v>0</v>
      </c>
    </row>
    <row r="5645" spans="1:13" x14ac:dyDescent="0.15">
      <c r="A5645">
        <v>278</v>
      </c>
      <c r="B5645" t="s">
        <v>121</v>
      </c>
      <c r="C5645" t="s">
        <v>464</v>
      </c>
      <c r="D5645">
        <v>13</v>
      </c>
      <c r="E5645">
        <v>5489282.2265625</v>
      </c>
      <c r="F5645">
        <v>5492187.5</v>
      </c>
      <c r="G5645">
        <v>5490734.86328125</v>
      </c>
      <c r="H5645">
        <v>3482853.322061378</v>
      </c>
      <c r="I5645">
        <v>5.3076995942642692E-8</v>
      </c>
      <c r="J5645">
        <v>1.3405029035793509E-5</v>
      </c>
      <c r="K5645">
        <v>0.73603929978462668</v>
      </c>
      <c r="L5645">
        <v>-36.568539388914637</v>
      </c>
      <c r="M5645">
        <v>0</v>
      </c>
    </row>
    <row r="5646" spans="1:13" x14ac:dyDescent="0.15">
      <c r="A5646">
        <v>278</v>
      </c>
      <c r="B5646" t="s">
        <v>121</v>
      </c>
      <c r="C5646" t="s">
        <v>464</v>
      </c>
      <c r="D5646">
        <v>14</v>
      </c>
      <c r="E5646">
        <v>5490734.86328125</v>
      </c>
      <c r="F5646">
        <v>5492187.5</v>
      </c>
      <c r="G5646">
        <v>5491461.181640625</v>
      </c>
      <c r="H5646">
        <v>4764653.6240201592</v>
      </c>
      <c r="I5646">
        <v>7.2375464172057247E-8</v>
      </c>
      <c r="J5646">
        <v>1.3424327504022923E-5</v>
      </c>
      <c r="K5646">
        <v>1.0069250677098365</v>
      </c>
      <c r="L5646">
        <v>-13.235230726029192</v>
      </c>
      <c r="M5646">
        <v>0</v>
      </c>
    </row>
    <row r="5647" spans="1:13" x14ac:dyDescent="0.15">
      <c r="A5647">
        <v>278</v>
      </c>
      <c r="B5647" t="s">
        <v>121</v>
      </c>
      <c r="C5647" t="s">
        <v>464</v>
      </c>
      <c r="D5647">
        <v>15</v>
      </c>
      <c r="E5647">
        <v>5491461.181640625</v>
      </c>
      <c r="F5647">
        <v>5492187.5</v>
      </c>
      <c r="G5647">
        <v>5491824.3408203125</v>
      </c>
      <c r="H5647">
        <v>5409314.2018978558</v>
      </c>
      <c r="I5647">
        <v>8.2034766242033237E-8</v>
      </c>
      <c r="J5647">
        <v>1.3433986806092899E-5</v>
      </c>
      <c r="K5647">
        <v>1.1431626512262778</v>
      </c>
      <c r="L5647">
        <v>-1.5024176630917538</v>
      </c>
      <c r="M5647">
        <v>0</v>
      </c>
    </row>
    <row r="5648" spans="1:13" x14ac:dyDescent="0.15">
      <c r="A5648">
        <v>278</v>
      </c>
      <c r="B5648" t="s">
        <v>121</v>
      </c>
      <c r="C5648" t="s">
        <v>464</v>
      </c>
      <c r="D5648">
        <v>16</v>
      </c>
      <c r="E5648">
        <v>5491824.3408203125</v>
      </c>
      <c r="F5648">
        <v>5492187.5</v>
      </c>
      <c r="G5648">
        <v>5492005.9204101563</v>
      </c>
      <c r="H5648">
        <v>5732595.274395667</v>
      </c>
      <c r="I5648">
        <v>8.6867071175464198E-8</v>
      </c>
      <c r="J5648">
        <v>1.343881911102633E-5</v>
      </c>
      <c r="K5648">
        <v>1.2114823742326086</v>
      </c>
      <c r="L5648">
        <v>4.3807191301706201</v>
      </c>
      <c r="M5648">
        <v>0</v>
      </c>
    </row>
    <row r="5649" spans="1:15" x14ac:dyDescent="0.15">
      <c r="A5649">
        <v>278</v>
      </c>
      <c r="B5649" t="s">
        <v>121</v>
      </c>
      <c r="C5649" t="s">
        <v>464</v>
      </c>
      <c r="D5649">
        <v>17</v>
      </c>
      <c r="E5649">
        <v>5491824.3408203125</v>
      </c>
      <c r="F5649">
        <v>5492005.9204101563</v>
      </c>
      <c r="G5649">
        <v>5491915.1306152344</v>
      </c>
      <c r="H5649">
        <v>5570875.4536168436</v>
      </c>
      <c r="I5649">
        <v>8.4450697482010007E-8</v>
      </c>
      <c r="J5649">
        <v>1.3436402737332876E-5</v>
      </c>
      <c r="K5649">
        <v>1.1773057573497334</v>
      </c>
      <c r="L5649">
        <v>1.4377557031323538</v>
      </c>
      <c r="M5649">
        <v>0</v>
      </c>
    </row>
    <row r="5650" spans="1:15" x14ac:dyDescent="0.15">
      <c r="A5650">
        <v>278</v>
      </c>
      <c r="B5650" t="s">
        <v>121</v>
      </c>
      <c r="C5650" t="s">
        <v>464</v>
      </c>
      <c r="D5650">
        <v>18</v>
      </c>
      <c r="E5650">
        <v>5491824.3408203125</v>
      </c>
      <c r="F5650">
        <v>5491915.1306152344</v>
      </c>
      <c r="G5650">
        <v>5491869.7357177734</v>
      </c>
      <c r="H5650">
        <v>5490002.8161891904</v>
      </c>
      <c r="I5650">
        <v>8.3241596990420394E-8</v>
      </c>
      <c r="J5650">
        <v>1.3435193636841287E-5</v>
      </c>
      <c r="K5650">
        <v>1.1602147592744096</v>
      </c>
      <c r="L5650">
        <v>-3.3994242733782959E-2</v>
      </c>
      <c r="M5650">
        <v>0</v>
      </c>
    </row>
    <row r="5651" spans="1:15" x14ac:dyDescent="0.15">
      <c r="A5651">
        <v>278</v>
      </c>
      <c r="B5651" t="s">
        <v>121</v>
      </c>
      <c r="C5651" t="s">
        <v>465</v>
      </c>
      <c r="D5651">
        <v>18</v>
      </c>
      <c r="E5651">
        <v>5491824.3408203125</v>
      </c>
      <c r="F5651">
        <v>5491915.1306152344</v>
      </c>
      <c r="G5651">
        <v>5491869.7357177734</v>
      </c>
      <c r="H5651">
        <v>5490002.8161891904</v>
      </c>
      <c r="I5651">
        <v>8.3241596990420394E-8</v>
      </c>
      <c r="J5651">
        <v>1.3435193636841287E-5</v>
      </c>
      <c r="K5651">
        <v>1.1602147592744096</v>
      </c>
      <c r="L5651">
        <v>-3.3994242733782959E-2</v>
      </c>
      <c r="M5651">
        <v>0</v>
      </c>
      <c r="N5651" t="s">
        <v>466</v>
      </c>
      <c r="O5651" t="s">
        <v>467</v>
      </c>
    </row>
    <row r="5652" spans="1:15" x14ac:dyDescent="0.15">
      <c r="A5652">
        <v>279</v>
      </c>
      <c r="B5652" t="s">
        <v>123</v>
      </c>
      <c r="C5652" t="s">
        <v>461</v>
      </c>
      <c r="D5652">
        <v>0</v>
      </c>
      <c r="E5652">
        <v>100000</v>
      </c>
      <c r="F5652">
        <v>12000000</v>
      </c>
      <c r="G5652">
        <v>100000</v>
      </c>
      <c r="H5652">
        <v>-54227.203949132461</v>
      </c>
      <c r="I5652">
        <v>-1.2675398892142797E-5</v>
      </c>
      <c r="J5652">
        <v>-2.4089668826914869E-6</v>
      </c>
      <c r="K5652">
        <v>-1.0811281249365373E-2</v>
      </c>
      <c r="L5652">
        <v>-154.22720394913247</v>
      </c>
      <c r="M5652">
        <v>0</v>
      </c>
      <c r="O5652" t="s">
        <v>462</v>
      </c>
    </row>
    <row r="5653" spans="1:15" x14ac:dyDescent="0.15">
      <c r="A5653">
        <v>279</v>
      </c>
      <c r="B5653" t="s">
        <v>123</v>
      </c>
      <c r="C5653" t="s">
        <v>461</v>
      </c>
      <c r="D5653">
        <v>0</v>
      </c>
      <c r="E5653">
        <v>100000</v>
      </c>
      <c r="F5653">
        <v>12000000</v>
      </c>
      <c r="G5653">
        <v>12000000</v>
      </c>
      <c r="H5653">
        <v>2818755302466237.5</v>
      </c>
      <c r="I5653">
        <v>0.71406323365743885</v>
      </c>
      <c r="J5653">
        <v>0.71407350008944825</v>
      </c>
      <c r="K5653">
        <v>561975431.67980337</v>
      </c>
      <c r="L5653">
        <v>23489627420.551979</v>
      </c>
      <c r="M5653">
        <v>0</v>
      </c>
      <c r="O5653" t="s">
        <v>463</v>
      </c>
    </row>
    <row r="5654" spans="1:15" x14ac:dyDescent="0.15">
      <c r="A5654">
        <v>279</v>
      </c>
      <c r="B5654" t="s">
        <v>123</v>
      </c>
      <c r="C5654" t="s">
        <v>464</v>
      </c>
      <c r="D5654">
        <v>1</v>
      </c>
      <c r="E5654">
        <v>100000</v>
      </c>
      <c r="F5654">
        <v>12000000</v>
      </c>
      <c r="G5654">
        <v>6050000</v>
      </c>
      <c r="H5654">
        <v>4312649.2983044321</v>
      </c>
      <c r="I5654">
        <v>5.297936847117719E-8</v>
      </c>
      <c r="J5654">
        <v>1.0319411377922487E-5</v>
      </c>
      <c r="K5654">
        <v>0.85981317675135938</v>
      </c>
      <c r="L5654">
        <v>-28.716540523893684</v>
      </c>
      <c r="M5654">
        <v>0</v>
      </c>
    </row>
    <row r="5655" spans="1:15" x14ac:dyDescent="0.15">
      <c r="A5655">
        <v>279</v>
      </c>
      <c r="B5655" t="s">
        <v>123</v>
      </c>
      <c r="C5655" t="s">
        <v>464</v>
      </c>
      <c r="D5655">
        <v>2</v>
      </c>
      <c r="E5655">
        <v>6050000</v>
      </c>
      <c r="F5655">
        <v>12000000</v>
      </c>
      <c r="G5655">
        <v>9025000</v>
      </c>
      <c r="H5655">
        <v>2109631957781.3477</v>
      </c>
      <c r="I5655">
        <v>1.922919792495982E-3</v>
      </c>
      <c r="J5655">
        <v>1.9331862245054333E-3</v>
      </c>
      <c r="K5655">
        <v>420597.4633989649</v>
      </c>
      <c r="L5655">
        <v>23375323.354917981</v>
      </c>
      <c r="M5655">
        <v>0</v>
      </c>
    </row>
    <row r="5656" spans="1:15" x14ac:dyDescent="0.15">
      <c r="A5656">
        <v>279</v>
      </c>
      <c r="B5656" t="s">
        <v>123</v>
      </c>
      <c r="C5656" t="s">
        <v>464</v>
      </c>
      <c r="D5656">
        <v>3</v>
      </c>
      <c r="E5656">
        <v>6050000</v>
      </c>
      <c r="F5656">
        <v>9025000</v>
      </c>
      <c r="G5656">
        <v>7537500</v>
      </c>
      <c r="H5656">
        <v>58306798748.160843</v>
      </c>
      <c r="I5656">
        <v>1.2224154659919972E-4</v>
      </c>
      <c r="J5656">
        <v>1.3250797860865103E-4</v>
      </c>
      <c r="K5656">
        <v>11624.630335132677</v>
      </c>
      <c r="L5656">
        <v>773456.20229732466</v>
      </c>
      <c r="M5656">
        <v>0</v>
      </c>
    </row>
    <row r="5657" spans="1:15" x14ac:dyDescent="0.15">
      <c r="A5657">
        <v>279</v>
      </c>
      <c r="B5657" t="s">
        <v>123</v>
      </c>
      <c r="C5657" t="s">
        <v>464</v>
      </c>
      <c r="D5657">
        <v>4</v>
      </c>
      <c r="E5657">
        <v>6050000</v>
      </c>
      <c r="F5657">
        <v>7537500</v>
      </c>
      <c r="G5657">
        <v>6793750</v>
      </c>
      <c r="H5657">
        <v>7311094240.1476946</v>
      </c>
      <c r="I5657">
        <v>2.6194101711083661E-5</v>
      </c>
      <c r="J5657">
        <v>3.6460533720534971E-5</v>
      </c>
      <c r="K5657">
        <v>1457.6133437563396</v>
      </c>
      <c r="L5657">
        <v>107515.00261486947</v>
      </c>
      <c r="M5657">
        <v>0</v>
      </c>
    </row>
    <row r="5658" spans="1:15" x14ac:dyDescent="0.15">
      <c r="A5658">
        <v>279</v>
      </c>
      <c r="B5658" t="s">
        <v>123</v>
      </c>
      <c r="C5658" t="s">
        <v>464</v>
      </c>
      <c r="D5658">
        <v>5</v>
      </c>
      <c r="E5658">
        <v>6050000</v>
      </c>
      <c r="F5658">
        <v>6793750</v>
      </c>
      <c r="G5658">
        <v>6421875</v>
      </c>
      <c r="H5658">
        <v>1788058921.7549572</v>
      </c>
      <c r="I5658">
        <v>9.0664413140094426E-6</v>
      </c>
      <c r="J5658">
        <v>1.9332873323460753E-5</v>
      </c>
      <c r="K5658">
        <v>356.48542586970501</v>
      </c>
      <c r="L5658">
        <v>27743.253282802252</v>
      </c>
      <c r="M5658">
        <v>0</v>
      </c>
    </row>
    <row r="5659" spans="1:15" x14ac:dyDescent="0.15">
      <c r="A5659">
        <v>279</v>
      </c>
      <c r="B5659" t="s">
        <v>123</v>
      </c>
      <c r="C5659" t="s">
        <v>464</v>
      </c>
      <c r="D5659">
        <v>6</v>
      </c>
      <c r="E5659">
        <v>6050000</v>
      </c>
      <c r="F5659">
        <v>6421875</v>
      </c>
      <c r="G5659">
        <v>6235937.5</v>
      </c>
      <c r="H5659">
        <v>573492871.24059951</v>
      </c>
      <c r="I5659">
        <v>3.8465987825923519E-6</v>
      </c>
      <c r="J5659">
        <v>1.4113030792043662E-5</v>
      </c>
      <c r="K5659">
        <v>114.33731179103872</v>
      </c>
      <c r="L5659">
        <v>9096.5782408915984</v>
      </c>
      <c r="M5659">
        <v>0</v>
      </c>
    </row>
    <row r="5660" spans="1:15" x14ac:dyDescent="0.15">
      <c r="A5660">
        <v>279</v>
      </c>
      <c r="B5660" t="s">
        <v>123</v>
      </c>
      <c r="C5660" t="s">
        <v>464</v>
      </c>
      <c r="D5660">
        <v>7</v>
      </c>
      <c r="E5660">
        <v>6050000</v>
      </c>
      <c r="F5660">
        <v>6235937.5</v>
      </c>
      <c r="G5660">
        <v>6142968.75</v>
      </c>
      <c r="H5660">
        <v>204453517.30514544</v>
      </c>
      <c r="I5660">
        <v>1.7996141815942184E-6</v>
      </c>
      <c r="J5660">
        <v>1.2066046191045529E-5</v>
      </c>
      <c r="K5660">
        <v>40.761911310813218</v>
      </c>
      <c r="L5660">
        <v>3228.2526027036265</v>
      </c>
      <c r="M5660">
        <v>0</v>
      </c>
    </row>
    <row r="5661" spans="1:15" x14ac:dyDescent="0.15">
      <c r="A5661">
        <v>279</v>
      </c>
      <c r="B5661" t="s">
        <v>123</v>
      </c>
      <c r="C5661" t="s">
        <v>464</v>
      </c>
      <c r="D5661">
        <v>8</v>
      </c>
      <c r="E5661">
        <v>6050000</v>
      </c>
      <c r="F5661">
        <v>6142968.75</v>
      </c>
      <c r="G5661">
        <v>6096484.375</v>
      </c>
      <c r="H5661">
        <v>86570193.65810433</v>
      </c>
      <c r="I5661">
        <v>8.9168390934987823E-7</v>
      </c>
      <c r="J5661">
        <v>1.1158115918801188E-5</v>
      </c>
      <c r="K5661">
        <v>17.259505253631389</v>
      </c>
      <c r="L5661">
        <v>1320.0018950775107</v>
      </c>
      <c r="M5661">
        <v>0</v>
      </c>
    </row>
    <row r="5662" spans="1:15" x14ac:dyDescent="0.15">
      <c r="A5662">
        <v>279</v>
      </c>
      <c r="B5662" t="s">
        <v>123</v>
      </c>
      <c r="C5662" t="s">
        <v>464</v>
      </c>
      <c r="D5662">
        <v>9</v>
      </c>
      <c r="E5662">
        <v>6050000</v>
      </c>
      <c r="F5662">
        <v>6096484.375</v>
      </c>
      <c r="G5662">
        <v>6073242.1875</v>
      </c>
      <c r="H5662">
        <v>41358598.939779095</v>
      </c>
      <c r="I5662">
        <v>4.63990346516356E-7</v>
      </c>
      <c r="J5662">
        <v>1.0730422355967666E-5</v>
      </c>
      <c r="K5662">
        <v>8.2456666148063444</v>
      </c>
      <c r="L5662">
        <v>580.99703029962689</v>
      </c>
      <c r="M5662">
        <v>0</v>
      </c>
    </row>
    <row r="5663" spans="1:15" x14ac:dyDescent="0.15">
      <c r="A5663">
        <v>279</v>
      </c>
      <c r="B5663" t="s">
        <v>123</v>
      </c>
      <c r="C5663" t="s">
        <v>464</v>
      </c>
      <c r="D5663">
        <v>10</v>
      </c>
      <c r="E5663">
        <v>6050000</v>
      </c>
      <c r="F5663">
        <v>6073242.1875</v>
      </c>
      <c r="G5663">
        <v>6061621.09375</v>
      </c>
      <c r="H5663">
        <v>21859768.925151721</v>
      </c>
      <c r="I5663">
        <v>2.5644235472569198E-7</v>
      </c>
      <c r="J5663">
        <v>1.0522874364177002E-5</v>
      </c>
      <c r="K5663">
        <v>4.3581835810240692</v>
      </c>
      <c r="L5663">
        <v>260.62578948873647</v>
      </c>
      <c r="M5663">
        <v>0</v>
      </c>
    </row>
    <row r="5664" spans="1:15" x14ac:dyDescent="0.15">
      <c r="A5664">
        <v>279</v>
      </c>
      <c r="B5664" t="s">
        <v>123</v>
      </c>
      <c r="C5664" t="s">
        <v>464</v>
      </c>
      <c r="D5664">
        <v>11</v>
      </c>
      <c r="E5664">
        <v>6050000</v>
      </c>
      <c r="F5664">
        <v>6061621.09375</v>
      </c>
      <c r="G5664">
        <v>6055810.546875</v>
      </c>
      <c r="H5664">
        <v>12847731.1039808</v>
      </c>
      <c r="I5664">
        <v>1.5420559109571959E-7</v>
      </c>
      <c r="J5664">
        <v>1.042063760054703E-5</v>
      </c>
      <c r="K5664">
        <v>2.5614530026598961</v>
      </c>
      <c r="L5664">
        <v>112.15543327409173</v>
      </c>
      <c r="M5664">
        <v>0</v>
      </c>
    </row>
    <row r="5665" spans="1:15" x14ac:dyDescent="0.15">
      <c r="A5665">
        <v>279</v>
      </c>
      <c r="B5665" t="s">
        <v>123</v>
      </c>
      <c r="C5665" t="s">
        <v>464</v>
      </c>
      <c r="D5665">
        <v>12</v>
      </c>
      <c r="E5665">
        <v>6050000</v>
      </c>
      <c r="F5665">
        <v>6055810.546875</v>
      </c>
      <c r="G5665">
        <v>6052905.2734375</v>
      </c>
      <c r="H5665">
        <v>8521202.7513471432</v>
      </c>
      <c r="I5665">
        <v>1.0346628256870239E-7</v>
      </c>
      <c r="J5665">
        <v>1.0369898292020013E-5</v>
      </c>
      <c r="K5665">
        <v>1.6988727579260305</v>
      </c>
      <c r="L5665">
        <v>40.778723049598867</v>
      </c>
      <c r="M5665">
        <v>0</v>
      </c>
    </row>
    <row r="5666" spans="1:15" x14ac:dyDescent="0.15">
      <c r="A5666">
        <v>279</v>
      </c>
      <c r="B5666" t="s">
        <v>123</v>
      </c>
      <c r="C5666" t="s">
        <v>464</v>
      </c>
      <c r="D5666">
        <v>13</v>
      </c>
      <c r="E5666">
        <v>6050000</v>
      </c>
      <c r="F5666">
        <v>6052905.2734375</v>
      </c>
      <c r="G5666">
        <v>6051452.63671875</v>
      </c>
      <c r="H5666">
        <v>6402272.358751975</v>
      </c>
      <c r="I5666">
        <v>7.8191461463963772E-8</v>
      </c>
      <c r="J5666">
        <v>1.0344623470915274E-5</v>
      </c>
      <c r="K5666">
        <v>1.2764214649612742</v>
      </c>
      <c r="L5666">
        <v>5.7972811338642201</v>
      </c>
      <c r="M5666">
        <v>0</v>
      </c>
    </row>
    <row r="5667" spans="1:15" x14ac:dyDescent="0.15">
      <c r="A5667">
        <v>279</v>
      </c>
      <c r="B5667" t="s">
        <v>123</v>
      </c>
      <c r="C5667" t="s">
        <v>464</v>
      </c>
      <c r="D5667">
        <v>14</v>
      </c>
      <c r="E5667">
        <v>6050000</v>
      </c>
      <c r="F5667">
        <v>6051452.63671875</v>
      </c>
      <c r="G5667">
        <v>6050726.318359375</v>
      </c>
      <c r="H5667">
        <v>5353807.8546362659</v>
      </c>
      <c r="I5667">
        <v>6.5577583401906495E-8</v>
      </c>
      <c r="J5667">
        <v>1.0332009592853217E-5</v>
      </c>
      <c r="K5667">
        <v>1.0673890272091029</v>
      </c>
      <c r="L5667">
        <v>-11.517930692196225</v>
      </c>
      <c r="M5667">
        <v>0</v>
      </c>
    </row>
    <row r="5668" spans="1:15" x14ac:dyDescent="0.15">
      <c r="A5668">
        <v>279</v>
      </c>
      <c r="B5668" t="s">
        <v>123</v>
      </c>
      <c r="C5668" t="s">
        <v>464</v>
      </c>
      <c r="D5668">
        <v>15</v>
      </c>
      <c r="E5668">
        <v>6050726.318359375</v>
      </c>
      <c r="F5668">
        <v>6051452.63671875</v>
      </c>
      <c r="G5668">
        <v>6051089.4775390625</v>
      </c>
      <c r="H5668">
        <v>5877125.5543295741</v>
      </c>
      <c r="I5668">
        <v>7.1882563304239477E-8</v>
      </c>
      <c r="J5668">
        <v>1.033831457275555E-5</v>
      </c>
      <c r="K5668">
        <v>1.1717229117195875</v>
      </c>
      <c r="L5668">
        <v>-2.8749190349146572</v>
      </c>
      <c r="M5668">
        <v>0</v>
      </c>
    </row>
    <row r="5669" spans="1:15" x14ac:dyDescent="0.15">
      <c r="A5669">
        <v>279</v>
      </c>
      <c r="B5669" t="s">
        <v>123</v>
      </c>
      <c r="C5669" t="s">
        <v>464</v>
      </c>
      <c r="D5669">
        <v>16</v>
      </c>
      <c r="E5669">
        <v>6051089.4775390625</v>
      </c>
      <c r="F5669">
        <v>6051452.63671875</v>
      </c>
      <c r="G5669">
        <v>6051271.0571289063</v>
      </c>
      <c r="H5669">
        <v>6139538.2331750877</v>
      </c>
      <c r="I5669">
        <v>7.5037340313704212E-8</v>
      </c>
      <c r="J5669">
        <v>1.0341469349765014E-5</v>
      </c>
      <c r="K5669">
        <v>1.2240401449123497</v>
      </c>
      <c r="L5669">
        <v>1.4586551356379138</v>
      </c>
      <c r="M5669">
        <v>0</v>
      </c>
    </row>
    <row r="5670" spans="1:15" x14ac:dyDescent="0.15">
      <c r="A5670">
        <v>279</v>
      </c>
      <c r="B5670" t="s">
        <v>123</v>
      </c>
      <c r="C5670" t="s">
        <v>464</v>
      </c>
      <c r="D5670">
        <v>17</v>
      </c>
      <c r="E5670">
        <v>6051089.4775390625</v>
      </c>
      <c r="F5670">
        <v>6051271.0571289063</v>
      </c>
      <c r="G5670">
        <v>6051180.2673339844</v>
      </c>
      <c r="H5670">
        <v>6008308.692547271</v>
      </c>
      <c r="I5670">
        <v>7.3460238136705387E-8</v>
      </c>
      <c r="J5670">
        <v>1.0339892247588016E-5</v>
      </c>
      <c r="K5670">
        <v>1.1978769026901763</v>
      </c>
      <c r="L5670">
        <v>-0.708482856115632</v>
      </c>
      <c r="M5670">
        <v>0</v>
      </c>
    </row>
    <row r="5671" spans="1:15" x14ac:dyDescent="0.15">
      <c r="A5671">
        <v>279</v>
      </c>
      <c r="B5671" t="s">
        <v>123</v>
      </c>
      <c r="C5671" t="s">
        <v>465</v>
      </c>
      <c r="D5671">
        <v>17</v>
      </c>
      <c r="E5671">
        <v>6051089.4775390625</v>
      </c>
      <c r="F5671">
        <v>6051271.0571289063</v>
      </c>
      <c r="G5671">
        <v>6051180.2673339844</v>
      </c>
      <c r="H5671">
        <v>6008308.692547271</v>
      </c>
      <c r="I5671">
        <v>7.3460238136705387E-8</v>
      </c>
      <c r="J5671">
        <v>1.0339892247588016E-5</v>
      </c>
      <c r="K5671">
        <v>1.1978769026901763</v>
      </c>
      <c r="L5671">
        <v>-0.708482856115632</v>
      </c>
      <c r="M5671">
        <v>0</v>
      </c>
      <c r="N5671" t="s">
        <v>466</v>
      </c>
      <c r="O5671" t="s">
        <v>467</v>
      </c>
    </row>
    <row r="5672" spans="1:15" x14ac:dyDescent="0.15">
      <c r="A5672">
        <v>280</v>
      </c>
      <c r="B5672" t="s">
        <v>299</v>
      </c>
      <c r="C5672" t="s">
        <v>461</v>
      </c>
      <c r="D5672">
        <v>0</v>
      </c>
      <c r="E5672">
        <v>100000</v>
      </c>
      <c r="F5672">
        <v>12000000</v>
      </c>
      <c r="G5672">
        <v>100000</v>
      </c>
      <c r="H5672">
        <v>-12844.632244194458</v>
      </c>
      <c r="I5672">
        <v>-1.9104738370601123E-5</v>
      </c>
      <c r="J5672">
        <v>-9.0009096216084218E-6</v>
      </c>
      <c r="K5672">
        <v>-1.770316495920914E-3</v>
      </c>
      <c r="L5672">
        <v>-112.84463224419446</v>
      </c>
      <c r="M5672">
        <v>0</v>
      </c>
      <c r="O5672" t="s">
        <v>462</v>
      </c>
    </row>
    <row r="5673" spans="1:15" x14ac:dyDescent="0.15">
      <c r="A5673">
        <v>280</v>
      </c>
      <c r="B5673" t="s">
        <v>299</v>
      </c>
      <c r="C5673" t="s">
        <v>461</v>
      </c>
      <c r="D5673">
        <v>0</v>
      </c>
      <c r="E5673">
        <v>100000</v>
      </c>
      <c r="F5673">
        <v>12000000</v>
      </c>
      <c r="G5673">
        <v>12000000</v>
      </c>
      <c r="H5673">
        <v>-9190992.9854428563</v>
      </c>
      <c r="I5673">
        <v>-4.9950126676848057E-6</v>
      </c>
      <c r="J5673">
        <v>5.1088160813078943E-6</v>
      </c>
      <c r="K5673">
        <v>-1.2667522266647284</v>
      </c>
      <c r="L5673">
        <v>-176.5916082120238</v>
      </c>
      <c r="M5673">
        <v>0</v>
      </c>
      <c r="O5673" t="s">
        <v>463</v>
      </c>
    </row>
    <row r="5674" spans="1:15" x14ac:dyDescent="0.15">
      <c r="A5674">
        <v>280</v>
      </c>
      <c r="B5674" t="s">
        <v>299</v>
      </c>
      <c r="C5674" t="s">
        <v>461</v>
      </c>
      <c r="D5674">
        <v>1</v>
      </c>
      <c r="E5674">
        <v>100000</v>
      </c>
      <c r="F5674">
        <v>18000000</v>
      </c>
      <c r="G5674">
        <v>18000000</v>
      </c>
      <c r="H5674">
        <v>97962932744951.172</v>
      </c>
      <c r="I5674">
        <v>4.1847104599032577E-2</v>
      </c>
      <c r="J5674">
        <v>4.1857208427781567E-2</v>
      </c>
      <c r="K5674">
        <v>13501779.773069274</v>
      </c>
      <c r="L5674">
        <v>544238415.24972868</v>
      </c>
      <c r="M5674">
        <v>0</v>
      </c>
      <c r="O5674" t="s">
        <v>468</v>
      </c>
    </row>
    <row r="5675" spans="1:15" x14ac:dyDescent="0.15">
      <c r="A5675">
        <v>280</v>
      </c>
      <c r="B5675" t="s">
        <v>299</v>
      </c>
      <c r="C5675" t="s">
        <v>464</v>
      </c>
      <c r="D5675">
        <v>1</v>
      </c>
      <c r="E5675">
        <v>100000</v>
      </c>
      <c r="F5675">
        <v>18000000</v>
      </c>
      <c r="G5675">
        <v>9050000</v>
      </c>
      <c r="H5675">
        <v>-144362.12253226503</v>
      </c>
      <c r="I5675">
        <v>-9.9068280936711693E-6</v>
      </c>
      <c r="J5675">
        <v>1.9700065532153116E-7</v>
      </c>
      <c r="K5675">
        <v>-1.9896766372625153E-2</v>
      </c>
      <c r="L5675">
        <v>-101.59516157494215</v>
      </c>
      <c r="M5675">
        <v>0</v>
      </c>
    </row>
    <row r="5676" spans="1:15" x14ac:dyDescent="0.15">
      <c r="A5676">
        <v>280</v>
      </c>
      <c r="B5676" t="s">
        <v>299</v>
      </c>
      <c r="C5676" t="s">
        <v>464</v>
      </c>
      <c r="D5676">
        <v>2</v>
      </c>
      <c r="E5676">
        <v>9050000</v>
      </c>
      <c r="F5676">
        <v>18000000</v>
      </c>
      <c r="G5676">
        <v>13525000</v>
      </c>
      <c r="H5676">
        <v>4190736886.5481091</v>
      </c>
      <c r="I5676">
        <v>1.6983855241333756E-5</v>
      </c>
      <c r="J5676">
        <v>2.7087683990326458E-5</v>
      </c>
      <c r="K5676">
        <v>577.58996125977774</v>
      </c>
      <c r="L5676">
        <v>30885.115612185647</v>
      </c>
      <c r="M5676">
        <v>0</v>
      </c>
    </row>
    <row r="5677" spans="1:15" x14ac:dyDescent="0.15">
      <c r="A5677">
        <v>280</v>
      </c>
      <c r="B5677" t="s">
        <v>299</v>
      </c>
      <c r="C5677" t="s">
        <v>464</v>
      </c>
      <c r="D5677">
        <v>3</v>
      </c>
      <c r="E5677">
        <v>9050000</v>
      </c>
      <c r="F5677">
        <v>13525000</v>
      </c>
      <c r="G5677">
        <v>11287500</v>
      </c>
      <c r="H5677">
        <v>-916356.03431173554</v>
      </c>
      <c r="I5677">
        <v>-7.0550464845907206E-6</v>
      </c>
      <c r="J5677">
        <v>3.0487822644019794E-6</v>
      </c>
      <c r="K5677">
        <v>-0.1262971311936128</v>
      </c>
      <c r="L5677">
        <v>-108.11832588537528</v>
      </c>
      <c r="M5677">
        <v>0</v>
      </c>
    </row>
    <row r="5678" spans="1:15" x14ac:dyDescent="0.15">
      <c r="A5678">
        <v>280</v>
      </c>
      <c r="B5678" t="s">
        <v>299</v>
      </c>
      <c r="C5678" t="s">
        <v>464</v>
      </c>
      <c r="D5678">
        <v>4</v>
      </c>
      <c r="E5678">
        <v>11287500</v>
      </c>
      <c r="F5678">
        <v>13525000</v>
      </c>
      <c r="G5678">
        <v>12406250</v>
      </c>
      <c r="H5678">
        <v>-59673386.365951963</v>
      </c>
      <c r="I5678">
        <v>-3.1941805968158123E-6</v>
      </c>
      <c r="J5678">
        <v>6.9096481521768876E-6</v>
      </c>
      <c r="K5678">
        <v>-8.2245079689887302</v>
      </c>
      <c r="L5678">
        <v>-580.99455005301331</v>
      </c>
      <c r="M5678">
        <v>0</v>
      </c>
    </row>
    <row r="5679" spans="1:15" x14ac:dyDescent="0.15">
      <c r="A5679">
        <v>280</v>
      </c>
      <c r="B5679" t="s">
        <v>299</v>
      </c>
      <c r="C5679" t="s">
        <v>464</v>
      </c>
      <c r="D5679">
        <v>5</v>
      </c>
      <c r="E5679">
        <v>12406250</v>
      </c>
      <c r="F5679">
        <v>13525000</v>
      </c>
      <c r="G5679">
        <v>12965625</v>
      </c>
      <c r="H5679">
        <v>126284756.90691291</v>
      </c>
      <c r="I5679">
        <v>1.2068925776550384E-6</v>
      </c>
      <c r="J5679">
        <v>1.1310721326647738E-5</v>
      </c>
      <c r="K5679">
        <v>17.405246338346309</v>
      </c>
      <c r="L5679">
        <v>873.99667896389803</v>
      </c>
      <c r="M5679">
        <v>0</v>
      </c>
    </row>
    <row r="5680" spans="1:15" x14ac:dyDescent="0.15">
      <c r="A5680">
        <v>280</v>
      </c>
      <c r="B5680" t="s">
        <v>299</v>
      </c>
      <c r="C5680" t="s">
        <v>464</v>
      </c>
      <c r="D5680">
        <v>6</v>
      </c>
      <c r="E5680">
        <v>12406250</v>
      </c>
      <c r="F5680">
        <v>12965625</v>
      </c>
      <c r="G5680">
        <v>12685937.5</v>
      </c>
      <c r="H5680">
        <v>-78906221.050471082</v>
      </c>
      <c r="I5680">
        <v>-1.5748988947691427E-6</v>
      </c>
      <c r="J5680">
        <v>8.5289298542235573E-6</v>
      </c>
      <c r="K5680">
        <v>-10.87528098124942</v>
      </c>
      <c r="L5680">
        <v>-721.99755477646863</v>
      </c>
      <c r="M5680">
        <v>0</v>
      </c>
    </row>
    <row r="5681" spans="1:15" x14ac:dyDescent="0.15">
      <c r="A5681">
        <v>280</v>
      </c>
      <c r="B5681" t="s">
        <v>299</v>
      </c>
      <c r="C5681" t="s">
        <v>464</v>
      </c>
      <c r="D5681">
        <v>7</v>
      </c>
      <c r="E5681">
        <v>12685937.5</v>
      </c>
      <c r="F5681">
        <v>12965625</v>
      </c>
      <c r="G5681">
        <v>12825781.25</v>
      </c>
      <c r="H5681">
        <v>-42953073.230022609</v>
      </c>
      <c r="I5681">
        <v>-6.2099724993220565E-7</v>
      </c>
      <c r="J5681">
        <v>9.4828314990604943E-6</v>
      </c>
      <c r="K5681">
        <v>-5.9200242283290745</v>
      </c>
      <c r="L5681">
        <v>-434.89634972546105</v>
      </c>
      <c r="M5681">
        <v>0</v>
      </c>
    </row>
    <row r="5682" spans="1:15" x14ac:dyDescent="0.15">
      <c r="A5682">
        <v>280</v>
      </c>
      <c r="B5682" t="s">
        <v>299</v>
      </c>
      <c r="C5682" t="s">
        <v>464</v>
      </c>
      <c r="D5682">
        <v>8</v>
      </c>
      <c r="E5682">
        <v>12825781.25</v>
      </c>
      <c r="F5682">
        <v>12965625</v>
      </c>
      <c r="G5682">
        <v>12895703.125</v>
      </c>
      <c r="H5682">
        <v>3544408.9303682959</v>
      </c>
      <c r="I5682">
        <v>4.3087755127745492E-8</v>
      </c>
      <c r="J5682">
        <v>1.0146916504120445E-5</v>
      </c>
      <c r="K5682">
        <v>0.48850955624334513</v>
      </c>
      <c r="L5682">
        <v>-72.514806707227947</v>
      </c>
      <c r="M5682">
        <v>0</v>
      </c>
    </row>
    <row r="5683" spans="1:15" x14ac:dyDescent="0.15">
      <c r="A5683">
        <v>280</v>
      </c>
      <c r="B5683" t="s">
        <v>299</v>
      </c>
      <c r="C5683" t="s">
        <v>464</v>
      </c>
      <c r="D5683">
        <v>9</v>
      </c>
      <c r="E5683">
        <v>12895703.125</v>
      </c>
      <c r="F5683">
        <v>12965625</v>
      </c>
      <c r="G5683">
        <v>12930664.0625</v>
      </c>
      <c r="H5683">
        <v>56783722.654408164</v>
      </c>
      <c r="I5683">
        <v>6.090126114777788E-7</v>
      </c>
      <c r="J5683">
        <v>1.0712841360470479E-5</v>
      </c>
      <c r="K5683">
        <v>7.8262389302996551</v>
      </c>
      <c r="L5683">
        <v>339.14003472633459</v>
      </c>
      <c r="M5683">
        <v>0</v>
      </c>
    </row>
    <row r="5684" spans="1:15" x14ac:dyDescent="0.15">
      <c r="A5684">
        <v>280</v>
      </c>
      <c r="B5684" t="s">
        <v>299</v>
      </c>
      <c r="C5684" t="s">
        <v>464</v>
      </c>
      <c r="D5684">
        <v>10</v>
      </c>
      <c r="E5684">
        <v>12895703.125</v>
      </c>
      <c r="F5684">
        <v>12930664.0625</v>
      </c>
      <c r="G5684">
        <v>12913183.59375</v>
      </c>
      <c r="H5684">
        <v>28252838.040212288</v>
      </c>
      <c r="I5684">
        <v>3.2216606081242591E-7</v>
      </c>
      <c r="J5684">
        <v>1.0425994809805126E-5</v>
      </c>
      <c r="K5684">
        <v>3.8939585258874394</v>
      </c>
      <c r="L5684">
        <v>118.79064782976295</v>
      </c>
      <c r="M5684">
        <v>0</v>
      </c>
    </row>
    <row r="5685" spans="1:15" x14ac:dyDescent="0.15">
      <c r="A5685">
        <v>280</v>
      </c>
      <c r="B5685" t="s">
        <v>299</v>
      </c>
      <c r="C5685" t="s">
        <v>464</v>
      </c>
      <c r="D5685">
        <v>11</v>
      </c>
      <c r="E5685">
        <v>12895703.125</v>
      </c>
      <c r="F5685">
        <v>12913183.59375</v>
      </c>
      <c r="G5685">
        <v>12904443.359375</v>
      </c>
      <c r="H5685">
        <v>15435599.902544249</v>
      </c>
      <c r="I5685">
        <v>1.8167010853997406E-7</v>
      </c>
      <c r="J5685">
        <v>1.0285498857532674E-5</v>
      </c>
      <c r="K5685">
        <v>2.127417633483446</v>
      </c>
      <c r="L5685">
        <v>19.614612367842888</v>
      </c>
      <c r="M5685">
        <v>0</v>
      </c>
    </row>
    <row r="5686" spans="1:15" x14ac:dyDescent="0.15">
      <c r="A5686">
        <v>280</v>
      </c>
      <c r="B5686" t="s">
        <v>299</v>
      </c>
      <c r="C5686" t="s">
        <v>464</v>
      </c>
      <c r="D5686">
        <v>12</v>
      </c>
      <c r="E5686">
        <v>12895703.125</v>
      </c>
      <c r="F5686">
        <v>12904443.359375</v>
      </c>
      <c r="G5686">
        <v>12900073.2421875</v>
      </c>
      <c r="H5686">
        <v>9376074.8797460925</v>
      </c>
      <c r="I5686">
        <v>1.121415839676368E-7</v>
      </c>
      <c r="J5686">
        <v>1.0215970332960337E-5</v>
      </c>
      <c r="K5686">
        <v>1.2922612116128498</v>
      </c>
      <c r="L5686">
        <v>-27.317661661925833</v>
      </c>
      <c r="M5686">
        <v>0</v>
      </c>
    </row>
    <row r="5687" spans="1:15" x14ac:dyDescent="0.15">
      <c r="A5687">
        <v>280</v>
      </c>
      <c r="B5687" t="s">
        <v>299</v>
      </c>
      <c r="C5687" t="s">
        <v>464</v>
      </c>
      <c r="D5687">
        <v>13</v>
      </c>
      <c r="E5687">
        <v>12900073.2421875</v>
      </c>
      <c r="F5687">
        <v>12904443.359375</v>
      </c>
      <c r="G5687">
        <v>12902258.30078125</v>
      </c>
      <c r="H5687">
        <v>12377052.259153768</v>
      </c>
      <c r="I5687">
        <v>1.4684540870801662E-7</v>
      </c>
      <c r="J5687">
        <v>1.0250674157700717E-5</v>
      </c>
      <c r="K5687">
        <v>1.7058721003988764</v>
      </c>
      <c r="L5687">
        <v>-4.0706520469806406</v>
      </c>
      <c r="M5687">
        <v>0</v>
      </c>
    </row>
    <row r="5688" spans="1:15" x14ac:dyDescent="0.15">
      <c r="A5688">
        <v>280</v>
      </c>
      <c r="B5688" t="s">
        <v>299</v>
      </c>
      <c r="C5688" t="s">
        <v>464</v>
      </c>
      <c r="D5688">
        <v>14</v>
      </c>
      <c r="E5688">
        <v>12902258.30078125</v>
      </c>
      <c r="F5688">
        <v>12904443.359375</v>
      </c>
      <c r="G5688">
        <v>12903350.830078125</v>
      </c>
      <c r="H5688">
        <v>13899083.529736442</v>
      </c>
      <c r="I5688">
        <v>1.6424242287736604E-7</v>
      </c>
      <c r="J5688">
        <v>1.0268071171870066E-5</v>
      </c>
      <c r="K5688">
        <v>1.9156466594827171</v>
      </c>
      <c r="L5688">
        <v>7.7168536512022339</v>
      </c>
      <c r="M5688">
        <v>0</v>
      </c>
    </row>
    <row r="5689" spans="1:15" x14ac:dyDescent="0.15">
      <c r="A5689">
        <v>280</v>
      </c>
      <c r="B5689" t="s">
        <v>299</v>
      </c>
      <c r="C5689" t="s">
        <v>464</v>
      </c>
      <c r="D5689">
        <v>15</v>
      </c>
      <c r="E5689">
        <v>12902258.30078125</v>
      </c>
      <c r="F5689">
        <v>12903350.830078125</v>
      </c>
      <c r="G5689">
        <v>12902804.565429688</v>
      </c>
      <c r="H5689">
        <v>13136269.631327299</v>
      </c>
      <c r="I5689">
        <v>1.5554018495323532E-7</v>
      </c>
      <c r="J5689">
        <v>1.0259368933945935E-5</v>
      </c>
      <c r="K5689">
        <v>1.8105115336186182</v>
      </c>
      <c r="L5689">
        <v>1.809413331138346</v>
      </c>
      <c r="M5689">
        <v>0</v>
      </c>
    </row>
    <row r="5690" spans="1:15" x14ac:dyDescent="0.15">
      <c r="A5690">
        <v>280</v>
      </c>
      <c r="B5690" t="s">
        <v>299</v>
      </c>
      <c r="C5690" t="s">
        <v>464</v>
      </c>
      <c r="D5690">
        <v>16</v>
      </c>
      <c r="E5690">
        <v>12902258.30078125</v>
      </c>
      <c r="F5690">
        <v>12902804.565429688</v>
      </c>
      <c r="G5690">
        <v>12902531.433105469</v>
      </c>
      <c r="H5690">
        <v>12756281.343889328</v>
      </c>
      <c r="I5690">
        <v>1.5119266071990472E-7</v>
      </c>
      <c r="J5690">
        <v>1.0255021409712605E-5</v>
      </c>
      <c r="K5690">
        <v>1.7581394983030703</v>
      </c>
      <c r="L5690">
        <v>-1.1334991894760342</v>
      </c>
      <c r="M5690">
        <v>0</v>
      </c>
    </row>
    <row r="5691" spans="1:15" x14ac:dyDescent="0.15">
      <c r="A5691">
        <v>280</v>
      </c>
      <c r="B5691" t="s">
        <v>299</v>
      </c>
      <c r="C5691" t="s">
        <v>464</v>
      </c>
      <c r="D5691">
        <v>17</v>
      </c>
      <c r="E5691">
        <v>12902531.433105469</v>
      </c>
      <c r="F5691">
        <v>12902804.565429688</v>
      </c>
      <c r="G5691">
        <v>12902667.999267578</v>
      </c>
      <c r="H5691">
        <v>12946197.996778568</v>
      </c>
      <c r="I5691">
        <v>1.5336658799767957E-7</v>
      </c>
      <c r="J5691">
        <v>1.025719533699038E-5</v>
      </c>
      <c r="K5691">
        <v>1.7843148357567269</v>
      </c>
      <c r="L5691">
        <v>0.33737206532370756</v>
      </c>
      <c r="M5691">
        <v>0</v>
      </c>
    </row>
    <row r="5692" spans="1:15" x14ac:dyDescent="0.15">
      <c r="A5692">
        <v>280</v>
      </c>
      <c r="B5692" t="s">
        <v>299</v>
      </c>
      <c r="C5692" t="s">
        <v>465</v>
      </c>
      <c r="D5692">
        <v>17</v>
      </c>
      <c r="E5692">
        <v>12902531.433105469</v>
      </c>
      <c r="F5692">
        <v>12902804.565429688</v>
      </c>
      <c r="G5692">
        <v>12902667.999267578</v>
      </c>
      <c r="H5692">
        <v>12946197.996778568</v>
      </c>
      <c r="I5692">
        <v>1.5336658799767957E-7</v>
      </c>
      <c r="J5692">
        <v>1.025719533699038E-5</v>
      </c>
      <c r="K5692">
        <v>1.7843148357567269</v>
      </c>
      <c r="L5692">
        <v>0.33737206532370756</v>
      </c>
      <c r="M5692">
        <v>0</v>
      </c>
      <c r="N5692" t="s">
        <v>466</v>
      </c>
      <c r="O5692" t="s">
        <v>467</v>
      </c>
    </row>
    <row r="5693" spans="1:15" x14ac:dyDescent="0.15">
      <c r="A5693">
        <v>281</v>
      </c>
      <c r="B5693" t="s">
        <v>300</v>
      </c>
      <c r="C5693" t="s">
        <v>461</v>
      </c>
      <c r="D5693">
        <v>0</v>
      </c>
      <c r="E5693">
        <v>100000</v>
      </c>
      <c r="F5693">
        <v>12000000</v>
      </c>
      <c r="G5693">
        <v>100000</v>
      </c>
      <c r="H5693">
        <v>-82540076.081428081</v>
      </c>
      <c r="I5693">
        <v>-2.0199208279968055E-6</v>
      </c>
      <c r="J5693">
        <v>7.8734019373195809E-6</v>
      </c>
      <c r="K5693">
        <v>-26.974301554121649</v>
      </c>
      <c r="L5693">
        <v>-82640.07608142808</v>
      </c>
      <c r="M5693">
        <v>0</v>
      </c>
      <c r="O5693" t="s">
        <v>462</v>
      </c>
    </row>
    <row r="5694" spans="1:15" x14ac:dyDescent="0.15">
      <c r="A5694">
        <v>281</v>
      </c>
      <c r="B5694" t="s">
        <v>300</v>
      </c>
      <c r="C5694" t="s">
        <v>461</v>
      </c>
      <c r="D5694">
        <v>0</v>
      </c>
      <c r="E5694">
        <v>100000</v>
      </c>
      <c r="F5694">
        <v>12000000</v>
      </c>
      <c r="G5694">
        <v>12000000</v>
      </c>
      <c r="H5694">
        <v>6.0399691238918277E+18</v>
      </c>
      <c r="I5694">
        <v>536.87091210667722</v>
      </c>
      <c r="J5694">
        <v>536.87092199999995</v>
      </c>
      <c r="K5694">
        <v>1973876888176.2732</v>
      </c>
      <c r="L5694">
        <v>50333076032331.898</v>
      </c>
      <c r="M5694">
        <v>5</v>
      </c>
      <c r="O5694" t="s">
        <v>463</v>
      </c>
    </row>
    <row r="5695" spans="1:15" x14ac:dyDescent="0.15">
      <c r="A5695">
        <v>281</v>
      </c>
      <c r="B5695" t="s">
        <v>300</v>
      </c>
      <c r="C5695" t="s">
        <v>464</v>
      </c>
      <c r="D5695">
        <v>1</v>
      </c>
      <c r="E5695">
        <v>100000</v>
      </c>
      <c r="F5695">
        <v>12000000</v>
      </c>
      <c r="G5695">
        <v>6050000</v>
      </c>
      <c r="H5695">
        <v>2.7104321082451128E+16</v>
      </c>
      <c r="I5695">
        <v>4.7196548447770557</v>
      </c>
      <c r="J5695">
        <v>4.7196647380998211</v>
      </c>
      <c r="K5695">
        <v>8857759345.6117401</v>
      </c>
      <c r="L5695">
        <v>448005307047.95251</v>
      </c>
      <c r="M5695">
        <v>0</v>
      </c>
    </row>
    <row r="5696" spans="1:15" x14ac:dyDescent="0.15">
      <c r="A5696">
        <v>281</v>
      </c>
      <c r="B5696" t="s">
        <v>300</v>
      </c>
      <c r="C5696" t="s">
        <v>464</v>
      </c>
      <c r="D5696">
        <v>2</v>
      </c>
      <c r="E5696">
        <v>100000</v>
      </c>
      <c r="F5696">
        <v>6050000</v>
      </c>
      <c r="G5696">
        <v>3075000</v>
      </c>
      <c r="H5696">
        <v>2519499690513.5933</v>
      </c>
      <c r="I5696">
        <v>2.1103001027206365E-3</v>
      </c>
      <c r="J5696">
        <v>2.1201934254859527E-3</v>
      </c>
      <c r="K5696">
        <v>823378.74695419078</v>
      </c>
      <c r="L5696">
        <v>81934849.2849949</v>
      </c>
      <c r="M5696">
        <v>0</v>
      </c>
    </row>
    <row r="5697" spans="1:13" x14ac:dyDescent="0.15">
      <c r="A5697">
        <v>281</v>
      </c>
      <c r="B5697" t="s">
        <v>300</v>
      </c>
      <c r="C5697" t="s">
        <v>464</v>
      </c>
      <c r="D5697">
        <v>3</v>
      </c>
      <c r="E5697">
        <v>100000</v>
      </c>
      <c r="F5697">
        <v>3075000</v>
      </c>
      <c r="G5697">
        <v>1587500</v>
      </c>
      <c r="H5697">
        <v>41602226168.809952</v>
      </c>
      <c r="I5697">
        <v>9.0853510736582291E-5</v>
      </c>
      <c r="J5697">
        <v>1.0074683350189867E-4</v>
      </c>
      <c r="K5697">
        <v>13595.710681114202</v>
      </c>
      <c r="L5697">
        <v>2620512.6720510204</v>
      </c>
      <c r="M5697">
        <v>0</v>
      </c>
    </row>
    <row r="5698" spans="1:13" x14ac:dyDescent="0.15">
      <c r="A5698">
        <v>281</v>
      </c>
      <c r="B5698" t="s">
        <v>300</v>
      </c>
      <c r="C5698" t="s">
        <v>464</v>
      </c>
      <c r="D5698">
        <v>4</v>
      </c>
      <c r="E5698">
        <v>100000</v>
      </c>
      <c r="F5698">
        <v>1587500</v>
      </c>
      <c r="G5698">
        <v>843750</v>
      </c>
      <c r="H5698">
        <v>3538039790.5007305</v>
      </c>
      <c r="I5698">
        <v>1.4594295447492109E-5</v>
      </c>
      <c r="J5698">
        <v>2.4487618212808495E-5</v>
      </c>
      <c r="K5698">
        <v>1156.2401775023525</v>
      </c>
      <c r="L5698">
        <v>419223.23442971619</v>
      </c>
      <c r="M5698">
        <v>0</v>
      </c>
    </row>
    <row r="5699" spans="1:13" x14ac:dyDescent="0.15">
      <c r="A5699">
        <v>281</v>
      </c>
      <c r="B5699" t="s">
        <v>300</v>
      </c>
      <c r="C5699" t="s">
        <v>464</v>
      </c>
      <c r="D5699">
        <v>5</v>
      </c>
      <c r="E5699">
        <v>100000</v>
      </c>
      <c r="F5699">
        <v>843750</v>
      </c>
      <c r="G5699">
        <v>471875</v>
      </c>
      <c r="H5699">
        <v>319706822.64714825</v>
      </c>
      <c r="I5699">
        <v>2.442885546086636E-6</v>
      </c>
      <c r="J5699">
        <v>1.2336208311403022E-5</v>
      </c>
      <c r="K5699">
        <v>104.48098248039631</v>
      </c>
      <c r="L5699">
        <v>67652.439236481747</v>
      </c>
      <c r="M5699">
        <v>0</v>
      </c>
    </row>
    <row r="5700" spans="1:13" x14ac:dyDescent="0.15">
      <c r="A5700">
        <v>281</v>
      </c>
      <c r="B5700" t="s">
        <v>300</v>
      </c>
      <c r="C5700" t="s">
        <v>464</v>
      </c>
      <c r="D5700">
        <v>6</v>
      </c>
      <c r="E5700">
        <v>100000</v>
      </c>
      <c r="F5700">
        <v>471875</v>
      </c>
      <c r="G5700">
        <v>285937.5</v>
      </c>
      <c r="H5700">
        <v>-43309561.71960073</v>
      </c>
      <c r="I5700">
        <v>-6.1825946186645105E-7</v>
      </c>
      <c r="J5700">
        <v>9.2750633034499353E-6</v>
      </c>
      <c r="K5700">
        <v>-14.153672173125296</v>
      </c>
      <c r="L5700">
        <v>-15246.513388275665</v>
      </c>
      <c r="M5700">
        <v>0</v>
      </c>
    </row>
    <row r="5701" spans="1:13" x14ac:dyDescent="0.15">
      <c r="A5701">
        <v>281</v>
      </c>
      <c r="B5701" t="s">
        <v>300</v>
      </c>
      <c r="C5701" t="s">
        <v>464</v>
      </c>
      <c r="D5701">
        <v>7</v>
      </c>
      <c r="E5701">
        <v>285937.5</v>
      </c>
      <c r="F5701">
        <v>471875</v>
      </c>
      <c r="G5701">
        <v>378906.25</v>
      </c>
      <c r="H5701">
        <v>48517489.116338417</v>
      </c>
      <c r="I5701">
        <v>5.1989958510098535E-7</v>
      </c>
      <c r="J5701">
        <v>1.0413222350417372E-5</v>
      </c>
      <c r="K5701">
        <v>15.855635761491587</v>
      </c>
      <c r="L5701">
        <v>12704.615684311995</v>
      </c>
      <c r="M5701">
        <v>0</v>
      </c>
    </row>
    <row r="5702" spans="1:13" x14ac:dyDescent="0.15">
      <c r="A5702">
        <v>281</v>
      </c>
      <c r="B5702" t="s">
        <v>300</v>
      </c>
      <c r="C5702" t="s">
        <v>464</v>
      </c>
      <c r="D5702">
        <v>8</v>
      </c>
      <c r="E5702">
        <v>285937.5</v>
      </c>
      <c r="F5702">
        <v>378906.25</v>
      </c>
      <c r="G5702">
        <v>332421.875</v>
      </c>
      <c r="H5702">
        <v>-17766061.256684564</v>
      </c>
      <c r="I5702">
        <v>-2.2743352246189467E-7</v>
      </c>
      <c r="J5702">
        <v>9.6658892428544917E-6</v>
      </c>
      <c r="K5702">
        <v>-5.8059928766486228</v>
      </c>
      <c r="L5702">
        <v>-5444.4320584150983</v>
      </c>
      <c r="M5702">
        <v>0</v>
      </c>
    </row>
    <row r="5703" spans="1:13" x14ac:dyDescent="0.15">
      <c r="A5703">
        <v>281</v>
      </c>
      <c r="B5703" t="s">
        <v>300</v>
      </c>
      <c r="C5703" t="s">
        <v>464</v>
      </c>
      <c r="D5703">
        <v>9</v>
      </c>
      <c r="E5703">
        <v>332421.875</v>
      </c>
      <c r="F5703">
        <v>378906.25</v>
      </c>
      <c r="G5703">
        <v>355664.0625</v>
      </c>
      <c r="H5703">
        <v>7538803.0796163902</v>
      </c>
      <c r="I5703">
        <v>8.9117909471688275E-8</v>
      </c>
      <c r="J5703">
        <v>9.9824406747880747E-6</v>
      </c>
      <c r="K5703">
        <v>2.4636995418576926</v>
      </c>
      <c r="L5703">
        <v>2019.6415028904953</v>
      </c>
      <c r="M5703">
        <v>0</v>
      </c>
    </row>
    <row r="5704" spans="1:13" x14ac:dyDescent="0.15">
      <c r="A5704">
        <v>281</v>
      </c>
      <c r="B5704" t="s">
        <v>300</v>
      </c>
      <c r="C5704" t="s">
        <v>464</v>
      </c>
      <c r="D5704">
        <v>10</v>
      </c>
      <c r="E5704">
        <v>332421.875</v>
      </c>
      <c r="F5704">
        <v>355664.0625</v>
      </c>
      <c r="G5704">
        <v>344042.96875</v>
      </c>
      <c r="H5704">
        <v>-9585995.3739772197</v>
      </c>
      <c r="I5704">
        <v>-1.1932734788528756E-7</v>
      </c>
      <c r="J5704">
        <v>9.7739954174310988E-6</v>
      </c>
      <c r="K5704">
        <v>-3.1327270604764732</v>
      </c>
      <c r="L5704">
        <v>-2886.2785305003331</v>
      </c>
      <c r="M5704">
        <v>0</v>
      </c>
    </row>
    <row r="5705" spans="1:13" x14ac:dyDescent="0.15">
      <c r="A5705">
        <v>281</v>
      </c>
      <c r="B5705" t="s">
        <v>300</v>
      </c>
      <c r="C5705" t="s">
        <v>464</v>
      </c>
      <c r="D5705">
        <v>11</v>
      </c>
      <c r="E5705">
        <v>344042.96875</v>
      </c>
      <c r="F5705">
        <v>355664.0625</v>
      </c>
      <c r="G5705">
        <v>349853.515625</v>
      </c>
      <c r="H5705">
        <v>-1292317.6584811595</v>
      </c>
      <c r="I5705">
        <v>-1.5673033726856361E-8</v>
      </c>
      <c r="J5705">
        <v>9.87764973158953E-6</v>
      </c>
      <c r="K5705">
        <v>-0.42233261560356999</v>
      </c>
      <c r="L5705">
        <v>-469.38821557144655</v>
      </c>
      <c r="M5705">
        <v>0</v>
      </c>
    </row>
    <row r="5706" spans="1:13" x14ac:dyDescent="0.15">
      <c r="A5706">
        <v>281</v>
      </c>
      <c r="B5706" t="s">
        <v>300</v>
      </c>
      <c r="C5706" t="s">
        <v>464</v>
      </c>
      <c r="D5706">
        <v>12</v>
      </c>
      <c r="E5706">
        <v>349853.515625</v>
      </c>
      <c r="F5706">
        <v>355664.0625</v>
      </c>
      <c r="G5706">
        <v>352758.7890625</v>
      </c>
      <c r="H5706">
        <v>3055207.8443848472</v>
      </c>
      <c r="I5706">
        <v>3.657965994911546E-8</v>
      </c>
      <c r="J5706">
        <v>9.9299024252655018E-6</v>
      </c>
      <c r="K5706">
        <v>0.99844950013921729</v>
      </c>
      <c r="L5706">
        <v>766.08978687800777</v>
      </c>
      <c r="M5706">
        <v>0</v>
      </c>
    </row>
    <row r="5707" spans="1:13" x14ac:dyDescent="0.15">
      <c r="A5707">
        <v>281</v>
      </c>
      <c r="B5707" t="s">
        <v>300</v>
      </c>
      <c r="C5707" t="s">
        <v>464</v>
      </c>
      <c r="D5707">
        <v>13</v>
      </c>
      <c r="E5707">
        <v>349853.515625</v>
      </c>
      <c r="F5707">
        <v>352758.7890625</v>
      </c>
      <c r="G5707">
        <v>351306.15234375</v>
      </c>
      <c r="H5707">
        <v>864611.63386460335</v>
      </c>
      <c r="I5707">
        <v>1.0418524290172103E-8</v>
      </c>
      <c r="J5707">
        <v>9.9037412896065585E-6</v>
      </c>
      <c r="K5707">
        <v>0.28255722609290468</v>
      </c>
      <c r="L5707">
        <v>146.11343356679629</v>
      </c>
      <c r="M5707">
        <v>0</v>
      </c>
    </row>
    <row r="5708" spans="1:13" x14ac:dyDescent="0.15">
      <c r="A5708">
        <v>281</v>
      </c>
      <c r="B5708" t="s">
        <v>300</v>
      </c>
      <c r="C5708" t="s">
        <v>464</v>
      </c>
      <c r="D5708">
        <v>14</v>
      </c>
      <c r="E5708">
        <v>349853.515625</v>
      </c>
      <c r="F5708">
        <v>351306.15234375</v>
      </c>
      <c r="G5708">
        <v>350579.833984375</v>
      </c>
      <c r="H5708">
        <v>-218031.66081139492</v>
      </c>
      <c r="I5708">
        <v>-2.635739242571526E-9</v>
      </c>
      <c r="J5708">
        <v>9.8906870260738149E-6</v>
      </c>
      <c r="K5708">
        <v>-7.1253287448760236E-2</v>
      </c>
      <c r="L5708">
        <v>-162.19172915151543</v>
      </c>
      <c r="M5708">
        <v>0</v>
      </c>
    </row>
    <row r="5709" spans="1:13" x14ac:dyDescent="0.15">
      <c r="A5709">
        <v>281</v>
      </c>
      <c r="B5709" t="s">
        <v>300</v>
      </c>
      <c r="C5709" t="s">
        <v>464</v>
      </c>
      <c r="D5709">
        <v>15</v>
      </c>
      <c r="E5709">
        <v>350579.833984375</v>
      </c>
      <c r="F5709">
        <v>351306.15234375</v>
      </c>
      <c r="G5709">
        <v>350942.9931640625</v>
      </c>
      <c r="H5709">
        <v>322168.62515767408</v>
      </c>
      <c r="I5709">
        <v>3.8883643516294343E-9</v>
      </c>
      <c r="J5709">
        <v>9.8972111296680158E-6</v>
      </c>
      <c r="K5709">
        <v>0.10528550564584754</v>
      </c>
      <c r="L5709">
        <v>-8.1991572896104756</v>
      </c>
      <c r="M5709">
        <v>0</v>
      </c>
    </row>
    <row r="5710" spans="1:13" x14ac:dyDescent="0.15">
      <c r="A5710">
        <v>281</v>
      </c>
      <c r="B5710" t="s">
        <v>300</v>
      </c>
      <c r="C5710" t="s">
        <v>464</v>
      </c>
      <c r="D5710">
        <v>16</v>
      </c>
      <c r="E5710">
        <v>350942.9931640625</v>
      </c>
      <c r="F5710">
        <v>351306.15234375</v>
      </c>
      <c r="G5710">
        <v>351124.57275390625</v>
      </c>
      <c r="H5710">
        <v>593092.75425421214</v>
      </c>
      <c r="I5710">
        <v>7.1524855148817049E-9</v>
      </c>
      <c r="J5710">
        <v>9.9004752508312681E-6</v>
      </c>
      <c r="K5710">
        <v>0.19382418289795314</v>
      </c>
      <c r="L5710">
        <v>68.912346294229565</v>
      </c>
      <c r="M5710">
        <v>0</v>
      </c>
    </row>
    <row r="5711" spans="1:13" x14ac:dyDescent="0.15">
      <c r="A5711">
        <v>281</v>
      </c>
      <c r="B5711" t="s">
        <v>300</v>
      </c>
      <c r="C5711" t="s">
        <v>464</v>
      </c>
      <c r="D5711">
        <v>17</v>
      </c>
      <c r="E5711">
        <v>350942.9931640625</v>
      </c>
      <c r="F5711">
        <v>351124.57275390625</v>
      </c>
      <c r="G5711">
        <v>351033.78295898438</v>
      </c>
      <c r="H5711">
        <v>457631.5855319539</v>
      </c>
      <c r="I5711">
        <v>5.5210911906516046E-9</v>
      </c>
      <c r="J5711">
        <v>9.898843856507038E-6</v>
      </c>
      <c r="K5711">
        <v>0.14955513703006224</v>
      </c>
      <c r="L5711">
        <v>30.366821584640661</v>
      </c>
      <c r="M5711">
        <v>0</v>
      </c>
    </row>
    <row r="5712" spans="1:13" x14ac:dyDescent="0.15">
      <c r="A5712">
        <v>281</v>
      </c>
      <c r="B5712" t="s">
        <v>300</v>
      </c>
      <c r="C5712" t="s">
        <v>464</v>
      </c>
      <c r="D5712">
        <v>18</v>
      </c>
      <c r="E5712">
        <v>350942.9931640625</v>
      </c>
      <c r="F5712">
        <v>351033.78295898438</v>
      </c>
      <c r="G5712">
        <v>350988.38806152344</v>
      </c>
      <c r="H5712">
        <v>389850.20694143575</v>
      </c>
      <c r="I5712">
        <v>4.7042904197194699E-9</v>
      </c>
      <c r="J5712">
        <v>9.8980270557361059E-6</v>
      </c>
      <c r="K5712">
        <v>0.12740401441598809</v>
      </c>
      <c r="L5712">
        <v>11.072109563094827</v>
      </c>
      <c r="M5712">
        <v>0</v>
      </c>
    </row>
    <row r="5713" spans="1:15" x14ac:dyDescent="0.15">
      <c r="A5713">
        <v>281</v>
      </c>
      <c r="B5713" t="s">
        <v>300</v>
      </c>
      <c r="C5713" t="s">
        <v>464</v>
      </c>
      <c r="D5713">
        <v>19</v>
      </c>
      <c r="E5713">
        <v>350942.9931640625</v>
      </c>
      <c r="F5713">
        <v>350988.38806152344</v>
      </c>
      <c r="G5713">
        <v>350965.69061279297</v>
      </c>
      <c r="H5713">
        <v>356072.08077415236</v>
      </c>
      <c r="I5713">
        <v>4.2971238142713522E-9</v>
      </c>
      <c r="J5713">
        <v>9.8976198891306577E-6</v>
      </c>
      <c r="K5713">
        <v>0.11636523901831819</v>
      </c>
      <c r="L5713">
        <v>1.4549542299828608</v>
      </c>
      <c r="M5713">
        <v>0</v>
      </c>
    </row>
    <row r="5714" spans="1:15" x14ac:dyDescent="0.15">
      <c r="A5714">
        <v>281</v>
      </c>
      <c r="B5714" t="s">
        <v>300</v>
      </c>
      <c r="C5714" t="s">
        <v>464</v>
      </c>
      <c r="D5714">
        <v>20</v>
      </c>
      <c r="E5714">
        <v>350942.9931640625</v>
      </c>
      <c r="F5714">
        <v>350965.69061279297</v>
      </c>
      <c r="G5714">
        <v>350954.34188842773</v>
      </c>
      <c r="H5714">
        <v>339085.93072241882</v>
      </c>
      <c r="I5714">
        <v>4.0923393554801867E-9</v>
      </c>
      <c r="J5714">
        <v>9.8974151046718666E-6</v>
      </c>
      <c r="K5714">
        <v>0.11081412305754536</v>
      </c>
      <c r="L5714">
        <v>-3.38175362132491</v>
      </c>
      <c r="M5714">
        <v>0</v>
      </c>
    </row>
    <row r="5715" spans="1:15" x14ac:dyDescent="0.15">
      <c r="A5715">
        <v>281</v>
      </c>
      <c r="B5715" t="s">
        <v>300</v>
      </c>
      <c r="C5715" t="s">
        <v>464</v>
      </c>
      <c r="D5715">
        <v>21</v>
      </c>
      <c r="E5715">
        <v>350954.34188842773</v>
      </c>
      <c r="F5715">
        <v>350965.69061279297</v>
      </c>
      <c r="G5715">
        <v>350960.01625061035</v>
      </c>
      <c r="H5715">
        <v>347545.3559375421</v>
      </c>
      <c r="I5715">
        <v>4.1943284856036343E-9</v>
      </c>
      <c r="J5715">
        <v>9.89751709380199E-6</v>
      </c>
      <c r="K5715">
        <v>0.11357868419633281</v>
      </c>
      <c r="L5715">
        <v>-0.97294852831039846</v>
      </c>
      <c r="M5715">
        <v>0</v>
      </c>
    </row>
    <row r="5716" spans="1:15" x14ac:dyDescent="0.15">
      <c r="A5716">
        <v>281</v>
      </c>
      <c r="B5716" t="s">
        <v>300</v>
      </c>
      <c r="C5716" t="s">
        <v>465</v>
      </c>
      <c r="D5716">
        <v>21</v>
      </c>
      <c r="E5716">
        <v>350954.34188842773</v>
      </c>
      <c r="F5716">
        <v>350965.69061279297</v>
      </c>
      <c r="G5716">
        <v>350960.01625061035</v>
      </c>
      <c r="H5716">
        <v>347545.3559375421</v>
      </c>
      <c r="I5716">
        <v>4.1943284856036343E-9</v>
      </c>
      <c r="J5716">
        <v>9.89751709380199E-6</v>
      </c>
      <c r="K5716">
        <v>0.11357868419633281</v>
      </c>
      <c r="L5716">
        <v>-0.97294852831039846</v>
      </c>
      <c r="M5716">
        <v>0</v>
      </c>
      <c r="N5716" t="s">
        <v>466</v>
      </c>
      <c r="O5716" t="s">
        <v>467</v>
      </c>
    </row>
    <row r="5717" spans="1:15" x14ac:dyDescent="0.15">
      <c r="A5717">
        <v>282</v>
      </c>
      <c r="B5717" t="s">
        <v>301</v>
      </c>
      <c r="C5717" t="s">
        <v>461</v>
      </c>
      <c r="D5717">
        <v>0</v>
      </c>
      <c r="E5717">
        <v>100000</v>
      </c>
      <c r="F5717">
        <v>12000000</v>
      </c>
      <c r="G5717">
        <v>100000</v>
      </c>
      <c r="H5717">
        <v>-60968.727682526252</v>
      </c>
      <c r="I5717">
        <v>-9.8090799876478127E-6</v>
      </c>
      <c r="J5717">
        <v>-1.8724875532347159E-6</v>
      </c>
      <c r="K5717">
        <v>-1.0390854548711741E-2</v>
      </c>
      <c r="L5717">
        <v>-160.96872768252626</v>
      </c>
      <c r="M5717">
        <v>0</v>
      </c>
      <c r="O5717" t="s">
        <v>462</v>
      </c>
    </row>
    <row r="5718" spans="1:15" x14ac:dyDescent="0.15">
      <c r="A5718">
        <v>282</v>
      </c>
      <c r="B5718" t="s">
        <v>301</v>
      </c>
      <c r="C5718" t="s">
        <v>461</v>
      </c>
      <c r="D5718">
        <v>0</v>
      </c>
      <c r="E5718">
        <v>100000</v>
      </c>
      <c r="F5718">
        <v>12000000</v>
      </c>
      <c r="G5718">
        <v>12000000</v>
      </c>
      <c r="H5718">
        <v>90847306108070.125</v>
      </c>
      <c r="I5718">
        <v>2.8632359562289697E-2</v>
      </c>
      <c r="J5718">
        <v>2.8640296154724111E-2</v>
      </c>
      <c r="K5718">
        <v>15483038.268843438</v>
      </c>
      <c r="L5718">
        <v>757060784.23391771</v>
      </c>
      <c r="M5718">
        <v>0</v>
      </c>
      <c r="O5718" t="s">
        <v>463</v>
      </c>
    </row>
    <row r="5719" spans="1:15" x14ac:dyDescent="0.15">
      <c r="A5719">
        <v>282</v>
      </c>
      <c r="B5719" t="s">
        <v>301</v>
      </c>
      <c r="C5719" t="s">
        <v>464</v>
      </c>
      <c r="D5719">
        <v>1</v>
      </c>
      <c r="E5719">
        <v>100000</v>
      </c>
      <c r="F5719">
        <v>12000000</v>
      </c>
      <c r="G5719">
        <v>6050000</v>
      </c>
      <c r="H5719">
        <v>-47542556.109342426</v>
      </c>
      <c r="I5719">
        <v>-2.5758368606354554E-6</v>
      </c>
      <c r="J5719">
        <v>5.3607555737776407E-6</v>
      </c>
      <c r="K5719">
        <v>-8.1026421935278048</v>
      </c>
      <c r="L5719">
        <v>-885.82737370813925</v>
      </c>
      <c r="M5719">
        <v>0</v>
      </c>
    </row>
    <row r="5720" spans="1:15" x14ac:dyDescent="0.15">
      <c r="A5720">
        <v>282</v>
      </c>
      <c r="B5720" t="s">
        <v>301</v>
      </c>
      <c r="C5720" t="s">
        <v>464</v>
      </c>
      <c r="D5720">
        <v>2</v>
      </c>
      <c r="E5720">
        <v>6050000</v>
      </c>
      <c r="F5720">
        <v>12000000</v>
      </c>
      <c r="G5720">
        <v>9025000</v>
      </c>
      <c r="H5720">
        <v>216447647902.09875</v>
      </c>
      <c r="I5720">
        <v>2.3918265915602463E-4</v>
      </c>
      <c r="J5720">
        <v>2.4711925159043774E-4</v>
      </c>
      <c r="K5720">
        <v>36889.010354173246</v>
      </c>
      <c r="L5720">
        <v>2398211.8881118977</v>
      </c>
      <c r="M5720">
        <v>0</v>
      </c>
    </row>
    <row r="5721" spans="1:15" x14ac:dyDescent="0.15">
      <c r="A5721">
        <v>282</v>
      </c>
      <c r="B5721" t="s">
        <v>301</v>
      </c>
      <c r="C5721" t="s">
        <v>464</v>
      </c>
      <c r="D5721">
        <v>3</v>
      </c>
      <c r="E5721">
        <v>6050000</v>
      </c>
      <c r="F5721">
        <v>9025000</v>
      </c>
      <c r="G5721">
        <v>7537500</v>
      </c>
      <c r="H5721">
        <v>7186115134.6292553</v>
      </c>
      <c r="I5721">
        <v>1.9091312618935747E-5</v>
      </c>
      <c r="J5721">
        <v>2.7027905053348845E-5</v>
      </c>
      <c r="K5721">
        <v>1224.724214732616</v>
      </c>
      <c r="L5721">
        <v>95238.177573854133</v>
      </c>
      <c r="M5721">
        <v>0</v>
      </c>
    </row>
    <row r="5722" spans="1:15" x14ac:dyDescent="0.15">
      <c r="A5722">
        <v>282</v>
      </c>
      <c r="B5722" t="s">
        <v>301</v>
      </c>
      <c r="C5722" t="s">
        <v>464</v>
      </c>
      <c r="D5722">
        <v>4</v>
      </c>
      <c r="E5722">
        <v>6050000</v>
      </c>
      <c r="F5722">
        <v>7537500</v>
      </c>
      <c r="G5722">
        <v>6793750</v>
      </c>
      <c r="H5722">
        <v>178302861.046258</v>
      </c>
      <c r="I5722">
        <v>1.2886762284058522E-6</v>
      </c>
      <c r="J5722">
        <v>9.2252686628189483E-6</v>
      </c>
      <c r="K5722">
        <v>30.388022928709074</v>
      </c>
      <c r="L5722">
        <v>2524.5131340755547</v>
      </c>
      <c r="M5722">
        <v>0</v>
      </c>
    </row>
    <row r="5723" spans="1:15" x14ac:dyDescent="0.15">
      <c r="A5723">
        <v>282</v>
      </c>
      <c r="B5723" t="s">
        <v>301</v>
      </c>
      <c r="C5723" t="s">
        <v>464</v>
      </c>
      <c r="D5723">
        <v>5</v>
      </c>
      <c r="E5723">
        <v>6050000</v>
      </c>
      <c r="F5723">
        <v>6793750</v>
      </c>
      <c r="G5723">
        <v>6421875</v>
      </c>
      <c r="H5723">
        <v>-66456810.299517348</v>
      </c>
      <c r="I5723">
        <v>-1.013197813698794E-6</v>
      </c>
      <c r="J5723">
        <v>6.9233946207143021E-6</v>
      </c>
      <c r="K5723">
        <v>-11.326184354533019</v>
      </c>
      <c r="L5723">
        <v>-1134.8505740070827</v>
      </c>
      <c r="M5723">
        <v>0</v>
      </c>
    </row>
    <row r="5724" spans="1:15" x14ac:dyDescent="0.15">
      <c r="A5724">
        <v>282</v>
      </c>
      <c r="B5724" t="s">
        <v>301</v>
      </c>
      <c r="C5724" t="s">
        <v>464</v>
      </c>
      <c r="D5724">
        <v>6</v>
      </c>
      <c r="E5724">
        <v>6421875</v>
      </c>
      <c r="F5724">
        <v>6793750</v>
      </c>
      <c r="G5724">
        <v>6607812.5</v>
      </c>
      <c r="H5724">
        <v>-5528693.8329726746</v>
      </c>
      <c r="I5724">
        <v>-5.7470284850721004E-8</v>
      </c>
      <c r="J5724">
        <v>7.8791221495623751E-6</v>
      </c>
      <c r="K5724">
        <v>-0.94225114491348194</v>
      </c>
      <c r="L5724">
        <v>-183.66904831171701</v>
      </c>
      <c r="M5724">
        <v>0</v>
      </c>
    </row>
    <row r="5725" spans="1:15" x14ac:dyDescent="0.15">
      <c r="A5725">
        <v>282</v>
      </c>
      <c r="B5725" t="s">
        <v>301</v>
      </c>
      <c r="C5725" t="s">
        <v>464</v>
      </c>
      <c r="D5725">
        <v>7</v>
      </c>
      <c r="E5725">
        <v>6607812.5</v>
      </c>
      <c r="F5725">
        <v>6793750</v>
      </c>
      <c r="G5725">
        <v>6700781.25</v>
      </c>
      <c r="H5725">
        <v>53314893.369788386</v>
      </c>
      <c r="I5725">
        <v>4.7192774923122502E-7</v>
      </c>
      <c r="J5725">
        <v>8.4085201836443211E-6</v>
      </c>
      <c r="K5725">
        <v>9.0864173051182249</v>
      </c>
      <c r="L5725">
        <v>695.65190058679184</v>
      </c>
      <c r="M5725">
        <v>0</v>
      </c>
    </row>
    <row r="5726" spans="1:15" x14ac:dyDescent="0.15">
      <c r="A5726">
        <v>282</v>
      </c>
      <c r="B5726" t="s">
        <v>301</v>
      </c>
      <c r="C5726" t="s">
        <v>464</v>
      </c>
      <c r="D5726">
        <v>8</v>
      </c>
      <c r="E5726">
        <v>6607812.5</v>
      </c>
      <c r="F5726">
        <v>6700781.25</v>
      </c>
      <c r="G5726">
        <v>6654296.875</v>
      </c>
      <c r="H5726">
        <v>21173051.501970161</v>
      </c>
      <c r="I5726">
        <v>2.0267330064373478E-7</v>
      </c>
      <c r="J5726">
        <v>8.1392657350568309E-6</v>
      </c>
      <c r="K5726">
        <v>3.6085072933612938</v>
      </c>
      <c r="L5726">
        <v>218.18615700054951</v>
      </c>
      <c r="M5726">
        <v>0</v>
      </c>
    </row>
    <row r="5727" spans="1:15" x14ac:dyDescent="0.15">
      <c r="A5727">
        <v>282</v>
      </c>
      <c r="B5727" t="s">
        <v>301</v>
      </c>
      <c r="C5727" t="s">
        <v>464</v>
      </c>
      <c r="D5727">
        <v>9</v>
      </c>
      <c r="E5727">
        <v>6607812.5</v>
      </c>
      <c r="F5727">
        <v>6654296.875</v>
      </c>
      <c r="G5727">
        <v>6631054.6875</v>
      </c>
      <c r="H5727">
        <v>7170087.7999970913</v>
      </c>
      <c r="I5727">
        <v>7.1482741451542298E-8</v>
      </c>
      <c r="J5727">
        <v>8.0080751758646384E-6</v>
      </c>
      <c r="K5727">
        <v>1.2219926881074661</v>
      </c>
      <c r="L5727">
        <v>8.1289197254428665</v>
      </c>
      <c r="M5727">
        <v>0</v>
      </c>
    </row>
    <row r="5728" spans="1:15" x14ac:dyDescent="0.15">
      <c r="A5728">
        <v>282</v>
      </c>
      <c r="B5728" t="s">
        <v>301</v>
      </c>
      <c r="C5728" t="s">
        <v>464</v>
      </c>
      <c r="D5728">
        <v>10</v>
      </c>
      <c r="E5728">
        <v>6607812.5</v>
      </c>
      <c r="F5728">
        <v>6631054.6875</v>
      </c>
      <c r="G5728">
        <v>6619433.59375</v>
      </c>
      <c r="H5728">
        <v>661114.50487455679</v>
      </c>
      <c r="I5728">
        <v>6.7292040442794206E-9</v>
      </c>
      <c r="J5728">
        <v>7.9433216384573755E-6</v>
      </c>
      <c r="K5728">
        <v>0.11267324940690737</v>
      </c>
      <c r="L5728">
        <v>-90.012521532072256</v>
      </c>
      <c r="M5728">
        <v>0</v>
      </c>
    </row>
    <row r="5729" spans="1:15" x14ac:dyDescent="0.15">
      <c r="A5729">
        <v>282</v>
      </c>
      <c r="B5729" t="s">
        <v>301</v>
      </c>
      <c r="C5729" t="s">
        <v>464</v>
      </c>
      <c r="D5729">
        <v>11</v>
      </c>
      <c r="E5729">
        <v>6619433.59375</v>
      </c>
      <c r="F5729">
        <v>6631054.6875</v>
      </c>
      <c r="G5729">
        <v>6625244.140625</v>
      </c>
      <c r="H5729">
        <v>3875292.9469478447</v>
      </c>
      <c r="I5729">
        <v>3.903652642059136E-8</v>
      </c>
      <c r="J5729">
        <v>7.9756289608336875E-6</v>
      </c>
      <c r="K5729">
        <v>0.66046327151623185</v>
      </c>
      <c r="L5729">
        <v>-41.50716766518638</v>
      </c>
      <c r="M5729">
        <v>0</v>
      </c>
    </row>
    <row r="5730" spans="1:15" x14ac:dyDescent="0.15">
      <c r="A5730">
        <v>282</v>
      </c>
      <c r="B5730" t="s">
        <v>301</v>
      </c>
      <c r="C5730" t="s">
        <v>464</v>
      </c>
      <c r="D5730">
        <v>12</v>
      </c>
      <c r="E5730">
        <v>6625244.140625</v>
      </c>
      <c r="F5730">
        <v>6631054.6875</v>
      </c>
      <c r="G5730">
        <v>6628149.4140625</v>
      </c>
      <c r="H5730">
        <v>5512540.3695417466</v>
      </c>
      <c r="I5730">
        <v>5.5242039380542729E-8</v>
      </c>
      <c r="J5730">
        <v>7.9918344737936388E-6</v>
      </c>
      <c r="K5730">
        <v>0.93949812225172136</v>
      </c>
      <c r="L5730">
        <v>-16.831380447668252</v>
      </c>
      <c r="M5730">
        <v>0</v>
      </c>
    </row>
    <row r="5731" spans="1:15" x14ac:dyDescent="0.15">
      <c r="A5731">
        <v>282</v>
      </c>
      <c r="B5731" t="s">
        <v>301</v>
      </c>
      <c r="C5731" t="s">
        <v>464</v>
      </c>
      <c r="D5731">
        <v>13</v>
      </c>
      <c r="E5731">
        <v>6628149.4140625</v>
      </c>
      <c r="F5731">
        <v>6631054.6875</v>
      </c>
      <c r="G5731">
        <v>6629602.05078125</v>
      </c>
      <c r="H5731">
        <v>6338804.3195663281</v>
      </c>
      <c r="I5731">
        <v>6.3358324770526511E-8</v>
      </c>
      <c r="J5731">
        <v>7.9999507591836226E-6</v>
      </c>
      <c r="K5731">
        <v>1.0803176677776829</v>
      </c>
      <c r="L5731">
        <v>-4.3863527401415228</v>
      </c>
      <c r="M5731">
        <v>0</v>
      </c>
    </row>
    <row r="5732" spans="1:15" x14ac:dyDescent="0.15">
      <c r="A5732">
        <v>282</v>
      </c>
      <c r="B5732" t="s">
        <v>301</v>
      </c>
      <c r="C5732" t="s">
        <v>464</v>
      </c>
      <c r="D5732">
        <v>14</v>
      </c>
      <c r="E5732">
        <v>6629602.05078125</v>
      </c>
      <c r="F5732">
        <v>6631054.6875</v>
      </c>
      <c r="G5732">
        <v>6630328.369140625</v>
      </c>
      <c r="H5732">
        <v>6753794.7935628453</v>
      </c>
      <c r="I5732">
        <v>6.7419290854799256E-8</v>
      </c>
      <c r="J5732">
        <v>8.0040117252678954E-6</v>
      </c>
      <c r="K5732">
        <v>1.1510441831291687</v>
      </c>
      <c r="L5732">
        <v>1.8621464510998744</v>
      </c>
      <c r="M5732">
        <v>0</v>
      </c>
    </row>
    <row r="5733" spans="1:15" x14ac:dyDescent="0.15">
      <c r="A5733">
        <v>282</v>
      </c>
      <c r="B5733" t="s">
        <v>301</v>
      </c>
      <c r="C5733" t="s">
        <v>464</v>
      </c>
      <c r="D5733">
        <v>15</v>
      </c>
      <c r="E5733">
        <v>6629602.05078125</v>
      </c>
      <c r="F5733">
        <v>6630328.369140625</v>
      </c>
      <c r="G5733">
        <v>6629965.2099609375</v>
      </c>
      <c r="H5733">
        <v>6546125.3192887288</v>
      </c>
      <c r="I5733">
        <v>6.5388384398587916E-8</v>
      </c>
      <c r="J5733">
        <v>8.001980818811684E-6</v>
      </c>
      <c r="K5733">
        <v>1.1156512303251325</v>
      </c>
      <c r="L5733">
        <v>-1.2645600394138827</v>
      </c>
      <c r="M5733">
        <v>0</v>
      </c>
    </row>
    <row r="5734" spans="1:15" x14ac:dyDescent="0.15">
      <c r="A5734">
        <v>282</v>
      </c>
      <c r="B5734" t="s">
        <v>301</v>
      </c>
      <c r="C5734" t="s">
        <v>464</v>
      </c>
      <c r="D5734">
        <v>16</v>
      </c>
      <c r="E5734">
        <v>6629965.2099609375</v>
      </c>
      <c r="F5734">
        <v>6630328.369140625</v>
      </c>
      <c r="G5734">
        <v>6630146.7895507813</v>
      </c>
      <c r="H5734">
        <v>6649920.3258175422</v>
      </c>
      <c r="I5734">
        <v>6.6403769405714726E-8</v>
      </c>
      <c r="J5734">
        <v>8.0029962038188108E-6</v>
      </c>
      <c r="K5734">
        <v>1.1333409354693746</v>
      </c>
      <c r="L5734">
        <v>0.29823677958268308</v>
      </c>
      <c r="M5734">
        <v>0</v>
      </c>
    </row>
    <row r="5735" spans="1:15" x14ac:dyDescent="0.15">
      <c r="A5735">
        <v>282</v>
      </c>
      <c r="B5735" t="s">
        <v>301</v>
      </c>
      <c r="C5735" t="s">
        <v>465</v>
      </c>
      <c r="D5735">
        <v>16</v>
      </c>
      <c r="E5735">
        <v>6629965.2099609375</v>
      </c>
      <c r="F5735">
        <v>6630328.369140625</v>
      </c>
      <c r="G5735">
        <v>6630146.7895507813</v>
      </c>
      <c r="H5735">
        <v>6649920.3258175422</v>
      </c>
      <c r="I5735">
        <v>6.6403769405714726E-8</v>
      </c>
      <c r="J5735">
        <v>8.0029962038188108E-6</v>
      </c>
      <c r="K5735">
        <v>1.1333409354693746</v>
      </c>
      <c r="L5735">
        <v>0.29823677958268308</v>
      </c>
      <c r="M5735">
        <v>0</v>
      </c>
      <c r="N5735" t="s">
        <v>466</v>
      </c>
      <c r="O5735" t="s">
        <v>467</v>
      </c>
    </row>
    <row r="5736" spans="1:15" x14ac:dyDescent="0.15">
      <c r="A5736">
        <v>283</v>
      </c>
      <c r="B5736" t="s">
        <v>302</v>
      </c>
      <c r="C5736" t="s">
        <v>461</v>
      </c>
      <c r="D5736">
        <v>0</v>
      </c>
      <c r="E5736">
        <v>100000</v>
      </c>
      <c r="F5736">
        <v>12000000</v>
      </c>
      <c r="G5736">
        <v>100000</v>
      </c>
      <c r="H5736">
        <v>546085535.33322001</v>
      </c>
      <c r="I5736">
        <v>2.9204717872610179E-6</v>
      </c>
      <c r="J5736">
        <v>1.0857064221674114E-5</v>
      </c>
      <c r="K5736">
        <v>169.2162697616458</v>
      </c>
      <c r="L5736">
        <v>545985.53533322003</v>
      </c>
      <c r="M5736">
        <v>0</v>
      </c>
      <c r="O5736" t="s">
        <v>462</v>
      </c>
    </row>
    <row r="5737" spans="1:15" x14ac:dyDescent="0.15">
      <c r="A5737">
        <v>283</v>
      </c>
      <c r="B5737" t="s">
        <v>302</v>
      </c>
      <c r="C5737" t="s">
        <v>465</v>
      </c>
      <c r="D5737">
        <v>0</v>
      </c>
      <c r="E5737">
        <v>100000</v>
      </c>
      <c r="F5737">
        <v>12000000</v>
      </c>
      <c r="G5737">
        <v>100000</v>
      </c>
      <c r="H5737">
        <v>546085535.33322001</v>
      </c>
      <c r="I5737">
        <v>2.9204717872610179E-6</v>
      </c>
      <c r="J5737">
        <v>1.0857064221674114E-5</v>
      </c>
      <c r="K5737">
        <v>169.2162697616458</v>
      </c>
      <c r="L5737">
        <v>545985.53533322003</v>
      </c>
      <c r="M5737">
        <v>0</v>
      </c>
      <c r="N5737" t="s">
        <v>469</v>
      </c>
      <c r="O5737" t="s">
        <v>470</v>
      </c>
    </row>
    <row r="5738" spans="1:15" x14ac:dyDescent="0.15">
      <c r="A5738">
        <v>284</v>
      </c>
      <c r="B5738" t="s">
        <v>303</v>
      </c>
      <c r="C5738" t="s">
        <v>461</v>
      </c>
      <c r="D5738">
        <v>0</v>
      </c>
      <c r="E5738">
        <v>100000</v>
      </c>
      <c r="F5738">
        <v>12000000</v>
      </c>
      <c r="G5738">
        <v>100000</v>
      </c>
      <c r="H5738">
        <v>-12658.42642741959</v>
      </c>
      <c r="I5738">
        <v>-1.2356800988621067E-5</v>
      </c>
      <c r="J5738">
        <v>-6.3982266582281457E-6</v>
      </c>
      <c r="K5738">
        <v>-1.4030423054566478E-3</v>
      </c>
      <c r="L5738">
        <v>-112.65842642741958</v>
      </c>
      <c r="M5738">
        <v>0</v>
      </c>
      <c r="O5738" t="s">
        <v>462</v>
      </c>
    </row>
    <row r="5739" spans="1:15" x14ac:dyDescent="0.15">
      <c r="A5739">
        <v>284</v>
      </c>
      <c r="B5739" t="s">
        <v>303</v>
      </c>
      <c r="C5739" t="s">
        <v>461</v>
      </c>
      <c r="D5739">
        <v>0</v>
      </c>
      <c r="E5739">
        <v>100000</v>
      </c>
      <c r="F5739">
        <v>12000000</v>
      </c>
      <c r="G5739">
        <v>12000000</v>
      </c>
      <c r="H5739">
        <v>-228763.10769127726</v>
      </c>
      <c r="I5739">
        <v>-5.5544062069446954E-6</v>
      </c>
      <c r="J5739">
        <v>4.0416812344822529E-7</v>
      </c>
      <c r="K5739">
        <v>-2.5355783347869518E-2</v>
      </c>
      <c r="L5739">
        <v>-101.90635923076064</v>
      </c>
      <c r="M5739">
        <v>0</v>
      </c>
      <c r="O5739" t="s">
        <v>463</v>
      </c>
    </row>
    <row r="5740" spans="1:15" x14ac:dyDescent="0.15">
      <c r="A5740">
        <v>284</v>
      </c>
      <c r="B5740" t="s">
        <v>303</v>
      </c>
      <c r="C5740" t="s">
        <v>461</v>
      </c>
      <c r="D5740">
        <v>1</v>
      </c>
      <c r="E5740">
        <v>100000</v>
      </c>
      <c r="F5740">
        <v>18000000</v>
      </c>
      <c r="G5740">
        <v>18000000</v>
      </c>
      <c r="H5740">
        <v>12984710187.445166</v>
      </c>
      <c r="I5740">
        <v>2.1006464503150267E-5</v>
      </c>
      <c r="J5740">
        <v>2.6965038833543186E-5</v>
      </c>
      <c r="K5740">
        <v>1439.2071417042025</v>
      </c>
      <c r="L5740">
        <v>72037.278819139814</v>
      </c>
      <c r="M5740">
        <v>0</v>
      </c>
      <c r="O5740" t="s">
        <v>468</v>
      </c>
    </row>
    <row r="5741" spans="1:15" x14ac:dyDescent="0.15">
      <c r="A5741">
        <v>284</v>
      </c>
      <c r="B5741" t="s">
        <v>303</v>
      </c>
      <c r="C5741" t="s">
        <v>464</v>
      </c>
      <c r="D5741">
        <v>1</v>
      </c>
      <c r="E5741">
        <v>100000</v>
      </c>
      <c r="F5741">
        <v>18000000</v>
      </c>
      <c r="G5741">
        <v>9050000</v>
      </c>
      <c r="H5741">
        <v>-72414.016389151744</v>
      </c>
      <c r="I5741">
        <v>-7.2909564964039448E-6</v>
      </c>
      <c r="J5741">
        <v>-1.3323821660110238E-6</v>
      </c>
      <c r="K5741">
        <v>-8.0262684374365796E-3</v>
      </c>
      <c r="L5741">
        <v>-100.8001548772282</v>
      </c>
      <c r="M5741">
        <v>0</v>
      </c>
    </row>
    <row r="5742" spans="1:15" x14ac:dyDescent="0.15">
      <c r="A5742">
        <v>284</v>
      </c>
      <c r="B5742" t="s">
        <v>303</v>
      </c>
      <c r="C5742" t="s">
        <v>464</v>
      </c>
      <c r="D5742">
        <v>2</v>
      </c>
      <c r="E5742">
        <v>9050000</v>
      </c>
      <c r="F5742">
        <v>18000000</v>
      </c>
      <c r="G5742">
        <v>13525000</v>
      </c>
      <c r="H5742">
        <v>-568368.92656467401</v>
      </c>
      <c r="I5742">
        <v>-4.6378889988838816E-6</v>
      </c>
      <c r="J5742">
        <v>1.320685331509039E-6</v>
      </c>
      <c r="K5742">
        <v>-6.2997217991476617E-2</v>
      </c>
      <c r="L5742">
        <v>-104.20235805223419</v>
      </c>
      <c r="M5742">
        <v>0</v>
      </c>
    </row>
    <row r="5743" spans="1:15" x14ac:dyDescent="0.15">
      <c r="A5743">
        <v>284</v>
      </c>
      <c r="B5743" t="s">
        <v>303</v>
      </c>
      <c r="C5743" t="s">
        <v>464</v>
      </c>
      <c r="D5743">
        <v>3</v>
      </c>
      <c r="E5743">
        <v>13525000</v>
      </c>
      <c r="F5743">
        <v>18000000</v>
      </c>
      <c r="G5743">
        <v>15762500</v>
      </c>
      <c r="H5743">
        <v>-44431858.244824208</v>
      </c>
      <c r="I5743">
        <v>-1.8159273264350828E-6</v>
      </c>
      <c r="J5743">
        <v>4.1426470039578379E-6</v>
      </c>
      <c r="K5743">
        <v>-4.9247651108123582</v>
      </c>
      <c r="L5743">
        <v>-381.88331955479276</v>
      </c>
      <c r="M5743">
        <v>0</v>
      </c>
    </row>
    <row r="5744" spans="1:15" x14ac:dyDescent="0.15">
      <c r="A5744">
        <v>284</v>
      </c>
      <c r="B5744" t="s">
        <v>303</v>
      </c>
      <c r="C5744" t="s">
        <v>464</v>
      </c>
      <c r="D5744">
        <v>4</v>
      </c>
      <c r="E5744">
        <v>15762500</v>
      </c>
      <c r="F5744">
        <v>18000000</v>
      </c>
      <c r="G5744">
        <v>16881250</v>
      </c>
      <c r="H5744">
        <v>354961483.32132572</v>
      </c>
      <c r="I5744">
        <v>1.6677840828823763E-6</v>
      </c>
      <c r="J5744">
        <v>7.6263584132752969E-6</v>
      </c>
      <c r="K5744">
        <v>39.343435044081261</v>
      </c>
      <c r="L5744">
        <v>2002.6966801707558</v>
      </c>
      <c r="M5744">
        <v>0</v>
      </c>
    </row>
    <row r="5745" spans="1:15" x14ac:dyDescent="0.15">
      <c r="A5745">
        <v>284</v>
      </c>
      <c r="B5745" t="s">
        <v>303</v>
      </c>
      <c r="C5745" t="s">
        <v>464</v>
      </c>
      <c r="D5745">
        <v>5</v>
      </c>
      <c r="E5745">
        <v>15762500</v>
      </c>
      <c r="F5745">
        <v>16881250</v>
      </c>
      <c r="G5745">
        <v>16321875</v>
      </c>
      <c r="H5745">
        <v>-36181743.734810524</v>
      </c>
      <c r="I5745">
        <v>-3.6002333445678972E-7</v>
      </c>
      <c r="J5745">
        <v>5.5985509959361309E-6</v>
      </c>
      <c r="K5745">
        <v>-4.01033394128424</v>
      </c>
      <c r="L5745">
        <v>-321.67639278459444</v>
      </c>
      <c r="M5745">
        <v>0</v>
      </c>
    </row>
    <row r="5746" spans="1:15" x14ac:dyDescent="0.15">
      <c r="A5746">
        <v>284</v>
      </c>
      <c r="B5746" t="s">
        <v>303</v>
      </c>
      <c r="C5746" t="s">
        <v>464</v>
      </c>
      <c r="D5746">
        <v>6</v>
      </c>
      <c r="E5746">
        <v>16321875</v>
      </c>
      <c r="F5746">
        <v>16881250</v>
      </c>
      <c r="G5746">
        <v>16601562.5</v>
      </c>
      <c r="H5746">
        <v>85316010.088372484</v>
      </c>
      <c r="I5746">
        <v>5.607815082182474E-7</v>
      </c>
      <c r="J5746">
        <v>6.519355838611168E-6</v>
      </c>
      <c r="K5746">
        <v>9.4563073991143707</v>
      </c>
      <c r="L5746">
        <v>413.903496061726</v>
      </c>
      <c r="M5746">
        <v>0</v>
      </c>
    </row>
    <row r="5747" spans="1:15" x14ac:dyDescent="0.15">
      <c r="A5747">
        <v>284</v>
      </c>
      <c r="B5747" t="s">
        <v>303</v>
      </c>
      <c r="C5747" t="s">
        <v>464</v>
      </c>
      <c r="D5747">
        <v>7</v>
      </c>
      <c r="E5747">
        <v>16321875</v>
      </c>
      <c r="F5747">
        <v>16601562.5</v>
      </c>
      <c r="G5747">
        <v>16461718.75</v>
      </c>
      <c r="H5747">
        <v>10280152.440647652</v>
      </c>
      <c r="I5747">
        <v>8.2025261913791282E-8</v>
      </c>
      <c r="J5747">
        <v>6.0405995923067119E-6</v>
      </c>
      <c r="K5747">
        <v>1.1394377384482128</v>
      </c>
      <c r="L5747">
        <v>-37.55115977395949</v>
      </c>
      <c r="M5747">
        <v>0</v>
      </c>
    </row>
    <row r="5748" spans="1:15" x14ac:dyDescent="0.15">
      <c r="A5748">
        <v>284</v>
      </c>
      <c r="B5748" t="s">
        <v>303</v>
      </c>
      <c r="C5748" t="s">
        <v>464</v>
      </c>
      <c r="D5748">
        <v>8</v>
      </c>
      <c r="E5748">
        <v>16461718.75</v>
      </c>
      <c r="F5748">
        <v>16601562.5</v>
      </c>
      <c r="G5748">
        <v>16531640.625</v>
      </c>
      <c r="H5748">
        <v>43849406.507359661</v>
      </c>
      <c r="I5748">
        <v>3.1662135070179158E-7</v>
      </c>
      <c r="J5748">
        <v>6.2751956810947122E-6</v>
      </c>
      <c r="K5748">
        <v>4.8602069737299063</v>
      </c>
      <c r="L5748">
        <v>165.24534075007853</v>
      </c>
      <c r="M5748">
        <v>0</v>
      </c>
    </row>
    <row r="5749" spans="1:15" x14ac:dyDescent="0.15">
      <c r="A5749">
        <v>284</v>
      </c>
      <c r="B5749" t="s">
        <v>303</v>
      </c>
      <c r="C5749" t="s">
        <v>464</v>
      </c>
      <c r="D5749">
        <v>9</v>
      </c>
      <c r="E5749">
        <v>16461718.75</v>
      </c>
      <c r="F5749">
        <v>16531640.625</v>
      </c>
      <c r="G5749">
        <v>16496679.6875</v>
      </c>
      <c r="H5749">
        <v>26126203.993252449</v>
      </c>
      <c r="I5749">
        <v>1.9815201453385168E-7</v>
      </c>
      <c r="J5749">
        <v>6.1567263449267723E-6</v>
      </c>
      <c r="K5749">
        <v>2.8957919606912728</v>
      </c>
      <c r="L5749">
        <v>58.372499728227197</v>
      </c>
      <c r="M5749">
        <v>0</v>
      </c>
    </row>
    <row r="5750" spans="1:15" x14ac:dyDescent="0.15">
      <c r="A5750">
        <v>284</v>
      </c>
      <c r="B5750" t="s">
        <v>303</v>
      </c>
      <c r="C5750" t="s">
        <v>464</v>
      </c>
      <c r="D5750">
        <v>10</v>
      </c>
      <c r="E5750">
        <v>16461718.75</v>
      </c>
      <c r="F5750">
        <v>16496679.6875</v>
      </c>
      <c r="G5750">
        <v>16479199.21875</v>
      </c>
      <c r="H5750">
        <v>17974487.866133537</v>
      </c>
      <c r="I5750">
        <v>1.3979893293180301E-7</v>
      </c>
      <c r="J5750">
        <v>6.0983732633247237E-6</v>
      </c>
      <c r="K5750">
        <v>1.9922671304922539</v>
      </c>
      <c r="L5750">
        <v>9.0737943484668886</v>
      </c>
      <c r="M5750">
        <v>0</v>
      </c>
    </row>
    <row r="5751" spans="1:15" x14ac:dyDescent="0.15">
      <c r="A5751">
        <v>284</v>
      </c>
      <c r="B5751" t="s">
        <v>303</v>
      </c>
      <c r="C5751" t="s">
        <v>464</v>
      </c>
      <c r="D5751">
        <v>11</v>
      </c>
      <c r="E5751">
        <v>16461718.75</v>
      </c>
      <c r="F5751">
        <v>16479199.21875</v>
      </c>
      <c r="G5751">
        <v>16470458.984375</v>
      </c>
      <c r="H5751">
        <v>14070876.953453915</v>
      </c>
      <c r="I5751">
        <v>1.1084001257867485E-7</v>
      </c>
      <c r="J5751">
        <v>6.0694143429715955E-6</v>
      </c>
      <c r="K5751">
        <v>1.5595963490222846</v>
      </c>
      <c r="L5751">
        <v>-14.569005230500812</v>
      </c>
      <c r="M5751">
        <v>0</v>
      </c>
    </row>
    <row r="5752" spans="1:15" x14ac:dyDescent="0.15">
      <c r="A5752">
        <v>284</v>
      </c>
      <c r="B5752" t="s">
        <v>303</v>
      </c>
      <c r="C5752" t="s">
        <v>464</v>
      </c>
      <c r="D5752">
        <v>12</v>
      </c>
      <c r="E5752">
        <v>16470458.984375</v>
      </c>
      <c r="F5752">
        <v>16479199.21875</v>
      </c>
      <c r="G5752">
        <v>16474829.1015625</v>
      </c>
      <c r="H5752">
        <v>16008480.316114675</v>
      </c>
      <c r="I5752">
        <v>1.2530140558517039E-7</v>
      </c>
      <c r="J5752">
        <v>6.083875735978091E-6</v>
      </c>
      <c r="K5752">
        <v>1.7743575995296494</v>
      </c>
      <c r="L5752">
        <v>-2.8306744948486018</v>
      </c>
      <c r="M5752">
        <v>0</v>
      </c>
    </row>
    <row r="5753" spans="1:15" x14ac:dyDescent="0.15">
      <c r="A5753">
        <v>284</v>
      </c>
      <c r="B5753" t="s">
        <v>303</v>
      </c>
      <c r="C5753" t="s">
        <v>464</v>
      </c>
      <c r="D5753">
        <v>13</v>
      </c>
      <c r="E5753">
        <v>16474829.1015625</v>
      </c>
      <c r="F5753">
        <v>16479199.21875</v>
      </c>
      <c r="G5753">
        <v>16477014.16015625</v>
      </c>
      <c r="H5753">
        <v>16987922.123830583</v>
      </c>
      <c r="I5753">
        <v>1.3254564670754164E-7</v>
      </c>
      <c r="J5753">
        <v>6.0911199771004623E-6</v>
      </c>
      <c r="K5753">
        <v>1.8829175615310625</v>
      </c>
      <c r="L5753">
        <v>3.1007314717843761</v>
      </c>
      <c r="M5753">
        <v>0</v>
      </c>
    </row>
    <row r="5754" spans="1:15" x14ac:dyDescent="0.15">
      <c r="A5754">
        <v>284</v>
      </c>
      <c r="B5754" t="s">
        <v>303</v>
      </c>
      <c r="C5754" t="s">
        <v>464</v>
      </c>
      <c r="D5754">
        <v>14</v>
      </c>
      <c r="E5754">
        <v>16474829.1015625</v>
      </c>
      <c r="F5754">
        <v>16477014.16015625</v>
      </c>
      <c r="G5754">
        <v>16475921.630859375</v>
      </c>
      <c r="H5754">
        <v>16497282.914202251</v>
      </c>
      <c r="I5754">
        <v>1.2892217991768379E-7</v>
      </c>
      <c r="J5754">
        <v>6.0874965103106044E-6</v>
      </c>
      <c r="K5754">
        <v>1.8285357968013456</v>
      </c>
      <c r="L5754">
        <v>0.12965152312248129</v>
      </c>
      <c r="M5754">
        <v>0</v>
      </c>
    </row>
    <row r="5755" spans="1:15" x14ac:dyDescent="0.15">
      <c r="A5755">
        <v>284</v>
      </c>
      <c r="B5755" t="s">
        <v>303</v>
      </c>
      <c r="C5755" t="s">
        <v>465</v>
      </c>
      <c r="D5755">
        <v>14</v>
      </c>
      <c r="E5755">
        <v>16474829.1015625</v>
      </c>
      <c r="F5755">
        <v>16477014.16015625</v>
      </c>
      <c r="G5755">
        <v>16475921.630859375</v>
      </c>
      <c r="H5755">
        <v>16497282.914202251</v>
      </c>
      <c r="I5755">
        <v>1.2892217991768379E-7</v>
      </c>
      <c r="J5755">
        <v>6.0874965103106044E-6</v>
      </c>
      <c r="K5755">
        <v>1.8285357968013456</v>
      </c>
      <c r="L5755">
        <v>0.12965152312248129</v>
      </c>
      <c r="M5755">
        <v>0</v>
      </c>
      <c r="N5755" t="s">
        <v>466</v>
      </c>
      <c r="O5755" t="s">
        <v>467</v>
      </c>
    </row>
    <row r="5756" spans="1:15" x14ac:dyDescent="0.15">
      <c r="A5756">
        <v>285</v>
      </c>
      <c r="B5756" t="s">
        <v>76</v>
      </c>
      <c r="C5756" t="s">
        <v>461</v>
      </c>
      <c r="D5756">
        <v>0</v>
      </c>
      <c r="E5756">
        <v>100000</v>
      </c>
      <c r="F5756">
        <v>12000000</v>
      </c>
      <c r="G5756">
        <v>100000</v>
      </c>
      <c r="H5756">
        <v>-8820.9563176087395</v>
      </c>
      <c r="I5756">
        <v>-2.6139601451885114E-5</v>
      </c>
      <c r="J5756">
        <v>-1.3491718845316712E-5</v>
      </c>
      <c r="K5756">
        <v>-1.3066491063783454E-3</v>
      </c>
      <c r="L5756">
        <v>-108.82095631760873</v>
      </c>
      <c r="M5756">
        <v>0</v>
      </c>
      <c r="O5756" t="s">
        <v>462</v>
      </c>
    </row>
    <row r="5757" spans="1:15" x14ac:dyDescent="0.15">
      <c r="A5757">
        <v>285</v>
      </c>
      <c r="B5757" t="s">
        <v>76</v>
      </c>
      <c r="C5757" t="s">
        <v>461</v>
      </c>
      <c r="D5757">
        <v>0</v>
      </c>
      <c r="E5757">
        <v>100000</v>
      </c>
      <c r="F5757">
        <v>12000000</v>
      </c>
      <c r="G5757">
        <v>12000000</v>
      </c>
      <c r="H5757">
        <v>2172745011222.5098</v>
      </c>
      <c r="I5757">
        <v>2.5673329850267714E-3</v>
      </c>
      <c r="J5757">
        <v>2.5799808676333397E-3</v>
      </c>
      <c r="K5757">
        <v>321848.92715481954</v>
      </c>
      <c r="L5757">
        <v>18106108.426854249</v>
      </c>
      <c r="M5757">
        <v>0</v>
      </c>
      <c r="O5757" t="s">
        <v>463</v>
      </c>
    </row>
    <row r="5758" spans="1:15" x14ac:dyDescent="0.15">
      <c r="A5758">
        <v>285</v>
      </c>
      <c r="B5758" t="s">
        <v>76</v>
      </c>
      <c r="C5758" t="s">
        <v>464</v>
      </c>
      <c r="D5758">
        <v>1</v>
      </c>
      <c r="E5758">
        <v>100000</v>
      </c>
      <c r="F5758">
        <v>12000000</v>
      </c>
      <c r="G5758">
        <v>6050000</v>
      </c>
      <c r="H5758">
        <v>-54146.82618562445</v>
      </c>
      <c r="I5758">
        <v>-1.5231571629176979E-5</v>
      </c>
      <c r="J5758">
        <v>-2.5836890226085764E-6</v>
      </c>
      <c r="K5758">
        <v>-8.0207745624399085E-3</v>
      </c>
      <c r="L5758">
        <v>-100.8949888625723</v>
      </c>
      <c r="M5758">
        <v>0</v>
      </c>
    </row>
    <row r="5759" spans="1:15" x14ac:dyDescent="0.15">
      <c r="A5759">
        <v>285</v>
      </c>
      <c r="B5759" t="s">
        <v>76</v>
      </c>
      <c r="C5759" t="s">
        <v>464</v>
      </c>
      <c r="D5759">
        <v>2</v>
      </c>
      <c r="E5759">
        <v>6050000</v>
      </c>
      <c r="F5759">
        <v>12000000</v>
      </c>
      <c r="G5759">
        <v>9025000</v>
      </c>
      <c r="H5759">
        <v>-959083.76956210041</v>
      </c>
      <c r="I5759">
        <v>-8.6879305382923525E-6</v>
      </c>
      <c r="J5759">
        <v>3.9599520682760501E-6</v>
      </c>
      <c r="K5759">
        <v>-0.14206917088327878</v>
      </c>
      <c r="L5759">
        <v>-110.62696697575734</v>
      </c>
      <c r="M5759">
        <v>0</v>
      </c>
    </row>
    <row r="5760" spans="1:15" x14ac:dyDescent="0.15">
      <c r="A5760">
        <v>285</v>
      </c>
      <c r="B5760" t="s">
        <v>76</v>
      </c>
      <c r="C5760" t="s">
        <v>464</v>
      </c>
      <c r="D5760">
        <v>3</v>
      </c>
      <c r="E5760">
        <v>9025000</v>
      </c>
      <c r="F5760">
        <v>12000000</v>
      </c>
      <c r="G5760">
        <v>10512500</v>
      </c>
      <c r="H5760">
        <v>9777297405.0530987</v>
      </c>
      <c r="I5760">
        <v>4.1618456773093498E-5</v>
      </c>
      <c r="J5760">
        <v>5.4266339379661898E-5</v>
      </c>
      <c r="K5760">
        <v>1448.3120034961514</v>
      </c>
      <c r="L5760">
        <v>92906.396243073468</v>
      </c>
      <c r="M5760">
        <v>0</v>
      </c>
    </row>
    <row r="5761" spans="1:15" x14ac:dyDescent="0.15">
      <c r="A5761">
        <v>285</v>
      </c>
      <c r="B5761" t="s">
        <v>76</v>
      </c>
      <c r="C5761" t="s">
        <v>464</v>
      </c>
      <c r="D5761">
        <v>4</v>
      </c>
      <c r="E5761">
        <v>9025000</v>
      </c>
      <c r="F5761">
        <v>10512500</v>
      </c>
      <c r="G5761">
        <v>9768750</v>
      </c>
      <c r="H5761">
        <v>-88714472.641359001</v>
      </c>
      <c r="I5761">
        <v>-3.0278806022654593E-6</v>
      </c>
      <c r="J5761">
        <v>9.6200020043029425E-6</v>
      </c>
      <c r="K5761">
        <v>-13.141283351359135</v>
      </c>
      <c r="L5761">
        <v>-1008.1455932576737</v>
      </c>
      <c r="M5761">
        <v>0</v>
      </c>
    </row>
    <row r="5762" spans="1:15" x14ac:dyDescent="0.15">
      <c r="A5762">
        <v>285</v>
      </c>
      <c r="B5762" t="s">
        <v>76</v>
      </c>
      <c r="C5762" t="s">
        <v>464</v>
      </c>
      <c r="D5762">
        <v>5</v>
      </c>
      <c r="E5762">
        <v>9768750</v>
      </c>
      <c r="F5762">
        <v>10512500</v>
      </c>
      <c r="G5762">
        <v>10140625</v>
      </c>
      <c r="H5762">
        <v>1213356242.6682899</v>
      </c>
      <c r="I5762">
        <v>8.5327584833953002E-6</v>
      </c>
      <c r="J5762">
        <v>2.1180641089963702E-5</v>
      </c>
      <c r="K5762">
        <v>179.73457674154994</v>
      </c>
      <c r="L5762">
        <v>11865.300389949238</v>
      </c>
      <c r="M5762">
        <v>0</v>
      </c>
    </row>
    <row r="5763" spans="1:15" x14ac:dyDescent="0.15">
      <c r="A5763">
        <v>285</v>
      </c>
      <c r="B5763" t="s">
        <v>76</v>
      </c>
      <c r="C5763" t="s">
        <v>464</v>
      </c>
      <c r="D5763">
        <v>6</v>
      </c>
      <c r="E5763">
        <v>9768750</v>
      </c>
      <c r="F5763">
        <v>10140625</v>
      </c>
      <c r="G5763">
        <v>9954687.5</v>
      </c>
      <c r="H5763">
        <v>47555848.154644251</v>
      </c>
      <c r="I5763">
        <v>6.2820443031971465E-7</v>
      </c>
      <c r="J5763">
        <v>1.3276087036888116E-5</v>
      </c>
      <c r="K5763">
        <v>7.0444523537982242</v>
      </c>
      <c r="L5763">
        <v>377.72316463620029</v>
      </c>
      <c r="M5763">
        <v>0</v>
      </c>
    </row>
    <row r="5764" spans="1:15" x14ac:dyDescent="0.15">
      <c r="A5764">
        <v>285</v>
      </c>
      <c r="B5764" t="s">
        <v>76</v>
      </c>
      <c r="C5764" t="s">
        <v>464</v>
      </c>
      <c r="D5764">
        <v>7</v>
      </c>
      <c r="E5764">
        <v>9768750</v>
      </c>
      <c r="F5764">
        <v>9954687.5</v>
      </c>
      <c r="G5764">
        <v>9861718.75</v>
      </c>
      <c r="H5764">
        <v>-82787248.011376515</v>
      </c>
      <c r="I5764">
        <v>-1.8692538166908725E-6</v>
      </c>
      <c r="J5764">
        <v>1.0778628789877529E-5</v>
      </c>
      <c r="K5764">
        <v>-12.263282997745565</v>
      </c>
      <c r="L5764">
        <v>-939.48092731174791</v>
      </c>
      <c r="M5764">
        <v>0</v>
      </c>
    </row>
    <row r="5765" spans="1:15" x14ac:dyDescent="0.15">
      <c r="A5765">
        <v>285</v>
      </c>
      <c r="B5765" t="s">
        <v>76</v>
      </c>
      <c r="C5765" t="s">
        <v>464</v>
      </c>
      <c r="D5765">
        <v>8</v>
      </c>
      <c r="E5765">
        <v>9861718.75</v>
      </c>
      <c r="F5765">
        <v>9954687.5</v>
      </c>
      <c r="G5765">
        <v>9908203.125</v>
      </c>
      <c r="H5765">
        <v>-47850709.445383199</v>
      </c>
      <c r="I5765">
        <v>-8.3107186729755175E-7</v>
      </c>
      <c r="J5765">
        <v>1.181681073927085E-5</v>
      </c>
      <c r="K5765">
        <v>-7.0881301851100629</v>
      </c>
      <c r="L5765">
        <v>-582.94033581778433</v>
      </c>
      <c r="M5765">
        <v>0</v>
      </c>
    </row>
    <row r="5766" spans="1:15" x14ac:dyDescent="0.15">
      <c r="A5766">
        <v>285</v>
      </c>
      <c r="B5766" t="s">
        <v>76</v>
      </c>
      <c r="C5766" t="s">
        <v>464</v>
      </c>
      <c r="D5766">
        <v>9</v>
      </c>
      <c r="E5766">
        <v>9908203.125</v>
      </c>
      <c r="F5766">
        <v>9954687.5</v>
      </c>
      <c r="G5766">
        <v>9931445.3125</v>
      </c>
      <c r="H5766">
        <v>-8167675.9401186379</v>
      </c>
      <c r="I5766">
        <v>-1.2288949461003602E-7</v>
      </c>
      <c r="J5766">
        <v>1.2524993111958366E-5</v>
      </c>
      <c r="K5766">
        <v>-1.2098786213281085</v>
      </c>
      <c r="L5766">
        <v>-182.2405569694732</v>
      </c>
      <c r="M5766">
        <v>0</v>
      </c>
    </row>
    <row r="5767" spans="1:15" x14ac:dyDescent="0.15">
      <c r="A5767">
        <v>285</v>
      </c>
      <c r="B5767" t="s">
        <v>76</v>
      </c>
      <c r="C5767" t="s">
        <v>464</v>
      </c>
      <c r="D5767">
        <v>10</v>
      </c>
      <c r="E5767">
        <v>9931445.3125</v>
      </c>
      <c r="F5767">
        <v>9954687.5</v>
      </c>
      <c r="G5767">
        <v>9943066.40625</v>
      </c>
      <c r="H5767">
        <v>17556261.165450815</v>
      </c>
      <c r="I5767">
        <v>2.47134103715838E-7</v>
      </c>
      <c r="J5767">
        <v>1.289501671028424E-5</v>
      </c>
      <c r="K5767">
        <v>2.6006106523152916</v>
      </c>
      <c r="L5767">
        <v>76.567876026809216</v>
      </c>
      <c r="M5767">
        <v>0</v>
      </c>
    </row>
    <row r="5768" spans="1:15" x14ac:dyDescent="0.15">
      <c r="A5768">
        <v>285</v>
      </c>
      <c r="B5768" t="s">
        <v>76</v>
      </c>
      <c r="C5768" t="s">
        <v>464</v>
      </c>
      <c r="D5768">
        <v>11</v>
      </c>
      <c r="E5768">
        <v>9931445.3125</v>
      </c>
      <c r="F5768">
        <v>9943066.40625</v>
      </c>
      <c r="G5768">
        <v>9937255.859375</v>
      </c>
      <c r="H5768">
        <v>4176829.4831315922</v>
      </c>
      <c r="I5768">
        <v>6.0762144977616011E-8</v>
      </c>
      <c r="J5768">
        <v>1.2708644751546018E-5</v>
      </c>
      <c r="K5768">
        <v>0.61871415242515659</v>
      </c>
      <c r="L5768">
        <v>-57.967978864194279</v>
      </c>
      <c r="M5768">
        <v>0</v>
      </c>
    </row>
    <row r="5769" spans="1:15" x14ac:dyDescent="0.15">
      <c r="A5769">
        <v>285</v>
      </c>
      <c r="B5769" t="s">
        <v>76</v>
      </c>
      <c r="C5769" t="s">
        <v>464</v>
      </c>
      <c r="D5769">
        <v>12</v>
      </c>
      <c r="E5769">
        <v>9937255.859375</v>
      </c>
      <c r="F5769">
        <v>9943066.40625</v>
      </c>
      <c r="G5769">
        <v>9940161.1328125</v>
      </c>
      <c r="H5769">
        <v>10735002.740721308</v>
      </c>
      <c r="I5769">
        <v>1.5360444133885555E-7</v>
      </c>
      <c r="J5769">
        <v>1.2801487047907257E-5</v>
      </c>
      <c r="K5769">
        <v>1.5901769868343609</v>
      </c>
      <c r="L5769">
        <v>7.9962648219557861</v>
      </c>
      <c r="M5769">
        <v>0</v>
      </c>
    </row>
    <row r="5770" spans="1:15" x14ac:dyDescent="0.15">
      <c r="A5770">
        <v>285</v>
      </c>
      <c r="B5770" t="s">
        <v>76</v>
      </c>
      <c r="C5770" t="s">
        <v>464</v>
      </c>
      <c r="D5770">
        <v>13</v>
      </c>
      <c r="E5770">
        <v>9937255.859375</v>
      </c>
      <c r="F5770">
        <v>9940161.1328125</v>
      </c>
      <c r="G5770">
        <v>9938708.49609375</v>
      </c>
      <c r="H5770">
        <v>7423276.7064499697</v>
      </c>
      <c r="I5770">
        <v>1.0709743063614757E-7</v>
      </c>
      <c r="J5770">
        <v>1.2754980037204549E-5</v>
      </c>
      <c r="K5770">
        <v>1.0996106913622599</v>
      </c>
      <c r="L5770">
        <v>-25.309443280607642</v>
      </c>
      <c r="M5770">
        <v>0</v>
      </c>
    </row>
    <row r="5771" spans="1:15" x14ac:dyDescent="0.15">
      <c r="A5771">
        <v>285</v>
      </c>
      <c r="B5771" t="s">
        <v>76</v>
      </c>
      <c r="C5771" t="s">
        <v>464</v>
      </c>
      <c r="D5771">
        <v>14</v>
      </c>
      <c r="E5771">
        <v>9938708.49609375</v>
      </c>
      <c r="F5771">
        <v>9940161.1328125</v>
      </c>
      <c r="G5771">
        <v>9939434.814453125</v>
      </c>
      <c r="H5771">
        <v>9070955.7583171148</v>
      </c>
      <c r="I5771">
        <v>1.3032955675165652E-7</v>
      </c>
      <c r="J5771">
        <v>1.2778212163320058E-5</v>
      </c>
      <c r="K5771">
        <v>1.3436815475372015</v>
      </c>
      <c r="L5771">
        <v>-8.7377106681472263</v>
      </c>
      <c r="M5771">
        <v>0</v>
      </c>
    </row>
    <row r="5772" spans="1:15" x14ac:dyDescent="0.15">
      <c r="A5772">
        <v>285</v>
      </c>
      <c r="B5772" t="s">
        <v>76</v>
      </c>
      <c r="C5772" t="s">
        <v>464</v>
      </c>
      <c r="D5772">
        <v>15</v>
      </c>
      <c r="E5772">
        <v>9939434.814453125</v>
      </c>
      <c r="F5772">
        <v>9940161.1328125</v>
      </c>
      <c r="G5772">
        <v>9939797.9736328125</v>
      </c>
      <c r="H5772">
        <v>9900929.1403636262</v>
      </c>
      <c r="I5772">
        <v>1.4196164926591052E-7</v>
      </c>
      <c r="J5772">
        <v>1.2789844255834312E-5</v>
      </c>
      <c r="K5772">
        <v>1.4666255843196985</v>
      </c>
      <c r="L5772">
        <v>-0.3910424877074285</v>
      </c>
      <c r="M5772">
        <v>0</v>
      </c>
    </row>
    <row r="5773" spans="1:15" x14ac:dyDescent="0.15">
      <c r="A5773">
        <v>285</v>
      </c>
      <c r="B5773" t="s">
        <v>76</v>
      </c>
      <c r="C5773" t="s">
        <v>465</v>
      </c>
      <c r="D5773">
        <v>15</v>
      </c>
      <c r="E5773">
        <v>9939434.814453125</v>
      </c>
      <c r="F5773">
        <v>9940161.1328125</v>
      </c>
      <c r="G5773">
        <v>9939797.9736328125</v>
      </c>
      <c r="H5773">
        <v>9900929.1403636262</v>
      </c>
      <c r="I5773">
        <v>1.4196164926591052E-7</v>
      </c>
      <c r="J5773">
        <v>1.2789844255834312E-5</v>
      </c>
      <c r="K5773">
        <v>1.4666255843196985</v>
      </c>
      <c r="L5773">
        <v>-0.3910424877074285</v>
      </c>
      <c r="M5773">
        <v>0</v>
      </c>
      <c r="N5773" t="s">
        <v>466</v>
      </c>
      <c r="O5773" t="s">
        <v>467</v>
      </c>
    </row>
    <row r="5774" spans="1:15" x14ac:dyDescent="0.15">
      <c r="A5774">
        <v>286</v>
      </c>
      <c r="B5774" t="s">
        <v>304</v>
      </c>
      <c r="C5774" t="s">
        <v>461</v>
      </c>
      <c r="D5774">
        <v>0</v>
      </c>
      <c r="E5774">
        <v>100000</v>
      </c>
      <c r="F5774">
        <v>12000000</v>
      </c>
      <c r="G5774">
        <v>100000</v>
      </c>
      <c r="H5774">
        <v>25136.354283239685</v>
      </c>
      <c r="I5774">
        <v>-2.4112032654519927E-4</v>
      </c>
      <c r="J5774">
        <v>-1.1496284528077583E-5</v>
      </c>
      <c r="K5774">
        <v>2.9511793436371538E-2</v>
      </c>
      <c r="L5774">
        <v>-74.863645716760317</v>
      </c>
      <c r="M5774">
        <v>0</v>
      </c>
      <c r="O5774" t="s">
        <v>462</v>
      </c>
    </row>
    <row r="5775" spans="1:15" x14ac:dyDescent="0.15">
      <c r="A5775">
        <v>286</v>
      </c>
      <c r="B5775" t="s">
        <v>304</v>
      </c>
      <c r="C5775" t="s">
        <v>461</v>
      </c>
      <c r="D5775">
        <v>0</v>
      </c>
      <c r="E5775">
        <v>100000</v>
      </c>
      <c r="F5775">
        <v>12000000</v>
      </c>
      <c r="G5775">
        <v>12000000</v>
      </c>
      <c r="H5775">
        <v>4.555529597572732E+16</v>
      </c>
      <c r="I5775">
        <v>536.87069237595801</v>
      </c>
      <c r="J5775">
        <v>536.87092200000006</v>
      </c>
      <c r="K5775">
        <v>53485022912.207199</v>
      </c>
      <c r="L5775">
        <v>379627466364.39435</v>
      </c>
      <c r="M5775">
        <v>5</v>
      </c>
      <c r="O5775" t="s">
        <v>463</v>
      </c>
    </row>
    <row r="5776" spans="1:15" x14ac:dyDescent="0.15">
      <c r="A5776">
        <v>286</v>
      </c>
      <c r="B5776" t="s">
        <v>304</v>
      </c>
      <c r="C5776" t="s">
        <v>464</v>
      </c>
      <c r="D5776">
        <v>1</v>
      </c>
      <c r="E5776">
        <v>100000</v>
      </c>
      <c r="F5776">
        <v>12000000</v>
      </c>
      <c r="G5776">
        <v>6050000</v>
      </c>
      <c r="H5776">
        <v>4.5555295975727304E+16</v>
      </c>
      <c r="I5776">
        <v>536.8706923759579</v>
      </c>
      <c r="J5776">
        <v>536.87092199999995</v>
      </c>
      <c r="K5776">
        <v>53485022912.207184</v>
      </c>
      <c r="L5776">
        <v>752980098672.35217</v>
      </c>
      <c r="M5776">
        <v>5</v>
      </c>
    </row>
    <row r="5777" spans="1:13" x14ac:dyDescent="0.15">
      <c r="A5777">
        <v>286</v>
      </c>
      <c r="B5777" t="s">
        <v>304</v>
      </c>
      <c r="C5777" t="s">
        <v>464</v>
      </c>
      <c r="D5777">
        <v>2</v>
      </c>
      <c r="E5777">
        <v>100000</v>
      </c>
      <c r="F5777">
        <v>6050000</v>
      </c>
      <c r="G5777">
        <v>3075000</v>
      </c>
      <c r="H5777">
        <v>4.555529597572732E+16</v>
      </c>
      <c r="I5777">
        <v>536.87069237595801</v>
      </c>
      <c r="J5777">
        <v>536.87092200000006</v>
      </c>
      <c r="K5777">
        <v>53485022912.207199</v>
      </c>
      <c r="L5777">
        <v>1481473039761.051</v>
      </c>
      <c r="M5777">
        <v>5</v>
      </c>
    </row>
    <row r="5778" spans="1:13" x14ac:dyDescent="0.15">
      <c r="A5778">
        <v>286</v>
      </c>
      <c r="B5778" t="s">
        <v>304</v>
      </c>
      <c r="C5778" t="s">
        <v>464</v>
      </c>
      <c r="D5778">
        <v>3</v>
      </c>
      <c r="E5778">
        <v>100000</v>
      </c>
      <c r="F5778">
        <v>3075000</v>
      </c>
      <c r="G5778">
        <v>1587500</v>
      </c>
      <c r="H5778">
        <v>546650260695289.81</v>
      </c>
      <c r="I5778">
        <v>11.298851976963958</v>
      </c>
      <c r="J5778">
        <v>11.299081601005975</v>
      </c>
      <c r="K5778">
        <v>641804670.39068162</v>
      </c>
      <c r="L5778">
        <v>34434661991.041878</v>
      </c>
      <c r="M5778">
        <v>0</v>
      </c>
    </row>
    <row r="5779" spans="1:13" x14ac:dyDescent="0.15">
      <c r="A5779">
        <v>286</v>
      </c>
      <c r="B5779" t="s">
        <v>304</v>
      </c>
      <c r="C5779" t="s">
        <v>464</v>
      </c>
      <c r="D5779">
        <v>4</v>
      </c>
      <c r="E5779">
        <v>100000</v>
      </c>
      <c r="F5779">
        <v>1587500</v>
      </c>
      <c r="G5779">
        <v>843750</v>
      </c>
      <c r="H5779">
        <v>383470.35928268713</v>
      </c>
      <c r="I5779">
        <v>-1.6169957117612271E-4</v>
      </c>
      <c r="J5779">
        <v>6.792447084099897E-5</v>
      </c>
      <c r="K5779">
        <v>0.45022034240135117</v>
      </c>
      <c r="L5779">
        <v>-54.551661122051897</v>
      </c>
      <c r="M5779">
        <v>0</v>
      </c>
    </row>
    <row r="5780" spans="1:13" x14ac:dyDescent="0.15">
      <c r="A5780">
        <v>286</v>
      </c>
      <c r="B5780" t="s">
        <v>304</v>
      </c>
      <c r="C5780" t="s">
        <v>464</v>
      </c>
      <c r="D5780">
        <v>5</v>
      </c>
      <c r="E5780">
        <v>843750</v>
      </c>
      <c r="F5780">
        <v>1587500</v>
      </c>
      <c r="G5780">
        <v>1215625</v>
      </c>
      <c r="H5780">
        <v>239786905524.85446</v>
      </c>
      <c r="I5780">
        <v>1.7266434365856155E-2</v>
      </c>
      <c r="J5780">
        <v>1.7496058407873275E-2</v>
      </c>
      <c r="K5780">
        <v>281526.17300253082</v>
      </c>
      <c r="L5780">
        <v>19725300.96862556</v>
      </c>
      <c r="M5780">
        <v>0</v>
      </c>
    </row>
    <row r="5781" spans="1:13" x14ac:dyDescent="0.15">
      <c r="A5781">
        <v>286</v>
      </c>
      <c r="B5781" t="s">
        <v>304</v>
      </c>
      <c r="C5781" t="s">
        <v>464</v>
      </c>
      <c r="D5781">
        <v>6</v>
      </c>
      <c r="E5781">
        <v>843750</v>
      </c>
      <c r="F5781">
        <v>1215625</v>
      </c>
      <c r="G5781">
        <v>1029687.5</v>
      </c>
      <c r="H5781">
        <v>4916304908.9009218</v>
      </c>
      <c r="I5781">
        <v>7.7401251709496095E-4</v>
      </c>
      <c r="J5781">
        <v>1.0036365591120826E-3</v>
      </c>
      <c r="K5781">
        <v>5772.0771002358615</v>
      </c>
      <c r="L5781">
        <v>477356.01543195598</v>
      </c>
      <c r="M5781">
        <v>0</v>
      </c>
    </row>
    <row r="5782" spans="1:13" x14ac:dyDescent="0.15">
      <c r="A5782">
        <v>286</v>
      </c>
      <c r="B5782" t="s">
        <v>304</v>
      </c>
      <c r="C5782" t="s">
        <v>464</v>
      </c>
      <c r="D5782">
        <v>7</v>
      </c>
      <c r="E5782">
        <v>843750</v>
      </c>
      <c r="F5782">
        <v>1029687.5</v>
      </c>
      <c r="G5782">
        <v>936718.75</v>
      </c>
      <c r="H5782">
        <v>94765736.939165175</v>
      </c>
      <c r="I5782">
        <v>2.6821345346242088E-5</v>
      </c>
      <c r="J5782">
        <v>2.5644538736336377E-4</v>
      </c>
      <c r="K5782">
        <v>111.26143520577855</v>
      </c>
      <c r="L5782">
        <v>10016.775920111044</v>
      </c>
      <c r="M5782">
        <v>0</v>
      </c>
    </row>
    <row r="5783" spans="1:13" x14ac:dyDescent="0.15">
      <c r="A5783">
        <v>286</v>
      </c>
      <c r="B5783" t="s">
        <v>304</v>
      </c>
      <c r="C5783" t="s">
        <v>464</v>
      </c>
      <c r="D5783">
        <v>8</v>
      </c>
      <c r="E5783">
        <v>843750</v>
      </c>
      <c r="F5783">
        <v>936718.75</v>
      </c>
      <c r="G5783">
        <v>890234.375</v>
      </c>
      <c r="H5783">
        <v>-96290282.397239849</v>
      </c>
      <c r="I5783">
        <v>-9.8197917842249749E-5</v>
      </c>
      <c r="J5783">
        <v>1.3142612417487193E-4</v>
      </c>
      <c r="K5783">
        <v>-113.05135549955233</v>
      </c>
      <c r="L5783">
        <v>-10916.284464104168</v>
      </c>
      <c r="M5783">
        <v>0</v>
      </c>
    </row>
    <row r="5784" spans="1:13" x14ac:dyDescent="0.15">
      <c r="A5784">
        <v>286</v>
      </c>
      <c r="B5784" t="s">
        <v>304</v>
      </c>
      <c r="C5784" t="s">
        <v>464</v>
      </c>
      <c r="D5784">
        <v>9</v>
      </c>
      <c r="E5784">
        <v>890234.375</v>
      </c>
      <c r="F5784">
        <v>936718.75</v>
      </c>
      <c r="G5784">
        <v>913476.5625</v>
      </c>
      <c r="H5784">
        <v>-126092011.32729906</v>
      </c>
      <c r="I5784">
        <v>-4.6235362940300637E-5</v>
      </c>
      <c r="J5784">
        <v>1.8338867907682105E-4</v>
      </c>
      <c r="K5784">
        <v>-148.04061680293378</v>
      </c>
      <c r="L5784">
        <v>-13903.52999777146</v>
      </c>
      <c r="M5784">
        <v>0</v>
      </c>
    </row>
    <row r="5785" spans="1:13" x14ac:dyDescent="0.15">
      <c r="A5785">
        <v>286</v>
      </c>
      <c r="B5785" t="s">
        <v>304</v>
      </c>
      <c r="C5785" t="s">
        <v>464</v>
      </c>
      <c r="D5785">
        <v>10</v>
      </c>
      <c r="E5785">
        <v>913476.5625</v>
      </c>
      <c r="F5785">
        <v>936718.75</v>
      </c>
      <c r="G5785">
        <v>925097.65625</v>
      </c>
      <c r="H5785">
        <v>-40383390.591407269</v>
      </c>
      <c r="I5785">
        <v>-1.2824610189713655E-5</v>
      </c>
      <c r="J5785">
        <v>2.1679943182740803E-4</v>
      </c>
      <c r="K5785">
        <v>-47.412853429925413</v>
      </c>
      <c r="L5785">
        <v>-4465.3110910589085</v>
      </c>
      <c r="M5785">
        <v>0</v>
      </c>
    </row>
    <row r="5786" spans="1:13" x14ac:dyDescent="0.15">
      <c r="A5786">
        <v>286</v>
      </c>
      <c r="B5786" t="s">
        <v>304</v>
      </c>
      <c r="C5786" t="s">
        <v>464</v>
      </c>
      <c r="D5786">
        <v>11</v>
      </c>
      <c r="E5786">
        <v>925097.65625</v>
      </c>
      <c r="F5786">
        <v>936718.75</v>
      </c>
      <c r="G5786">
        <v>930908.203125</v>
      </c>
      <c r="H5786">
        <v>20566962.780485995</v>
      </c>
      <c r="I5786">
        <v>6.1495527812597292E-6</v>
      </c>
      <c r="J5786">
        <v>2.3577359479838141E-4</v>
      </c>
      <c r="K5786">
        <v>24.147016323522934</v>
      </c>
      <c r="L5786">
        <v>2109.3438119294688</v>
      </c>
      <c r="M5786">
        <v>0</v>
      </c>
    </row>
    <row r="5787" spans="1:13" x14ac:dyDescent="0.15">
      <c r="A5787">
        <v>286</v>
      </c>
      <c r="B5787" t="s">
        <v>304</v>
      </c>
      <c r="C5787" t="s">
        <v>464</v>
      </c>
      <c r="D5787">
        <v>12</v>
      </c>
      <c r="E5787">
        <v>925097.65625</v>
      </c>
      <c r="F5787">
        <v>930908.203125</v>
      </c>
      <c r="G5787">
        <v>928002.9296875</v>
      </c>
      <c r="H5787">
        <v>-11498555.921981158</v>
      </c>
      <c r="I5787">
        <v>-3.540567735610189E-6</v>
      </c>
      <c r="J5787">
        <v>2.260834742815115E-4</v>
      </c>
      <c r="K5787">
        <v>-13.500088491843876</v>
      </c>
      <c r="L5787">
        <v>-1339.0646143599174</v>
      </c>
      <c r="M5787">
        <v>0</v>
      </c>
    </row>
    <row r="5788" spans="1:13" x14ac:dyDescent="0.15">
      <c r="A5788">
        <v>286</v>
      </c>
      <c r="B5788" t="s">
        <v>304</v>
      </c>
      <c r="C5788" t="s">
        <v>464</v>
      </c>
      <c r="D5788">
        <v>13</v>
      </c>
      <c r="E5788">
        <v>928002.9296875</v>
      </c>
      <c r="F5788">
        <v>930908.203125</v>
      </c>
      <c r="G5788">
        <v>929455.56640625</v>
      </c>
      <c r="H5788">
        <v>4128912.5706933243</v>
      </c>
      <c r="I5788">
        <v>1.2525943847575664E-6</v>
      </c>
      <c r="J5788">
        <v>2.3087663640187925E-4</v>
      </c>
      <c r="K5788">
        <v>4.8476248198167262</v>
      </c>
      <c r="L5788">
        <v>344.22915090581569</v>
      </c>
      <c r="M5788">
        <v>0</v>
      </c>
    </row>
    <row r="5789" spans="1:13" x14ac:dyDescent="0.15">
      <c r="A5789">
        <v>286</v>
      </c>
      <c r="B5789" t="s">
        <v>304</v>
      </c>
      <c r="C5789" t="s">
        <v>464</v>
      </c>
      <c r="D5789">
        <v>14</v>
      </c>
      <c r="E5789">
        <v>928002.9296875</v>
      </c>
      <c r="F5789">
        <v>929455.56640625</v>
      </c>
      <c r="G5789">
        <v>928729.248046875</v>
      </c>
      <c r="H5789">
        <v>-3785073.9652463375</v>
      </c>
      <c r="I5789">
        <v>-1.1567958928269994E-6</v>
      </c>
      <c r="J5789">
        <v>2.2846724612429468E-4</v>
      </c>
      <c r="K5789">
        <v>-4.4439348580561422</v>
      </c>
      <c r="L5789">
        <v>-507.55408244182877</v>
      </c>
      <c r="M5789">
        <v>0</v>
      </c>
    </row>
    <row r="5790" spans="1:13" x14ac:dyDescent="0.15">
      <c r="A5790">
        <v>286</v>
      </c>
      <c r="B5790" t="s">
        <v>304</v>
      </c>
      <c r="C5790" t="s">
        <v>464</v>
      </c>
      <c r="D5790">
        <v>15</v>
      </c>
      <c r="E5790">
        <v>928729.248046875</v>
      </c>
      <c r="F5790">
        <v>929455.56640625</v>
      </c>
      <c r="G5790">
        <v>929092.4072265625</v>
      </c>
      <c r="H5790">
        <v>146758.78668420267</v>
      </c>
      <c r="I5790">
        <v>4.468664983994829E-8</v>
      </c>
      <c r="J5790">
        <v>2.2966872866696163E-4</v>
      </c>
      <c r="K5790">
        <v>0.17230481989524574</v>
      </c>
      <c r="L5790">
        <v>-84.204069956583439</v>
      </c>
      <c r="M5790">
        <v>0</v>
      </c>
    </row>
    <row r="5791" spans="1:13" x14ac:dyDescent="0.15">
      <c r="A5791">
        <v>286</v>
      </c>
      <c r="B5791" t="s">
        <v>304</v>
      </c>
      <c r="C5791" t="s">
        <v>464</v>
      </c>
      <c r="D5791">
        <v>16</v>
      </c>
      <c r="E5791">
        <v>929092.4072265625</v>
      </c>
      <c r="F5791">
        <v>929455.56640625</v>
      </c>
      <c r="G5791">
        <v>929273.98681640625</v>
      </c>
      <c r="H5791">
        <v>2131557.5435368479</v>
      </c>
      <c r="I5791">
        <v>6.4784344289570833E-7</v>
      </c>
      <c r="J5791">
        <v>2.3027188546001739E-4</v>
      </c>
      <c r="K5791">
        <v>2.5025938612165111</v>
      </c>
      <c r="L5791">
        <v>129.37880256815723</v>
      </c>
      <c r="M5791">
        <v>0</v>
      </c>
    </row>
    <row r="5792" spans="1:13" x14ac:dyDescent="0.15">
      <c r="A5792">
        <v>286</v>
      </c>
      <c r="B5792" t="s">
        <v>304</v>
      </c>
      <c r="C5792" t="s">
        <v>464</v>
      </c>
      <c r="D5792">
        <v>17</v>
      </c>
      <c r="E5792">
        <v>929092.4072265625</v>
      </c>
      <c r="F5792">
        <v>929273.98681640625</v>
      </c>
      <c r="G5792">
        <v>929183.19702148438</v>
      </c>
      <c r="H5792">
        <v>1137581.4552160788</v>
      </c>
      <c r="I5792">
        <v>3.4606330050903993E-7</v>
      </c>
      <c r="J5792">
        <v>2.2997010531763072E-4</v>
      </c>
      <c r="K5792">
        <v>1.3355981756578321</v>
      </c>
      <c r="L5792">
        <v>22.428113084978211</v>
      </c>
      <c r="M5792">
        <v>0</v>
      </c>
    </row>
    <row r="5793" spans="1:15" x14ac:dyDescent="0.15">
      <c r="A5793">
        <v>286</v>
      </c>
      <c r="B5793" t="s">
        <v>304</v>
      </c>
      <c r="C5793" t="s">
        <v>464</v>
      </c>
      <c r="D5793">
        <v>18</v>
      </c>
      <c r="E5793">
        <v>929092.4072265625</v>
      </c>
      <c r="F5793">
        <v>929183.19702148438</v>
      </c>
      <c r="G5793">
        <v>929137.80212402344</v>
      </c>
      <c r="H5793">
        <v>641776.18279378931</v>
      </c>
      <c r="I5793">
        <v>1.9532457267470689E-7</v>
      </c>
      <c r="J5793">
        <v>2.2981936658979639E-4</v>
      </c>
      <c r="K5793">
        <v>0.75348898752680471</v>
      </c>
      <c r="L5793">
        <v>-30.927771819564441</v>
      </c>
      <c r="M5793">
        <v>0</v>
      </c>
    </row>
    <row r="5794" spans="1:15" x14ac:dyDescent="0.15">
      <c r="A5794">
        <v>286</v>
      </c>
      <c r="B5794" t="s">
        <v>304</v>
      </c>
      <c r="C5794" t="s">
        <v>464</v>
      </c>
      <c r="D5794">
        <v>19</v>
      </c>
      <c r="E5794">
        <v>929137.80212402344</v>
      </c>
      <c r="F5794">
        <v>929183.19702148438</v>
      </c>
      <c r="G5794">
        <v>929160.49957275391</v>
      </c>
      <c r="H5794">
        <v>889580.30460958299</v>
      </c>
      <c r="I5794">
        <v>2.7068133173026093E-7</v>
      </c>
      <c r="J5794">
        <v>2.2989472334885194E-4</v>
      </c>
      <c r="K5794">
        <v>1.0444279189765966</v>
      </c>
      <c r="L5794">
        <v>-4.2597801974331304</v>
      </c>
      <c r="M5794">
        <v>0</v>
      </c>
    </row>
    <row r="5795" spans="1:15" x14ac:dyDescent="0.15">
      <c r="A5795">
        <v>286</v>
      </c>
      <c r="B5795" t="s">
        <v>304</v>
      </c>
      <c r="C5795" t="s">
        <v>464</v>
      </c>
      <c r="D5795">
        <v>20</v>
      </c>
      <c r="E5795">
        <v>929160.49957275391</v>
      </c>
      <c r="F5795">
        <v>929183.19702148438</v>
      </c>
      <c r="G5795">
        <v>929171.84829711914</v>
      </c>
      <c r="H5795">
        <v>1013484.2189561251</v>
      </c>
      <c r="I5795">
        <v>3.0834727068662421E-7</v>
      </c>
      <c r="J5795">
        <v>2.2993238928780831E-4</v>
      </c>
      <c r="K5795">
        <v>1.1898995607648082</v>
      </c>
      <c r="L5795">
        <v>9.0739265092376726</v>
      </c>
      <c r="M5795">
        <v>0</v>
      </c>
    </row>
    <row r="5796" spans="1:15" x14ac:dyDescent="0.15">
      <c r="A5796">
        <v>286</v>
      </c>
      <c r="B5796" t="s">
        <v>304</v>
      </c>
      <c r="C5796" t="s">
        <v>464</v>
      </c>
      <c r="D5796">
        <v>21</v>
      </c>
      <c r="E5796">
        <v>929160.49957275391</v>
      </c>
      <c r="F5796">
        <v>929171.84829711914</v>
      </c>
      <c r="G5796">
        <v>929166.17393493652</v>
      </c>
      <c r="H5796">
        <v>951562.11846045277</v>
      </c>
      <c r="I5796">
        <v>2.8952446017705248E-7</v>
      </c>
      <c r="J5796">
        <v>2.2991356647729874E-4</v>
      </c>
      <c r="K5796">
        <v>1.1171987936454886</v>
      </c>
      <c r="L5796">
        <v>2.4103271463995939</v>
      </c>
      <c r="M5796">
        <v>0</v>
      </c>
    </row>
    <row r="5797" spans="1:15" x14ac:dyDescent="0.15">
      <c r="A5797">
        <v>286</v>
      </c>
      <c r="B5797" t="s">
        <v>304</v>
      </c>
      <c r="C5797" t="s">
        <v>464</v>
      </c>
      <c r="D5797">
        <v>22</v>
      </c>
      <c r="E5797">
        <v>929160.49957275391</v>
      </c>
      <c r="F5797">
        <v>929166.17393493652</v>
      </c>
      <c r="G5797">
        <v>929163.33675384521</v>
      </c>
      <c r="H5797">
        <v>920497.66578660312</v>
      </c>
      <c r="I5797">
        <v>2.8008080828323249E-7</v>
      </c>
      <c r="J5797">
        <v>2.2990412282540492E-4</v>
      </c>
      <c r="K5797">
        <v>1.0807270085888994</v>
      </c>
      <c r="L5797">
        <v>-0.93263160786313026</v>
      </c>
      <c r="M5797">
        <v>0</v>
      </c>
    </row>
    <row r="5798" spans="1:15" x14ac:dyDescent="0.15">
      <c r="A5798">
        <v>286</v>
      </c>
      <c r="B5798" t="s">
        <v>304</v>
      </c>
      <c r="C5798" t="s">
        <v>465</v>
      </c>
      <c r="D5798">
        <v>22</v>
      </c>
      <c r="E5798">
        <v>929160.49957275391</v>
      </c>
      <c r="F5798">
        <v>929166.17393493652</v>
      </c>
      <c r="G5798">
        <v>929163.33675384521</v>
      </c>
      <c r="H5798">
        <v>920497.66578660312</v>
      </c>
      <c r="I5798">
        <v>2.8008080828323249E-7</v>
      </c>
      <c r="J5798">
        <v>2.2990412282540492E-4</v>
      </c>
      <c r="K5798">
        <v>1.0807270085888994</v>
      </c>
      <c r="L5798">
        <v>-0.93263160786313026</v>
      </c>
      <c r="M5798">
        <v>0</v>
      </c>
      <c r="N5798" t="s">
        <v>466</v>
      </c>
      <c r="O5798" t="s">
        <v>467</v>
      </c>
    </row>
    <row r="5799" spans="1:15" x14ac:dyDescent="0.15">
      <c r="A5799">
        <v>287</v>
      </c>
      <c r="B5799" t="s">
        <v>305</v>
      </c>
      <c r="C5799" t="s">
        <v>461</v>
      </c>
      <c r="D5799">
        <v>0</v>
      </c>
      <c r="E5799">
        <v>100000</v>
      </c>
      <c r="F5799">
        <v>12000000</v>
      </c>
      <c r="G5799">
        <v>100000</v>
      </c>
      <c r="H5799">
        <v>27262.305450563355</v>
      </c>
      <c r="I5799">
        <v>-1.8124677597905606E-4</v>
      </c>
      <c r="J5799">
        <v>-1.1247548198907849E-5</v>
      </c>
      <c r="K5799">
        <v>2.4762485266557516E-2</v>
      </c>
      <c r="L5799">
        <v>-72.73769454943664</v>
      </c>
      <c r="M5799">
        <v>0</v>
      </c>
      <c r="O5799" t="s">
        <v>462</v>
      </c>
    </row>
    <row r="5800" spans="1:15" x14ac:dyDescent="0.15">
      <c r="A5800">
        <v>287</v>
      </c>
      <c r="B5800" t="s">
        <v>305</v>
      </c>
      <c r="C5800" t="s">
        <v>461</v>
      </c>
      <c r="D5800">
        <v>0</v>
      </c>
      <c r="E5800">
        <v>100000</v>
      </c>
      <c r="F5800">
        <v>12000000</v>
      </c>
      <c r="G5800">
        <v>12000000</v>
      </c>
      <c r="H5800">
        <v>7.249680637125328E+16</v>
      </c>
      <c r="I5800">
        <v>536.87075200077231</v>
      </c>
      <c r="J5800">
        <v>536.87092200000006</v>
      </c>
      <c r="K5800">
        <v>65849203505.404053</v>
      </c>
      <c r="L5800">
        <v>604140052993.77734</v>
      </c>
      <c r="M5800">
        <v>5</v>
      </c>
      <c r="O5800" t="s">
        <v>463</v>
      </c>
    </row>
    <row r="5801" spans="1:15" x14ac:dyDescent="0.15">
      <c r="A5801">
        <v>287</v>
      </c>
      <c r="B5801" t="s">
        <v>305</v>
      </c>
      <c r="C5801" t="s">
        <v>464</v>
      </c>
      <c r="D5801">
        <v>1</v>
      </c>
      <c r="E5801">
        <v>100000</v>
      </c>
      <c r="F5801">
        <v>12000000</v>
      </c>
      <c r="G5801">
        <v>6050000</v>
      </c>
      <c r="H5801">
        <v>7.249680637125328E+16</v>
      </c>
      <c r="I5801">
        <v>536.87075200077231</v>
      </c>
      <c r="J5801">
        <v>536.87092200000006</v>
      </c>
      <c r="K5801">
        <v>65849203505.404053</v>
      </c>
      <c r="L5801">
        <v>1198294320086.0046</v>
      </c>
      <c r="M5801">
        <v>5</v>
      </c>
    </row>
    <row r="5802" spans="1:15" x14ac:dyDescent="0.15">
      <c r="A5802">
        <v>287</v>
      </c>
      <c r="B5802" t="s">
        <v>305</v>
      </c>
      <c r="C5802" t="s">
        <v>464</v>
      </c>
      <c r="D5802">
        <v>2</v>
      </c>
      <c r="E5802">
        <v>100000</v>
      </c>
      <c r="F5802">
        <v>6050000</v>
      </c>
      <c r="G5802">
        <v>3075000</v>
      </c>
      <c r="H5802">
        <v>7.249680637125328E+16</v>
      </c>
      <c r="I5802">
        <v>536.87075200077231</v>
      </c>
      <c r="J5802">
        <v>536.87092200000006</v>
      </c>
      <c r="K5802">
        <v>65849203505.404053</v>
      </c>
      <c r="L5802">
        <v>2357619719290.3506</v>
      </c>
      <c r="M5802">
        <v>5</v>
      </c>
    </row>
    <row r="5803" spans="1:15" x14ac:dyDescent="0.15">
      <c r="A5803">
        <v>287</v>
      </c>
      <c r="B5803" t="s">
        <v>305</v>
      </c>
      <c r="C5803" t="s">
        <v>464</v>
      </c>
      <c r="D5803">
        <v>3</v>
      </c>
      <c r="E5803">
        <v>100000</v>
      </c>
      <c r="F5803">
        <v>3075000</v>
      </c>
      <c r="G5803">
        <v>1587500</v>
      </c>
      <c r="H5803">
        <v>742066465139.53638</v>
      </c>
      <c r="I5803">
        <v>2.9628108189854604E-2</v>
      </c>
      <c r="J5803">
        <v>2.9798107417634754E-2</v>
      </c>
      <c r="K5803">
        <v>674022.5966268921</v>
      </c>
      <c r="L5803">
        <v>46744244.260758199</v>
      </c>
      <c r="M5803">
        <v>0</v>
      </c>
    </row>
    <row r="5804" spans="1:15" x14ac:dyDescent="0.15">
      <c r="A5804">
        <v>287</v>
      </c>
      <c r="B5804" t="s">
        <v>305</v>
      </c>
      <c r="C5804" t="s">
        <v>464</v>
      </c>
      <c r="D5804">
        <v>4</v>
      </c>
      <c r="E5804">
        <v>100000</v>
      </c>
      <c r="F5804">
        <v>1587500</v>
      </c>
      <c r="G5804">
        <v>843750</v>
      </c>
      <c r="H5804">
        <v>60466.987965407505</v>
      </c>
      <c r="I5804">
        <v>-1.5565109455030081E-4</v>
      </c>
      <c r="J5804">
        <v>1.4348133229847396E-5</v>
      </c>
      <c r="K5804">
        <v>5.4922460659891592E-2</v>
      </c>
      <c r="L5804">
        <v>-92.833542167062816</v>
      </c>
      <c r="M5804">
        <v>0</v>
      </c>
    </row>
    <row r="5805" spans="1:15" x14ac:dyDescent="0.15">
      <c r="A5805">
        <v>287</v>
      </c>
      <c r="B5805" t="s">
        <v>305</v>
      </c>
      <c r="C5805" t="s">
        <v>464</v>
      </c>
      <c r="D5805">
        <v>5</v>
      </c>
      <c r="E5805">
        <v>843750</v>
      </c>
      <c r="F5805">
        <v>1587500</v>
      </c>
      <c r="G5805">
        <v>1215625</v>
      </c>
      <c r="H5805">
        <v>921183240.57918549</v>
      </c>
      <c r="I5805">
        <v>1.4088476447512353E-4</v>
      </c>
      <c r="J5805">
        <v>3.1088399225527173E-4</v>
      </c>
      <c r="K5805">
        <v>836.71523906905759</v>
      </c>
      <c r="L5805">
        <v>75678.569919110378</v>
      </c>
      <c r="M5805">
        <v>0</v>
      </c>
    </row>
    <row r="5806" spans="1:15" x14ac:dyDescent="0.15">
      <c r="A5806">
        <v>287</v>
      </c>
      <c r="B5806" t="s">
        <v>305</v>
      </c>
      <c r="C5806" t="s">
        <v>464</v>
      </c>
      <c r="D5806">
        <v>6</v>
      </c>
      <c r="E5806">
        <v>843750</v>
      </c>
      <c r="F5806">
        <v>1215625</v>
      </c>
      <c r="G5806">
        <v>1029687.5</v>
      </c>
      <c r="H5806">
        <v>193097.31332239509</v>
      </c>
      <c r="I5806">
        <v>-1.3131336381844386E-4</v>
      </c>
      <c r="J5806">
        <v>3.8685863961704349E-5</v>
      </c>
      <c r="K5806">
        <v>0.17539123332134926</v>
      </c>
      <c r="L5806">
        <v>-81.246998402680902</v>
      </c>
      <c r="M5806">
        <v>0</v>
      </c>
    </row>
    <row r="5807" spans="1:15" x14ac:dyDescent="0.15">
      <c r="A5807">
        <v>287</v>
      </c>
      <c r="B5807" t="s">
        <v>305</v>
      </c>
      <c r="C5807" t="s">
        <v>464</v>
      </c>
      <c r="D5807">
        <v>7</v>
      </c>
      <c r="E5807">
        <v>1029687.5</v>
      </c>
      <c r="F5807">
        <v>1215625</v>
      </c>
      <c r="G5807">
        <v>1122656.25</v>
      </c>
      <c r="H5807">
        <v>-127587856.00723888</v>
      </c>
      <c r="I5807">
        <v>-6.3970058060488708E-5</v>
      </c>
      <c r="J5807">
        <v>1.0602916971965949E-4</v>
      </c>
      <c r="K5807">
        <v>-115.88867310947205</v>
      </c>
      <c r="L5807">
        <v>-11464.819463414458</v>
      </c>
      <c r="M5807">
        <v>0</v>
      </c>
    </row>
    <row r="5808" spans="1:15" x14ac:dyDescent="0.15">
      <c r="A5808">
        <v>287</v>
      </c>
      <c r="B5808" t="s">
        <v>305</v>
      </c>
      <c r="C5808" t="s">
        <v>464</v>
      </c>
      <c r="D5808">
        <v>8</v>
      </c>
      <c r="E5808">
        <v>1122656.25</v>
      </c>
      <c r="F5808">
        <v>1215625</v>
      </c>
      <c r="G5808">
        <v>1169140.625</v>
      </c>
      <c r="H5808">
        <v>53628591.508070692</v>
      </c>
      <c r="I5808">
        <v>1.1059402125470974E-5</v>
      </c>
      <c r="J5808">
        <v>1.8105862990561917E-4</v>
      </c>
      <c r="K5808">
        <v>48.711111739722305</v>
      </c>
      <c r="L5808">
        <v>4487.0094975162374</v>
      </c>
      <c r="M5808">
        <v>0</v>
      </c>
    </row>
    <row r="5809" spans="1:15" x14ac:dyDescent="0.15">
      <c r="A5809">
        <v>287</v>
      </c>
      <c r="B5809" t="s">
        <v>305</v>
      </c>
      <c r="C5809" t="s">
        <v>464</v>
      </c>
      <c r="D5809">
        <v>9</v>
      </c>
      <c r="E5809">
        <v>1122656.25</v>
      </c>
      <c r="F5809">
        <v>1169140.625</v>
      </c>
      <c r="G5809">
        <v>1145898.4375</v>
      </c>
      <c r="H5809">
        <v>-122814332.76837313</v>
      </c>
      <c r="I5809">
        <v>-3.1537041340107762E-5</v>
      </c>
      <c r="J5809">
        <v>1.3846218644004044E-4</v>
      </c>
      <c r="K5809">
        <v>-111.55285862429099</v>
      </c>
      <c r="L5809">
        <v>-10817.732806784907</v>
      </c>
      <c r="M5809">
        <v>0</v>
      </c>
    </row>
    <row r="5810" spans="1:15" x14ac:dyDescent="0.15">
      <c r="A5810">
        <v>287</v>
      </c>
      <c r="B5810" t="s">
        <v>305</v>
      </c>
      <c r="C5810" t="s">
        <v>464</v>
      </c>
      <c r="D5810">
        <v>10</v>
      </c>
      <c r="E5810">
        <v>1145898.4375</v>
      </c>
      <c r="F5810">
        <v>1169140.625</v>
      </c>
      <c r="G5810">
        <v>1157519.53125</v>
      </c>
      <c r="H5810">
        <v>-51325108.288268678</v>
      </c>
      <c r="I5810">
        <v>-1.1693188772490815E-5</v>
      </c>
      <c r="J5810">
        <v>1.5830603900765739E-4</v>
      </c>
      <c r="K5810">
        <v>-46.618846674482526</v>
      </c>
      <c r="L5810">
        <v>-4534.0598065626527</v>
      </c>
      <c r="M5810">
        <v>0</v>
      </c>
    </row>
    <row r="5811" spans="1:15" x14ac:dyDescent="0.15">
      <c r="A5811">
        <v>287</v>
      </c>
      <c r="B5811" t="s">
        <v>305</v>
      </c>
      <c r="C5811" t="s">
        <v>464</v>
      </c>
      <c r="D5811">
        <v>11</v>
      </c>
      <c r="E5811">
        <v>1157519.53125</v>
      </c>
      <c r="F5811">
        <v>1169140.625</v>
      </c>
      <c r="G5811">
        <v>1163330.078125</v>
      </c>
      <c r="H5811">
        <v>-3264749.03533909</v>
      </c>
      <c r="I5811">
        <v>-7.0625179648156318E-7</v>
      </c>
      <c r="J5811">
        <v>1.6929297598366664E-4</v>
      </c>
      <c r="K5811">
        <v>-2.9653875030191741</v>
      </c>
      <c r="L5811">
        <v>-380.63823816891738</v>
      </c>
      <c r="M5811">
        <v>0</v>
      </c>
    </row>
    <row r="5812" spans="1:15" x14ac:dyDescent="0.15">
      <c r="A5812">
        <v>287</v>
      </c>
      <c r="B5812" t="s">
        <v>305</v>
      </c>
      <c r="C5812" t="s">
        <v>464</v>
      </c>
      <c r="D5812">
        <v>12</v>
      </c>
      <c r="E5812">
        <v>1163330.078125</v>
      </c>
      <c r="F5812">
        <v>1169140.625</v>
      </c>
      <c r="G5812">
        <v>1166235.3515625</v>
      </c>
      <c r="H5812">
        <v>24042235.930417351</v>
      </c>
      <c r="I5812">
        <v>5.0757915088568304E-6</v>
      </c>
      <c r="J5812">
        <v>1.7507501928900503E-4</v>
      </c>
      <c r="K5812">
        <v>21.837680385528696</v>
      </c>
      <c r="L5812">
        <v>1961.5252228639802</v>
      </c>
      <c r="M5812">
        <v>0</v>
      </c>
    </row>
    <row r="5813" spans="1:15" x14ac:dyDescent="0.15">
      <c r="A5813">
        <v>287</v>
      </c>
      <c r="B5813" t="s">
        <v>305</v>
      </c>
      <c r="C5813" t="s">
        <v>464</v>
      </c>
      <c r="D5813">
        <v>13</v>
      </c>
      <c r="E5813">
        <v>1163330.078125</v>
      </c>
      <c r="F5813">
        <v>1166235.3515625</v>
      </c>
      <c r="G5813">
        <v>1164782.71484375</v>
      </c>
      <c r="H5813">
        <v>10108516.881032249</v>
      </c>
      <c r="I5813">
        <v>2.1600110661126458E-6</v>
      </c>
      <c r="J5813">
        <v>1.7215923884626085E-4</v>
      </c>
      <c r="K5813">
        <v>9.1816152814815037</v>
      </c>
      <c r="L5813">
        <v>767.84571510303169</v>
      </c>
      <c r="M5813">
        <v>0</v>
      </c>
    </row>
    <row r="5814" spans="1:15" x14ac:dyDescent="0.15">
      <c r="A5814">
        <v>287</v>
      </c>
      <c r="B5814" t="s">
        <v>305</v>
      </c>
      <c r="C5814" t="s">
        <v>464</v>
      </c>
      <c r="D5814">
        <v>14</v>
      </c>
      <c r="E5814">
        <v>1163330.078125</v>
      </c>
      <c r="F5814">
        <v>1164782.71484375</v>
      </c>
      <c r="G5814">
        <v>1164056.396484375</v>
      </c>
      <c r="H5814">
        <v>3352359.9847345091</v>
      </c>
      <c r="I5814">
        <v>7.2073695076935E-7</v>
      </c>
      <c r="J5814">
        <v>1.7071996473091755E-4</v>
      </c>
      <c r="K5814">
        <v>3.0449649564934305</v>
      </c>
      <c r="L5814">
        <v>187.98948185492895</v>
      </c>
      <c r="M5814">
        <v>0</v>
      </c>
    </row>
    <row r="5815" spans="1:15" x14ac:dyDescent="0.15">
      <c r="A5815">
        <v>287</v>
      </c>
      <c r="B5815" t="s">
        <v>305</v>
      </c>
      <c r="C5815" t="s">
        <v>464</v>
      </c>
      <c r="D5815">
        <v>15</v>
      </c>
      <c r="E5815">
        <v>1163330.078125</v>
      </c>
      <c r="F5815">
        <v>1164056.396484375</v>
      </c>
      <c r="G5815">
        <v>1163693.2373046875</v>
      </c>
      <c r="H5815">
        <v>26466.276274924305</v>
      </c>
      <c r="I5815">
        <v>5.7076523268979884E-9</v>
      </c>
      <c r="J5815">
        <v>1.700049354324751E-4</v>
      </c>
      <c r="K5815">
        <v>2.4039448076278197E-2</v>
      </c>
      <c r="L5815">
        <v>-97.725665542559597</v>
      </c>
      <c r="M5815">
        <v>0</v>
      </c>
    </row>
    <row r="5816" spans="1:15" x14ac:dyDescent="0.15">
      <c r="A5816">
        <v>287</v>
      </c>
      <c r="B5816" t="s">
        <v>305</v>
      </c>
      <c r="C5816" t="s">
        <v>464</v>
      </c>
      <c r="D5816">
        <v>16</v>
      </c>
      <c r="E5816">
        <v>1163693.2373046875</v>
      </c>
      <c r="F5816">
        <v>1164056.396484375</v>
      </c>
      <c r="G5816">
        <v>1163874.8168945313</v>
      </c>
      <c r="H5816">
        <v>1685153.0221144378</v>
      </c>
      <c r="I5816">
        <v>3.6285565778833772E-7</v>
      </c>
      <c r="J5816">
        <v>1.7036208343793654E-4</v>
      </c>
      <c r="K5816">
        <v>1.5306327250156075</v>
      </c>
      <c r="L5816">
        <v>44.788167735323036</v>
      </c>
      <c r="M5816">
        <v>0</v>
      </c>
    </row>
    <row r="5817" spans="1:15" x14ac:dyDescent="0.15">
      <c r="A5817">
        <v>287</v>
      </c>
      <c r="B5817" t="s">
        <v>305</v>
      </c>
      <c r="C5817" t="s">
        <v>464</v>
      </c>
      <c r="D5817">
        <v>17</v>
      </c>
      <c r="E5817">
        <v>1163693.2373046875</v>
      </c>
      <c r="F5817">
        <v>1163874.8168945313</v>
      </c>
      <c r="G5817">
        <v>1163784.0270996094</v>
      </c>
      <c r="H5817">
        <v>854690.08518016315</v>
      </c>
      <c r="I5817">
        <v>1.8417814215290849E-7</v>
      </c>
      <c r="J5817">
        <v>1.7018340592230111E-4</v>
      </c>
      <c r="K5817">
        <v>0.77631918108045539</v>
      </c>
      <c r="L5817">
        <v>-26.559390292524661</v>
      </c>
      <c r="M5817">
        <v>0</v>
      </c>
    </row>
    <row r="5818" spans="1:15" x14ac:dyDescent="0.15">
      <c r="A5818">
        <v>287</v>
      </c>
      <c r="B5818" t="s">
        <v>305</v>
      </c>
      <c r="C5818" t="s">
        <v>464</v>
      </c>
      <c r="D5818">
        <v>18</v>
      </c>
      <c r="E5818">
        <v>1163784.0270996094</v>
      </c>
      <c r="F5818">
        <v>1163874.8168945313</v>
      </c>
      <c r="G5818">
        <v>1163829.4219970703</v>
      </c>
      <c r="H5818">
        <v>1269687.7726833038</v>
      </c>
      <c r="I5818">
        <v>2.7350096297619605E-7</v>
      </c>
      <c r="J5818">
        <v>1.702727287431244E-4</v>
      </c>
      <c r="K5818">
        <v>1.1532636086559893</v>
      </c>
      <c r="L5818">
        <v>9.0956929499673684</v>
      </c>
      <c r="M5818">
        <v>0</v>
      </c>
    </row>
    <row r="5819" spans="1:15" x14ac:dyDescent="0.15">
      <c r="A5819">
        <v>287</v>
      </c>
      <c r="B5819" t="s">
        <v>305</v>
      </c>
      <c r="C5819" t="s">
        <v>464</v>
      </c>
      <c r="D5819">
        <v>19</v>
      </c>
      <c r="E5819">
        <v>1163784.0270996094</v>
      </c>
      <c r="F5819">
        <v>1163829.4219970703</v>
      </c>
      <c r="G5819">
        <v>1163806.7245483398</v>
      </c>
      <c r="H5819">
        <v>1062158.2321253663</v>
      </c>
      <c r="I5819">
        <v>2.2884154111390566E-7</v>
      </c>
      <c r="J5819">
        <v>1.7022806932126211E-4</v>
      </c>
      <c r="K5819">
        <v>0.96476351280898942</v>
      </c>
      <c r="L5819">
        <v>-8.7341386055680452</v>
      </c>
      <c r="M5819">
        <v>0</v>
      </c>
    </row>
    <row r="5820" spans="1:15" x14ac:dyDescent="0.15">
      <c r="A5820">
        <v>287</v>
      </c>
      <c r="B5820" t="s">
        <v>305</v>
      </c>
      <c r="C5820" t="s">
        <v>464</v>
      </c>
      <c r="D5820">
        <v>20</v>
      </c>
      <c r="E5820">
        <v>1163806.7245483398</v>
      </c>
      <c r="F5820">
        <v>1163829.4219970703</v>
      </c>
      <c r="G5820">
        <v>1163818.0732727051</v>
      </c>
      <c r="H5820">
        <v>1165832.0562262987</v>
      </c>
      <c r="I5820">
        <v>2.5115382852638189E-7</v>
      </c>
      <c r="J5820">
        <v>1.7025038160867458E-4</v>
      </c>
      <c r="K5820">
        <v>1.0589309538745419</v>
      </c>
      <c r="L5820">
        <v>0.17304963721092562</v>
      </c>
      <c r="M5820">
        <v>0</v>
      </c>
    </row>
    <row r="5821" spans="1:15" x14ac:dyDescent="0.15">
      <c r="A5821">
        <v>287</v>
      </c>
      <c r="B5821" t="s">
        <v>305</v>
      </c>
      <c r="C5821" t="s">
        <v>465</v>
      </c>
      <c r="D5821">
        <v>20</v>
      </c>
      <c r="E5821">
        <v>1163806.7245483398</v>
      </c>
      <c r="F5821">
        <v>1163829.4219970703</v>
      </c>
      <c r="G5821">
        <v>1163818.0732727051</v>
      </c>
      <c r="H5821">
        <v>1165832.0562262987</v>
      </c>
      <c r="I5821">
        <v>2.5115382852638189E-7</v>
      </c>
      <c r="J5821">
        <v>1.7025038160867458E-4</v>
      </c>
      <c r="K5821">
        <v>1.0589309538745419</v>
      </c>
      <c r="L5821">
        <v>0.17304963721092562</v>
      </c>
      <c r="M5821">
        <v>0</v>
      </c>
      <c r="N5821" t="s">
        <v>466</v>
      </c>
      <c r="O5821" t="s">
        <v>467</v>
      </c>
    </row>
    <row r="5822" spans="1:15" x14ac:dyDescent="0.15">
      <c r="A5822">
        <v>288</v>
      </c>
      <c r="B5822" t="s">
        <v>306</v>
      </c>
      <c r="C5822" t="s">
        <v>461</v>
      </c>
      <c r="D5822">
        <v>0</v>
      </c>
      <c r="E5822">
        <v>100000</v>
      </c>
      <c r="F5822">
        <v>12000000</v>
      </c>
      <c r="G5822">
        <v>100000</v>
      </c>
      <c r="H5822">
        <v>4859.4248623520871</v>
      </c>
      <c r="I5822">
        <v>-2.2247512489026678E-4</v>
      </c>
      <c r="J5822">
        <v>-9.3972094259726463E-5</v>
      </c>
      <c r="K5822">
        <v>1.5102254245127928E-3</v>
      </c>
      <c r="L5822">
        <v>-95.140575137647915</v>
      </c>
      <c r="M5822">
        <v>0</v>
      </c>
      <c r="O5822" t="s">
        <v>462</v>
      </c>
    </row>
    <row r="5823" spans="1:15" x14ac:dyDescent="0.15">
      <c r="A5823">
        <v>288</v>
      </c>
      <c r="B5823" t="s">
        <v>306</v>
      </c>
      <c r="C5823" t="s">
        <v>461</v>
      </c>
      <c r="D5823">
        <v>0</v>
      </c>
      <c r="E5823">
        <v>100000</v>
      </c>
      <c r="F5823">
        <v>12000000</v>
      </c>
      <c r="G5823">
        <v>12000000</v>
      </c>
      <c r="H5823">
        <v>1.1180873360400277E+17</v>
      </c>
      <c r="I5823">
        <v>536.87079349696944</v>
      </c>
      <c r="J5823">
        <v>536.87092200000006</v>
      </c>
      <c r="K5823">
        <v>34748225758.060593</v>
      </c>
      <c r="L5823">
        <v>931739446600.02307</v>
      </c>
      <c r="M5823">
        <v>5</v>
      </c>
      <c r="O5823" t="s">
        <v>463</v>
      </c>
    </row>
    <row r="5824" spans="1:15" x14ac:dyDescent="0.15">
      <c r="A5824">
        <v>288</v>
      </c>
      <c r="B5824" t="s">
        <v>306</v>
      </c>
      <c r="C5824" t="s">
        <v>464</v>
      </c>
      <c r="D5824">
        <v>1</v>
      </c>
      <c r="E5824">
        <v>100000</v>
      </c>
      <c r="F5824">
        <v>12000000</v>
      </c>
      <c r="G5824">
        <v>6050000</v>
      </c>
      <c r="H5824">
        <v>1139009587.6519732</v>
      </c>
      <c r="I5824">
        <v>1.2106614645000761E-4</v>
      </c>
      <c r="J5824">
        <v>2.4956917708054792E-4</v>
      </c>
      <c r="K5824">
        <v>353.98453248297369</v>
      </c>
      <c r="L5824">
        <v>18726.604754578071</v>
      </c>
      <c r="M5824">
        <v>0</v>
      </c>
    </row>
    <row r="5825" spans="1:13" x14ac:dyDescent="0.15">
      <c r="A5825">
        <v>288</v>
      </c>
      <c r="B5825" t="s">
        <v>306</v>
      </c>
      <c r="C5825" t="s">
        <v>464</v>
      </c>
      <c r="D5825">
        <v>2</v>
      </c>
      <c r="E5825">
        <v>100000</v>
      </c>
      <c r="F5825">
        <v>6050000</v>
      </c>
      <c r="G5825">
        <v>3075000</v>
      </c>
      <c r="H5825">
        <v>13762.150319763383</v>
      </c>
      <c r="I5825">
        <v>-1.6596119130995104E-4</v>
      </c>
      <c r="J5825">
        <v>-3.7458160679410728E-5</v>
      </c>
      <c r="K5825">
        <v>4.2770389290088858E-3</v>
      </c>
      <c r="L5825">
        <v>-99.552450396105257</v>
      </c>
      <c r="M5825">
        <v>0</v>
      </c>
    </row>
    <row r="5826" spans="1:13" x14ac:dyDescent="0.15">
      <c r="A5826">
        <v>288</v>
      </c>
      <c r="B5826" t="s">
        <v>306</v>
      </c>
      <c r="C5826" t="s">
        <v>464</v>
      </c>
      <c r="D5826">
        <v>3</v>
      </c>
      <c r="E5826">
        <v>3075000</v>
      </c>
      <c r="F5826">
        <v>6050000</v>
      </c>
      <c r="G5826">
        <v>4562500</v>
      </c>
      <c r="H5826">
        <v>31141.520781606159</v>
      </c>
      <c r="I5826">
        <v>-1.3731107147154186E-4</v>
      </c>
      <c r="J5826">
        <v>-8.8080408410015514E-6</v>
      </c>
      <c r="K5826">
        <v>9.6782474828947234E-3</v>
      </c>
      <c r="L5826">
        <v>-99.317446119855205</v>
      </c>
      <c r="M5826">
        <v>0</v>
      </c>
    </row>
    <row r="5827" spans="1:13" x14ac:dyDescent="0.15">
      <c r="A5827">
        <v>288</v>
      </c>
      <c r="B5827" t="s">
        <v>306</v>
      </c>
      <c r="C5827" t="s">
        <v>464</v>
      </c>
      <c r="D5827">
        <v>4</v>
      </c>
      <c r="E5827">
        <v>4562500</v>
      </c>
      <c r="F5827">
        <v>6050000</v>
      </c>
      <c r="G5827">
        <v>5306250</v>
      </c>
      <c r="H5827">
        <v>55271.355462979191</v>
      </c>
      <c r="I5827">
        <v>-1.2268185061451063E-4</v>
      </c>
      <c r="J5827">
        <v>5.8211800160296696E-6</v>
      </c>
      <c r="K5827">
        <v>1.7177383873998725E-2</v>
      </c>
      <c r="L5827">
        <v>-98.958372570780128</v>
      </c>
      <c r="M5827">
        <v>0</v>
      </c>
    </row>
    <row r="5828" spans="1:13" x14ac:dyDescent="0.15">
      <c r="A5828">
        <v>288</v>
      </c>
      <c r="B5828" t="s">
        <v>306</v>
      </c>
      <c r="C5828" t="s">
        <v>464</v>
      </c>
      <c r="D5828">
        <v>5</v>
      </c>
      <c r="E5828">
        <v>5306250</v>
      </c>
      <c r="F5828">
        <v>6050000</v>
      </c>
      <c r="G5828">
        <v>5678125</v>
      </c>
      <c r="H5828">
        <v>134308.14482594296</v>
      </c>
      <c r="I5828">
        <v>-1.0627781262999383E-4</v>
      </c>
      <c r="J5828">
        <v>2.2225218000546483E-5</v>
      </c>
      <c r="K5828">
        <v>4.1740654661981486E-2</v>
      </c>
      <c r="L5828">
        <v>-97.634639166521637</v>
      </c>
      <c r="M5828">
        <v>0</v>
      </c>
    </row>
    <row r="5829" spans="1:13" x14ac:dyDescent="0.15">
      <c r="A5829">
        <v>288</v>
      </c>
      <c r="B5829" t="s">
        <v>306</v>
      </c>
      <c r="C5829" t="s">
        <v>464</v>
      </c>
      <c r="D5829">
        <v>6</v>
      </c>
      <c r="E5829">
        <v>5678125</v>
      </c>
      <c r="F5829">
        <v>6050000</v>
      </c>
      <c r="G5829">
        <v>5864062.5</v>
      </c>
      <c r="H5829">
        <v>-5049355.5028214315</v>
      </c>
      <c r="I5829">
        <v>-7.0264851027532086E-5</v>
      </c>
      <c r="J5829">
        <v>5.8238179603008227E-5</v>
      </c>
      <c r="K5829">
        <v>-1.5692525913598516</v>
      </c>
      <c r="L5829">
        <v>-186.10678182269427</v>
      </c>
      <c r="M5829">
        <v>0</v>
      </c>
    </row>
    <row r="5830" spans="1:13" x14ac:dyDescent="0.15">
      <c r="A5830">
        <v>288</v>
      </c>
      <c r="B5830" t="s">
        <v>306</v>
      </c>
      <c r="C5830" t="s">
        <v>464</v>
      </c>
      <c r="D5830">
        <v>7</v>
      </c>
      <c r="E5830">
        <v>5864062.5</v>
      </c>
      <c r="F5830">
        <v>6050000</v>
      </c>
      <c r="G5830">
        <v>5957031.25</v>
      </c>
      <c r="H5830">
        <v>-49220159.226864778</v>
      </c>
      <c r="I5830">
        <v>-8.1018370428143159E-6</v>
      </c>
      <c r="J5830">
        <v>1.20401193587726E-4</v>
      </c>
      <c r="K5830">
        <v>-15.296776463994911</v>
      </c>
      <c r="L5830">
        <v>-926.25316472638576</v>
      </c>
      <c r="M5830">
        <v>0</v>
      </c>
    </row>
    <row r="5831" spans="1:13" x14ac:dyDescent="0.15">
      <c r="A5831">
        <v>288</v>
      </c>
      <c r="B5831" t="s">
        <v>306</v>
      </c>
      <c r="C5831" t="s">
        <v>464</v>
      </c>
      <c r="D5831">
        <v>8</v>
      </c>
      <c r="E5831">
        <v>5957031.25</v>
      </c>
      <c r="F5831">
        <v>6050000</v>
      </c>
      <c r="G5831">
        <v>6003515.625</v>
      </c>
      <c r="H5831">
        <v>349156561.15902996</v>
      </c>
      <c r="I5831">
        <v>4.4783947076973928E-5</v>
      </c>
      <c r="J5831">
        <v>1.7328697770751424E-4</v>
      </c>
      <c r="K5831">
        <v>108.51183642802404</v>
      </c>
      <c r="L5831">
        <v>5715.8682839945131</v>
      </c>
      <c r="M5831">
        <v>0</v>
      </c>
    </row>
    <row r="5832" spans="1:13" x14ac:dyDescent="0.15">
      <c r="A5832">
        <v>288</v>
      </c>
      <c r="B5832" t="s">
        <v>306</v>
      </c>
      <c r="C5832" t="s">
        <v>464</v>
      </c>
      <c r="D5832">
        <v>9</v>
      </c>
      <c r="E5832">
        <v>5957031.25</v>
      </c>
      <c r="F5832">
        <v>6003515.625</v>
      </c>
      <c r="G5832">
        <v>5980273.4375</v>
      </c>
      <c r="H5832">
        <v>110861651.91172931</v>
      </c>
      <c r="I5832">
        <v>1.5928282756268717E-5</v>
      </c>
      <c r="J5832">
        <v>1.4443131338680903E-4</v>
      </c>
      <c r="K5832">
        <v>34.453889104798776</v>
      </c>
      <c r="L5832">
        <v>1753.789012665515</v>
      </c>
      <c r="M5832">
        <v>0</v>
      </c>
    </row>
    <row r="5833" spans="1:13" x14ac:dyDescent="0.15">
      <c r="A5833">
        <v>288</v>
      </c>
      <c r="B5833" t="s">
        <v>306</v>
      </c>
      <c r="C5833" t="s">
        <v>464</v>
      </c>
      <c r="D5833">
        <v>10</v>
      </c>
      <c r="E5833">
        <v>5957031.25</v>
      </c>
      <c r="F5833">
        <v>5980273.4375</v>
      </c>
      <c r="G5833">
        <v>5968652.34375</v>
      </c>
      <c r="H5833">
        <v>21953812.934520062</v>
      </c>
      <c r="I5833">
        <v>3.3642116457711165E-6</v>
      </c>
      <c r="J5833">
        <v>1.3186724227631143E-4</v>
      </c>
      <c r="K5833">
        <v>6.8228663674947798</v>
      </c>
      <c r="L5833">
        <v>267.8185906992677</v>
      </c>
      <c r="M5833">
        <v>0</v>
      </c>
    </row>
    <row r="5834" spans="1:13" x14ac:dyDescent="0.15">
      <c r="A5834">
        <v>288</v>
      </c>
      <c r="B5834" t="s">
        <v>306</v>
      </c>
      <c r="C5834" t="s">
        <v>464</v>
      </c>
      <c r="D5834">
        <v>11</v>
      </c>
      <c r="E5834">
        <v>5957031.25</v>
      </c>
      <c r="F5834">
        <v>5968652.34375</v>
      </c>
      <c r="G5834">
        <v>5962841.796875</v>
      </c>
      <c r="H5834">
        <v>-15755719.472780965</v>
      </c>
      <c r="I5834">
        <v>-2.4998024436276496E-6</v>
      </c>
      <c r="J5834">
        <v>1.2600322818691266E-4</v>
      </c>
      <c r="K5834">
        <v>-4.8966058336722318</v>
      </c>
      <c r="L5834">
        <v>-364.23172053697965</v>
      </c>
      <c r="M5834">
        <v>0</v>
      </c>
    </row>
    <row r="5835" spans="1:13" x14ac:dyDescent="0.15">
      <c r="A5835">
        <v>288</v>
      </c>
      <c r="B5835" t="s">
        <v>306</v>
      </c>
      <c r="C5835" t="s">
        <v>464</v>
      </c>
      <c r="D5835">
        <v>12</v>
      </c>
      <c r="E5835">
        <v>5962841.796875</v>
      </c>
      <c r="F5835">
        <v>5968652.34375</v>
      </c>
      <c r="G5835">
        <v>5965747.0703125</v>
      </c>
      <c r="H5835">
        <v>2557591.1627717395</v>
      </c>
      <c r="I5835">
        <v>3.9870279781533779E-7</v>
      </c>
      <c r="J5835">
        <v>1.2890173342835565E-4</v>
      </c>
      <c r="K5835">
        <v>0.79485521619065613</v>
      </c>
      <c r="L5835">
        <v>-57.128736223177377</v>
      </c>
      <c r="M5835">
        <v>0</v>
      </c>
    </row>
    <row r="5836" spans="1:13" x14ac:dyDescent="0.15">
      <c r="A5836">
        <v>288</v>
      </c>
      <c r="B5836" t="s">
        <v>306</v>
      </c>
      <c r="C5836" t="s">
        <v>464</v>
      </c>
      <c r="D5836">
        <v>13</v>
      </c>
      <c r="E5836">
        <v>5965747.0703125</v>
      </c>
      <c r="F5836">
        <v>5968652.34375</v>
      </c>
      <c r="G5836">
        <v>5967199.70703125</v>
      </c>
      <c r="H5836">
        <v>12118912.491036298</v>
      </c>
      <c r="I5836">
        <v>1.8729867808789716E-6</v>
      </c>
      <c r="J5836">
        <v>1.3037601741141928E-4</v>
      </c>
      <c r="K5836">
        <v>3.7663489568907336</v>
      </c>
      <c r="L5836">
        <v>103.09212169916792</v>
      </c>
      <c r="M5836">
        <v>0</v>
      </c>
    </row>
    <row r="5837" spans="1:13" x14ac:dyDescent="0.15">
      <c r="A5837">
        <v>288</v>
      </c>
      <c r="B5837" t="s">
        <v>306</v>
      </c>
      <c r="C5837" t="s">
        <v>464</v>
      </c>
      <c r="D5837">
        <v>14</v>
      </c>
      <c r="E5837">
        <v>5965747.0703125</v>
      </c>
      <c r="F5837">
        <v>5967199.70703125</v>
      </c>
      <c r="G5837">
        <v>5966473.388671875</v>
      </c>
      <c r="H5837">
        <v>7304168.5066452017</v>
      </c>
      <c r="I5837">
        <v>1.1337287077292538E-6</v>
      </c>
      <c r="J5837">
        <v>1.2963675933826957E-4</v>
      </c>
      <c r="K5837">
        <v>2.2700095785248879</v>
      </c>
      <c r="L5837">
        <v>22.420197507511133</v>
      </c>
      <c r="M5837">
        <v>0</v>
      </c>
    </row>
    <row r="5838" spans="1:13" x14ac:dyDescent="0.15">
      <c r="A5838">
        <v>288</v>
      </c>
      <c r="B5838" t="s">
        <v>306</v>
      </c>
      <c r="C5838" t="s">
        <v>464</v>
      </c>
      <c r="D5838">
        <v>15</v>
      </c>
      <c r="E5838">
        <v>5965747.0703125</v>
      </c>
      <c r="F5838">
        <v>5966473.388671875</v>
      </c>
      <c r="G5838">
        <v>5966110.2294921875</v>
      </c>
      <c r="H5838">
        <v>4922434.1626308123</v>
      </c>
      <c r="I5838">
        <v>7.6569635458262255E-7</v>
      </c>
      <c r="J5838">
        <v>1.2926872698512294E-4</v>
      </c>
      <c r="K5838">
        <v>1.5298076281597555</v>
      </c>
      <c r="L5838">
        <v>-17.493409050710902</v>
      </c>
      <c r="M5838">
        <v>0</v>
      </c>
    </row>
    <row r="5839" spans="1:13" x14ac:dyDescent="0.15">
      <c r="A5839">
        <v>288</v>
      </c>
      <c r="B5839" t="s">
        <v>306</v>
      </c>
      <c r="C5839" t="s">
        <v>464</v>
      </c>
      <c r="D5839">
        <v>16</v>
      </c>
      <c r="E5839">
        <v>5966110.2294921875</v>
      </c>
      <c r="F5839">
        <v>5966473.388671875</v>
      </c>
      <c r="G5839">
        <v>5966291.8090820313</v>
      </c>
      <c r="H5839">
        <v>6111140.7442051079</v>
      </c>
      <c r="I5839">
        <v>9.4957531963360195E-7</v>
      </c>
      <c r="J5839">
        <v>1.2945260595017391E-4</v>
      </c>
      <c r="K5839">
        <v>1.8992371291049066</v>
      </c>
      <c r="L5839">
        <v>2.4277883106988525</v>
      </c>
      <c r="M5839">
        <v>0</v>
      </c>
    </row>
    <row r="5840" spans="1:13" x14ac:dyDescent="0.15">
      <c r="A5840">
        <v>288</v>
      </c>
      <c r="B5840" t="s">
        <v>306</v>
      </c>
      <c r="C5840" t="s">
        <v>464</v>
      </c>
      <c r="D5840">
        <v>17</v>
      </c>
      <c r="E5840">
        <v>5966110.2294921875</v>
      </c>
      <c r="F5840">
        <v>5966291.8090820313</v>
      </c>
      <c r="G5840">
        <v>5966201.0192871094</v>
      </c>
      <c r="H5840">
        <v>5516294.0897946618</v>
      </c>
      <c r="I5840">
        <v>8.5760873569520153E-7</v>
      </c>
      <c r="J5840">
        <v>1.2936063936623551E-4</v>
      </c>
      <c r="K5840">
        <v>1.7143690497284916</v>
      </c>
      <c r="L5840">
        <v>-7.5409281054731556</v>
      </c>
      <c r="M5840">
        <v>0</v>
      </c>
    </row>
    <row r="5841" spans="1:15" x14ac:dyDescent="0.15">
      <c r="A5841">
        <v>288</v>
      </c>
      <c r="B5841" t="s">
        <v>306</v>
      </c>
      <c r="C5841" t="s">
        <v>464</v>
      </c>
      <c r="D5841">
        <v>18</v>
      </c>
      <c r="E5841">
        <v>5966201.0192871094</v>
      </c>
      <c r="F5841">
        <v>5966291.8090820313</v>
      </c>
      <c r="G5841">
        <v>5966246.4141845703</v>
      </c>
      <c r="H5841">
        <v>5813547.6347169308</v>
      </c>
      <c r="I5841">
        <v>9.0357807376018041E-7</v>
      </c>
      <c r="J5841">
        <v>1.2940660870430049E-4</v>
      </c>
      <c r="K5841">
        <v>1.8067503240118183</v>
      </c>
      <c r="L5841">
        <v>-2.5593776868585714</v>
      </c>
      <c r="M5841">
        <v>0</v>
      </c>
    </row>
    <row r="5842" spans="1:15" x14ac:dyDescent="0.15">
      <c r="A5842">
        <v>288</v>
      </c>
      <c r="B5842" t="s">
        <v>306</v>
      </c>
      <c r="C5842" t="s">
        <v>464</v>
      </c>
      <c r="D5842">
        <v>19</v>
      </c>
      <c r="E5842">
        <v>5966246.4141845703</v>
      </c>
      <c r="F5842">
        <v>5966291.8090820313</v>
      </c>
      <c r="G5842">
        <v>5966269.1116333008</v>
      </c>
      <c r="H5842">
        <v>5962385.3263694011</v>
      </c>
      <c r="I5842">
        <v>9.2658612871267428E-7</v>
      </c>
      <c r="J5842">
        <v>1.2942961675925299E-4</v>
      </c>
      <c r="K5842">
        <v>1.8530065111998959</v>
      </c>
      <c r="L5842">
        <v>-6.5095710421893882E-2</v>
      </c>
      <c r="M5842">
        <v>0</v>
      </c>
    </row>
    <row r="5843" spans="1:15" x14ac:dyDescent="0.15">
      <c r="A5843">
        <v>288</v>
      </c>
      <c r="B5843" t="s">
        <v>306</v>
      </c>
      <c r="C5843" t="s">
        <v>465</v>
      </c>
      <c r="D5843">
        <v>19</v>
      </c>
      <c r="E5843">
        <v>5966246.4141845703</v>
      </c>
      <c r="F5843">
        <v>5966291.8090820313</v>
      </c>
      <c r="G5843">
        <v>5966269.1116333008</v>
      </c>
      <c r="H5843">
        <v>5962385.3263694011</v>
      </c>
      <c r="I5843">
        <v>9.2658612871267428E-7</v>
      </c>
      <c r="J5843">
        <v>1.2942961675925299E-4</v>
      </c>
      <c r="K5843">
        <v>1.8530065111998959</v>
      </c>
      <c r="L5843">
        <v>-6.5095710421893882E-2</v>
      </c>
      <c r="M5843">
        <v>0</v>
      </c>
      <c r="N5843" t="s">
        <v>466</v>
      </c>
      <c r="O5843" t="s">
        <v>467</v>
      </c>
    </row>
    <row r="5844" spans="1:15" x14ac:dyDescent="0.15">
      <c r="A5844">
        <v>289</v>
      </c>
      <c r="B5844" t="s">
        <v>77</v>
      </c>
      <c r="C5844" t="s">
        <v>461</v>
      </c>
      <c r="D5844">
        <v>0</v>
      </c>
      <c r="E5844">
        <v>100000</v>
      </c>
      <c r="F5844">
        <v>12000000</v>
      </c>
      <c r="G5844">
        <v>100000</v>
      </c>
      <c r="H5844">
        <v>-33205.78222830427</v>
      </c>
      <c r="I5844">
        <v>-1.7240438752032499E-5</v>
      </c>
      <c r="J5844">
        <v>-4.6769582516396494E-6</v>
      </c>
      <c r="K5844">
        <v>-7.9743788027931469E-3</v>
      </c>
      <c r="L5844">
        <v>-133.20578222830426</v>
      </c>
      <c r="M5844">
        <v>0</v>
      </c>
      <c r="O5844" t="s">
        <v>462</v>
      </c>
    </row>
    <row r="5845" spans="1:15" x14ac:dyDescent="0.15">
      <c r="A5845">
        <v>289</v>
      </c>
      <c r="B5845" t="s">
        <v>77</v>
      </c>
      <c r="C5845" t="s">
        <v>461</v>
      </c>
      <c r="D5845">
        <v>0</v>
      </c>
      <c r="E5845">
        <v>100000</v>
      </c>
      <c r="F5845">
        <v>12000000</v>
      </c>
      <c r="G5845">
        <v>12000000</v>
      </c>
      <c r="H5845">
        <v>4.1613627958187802E+18</v>
      </c>
      <c r="I5845">
        <v>536.87090943651958</v>
      </c>
      <c r="J5845">
        <v>536.87092200000006</v>
      </c>
      <c r="K5845">
        <v>999352553767.67981</v>
      </c>
      <c r="L5845">
        <v>34678023298389.836</v>
      </c>
      <c r="M5845">
        <v>5</v>
      </c>
      <c r="O5845" t="s">
        <v>463</v>
      </c>
    </row>
    <row r="5846" spans="1:15" x14ac:dyDescent="0.15">
      <c r="A5846">
        <v>289</v>
      </c>
      <c r="B5846" t="s">
        <v>77</v>
      </c>
      <c r="C5846" t="s">
        <v>464</v>
      </c>
      <c r="D5846">
        <v>1</v>
      </c>
      <c r="E5846">
        <v>100000</v>
      </c>
      <c r="F5846">
        <v>12000000</v>
      </c>
      <c r="G5846">
        <v>6050000</v>
      </c>
      <c r="H5846">
        <v>145068552671.29202</v>
      </c>
      <c r="I5846">
        <v>3.1137215037394347E-4</v>
      </c>
      <c r="J5846">
        <v>3.239356308743363E-4</v>
      </c>
      <c r="K5846">
        <v>34838.257488412994</v>
      </c>
      <c r="L5846">
        <v>2397727.3168808599</v>
      </c>
      <c r="M5846">
        <v>0</v>
      </c>
    </row>
    <row r="5847" spans="1:15" x14ac:dyDescent="0.15">
      <c r="A5847">
        <v>289</v>
      </c>
      <c r="B5847" t="s">
        <v>77</v>
      </c>
      <c r="C5847" t="s">
        <v>464</v>
      </c>
      <c r="D5847">
        <v>2</v>
      </c>
      <c r="E5847">
        <v>100000</v>
      </c>
      <c r="F5847">
        <v>6050000</v>
      </c>
      <c r="G5847">
        <v>3075000</v>
      </c>
      <c r="H5847">
        <v>-193439.25265751136</v>
      </c>
      <c r="I5847">
        <v>-1.1369740714627457E-5</v>
      </c>
      <c r="J5847">
        <v>1.1937397857653935E-6</v>
      </c>
      <c r="K5847">
        <v>-4.6454495949363482E-2</v>
      </c>
      <c r="L5847">
        <v>-106.2907074034963</v>
      </c>
      <c r="M5847">
        <v>0</v>
      </c>
    </row>
    <row r="5848" spans="1:15" x14ac:dyDescent="0.15">
      <c r="A5848">
        <v>289</v>
      </c>
      <c r="B5848" t="s">
        <v>77</v>
      </c>
      <c r="C5848" t="s">
        <v>464</v>
      </c>
      <c r="D5848">
        <v>3</v>
      </c>
      <c r="E5848">
        <v>3075000</v>
      </c>
      <c r="F5848">
        <v>6050000</v>
      </c>
      <c r="G5848">
        <v>4562500</v>
      </c>
      <c r="H5848">
        <v>-38154777.695589513</v>
      </c>
      <c r="I5848">
        <v>-4.8156002558196559E-6</v>
      </c>
      <c r="J5848">
        <v>7.7478802445731955E-6</v>
      </c>
      <c r="K5848">
        <v>-9.1628815845706875</v>
      </c>
      <c r="L5848">
        <v>-936.26910017730438</v>
      </c>
      <c r="M5848">
        <v>0</v>
      </c>
    </row>
    <row r="5849" spans="1:15" x14ac:dyDescent="0.15">
      <c r="A5849">
        <v>289</v>
      </c>
      <c r="B5849" t="s">
        <v>77</v>
      </c>
      <c r="C5849" t="s">
        <v>464</v>
      </c>
      <c r="D5849">
        <v>4</v>
      </c>
      <c r="E5849">
        <v>4562500</v>
      </c>
      <c r="F5849">
        <v>6050000</v>
      </c>
      <c r="G5849">
        <v>5306250</v>
      </c>
      <c r="H5849">
        <v>5720477556.2984247</v>
      </c>
      <c r="I5849">
        <v>2.7692131611465126E-5</v>
      </c>
      <c r="J5849">
        <v>4.0255612111857979E-5</v>
      </c>
      <c r="K5849">
        <v>1373.774442449858</v>
      </c>
      <c r="L5849">
        <v>107706.4085992636</v>
      </c>
      <c r="M5849">
        <v>0</v>
      </c>
    </row>
    <row r="5850" spans="1:15" x14ac:dyDescent="0.15">
      <c r="A5850">
        <v>289</v>
      </c>
      <c r="B5850" t="s">
        <v>77</v>
      </c>
      <c r="C5850" t="s">
        <v>464</v>
      </c>
      <c r="D5850">
        <v>5</v>
      </c>
      <c r="E5850">
        <v>4562500</v>
      </c>
      <c r="F5850">
        <v>5306250</v>
      </c>
      <c r="G5850">
        <v>4934375</v>
      </c>
      <c r="H5850">
        <v>187934305.94823092</v>
      </c>
      <c r="I5850">
        <v>2.0208116142422059E-6</v>
      </c>
      <c r="J5850">
        <v>1.4584292114635057E-5</v>
      </c>
      <c r="K5850">
        <v>45.132481306035096</v>
      </c>
      <c r="L5850">
        <v>3708.6749780515452</v>
      </c>
      <c r="M5850">
        <v>0</v>
      </c>
    </row>
    <row r="5851" spans="1:15" x14ac:dyDescent="0.15">
      <c r="A5851">
        <v>289</v>
      </c>
      <c r="B5851" t="s">
        <v>77</v>
      </c>
      <c r="C5851" t="s">
        <v>464</v>
      </c>
      <c r="D5851">
        <v>6</v>
      </c>
      <c r="E5851">
        <v>4562500</v>
      </c>
      <c r="F5851">
        <v>4934375</v>
      </c>
      <c r="G5851">
        <v>4748437.5</v>
      </c>
      <c r="H5851">
        <v>-90313577.041611016</v>
      </c>
      <c r="I5851">
        <v>-2.686065376891637E-6</v>
      </c>
      <c r="J5851">
        <v>9.8774151235012144E-6</v>
      </c>
      <c r="K5851">
        <v>-21.688833270464631</v>
      </c>
      <c r="L5851">
        <v>-2001.9641101227724</v>
      </c>
      <c r="M5851">
        <v>0</v>
      </c>
    </row>
    <row r="5852" spans="1:15" x14ac:dyDescent="0.15">
      <c r="A5852">
        <v>289</v>
      </c>
      <c r="B5852" t="s">
        <v>77</v>
      </c>
      <c r="C5852" t="s">
        <v>464</v>
      </c>
      <c r="D5852">
        <v>7</v>
      </c>
      <c r="E5852">
        <v>4748437.5</v>
      </c>
      <c r="F5852">
        <v>4934375</v>
      </c>
      <c r="G5852">
        <v>4841406.25</v>
      </c>
      <c r="H5852">
        <v>-64387627.980490685</v>
      </c>
      <c r="I5852">
        <v>-1.219486746033683E-6</v>
      </c>
      <c r="J5852">
        <v>1.1343993754359168E-5</v>
      </c>
      <c r="K5852">
        <v>-15.462708639102475</v>
      </c>
      <c r="L5852">
        <v>-1429.936482411297</v>
      </c>
      <c r="M5852">
        <v>0</v>
      </c>
    </row>
    <row r="5853" spans="1:15" x14ac:dyDescent="0.15">
      <c r="A5853">
        <v>289</v>
      </c>
      <c r="B5853" t="s">
        <v>77</v>
      </c>
      <c r="C5853" t="s">
        <v>464</v>
      </c>
      <c r="D5853">
        <v>8</v>
      </c>
      <c r="E5853">
        <v>4841406.25</v>
      </c>
      <c r="F5853">
        <v>4934375</v>
      </c>
      <c r="G5853">
        <v>4887890.625</v>
      </c>
      <c r="H5853">
        <v>21426331.723772202</v>
      </c>
      <c r="I5853">
        <v>2.972608642112314E-7</v>
      </c>
      <c r="J5853">
        <v>1.2860741364604083E-5</v>
      </c>
      <c r="K5853">
        <v>5.1455401455359375</v>
      </c>
      <c r="L5853">
        <v>338.35538410338717</v>
      </c>
      <c r="M5853">
        <v>0</v>
      </c>
    </row>
    <row r="5854" spans="1:15" x14ac:dyDescent="0.15">
      <c r="A5854">
        <v>289</v>
      </c>
      <c r="B5854" t="s">
        <v>77</v>
      </c>
      <c r="C5854" t="s">
        <v>464</v>
      </c>
      <c r="D5854">
        <v>9</v>
      </c>
      <c r="E5854">
        <v>4841406.25</v>
      </c>
      <c r="F5854">
        <v>4887890.625</v>
      </c>
      <c r="G5854">
        <v>4864648.4375</v>
      </c>
      <c r="H5854">
        <v>-30198841.497208763</v>
      </c>
      <c r="I5854">
        <v>-4.8531113757922346E-7</v>
      </c>
      <c r="J5854">
        <v>1.2078169362813628E-5</v>
      </c>
      <c r="K5854">
        <v>-7.252261062501991</v>
      </c>
      <c r="L5854">
        <v>-720.78158134544049</v>
      </c>
      <c r="M5854">
        <v>0</v>
      </c>
    </row>
    <row r="5855" spans="1:15" x14ac:dyDescent="0.15">
      <c r="A5855">
        <v>289</v>
      </c>
      <c r="B5855" t="s">
        <v>77</v>
      </c>
      <c r="C5855" t="s">
        <v>464</v>
      </c>
      <c r="D5855">
        <v>10</v>
      </c>
      <c r="E5855">
        <v>4864648.4375</v>
      </c>
      <c r="F5855">
        <v>4887890.625</v>
      </c>
      <c r="G5855">
        <v>4876269.53125</v>
      </c>
      <c r="H5855">
        <v>-6728319.1929037925</v>
      </c>
      <c r="I5855">
        <v>-1.0027232400257551E-7</v>
      </c>
      <c r="J5855">
        <v>1.2463208176390276E-5</v>
      </c>
      <c r="K5855">
        <v>-1.6158079210850222</v>
      </c>
      <c r="L5855">
        <v>-237.98087143839712</v>
      </c>
      <c r="M5855">
        <v>0</v>
      </c>
    </row>
    <row r="5856" spans="1:15" x14ac:dyDescent="0.15">
      <c r="A5856">
        <v>289</v>
      </c>
      <c r="B5856" t="s">
        <v>77</v>
      </c>
      <c r="C5856" t="s">
        <v>464</v>
      </c>
      <c r="D5856">
        <v>11</v>
      </c>
      <c r="E5856">
        <v>4876269.53125</v>
      </c>
      <c r="F5856">
        <v>4887890.625</v>
      </c>
      <c r="G5856">
        <v>4882080.078125</v>
      </c>
      <c r="H5856">
        <v>6742524.6319236681</v>
      </c>
      <c r="I5856">
        <v>9.6907405776127338E-8</v>
      </c>
      <c r="J5856">
        <v>1.2660387906168979E-5</v>
      </c>
      <c r="K5856">
        <v>1.6192193616294919</v>
      </c>
      <c r="L5856">
        <v>38.107620604887458</v>
      </c>
      <c r="M5856">
        <v>0</v>
      </c>
    </row>
    <row r="5857" spans="1:15" x14ac:dyDescent="0.15">
      <c r="A5857">
        <v>289</v>
      </c>
      <c r="B5857" t="s">
        <v>77</v>
      </c>
      <c r="C5857" t="s">
        <v>464</v>
      </c>
      <c r="D5857">
        <v>12</v>
      </c>
      <c r="E5857">
        <v>4876269.53125</v>
      </c>
      <c r="F5857">
        <v>4882080.078125</v>
      </c>
      <c r="G5857">
        <v>4879174.8046875</v>
      </c>
      <c r="H5857">
        <v>-141939.06770916219</v>
      </c>
      <c r="I5857">
        <v>-2.0770919910916111E-9</v>
      </c>
      <c r="J5857">
        <v>1.256140340840176E-5</v>
      </c>
      <c r="K5857">
        <v>-3.4086710713393913E-2</v>
      </c>
      <c r="L5857">
        <v>-102.90907937081489</v>
      </c>
      <c r="M5857">
        <v>0</v>
      </c>
    </row>
    <row r="5858" spans="1:15" x14ac:dyDescent="0.15">
      <c r="A5858">
        <v>289</v>
      </c>
      <c r="B5858" t="s">
        <v>77</v>
      </c>
      <c r="C5858" t="s">
        <v>464</v>
      </c>
      <c r="D5858">
        <v>13</v>
      </c>
      <c r="E5858">
        <v>4879174.8046875</v>
      </c>
      <c r="F5858">
        <v>4882080.078125</v>
      </c>
      <c r="G5858">
        <v>4880627.44140625</v>
      </c>
      <c r="H5858">
        <v>3262683.6501782918</v>
      </c>
      <c r="I5858">
        <v>4.7315843914547758E-8</v>
      </c>
      <c r="J5858">
        <v>1.2610796344307399E-5</v>
      </c>
      <c r="K5858">
        <v>0.7835344808719541</v>
      </c>
      <c r="L5858">
        <v>-33.15032361416592</v>
      </c>
      <c r="M5858">
        <v>0</v>
      </c>
    </row>
    <row r="5859" spans="1:15" x14ac:dyDescent="0.15">
      <c r="A5859">
        <v>289</v>
      </c>
      <c r="B5859" t="s">
        <v>77</v>
      </c>
      <c r="C5859" t="s">
        <v>464</v>
      </c>
      <c r="D5859">
        <v>14</v>
      </c>
      <c r="E5859">
        <v>4880627.44140625</v>
      </c>
      <c r="F5859">
        <v>4882080.078125</v>
      </c>
      <c r="G5859">
        <v>4881353.759765625</v>
      </c>
      <c r="H5859">
        <v>4993133.5552895591</v>
      </c>
      <c r="I5859">
        <v>7.2086366883300786E-8</v>
      </c>
      <c r="J5859">
        <v>1.2635566867276152E-5</v>
      </c>
      <c r="K5859">
        <v>1.1991025571707967</v>
      </c>
      <c r="L5859">
        <v>2.2899343302113202</v>
      </c>
      <c r="M5859">
        <v>0</v>
      </c>
    </row>
    <row r="5860" spans="1:15" x14ac:dyDescent="0.15">
      <c r="A5860">
        <v>289</v>
      </c>
      <c r="B5860" t="s">
        <v>77</v>
      </c>
      <c r="C5860" t="s">
        <v>464</v>
      </c>
      <c r="D5860">
        <v>15</v>
      </c>
      <c r="E5860">
        <v>4880627.44140625</v>
      </c>
      <c r="F5860">
        <v>4881353.759765625</v>
      </c>
      <c r="G5860">
        <v>4880990.6005859375</v>
      </c>
      <c r="H5860">
        <v>4125625.5871897181</v>
      </c>
      <c r="I5860">
        <v>5.9695932695772873E-8</v>
      </c>
      <c r="J5860">
        <v>1.2623176433088624E-5</v>
      </c>
      <c r="K5860">
        <v>0.99077025213710201</v>
      </c>
      <c r="L5860">
        <v>-15.475649826195971</v>
      </c>
      <c r="M5860">
        <v>0</v>
      </c>
    </row>
    <row r="5861" spans="1:15" x14ac:dyDescent="0.15">
      <c r="A5861">
        <v>289</v>
      </c>
      <c r="B5861" t="s">
        <v>77</v>
      </c>
      <c r="C5861" t="s">
        <v>464</v>
      </c>
      <c r="D5861">
        <v>16</v>
      </c>
      <c r="E5861">
        <v>4880990.6005859375</v>
      </c>
      <c r="F5861">
        <v>4881353.759765625</v>
      </c>
      <c r="G5861">
        <v>4881172.1801757813</v>
      </c>
      <c r="H5861">
        <v>4558755.3048400106</v>
      </c>
      <c r="I5861">
        <v>6.5889099097889934E-8</v>
      </c>
      <c r="J5861">
        <v>1.2629369599490741E-5</v>
      </c>
      <c r="K5861">
        <v>1.0947864868863069</v>
      </c>
      <c r="L5861">
        <v>-6.605316580415316</v>
      </c>
      <c r="M5861">
        <v>0</v>
      </c>
    </row>
    <row r="5862" spans="1:15" x14ac:dyDescent="0.15">
      <c r="A5862">
        <v>289</v>
      </c>
      <c r="B5862" t="s">
        <v>77</v>
      </c>
      <c r="C5862" t="s">
        <v>464</v>
      </c>
      <c r="D5862">
        <v>17</v>
      </c>
      <c r="E5862">
        <v>4881172.1801757813</v>
      </c>
      <c r="F5862">
        <v>4881353.759765625</v>
      </c>
      <c r="G5862">
        <v>4881262.9699707031</v>
      </c>
      <c r="H5862">
        <v>4775867.8730447413</v>
      </c>
      <c r="I5862">
        <v>6.8988356156425177E-8</v>
      </c>
      <c r="J5862">
        <v>1.2632468856549277E-5</v>
      </c>
      <c r="K5862">
        <v>1.1469261368366703</v>
      </c>
      <c r="L5862">
        <v>-2.1591767863019755</v>
      </c>
      <c r="M5862">
        <v>0</v>
      </c>
    </row>
    <row r="5863" spans="1:15" x14ac:dyDescent="0.15">
      <c r="A5863">
        <v>289</v>
      </c>
      <c r="B5863" t="s">
        <v>77</v>
      </c>
      <c r="C5863" t="s">
        <v>464</v>
      </c>
      <c r="D5863">
        <v>18</v>
      </c>
      <c r="E5863">
        <v>4881262.9699707031</v>
      </c>
      <c r="F5863">
        <v>4881353.759765625</v>
      </c>
      <c r="G5863">
        <v>4881308.3648681641</v>
      </c>
      <c r="H5863">
        <v>4884499.3087203577</v>
      </c>
      <c r="I5863">
        <v>7.0537769892433597E-8</v>
      </c>
      <c r="J5863">
        <v>1.2634018270285285E-5</v>
      </c>
      <c r="K5863">
        <v>1.1730140094852546</v>
      </c>
      <c r="L5863">
        <v>6.5370667322711448E-2</v>
      </c>
      <c r="M5863">
        <v>0</v>
      </c>
    </row>
    <row r="5864" spans="1:15" x14ac:dyDescent="0.15">
      <c r="A5864">
        <v>289</v>
      </c>
      <c r="B5864" t="s">
        <v>77</v>
      </c>
      <c r="C5864" t="s">
        <v>465</v>
      </c>
      <c r="D5864">
        <v>18</v>
      </c>
      <c r="E5864">
        <v>4881262.9699707031</v>
      </c>
      <c r="F5864">
        <v>4881353.759765625</v>
      </c>
      <c r="G5864">
        <v>4881308.3648681641</v>
      </c>
      <c r="H5864">
        <v>4884499.3087203577</v>
      </c>
      <c r="I5864">
        <v>7.0537769892433597E-8</v>
      </c>
      <c r="J5864">
        <v>1.2634018270285285E-5</v>
      </c>
      <c r="K5864">
        <v>1.1730140094852546</v>
      </c>
      <c r="L5864">
        <v>6.5370667322711448E-2</v>
      </c>
      <c r="M5864">
        <v>0</v>
      </c>
      <c r="N5864" t="s">
        <v>466</v>
      </c>
      <c r="O5864" t="s">
        <v>467</v>
      </c>
    </row>
    <row r="5865" spans="1:15" x14ac:dyDescent="0.15">
      <c r="A5865">
        <v>290</v>
      </c>
      <c r="B5865" t="s">
        <v>307</v>
      </c>
      <c r="C5865" t="s">
        <v>461</v>
      </c>
      <c r="D5865">
        <v>0</v>
      </c>
      <c r="E5865">
        <v>100000</v>
      </c>
      <c r="F5865">
        <v>12000000</v>
      </c>
      <c r="G5865">
        <v>100000</v>
      </c>
      <c r="H5865">
        <v>16534.432390695674</v>
      </c>
      <c r="I5865">
        <v>-1.1297460361801137E-4</v>
      </c>
      <c r="J5865">
        <v>-2.5799260428522058E-5</v>
      </c>
      <c r="K5865">
        <v>7.9414980358565902E-3</v>
      </c>
      <c r="L5865">
        <v>-83.46556760930433</v>
      </c>
      <c r="M5865">
        <v>0</v>
      </c>
      <c r="O5865" t="s">
        <v>462</v>
      </c>
    </row>
    <row r="5866" spans="1:15" x14ac:dyDescent="0.15">
      <c r="A5866">
        <v>290</v>
      </c>
      <c r="B5866" t="s">
        <v>307</v>
      </c>
      <c r="C5866" t="s">
        <v>461</v>
      </c>
      <c r="D5866">
        <v>0</v>
      </c>
      <c r="E5866">
        <v>100000</v>
      </c>
      <c r="F5866">
        <v>12000000</v>
      </c>
      <c r="G5866">
        <v>12000000</v>
      </c>
      <c r="H5866">
        <v>2.0409256727876054E+17</v>
      </c>
      <c r="I5866">
        <v>536.87083482465687</v>
      </c>
      <c r="J5866">
        <v>536.87092200000006</v>
      </c>
      <c r="K5866">
        <v>98025785456.61293</v>
      </c>
      <c r="L5866">
        <v>1700771393889.6711</v>
      </c>
      <c r="M5866">
        <v>5</v>
      </c>
      <c r="O5866" t="s">
        <v>463</v>
      </c>
    </row>
    <row r="5867" spans="1:15" x14ac:dyDescent="0.15">
      <c r="A5867">
        <v>290</v>
      </c>
      <c r="B5867" t="s">
        <v>307</v>
      </c>
      <c r="C5867" t="s">
        <v>464</v>
      </c>
      <c r="D5867">
        <v>1</v>
      </c>
      <c r="E5867">
        <v>100000</v>
      </c>
      <c r="F5867">
        <v>12000000</v>
      </c>
      <c r="G5867">
        <v>6050000</v>
      </c>
      <c r="H5867">
        <v>2.0409256727876054E+17</v>
      </c>
      <c r="I5867">
        <v>536.87083482465687</v>
      </c>
      <c r="J5867">
        <v>536.87092200000006</v>
      </c>
      <c r="K5867">
        <v>98025785456.61293</v>
      </c>
      <c r="L5867">
        <v>3373430864011.7446</v>
      </c>
      <c r="M5867">
        <v>5</v>
      </c>
    </row>
    <row r="5868" spans="1:15" x14ac:dyDescent="0.15">
      <c r="A5868">
        <v>290</v>
      </c>
      <c r="B5868" t="s">
        <v>307</v>
      </c>
      <c r="C5868" t="s">
        <v>464</v>
      </c>
      <c r="D5868">
        <v>2</v>
      </c>
      <c r="E5868">
        <v>100000</v>
      </c>
      <c r="F5868">
        <v>6050000</v>
      </c>
      <c r="G5868">
        <v>3075000</v>
      </c>
      <c r="H5868">
        <v>-639208.47709671815</v>
      </c>
      <c r="I5868">
        <v>-5.8282687885664427E-5</v>
      </c>
      <c r="J5868">
        <v>2.88926553038249E-5</v>
      </c>
      <c r="K5868">
        <v>-0.30701222427345076</v>
      </c>
      <c r="L5868">
        <v>-120.78726754786075</v>
      </c>
      <c r="M5868">
        <v>0</v>
      </c>
    </row>
    <row r="5869" spans="1:15" x14ac:dyDescent="0.15">
      <c r="A5869">
        <v>290</v>
      </c>
      <c r="B5869" t="s">
        <v>307</v>
      </c>
      <c r="C5869" t="s">
        <v>464</v>
      </c>
      <c r="D5869">
        <v>3</v>
      </c>
      <c r="E5869">
        <v>3075000</v>
      </c>
      <c r="F5869">
        <v>6050000</v>
      </c>
      <c r="G5869">
        <v>4562500</v>
      </c>
      <c r="H5869">
        <v>158115355493182.38</v>
      </c>
      <c r="I5869">
        <v>1.0781598692316994</v>
      </c>
      <c r="J5869">
        <v>1.0782470445748888</v>
      </c>
      <c r="K5869">
        <v>75942902.388017371</v>
      </c>
      <c r="L5869">
        <v>3465541938.206737</v>
      </c>
      <c r="M5869">
        <v>0</v>
      </c>
    </row>
    <row r="5870" spans="1:15" x14ac:dyDescent="0.15">
      <c r="A5870">
        <v>290</v>
      </c>
      <c r="B5870" t="s">
        <v>307</v>
      </c>
      <c r="C5870" t="s">
        <v>464</v>
      </c>
      <c r="D5870">
        <v>4</v>
      </c>
      <c r="E5870">
        <v>3075000</v>
      </c>
      <c r="F5870">
        <v>4562500</v>
      </c>
      <c r="G5870">
        <v>3818750</v>
      </c>
      <c r="H5870">
        <v>200720574202.86444</v>
      </c>
      <c r="I5870">
        <v>4.4587357138309676E-3</v>
      </c>
      <c r="J5870">
        <v>4.5459110570204566E-3</v>
      </c>
      <c r="K5870">
        <v>96406.215110538047</v>
      </c>
      <c r="L5870">
        <v>5256085.2491748463</v>
      </c>
      <c r="M5870">
        <v>0</v>
      </c>
    </row>
    <row r="5871" spans="1:15" x14ac:dyDescent="0.15">
      <c r="A5871">
        <v>290</v>
      </c>
      <c r="B5871" t="s">
        <v>307</v>
      </c>
      <c r="C5871" t="s">
        <v>464</v>
      </c>
      <c r="D5871">
        <v>5</v>
      </c>
      <c r="E5871">
        <v>3075000</v>
      </c>
      <c r="F5871">
        <v>3818750</v>
      </c>
      <c r="G5871">
        <v>3446875</v>
      </c>
      <c r="H5871">
        <v>5302299713.7043171</v>
      </c>
      <c r="I5871">
        <v>2.6003856681848221E-4</v>
      </c>
      <c r="J5871">
        <v>3.4721391000797156E-4</v>
      </c>
      <c r="K5871">
        <v>2546.6978101770883</v>
      </c>
      <c r="L5871">
        <v>153729.18480375173</v>
      </c>
      <c r="M5871">
        <v>0</v>
      </c>
    </row>
    <row r="5872" spans="1:15" x14ac:dyDescent="0.15">
      <c r="A5872">
        <v>290</v>
      </c>
      <c r="B5872" t="s">
        <v>307</v>
      </c>
      <c r="C5872" t="s">
        <v>464</v>
      </c>
      <c r="D5872">
        <v>6</v>
      </c>
      <c r="E5872">
        <v>3075000</v>
      </c>
      <c r="F5872">
        <v>3446875</v>
      </c>
      <c r="G5872">
        <v>3260937.5</v>
      </c>
      <c r="H5872">
        <v>131362706.57764274</v>
      </c>
      <c r="I5872">
        <v>1.1907674080350437E-5</v>
      </c>
      <c r="J5872">
        <v>9.908301726983976E-5</v>
      </c>
      <c r="K5872">
        <v>63.093588677298577</v>
      </c>
      <c r="L5872">
        <v>3928.3724106224895</v>
      </c>
      <c r="M5872">
        <v>0</v>
      </c>
    </row>
    <row r="5873" spans="1:15" x14ac:dyDescent="0.15">
      <c r="A5873">
        <v>290</v>
      </c>
      <c r="B5873" t="s">
        <v>307</v>
      </c>
      <c r="C5873" t="s">
        <v>464</v>
      </c>
      <c r="D5873">
        <v>7</v>
      </c>
      <c r="E5873">
        <v>3075000</v>
      </c>
      <c r="F5873">
        <v>3260937.5</v>
      </c>
      <c r="G5873">
        <v>3167968.75</v>
      </c>
      <c r="H5873">
        <v>-99128932.30298847</v>
      </c>
      <c r="I5873">
        <v>-3.3864674247685475E-5</v>
      </c>
      <c r="J5873">
        <v>5.3310668941803849E-5</v>
      </c>
      <c r="K5873">
        <v>-47.611687089043258</v>
      </c>
      <c r="L5873">
        <v>-3229.1006990832366</v>
      </c>
      <c r="M5873">
        <v>0</v>
      </c>
    </row>
    <row r="5874" spans="1:15" x14ac:dyDescent="0.15">
      <c r="A5874">
        <v>290</v>
      </c>
      <c r="B5874" t="s">
        <v>307</v>
      </c>
      <c r="C5874" t="s">
        <v>464</v>
      </c>
      <c r="D5874">
        <v>8</v>
      </c>
      <c r="E5874">
        <v>3167968.75</v>
      </c>
      <c r="F5874">
        <v>3260937.5</v>
      </c>
      <c r="G5874">
        <v>3214453.125</v>
      </c>
      <c r="H5874">
        <v>-123096057.0580295</v>
      </c>
      <c r="I5874">
        <v>-1.4538745991667706E-5</v>
      </c>
      <c r="J5874">
        <v>7.2636597197821618E-5</v>
      </c>
      <c r="K5874">
        <v>-59.123111834073768</v>
      </c>
      <c r="L5874">
        <v>-3929.455657656526</v>
      </c>
      <c r="M5874">
        <v>0</v>
      </c>
    </row>
    <row r="5875" spans="1:15" x14ac:dyDescent="0.15">
      <c r="A5875">
        <v>290</v>
      </c>
      <c r="B5875" t="s">
        <v>307</v>
      </c>
      <c r="C5875" t="s">
        <v>464</v>
      </c>
      <c r="D5875">
        <v>9</v>
      </c>
      <c r="E5875">
        <v>3214453.125</v>
      </c>
      <c r="F5875">
        <v>3260937.5</v>
      </c>
      <c r="G5875">
        <v>3237695.3125</v>
      </c>
      <c r="H5875">
        <v>-23040140.207067948</v>
      </c>
      <c r="I5875">
        <v>-2.3526559151965673E-6</v>
      </c>
      <c r="J5875">
        <v>8.4822687274292756E-5</v>
      </c>
      <c r="K5875">
        <v>-11.066193497108133</v>
      </c>
      <c r="L5875">
        <v>-811.62163153880613</v>
      </c>
      <c r="M5875">
        <v>0</v>
      </c>
    </row>
    <row r="5876" spans="1:15" x14ac:dyDescent="0.15">
      <c r="A5876">
        <v>290</v>
      </c>
      <c r="B5876" t="s">
        <v>307</v>
      </c>
      <c r="C5876" t="s">
        <v>464</v>
      </c>
      <c r="D5876">
        <v>10</v>
      </c>
      <c r="E5876">
        <v>3237695.3125</v>
      </c>
      <c r="F5876">
        <v>3260937.5</v>
      </c>
      <c r="G5876">
        <v>3249316.40625</v>
      </c>
      <c r="H5876">
        <v>46866366.996496581</v>
      </c>
      <c r="I5876">
        <v>4.497431859794217E-6</v>
      </c>
      <c r="J5876">
        <v>9.1672775049283541E-5</v>
      </c>
      <c r="K5876">
        <v>22.509944862688577</v>
      </c>
      <c r="L5876">
        <v>1342.3454393776485</v>
      </c>
      <c r="M5876">
        <v>0</v>
      </c>
    </row>
    <row r="5877" spans="1:15" x14ac:dyDescent="0.15">
      <c r="A5877">
        <v>290</v>
      </c>
      <c r="B5877" t="s">
        <v>307</v>
      </c>
      <c r="C5877" t="s">
        <v>464</v>
      </c>
      <c r="D5877">
        <v>11</v>
      </c>
      <c r="E5877">
        <v>3237695.3125</v>
      </c>
      <c r="F5877">
        <v>3249316.40625</v>
      </c>
      <c r="G5877">
        <v>3243505.859375</v>
      </c>
      <c r="H5877">
        <v>10160398.053444065</v>
      </c>
      <c r="I5877">
        <v>1.0050543384782781E-6</v>
      </c>
      <c r="J5877">
        <v>8.8180397527967602E-5</v>
      </c>
      <c r="K5877">
        <v>4.8800454275256948</v>
      </c>
      <c r="L5877">
        <v>213.25357480321927</v>
      </c>
      <c r="M5877">
        <v>0</v>
      </c>
    </row>
    <row r="5878" spans="1:15" x14ac:dyDescent="0.15">
      <c r="A5878">
        <v>290</v>
      </c>
      <c r="B5878" t="s">
        <v>307</v>
      </c>
      <c r="C5878" t="s">
        <v>464</v>
      </c>
      <c r="D5878">
        <v>12</v>
      </c>
      <c r="E5878">
        <v>3237695.3125</v>
      </c>
      <c r="F5878">
        <v>3243505.859375</v>
      </c>
      <c r="G5878">
        <v>3240600.5859375</v>
      </c>
      <c r="H5878">
        <v>-6869796.6151766293</v>
      </c>
      <c r="I5878">
        <v>-6.9030012894267612E-7</v>
      </c>
      <c r="J5878">
        <v>8.6485043060546647E-5</v>
      </c>
      <c r="K5878">
        <v>-3.2995675350101346</v>
      </c>
      <c r="L5878">
        <v>-311.99146371163198</v>
      </c>
      <c r="M5878">
        <v>0</v>
      </c>
    </row>
    <row r="5879" spans="1:15" x14ac:dyDescent="0.15">
      <c r="A5879">
        <v>290</v>
      </c>
      <c r="B5879" t="s">
        <v>307</v>
      </c>
      <c r="C5879" t="s">
        <v>464</v>
      </c>
      <c r="D5879">
        <v>13</v>
      </c>
      <c r="E5879">
        <v>3240600.5859375</v>
      </c>
      <c r="F5879">
        <v>3243505.859375</v>
      </c>
      <c r="G5879">
        <v>3242053.22265625</v>
      </c>
      <c r="H5879">
        <v>1536808.5444397202</v>
      </c>
      <c r="I5879">
        <v>1.5320972431552039E-7</v>
      </c>
      <c r="J5879">
        <v>8.7328552913804844E-5</v>
      </c>
      <c r="K5879">
        <v>0.73813008809564373</v>
      </c>
      <c r="L5879">
        <v>-52.597676876488904</v>
      </c>
      <c r="M5879">
        <v>0</v>
      </c>
    </row>
    <row r="5880" spans="1:15" x14ac:dyDescent="0.15">
      <c r="A5880">
        <v>290</v>
      </c>
      <c r="B5880" t="s">
        <v>307</v>
      </c>
      <c r="C5880" t="s">
        <v>464</v>
      </c>
      <c r="D5880">
        <v>14</v>
      </c>
      <c r="E5880">
        <v>3242053.22265625</v>
      </c>
      <c r="F5880">
        <v>3243505.859375</v>
      </c>
      <c r="G5880">
        <v>3242779.541015625</v>
      </c>
      <c r="H5880">
        <v>5821265.648675275</v>
      </c>
      <c r="I5880">
        <v>5.7807641007762655E-7</v>
      </c>
      <c r="J5880">
        <v>8.775341959956695E-5</v>
      </c>
      <c r="K5880">
        <v>2.7959574675916081</v>
      </c>
      <c r="L5880">
        <v>79.514690254030626</v>
      </c>
      <c r="M5880">
        <v>0</v>
      </c>
    </row>
    <row r="5881" spans="1:15" x14ac:dyDescent="0.15">
      <c r="A5881">
        <v>290</v>
      </c>
      <c r="B5881" t="s">
        <v>307</v>
      </c>
      <c r="C5881" t="s">
        <v>464</v>
      </c>
      <c r="D5881">
        <v>15</v>
      </c>
      <c r="E5881">
        <v>3242053.22265625</v>
      </c>
      <c r="F5881">
        <v>3242779.541015625</v>
      </c>
      <c r="G5881">
        <v>3242416.3818359375</v>
      </c>
      <c r="H5881">
        <v>3672202.3534283494</v>
      </c>
      <c r="I5881">
        <v>3.6537815896609666E-7</v>
      </c>
      <c r="J5881">
        <v>8.754072134845542E-5</v>
      </c>
      <c r="K5881">
        <v>1.7637610465194917</v>
      </c>
      <c r="L5881">
        <v>13.255113501155463</v>
      </c>
      <c r="M5881">
        <v>0</v>
      </c>
    </row>
    <row r="5882" spans="1:15" x14ac:dyDescent="0.15">
      <c r="A5882">
        <v>290</v>
      </c>
      <c r="B5882" t="s">
        <v>307</v>
      </c>
      <c r="C5882" t="s">
        <v>464</v>
      </c>
      <c r="D5882">
        <v>16</v>
      </c>
      <c r="E5882">
        <v>3242053.22265625</v>
      </c>
      <c r="F5882">
        <v>3242416.3818359375</v>
      </c>
      <c r="G5882">
        <v>3242234.8022460938</v>
      </c>
      <c r="H5882">
        <v>2602769.6075392789</v>
      </c>
      <c r="I5882">
        <v>2.5922489333785135E-7</v>
      </c>
      <c r="J5882">
        <v>8.7434568082827175E-5</v>
      </c>
      <c r="K5882">
        <v>1.2501118416191812</v>
      </c>
      <c r="L5882">
        <v>-19.722976086242067</v>
      </c>
      <c r="M5882">
        <v>0</v>
      </c>
    </row>
    <row r="5883" spans="1:15" x14ac:dyDescent="0.15">
      <c r="A5883">
        <v>290</v>
      </c>
      <c r="B5883" t="s">
        <v>307</v>
      </c>
      <c r="C5883" t="s">
        <v>464</v>
      </c>
      <c r="D5883">
        <v>17</v>
      </c>
      <c r="E5883">
        <v>3242234.8022460938</v>
      </c>
      <c r="F5883">
        <v>3242416.3818359375</v>
      </c>
      <c r="G5883">
        <v>3242325.5920410156</v>
      </c>
      <c r="H5883">
        <v>3137061.4885743847</v>
      </c>
      <c r="I5883">
        <v>3.1228522136759454E-7</v>
      </c>
      <c r="J5883">
        <v>8.7487628410856918E-5</v>
      </c>
      <c r="K5883">
        <v>1.5067325603444335</v>
      </c>
      <c r="L5883">
        <v>-3.2465617803783884</v>
      </c>
      <c r="M5883">
        <v>0</v>
      </c>
    </row>
    <row r="5884" spans="1:15" x14ac:dyDescent="0.15">
      <c r="A5884">
        <v>290</v>
      </c>
      <c r="B5884" t="s">
        <v>307</v>
      </c>
      <c r="C5884" t="s">
        <v>464</v>
      </c>
      <c r="D5884">
        <v>18</v>
      </c>
      <c r="E5884">
        <v>3242325.5920410156</v>
      </c>
      <c r="F5884">
        <v>3242416.3818359375</v>
      </c>
      <c r="G5884">
        <v>3242370.9869384766</v>
      </c>
      <c r="H5884">
        <v>3404603.9582165568</v>
      </c>
      <c r="I5884">
        <v>3.3883537030765954E-7</v>
      </c>
      <c r="J5884">
        <v>8.7514178559796983E-5</v>
      </c>
      <c r="K5884">
        <v>1.6352333728892383</v>
      </c>
      <c r="L5884">
        <v>5.0035289586422209</v>
      </c>
      <c r="M5884">
        <v>0</v>
      </c>
    </row>
    <row r="5885" spans="1:15" x14ac:dyDescent="0.15">
      <c r="A5885">
        <v>290</v>
      </c>
      <c r="B5885" t="s">
        <v>307</v>
      </c>
      <c r="C5885" t="s">
        <v>464</v>
      </c>
      <c r="D5885">
        <v>19</v>
      </c>
      <c r="E5885">
        <v>3242325.5920410156</v>
      </c>
      <c r="F5885">
        <v>3242370.9869384766</v>
      </c>
      <c r="G5885">
        <v>3242348.2894897461</v>
      </c>
      <c r="H5885">
        <v>3270845.2522127489</v>
      </c>
      <c r="I5885">
        <v>3.2556315411967206E-7</v>
      </c>
      <c r="J5885">
        <v>8.7500906343608996E-5</v>
      </c>
      <c r="K5885">
        <v>1.5709889842154723</v>
      </c>
      <c r="L5885">
        <v>0.87889887756282303</v>
      </c>
      <c r="M5885">
        <v>0</v>
      </c>
    </row>
    <row r="5886" spans="1:15" x14ac:dyDescent="0.15">
      <c r="A5886">
        <v>290</v>
      </c>
      <c r="B5886" t="s">
        <v>307</v>
      </c>
      <c r="C5886" t="s">
        <v>465</v>
      </c>
      <c r="D5886">
        <v>19</v>
      </c>
      <c r="E5886">
        <v>3242325.5920410156</v>
      </c>
      <c r="F5886">
        <v>3242370.9869384766</v>
      </c>
      <c r="G5886">
        <v>3242348.2894897461</v>
      </c>
      <c r="H5886">
        <v>3270845.2522127489</v>
      </c>
      <c r="I5886">
        <v>3.2556315411967206E-7</v>
      </c>
      <c r="J5886">
        <v>8.7500906343608996E-5</v>
      </c>
      <c r="K5886">
        <v>1.5709889842154723</v>
      </c>
      <c r="L5886">
        <v>0.87889887756282303</v>
      </c>
      <c r="M5886">
        <v>0</v>
      </c>
      <c r="N5886" t="s">
        <v>466</v>
      </c>
      <c r="O5886" t="s">
        <v>467</v>
      </c>
    </row>
    <row r="5887" spans="1:15" x14ac:dyDescent="0.15">
      <c r="A5887">
        <v>291</v>
      </c>
      <c r="B5887" t="s">
        <v>308</v>
      </c>
      <c r="C5887" t="s">
        <v>461</v>
      </c>
      <c r="D5887">
        <v>0</v>
      </c>
      <c r="E5887">
        <v>100000</v>
      </c>
      <c r="F5887">
        <v>12000000</v>
      </c>
      <c r="G5887">
        <v>100000</v>
      </c>
      <c r="H5887">
        <v>11042.39088285365</v>
      </c>
      <c r="I5887">
        <v>-1.1920952334554255E-4</v>
      </c>
      <c r="J5887">
        <v>-3.7253666545801196E-5</v>
      </c>
      <c r="K5887">
        <v>3.4317846105396906E-3</v>
      </c>
      <c r="L5887">
        <v>-88.957609117146347</v>
      </c>
      <c r="M5887">
        <v>0</v>
      </c>
      <c r="O5887" t="s">
        <v>462</v>
      </c>
    </row>
    <row r="5888" spans="1:15" x14ac:dyDescent="0.15">
      <c r="A5888">
        <v>291</v>
      </c>
      <c r="B5888" t="s">
        <v>308</v>
      </c>
      <c r="C5888" t="s">
        <v>461</v>
      </c>
      <c r="D5888">
        <v>0</v>
      </c>
      <c r="E5888">
        <v>100000</v>
      </c>
      <c r="F5888">
        <v>12000000</v>
      </c>
      <c r="G5888">
        <v>12000000</v>
      </c>
      <c r="H5888">
        <v>2.2462247618584045E+17</v>
      </c>
      <c r="I5888">
        <v>536.87084004414328</v>
      </c>
      <c r="J5888">
        <v>536.87092200000006</v>
      </c>
      <c r="K5888">
        <v>69808790970.518112</v>
      </c>
      <c r="L5888">
        <v>1871853968115.3372</v>
      </c>
      <c r="M5888">
        <v>5</v>
      </c>
      <c r="O5888" t="s">
        <v>463</v>
      </c>
    </row>
    <row r="5889" spans="1:13" x14ac:dyDescent="0.15">
      <c r="A5889">
        <v>291</v>
      </c>
      <c r="B5889" t="s">
        <v>308</v>
      </c>
      <c r="C5889" t="s">
        <v>464</v>
      </c>
      <c r="D5889">
        <v>1</v>
      </c>
      <c r="E5889">
        <v>100000</v>
      </c>
      <c r="F5889">
        <v>12000000</v>
      </c>
      <c r="G5889">
        <v>6050000</v>
      </c>
      <c r="H5889">
        <v>294343189722031.75</v>
      </c>
      <c r="I5889">
        <v>1.6838119877475923</v>
      </c>
      <c r="J5889">
        <v>1.683893943604392</v>
      </c>
      <c r="K5889">
        <v>91476786.089299366</v>
      </c>
      <c r="L5889">
        <v>4865176589.6203594</v>
      </c>
      <c r="M5889">
        <v>0</v>
      </c>
    </row>
    <row r="5890" spans="1:13" x14ac:dyDescent="0.15">
      <c r="A5890">
        <v>291</v>
      </c>
      <c r="B5890" t="s">
        <v>308</v>
      </c>
      <c r="C5890" t="s">
        <v>464</v>
      </c>
      <c r="D5890">
        <v>2</v>
      </c>
      <c r="E5890">
        <v>100000</v>
      </c>
      <c r="F5890">
        <v>6050000</v>
      </c>
      <c r="G5890">
        <v>3075000</v>
      </c>
      <c r="H5890">
        <v>45244.870881710034</v>
      </c>
      <c r="I5890">
        <v>-8.5058405943097684E-5</v>
      </c>
      <c r="J5890">
        <v>-3.102549143356326E-6</v>
      </c>
      <c r="K5890">
        <v>1.4061325418103815E-2</v>
      </c>
      <c r="L5890">
        <v>-98.528622085147646</v>
      </c>
      <c r="M5890">
        <v>0</v>
      </c>
    </row>
    <row r="5891" spans="1:13" x14ac:dyDescent="0.15">
      <c r="A5891">
        <v>291</v>
      </c>
      <c r="B5891" t="s">
        <v>308</v>
      </c>
      <c r="C5891" t="s">
        <v>464</v>
      </c>
      <c r="D5891">
        <v>3</v>
      </c>
      <c r="E5891">
        <v>3075000</v>
      </c>
      <c r="F5891">
        <v>6050000</v>
      </c>
      <c r="G5891">
        <v>4562500</v>
      </c>
      <c r="H5891">
        <v>285684074.61821783</v>
      </c>
      <c r="I5891">
        <v>2.2326429450332571E-5</v>
      </c>
      <c r="J5891">
        <v>1.0428228625007393E-4</v>
      </c>
      <c r="K5891">
        <v>88.785682480541681</v>
      </c>
      <c r="L5891">
        <v>6161.5687587554594</v>
      </c>
      <c r="M5891">
        <v>0</v>
      </c>
    </row>
    <row r="5892" spans="1:13" x14ac:dyDescent="0.15">
      <c r="A5892">
        <v>291</v>
      </c>
      <c r="B5892" t="s">
        <v>308</v>
      </c>
      <c r="C5892" t="s">
        <v>464</v>
      </c>
      <c r="D5892">
        <v>4</v>
      </c>
      <c r="E5892">
        <v>3075000</v>
      </c>
      <c r="F5892">
        <v>4562500</v>
      </c>
      <c r="G5892">
        <v>3818750</v>
      </c>
      <c r="H5892">
        <v>83576.781826163598</v>
      </c>
      <c r="I5892">
        <v>-7.5836091442147389E-5</v>
      </c>
      <c r="J5892">
        <v>6.1197653575939665E-6</v>
      </c>
      <c r="K5892">
        <v>2.5974222132891949E-2</v>
      </c>
      <c r="L5892">
        <v>-97.811409968545632</v>
      </c>
      <c r="M5892">
        <v>0</v>
      </c>
    </row>
    <row r="5893" spans="1:13" x14ac:dyDescent="0.15">
      <c r="A5893">
        <v>291</v>
      </c>
      <c r="B5893" t="s">
        <v>308</v>
      </c>
      <c r="C5893" t="s">
        <v>464</v>
      </c>
      <c r="D5893">
        <v>5</v>
      </c>
      <c r="E5893">
        <v>3818750</v>
      </c>
      <c r="F5893">
        <v>4562500</v>
      </c>
      <c r="G5893">
        <v>4190625</v>
      </c>
      <c r="H5893">
        <v>-193450.67185643603</v>
      </c>
      <c r="I5893">
        <v>-6.4389535113392599E-5</v>
      </c>
      <c r="J5893">
        <v>1.756632168634876E-5</v>
      </c>
      <c r="K5893">
        <v>-6.0121131883344101E-2</v>
      </c>
      <c r="L5893">
        <v>-104.6162725573497</v>
      </c>
      <c r="M5893">
        <v>0</v>
      </c>
    </row>
    <row r="5894" spans="1:13" x14ac:dyDescent="0.15">
      <c r="A5894">
        <v>291</v>
      </c>
      <c r="B5894" t="s">
        <v>308</v>
      </c>
      <c r="C5894" t="s">
        <v>464</v>
      </c>
      <c r="D5894">
        <v>6</v>
      </c>
      <c r="E5894">
        <v>4190625</v>
      </c>
      <c r="F5894">
        <v>4562500</v>
      </c>
      <c r="G5894">
        <v>4376562.5</v>
      </c>
      <c r="H5894">
        <v>-2028986.0474325533</v>
      </c>
      <c r="I5894">
        <v>-4.8698101732501682E-5</v>
      </c>
      <c r="J5894">
        <v>3.3257755067239673E-5</v>
      </c>
      <c r="K5894">
        <v>-0.63057386452338249</v>
      </c>
      <c r="L5894">
        <v>-146.3602667032072</v>
      </c>
      <c r="M5894">
        <v>0</v>
      </c>
    </row>
    <row r="5895" spans="1:13" x14ac:dyDescent="0.15">
      <c r="A5895">
        <v>291</v>
      </c>
      <c r="B5895" t="s">
        <v>308</v>
      </c>
      <c r="C5895" t="s">
        <v>464</v>
      </c>
      <c r="D5895">
        <v>7</v>
      </c>
      <c r="E5895">
        <v>4376562.5</v>
      </c>
      <c r="F5895">
        <v>4562500</v>
      </c>
      <c r="G5895">
        <v>4469531.25</v>
      </c>
      <c r="H5895">
        <v>-140150543.32885167</v>
      </c>
      <c r="I5895">
        <v>-2.3153680940062122E-5</v>
      </c>
      <c r="J5895">
        <v>5.8802175859679233E-5</v>
      </c>
      <c r="K5895">
        <v>-43.556371338163913</v>
      </c>
      <c r="L5895">
        <v>-3235.6877374747446</v>
      </c>
      <c r="M5895">
        <v>0</v>
      </c>
    </row>
    <row r="5896" spans="1:13" x14ac:dyDescent="0.15">
      <c r="A5896">
        <v>291</v>
      </c>
      <c r="B5896" t="s">
        <v>308</v>
      </c>
      <c r="C5896" t="s">
        <v>464</v>
      </c>
      <c r="D5896">
        <v>8</v>
      </c>
      <c r="E5896">
        <v>4469531.25</v>
      </c>
      <c r="F5896">
        <v>4562500</v>
      </c>
      <c r="G5896">
        <v>4516015.625</v>
      </c>
      <c r="H5896">
        <v>-38072253.863470025</v>
      </c>
      <c r="I5896">
        <v>-3.6784541813867147E-6</v>
      </c>
      <c r="J5896">
        <v>7.827740261835464E-5</v>
      </c>
      <c r="K5896">
        <v>-11.832199772976317</v>
      </c>
      <c r="L5896">
        <v>-943.04964873698873</v>
      </c>
      <c r="M5896">
        <v>0</v>
      </c>
    </row>
    <row r="5897" spans="1:13" x14ac:dyDescent="0.15">
      <c r="A5897">
        <v>291</v>
      </c>
      <c r="B5897" t="s">
        <v>308</v>
      </c>
      <c r="C5897" t="s">
        <v>464</v>
      </c>
      <c r="D5897">
        <v>9</v>
      </c>
      <c r="E5897">
        <v>4516015.625</v>
      </c>
      <c r="F5897">
        <v>4562500</v>
      </c>
      <c r="G5897">
        <v>4539257.8125</v>
      </c>
      <c r="H5897">
        <v>97242344.40803507</v>
      </c>
      <c r="I5897">
        <v>8.3839408345705063E-6</v>
      </c>
      <c r="J5897">
        <v>9.0339797634311861E-5</v>
      </c>
      <c r="K5897">
        <v>30.221243259055345</v>
      </c>
      <c r="L5897">
        <v>2042.2520690552883</v>
      </c>
      <c r="M5897">
        <v>0</v>
      </c>
    </row>
    <row r="5898" spans="1:13" x14ac:dyDescent="0.15">
      <c r="A5898">
        <v>291</v>
      </c>
      <c r="B5898" t="s">
        <v>308</v>
      </c>
      <c r="C5898" t="s">
        <v>464</v>
      </c>
      <c r="D5898">
        <v>10</v>
      </c>
      <c r="E5898">
        <v>4516015.625</v>
      </c>
      <c r="F5898">
        <v>4539257.8125</v>
      </c>
      <c r="G5898">
        <v>4527636.71875</v>
      </c>
      <c r="H5898">
        <v>23443289.017485801</v>
      </c>
      <c r="I5898">
        <v>2.13459818554876E-6</v>
      </c>
      <c r="J5898">
        <v>8.4090454985290115E-5</v>
      </c>
      <c r="K5898">
        <v>7.2857698413453447</v>
      </c>
      <c r="L5898">
        <v>417.78202346494965</v>
      </c>
      <c r="M5898">
        <v>0</v>
      </c>
    </row>
    <row r="5899" spans="1:13" x14ac:dyDescent="0.15">
      <c r="A5899">
        <v>291</v>
      </c>
      <c r="B5899" t="s">
        <v>308</v>
      </c>
      <c r="C5899" t="s">
        <v>464</v>
      </c>
      <c r="D5899">
        <v>11</v>
      </c>
      <c r="E5899">
        <v>4516015.625</v>
      </c>
      <c r="F5899">
        <v>4527636.71875</v>
      </c>
      <c r="G5899">
        <v>4521826.171875</v>
      </c>
      <c r="H5899">
        <v>-8796269.5422173124</v>
      </c>
      <c r="I5899">
        <v>-8.245001211630744E-7</v>
      </c>
      <c r="J5899">
        <v>8.1131356678578281E-5</v>
      </c>
      <c r="K5899">
        <v>-2.7337288423663622</v>
      </c>
      <c r="L5899">
        <v>-294.52913950847187</v>
      </c>
      <c r="M5899">
        <v>0</v>
      </c>
    </row>
    <row r="5900" spans="1:13" x14ac:dyDescent="0.15">
      <c r="A5900">
        <v>291</v>
      </c>
      <c r="B5900" t="s">
        <v>308</v>
      </c>
      <c r="C5900" t="s">
        <v>464</v>
      </c>
      <c r="D5900">
        <v>12</v>
      </c>
      <c r="E5900">
        <v>4521826.171875</v>
      </c>
      <c r="F5900">
        <v>4527636.71875</v>
      </c>
      <c r="G5900">
        <v>4524731.4453125</v>
      </c>
      <c r="H5900">
        <v>6946712.9391573444</v>
      </c>
      <c r="I5900">
        <v>6.4166283690336192E-7</v>
      </c>
      <c r="J5900">
        <v>8.2597519636644717E-5</v>
      </c>
      <c r="K5900">
        <v>2.1589185540836713</v>
      </c>
      <c r="L5900">
        <v>53.527629719415771</v>
      </c>
      <c r="M5900">
        <v>0</v>
      </c>
    </row>
    <row r="5901" spans="1:13" x14ac:dyDescent="0.15">
      <c r="A5901">
        <v>291</v>
      </c>
      <c r="B5901" t="s">
        <v>308</v>
      </c>
      <c r="C5901" t="s">
        <v>464</v>
      </c>
      <c r="D5901">
        <v>13</v>
      </c>
      <c r="E5901">
        <v>4521826.171875</v>
      </c>
      <c r="F5901">
        <v>4524731.4453125</v>
      </c>
      <c r="G5901">
        <v>4523278.80859375</v>
      </c>
      <c r="H5901">
        <v>-1018136.9474330534</v>
      </c>
      <c r="I5901">
        <v>-9.4732446338324739E-8</v>
      </c>
      <c r="J5901">
        <v>8.186112435340303E-5</v>
      </c>
      <c r="K5901">
        <v>-0.31641940089696047</v>
      </c>
      <c r="L5901">
        <v>-122.50882579907967</v>
      </c>
      <c r="M5901">
        <v>0</v>
      </c>
    </row>
    <row r="5902" spans="1:13" x14ac:dyDescent="0.15">
      <c r="A5902">
        <v>291</v>
      </c>
      <c r="B5902" t="s">
        <v>308</v>
      </c>
      <c r="C5902" t="s">
        <v>464</v>
      </c>
      <c r="D5902">
        <v>14</v>
      </c>
      <c r="E5902">
        <v>4523278.80859375</v>
      </c>
      <c r="F5902">
        <v>4524731.4453125</v>
      </c>
      <c r="G5902">
        <v>4524005.126953125</v>
      </c>
      <c r="H5902">
        <v>2940836.4682099405</v>
      </c>
      <c r="I5902">
        <v>2.7263189092958224E-7</v>
      </c>
      <c r="J5902">
        <v>8.2228488690670937E-5</v>
      </c>
      <c r="K5902">
        <v>0.9139612463264517</v>
      </c>
      <c r="L5902">
        <v>-34.994846697033559</v>
      </c>
      <c r="M5902">
        <v>0</v>
      </c>
    </row>
    <row r="5903" spans="1:13" x14ac:dyDescent="0.15">
      <c r="A5903">
        <v>291</v>
      </c>
      <c r="B5903" t="s">
        <v>308</v>
      </c>
      <c r="C5903" t="s">
        <v>464</v>
      </c>
      <c r="D5903">
        <v>15</v>
      </c>
      <c r="E5903">
        <v>4524005.126953125</v>
      </c>
      <c r="F5903">
        <v>4524731.4453125</v>
      </c>
      <c r="G5903">
        <v>4524368.2861328125</v>
      </c>
      <c r="H5903">
        <v>4937979.5392040201</v>
      </c>
      <c r="I5903">
        <v>4.5694597166117594E-7</v>
      </c>
      <c r="J5903">
        <v>8.2412802771402531E-5</v>
      </c>
      <c r="K5903">
        <v>1.5346388630485526</v>
      </c>
      <c r="L5903">
        <v>9.1418564297456939</v>
      </c>
      <c r="M5903">
        <v>0</v>
      </c>
    </row>
    <row r="5904" spans="1:13" x14ac:dyDescent="0.15">
      <c r="A5904">
        <v>291</v>
      </c>
      <c r="B5904" t="s">
        <v>308</v>
      </c>
      <c r="C5904" t="s">
        <v>464</v>
      </c>
      <c r="D5904">
        <v>16</v>
      </c>
      <c r="E5904">
        <v>4524005.126953125</v>
      </c>
      <c r="F5904">
        <v>4524368.2861328125</v>
      </c>
      <c r="G5904">
        <v>4524186.7065429688</v>
      </c>
      <c r="H5904">
        <v>3937901.9939547195</v>
      </c>
      <c r="I5904">
        <v>3.6473322494411087E-7</v>
      </c>
      <c r="J5904">
        <v>8.2320590024685466E-5</v>
      </c>
      <c r="K5904">
        <v>1.2238320128344324</v>
      </c>
      <c r="L5904">
        <v>-12.958897380171173</v>
      </c>
      <c r="M5904">
        <v>0</v>
      </c>
    </row>
    <row r="5905" spans="1:15" x14ac:dyDescent="0.15">
      <c r="A5905">
        <v>291</v>
      </c>
      <c r="B5905" t="s">
        <v>308</v>
      </c>
      <c r="C5905" t="s">
        <v>464</v>
      </c>
      <c r="D5905">
        <v>17</v>
      </c>
      <c r="E5905">
        <v>4524186.7065429688</v>
      </c>
      <c r="F5905">
        <v>4524368.2861328125</v>
      </c>
      <c r="G5905">
        <v>4524277.4963378906</v>
      </c>
      <c r="H5905">
        <v>4437534.6599179851</v>
      </c>
      <c r="I5905">
        <v>4.108229553654116E-7</v>
      </c>
      <c r="J5905">
        <v>8.2366679755106767E-5</v>
      </c>
      <c r="K5905">
        <v>1.3791092269962759</v>
      </c>
      <c r="L5905">
        <v>-1.917274890634322</v>
      </c>
      <c r="M5905">
        <v>0</v>
      </c>
    </row>
    <row r="5906" spans="1:15" x14ac:dyDescent="0.15">
      <c r="A5906">
        <v>291</v>
      </c>
      <c r="B5906" t="s">
        <v>308</v>
      </c>
      <c r="C5906" t="s">
        <v>464</v>
      </c>
      <c r="D5906">
        <v>18</v>
      </c>
      <c r="E5906">
        <v>4524277.4963378906</v>
      </c>
      <c r="F5906">
        <v>4524368.2861328125</v>
      </c>
      <c r="G5906">
        <v>4524322.8912353516</v>
      </c>
      <c r="H5906">
        <v>4687704.4974516202</v>
      </c>
      <c r="I5906">
        <v>4.3388481444613179E-7</v>
      </c>
      <c r="J5906">
        <v>8.2389741614187487E-5</v>
      </c>
      <c r="K5906">
        <v>1.4568576971941789</v>
      </c>
      <c r="L5906">
        <v>3.6111835990480734</v>
      </c>
      <c r="M5906">
        <v>0</v>
      </c>
    </row>
    <row r="5907" spans="1:15" x14ac:dyDescent="0.15">
      <c r="A5907">
        <v>291</v>
      </c>
      <c r="B5907" t="s">
        <v>308</v>
      </c>
      <c r="C5907" t="s">
        <v>464</v>
      </c>
      <c r="D5907">
        <v>19</v>
      </c>
      <c r="E5907">
        <v>4524277.4963378906</v>
      </c>
      <c r="F5907">
        <v>4524322.8912353516</v>
      </c>
      <c r="G5907">
        <v>4524300.1937866211</v>
      </c>
      <c r="H5907">
        <v>4562557.4668761976</v>
      </c>
      <c r="I5907">
        <v>4.2234945959261487E-7</v>
      </c>
      <c r="J5907">
        <v>8.237820625933397E-5</v>
      </c>
      <c r="K5907">
        <v>1.4179641588165113</v>
      </c>
      <c r="L5907">
        <v>0.84559537278531072</v>
      </c>
      <c r="M5907">
        <v>0</v>
      </c>
    </row>
    <row r="5908" spans="1:15" x14ac:dyDescent="0.15">
      <c r="A5908">
        <v>291</v>
      </c>
      <c r="B5908" t="s">
        <v>308</v>
      </c>
      <c r="C5908" t="s">
        <v>465</v>
      </c>
      <c r="D5908">
        <v>19</v>
      </c>
      <c r="E5908">
        <v>4524277.4963378906</v>
      </c>
      <c r="F5908">
        <v>4524322.8912353516</v>
      </c>
      <c r="G5908">
        <v>4524300.1937866211</v>
      </c>
      <c r="H5908">
        <v>4562557.4668761976</v>
      </c>
      <c r="I5908">
        <v>4.2234945959261487E-7</v>
      </c>
      <c r="J5908">
        <v>8.237820625933397E-5</v>
      </c>
      <c r="K5908">
        <v>1.4179641588165113</v>
      </c>
      <c r="L5908">
        <v>0.84559537278531072</v>
      </c>
      <c r="M5908">
        <v>0</v>
      </c>
      <c r="N5908" t="s">
        <v>466</v>
      </c>
      <c r="O5908" t="s">
        <v>467</v>
      </c>
    </row>
    <row r="5909" spans="1:15" x14ac:dyDescent="0.15">
      <c r="A5909">
        <v>292</v>
      </c>
      <c r="B5909" t="s">
        <v>309</v>
      </c>
      <c r="C5909" t="s">
        <v>461</v>
      </c>
      <c r="D5909">
        <v>0</v>
      </c>
      <c r="E5909">
        <v>100000</v>
      </c>
      <c r="F5909">
        <v>12000000</v>
      </c>
      <c r="G5909">
        <v>100000</v>
      </c>
      <c r="H5909">
        <v>21030.892510600806</v>
      </c>
      <c r="I5909">
        <v>-9.9031051064850747E-5</v>
      </c>
      <c r="J5909">
        <v>-1.8752937934847491E-5</v>
      </c>
      <c r="K5909">
        <v>9.3502936775045117E-3</v>
      </c>
      <c r="L5909">
        <v>-78.969107489399192</v>
      </c>
      <c r="M5909">
        <v>0</v>
      </c>
      <c r="O5909" t="s">
        <v>462</v>
      </c>
    </row>
    <row r="5910" spans="1:15" x14ac:dyDescent="0.15">
      <c r="A5910">
        <v>292</v>
      </c>
      <c r="B5910" t="s">
        <v>309</v>
      </c>
      <c r="C5910" t="s">
        <v>461</v>
      </c>
      <c r="D5910">
        <v>0</v>
      </c>
      <c r="E5910">
        <v>100000</v>
      </c>
      <c r="F5910">
        <v>12000000</v>
      </c>
      <c r="G5910">
        <v>12000000</v>
      </c>
      <c r="H5910">
        <v>2.3195334598390554E+17</v>
      </c>
      <c r="I5910">
        <v>536.8708417218869</v>
      </c>
      <c r="J5910">
        <v>536.87092200000006</v>
      </c>
      <c r="K5910">
        <v>103126003964.69667</v>
      </c>
      <c r="L5910">
        <v>1932944549765.8794</v>
      </c>
      <c r="M5910">
        <v>5</v>
      </c>
      <c r="O5910" t="s">
        <v>463</v>
      </c>
    </row>
    <row r="5911" spans="1:15" x14ac:dyDescent="0.15">
      <c r="A5911">
        <v>292</v>
      </c>
      <c r="B5911" t="s">
        <v>309</v>
      </c>
      <c r="C5911" t="s">
        <v>464</v>
      </c>
      <c r="D5911">
        <v>1</v>
      </c>
      <c r="E5911">
        <v>100000</v>
      </c>
      <c r="F5911">
        <v>12000000</v>
      </c>
      <c r="G5911">
        <v>6050000</v>
      </c>
      <c r="H5911">
        <v>2.3195334598390554E+17</v>
      </c>
      <c r="I5911">
        <v>536.8708417218869</v>
      </c>
      <c r="J5911">
        <v>536.87092200000006</v>
      </c>
      <c r="K5911">
        <v>103126003964.69667</v>
      </c>
      <c r="L5911">
        <v>3833939602939.7607</v>
      </c>
      <c r="M5911">
        <v>5</v>
      </c>
    </row>
    <row r="5912" spans="1:15" x14ac:dyDescent="0.15">
      <c r="A5912">
        <v>292</v>
      </c>
      <c r="B5912" t="s">
        <v>309</v>
      </c>
      <c r="C5912" t="s">
        <v>464</v>
      </c>
      <c r="D5912">
        <v>2</v>
      </c>
      <c r="E5912">
        <v>100000</v>
      </c>
      <c r="F5912">
        <v>6050000</v>
      </c>
      <c r="G5912">
        <v>3075000</v>
      </c>
      <c r="H5912">
        <v>6530303965.9872961</v>
      </c>
      <c r="I5912">
        <v>2.7717008351766206E-4</v>
      </c>
      <c r="J5912">
        <v>3.5744819664766534E-4</v>
      </c>
      <c r="K5912">
        <v>2903.3603711576047</v>
      </c>
      <c r="L5912">
        <v>212267.60864999337</v>
      </c>
      <c r="M5912">
        <v>0</v>
      </c>
    </row>
    <row r="5913" spans="1:15" x14ac:dyDescent="0.15">
      <c r="A5913">
        <v>292</v>
      </c>
      <c r="B5913" t="s">
        <v>309</v>
      </c>
      <c r="C5913" t="s">
        <v>464</v>
      </c>
      <c r="D5913">
        <v>3</v>
      </c>
      <c r="E5913">
        <v>100000</v>
      </c>
      <c r="F5913">
        <v>3075000</v>
      </c>
      <c r="G5913">
        <v>1587500</v>
      </c>
      <c r="H5913">
        <v>50742.672294676559</v>
      </c>
      <c r="I5913">
        <v>-8.160678094862958E-5</v>
      </c>
      <c r="J5913">
        <v>-1.3286678186263207E-6</v>
      </c>
      <c r="K5913">
        <v>2.2560092858514794E-2</v>
      </c>
      <c r="L5913">
        <v>-96.803611194036122</v>
      </c>
      <c r="M5913">
        <v>0</v>
      </c>
    </row>
    <row r="5914" spans="1:15" x14ac:dyDescent="0.15">
      <c r="A5914">
        <v>292</v>
      </c>
      <c r="B5914" t="s">
        <v>309</v>
      </c>
      <c r="C5914" t="s">
        <v>464</v>
      </c>
      <c r="D5914">
        <v>4</v>
      </c>
      <c r="E5914">
        <v>1587500</v>
      </c>
      <c r="F5914">
        <v>3075000</v>
      </c>
      <c r="G5914">
        <v>2331250</v>
      </c>
      <c r="H5914">
        <v>114497.54848334938</v>
      </c>
      <c r="I5914">
        <v>-7.0655604410452426E-5</v>
      </c>
      <c r="J5914">
        <v>9.6225087195508346E-6</v>
      </c>
      <c r="K5914">
        <v>5.0905386118729377E-2</v>
      </c>
      <c r="L5914">
        <v>-95.088577008757127</v>
      </c>
      <c r="M5914">
        <v>0</v>
      </c>
    </row>
    <row r="5915" spans="1:15" x14ac:dyDescent="0.15">
      <c r="A5915">
        <v>292</v>
      </c>
      <c r="B5915" t="s">
        <v>309</v>
      </c>
      <c r="C5915" t="s">
        <v>464</v>
      </c>
      <c r="D5915">
        <v>5</v>
      </c>
      <c r="E5915">
        <v>2331250</v>
      </c>
      <c r="F5915">
        <v>3075000</v>
      </c>
      <c r="G5915">
        <v>2703125</v>
      </c>
      <c r="H5915">
        <v>-1804964.6999307137</v>
      </c>
      <c r="I5915">
        <v>-4.8258103784460373E-5</v>
      </c>
      <c r="J5915">
        <v>3.2020009345542882E-5</v>
      </c>
      <c r="K5915">
        <v>-0.80248377539726401</v>
      </c>
      <c r="L5915">
        <v>-166.77326057547148</v>
      </c>
      <c r="M5915">
        <v>0</v>
      </c>
    </row>
    <row r="5916" spans="1:15" x14ac:dyDescent="0.15">
      <c r="A5916">
        <v>292</v>
      </c>
      <c r="B5916" t="s">
        <v>309</v>
      </c>
      <c r="C5916" t="s">
        <v>464</v>
      </c>
      <c r="D5916">
        <v>6</v>
      </c>
      <c r="E5916">
        <v>2703125</v>
      </c>
      <c r="F5916">
        <v>3075000</v>
      </c>
      <c r="G5916">
        <v>2889062.5</v>
      </c>
      <c r="H5916">
        <v>343711472.86671126</v>
      </c>
      <c r="I5916">
        <v>2.5620983333484587E-5</v>
      </c>
      <c r="J5916">
        <v>1.0589909646348784E-4</v>
      </c>
      <c r="K5916">
        <v>152.8134485976488</v>
      </c>
      <c r="L5916">
        <v>11796.989866668209</v>
      </c>
      <c r="M5916">
        <v>0</v>
      </c>
    </row>
    <row r="5917" spans="1:15" x14ac:dyDescent="0.15">
      <c r="A5917">
        <v>292</v>
      </c>
      <c r="B5917" t="s">
        <v>309</v>
      </c>
      <c r="C5917" t="s">
        <v>464</v>
      </c>
      <c r="D5917">
        <v>7</v>
      </c>
      <c r="E5917">
        <v>2703125</v>
      </c>
      <c r="F5917">
        <v>2889062.5</v>
      </c>
      <c r="G5917">
        <v>2796093.75</v>
      </c>
      <c r="H5917">
        <v>-140280132.86837885</v>
      </c>
      <c r="I5917">
        <v>-2.2187771364962033E-5</v>
      </c>
      <c r="J5917">
        <v>5.8090341765041222E-5</v>
      </c>
      <c r="K5917">
        <v>-62.368272710135415</v>
      </c>
      <c r="L5917">
        <v>-5117.0039137056419</v>
      </c>
      <c r="M5917">
        <v>0</v>
      </c>
    </row>
    <row r="5918" spans="1:15" x14ac:dyDescent="0.15">
      <c r="A5918">
        <v>292</v>
      </c>
      <c r="B5918" t="s">
        <v>309</v>
      </c>
      <c r="C5918" t="s">
        <v>464</v>
      </c>
      <c r="D5918">
        <v>8</v>
      </c>
      <c r="E5918">
        <v>2796093.75</v>
      </c>
      <c r="F5918">
        <v>2889062.5</v>
      </c>
      <c r="G5918">
        <v>2842578.125</v>
      </c>
      <c r="H5918">
        <v>-20450862.771725025</v>
      </c>
      <c r="I5918">
        <v>-1.8933293179773918E-6</v>
      </c>
      <c r="J5918">
        <v>7.8384783812025864E-5</v>
      </c>
      <c r="K5918">
        <v>-9.0924135900359904</v>
      </c>
      <c r="L5918">
        <v>-819.4476940444697</v>
      </c>
      <c r="M5918">
        <v>0</v>
      </c>
    </row>
    <row r="5919" spans="1:15" x14ac:dyDescent="0.15">
      <c r="A5919">
        <v>292</v>
      </c>
      <c r="B5919" t="s">
        <v>309</v>
      </c>
      <c r="C5919" t="s">
        <v>464</v>
      </c>
      <c r="D5919">
        <v>9</v>
      </c>
      <c r="E5919">
        <v>2842578.125</v>
      </c>
      <c r="F5919">
        <v>2889062.5</v>
      </c>
      <c r="G5919">
        <v>2865820.3125</v>
      </c>
      <c r="H5919">
        <v>131244615.81737579</v>
      </c>
      <c r="I5919">
        <v>1.0816239344202212E-5</v>
      </c>
      <c r="J5919">
        <v>9.1094352474205468E-5</v>
      </c>
      <c r="K5919">
        <v>58.35109950113381</v>
      </c>
      <c r="L5919">
        <v>4479.6526476178287</v>
      </c>
      <c r="M5919">
        <v>0</v>
      </c>
    </row>
    <row r="5920" spans="1:15" x14ac:dyDescent="0.15">
      <c r="A5920">
        <v>292</v>
      </c>
      <c r="B5920" t="s">
        <v>309</v>
      </c>
      <c r="C5920" t="s">
        <v>464</v>
      </c>
      <c r="D5920">
        <v>10</v>
      </c>
      <c r="E5920">
        <v>2842578.125</v>
      </c>
      <c r="F5920">
        <v>2865820.3125</v>
      </c>
      <c r="G5920">
        <v>2854199.21875</v>
      </c>
      <c r="H5920">
        <v>48426071.613397904</v>
      </c>
      <c r="I5920">
        <v>4.2197309000045226E-6</v>
      </c>
      <c r="J5920">
        <v>8.4497844030007778E-5</v>
      </c>
      <c r="K5920">
        <v>21.530136726479785</v>
      </c>
      <c r="L5920">
        <v>1596.6605307462091</v>
      </c>
      <c r="M5920">
        <v>0</v>
      </c>
    </row>
    <row r="5921" spans="1:15" x14ac:dyDescent="0.15">
      <c r="A5921">
        <v>292</v>
      </c>
      <c r="B5921" t="s">
        <v>309</v>
      </c>
      <c r="C5921" t="s">
        <v>464</v>
      </c>
      <c r="D5921">
        <v>11</v>
      </c>
      <c r="E5921">
        <v>2842578.125</v>
      </c>
      <c r="F5921">
        <v>2854199.21875</v>
      </c>
      <c r="G5921">
        <v>2848388.671875</v>
      </c>
      <c r="H5921">
        <v>12315260.062389718</v>
      </c>
      <c r="I5921">
        <v>1.1053779798959824E-6</v>
      </c>
      <c r="J5921">
        <v>8.1383491109899238E-5</v>
      </c>
      <c r="K5921">
        <v>5.4753405372664696</v>
      </c>
      <c r="L5921">
        <v>332.35883445228666</v>
      </c>
      <c r="M5921">
        <v>0</v>
      </c>
    </row>
    <row r="5922" spans="1:15" x14ac:dyDescent="0.15">
      <c r="A5922">
        <v>292</v>
      </c>
      <c r="B5922" t="s">
        <v>309</v>
      </c>
      <c r="C5922" t="s">
        <v>464</v>
      </c>
      <c r="D5922">
        <v>12</v>
      </c>
      <c r="E5922">
        <v>2842578.125</v>
      </c>
      <c r="F5922">
        <v>2848388.671875</v>
      </c>
      <c r="G5922">
        <v>2845483.3984375</v>
      </c>
      <c r="H5922">
        <v>-4477793.139830838</v>
      </c>
      <c r="I5922">
        <v>-4.0811004267972124E-7</v>
      </c>
      <c r="J5922">
        <v>7.9870003087323534E-5</v>
      </c>
      <c r="K5922">
        <v>-1.9908180721968447</v>
      </c>
      <c r="L5922">
        <v>-257.36493638619243</v>
      </c>
      <c r="M5922">
        <v>0</v>
      </c>
    </row>
    <row r="5923" spans="1:15" x14ac:dyDescent="0.15">
      <c r="A5923">
        <v>292</v>
      </c>
      <c r="B5923" t="s">
        <v>309</v>
      </c>
      <c r="C5923" t="s">
        <v>464</v>
      </c>
      <c r="D5923">
        <v>13</v>
      </c>
      <c r="E5923">
        <v>2845483.3984375</v>
      </c>
      <c r="F5923">
        <v>2848388.671875</v>
      </c>
      <c r="G5923">
        <v>2846936.03515625</v>
      </c>
      <c r="H5923">
        <v>3816334.4209737536</v>
      </c>
      <c r="I5923">
        <v>3.4515757954443557E-7</v>
      </c>
      <c r="J5923">
        <v>8.0623270709547691E-5</v>
      </c>
      <c r="K5923">
        <v>1.6967348194893284</v>
      </c>
      <c r="L5923">
        <v>34.05058539589912</v>
      </c>
      <c r="M5923">
        <v>0</v>
      </c>
    </row>
    <row r="5924" spans="1:15" x14ac:dyDescent="0.15">
      <c r="A5924">
        <v>292</v>
      </c>
      <c r="B5924" t="s">
        <v>309</v>
      </c>
      <c r="C5924" t="s">
        <v>464</v>
      </c>
      <c r="D5924">
        <v>14</v>
      </c>
      <c r="E5924">
        <v>2845483.3984375</v>
      </c>
      <c r="F5924">
        <v>2846936.03515625</v>
      </c>
      <c r="G5924">
        <v>2846209.716796875</v>
      </c>
      <c r="H5924">
        <v>-356569.29377766885</v>
      </c>
      <c r="I5924">
        <v>-3.237287884543796E-8</v>
      </c>
      <c r="J5924">
        <v>8.0245740251157818E-5</v>
      </c>
      <c r="K5924">
        <v>-0.15853001062703542</v>
      </c>
      <c r="L5924">
        <v>-112.52786439710957</v>
      </c>
      <c r="M5924">
        <v>0</v>
      </c>
    </row>
    <row r="5925" spans="1:15" x14ac:dyDescent="0.15">
      <c r="A5925">
        <v>292</v>
      </c>
      <c r="B5925" t="s">
        <v>309</v>
      </c>
      <c r="C5925" t="s">
        <v>464</v>
      </c>
      <c r="D5925">
        <v>15</v>
      </c>
      <c r="E5925">
        <v>2846209.716796875</v>
      </c>
      <c r="F5925">
        <v>2846936.03515625</v>
      </c>
      <c r="G5925">
        <v>2846572.8759765625</v>
      </c>
      <c r="H5925">
        <v>1723447.3691138681</v>
      </c>
      <c r="I5925">
        <v>1.5617122552345492E-7</v>
      </c>
      <c r="J5925">
        <v>8.0434284355526711E-5</v>
      </c>
      <c r="K5925">
        <v>0.76624132954958557</v>
      </c>
      <c r="L5925">
        <v>-39.455357575463026</v>
      </c>
      <c r="M5925">
        <v>0</v>
      </c>
    </row>
    <row r="5926" spans="1:15" x14ac:dyDescent="0.15">
      <c r="A5926">
        <v>292</v>
      </c>
      <c r="B5926" t="s">
        <v>309</v>
      </c>
      <c r="C5926" t="s">
        <v>464</v>
      </c>
      <c r="D5926">
        <v>16</v>
      </c>
      <c r="E5926">
        <v>2846572.8759765625</v>
      </c>
      <c r="F5926">
        <v>2846936.03515625</v>
      </c>
      <c r="G5926">
        <v>2846754.4555664063</v>
      </c>
      <c r="H5926">
        <v>2768389.1605265001</v>
      </c>
      <c r="I5926">
        <v>2.5061888379278449E-7</v>
      </c>
      <c r="J5926">
        <v>8.052873201379604E-5</v>
      </c>
      <c r="K5926">
        <v>1.230820406290188</v>
      </c>
      <c r="L5926">
        <v>-2.7527943229060186</v>
      </c>
      <c r="M5926">
        <v>0</v>
      </c>
    </row>
    <row r="5927" spans="1:15" x14ac:dyDescent="0.15">
      <c r="A5927">
        <v>292</v>
      </c>
      <c r="B5927" t="s">
        <v>309</v>
      </c>
      <c r="C5927" t="s">
        <v>464</v>
      </c>
      <c r="D5927">
        <v>17</v>
      </c>
      <c r="E5927">
        <v>2846754.4555664063</v>
      </c>
      <c r="F5927">
        <v>2846936.03515625</v>
      </c>
      <c r="G5927">
        <v>2846845.2453613281</v>
      </c>
      <c r="H5927">
        <v>3291956.684907008</v>
      </c>
      <c r="I5927">
        <v>2.9787417999457399E-7</v>
      </c>
      <c r="J5927">
        <v>8.057598730999783E-5</v>
      </c>
      <c r="K5927">
        <v>1.463597503624223</v>
      </c>
      <c r="L5927">
        <v>15.635252399860789</v>
      </c>
      <c r="M5927">
        <v>0</v>
      </c>
    </row>
    <row r="5928" spans="1:15" x14ac:dyDescent="0.15">
      <c r="A5928">
        <v>292</v>
      </c>
      <c r="B5928" t="s">
        <v>309</v>
      </c>
      <c r="C5928" t="s">
        <v>464</v>
      </c>
      <c r="D5928">
        <v>18</v>
      </c>
      <c r="E5928">
        <v>2846754.4555664063</v>
      </c>
      <c r="F5928">
        <v>2846845.2453613281</v>
      </c>
      <c r="G5928">
        <v>2846799.8504638672</v>
      </c>
      <c r="H5928">
        <v>3030111.1997557925</v>
      </c>
      <c r="I5928">
        <v>2.742465873694516E-7</v>
      </c>
      <c r="J5928">
        <v>8.0552359717372707E-5</v>
      </c>
      <c r="K5928">
        <v>1.3471815130494811</v>
      </c>
      <c r="L5928">
        <v>6.4392074933563013</v>
      </c>
      <c r="M5928">
        <v>0</v>
      </c>
    </row>
    <row r="5929" spans="1:15" x14ac:dyDescent="0.15">
      <c r="A5929">
        <v>292</v>
      </c>
      <c r="B5929" t="s">
        <v>309</v>
      </c>
      <c r="C5929" t="s">
        <v>464</v>
      </c>
      <c r="D5929">
        <v>19</v>
      </c>
      <c r="E5929">
        <v>2846754.4555664063</v>
      </c>
      <c r="F5929">
        <v>2846799.8504638672</v>
      </c>
      <c r="G5929">
        <v>2846777.1530151367</v>
      </c>
      <c r="H5929">
        <v>2899145.7628318984</v>
      </c>
      <c r="I5929">
        <v>2.6242471637558595E-7</v>
      </c>
      <c r="J5929">
        <v>8.0540537846378842E-5</v>
      </c>
      <c r="K5929">
        <v>1.2889545359383647</v>
      </c>
      <c r="L5929">
        <v>1.8395753162939352</v>
      </c>
      <c r="M5929">
        <v>0</v>
      </c>
    </row>
    <row r="5930" spans="1:15" x14ac:dyDescent="0.15">
      <c r="A5930">
        <v>292</v>
      </c>
      <c r="B5930" t="s">
        <v>309</v>
      </c>
      <c r="C5930" t="s">
        <v>464</v>
      </c>
      <c r="D5930">
        <v>20</v>
      </c>
      <c r="E5930">
        <v>2846754.4555664063</v>
      </c>
      <c r="F5930">
        <v>2846777.1530151367</v>
      </c>
      <c r="G5930">
        <v>2846765.8042907715</v>
      </c>
      <c r="H5930">
        <v>2833800.6766523928</v>
      </c>
      <c r="I5930">
        <v>2.565251504778104E-7</v>
      </c>
      <c r="J5930">
        <v>8.0534638280481066E-5</v>
      </c>
      <c r="K5930">
        <v>1.2599022384263956</v>
      </c>
      <c r="L5930">
        <v>-0.45543358778713133</v>
      </c>
      <c r="M5930">
        <v>0</v>
      </c>
    </row>
    <row r="5931" spans="1:15" x14ac:dyDescent="0.15">
      <c r="A5931">
        <v>292</v>
      </c>
      <c r="B5931" t="s">
        <v>309</v>
      </c>
      <c r="C5931" t="s">
        <v>465</v>
      </c>
      <c r="D5931">
        <v>20</v>
      </c>
      <c r="E5931">
        <v>2846754.4555664063</v>
      </c>
      <c r="F5931">
        <v>2846777.1530151367</v>
      </c>
      <c r="G5931">
        <v>2846765.8042907715</v>
      </c>
      <c r="H5931">
        <v>2833800.6766523928</v>
      </c>
      <c r="I5931">
        <v>2.565251504778104E-7</v>
      </c>
      <c r="J5931">
        <v>8.0534638280481066E-5</v>
      </c>
      <c r="K5931">
        <v>1.2599022384263956</v>
      </c>
      <c r="L5931">
        <v>-0.45543358778713133</v>
      </c>
      <c r="M5931">
        <v>0</v>
      </c>
      <c r="N5931" t="s">
        <v>466</v>
      </c>
      <c r="O5931" t="s">
        <v>467</v>
      </c>
    </row>
    <row r="5932" spans="1:15" x14ac:dyDescent="0.15">
      <c r="A5932">
        <v>293</v>
      </c>
      <c r="B5932" t="s">
        <v>310</v>
      </c>
      <c r="C5932" t="s">
        <v>461</v>
      </c>
      <c r="D5932">
        <v>0</v>
      </c>
      <c r="E5932">
        <v>100000</v>
      </c>
      <c r="F5932">
        <v>12000000</v>
      </c>
      <c r="G5932">
        <v>100000</v>
      </c>
      <c r="H5932">
        <v>13768.939316410737</v>
      </c>
      <c r="I5932">
        <v>-1.0940923555832658E-4</v>
      </c>
      <c r="J5932">
        <v>-2.9875355904535844E-5</v>
      </c>
      <c r="K5932">
        <v>5.6684828684431246E-3</v>
      </c>
      <c r="L5932">
        <v>-86.231060683589263</v>
      </c>
      <c r="M5932">
        <v>0</v>
      </c>
      <c r="O5932" t="s">
        <v>462</v>
      </c>
    </row>
    <row r="5933" spans="1:15" x14ac:dyDescent="0.15">
      <c r="A5933">
        <v>293</v>
      </c>
      <c r="B5933" t="s">
        <v>310</v>
      </c>
      <c r="C5933" t="s">
        <v>461</v>
      </c>
      <c r="D5933">
        <v>0</v>
      </c>
      <c r="E5933">
        <v>100000</v>
      </c>
      <c r="F5933">
        <v>12000000</v>
      </c>
      <c r="G5933">
        <v>12000000</v>
      </c>
      <c r="H5933">
        <v>2.3533231473216778E+17</v>
      </c>
      <c r="I5933">
        <v>536.87084246612039</v>
      </c>
      <c r="J5933">
        <v>536.87092200000006</v>
      </c>
      <c r="K5933">
        <v>96883076015.916199</v>
      </c>
      <c r="L5933">
        <v>1961102622668.0647</v>
      </c>
      <c r="M5933">
        <v>5</v>
      </c>
      <c r="O5933" t="s">
        <v>463</v>
      </c>
    </row>
    <row r="5934" spans="1:15" x14ac:dyDescent="0.15">
      <c r="A5934">
        <v>293</v>
      </c>
      <c r="B5934" t="s">
        <v>310</v>
      </c>
      <c r="C5934" t="s">
        <v>464</v>
      </c>
      <c r="D5934">
        <v>1</v>
      </c>
      <c r="E5934">
        <v>100000</v>
      </c>
      <c r="F5934">
        <v>12000000</v>
      </c>
      <c r="G5934">
        <v>6050000</v>
      </c>
      <c r="H5934">
        <v>4.454307088647572E+16</v>
      </c>
      <c r="I5934">
        <v>124.0332421993311</v>
      </c>
      <c r="J5934">
        <v>124.03332173321076</v>
      </c>
      <c r="K5934">
        <v>18337769411.685841</v>
      </c>
      <c r="L5934">
        <v>736249105461.58215</v>
      </c>
      <c r="M5934">
        <v>0</v>
      </c>
    </row>
    <row r="5935" spans="1:15" x14ac:dyDescent="0.15">
      <c r="A5935">
        <v>293</v>
      </c>
      <c r="B5935" t="s">
        <v>310</v>
      </c>
      <c r="C5935" t="s">
        <v>464</v>
      </c>
      <c r="D5935">
        <v>2</v>
      </c>
      <c r="E5935">
        <v>100000</v>
      </c>
      <c r="F5935">
        <v>6050000</v>
      </c>
      <c r="G5935">
        <v>3075000</v>
      </c>
      <c r="H5935">
        <v>72380.891084259303</v>
      </c>
      <c r="I5935">
        <v>-7.5691380241452356E-5</v>
      </c>
      <c r="J5935">
        <v>3.8424994123383897E-6</v>
      </c>
      <c r="K5935">
        <v>2.9798216963942959E-2</v>
      </c>
      <c r="L5935">
        <v>-97.646149883438724</v>
      </c>
      <c r="M5935">
        <v>0</v>
      </c>
    </row>
    <row r="5936" spans="1:15" x14ac:dyDescent="0.15">
      <c r="A5936">
        <v>293</v>
      </c>
      <c r="B5936" t="s">
        <v>310</v>
      </c>
      <c r="C5936" t="s">
        <v>464</v>
      </c>
      <c r="D5936">
        <v>3</v>
      </c>
      <c r="E5936">
        <v>3075000</v>
      </c>
      <c r="F5936">
        <v>6050000</v>
      </c>
      <c r="G5936">
        <v>4562500</v>
      </c>
      <c r="H5936">
        <v>191156754552.4881</v>
      </c>
      <c r="I5936">
        <v>3.8248104017591703E-3</v>
      </c>
      <c r="J5936">
        <v>3.9043442814129612E-3</v>
      </c>
      <c r="K5936">
        <v>78696.605705604117</v>
      </c>
      <c r="L5936">
        <v>4189637.0860819309</v>
      </c>
      <c r="M5936">
        <v>0</v>
      </c>
    </row>
    <row r="5937" spans="1:13" x14ac:dyDescent="0.15">
      <c r="A5937">
        <v>293</v>
      </c>
      <c r="B5937" t="s">
        <v>310</v>
      </c>
      <c r="C5937" t="s">
        <v>464</v>
      </c>
      <c r="D5937">
        <v>4</v>
      </c>
      <c r="E5937">
        <v>3075000</v>
      </c>
      <c r="F5937">
        <v>4562500</v>
      </c>
      <c r="G5937">
        <v>3818750</v>
      </c>
      <c r="H5937">
        <v>-6181002.1664491035</v>
      </c>
      <c r="I5937">
        <v>-4.2789156161473597E-5</v>
      </c>
      <c r="J5937">
        <v>3.6744723492317142E-5</v>
      </c>
      <c r="K5937">
        <v>-2.5446335469404873</v>
      </c>
      <c r="L5937">
        <v>-261.8593038677343</v>
      </c>
      <c r="M5937">
        <v>0</v>
      </c>
    </row>
    <row r="5938" spans="1:13" x14ac:dyDescent="0.15">
      <c r="A5938">
        <v>293</v>
      </c>
      <c r="B5938" t="s">
        <v>310</v>
      </c>
      <c r="C5938" t="s">
        <v>464</v>
      </c>
      <c r="D5938">
        <v>5</v>
      </c>
      <c r="E5938">
        <v>3818750</v>
      </c>
      <c r="F5938">
        <v>4562500</v>
      </c>
      <c r="G5938">
        <v>4190625</v>
      </c>
      <c r="H5938">
        <v>6944071005.2898617</v>
      </c>
      <c r="I5938">
        <v>2.8748968853669336E-4</v>
      </c>
      <c r="J5938">
        <v>3.670235681904841E-4</v>
      </c>
      <c r="K5938">
        <v>2858.7784887557423</v>
      </c>
      <c r="L5938">
        <v>165604.90094651422</v>
      </c>
      <c r="M5938">
        <v>0</v>
      </c>
    </row>
    <row r="5939" spans="1:13" x14ac:dyDescent="0.15">
      <c r="A5939">
        <v>293</v>
      </c>
      <c r="B5939" t="s">
        <v>310</v>
      </c>
      <c r="C5939" t="s">
        <v>464</v>
      </c>
      <c r="D5939">
        <v>6</v>
      </c>
      <c r="E5939">
        <v>3818750</v>
      </c>
      <c r="F5939">
        <v>4190625</v>
      </c>
      <c r="G5939">
        <v>4004687.5</v>
      </c>
      <c r="H5939">
        <v>513413479.28906363</v>
      </c>
      <c r="I5939">
        <v>3.575608977766054E-5</v>
      </c>
      <c r="J5939">
        <v>1.1528996943145128E-4</v>
      </c>
      <c r="K5939">
        <v>211.36526531925205</v>
      </c>
      <c r="L5939">
        <v>12720.313177721449</v>
      </c>
      <c r="M5939">
        <v>0</v>
      </c>
    </row>
    <row r="5940" spans="1:13" x14ac:dyDescent="0.15">
      <c r="A5940">
        <v>293</v>
      </c>
      <c r="B5940" t="s">
        <v>310</v>
      </c>
      <c r="C5940" t="s">
        <v>464</v>
      </c>
      <c r="D5940">
        <v>7</v>
      </c>
      <c r="E5940">
        <v>3818750</v>
      </c>
      <c r="F5940">
        <v>4004687.5</v>
      </c>
      <c r="G5940">
        <v>3911718.75</v>
      </c>
      <c r="H5940">
        <v>-127486363.64171198</v>
      </c>
      <c r="I5940">
        <v>-1.4561144228915159E-5</v>
      </c>
      <c r="J5940">
        <v>6.497273542487558E-5</v>
      </c>
      <c r="K5940">
        <v>-52.484381814498043</v>
      </c>
      <c r="L5940">
        <v>-3359.0881857677518</v>
      </c>
      <c r="M5940">
        <v>0</v>
      </c>
    </row>
    <row r="5941" spans="1:13" x14ac:dyDescent="0.15">
      <c r="A5941">
        <v>293</v>
      </c>
      <c r="B5941" t="s">
        <v>310</v>
      </c>
      <c r="C5941" t="s">
        <v>464</v>
      </c>
      <c r="D5941">
        <v>8</v>
      </c>
      <c r="E5941">
        <v>3911718.75</v>
      </c>
      <c r="F5941">
        <v>4004687.5</v>
      </c>
      <c r="G5941">
        <v>3958203.125</v>
      </c>
      <c r="H5941">
        <v>82975324.856226563</v>
      </c>
      <c r="I5941">
        <v>6.976282183526541E-6</v>
      </c>
      <c r="J5941">
        <v>8.651016183731728E-5</v>
      </c>
      <c r="K5941">
        <v>34.159799578057246</v>
      </c>
      <c r="L5941">
        <v>1996.2876900418435</v>
      </c>
      <c r="M5941">
        <v>0</v>
      </c>
    </row>
    <row r="5942" spans="1:13" x14ac:dyDescent="0.15">
      <c r="A5942">
        <v>293</v>
      </c>
      <c r="B5942" t="s">
        <v>310</v>
      </c>
      <c r="C5942" t="s">
        <v>464</v>
      </c>
      <c r="D5942">
        <v>9</v>
      </c>
      <c r="E5942">
        <v>3911718.75</v>
      </c>
      <c r="F5942">
        <v>3958203.125</v>
      </c>
      <c r="G5942">
        <v>3934960.9375</v>
      </c>
      <c r="H5942">
        <v>-48391044.706783153</v>
      </c>
      <c r="I5942">
        <v>-4.5695966432891398E-6</v>
      </c>
      <c r="J5942">
        <v>7.4964283010501599E-5</v>
      </c>
      <c r="K5942">
        <v>-19.921927288874908</v>
      </c>
      <c r="L5942">
        <v>-1329.771920875216</v>
      </c>
      <c r="M5942">
        <v>0</v>
      </c>
    </row>
    <row r="5943" spans="1:13" x14ac:dyDescent="0.15">
      <c r="A5943">
        <v>293</v>
      </c>
      <c r="B5943" t="s">
        <v>310</v>
      </c>
      <c r="C5943" t="s">
        <v>464</v>
      </c>
      <c r="D5943">
        <v>10</v>
      </c>
      <c r="E5943">
        <v>3934960.9375</v>
      </c>
      <c r="F5943">
        <v>3958203.125</v>
      </c>
      <c r="G5943">
        <v>3946582.03125</v>
      </c>
      <c r="H5943">
        <v>11190053.032955458</v>
      </c>
      <c r="I5943">
        <v>9.9460943466337661E-7</v>
      </c>
      <c r="J5943">
        <v>8.0528489088454116E-5</v>
      </c>
      <c r="K5943">
        <v>4.6067908686820349</v>
      </c>
      <c r="L5943">
        <v>183.53782955351966</v>
      </c>
      <c r="M5943">
        <v>0</v>
      </c>
    </row>
    <row r="5944" spans="1:13" x14ac:dyDescent="0.15">
      <c r="A5944">
        <v>293</v>
      </c>
      <c r="B5944" t="s">
        <v>310</v>
      </c>
      <c r="C5944" t="s">
        <v>464</v>
      </c>
      <c r="D5944">
        <v>11</v>
      </c>
      <c r="E5944">
        <v>3934960.9375</v>
      </c>
      <c r="F5944">
        <v>3946582.03125</v>
      </c>
      <c r="G5944">
        <v>3940771.484375</v>
      </c>
      <c r="H5944">
        <v>-20071461.308899645</v>
      </c>
      <c r="I5944">
        <v>-1.837579759070507E-6</v>
      </c>
      <c r="J5944">
        <v>7.7696299894720232E-5</v>
      </c>
      <c r="K5944">
        <v>-8.2631444557615534</v>
      </c>
      <c r="L5944">
        <v>-609.32822135163588</v>
      </c>
      <c r="M5944">
        <v>0</v>
      </c>
    </row>
    <row r="5945" spans="1:13" x14ac:dyDescent="0.15">
      <c r="A5945">
        <v>293</v>
      </c>
      <c r="B5945" t="s">
        <v>310</v>
      </c>
      <c r="C5945" t="s">
        <v>464</v>
      </c>
      <c r="D5945">
        <v>12</v>
      </c>
      <c r="E5945">
        <v>3940771.484375</v>
      </c>
      <c r="F5945">
        <v>3946582.03125</v>
      </c>
      <c r="G5945">
        <v>3943676.7578125</v>
      </c>
      <c r="H5945">
        <v>-4815207.1596242329</v>
      </c>
      <c r="I5945">
        <v>-4.3429854810477929E-7</v>
      </c>
      <c r="J5945">
        <v>7.909958110568596E-5</v>
      </c>
      <c r="K5945">
        <v>-1.9823545347318616</v>
      </c>
      <c r="L5945">
        <v>-222.09943804560589</v>
      </c>
      <c r="M5945">
        <v>0</v>
      </c>
    </row>
    <row r="5946" spans="1:13" x14ac:dyDescent="0.15">
      <c r="A5946">
        <v>293</v>
      </c>
      <c r="B5946" t="s">
        <v>310</v>
      </c>
      <c r="C5946" t="s">
        <v>464</v>
      </c>
      <c r="D5946">
        <v>13</v>
      </c>
      <c r="E5946">
        <v>3943676.7578125</v>
      </c>
      <c r="F5946">
        <v>3946582.03125</v>
      </c>
      <c r="G5946">
        <v>3945129.39453125</v>
      </c>
      <c r="H5946">
        <v>3092934.5382533781</v>
      </c>
      <c r="I5946">
        <v>2.7691758985451734E-7</v>
      </c>
      <c r="J5946">
        <v>7.9810797243645256E-5</v>
      </c>
      <c r="K5946">
        <v>1.2733185934234763</v>
      </c>
      <c r="L5946">
        <v>-21.601188986581452</v>
      </c>
      <c r="M5946">
        <v>0</v>
      </c>
    </row>
    <row r="5947" spans="1:13" x14ac:dyDescent="0.15">
      <c r="A5947">
        <v>293</v>
      </c>
      <c r="B5947" t="s">
        <v>310</v>
      </c>
      <c r="C5947" t="s">
        <v>464</v>
      </c>
      <c r="D5947">
        <v>14</v>
      </c>
      <c r="E5947">
        <v>3945129.39453125</v>
      </c>
      <c r="F5947">
        <v>3946582.03125</v>
      </c>
      <c r="G5947">
        <v>3945855.712890625</v>
      </c>
      <c r="H5947">
        <v>7117857.9604134802</v>
      </c>
      <c r="I5947">
        <v>6.3495827468626768E-7</v>
      </c>
      <c r="J5947">
        <v>8.0168837928477007E-5</v>
      </c>
      <c r="K5947">
        <v>2.930324187029175</v>
      </c>
      <c r="L5947">
        <v>80.388196587125933</v>
      </c>
      <c r="M5947">
        <v>0</v>
      </c>
    </row>
    <row r="5948" spans="1:13" x14ac:dyDescent="0.15">
      <c r="A5948">
        <v>293</v>
      </c>
      <c r="B5948" t="s">
        <v>310</v>
      </c>
      <c r="C5948" t="s">
        <v>464</v>
      </c>
      <c r="D5948">
        <v>15</v>
      </c>
      <c r="E5948">
        <v>3945129.39453125</v>
      </c>
      <c r="F5948">
        <v>3945855.712890625</v>
      </c>
      <c r="G5948">
        <v>3945492.5537109375</v>
      </c>
      <c r="H5948">
        <v>5099440.6157875555</v>
      </c>
      <c r="I5948">
        <v>4.5573180035564614E-7</v>
      </c>
      <c r="J5948">
        <v>7.9989611454146385E-5</v>
      </c>
      <c r="K5948">
        <v>2.0993695378396082</v>
      </c>
      <c r="L5948">
        <v>29.247249775982237</v>
      </c>
      <c r="M5948">
        <v>0</v>
      </c>
    </row>
    <row r="5949" spans="1:13" x14ac:dyDescent="0.15">
      <c r="A5949">
        <v>293</v>
      </c>
      <c r="B5949" t="s">
        <v>310</v>
      </c>
      <c r="C5949" t="s">
        <v>464</v>
      </c>
      <c r="D5949">
        <v>16</v>
      </c>
      <c r="E5949">
        <v>3945129.39453125</v>
      </c>
      <c r="F5949">
        <v>3945492.5537109375</v>
      </c>
      <c r="G5949">
        <v>3945310.9741210938</v>
      </c>
      <c r="H5949">
        <v>4094710.2147824639</v>
      </c>
      <c r="I5949">
        <v>3.6627410051117153E-7</v>
      </c>
      <c r="J5949">
        <v>7.9900153754301911E-5</v>
      </c>
      <c r="K5949">
        <v>1.6857358559253215</v>
      </c>
      <c r="L5949">
        <v>3.7867544951802468</v>
      </c>
      <c r="M5949">
        <v>0</v>
      </c>
    </row>
    <row r="5950" spans="1:13" x14ac:dyDescent="0.15">
      <c r="A5950">
        <v>293</v>
      </c>
      <c r="B5950" t="s">
        <v>310</v>
      </c>
      <c r="C5950" t="s">
        <v>464</v>
      </c>
      <c r="D5950">
        <v>17</v>
      </c>
      <c r="E5950">
        <v>3945129.39453125</v>
      </c>
      <c r="F5950">
        <v>3945310.9741210938</v>
      </c>
      <c r="G5950">
        <v>3945220.1843261719</v>
      </c>
      <c r="H5950">
        <v>3593453.2367360964</v>
      </c>
      <c r="I5950">
        <v>3.2158320374308313E-7</v>
      </c>
      <c r="J5950">
        <v>7.9855462857533822E-5</v>
      </c>
      <c r="K5950">
        <v>1.4793752549052506</v>
      </c>
      <c r="L5950">
        <v>-8.91628175754545</v>
      </c>
      <c r="M5950">
        <v>0</v>
      </c>
    </row>
    <row r="5951" spans="1:13" x14ac:dyDescent="0.15">
      <c r="A5951">
        <v>293</v>
      </c>
      <c r="B5951" t="s">
        <v>310</v>
      </c>
      <c r="C5951" t="s">
        <v>464</v>
      </c>
      <c r="D5951">
        <v>18</v>
      </c>
      <c r="E5951">
        <v>3945220.1843261719</v>
      </c>
      <c r="F5951">
        <v>3945310.9741210938</v>
      </c>
      <c r="G5951">
        <v>3945265.5792236328</v>
      </c>
      <c r="H5951">
        <v>3843989.415745839</v>
      </c>
      <c r="I5951">
        <v>3.4392549086690617E-7</v>
      </c>
      <c r="J5951">
        <v>7.9877805144657645E-5</v>
      </c>
      <c r="K5951">
        <v>1.5825175526528543</v>
      </c>
      <c r="L5951">
        <v>-2.567030316314558</v>
      </c>
      <c r="M5951">
        <v>0</v>
      </c>
    </row>
    <row r="5952" spans="1:13" x14ac:dyDescent="0.15">
      <c r="A5952">
        <v>293</v>
      </c>
      <c r="B5952" t="s">
        <v>310</v>
      </c>
      <c r="C5952" t="s">
        <v>464</v>
      </c>
      <c r="D5952">
        <v>19</v>
      </c>
      <c r="E5952">
        <v>3945265.5792236328</v>
      </c>
      <c r="F5952">
        <v>3945310.9741210938</v>
      </c>
      <c r="G5952">
        <v>3945288.2766723633</v>
      </c>
      <c r="H5952">
        <v>3969326.7346287575</v>
      </c>
      <c r="I5952">
        <v>3.5509900526173137E-7</v>
      </c>
      <c r="J5952">
        <v>7.988897865905247E-5</v>
      </c>
      <c r="K5952">
        <v>1.6341172023090649</v>
      </c>
      <c r="L5952">
        <v>0.60929534854343559</v>
      </c>
      <c r="M5952">
        <v>0</v>
      </c>
    </row>
    <row r="5953" spans="1:15" x14ac:dyDescent="0.15">
      <c r="A5953">
        <v>293</v>
      </c>
      <c r="B5953" t="s">
        <v>310</v>
      </c>
      <c r="C5953" t="s">
        <v>465</v>
      </c>
      <c r="D5953">
        <v>19</v>
      </c>
      <c r="E5953">
        <v>3945265.5792236328</v>
      </c>
      <c r="F5953">
        <v>3945310.9741210938</v>
      </c>
      <c r="G5953">
        <v>3945288.2766723633</v>
      </c>
      <c r="H5953">
        <v>3969326.7346287575</v>
      </c>
      <c r="I5953">
        <v>3.5509900526173137E-7</v>
      </c>
      <c r="J5953">
        <v>7.988897865905247E-5</v>
      </c>
      <c r="K5953">
        <v>1.6341172023090649</v>
      </c>
      <c r="L5953">
        <v>0.60929534854343559</v>
      </c>
      <c r="M5953">
        <v>0</v>
      </c>
      <c r="N5953" t="s">
        <v>466</v>
      </c>
      <c r="O5953" t="s">
        <v>467</v>
      </c>
    </row>
    <row r="5954" spans="1:15" x14ac:dyDescent="0.15">
      <c r="A5954">
        <v>294</v>
      </c>
      <c r="B5954" t="s">
        <v>311</v>
      </c>
      <c r="C5954" t="s">
        <v>461</v>
      </c>
      <c r="D5954">
        <v>0</v>
      </c>
      <c r="E5954">
        <v>100000</v>
      </c>
      <c r="F5954">
        <v>12000000</v>
      </c>
      <c r="G5954">
        <v>100000</v>
      </c>
      <c r="H5954">
        <v>3624.8584887975248</v>
      </c>
      <c r="I5954">
        <v>-1.423785317083492E-4</v>
      </c>
      <c r="J5954">
        <v>-7.5103177635273965E-5</v>
      </c>
      <c r="K5954">
        <v>7.8703723363341034E-4</v>
      </c>
      <c r="L5954">
        <v>-96.375141511202472</v>
      </c>
      <c r="M5954">
        <v>0</v>
      </c>
      <c r="O5954" t="s">
        <v>462</v>
      </c>
    </row>
    <row r="5955" spans="1:15" x14ac:dyDescent="0.15">
      <c r="A5955">
        <v>294</v>
      </c>
      <c r="B5955" t="s">
        <v>311</v>
      </c>
      <c r="C5955" t="s">
        <v>461</v>
      </c>
      <c r="D5955">
        <v>0</v>
      </c>
      <c r="E5955">
        <v>100000</v>
      </c>
      <c r="F5955">
        <v>12000000</v>
      </c>
      <c r="G5955">
        <v>12000000</v>
      </c>
      <c r="H5955">
        <v>621099493341970.5</v>
      </c>
      <c r="I5955">
        <v>2.4458763905411098</v>
      </c>
      <c r="J5955">
        <v>2.4459436658951828</v>
      </c>
      <c r="K5955">
        <v>134854485.64728287</v>
      </c>
      <c r="L5955">
        <v>5175829011.1830873</v>
      </c>
      <c r="M5955">
        <v>0</v>
      </c>
      <c r="O5955" t="s">
        <v>463</v>
      </c>
    </row>
    <row r="5956" spans="1:15" x14ac:dyDescent="0.15">
      <c r="A5956">
        <v>294</v>
      </c>
      <c r="B5956" t="s">
        <v>311</v>
      </c>
      <c r="C5956" t="s">
        <v>464</v>
      </c>
      <c r="D5956">
        <v>1</v>
      </c>
      <c r="E5956">
        <v>100000</v>
      </c>
      <c r="F5956">
        <v>12000000</v>
      </c>
      <c r="G5956">
        <v>6050000</v>
      </c>
      <c r="H5956">
        <v>16994.190003987387</v>
      </c>
      <c r="I5956">
        <v>-8.9550486850939915E-5</v>
      </c>
      <c r="J5956">
        <v>-2.2275132777864698E-5</v>
      </c>
      <c r="K5956">
        <v>3.6898158452016426E-3</v>
      </c>
      <c r="L5956">
        <v>-99.719104297454749</v>
      </c>
      <c r="M5956">
        <v>0</v>
      </c>
    </row>
    <row r="5957" spans="1:15" x14ac:dyDescent="0.15">
      <c r="A5957">
        <v>294</v>
      </c>
      <c r="B5957" t="s">
        <v>311</v>
      </c>
      <c r="C5957" t="s">
        <v>464</v>
      </c>
      <c r="D5957">
        <v>2</v>
      </c>
      <c r="E5957">
        <v>6050000</v>
      </c>
      <c r="F5957">
        <v>12000000</v>
      </c>
      <c r="G5957">
        <v>9025000</v>
      </c>
      <c r="H5957">
        <v>-78497.670982687778</v>
      </c>
      <c r="I5957">
        <v>-6.2637131678508758E-5</v>
      </c>
      <c r="J5957">
        <v>4.6382223945664588E-6</v>
      </c>
      <c r="K5957">
        <v>-1.7043586669054964E-2</v>
      </c>
      <c r="L5957">
        <v>-100.86978028789682</v>
      </c>
      <c r="M5957">
        <v>0</v>
      </c>
    </row>
    <row r="5958" spans="1:15" x14ac:dyDescent="0.15">
      <c r="A5958">
        <v>294</v>
      </c>
      <c r="B5958" t="s">
        <v>311</v>
      </c>
      <c r="C5958" t="s">
        <v>464</v>
      </c>
      <c r="D5958">
        <v>3</v>
      </c>
      <c r="E5958">
        <v>9025000</v>
      </c>
      <c r="F5958">
        <v>12000000</v>
      </c>
      <c r="G5958">
        <v>10512500</v>
      </c>
      <c r="H5958">
        <v>49575901238.308052</v>
      </c>
      <c r="I5958">
        <v>1.0770953331000707E-3</v>
      </c>
      <c r="J5958">
        <v>1.1443706871731459E-3</v>
      </c>
      <c r="K5958">
        <v>10764.028523062319</v>
      </c>
      <c r="L5958">
        <v>471490.02366999339</v>
      </c>
      <c r="M5958">
        <v>0</v>
      </c>
    </row>
    <row r="5959" spans="1:15" x14ac:dyDescent="0.15">
      <c r="A5959">
        <v>294</v>
      </c>
      <c r="B5959" t="s">
        <v>311</v>
      </c>
      <c r="C5959" t="s">
        <v>464</v>
      </c>
      <c r="D5959">
        <v>4</v>
      </c>
      <c r="E5959">
        <v>9025000</v>
      </c>
      <c r="F5959">
        <v>10512500</v>
      </c>
      <c r="G5959">
        <v>9768750</v>
      </c>
      <c r="H5959">
        <v>-2290597.2554843975</v>
      </c>
      <c r="I5959">
        <v>-3.9659334893665622E-5</v>
      </c>
      <c r="J5959">
        <v>2.7616019179409598E-5</v>
      </c>
      <c r="K5959">
        <v>-0.49733950522376413</v>
      </c>
      <c r="L5959">
        <v>-123.44821246817041</v>
      </c>
      <c r="M5959">
        <v>0</v>
      </c>
    </row>
    <row r="5960" spans="1:15" x14ac:dyDescent="0.15">
      <c r="A5960">
        <v>294</v>
      </c>
      <c r="B5960" t="s">
        <v>311</v>
      </c>
      <c r="C5960" t="s">
        <v>464</v>
      </c>
      <c r="D5960">
        <v>5</v>
      </c>
      <c r="E5960">
        <v>9768750</v>
      </c>
      <c r="F5960">
        <v>10512500</v>
      </c>
      <c r="G5960">
        <v>10140625</v>
      </c>
      <c r="H5960">
        <v>2584254504.0470209</v>
      </c>
      <c r="I5960">
        <v>1.0914542743786112E-4</v>
      </c>
      <c r="J5960">
        <v>1.7642078151093634E-4</v>
      </c>
      <c r="K5960">
        <v>561.09901176985147</v>
      </c>
      <c r="L5960">
        <v>25384.173845764151</v>
      </c>
      <c r="M5960">
        <v>0</v>
      </c>
    </row>
    <row r="5961" spans="1:15" x14ac:dyDescent="0.15">
      <c r="A5961">
        <v>294</v>
      </c>
      <c r="B5961" t="s">
        <v>311</v>
      </c>
      <c r="C5961" t="s">
        <v>464</v>
      </c>
      <c r="D5961">
        <v>6</v>
      </c>
      <c r="E5961">
        <v>9768750</v>
      </c>
      <c r="F5961">
        <v>10140625</v>
      </c>
      <c r="G5961">
        <v>9954687.5</v>
      </c>
      <c r="H5961">
        <v>33366796.818171233</v>
      </c>
      <c r="I5961">
        <v>2.3983603649813042E-6</v>
      </c>
      <c r="J5961">
        <v>6.9673714438056521E-5</v>
      </c>
      <c r="K5961">
        <v>7.2446721835182881</v>
      </c>
      <c r="L5961">
        <v>235.18678329351104</v>
      </c>
      <c r="M5961">
        <v>0</v>
      </c>
    </row>
    <row r="5962" spans="1:15" x14ac:dyDescent="0.15">
      <c r="A5962">
        <v>294</v>
      </c>
      <c r="B5962" t="s">
        <v>311</v>
      </c>
      <c r="C5962" t="s">
        <v>464</v>
      </c>
      <c r="D5962">
        <v>7</v>
      </c>
      <c r="E5962">
        <v>9768750</v>
      </c>
      <c r="F5962">
        <v>9954687.5</v>
      </c>
      <c r="G5962">
        <v>9861718.75</v>
      </c>
      <c r="H5962">
        <v>-114718456.51994151</v>
      </c>
      <c r="I5962">
        <v>-2.3429920728477925E-5</v>
      </c>
      <c r="J5962">
        <v>4.3845433344597291E-5</v>
      </c>
      <c r="K5962">
        <v>-24.907923149325644</v>
      </c>
      <c r="L5962">
        <v>-1263.2704138915085</v>
      </c>
      <c r="M5962">
        <v>0</v>
      </c>
    </row>
    <row r="5963" spans="1:15" x14ac:dyDescent="0.15">
      <c r="A5963">
        <v>294</v>
      </c>
      <c r="B5963" t="s">
        <v>311</v>
      </c>
      <c r="C5963" t="s">
        <v>464</v>
      </c>
      <c r="D5963">
        <v>8</v>
      </c>
      <c r="E5963">
        <v>9861718.75</v>
      </c>
      <c r="F5963">
        <v>9954687.5</v>
      </c>
      <c r="G5963">
        <v>9908203.125</v>
      </c>
      <c r="H5963">
        <v>-123758653.95727439</v>
      </c>
      <c r="I5963">
        <v>-1.2010605159893281E-5</v>
      </c>
      <c r="J5963">
        <v>5.5264748913181935E-5</v>
      </c>
      <c r="K5963">
        <v>-26.870750665094008</v>
      </c>
      <c r="L5963">
        <v>-1349.0524507416615</v>
      </c>
      <c r="M5963">
        <v>0</v>
      </c>
    </row>
    <row r="5964" spans="1:15" x14ac:dyDescent="0.15">
      <c r="A5964">
        <v>294</v>
      </c>
      <c r="B5964" t="s">
        <v>311</v>
      </c>
      <c r="C5964" t="s">
        <v>464</v>
      </c>
      <c r="D5964">
        <v>9</v>
      </c>
      <c r="E5964">
        <v>9908203.125</v>
      </c>
      <c r="F5964">
        <v>9954687.5</v>
      </c>
      <c r="G5964">
        <v>9931445.3125</v>
      </c>
      <c r="H5964">
        <v>-65744671.781639315</v>
      </c>
      <c r="I5964">
        <v>-5.2246129343645211E-6</v>
      </c>
      <c r="J5964">
        <v>6.2050741138710696E-5</v>
      </c>
      <c r="K5964">
        <v>-14.274627482719422</v>
      </c>
      <c r="L5964">
        <v>-761.98493485022971</v>
      </c>
      <c r="M5964">
        <v>0</v>
      </c>
    </row>
    <row r="5965" spans="1:15" x14ac:dyDescent="0.15">
      <c r="A5965">
        <v>294</v>
      </c>
      <c r="B5965" t="s">
        <v>311</v>
      </c>
      <c r="C5965" t="s">
        <v>464</v>
      </c>
      <c r="D5965">
        <v>10</v>
      </c>
      <c r="E5965">
        <v>9931445.3125</v>
      </c>
      <c r="F5965">
        <v>9954687.5</v>
      </c>
      <c r="G5965">
        <v>9943066.40625</v>
      </c>
      <c r="H5965">
        <v>-20202061.453200139</v>
      </c>
      <c r="I5965">
        <v>-1.5239931833696177E-6</v>
      </c>
      <c r="J5965">
        <v>6.5751360889705599E-5</v>
      </c>
      <c r="K5965">
        <v>-4.3863159372859348</v>
      </c>
      <c r="L5965">
        <v>-303.17737635244549</v>
      </c>
      <c r="M5965">
        <v>0</v>
      </c>
    </row>
    <row r="5966" spans="1:15" x14ac:dyDescent="0.15">
      <c r="A5966">
        <v>294</v>
      </c>
      <c r="B5966" t="s">
        <v>311</v>
      </c>
      <c r="C5966" t="s">
        <v>464</v>
      </c>
      <c r="D5966">
        <v>11</v>
      </c>
      <c r="E5966">
        <v>9943066.40625</v>
      </c>
      <c r="F5966">
        <v>9954687.5</v>
      </c>
      <c r="G5966">
        <v>9948876.953125</v>
      </c>
      <c r="H5966">
        <v>5551999.1239014268</v>
      </c>
      <c r="I5966">
        <v>4.0865668813263732E-7</v>
      </c>
      <c r="J5966">
        <v>6.7684010761207854E-5</v>
      </c>
      <c r="K5966">
        <v>1.205462239454218</v>
      </c>
      <c r="L5966">
        <v>-44.194715141616946</v>
      </c>
      <c r="M5966">
        <v>0</v>
      </c>
    </row>
    <row r="5967" spans="1:15" x14ac:dyDescent="0.15">
      <c r="A5967">
        <v>294</v>
      </c>
      <c r="B5967" t="s">
        <v>311</v>
      </c>
      <c r="C5967" t="s">
        <v>464</v>
      </c>
      <c r="D5967">
        <v>12</v>
      </c>
      <c r="E5967">
        <v>9948876.953125</v>
      </c>
      <c r="F5967">
        <v>9954687.5</v>
      </c>
      <c r="G5967">
        <v>9951782.2265625</v>
      </c>
      <c r="H5967">
        <v>19198101.846501473</v>
      </c>
      <c r="I5967">
        <v>1.3962679843147367E-6</v>
      </c>
      <c r="J5967">
        <v>6.8671622057389953E-5</v>
      </c>
      <c r="K5967">
        <v>4.1683340232394297</v>
      </c>
      <c r="L5967">
        <v>92.911193286157712</v>
      </c>
      <c r="M5967">
        <v>0</v>
      </c>
    </row>
    <row r="5968" spans="1:15" x14ac:dyDescent="0.15">
      <c r="A5968">
        <v>294</v>
      </c>
      <c r="B5968" t="s">
        <v>311</v>
      </c>
      <c r="C5968" t="s">
        <v>464</v>
      </c>
      <c r="D5968">
        <v>13</v>
      </c>
      <c r="E5968">
        <v>9948876.953125</v>
      </c>
      <c r="F5968">
        <v>9951782.2265625</v>
      </c>
      <c r="G5968">
        <v>9950329.58984375</v>
      </c>
      <c r="H5968">
        <v>12310163.469247153</v>
      </c>
      <c r="I5968">
        <v>9.006632174437813E-7</v>
      </c>
      <c r="J5968">
        <v>6.8176017290518998E-5</v>
      </c>
      <c r="K5968">
        <v>2.6728097199803607</v>
      </c>
      <c r="L5968">
        <v>23.716137823334748</v>
      </c>
      <c r="M5968">
        <v>0</v>
      </c>
    </row>
    <row r="5969" spans="1:15" x14ac:dyDescent="0.15">
      <c r="A5969">
        <v>294</v>
      </c>
      <c r="B5969" t="s">
        <v>311</v>
      </c>
      <c r="C5969" t="s">
        <v>464</v>
      </c>
      <c r="D5969">
        <v>14</v>
      </c>
      <c r="E5969">
        <v>9948876.953125</v>
      </c>
      <c r="F5969">
        <v>9950329.58984375</v>
      </c>
      <c r="G5969">
        <v>9949603.271484375</v>
      </c>
      <c r="H5969">
        <v>8914966.9968025498</v>
      </c>
      <c r="I5969">
        <v>6.5421544367818098E-7</v>
      </c>
      <c r="J5969">
        <v>6.7929569516753398E-5</v>
      </c>
      <c r="K5969">
        <v>1.9356372075711532</v>
      </c>
      <c r="L5969">
        <v>-10.398769141349577</v>
      </c>
      <c r="M5969">
        <v>0</v>
      </c>
    </row>
    <row r="5970" spans="1:15" x14ac:dyDescent="0.15">
      <c r="A5970">
        <v>294</v>
      </c>
      <c r="B5970" t="s">
        <v>311</v>
      </c>
      <c r="C5970" t="s">
        <v>464</v>
      </c>
      <c r="D5970">
        <v>15</v>
      </c>
      <c r="E5970">
        <v>9949603.271484375</v>
      </c>
      <c r="F5970">
        <v>9950329.58984375</v>
      </c>
      <c r="G5970">
        <v>9949966.4306640625</v>
      </c>
      <c r="H5970">
        <v>10608479.650676114</v>
      </c>
      <c r="I5970">
        <v>7.7732437210206414E-7</v>
      </c>
      <c r="J5970">
        <v>6.8052678445177281E-5</v>
      </c>
      <c r="K5970">
        <v>2.3033363931661128</v>
      </c>
      <c r="L5970">
        <v>6.6182456453584511</v>
      </c>
      <c r="M5970">
        <v>0</v>
      </c>
    </row>
    <row r="5971" spans="1:15" x14ac:dyDescent="0.15">
      <c r="A5971">
        <v>294</v>
      </c>
      <c r="B5971" t="s">
        <v>311</v>
      </c>
      <c r="C5971" t="s">
        <v>464</v>
      </c>
      <c r="D5971">
        <v>16</v>
      </c>
      <c r="E5971">
        <v>9949603.271484375</v>
      </c>
      <c r="F5971">
        <v>9949966.4306640625</v>
      </c>
      <c r="G5971">
        <v>9949784.8510742188</v>
      </c>
      <c r="H5971">
        <v>9760672.9549503606</v>
      </c>
      <c r="I5971">
        <v>7.1573901945271197E-7</v>
      </c>
      <c r="J5971">
        <v>6.7991093092527929E-5</v>
      </c>
      <c r="K5971">
        <v>2.1192587419910378</v>
      </c>
      <c r="L5971">
        <v>-1.9006631696507577</v>
      </c>
      <c r="M5971">
        <v>0</v>
      </c>
    </row>
    <row r="5972" spans="1:15" x14ac:dyDescent="0.15">
      <c r="A5972">
        <v>294</v>
      </c>
      <c r="B5972" t="s">
        <v>311</v>
      </c>
      <c r="C5972" t="s">
        <v>464</v>
      </c>
      <c r="D5972">
        <v>17</v>
      </c>
      <c r="E5972">
        <v>9949784.8510742188</v>
      </c>
      <c r="F5972">
        <v>9949966.4306640625</v>
      </c>
      <c r="G5972">
        <v>9949875.6408691406</v>
      </c>
      <c r="H5972">
        <v>10184403.49836145</v>
      </c>
      <c r="I5972">
        <v>7.4653050243752076E-7</v>
      </c>
      <c r="J5972">
        <v>6.8021884575512738E-5</v>
      </c>
      <c r="K5972">
        <v>2.2112600478966029</v>
      </c>
      <c r="L5972">
        <v>2.3570933543026937</v>
      </c>
      <c r="M5972">
        <v>0</v>
      </c>
    </row>
    <row r="5973" spans="1:15" x14ac:dyDescent="0.15">
      <c r="A5973">
        <v>294</v>
      </c>
      <c r="B5973" t="s">
        <v>311</v>
      </c>
      <c r="C5973" t="s">
        <v>464</v>
      </c>
      <c r="D5973">
        <v>18</v>
      </c>
      <c r="E5973">
        <v>9949784.8510742188</v>
      </c>
      <c r="F5973">
        <v>9949875.6408691406</v>
      </c>
      <c r="G5973">
        <v>9949830.2459716797</v>
      </c>
      <c r="H5973">
        <v>9972435.0817875192</v>
      </c>
      <c r="I5973">
        <v>7.3113010763362779E-7</v>
      </c>
      <c r="J5973">
        <v>6.8006484180708845E-5</v>
      </c>
      <c r="K5973">
        <v>2.165236999903537</v>
      </c>
      <c r="L5973">
        <v>0.2271881555465867</v>
      </c>
      <c r="M5973">
        <v>0</v>
      </c>
    </row>
    <row r="5974" spans="1:15" x14ac:dyDescent="0.15">
      <c r="A5974">
        <v>294</v>
      </c>
      <c r="B5974" t="s">
        <v>311</v>
      </c>
      <c r="C5974" t="s">
        <v>465</v>
      </c>
      <c r="D5974">
        <v>18</v>
      </c>
      <c r="E5974">
        <v>9949784.8510742188</v>
      </c>
      <c r="F5974">
        <v>9949875.6408691406</v>
      </c>
      <c r="G5974">
        <v>9949830.2459716797</v>
      </c>
      <c r="H5974">
        <v>9972435.0817875192</v>
      </c>
      <c r="I5974">
        <v>7.3113010763362779E-7</v>
      </c>
      <c r="J5974">
        <v>6.8006484180708845E-5</v>
      </c>
      <c r="K5974">
        <v>2.165236999903537</v>
      </c>
      <c r="L5974">
        <v>0.2271881555465867</v>
      </c>
      <c r="M5974">
        <v>0</v>
      </c>
      <c r="N5974" t="s">
        <v>466</v>
      </c>
      <c r="O5974" t="s">
        <v>467</v>
      </c>
    </row>
    <row r="5975" spans="1:15" x14ac:dyDescent="0.15">
      <c r="A5975">
        <v>295</v>
      </c>
      <c r="B5975" t="s">
        <v>78</v>
      </c>
      <c r="C5975" t="s">
        <v>461</v>
      </c>
      <c r="D5975">
        <v>0</v>
      </c>
      <c r="E5975">
        <v>100000</v>
      </c>
      <c r="F5975">
        <v>12000000</v>
      </c>
      <c r="G5975">
        <v>100000</v>
      </c>
      <c r="H5975">
        <v>-38263.125593840916</v>
      </c>
      <c r="I5975">
        <v>-1.6584031117991724E-5</v>
      </c>
      <c r="J5975">
        <v>-4.0205506175988726E-6</v>
      </c>
      <c r="K5975">
        <v>-9.7034798420944507E-3</v>
      </c>
      <c r="L5975">
        <v>-138.26312559384093</v>
      </c>
      <c r="M5975">
        <v>0</v>
      </c>
      <c r="O5975" t="s">
        <v>462</v>
      </c>
    </row>
    <row r="5976" spans="1:15" x14ac:dyDescent="0.15">
      <c r="A5976">
        <v>295</v>
      </c>
      <c r="B5976" t="s">
        <v>78</v>
      </c>
      <c r="C5976" t="s">
        <v>461</v>
      </c>
      <c r="D5976">
        <v>0</v>
      </c>
      <c r="E5976">
        <v>100000</v>
      </c>
      <c r="F5976">
        <v>12000000</v>
      </c>
      <c r="G5976">
        <v>12000000</v>
      </c>
      <c r="H5976">
        <v>4.1613627958187802E+18</v>
      </c>
      <c r="I5976">
        <v>536.87090943651958</v>
      </c>
      <c r="J5976">
        <v>536.87092200000006</v>
      </c>
      <c r="K5976">
        <v>1055316296778.6698</v>
      </c>
      <c r="L5976">
        <v>34678023298389.836</v>
      </c>
      <c r="M5976">
        <v>5</v>
      </c>
      <c r="O5976" t="s">
        <v>463</v>
      </c>
    </row>
    <row r="5977" spans="1:15" x14ac:dyDescent="0.15">
      <c r="A5977">
        <v>295</v>
      </c>
      <c r="B5977" t="s">
        <v>78</v>
      </c>
      <c r="C5977" t="s">
        <v>464</v>
      </c>
      <c r="D5977">
        <v>1</v>
      </c>
      <c r="E5977">
        <v>100000</v>
      </c>
      <c r="F5977">
        <v>12000000</v>
      </c>
      <c r="G5977">
        <v>6050000</v>
      </c>
      <c r="H5977">
        <v>623653384429.1759</v>
      </c>
      <c r="I5977">
        <v>9.5596199253156211E-4</v>
      </c>
      <c r="J5977">
        <v>9.68525473031955E-4</v>
      </c>
      <c r="K5977">
        <v>158157.70275799415</v>
      </c>
      <c r="L5977">
        <v>10308220.403788032</v>
      </c>
      <c r="M5977">
        <v>0</v>
      </c>
    </row>
    <row r="5978" spans="1:15" x14ac:dyDescent="0.15">
      <c r="A5978">
        <v>295</v>
      </c>
      <c r="B5978" t="s">
        <v>78</v>
      </c>
      <c r="C5978" t="s">
        <v>464</v>
      </c>
      <c r="D5978">
        <v>2</v>
      </c>
      <c r="E5978">
        <v>100000</v>
      </c>
      <c r="F5978">
        <v>6050000</v>
      </c>
      <c r="G5978">
        <v>3075000</v>
      </c>
      <c r="H5978">
        <v>-274156.17199218</v>
      </c>
      <c r="I5978">
        <v>-1.0634082766590975E-5</v>
      </c>
      <c r="J5978">
        <v>1.9293977338018774E-6</v>
      </c>
      <c r="K5978">
        <v>-6.9525655503169664E-2</v>
      </c>
      <c r="L5978">
        <v>-108.91564786966438</v>
      </c>
      <c r="M5978">
        <v>0</v>
      </c>
    </row>
    <row r="5979" spans="1:15" x14ac:dyDescent="0.15">
      <c r="A5979">
        <v>295</v>
      </c>
      <c r="B5979" t="s">
        <v>78</v>
      </c>
      <c r="C5979" t="s">
        <v>464</v>
      </c>
      <c r="D5979">
        <v>3</v>
      </c>
      <c r="E5979">
        <v>3075000</v>
      </c>
      <c r="F5979">
        <v>6050000</v>
      </c>
      <c r="G5979">
        <v>4562500</v>
      </c>
      <c r="H5979">
        <v>157457335.67047662</v>
      </c>
      <c r="I5979">
        <v>1.7530210031433485E-6</v>
      </c>
      <c r="J5979">
        <v>1.43165015035362E-5</v>
      </c>
      <c r="K5979">
        <v>39.930979473206122</v>
      </c>
      <c r="L5979">
        <v>3351.1196859282545</v>
      </c>
      <c r="M5979">
        <v>0</v>
      </c>
    </row>
    <row r="5980" spans="1:15" x14ac:dyDescent="0.15">
      <c r="A5980">
        <v>295</v>
      </c>
      <c r="B5980" t="s">
        <v>78</v>
      </c>
      <c r="C5980" t="s">
        <v>464</v>
      </c>
      <c r="D5980">
        <v>4</v>
      </c>
      <c r="E5980">
        <v>3075000</v>
      </c>
      <c r="F5980">
        <v>4562500</v>
      </c>
      <c r="G5980">
        <v>3818750</v>
      </c>
      <c r="H5980">
        <v>-1897621.7425264616</v>
      </c>
      <c r="I5980">
        <v>-7.8191588298844329E-6</v>
      </c>
      <c r="J5980">
        <v>4.7443216705084193E-6</v>
      </c>
      <c r="K5980">
        <v>-0.48123445329541059</v>
      </c>
      <c r="L5980">
        <v>-149.69222239021832</v>
      </c>
      <c r="M5980">
        <v>0</v>
      </c>
    </row>
    <row r="5981" spans="1:15" x14ac:dyDescent="0.15">
      <c r="A5981">
        <v>295</v>
      </c>
      <c r="B5981" t="s">
        <v>78</v>
      </c>
      <c r="C5981" t="s">
        <v>464</v>
      </c>
      <c r="D5981">
        <v>5</v>
      </c>
      <c r="E5981">
        <v>3818750</v>
      </c>
      <c r="F5981">
        <v>4562500</v>
      </c>
      <c r="G5981">
        <v>4190625</v>
      </c>
      <c r="H5981">
        <v>-35131131.293390557</v>
      </c>
      <c r="I5981">
        <v>-4.9120715989616446E-6</v>
      </c>
      <c r="J5981">
        <v>7.6514089014312068E-6</v>
      </c>
      <c r="K5981">
        <v>-8.909210082677129</v>
      </c>
      <c r="L5981">
        <v>-938.32677210178804</v>
      </c>
      <c r="M5981">
        <v>0</v>
      </c>
    </row>
    <row r="5982" spans="1:15" x14ac:dyDescent="0.15">
      <c r="A5982">
        <v>295</v>
      </c>
      <c r="B5982" t="s">
        <v>78</v>
      </c>
      <c r="C5982" t="s">
        <v>464</v>
      </c>
      <c r="D5982">
        <v>6</v>
      </c>
      <c r="E5982">
        <v>4190625</v>
      </c>
      <c r="F5982">
        <v>4562500</v>
      </c>
      <c r="G5982">
        <v>4376562.5</v>
      </c>
      <c r="H5982">
        <v>-89996087.376147896</v>
      </c>
      <c r="I5982">
        <v>-2.7929969242507214E-6</v>
      </c>
      <c r="J5982">
        <v>9.77048357614213E-6</v>
      </c>
      <c r="K5982">
        <v>-22.822892959439521</v>
      </c>
      <c r="L5982">
        <v>-2156.3190260883489</v>
      </c>
      <c r="M5982">
        <v>0</v>
      </c>
    </row>
    <row r="5983" spans="1:15" x14ac:dyDescent="0.15">
      <c r="A5983">
        <v>295</v>
      </c>
      <c r="B5983" t="s">
        <v>78</v>
      </c>
      <c r="C5983" t="s">
        <v>464</v>
      </c>
      <c r="D5983">
        <v>7</v>
      </c>
      <c r="E5983">
        <v>4376562.5</v>
      </c>
      <c r="F5983">
        <v>4562500</v>
      </c>
      <c r="G5983">
        <v>4469531.25</v>
      </c>
      <c r="H5983">
        <v>-72182719.643248722</v>
      </c>
      <c r="I5983">
        <v>-1.4487550278503406E-6</v>
      </c>
      <c r="J5983">
        <v>1.1114725472542511E-5</v>
      </c>
      <c r="K5983">
        <v>-18.305445625136382</v>
      </c>
      <c r="L5983">
        <v>-1714.9953005306479</v>
      </c>
      <c r="M5983">
        <v>0</v>
      </c>
    </row>
    <row r="5984" spans="1:15" x14ac:dyDescent="0.15">
      <c r="A5984">
        <v>295</v>
      </c>
      <c r="B5984" t="s">
        <v>78</v>
      </c>
      <c r="C5984" t="s">
        <v>464</v>
      </c>
      <c r="D5984">
        <v>8</v>
      </c>
      <c r="E5984">
        <v>4469531.25</v>
      </c>
      <c r="F5984">
        <v>4562500</v>
      </c>
      <c r="G5984">
        <v>4516015.625</v>
      </c>
      <c r="H5984">
        <v>3419043.1571090873</v>
      </c>
      <c r="I5984">
        <v>4.9563129927887215E-8</v>
      </c>
      <c r="J5984">
        <v>1.2613043630320739E-5</v>
      </c>
      <c r="K5984">
        <v>0.86706498330599857</v>
      </c>
      <c r="L5984">
        <v>-24.290714625038806</v>
      </c>
      <c r="M5984">
        <v>0</v>
      </c>
    </row>
    <row r="5985" spans="1:15" x14ac:dyDescent="0.15">
      <c r="A5985">
        <v>295</v>
      </c>
      <c r="B5985" t="s">
        <v>78</v>
      </c>
      <c r="C5985" t="s">
        <v>464</v>
      </c>
      <c r="D5985">
        <v>9</v>
      </c>
      <c r="E5985">
        <v>4516015.625</v>
      </c>
      <c r="F5985">
        <v>4562500</v>
      </c>
      <c r="G5985">
        <v>4539257.8125</v>
      </c>
      <c r="H5985">
        <v>69206602.65318878</v>
      </c>
      <c r="I5985">
        <v>8.7383204809686097E-7</v>
      </c>
      <c r="J5985">
        <v>1.3437312548489712E-5</v>
      </c>
      <c r="K5985">
        <v>17.550706152796725</v>
      </c>
      <c r="L5985">
        <v>1424.6237493409344</v>
      </c>
      <c r="M5985">
        <v>0</v>
      </c>
    </row>
    <row r="5986" spans="1:15" x14ac:dyDescent="0.15">
      <c r="A5986">
        <v>295</v>
      </c>
      <c r="B5986" t="s">
        <v>78</v>
      </c>
      <c r="C5986" t="s">
        <v>464</v>
      </c>
      <c r="D5986">
        <v>10</v>
      </c>
      <c r="E5986">
        <v>4516015.625</v>
      </c>
      <c r="F5986">
        <v>4539257.8125</v>
      </c>
      <c r="G5986">
        <v>4527636.71875</v>
      </c>
      <c r="H5986">
        <v>33692179.259462789</v>
      </c>
      <c r="I5986">
        <v>4.5505515615708698E-7</v>
      </c>
      <c r="J5986">
        <v>1.3018535656549938E-5</v>
      </c>
      <c r="K5986">
        <v>8.5442936824025413</v>
      </c>
      <c r="L5986">
        <v>644.14493371200945</v>
      </c>
      <c r="M5986">
        <v>0</v>
      </c>
    </row>
    <row r="5987" spans="1:15" x14ac:dyDescent="0.15">
      <c r="A5987">
        <v>295</v>
      </c>
      <c r="B5987" t="s">
        <v>78</v>
      </c>
      <c r="C5987" t="s">
        <v>464</v>
      </c>
      <c r="D5987">
        <v>11</v>
      </c>
      <c r="E5987">
        <v>4516015.625</v>
      </c>
      <c r="F5987">
        <v>4527636.71875</v>
      </c>
      <c r="G5987">
        <v>4521826.171875</v>
      </c>
      <c r="H5987">
        <v>17923070.024624836</v>
      </c>
      <c r="I5987">
        <v>2.5067682945478099E-7</v>
      </c>
      <c r="J5987">
        <v>1.2814157329847632E-5</v>
      </c>
      <c r="K5987">
        <v>4.5452676955483495</v>
      </c>
      <c r="L5987">
        <v>296.36795717852499</v>
      </c>
      <c r="M5987">
        <v>0</v>
      </c>
    </row>
    <row r="5988" spans="1:15" x14ac:dyDescent="0.15">
      <c r="A5988">
        <v>295</v>
      </c>
      <c r="B5988" t="s">
        <v>78</v>
      </c>
      <c r="C5988" t="s">
        <v>464</v>
      </c>
      <c r="D5988">
        <v>12</v>
      </c>
      <c r="E5988">
        <v>4516015.625</v>
      </c>
      <c r="F5988">
        <v>4521826.171875</v>
      </c>
      <c r="G5988">
        <v>4518920.8984375</v>
      </c>
      <c r="H5988">
        <v>10515626.657193828</v>
      </c>
      <c r="I5988">
        <v>1.4971445115814829E-7</v>
      </c>
      <c r="J5988">
        <v>1.2713194951551E-5</v>
      </c>
      <c r="K5988">
        <v>2.666749506514337</v>
      </c>
      <c r="L5988">
        <v>132.70216260766591</v>
      </c>
      <c r="M5988">
        <v>0</v>
      </c>
    </row>
    <row r="5989" spans="1:15" x14ac:dyDescent="0.15">
      <c r="A5989">
        <v>295</v>
      </c>
      <c r="B5989" t="s">
        <v>78</v>
      </c>
      <c r="C5989" t="s">
        <v>464</v>
      </c>
      <c r="D5989">
        <v>13</v>
      </c>
      <c r="E5989">
        <v>4516015.625</v>
      </c>
      <c r="F5989">
        <v>4518920.8984375</v>
      </c>
      <c r="G5989">
        <v>4517468.26171875</v>
      </c>
      <c r="H5989">
        <v>6928901.6784975296</v>
      </c>
      <c r="I5989">
        <v>9.9538970951075883E-8</v>
      </c>
      <c r="J5989">
        <v>1.2663019471343927E-5</v>
      </c>
      <c r="K5989">
        <v>1.757160627149019</v>
      </c>
      <c r="L5989">
        <v>53.38019609818592</v>
      </c>
      <c r="M5989">
        <v>0</v>
      </c>
    </row>
    <row r="5990" spans="1:15" x14ac:dyDescent="0.15">
      <c r="A5990">
        <v>295</v>
      </c>
      <c r="B5990" t="s">
        <v>78</v>
      </c>
      <c r="C5990" t="s">
        <v>464</v>
      </c>
      <c r="D5990">
        <v>14</v>
      </c>
      <c r="E5990">
        <v>4516015.625</v>
      </c>
      <c r="F5990">
        <v>4517468.26171875</v>
      </c>
      <c r="G5990">
        <v>4516741.943359375</v>
      </c>
      <c r="H5990">
        <v>5164423.8927566083</v>
      </c>
      <c r="I5990">
        <v>7.4526398479092982E-8</v>
      </c>
      <c r="J5990">
        <v>1.2638006898871944E-5</v>
      </c>
      <c r="K5990">
        <v>1.3096913114557793</v>
      </c>
      <c r="L5990">
        <v>14.339582768271082</v>
      </c>
      <c r="M5990">
        <v>0</v>
      </c>
    </row>
    <row r="5991" spans="1:15" x14ac:dyDescent="0.15">
      <c r="A5991">
        <v>295</v>
      </c>
      <c r="B5991" t="s">
        <v>78</v>
      </c>
      <c r="C5991" t="s">
        <v>464</v>
      </c>
      <c r="D5991">
        <v>15</v>
      </c>
      <c r="E5991">
        <v>4516015.625</v>
      </c>
      <c r="F5991">
        <v>4516741.943359375</v>
      </c>
      <c r="G5991">
        <v>4516378.7841796875</v>
      </c>
      <c r="H5991">
        <v>4289378.0738322726</v>
      </c>
      <c r="I5991">
        <v>6.2038986447673184E-8</v>
      </c>
      <c r="J5991">
        <v>1.2625519486840525E-5</v>
      </c>
      <c r="K5991">
        <v>1.0877808079864002</v>
      </c>
      <c r="L5991">
        <v>-5.0261663424372234</v>
      </c>
      <c r="M5991">
        <v>0</v>
      </c>
    </row>
    <row r="5992" spans="1:15" x14ac:dyDescent="0.15">
      <c r="A5992">
        <v>295</v>
      </c>
      <c r="B5992" t="s">
        <v>78</v>
      </c>
      <c r="C5992" t="s">
        <v>464</v>
      </c>
      <c r="D5992">
        <v>16</v>
      </c>
      <c r="E5992">
        <v>4516378.7841796875</v>
      </c>
      <c r="F5992">
        <v>4516741.943359375</v>
      </c>
      <c r="G5992">
        <v>4516560.3637695313</v>
      </c>
      <c r="H5992">
        <v>4726231.7647989746</v>
      </c>
      <c r="I5992">
        <v>6.8280109123265739E-8</v>
      </c>
      <c r="J5992">
        <v>1.2631760609516117E-5</v>
      </c>
      <c r="K5992">
        <v>1.1985663467642957</v>
      </c>
      <c r="L5992">
        <v>4.6422804998105054</v>
      </c>
      <c r="M5992">
        <v>0</v>
      </c>
    </row>
    <row r="5993" spans="1:15" x14ac:dyDescent="0.15">
      <c r="A5993">
        <v>295</v>
      </c>
      <c r="B5993" t="s">
        <v>78</v>
      </c>
      <c r="C5993" t="s">
        <v>464</v>
      </c>
      <c r="D5993">
        <v>17</v>
      </c>
      <c r="E5993">
        <v>4516378.7841796875</v>
      </c>
      <c r="F5993">
        <v>4516560.3637695313</v>
      </c>
      <c r="G5993">
        <v>4516469.5739746094</v>
      </c>
      <c r="H5993">
        <v>4507620.0707032466</v>
      </c>
      <c r="I5993">
        <v>6.5158649374879053E-8</v>
      </c>
      <c r="J5993">
        <v>1.262863914976773E-5</v>
      </c>
      <c r="K5993">
        <v>1.1431267000030423</v>
      </c>
      <c r="L5993">
        <v>-0.19593851184908911</v>
      </c>
      <c r="M5993">
        <v>0</v>
      </c>
    </row>
    <row r="5994" spans="1:15" x14ac:dyDescent="0.15">
      <c r="A5994">
        <v>295</v>
      </c>
      <c r="B5994" t="s">
        <v>78</v>
      </c>
      <c r="C5994" t="s">
        <v>465</v>
      </c>
      <c r="D5994">
        <v>17</v>
      </c>
      <c r="E5994">
        <v>4516378.7841796875</v>
      </c>
      <c r="F5994">
        <v>4516560.3637695313</v>
      </c>
      <c r="G5994">
        <v>4516469.5739746094</v>
      </c>
      <c r="H5994">
        <v>4507620.0707032466</v>
      </c>
      <c r="I5994">
        <v>6.5158649374879053E-8</v>
      </c>
      <c r="J5994">
        <v>1.262863914976773E-5</v>
      </c>
      <c r="K5994">
        <v>1.1431267000030423</v>
      </c>
      <c r="L5994">
        <v>-0.19593851184908911</v>
      </c>
      <c r="M5994">
        <v>0</v>
      </c>
      <c r="N5994" t="s">
        <v>466</v>
      </c>
      <c r="O5994" t="s">
        <v>467</v>
      </c>
    </row>
    <row r="5995" spans="1:15" x14ac:dyDescent="0.15">
      <c r="A5995">
        <v>296</v>
      </c>
      <c r="B5995" t="s">
        <v>312</v>
      </c>
      <c r="C5995" t="s">
        <v>461</v>
      </c>
      <c r="D5995">
        <v>0</v>
      </c>
      <c r="E5995">
        <v>100000</v>
      </c>
      <c r="F5995">
        <v>12000000</v>
      </c>
      <c r="G5995">
        <v>100000</v>
      </c>
      <c r="H5995">
        <v>4116.6320728925093</v>
      </c>
      <c r="I5995">
        <v>-1.3602534255488589E-4</v>
      </c>
      <c r="J5995">
        <v>-6.8974505432774756E-5</v>
      </c>
      <c r="K5995">
        <v>8.9381219392392869E-4</v>
      </c>
      <c r="L5995">
        <v>-95.883367927107486</v>
      </c>
      <c r="M5995">
        <v>0</v>
      </c>
      <c r="O5995" t="s">
        <v>462</v>
      </c>
    </row>
    <row r="5996" spans="1:15" x14ac:dyDescent="0.15">
      <c r="A5996">
        <v>296</v>
      </c>
      <c r="B5996" t="s">
        <v>312</v>
      </c>
      <c r="C5996" t="s">
        <v>461</v>
      </c>
      <c r="D5996">
        <v>0</v>
      </c>
      <c r="E5996">
        <v>100000</v>
      </c>
      <c r="F5996">
        <v>12000000</v>
      </c>
      <c r="G5996">
        <v>12000000</v>
      </c>
      <c r="H5996">
        <v>4.3815139655740968E+16</v>
      </c>
      <c r="I5996">
        <v>96.86269968555473</v>
      </c>
      <c r="J5996">
        <v>96.862766736391848</v>
      </c>
      <c r="K5996">
        <v>9513239320.2349091</v>
      </c>
      <c r="L5996">
        <v>365126163697.84137</v>
      </c>
      <c r="M5996">
        <v>0</v>
      </c>
      <c r="O5996" t="s">
        <v>463</v>
      </c>
    </row>
    <row r="5997" spans="1:15" x14ac:dyDescent="0.15">
      <c r="A5997">
        <v>296</v>
      </c>
      <c r="B5997" t="s">
        <v>312</v>
      </c>
      <c r="C5997" t="s">
        <v>464</v>
      </c>
      <c r="D5997">
        <v>1</v>
      </c>
      <c r="E5997">
        <v>100000</v>
      </c>
      <c r="F5997">
        <v>12000000</v>
      </c>
      <c r="G5997">
        <v>6050000</v>
      </c>
      <c r="H5997">
        <v>22276.942822905687</v>
      </c>
      <c r="I5997">
        <v>-8.3410994878058153E-5</v>
      </c>
      <c r="J5997">
        <v>-1.6360157755947021E-5</v>
      </c>
      <c r="K5997">
        <v>4.8368187357751176E-3</v>
      </c>
      <c r="L5997">
        <v>-99.631786069042874</v>
      </c>
      <c r="M5997">
        <v>0</v>
      </c>
    </row>
    <row r="5998" spans="1:15" x14ac:dyDescent="0.15">
      <c r="A5998">
        <v>296</v>
      </c>
      <c r="B5998" t="s">
        <v>312</v>
      </c>
      <c r="C5998" t="s">
        <v>464</v>
      </c>
      <c r="D5998">
        <v>2</v>
      </c>
      <c r="E5998">
        <v>6050000</v>
      </c>
      <c r="F5998">
        <v>12000000</v>
      </c>
      <c r="G5998">
        <v>9025000</v>
      </c>
      <c r="H5998">
        <v>-636941.37580597005</v>
      </c>
      <c r="I5998">
        <v>-4.5346680819593148E-5</v>
      </c>
      <c r="J5998">
        <v>2.1704156302517984E-5</v>
      </c>
      <c r="K5998">
        <v>-0.13829410994945746</v>
      </c>
      <c r="L5998">
        <v>-107.05752216959523</v>
      </c>
      <c r="M5998">
        <v>0</v>
      </c>
    </row>
    <row r="5999" spans="1:15" x14ac:dyDescent="0.15">
      <c r="A5999">
        <v>296</v>
      </c>
      <c r="B5999" t="s">
        <v>312</v>
      </c>
      <c r="C5999" t="s">
        <v>464</v>
      </c>
      <c r="D5999">
        <v>3</v>
      </c>
      <c r="E5999">
        <v>9025000</v>
      </c>
      <c r="F5999">
        <v>12000000</v>
      </c>
      <c r="G5999">
        <v>10512500</v>
      </c>
      <c r="H5999">
        <v>3906229302336.1841</v>
      </c>
      <c r="I5999">
        <v>3.4984420766377866E-2</v>
      </c>
      <c r="J5999">
        <v>3.505147160349998E-2</v>
      </c>
      <c r="K5999">
        <v>848129.0824316541</v>
      </c>
      <c r="L5999">
        <v>37157848.179178923</v>
      </c>
      <c r="M5999">
        <v>0</v>
      </c>
    </row>
    <row r="6000" spans="1:15" x14ac:dyDescent="0.15">
      <c r="A6000">
        <v>296</v>
      </c>
      <c r="B6000" t="s">
        <v>312</v>
      </c>
      <c r="C6000" t="s">
        <v>464</v>
      </c>
      <c r="D6000">
        <v>4</v>
      </c>
      <c r="E6000">
        <v>9025000</v>
      </c>
      <c r="F6000">
        <v>10512500</v>
      </c>
      <c r="G6000">
        <v>9768750</v>
      </c>
      <c r="H6000">
        <v>28970212421.371655</v>
      </c>
      <c r="I6000">
        <v>7.0683729904456947E-4</v>
      </c>
      <c r="J6000">
        <v>7.7388813616668061E-4</v>
      </c>
      <c r="K6000">
        <v>6290.0761263792865</v>
      </c>
      <c r="L6000">
        <v>296460.07597053517</v>
      </c>
      <c r="M6000">
        <v>0</v>
      </c>
    </row>
    <row r="6001" spans="1:15" x14ac:dyDescent="0.15">
      <c r="A6001">
        <v>296</v>
      </c>
      <c r="B6001" t="s">
        <v>312</v>
      </c>
      <c r="C6001" t="s">
        <v>464</v>
      </c>
      <c r="D6001">
        <v>5</v>
      </c>
      <c r="E6001">
        <v>9025000</v>
      </c>
      <c r="F6001">
        <v>9768750</v>
      </c>
      <c r="G6001">
        <v>9396875</v>
      </c>
      <c r="H6001">
        <v>1008868168.239593</v>
      </c>
      <c r="I6001">
        <v>5.1335732585099729E-5</v>
      </c>
      <c r="J6001">
        <v>1.1838656970721086E-4</v>
      </c>
      <c r="K6001">
        <v>219.04767170524627</v>
      </c>
      <c r="L6001">
        <v>10636.209306174585</v>
      </c>
      <c r="M6001">
        <v>0</v>
      </c>
    </row>
    <row r="6002" spans="1:15" x14ac:dyDescent="0.15">
      <c r="A6002">
        <v>296</v>
      </c>
      <c r="B6002" t="s">
        <v>312</v>
      </c>
      <c r="C6002" t="s">
        <v>464</v>
      </c>
      <c r="D6002">
        <v>6</v>
      </c>
      <c r="E6002">
        <v>9025000</v>
      </c>
      <c r="F6002">
        <v>9396875</v>
      </c>
      <c r="G6002">
        <v>9210937.5</v>
      </c>
      <c r="H6002">
        <v>-130735489.64473748</v>
      </c>
      <c r="I6002">
        <v>-2.0448102711364978E-5</v>
      </c>
      <c r="J6002">
        <v>4.6602734410746158E-5</v>
      </c>
      <c r="K6002">
        <v>-28.385576547523794</v>
      </c>
      <c r="L6002">
        <v>-1519.35052370877</v>
      </c>
      <c r="M6002">
        <v>0</v>
      </c>
    </row>
    <row r="6003" spans="1:15" x14ac:dyDescent="0.15">
      <c r="A6003">
        <v>296</v>
      </c>
      <c r="B6003" t="s">
        <v>312</v>
      </c>
      <c r="C6003" t="s">
        <v>464</v>
      </c>
      <c r="D6003">
        <v>7</v>
      </c>
      <c r="E6003">
        <v>9210937.5</v>
      </c>
      <c r="F6003">
        <v>9396875</v>
      </c>
      <c r="G6003">
        <v>9303906.25</v>
      </c>
      <c r="H6003">
        <v>105742140.88029818</v>
      </c>
      <c r="I6003">
        <v>7.1883371325611931E-6</v>
      </c>
      <c r="J6003">
        <v>7.4239174254672329E-5</v>
      </c>
      <c r="K6003">
        <v>22.958965789727095</v>
      </c>
      <c r="L6003">
        <v>1036.5348923232989</v>
      </c>
      <c r="M6003">
        <v>0</v>
      </c>
    </row>
    <row r="6004" spans="1:15" x14ac:dyDescent="0.15">
      <c r="A6004">
        <v>296</v>
      </c>
      <c r="B6004" t="s">
        <v>312</v>
      </c>
      <c r="C6004" t="s">
        <v>464</v>
      </c>
      <c r="D6004">
        <v>8</v>
      </c>
      <c r="E6004">
        <v>9210937.5</v>
      </c>
      <c r="F6004">
        <v>9303906.25</v>
      </c>
      <c r="G6004">
        <v>9257421.875</v>
      </c>
      <c r="H6004">
        <v>-98102974.197617337</v>
      </c>
      <c r="I6004">
        <v>-8.2385709809972021E-6</v>
      </c>
      <c r="J6004">
        <v>5.8812266141113934E-5</v>
      </c>
      <c r="K6004">
        <v>-21.300333147437076</v>
      </c>
      <c r="L6004">
        <v>-1159.7224100000017</v>
      </c>
      <c r="M6004">
        <v>0</v>
      </c>
    </row>
    <row r="6005" spans="1:15" x14ac:dyDescent="0.15">
      <c r="A6005">
        <v>296</v>
      </c>
      <c r="B6005" t="s">
        <v>312</v>
      </c>
      <c r="C6005" t="s">
        <v>464</v>
      </c>
      <c r="D6005">
        <v>9</v>
      </c>
      <c r="E6005">
        <v>9257421.875</v>
      </c>
      <c r="F6005">
        <v>9303906.25</v>
      </c>
      <c r="G6005">
        <v>9280664.0625</v>
      </c>
      <c r="H6005">
        <v>-13079231.023799166</v>
      </c>
      <c r="I6005">
        <v>-9.7591193081819584E-7</v>
      </c>
      <c r="J6005">
        <v>6.607492519129294E-5</v>
      </c>
      <c r="K6005">
        <v>-2.8397913559483401</v>
      </c>
      <c r="L6005">
        <v>-240.92990475377599</v>
      </c>
      <c r="M6005">
        <v>0</v>
      </c>
    </row>
    <row r="6006" spans="1:15" x14ac:dyDescent="0.15">
      <c r="A6006">
        <v>296</v>
      </c>
      <c r="B6006" t="s">
        <v>312</v>
      </c>
      <c r="C6006" t="s">
        <v>464</v>
      </c>
      <c r="D6006">
        <v>10</v>
      </c>
      <c r="E6006">
        <v>9280664.0625</v>
      </c>
      <c r="F6006">
        <v>9303906.25</v>
      </c>
      <c r="G6006">
        <v>9292285.15625</v>
      </c>
      <c r="H6006">
        <v>42001476.604185179</v>
      </c>
      <c r="I6006">
        <v>2.9867603814889084E-6</v>
      </c>
      <c r="J6006">
        <v>7.0037597503600044E-5</v>
      </c>
      <c r="K6006">
        <v>9.1194528164993898</v>
      </c>
      <c r="L6006">
        <v>352.00374179148974</v>
      </c>
      <c r="M6006">
        <v>0</v>
      </c>
    </row>
    <row r="6007" spans="1:15" x14ac:dyDescent="0.15">
      <c r="A6007">
        <v>296</v>
      </c>
      <c r="B6007" t="s">
        <v>312</v>
      </c>
      <c r="C6007" t="s">
        <v>464</v>
      </c>
      <c r="D6007">
        <v>11</v>
      </c>
      <c r="E6007">
        <v>9280664.0625</v>
      </c>
      <c r="F6007">
        <v>9292285.15625</v>
      </c>
      <c r="G6007">
        <v>9286474.609375</v>
      </c>
      <c r="H6007">
        <v>13410374.915625002</v>
      </c>
      <c r="I6007">
        <v>9.7643069005215672E-7</v>
      </c>
      <c r="J6007">
        <v>6.8027267812163292E-5</v>
      </c>
      <c r="K6007">
        <v>2.9116900447834078</v>
      </c>
      <c r="L6007">
        <v>44.407597928354747</v>
      </c>
      <c r="M6007">
        <v>0</v>
      </c>
    </row>
    <row r="6008" spans="1:15" x14ac:dyDescent="0.15">
      <c r="A6008">
        <v>296</v>
      </c>
      <c r="B6008" t="s">
        <v>312</v>
      </c>
      <c r="C6008" t="s">
        <v>464</v>
      </c>
      <c r="D6008">
        <v>12</v>
      </c>
      <c r="E6008">
        <v>9280664.0625</v>
      </c>
      <c r="F6008">
        <v>9286474.609375</v>
      </c>
      <c r="G6008">
        <v>9283569.3359375</v>
      </c>
      <c r="H6008">
        <v>-93324.499270002605</v>
      </c>
      <c r="I6008">
        <v>-6.8780080537939438E-9</v>
      </c>
      <c r="J6008">
        <v>6.7043959114057342E-5</v>
      </c>
      <c r="K6008">
        <v>-2.0262820179789035E-2</v>
      </c>
      <c r="L6008">
        <v>-101.00526527990409</v>
      </c>
      <c r="M6008">
        <v>0</v>
      </c>
    </row>
    <row r="6009" spans="1:15" x14ac:dyDescent="0.15">
      <c r="A6009">
        <v>296</v>
      </c>
      <c r="B6009" t="s">
        <v>312</v>
      </c>
      <c r="C6009" t="s">
        <v>464</v>
      </c>
      <c r="D6009">
        <v>13</v>
      </c>
      <c r="E6009">
        <v>9283569.3359375</v>
      </c>
      <c r="F6009">
        <v>9286474.609375</v>
      </c>
      <c r="G6009">
        <v>9285021.97265625</v>
      </c>
      <c r="H6009">
        <v>6593362.6855090298</v>
      </c>
      <c r="I6009">
        <v>4.8297996669997769E-7</v>
      </c>
      <c r="J6009">
        <v>6.7533817088811113E-5</v>
      </c>
      <c r="K6009">
        <v>1.4315653823126768</v>
      </c>
      <c r="L6009">
        <v>-28.989261361728289</v>
      </c>
      <c r="M6009">
        <v>0</v>
      </c>
    </row>
    <row r="6010" spans="1:15" x14ac:dyDescent="0.15">
      <c r="A6010">
        <v>296</v>
      </c>
      <c r="B6010" t="s">
        <v>312</v>
      </c>
      <c r="C6010" t="s">
        <v>464</v>
      </c>
      <c r="D6010">
        <v>14</v>
      </c>
      <c r="E6010">
        <v>9285021.97265625</v>
      </c>
      <c r="F6010">
        <v>9286474.609375</v>
      </c>
      <c r="G6010">
        <v>9285748.291015625</v>
      </c>
      <c r="H6010">
        <v>9985553.3112674057</v>
      </c>
      <c r="I6010">
        <v>7.2925695390029519E-7</v>
      </c>
      <c r="J6010">
        <v>6.7780094076011431E-5</v>
      </c>
      <c r="K6010">
        <v>2.168085258689894</v>
      </c>
      <c r="L6010">
        <v>7.5363341576776666</v>
      </c>
      <c r="M6010">
        <v>0</v>
      </c>
    </row>
    <row r="6011" spans="1:15" x14ac:dyDescent="0.15">
      <c r="A6011">
        <v>296</v>
      </c>
      <c r="B6011" t="s">
        <v>312</v>
      </c>
      <c r="C6011" t="s">
        <v>464</v>
      </c>
      <c r="D6011">
        <v>15</v>
      </c>
      <c r="E6011">
        <v>9285021.97265625</v>
      </c>
      <c r="F6011">
        <v>9285748.291015625</v>
      </c>
      <c r="G6011">
        <v>9285385.1318359375</v>
      </c>
      <c r="H6011">
        <v>8285296.6492751539</v>
      </c>
      <c r="I6011">
        <v>6.0600006498821727E-7</v>
      </c>
      <c r="J6011">
        <v>6.7656837187099353E-5</v>
      </c>
      <c r="K6011">
        <v>1.7989217992454212</v>
      </c>
      <c r="L6011">
        <v>-10.770565446250291</v>
      </c>
      <c r="M6011">
        <v>0</v>
      </c>
    </row>
    <row r="6012" spans="1:15" x14ac:dyDescent="0.15">
      <c r="A6012">
        <v>296</v>
      </c>
      <c r="B6012" t="s">
        <v>312</v>
      </c>
      <c r="C6012" t="s">
        <v>464</v>
      </c>
      <c r="D6012">
        <v>16</v>
      </c>
      <c r="E6012">
        <v>9285385.1318359375</v>
      </c>
      <c r="F6012">
        <v>9285748.291015625</v>
      </c>
      <c r="G6012">
        <v>9285566.7114257813</v>
      </c>
      <c r="H6012">
        <v>9134443.4650423322</v>
      </c>
      <c r="I6012">
        <v>6.6760322103408959E-7</v>
      </c>
      <c r="J6012">
        <v>6.7718440343145225E-5</v>
      </c>
      <c r="K6012">
        <v>1.9832904202261861</v>
      </c>
      <c r="L6012">
        <v>-1.627506980241644</v>
      </c>
      <c r="M6012">
        <v>0</v>
      </c>
    </row>
    <row r="6013" spans="1:15" x14ac:dyDescent="0.15">
      <c r="A6013">
        <v>296</v>
      </c>
      <c r="B6013" t="s">
        <v>312</v>
      </c>
      <c r="C6013" t="s">
        <v>464</v>
      </c>
      <c r="D6013">
        <v>17</v>
      </c>
      <c r="E6013">
        <v>9285566.7114257813</v>
      </c>
      <c r="F6013">
        <v>9285748.291015625</v>
      </c>
      <c r="G6013">
        <v>9285657.5012207031</v>
      </c>
      <c r="H6013">
        <v>9559742.9413653575</v>
      </c>
      <c r="I6013">
        <v>6.9842303941460081E-7</v>
      </c>
      <c r="J6013">
        <v>6.7749260161525737E-5</v>
      </c>
      <c r="K6013">
        <v>2.075632376290256</v>
      </c>
      <c r="L6013">
        <v>2.9517074058419963</v>
      </c>
      <c r="M6013">
        <v>0</v>
      </c>
    </row>
    <row r="6014" spans="1:15" x14ac:dyDescent="0.15">
      <c r="A6014">
        <v>296</v>
      </c>
      <c r="B6014" t="s">
        <v>312</v>
      </c>
      <c r="C6014" t="s">
        <v>464</v>
      </c>
      <c r="D6014">
        <v>18</v>
      </c>
      <c r="E6014">
        <v>9285566.7114257813</v>
      </c>
      <c r="F6014">
        <v>9285657.5012207031</v>
      </c>
      <c r="G6014">
        <v>9285612.1063232422</v>
      </c>
      <c r="H6014">
        <v>9347029.3557094373</v>
      </c>
      <c r="I6014">
        <v>6.8301136861695149E-7</v>
      </c>
      <c r="J6014">
        <v>6.7733848490728087E-5</v>
      </c>
      <c r="K6014">
        <v>2.0294475355500552</v>
      </c>
      <c r="L6014">
        <v>0.66142381011556217</v>
      </c>
      <c r="M6014">
        <v>0</v>
      </c>
    </row>
    <row r="6015" spans="1:15" x14ac:dyDescent="0.15">
      <c r="A6015">
        <v>296</v>
      </c>
      <c r="B6015" t="s">
        <v>312</v>
      </c>
      <c r="C6015" t="s">
        <v>465</v>
      </c>
      <c r="D6015">
        <v>18</v>
      </c>
      <c r="E6015">
        <v>9285566.7114257813</v>
      </c>
      <c r="F6015">
        <v>9285657.5012207031</v>
      </c>
      <c r="G6015">
        <v>9285612.1063232422</v>
      </c>
      <c r="H6015">
        <v>9347029.3557094373</v>
      </c>
      <c r="I6015">
        <v>6.8301136861695149E-7</v>
      </c>
      <c r="J6015">
        <v>6.7733848490728087E-5</v>
      </c>
      <c r="K6015">
        <v>2.0294475355500552</v>
      </c>
      <c r="L6015">
        <v>0.66142381011556217</v>
      </c>
      <c r="M6015">
        <v>0</v>
      </c>
      <c r="N6015" t="s">
        <v>466</v>
      </c>
      <c r="O6015" t="s">
        <v>467</v>
      </c>
    </row>
    <row r="6016" spans="1:15" x14ac:dyDescent="0.15">
      <c r="A6016">
        <v>297</v>
      </c>
      <c r="B6016" t="s">
        <v>313</v>
      </c>
      <c r="C6016" t="s">
        <v>461</v>
      </c>
      <c r="D6016">
        <v>0</v>
      </c>
      <c r="E6016">
        <v>100000</v>
      </c>
      <c r="F6016">
        <v>12000000</v>
      </c>
      <c r="G6016">
        <v>100000</v>
      </c>
      <c r="H6016">
        <v>10686.688699703549</v>
      </c>
      <c r="I6016">
        <v>-9.2819961396231349E-5</v>
      </c>
      <c r="J6016">
        <v>-3.2264654260420521E-5</v>
      </c>
      <c r="K6016">
        <v>3.2573685364035935E-3</v>
      </c>
      <c r="L6016">
        <v>-89.313311300296448</v>
      </c>
      <c r="M6016">
        <v>0</v>
      </c>
      <c r="O6016" t="s">
        <v>462</v>
      </c>
    </row>
    <row r="6017" spans="1:15" x14ac:dyDescent="0.15">
      <c r="A6017">
        <v>297</v>
      </c>
      <c r="B6017" t="s">
        <v>313</v>
      </c>
      <c r="C6017" t="s">
        <v>461</v>
      </c>
      <c r="D6017">
        <v>0</v>
      </c>
      <c r="E6017">
        <v>100000</v>
      </c>
      <c r="F6017">
        <v>12000000</v>
      </c>
      <c r="G6017">
        <v>12000000</v>
      </c>
      <c r="H6017">
        <v>3.5943886197067046E+17</v>
      </c>
      <c r="I6017">
        <v>536.87086144469288</v>
      </c>
      <c r="J6017">
        <v>536.87092200000006</v>
      </c>
      <c r="K6017">
        <v>109559178960.31303</v>
      </c>
      <c r="L6017">
        <v>2995323849655.5874</v>
      </c>
      <c r="M6017">
        <v>5</v>
      </c>
      <c r="O6017" t="s">
        <v>463</v>
      </c>
    </row>
    <row r="6018" spans="1:15" x14ac:dyDescent="0.15">
      <c r="A6018">
        <v>297</v>
      </c>
      <c r="B6018" t="s">
        <v>313</v>
      </c>
      <c r="C6018" t="s">
        <v>464</v>
      </c>
      <c r="D6018">
        <v>1</v>
      </c>
      <c r="E6018">
        <v>100000</v>
      </c>
      <c r="F6018">
        <v>12000000</v>
      </c>
      <c r="G6018">
        <v>6050000</v>
      </c>
      <c r="H6018">
        <v>40911934171.831726</v>
      </c>
      <c r="I6018">
        <v>8.1556789797563299E-4</v>
      </c>
      <c r="J6018">
        <v>8.7612320511144381E-4</v>
      </c>
      <c r="K6018">
        <v>12470.209517606374</v>
      </c>
      <c r="L6018">
        <v>676130.31688978057</v>
      </c>
      <c r="M6018">
        <v>0</v>
      </c>
    </row>
    <row r="6019" spans="1:15" x14ac:dyDescent="0.15">
      <c r="A6019">
        <v>297</v>
      </c>
      <c r="B6019" t="s">
        <v>313</v>
      </c>
      <c r="C6019" t="s">
        <v>464</v>
      </c>
      <c r="D6019">
        <v>2</v>
      </c>
      <c r="E6019">
        <v>100000</v>
      </c>
      <c r="F6019">
        <v>6050000</v>
      </c>
      <c r="G6019">
        <v>3075000</v>
      </c>
      <c r="H6019">
        <v>34047.108672678165</v>
      </c>
      <c r="I6019">
        <v>-6.9045295144466972E-5</v>
      </c>
      <c r="J6019">
        <v>-8.4899880086561555E-6</v>
      </c>
      <c r="K6019">
        <v>1.0377768424093076E-2</v>
      </c>
      <c r="L6019">
        <v>-98.892776953734042</v>
      </c>
      <c r="M6019">
        <v>0</v>
      </c>
    </row>
    <row r="6020" spans="1:15" x14ac:dyDescent="0.15">
      <c r="A6020">
        <v>297</v>
      </c>
      <c r="B6020" t="s">
        <v>313</v>
      </c>
      <c r="C6020" t="s">
        <v>464</v>
      </c>
      <c r="D6020">
        <v>3</v>
      </c>
      <c r="E6020">
        <v>3075000</v>
      </c>
      <c r="F6020">
        <v>6050000</v>
      </c>
      <c r="G6020">
        <v>4562500</v>
      </c>
      <c r="H6020">
        <v>-81097.428351710783</v>
      </c>
      <c r="I6020">
        <v>-5.6562059486664433E-5</v>
      </c>
      <c r="J6020">
        <v>3.9932476491463865E-6</v>
      </c>
      <c r="K6020">
        <v>-2.4718995651425255E-2</v>
      </c>
      <c r="L6020">
        <v>-101.77747788168134</v>
      </c>
      <c r="M6020">
        <v>0</v>
      </c>
    </row>
    <row r="6021" spans="1:15" x14ac:dyDescent="0.15">
      <c r="A6021">
        <v>297</v>
      </c>
      <c r="B6021" t="s">
        <v>313</v>
      </c>
      <c r="C6021" t="s">
        <v>464</v>
      </c>
      <c r="D6021">
        <v>4</v>
      </c>
      <c r="E6021">
        <v>4562500</v>
      </c>
      <c r="F6021">
        <v>6050000</v>
      </c>
      <c r="G6021">
        <v>5306250</v>
      </c>
      <c r="H6021">
        <v>-1179248.2143437781</v>
      </c>
      <c r="I6021">
        <v>-3.8311144732266732E-5</v>
      </c>
      <c r="J6021">
        <v>2.2244162403544086E-5</v>
      </c>
      <c r="K6021">
        <v>-0.35944211887823591</v>
      </c>
      <c r="L6021">
        <v>-122.223759045348</v>
      </c>
      <c r="M6021">
        <v>0</v>
      </c>
    </row>
    <row r="6022" spans="1:15" x14ac:dyDescent="0.15">
      <c r="A6022">
        <v>297</v>
      </c>
      <c r="B6022" t="s">
        <v>313</v>
      </c>
      <c r="C6022" t="s">
        <v>464</v>
      </c>
      <c r="D6022">
        <v>5</v>
      </c>
      <c r="E6022">
        <v>5306250</v>
      </c>
      <c r="F6022">
        <v>6050000</v>
      </c>
      <c r="G6022">
        <v>5678125</v>
      </c>
      <c r="H6022">
        <v>1752171983.9652574</v>
      </c>
      <c r="I6022">
        <v>7.0982964293529581E-5</v>
      </c>
      <c r="J6022">
        <v>1.315382714293404E-4</v>
      </c>
      <c r="K6022">
        <v>534.07281257239367</v>
      </c>
      <c r="L6022">
        <v>30758.284802910421</v>
      </c>
      <c r="M6022">
        <v>0</v>
      </c>
    </row>
    <row r="6023" spans="1:15" x14ac:dyDescent="0.15">
      <c r="A6023">
        <v>297</v>
      </c>
      <c r="B6023" t="s">
        <v>313</v>
      </c>
      <c r="C6023" t="s">
        <v>464</v>
      </c>
      <c r="D6023">
        <v>6</v>
      </c>
      <c r="E6023">
        <v>5306250</v>
      </c>
      <c r="F6023">
        <v>5678125</v>
      </c>
      <c r="G6023">
        <v>5492187.5</v>
      </c>
      <c r="H6023">
        <v>-109882565.75477</v>
      </c>
      <c r="I6023">
        <v>-8.9268344815039531E-6</v>
      </c>
      <c r="J6023">
        <v>5.1628472654306869E-5</v>
      </c>
      <c r="K6023">
        <v>-33.492882823359096</v>
      </c>
      <c r="L6023">
        <v>-2100.7067448948164</v>
      </c>
      <c r="M6023">
        <v>0</v>
      </c>
    </row>
    <row r="6024" spans="1:15" x14ac:dyDescent="0.15">
      <c r="A6024">
        <v>297</v>
      </c>
      <c r="B6024" t="s">
        <v>313</v>
      </c>
      <c r="C6024" t="s">
        <v>464</v>
      </c>
      <c r="D6024">
        <v>7</v>
      </c>
      <c r="E6024">
        <v>5492187.5</v>
      </c>
      <c r="F6024">
        <v>5678125</v>
      </c>
      <c r="G6024">
        <v>5585156.25</v>
      </c>
      <c r="H6024">
        <v>415688592.70043182</v>
      </c>
      <c r="I6024">
        <v>2.1768701442352999E-5</v>
      </c>
      <c r="J6024">
        <v>8.2324008578163821E-5</v>
      </c>
      <c r="K6024">
        <v>126.70444333630087</v>
      </c>
      <c r="L6024">
        <v>7342.738825801549</v>
      </c>
      <c r="M6024">
        <v>0</v>
      </c>
    </row>
    <row r="6025" spans="1:15" x14ac:dyDescent="0.15">
      <c r="A6025">
        <v>297</v>
      </c>
      <c r="B6025" t="s">
        <v>313</v>
      </c>
      <c r="C6025" t="s">
        <v>464</v>
      </c>
      <c r="D6025">
        <v>8</v>
      </c>
      <c r="E6025">
        <v>5492187.5</v>
      </c>
      <c r="F6025">
        <v>5585156.25</v>
      </c>
      <c r="G6025">
        <v>5538671.875</v>
      </c>
      <c r="H6025">
        <v>74949711.393370226</v>
      </c>
      <c r="I6025">
        <v>4.6228018541024827E-6</v>
      </c>
      <c r="J6025">
        <v>6.5178108989913305E-5</v>
      </c>
      <c r="K6025">
        <v>22.845133657918431</v>
      </c>
      <c r="L6025">
        <v>1253.2072866000972</v>
      </c>
      <c r="M6025">
        <v>0</v>
      </c>
    </row>
    <row r="6026" spans="1:15" x14ac:dyDescent="0.15">
      <c r="A6026">
        <v>297</v>
      </c>
      <c r="B6026" t="s">
        <v>313</v>
      </c>
      <c r="C6026" t="s">
        <v>464</v>
      </c>
      <c r="D6026">
        <v>9</v>
      </c>
      <c r="E6026">
        <v>5492187.5</v>
      </c>
      <c r="F6026">
        <v>5538671.875</v>
      </c>
      <c r="G6026">
        <v>5515429.6875</v>
      </c>
      <c r="H6026">
        <v>-37496327.667423256</v>
      </c>
      <c r="I6026">
        <v>-2.5501166446445262E-6</v>
      </c>
      <c r="J6026">
        <v>5.8005190491166296E-5</v>
      </c>
      <c r="K6026">
        <v>-11.429111617888919</v>
      </c>
      <c r="L6026">
        <v>-779.84417882080481</v>
      </c>
      <c r="M6026">
        <v>0</v>
      </c>
    </row>
    <row r="6027" spans="1:15" x14ac:dyDescent="0.15">
      <c r="A6027">
        <v>297</v>
      </c>
      <c r="B6027" t="s">
        <v>313</v>
      </c>
      <c r="C6027" t="s">
        <v>464</v>
      </c>
      <c r="D6027">
        <v>10</v>
      </c>
      <c r="E6027">
        <v>5515429.6875</v>
      </c>
      <c r="F6027">
        <v>5538671.875</v>
      </c>
      <c r="G6027">
        <v>5527050.78125</v>
      </c>
      <c r="H6027">
        <v>14396267.23599489</v>
      </c>
      <c r="I6027">
        <v>9.3081855619531184E-7</v>
      </c>
      <c r="J6027">
        <v>6.1486125692006134E-5</v>
      </c>
      <c r="K6027">
        <v>4.3880709220517042</v>
      </c>
      <c r="L6027">
        <v>160.46924129651339</v>
      </c>
      <c r="M6027">
        <v>0</v>
      </c>
    </row>
    <row r="6028" spans="1:15" x14ac:dyDescent="0.15">
      <c r="A6028">
        <v>297</v>
      </c>
      <c r="B6028" t="s">
        <v>313</v>
      </c>
      <c r="C6028" t="s">
        <v>464</v>
      </c>
      <c r="D6028">
        <v>11</v>
      </c>
      <c r="E6028">
        <v>5515429.6875</v>
      </c>
      <c r="F6028">
        <v>5527050.78125</v>
      </c>
      <c r="G6028">
        <v>5521240.234375</v>
      </c>
      <c r="H6028">
        <v>-12601519.034692697</v>
      </c>
      <c r="I6028">
        <v>-8.3524689594156567E-7</v>
      </c>
      <c r="J6028">
        <v>5.9720060239869256E-5</v>
      </c>
      <c r="K6028">
        <v>-3.8410206162024396</v>
      </c>
      <c r="L6028">
        <v>-328.23710796418874</v>
      </c>
      <c r="M6028">
        <v>0</v>
      </c>
    </row>
    <row r="6029" spans="1:15" x14ac:dyDescent="0.15">
      <c r="A6029">
        <v>297</v>
      </c>
      <c r="B6029" t="s">
        <v>313</v>
      </c>
      <c r="C6029" t="s">
        <v>464</v>
      </c>
      <c r="D6029">
        <v>12</v>
      </c>
      <c r="E6029">
        <v>5521240.234375</v>
      </c>
      <c r="F6029">
        <v>5527050.78125</v>
      </c>
      <c r="G6029">
        <v>5524145.5078125</v>
      </c>
      <c r="H6029">
        <v>630756.98879271303</v>
      </c>
      <c r="I6029">
        <v>4.1287404915596427E-8</v>
      </c>
      <c r="J6029">
        <v>6.0596594540726418E-5</v>
      </c>
      <c r="K6029">
        <v>0.19225861510002185</v>
      </c>
      <c r="L6029">
        <v>-88.581817986136187</v>
      </c>
      <c r="M6029">
        <v>0</v>
      </c>
    </row>
    <row r="6030" spans="1:15" x14ac:dyDescent="0.15">
      <c r="A6030">
        <v>297</v>
      </c>
      <c r="B6030" t="s">
        <v>313</v>
      </c>
      <c r="C6030" t="s">
        <v>464</v>
      </c>
      <c r="D6030">
        <v>13</v>
      </c>
      <c r="E6030">
        <v>5524145.5078125</v>
      </c>
      <c r="F6030">
        <v>5527050.78125</v>
      </c>
      <c r="G6030">
        <v>5525598.14453125</v>
      </c>
      <c r="H6030">
        <v>7446472.8136962801</v>
      </c>
      <c r="I6030">
        <v>4.844223281149344E-7</v>
      </c>
      <c r="J6030">
        <v>6.1039729463925756E-5</v>
      </c>
      <c r="K6030">
        <v>2.2697307774289208</v>
      </c>
      <c r="L6030">
        <v>34.763198823391498</v>
      </c>
      <c r="M6030">
        <v>0</v>
      </c>
    </row>
    <row r="6031" spans="1:15" x14ac:dyDescent="0.15">
      <c r="A6031">
        <v>297</v>
      </c>
      <c r="B6031" t="s">
        <v>313</v>
      </c>
      <c r="C6031" t="s">
        <v>464</v>
      </c>
      <c r="D6031">
        <v>14</v>
      </c>
      <c r="E6031">
        <v>5524145.5078125</v>
      </c>
      <c r="F6031">
        <v>5525598.14453125</v>
      </c>
      <c r="G6031">
        <v>5524871.826171875</v>
      </c>
      <c r="H6031">
        <v>4021934.6820607111</v>
      </c>
      <c r="I6031">
        <v>2.6244998823188277E-7</v>
      </c>
      <c r="J6031">
        <v>6.0817757124042705E-5</v>
      </c>
      <c r="K6031">
        <v>1.22591046272157</v>
      </c>
      <c r="L6031">
        <v>-27.203113328197031</v>
      </c>
      <c r="M6031">
        <v>0</v>
      </c>
    </row>
    <row r="6032" spans="1:15" x14ac:dyDescent="0.15">
      <c r="A6032">
        <v>297</v>
      </c>
      <c r="B6032" t="s">
        <v>313</v>
      </c>
      <c r="C6032" t="s">
        <v>464</v>
      </c>
      <c r="D6032">
        <v>15</v>
      </c>
      <c r="E6032">
        <v>5524871.826171875</v>
      </c>
      <c r="F6032">
        <v>5525598.14453125</v>
      </c>
      <c r="G6032">
        <v>5525234.9853515625</v>
      </c>
      <c r="H6032">
        <v>5729935.3179012379</v>
      </c>
      <c r="I6032">
        <v>3.7332885402445399E-7</v>
      </c>
      <c r="J6032">
        <v>6.0928635989835276E-5</v>
      </c>
      <c r="K6032">
        <v>1.7465195763283505</v>
      </c>
      <c r="L6032">
        <v>3.7048258235599838</v>
      </c>
      <c r="M6032">
        <v>0</v>
      </c>
    </row>
    <row r="6033" spans="1:15" x14ac:dyDescent="0.15">
      <c r="A6033">
        <v>297</v>
      </c>
      <c r="B6033" t="s">
        <v>313</v>
      </c>
      <c r="C6033" t="s">
        <v>464</v>
      </c>
      <c r="D6033">
        <v>16</v>
      </c>
      <c r="E6033">
        <v>5524871.826171875</v>
      </c>
      <c r="F6033">
        <v>5525234.9853515625</v>
      </c>
      <c r="G6033">
        <v>5525053.4057617188</v>
      </c>
      <c r="H6033">
        <v>4874848.8008443667</v>
      </c>
      <c r="I6033">
        <v>3.178613122080493E-7</v>
      </c>
      <c r="J6033">
        <v>6.0873168448018871E-5</v>
      </c>
      <c r="K6033">
        <v>1.4858839393380776</v>
      </c>
      <c r="L6033">
        <v>-11.768295384064452</v>
      </c>
      <c r="M6033">
        <v>0</v>
      </c>
    </row>
    <row r="6034" spans="1:15" x14ac:dyDescent="0.15">
      <c r="A6034">
        <v>297</v>
      </c>
      <c r="B6034" t="s">
        <v>313</v>
      </c>
      <c r="C6034" t="s">
        <v>464</v>
      </c>
      <c r="D6034">
        <v>17</v>
      </c>
      <c r="E6034">
        <v>5525053.4057617188</v>
      </c>
      <c r="F6034">
        <v>5525234.9853515625</v>
      </c>
      <c r="G6034">
        <v>5525144.1955566406</v>
      </c>
      <c r="H6034">
        <v>5302211.2918335833</v>
      </c>
      <c r="I6034">
        <v>3.455939508978617E-7</v>
      </c>
      <c r="J6034">
        <v>6.0900901086708684E-5</v>
      </c>
      <c r="K6034">
        <v>1.6161466587738889</v>
      </c>
      <c r="L6034">
        <v>-4.0348793774892169</v>
      </c>
      <c r="M6034">
        <v>0</v>
      </c>
    </row>
    <row r="6035" spans="1:15" x14ac:dyDescent="0.15">
      <c r="A6035">
        <v>297</v>
      </c>
      <c r="B6035" t="s">
        <v>313</v>
      </c>
      <c r="C6035" t="s">
        <v>464</v>
      </c>
      <c r="D6035">
        <v>18</v>
      </c>
      <c r="E6035">
        <v>5525144.1955566406</v>
      </c>
      <c r="F6035">
        <v>5525234.9853515625</v>
      </c>
      <c r="G6035">
        <v>5525189.5904541016</v>
      </c>
      <c r="H6035">
        <v>5515967.4731391203</v>
      </c>
      <c r="I6035">
        <v>3.5945718642081616E-7</v>
      </c>
      <c r="J6035">
        <v>6.0914764322231638E-5</v>
      </c>
      <c r="K6035">
        <v>1.6813008593885053</v>
      </c>
      <c r="L6035">
        <v>-0.16691042296384537</v>
      </c>
      <c r="M6035">
        <v>0</v>
      </c>
    </row>
    <row r="6036" spans="1:15" x14ac:dyDescent="0.15">
      <c r="A6036">
        <v>297</v>
      </c>
      <c r="B6036" t="s">
        <v>313</v>
      </c>
      <c r="C6036" t="s">
        <v>465</v>
      </c>
      <c r="D6036">
        <v>18</v>
      </c>
      <c r="E6036">
        <v>5525144.1955566406</v>
      </c>
      <c r="F6036">
        <v>5525234.9853515625</v>
      </c>
      <c r="G6036">
        <v>5525189.5904541016</v>
      </c>
      <c r="H6036">
        <v>5515967.4731391203</v>
      </c>
      <c r="I6036">
        <v>3.5945718642081616E-7</v>
      </c>
      <c r="J6036">
        <v>6.0914764322231638E-5</v>
      </c>
      <c r="K6036">
        <v>1.6813008593885053</v>
      </c>
      <c r="L6036">
        <v>-0.16691042296384537</v>
      </c>
      <c r="M6036">
        <v>0</v>
      </c>
      <c r="N6036" t="s">
        <v>466</v>
      </c>
      <c r="O6036" t="s">
        <v>467</v>
      </c>
    </row>
    <row r="6037" spans="1:15" x14ac:dyDescent="0.15">
      <c r="A6037">
        <v>298</v>
      </c>
      <c r="B6037" t="s">
        <v>79</v>
      </c>
      <c r="C6037" t="s">
        <v>461</v>
      </c>
      <c r="D6037">
        <v>0</v>
      </c>
      <c r="E6037">
        <v>100000</v>
      </c>
      <c r="F6037">
        <v>12000000</v>
      </c>
      <c r="G6037">
        <v>100000</v>
      </c>
      <c r="H6037">
        <v>-52044.04419069241</v>
      </c>
      <c r="I6037">
        <v>-1.2559806974267566E-5</v>
      </c>
      <c r="J6037">
        <v>-2.5234111581441327E-6</v>
      </c>
      <c r="K6037">
        <v>-1.1784199302941433E-2</v>
      </c>
      <c r="L6037">
        <v>-152.0440441906924</v>
      </c>
      <c r="M6037">
        <v>0</v>
      </c>
      <c r="O6037" t="s">
        <v>462</v>
      </c>
    </row>
    <row r="6038" spans="1:15" x14ac:dyDescent="0.15">
      <c r="A6038">
        <v>298</v>
      </c>
      <c r="B6038" t="s">
        <v>79</v>
      </c>
      <c r="C6038" t="s">
        <v>461</v>
      </c>
      <c r="D6038">
        <v>0</v>
      </c>
      <c r="E6038">
        <v>100000</v>
      </c>
      <c r="F6038">
        <v>12000000</v>
      </c>
      <c r="G6038">
        <v>12000000</v>
      </c>
      <c r="H6038">
        <v>5.9062391151855575E+18</v>
      </c>
      <c r="I6038">
        <v>536.87091196360427</v>
      </c>
      <c r="J6038">
        <v>536.87092200000006</v>
      </c>
      <c r="K6038">
        <v>1337334558574.1863</v>
      </c>
      <c r="L6038">
        <v>49218659293112.977</v>
      </c>
      <c r="M6038">
        <v>5</v>
      </c>
      <c r="O6038" t="s">
        <v>463</v>
      </c>
    </row>
    <row r="6039" spans="1:15" x14ac:dyDescent="0.15">
      <c r="A6039">
        <v>298</v>
      </c>
      <c r="B6039" t="s">
        <v>79</v>
      </c>
      <c r="C6039" t="s">
        <v>464</v>
      </c>
      <c r="D6039">
        <v>1</v>
      </c>
      <c r="E6039">
        <v>100000</v>
      </c>
      <c r="F6039">
        <v>12000000</v>
      </c>
      <c r="G6039">
        <v>6050000</v>
      </c>
      <c r="H6039">
        <v>468699559838.03351</v>
      </c>
      <c r="I6039">
        <v>5.7816846176142911E-4</v>
      </c>
      <c r="J6039">
        <v>5.8820485757755253E-4</v>
      </c>
      <c r="K6039">
        <v>106126.43794734331</v>
      </c>
      <c r="L6039">
        <v>7747000.1626121243</v>
      </c>
      <c r="M6039">
        <v>0</v>
      </c>
    </row>
    <row r="6040" spans="1:15" x14ac:dyDescent="0.15">
      <c r="A6040">
        <v>298</v>
      </c>
      <c r="B6040" t="s">
        <v>79</v>
      </c>
      <c r="C6040" t="s">
        <v>464</v>
      </c>
      <c r="D6040">
        <v>2</v>
      </c>
      <c r="E6040">
        <v>100000</v>
      </c>
      <c r="F6040">
        <v>6050000</v>
      </c>
      <c r="G6040">
        <v>3075000</v>
      </c>
      <c r="H6040">
        <v>-492369.29626734252</v>
      </c>
      <c r="I6040">
        <v>-7.7672767951212629E-6</v>
      </c>
      <c r="J6040">
        <v>2.2691190210021708E-6</v>
      </c>
      <c r="K6040">
        <v>-0.11148591559495</v>
      </c>
      <c r="L6040">
        <v>-116.01200963471032</v>
      </c>
      <c r="M6040">
        <v>0</v>
      </c>
    </row>
    <row r="6041" spans="1:15" x14ac:dyDescent="0.15">
      <c r="A6041">
        <v>298</v>
      </c>
      <c r="B6041" t="s">
        <v>79</v>
      </c>
      <c r="C6041" t="s">
        <v>464</v>
      </c>
      <c r="D6041">
        <v>3</v>
      </c>
      <c r="E6041">
        <v>3075000</v>
      </c>
      <c r="F6041">
        <v>6050000</v>
      </c>
      <c r="G6041">
        <v>4562500</v>
      </c>
      <c r="H6041">
        <v>764267389.64557636</v>
      </c>
      <c r="I6041">
        <v>4.5878085019500988E-6</v>
      </c>
      <c r="J6041">
        <v>1.4624204318073532E-5</v>
      </c>
      <c r="K6041">
        <v>173.05110277984429</v>
      </c>
      <c r="L6041">
        <v>16651.06607442359</v>
      </c>
      <c r="M6041">
        <v>0</v>
      </c>
    </row>
    <row r="6042" spans="1:15" x14ac:dyDescent="0.15">
      <c r="A6042">
        <v>298</v>
      </c>
      <c r="B6042" t="s">
        <v>79</v>
      </c>
      <c r="C6042" t="s">
        <v>464</v>
      </c>
      <c r="D6042">
        <v>4</v>
      </c>
      <c r="E6042">
        <v>3075000</v>
      </c>
      <c r="F6042">
        <v>4562500</v>
      </c>
      <c r="G6042">
        <v>3818750</v>
      </c>
      <c r="H6042">
        <v>-9181324.9435830228</v>
      </c>
      <c r="I6042">
        <v>-4.9610686929568501E-6</v>
      </c>
      <c r="J6042">
        <v>5.0753271231665832E-6</v>
      </c>
      <c r="K6042">
        <v>-2.0789038339107289</v>
      </c>
      <c r="L6042">
        <v>-340.42749443097932</v>
      </c>
      <c r="M6042">
        <v>0</v>
      </c>
    </row>
    <row r="6043" spans="1:15" x14ac:dyDescent="0.15">
      <c r="A6043">
        <v>298</v>
      </c>
      <c r="B6043" t="s">
        <v>79</v>
      </c>
      <c r="C6043" t="s">
        <v>464</v>
      </c>
      <c r="D6043">
        <v>5</v>
      </c>
      <c r="E6043">
        <v>3818750</v>
      </c>
      <c r="F6043">
        <v>4562500</v>
      </c>
      <c r="G6043">
        <v>4190625</v>
      </c>
      <c r="H6043">
        <v>-81695320.150660023</v>
      </c>
      <c r="I6043">
        <v>-2.2919755792580595E-6</v>
      </c>
      <c r="J6043">
        <v>7.7444202368653738E-6</v>
      </c>
      <c r="K6043">
        <v>-18.498061588863944</v>
      </c>
      <c r="L6043">
        <v>-2049.4781840575097</v>
      </c>
      <c r="M6043">
        <v>0</v>
      </c>
    </row>
    <row r="6044" spans="1:15" x14ac:dyDescent="0.15">
      <c r="A6044">
        <v>298</v>
      </c>
      <c r="B6044" t="s">
        <v>79</v>
      </c>
      <c r="C6044" t="s">
        <v>464</v>
      </c>
      <c r="D6044">
        <v>6</v>
      </c>
      <c r="E6044">
        <v>4190625</v>
      </c>
      <c r="F6044">
        <v>4562500</v>
      </c>
      <c r="G6044">
        <v>4376562.5</v>
      </c>
      <c r="H6044">
        <v>-31481489.244607851</v>
      </c>
      <c r="I6044">
        <v>-4.2962918380318604E-7</v>
      </c>
      <c r="J6044">
        <v>9.6067666323202472E-6</v>
      </c>
      <c r="K6044">
        <v>-7.1282727808884054</v>
      </c>
      <c r="L6044">
        <v>-819.31999702067208</v>
      </c>
      <c r="M6044">
        <v>0</v>
      </c>
    </row>
    <row r="6045" spans="1:15" x14ac:dyDescent="0.15">
      <c r="A6045">
        <v>298</v>
      </c>
      <c r="B6045" t="s">
        <v>79</v>
      </c>
      <c r="C6045" t="s">
        <v>464</v>
      </c>
      <c r="D6045">
        <v>7</v>
      </c>
      <c r="E6045">
        <v>4376562.5</v>
      </c>
      <c r="F6045">
        <v>4562500</v>
      </c>
      <c r="G6045">
        <v>4469531.25</v>
      </c>
      <c r="H6045">
        <v>190852362.38627416</v>
      </c>
      <c r="I6045">
        <v>1.6711582305310775E-6</v>
      </c>
      <c r="J6045">
        <v>1.1707554046654511E-5</v>
      </c>
      <c r="K6045">
        <v>43.214210401413766</v>
      </c>
      <c r="L6045">
        <v>4170.0755786476302</v>
      </c>
      <c r="M6045">
        <v>0</v>
      </c>
    </row>
    <row r="6046" spans="1:15" x14ac:dyDescent="0.15">
      <c r="A6046">
        <v>298</v>
      </c>
      <c r="B6046" t="s">
        <v>79</v>
      </c>
      <c r="C6046" t="s">
        <v>464</v>
      </c>
      <c r="D6046">
        <v>8</v>
      </c>
      <c r="E6046">
        <v>4376562.5</v>
      </c>
      <c r="F6046">
        <v>4469531.25</v>
      </c>
      <c r="G6046">
        <v>4423046.875</v>
      </c>
      <c r="H6046">
        <v>40086144.598954588</v>
      </c>
      <c r="I6046">
        <v>4.4256724025326324E-7</v>
      </c>
      <c r="J6046">
        <v>1.0478963056376697E-5</v>
      </c>
      <c r="K6046">
        <v>9.0766028003083488</v>
      </c>
      <c r="L6046">
        <v>806.30160004701713</v>
      </c>
      <c r="M6046">
        <v>0</v>
      </c>
    </row>
    <row r="6047" spans="1:15" x14ac:dyDescent="0.15">
      <c r="A6047">
        <v>298</v>
      </c>
      <c r="B6047" t="s">
        <v>79</v>
      </c>
      <c r="C6047" t="s">
        <v>464</v>
      </c>
      <c r="D6047">
        <v>9</v>
      </c>
      <c r="E6047">
        <v>4376562.5</v>
      </c>
      <c r="F6047">
        <v>4423046.875</v>
      </c>
      <c r="G6047">
        <v>4399804.6875</v>
      </c>
      <c r="H6047">
        <v>-9691246.3096696418</v>
      </c>
      <c r="I6047">
        <v>-1.2202217023507749E-7</v>
      </c>
      <c r="J6047">
        <v>9.9143736458883558E-6</v>
      </c>
      <c r="K6047">
        <v>-2.1943640196098935</v>
      </c>
      <c r="L6047">
        <v>-320.26537535183809</v>
      </c>
      <c r="M6047">
        <v>0</v>
      </c>
    </row>
    <row r="6048" spans="1:15" x14ac:dyDescent="0.15">
      <c r="A6048">
        <v>298</v>
      </c>
      <c r="B6048" t="s">
        <v>79</v>
      </c>
      <c r="C6048" t="s">
        <v>464</v>
      </c>
      <c r="D6048">
        <v>10</v>
      </c>
      <c r="E6048">
        <v>4399804.6875</v>
      </c>
      <c r="F6048">
        <v>4423046.875</v>
      </c>
      <c r="G6048">
        <v>4411425.78125</v>
      </c>
      <c r="H6048">
        <v>13275488.370267013</v>
      </c>
      <c r="I6048">
        <v>1.5628863755495128E-7</v>
      </c>
      <c r="J6048">
        <v>1.0192684453678385E-5</v>
      </c>
      <c r="K6048">
        <v>3.0059347468443978</v>
      </c>
      <c r="L6048">
        <v>200.93418836812745</v>
      </c>
      <c r="M6048">
        <v>0</v>
      </c>
    </row>
    <row r="6049" spans="1:15" x14ac:dyDescent="0.15">
      <c r="A6049">
        <v>298</v>
      </c>
      <c r="B6049" t="s">
        <v>79</v>
      </c>
      <c r="C6049" t="s">
        <v>464</v>
      </c>
      <c r="D6049">
        <v>11</v>
      </c>
      <c r="E6049">
        <v>4399804.6875</v>
      </c>
      <c r="F6049">
        <v>4411425.78125</v>
      </c>
      <c r="G6049">
        <v>4405615.234375</v>
      </c>
      <c r="H6049">
        <v>1327058.7310010509</v>
      </c>
      <c r="I6049">
        <v>1.6150623476825424E-8</v>
      </c>
      <c r="J6049">
        <v>1.0052546439600259E-5</v>
      </c>
      <c r="K6049">
        <v>0.30048250123539966</v>
      </c>
      <c r="L6049">
        <v>-69.878015659501571</v>
      </c>
      <c r="M6049">
        <v>0</v>
      </c>
    </row>
    <row r="6050" spans="1:15" x14ac:dyDescent="0.15">
      <c r="A6050">
        <v>298</v>
      </c>
      <c r="B6050" t="s">
        <v>79</v>
      </c>
      <c r="C6050" t="s">
        <v>464</v>
      </c>
      <c r="D6050">
        <v>12</v>
      </c>
      <c r="E6050">
        <v>4405615.234375</v>
      </c>
      <c r="F6050">
        <v>4411425.78125</v>
      </c>
      <c r="G6050">
        <v>4408520.5078125</v>
      </c>
      <c r="H6050">
        <v>7183140.600694499</v>
      </c>
      <c r="I6050">
        <v>8.5972808147721848E-8</v>
      </c>
      <c r="J6050">
        <v>1.0122368624271155E-5</v>
      </c>
      <c r="K6050">
        <v>1.6264600834916063</v>
      </c>
      <c r="L6050">
        <v>62.937670086029847</v>
      </c>
      <c r="M6050">
        <v>0</v>
      </c>
    </row>
    <row r="6051" spans="1:15" x14ac:dyDescent="0.15">
      <c r="A6051">
        <v>298</v>
      </c>
      <c r="B6051" t="s">
        <v>79</v>
      </c>
      <c r="C6051" t="s">
        <v>464</v>
      </c>
      <c r="D6051">
        <v>13</v>
      </c>
      <c r="E6051">
        <v>4405615.234375</v>
      </c>
      <c r="F6051">
        <v>4408520.5078125</v>
      </c>
      <c r="G6051">
        <v>4407067.87109375</v>
      </c>
      <c r="H6051">
        <v>4225831.9344057245</v>
      </c>
      <c r="I6051">
        <v>5.1000530620362732E-8</v>
      </c>
      <c r="J6051">
        <v>1.0087396346743796E-5</v>
      </c>
      <c r="K6051">
        <v>0.95684427507802128</v>
      </c>
      <c r="L6051">
        <v>-4.1123926835065099</v>
      </c>
      <c r="M6051">
        <v>0</v>
      </c>
    </row>
    <row r="6052" spans="1:15" x14ac:dyDescent="0.15">
      <c r="A6052">
        <v>298</v>
      </c>
      <c r="B6052" t="s">
        <v>79</v>
      </c>
      <c r="C6052" t="s">
        <v>464</v>
      </c>
      <c r="D6052">
        <v>14</v>
      </c>
      <c r="E6052">
        <v>4407067.87109375</v>
      </c>
      <c r="F6052">
        <v>4408520.5078125</v>
      </c>
      <c r="G6052">
        <v>4407794.189453125</v>
      </c>
      <c r="H6052">
        <v>5697063.3737673704</v>
      </c>
      <c r="I6052">
        <v>6.84704450055054E-8</v>
      </c>
      <c r="J6052">
        <v>1.0104866261128939E-5</v>
      </c>
      <c r="K6052">
        <v>1.289971432503878</v>
      </c>
      <c r="L6052">
        <v>29.249759151622388</v>
      </c>
      <c r="M6052">
        <v>0</v>
      </c>
    </row>
    <row r="6053" spans="1:15" x14ac:dyDescent="0.15">
      <c r="A6053">
        <v>298</v>
      </c>
      <c r="B6053" t="s">
        <v>79</v>
      </c>
      <c r="C6053" t="s">
        <v>464</v>
      </c>
      <c r="D6053">
        <v>15</v>
      </c>
      <c r="E6053">
        <v>4407067.87109375</v>
      </c>
      <c r="F6053">
        <v>4407794.189453125</v>
      </c>
      <c r="G6053">
        <v>4407431.0302734375</v>
      </c>
      <c r="H6053">
        <v>4959646.4830360413</v>
      </c>
      <c r="I6053">
        <v>5.9732035857936686E-8</v>
      </c>
      <c r="J6053">
        <v>1.009612785198137E-5</v>
      </c>
      <c r="K6053">
        <v>1.1230000192544927</v>
      </c>
      <c r="L6053">
        <v>12.52919101784207</v>
      </c>
      <c r="M6053">
        <v>0</v>
      </c>
    </row>
    <row r="6054" spans="1:15" x14ac:dyDescent="0.15">
      <c r="A6054">
        <v>298</v>
      </c>
      <c r="B6054" t="s">
        <v>79</v>
      </c>
      <c r="C6054" t="s">
        <v>464</v>
      </c>
      <c r="D6054">
        <v>16</v>
      </c>
      <c r="E6054">
        <v>4407067.87109375</v>
      </c>
      <c r="F6054">
        <v>4407431.0302734375</v>
      </c>
      <c r="G6054">
        <v>4407249.4506835938</v>
      </c>
      <c r="H6054">
        <v>4592280.9196982067</v>
      </c>
      <c r="I6054">
        <v>5.5365320570127622E-8</v>
      </c>
      <c r="J6054">
        <v>1.0091761136693561E-5</v>
      </c>
      <c r="K6054">
        <v>1.0398183779595103</v>
      </c>
      <c r="L6054">
        <v>4.1983434585467663</v>
      </c>
      <c r="M6054">
        <v>0</v>
      </c>
    </row>
    <row r="6055" spans="1:15" x14ac:dyDescent="0.15">
      <c r="A6055">
        <v>298</v>
      </c>
      <c r="B6055" t="s">
        <v>79</v>
      </c>
      <c r="C6055" t="s">
        <v>464</v>
      </c>
      <c r="D6055">
        <v>17</v>
      </c>
      <c r="E6055">
        <v>4407067.87109375</v>
      </c>
      <c r="F6055">
        <v>4407249.4506835938</v>
      </c>
      <c r="G6055">
        <v>4407158.6608886719</v>
      </c>
      <c r="H6055">
        <v>4408874.7878933819</v>
      </c>
      <c r="I6055">
        <v>5.3181885446470232E-8</v>
      </c>
      <c r="J6055">
        <v>1.0089577701569903E-5</v>
      </c>
      <c r="K6055">
        <v>0.99829019843044642</v>
      </c>
      <c r="L6055">
        <v>3.8939533081479336E-2</v>
      </c>
      <c r="M6055">
        <v>0</v>
      </c>
    </row>
    <row r="6056" spans="1:15" x14ac:dyDescent="0.15">
      <c r="A6056">
        <v>298</v>
      </c>
      <c r="B6056" t="s">
        <v>79</v>
      </c>
      <c r="C6056" t="s">
        <v>465</v>
      </c>
      <c r="D6056">
        <v>17</v>
      </c>
      <c r="E6056">
        <v>4407067.87109375</v>
      </c>
      <c r="F6056">
        <v>4407249.4506835938</v>
      </c>
      <c r="G6056">
        <v>4407158.6608886719</v>
      </c>
      <c r="H6056">
        <v>4408874.7878933819</v>
      </c>
      <c r="I6056">
        <v>5.3181885446470232E-8</v>
      </c>
      <c r="J6056">
        <v>1.0089577701569903E-5</v>
      </c>
      <c r="K6056">
        <v>0.99829019843044642</v>
      </c>
      <c r="L6056">
        <v>3.8939533081479336E-2</v>
      </c>
      <c r="M6056">
        <v>0</v>
      </c>
      <c r="N6056" t="s">
        <v>466</v>
      </c>
      <c r="O6056" t="s">
        <v>467</v>
      </c>
    </row>
    <row r="6057" spans="1:15" x14ac:dyDescent="0.15">
      <c r="A6057">
        <v>299</v>
      </c>
      <c r="B6057" t="s">
        <v>314</v>
      </c>
      <c r="C6057" t="s">
        <v>461</v>
      </c>
      <c r="D6057">
        <v>0</v>
      </c>
      <c r="E6057">
        <v>100000</v>
      </c>
      <c r="F6057">
        <v>12000000</v>
      </c>
      <c r="G6057">
        <v>100000</v>
      </c>
      <c r="H6057">
        <v>24620.698323039098</v>
      </c>
      <c r="I6057">
        <v>-5.2474990826788806E-5</v>
      </c>
      <c r="J6057">
        <v>-1.1905956522441483E-5</v>
      </c>
      <c r="K6057">
        <v>8.2589651964562732E-3</v>
      </c>
      <c r="L6057">
        <v>-75.379301676960907</v>
      </c>
      <c r="M6057">
        <v>0</v>
      </c>
      <c r="O6057" t="s">
        <v>462</v>
      </c>
    </row>
    <row r="6058" spans="1:15" x14ac:dyDescent="0.15">
      <c r="A6058">
        <v>299</v>
      </c>
      <c r="B6058" t="s">
        <v>314</v>
      </c>
      <c r="C6058" t="s">
        <v>461</v>
      </c>
      <c r="D6058">
        <v>0</v>
      </c>
      <c r="E6058">
        <v>100000</v>
      </c>
      <c r="F6058">
        <v>12000000</v>
      </c>
      <c r="G6058">
        <v>12000000</v>
      </c>
      <c r="H6058">
        <v>6.7014997931287936E+17</v>
      </c>
      <c r="I6058">
        <v>536.87088143096571</v>
      </c>
      <c r="J6058">
        <v>536.87092200000006</v>
      </c>
      <c r="K6058">
        <v>224800502525.62338</v>
      </c>
      <c r="L6058">
        <v>5584583160840.6611</v>
      </c>
      <c r="M6058">
        <v>5</v>
      </c>
      <c r="O6058" t="s">
        <v>463</v>
      </c>
    </row>
    <row r="6059" spans="1:15" x14ac:dyDescent="0.15">
      <c r="A6059">
        <v>299</v>
      </c>
      <c r="B6059" t="s">
        <v>314</v>
      </c>
      <c r="C6059" t="s">
        <v>464</v>
      </c>
      <c r="D6059">
        <v>1</v>
      </c>
      <c r="E6059">
        <v>100000</v>
      </c>
      <c r="F6059">
        <v>12000000</v>
      </c>
      <c r="G6059">
        <v>6050000</v>
      </c>
      <c r="H6059">
        <v>97271494167597.781</v>
      </c>
      <c r="I6059">
        <v>0.2601052259438546</v>
      </c>
      <c r="J6059">
        <v>0.26014579497815893</v>
      </c>
      <c r="K6059">
        <v>32629532.858770885</v>
      </c>
      <c r="L6059">
        <v>1607793192.0264096</v>
      </c>
      <c r="M6059">
        <v>0</v>
      </c>
    </row>
    <row r="6060" spans="1:15" x14ac:dyDescent="0.15">
      <c r="A6060">
        <v>299</v>
      </c>
      <c r="B6060" t="s">
        <v>314</v>
      </c>
      <c r="C6060" t="s">
        <v>464</v>
      </c>
      <c r="D6060">
        <v>2</v>
      </c>
      <c r="E6060">
        <v>100000</v>
      </c>
      <c r="F6060">
        <v>6050000</v>
      </c>
      <c r="G6060">
        <v>3075000</v>
      </c>
      <c r="H6060">
        <v>-122793.56801329226</v>
      </c>
      <c r="I6060">
        <v>-3.6278743588573372E-5</v>
      </c>
      <c r="J6060">
        <v>4.2902907157739515E-6</v>
      </c>
      <c r="K6060">
        <v>-4.1190862714948533E-2</v>
      </c>
      <c r="L6060">
        <v>-103.99328676465991</v>
      </c>
      <c r="M6060">
        <v>0</v>
      </c>
    </row>
    <row r="6061" spans="1:15" x14ac:dyDescent="0.15">
      <c r="A6061">
        <v>299</v>
      </c>
      <c r="B6061" t="s">
        <v>314</v>
      </c>
      <c r="C6061" t="s">
        <v>464</v>
      </c>
      <c r="D6061">
        <v>3</v>
      </c>
      <c r="E6061">
        <v>3075000</v>
      </c>
      <c r="F6061">
        <v>6050000</v>
      </c>
      <c r="G6061">
        <v>4562500</v>
      </c>
      <c r="H6061">
        <v>20415343451.908512</v>
      </c>
      <c r="I6061">
        <v>2.9340143241515456E-4</v>
      </c>
      <c r="J6061">
        <v>3.3397046671950186E-4</v>
      </c>
      <c r="K6061">
        <v>6848.2871131740203</v>
      </c>
      <c r="L6061">
        <v>447359.58250758384</v>
      </c>
      <c r="M6061">
        <v>0</v>
      </c>
    </row>
    <row r="6062" spans="1:15" x14ac:dyDescent="0.15">
      <c r="A6062">
        <v>299</v>
      </c>
      <c r="B6062" t="s">
        <v>314</v>
      </c>
      <c r="C6062" t="s">
        <v>464</v>
      </c>
      <c r="D6062">
        <v>4</v>
      </c>
      <c r="E6062">
        <v>3075000</v>
      </c>
      <c r="F6062">
        <v>4562500</v>
      </c>
      <c r="G6062">
        <v>3818750</v>
      </c>
      <c r="H6062">
        <v>-3518934.9830560037</v>
      </c>
      <c r="I6062">
        <v>-2.3057304529737402E-5</v>
      </c>
      <c r="J6062">
        <v>1.7511729774609922E-5</v>
      </c>
      <c r="K6062">
        <v>-1.1804198716190015</v>
      </c>
      <c r="L6062">
        <v>-192.14887026005903</v>
      </c>
      <c r="M6062">
        <v>0</v>
      </c>
    </row>
    <row r="6063" spans="1:15" x14ac:dyDescent="0.15">
      <c r="A6063">
        <v>299</v>
      </c>
      <c r="B6063" t="s">
        <v>314</v>
      </c>
      <c r="C6063" t="s">
        <v>464</v>
      </c>
      <c r="D6063">
        <v>5</v>
      </c>
      <c r="E6063">
        <v>3818750</v>
      </c>
      <c r="F6063">
        <v>4562500</v>
      </c>
      <c r="G6063">
        <v>4190625</v>
      </c>
      <c r="H6063">
        <v>1073573205.1643438</v>
      </c>
      <c r="I6063">
        <v>3.0037806245587908E-5</v>
      </c>
      <c r="J6063">
        <v>7.0606840549935232E-5</v>
      </c>
      <c r="K6063">
        <v>360.12803621428156</v>
      </c>
      <c r="L6063">
        <v>25518.450831662194</v>
      </c>
      <c r="M6063">
        <v>0</v>
      </c>
    </row>
    <row r="6064" spans="1:15" x14ac:dyDescent="0.15">
      <c r="A6064">
        <v>299</v>
      </c>
      <c r="B6064" t="s">
        <v>314</v>
      </c>
      <c r="C6064" t="s">
        <v>464</v>
      </c>
      <c r="D6064">
        <v>6</v>
      </c>
      <c r="E6064">
        <v>3818750</v>
      </c>
      <c r="F6064">
        <v>4190625</v>
      </c>
      <c r="G6064">
        <v>4004687.5</v>
      </c>
      <c r="H6064">
        <v>-118672431.12765251</v>
      </c>
      <c r="I6064">
        <v>-7.6820437127401658E-6</v>
      </c>
      <c r="J6064">
        <v>3.2886990591607158E-5</v>
      </c>
      <c r="K6064">
        <v>-39.808435390517971</v>
      </c>
      <c r="L6064">
        <v>-3063.3381163362315</v>
      </c>
      <c r="M6064">
        <v>0</v>
      </c>
    </row>
    <row r="6065" spans="1:15" x14ac:dyDescent="0.15">
      <c r="A6065">
        <v>299</v>
      </c>
      <c r="B6065" t="s">
        <v>314</v>
      </c>
      <c r="C6065" t="s">
        <v>464</v>
      </c>
      <c r="D6065">
        <v>7</v>
      </c>
      <c r="E6065">
        <v>4004687.5</v>
      </c>
      <c r="F6065">
        <v>4190625</v>
      </c>
      <c r="G6065">
        <v>4097656.25</v>
      </c>
      <c r="H6065">
        <v>211367234.73437944</v>
      </c>
      <c r="I6065">
        <v>7.5693481920977078E-6</v>
      </c>
      <c r="J6065">
        <v>4.8138382496445032E-5</v>
      </c>
      <c r="K6065">
        <v>70.90272633367627</v>
      </c>
      <c r="L6065">
        <v>5058.2471012393835</v>
      </c>
      <c r="M6065">
        <v>0</v>
      </c>
    </row>
    <row r="6066" spans="1:15" x14ac:dyDescent="0.15">
      <c r="A6066">
        <v>299</v>
      </c>
      <c r="B6066" t="s">
        <v>314</v>
      </c>
      <c r="C6066" t="s">
        <v>464</v>
      </c>
      <c r="D6066">
        <v>8</v>
      </c>
      <c r="E6066">
        <v>4004687.5</v>
      </c>
      <c r="F6066">
        <v>4097656.25</v>
      </c>
      <c r="G6066">
        <v>4051171.875</v>
      </c>
      <c r="H6066">
        <v>-18562086.817078263</v>
      </c>
      <c r="I6066">
        <v>-7.8987672731208232E-7</v>
      </c>
      <c r="J6066">
        <v>3.9779157577035242E-5</v>
      </c>
      <c r="K6066">
        <v>-6.2266157923064904</v>
      </c>
      <c r="L6066">
        <v>-558.1905530008712</v>
      </c>
      <c r="M6066">
        <v>0</v>
      </c>
    </row>
    <row r="6067" spans="1:15" x14ac:dyDescent="0.15">
      <c r="A6067">
        <v>299</v>
      </c>
      <c r="B6067" t="s">
        <v>314</v>
      </c>
      <c r="C6067" t="s">
        <v>464</v>
      </c>
      <c r="D6067">
        <v>9</v>
      </c>
      <c r="E6067">
        <v>4051171.875</v>
      </c>
      <c r="F6067">
        <v>4097656.25</v>
      </c>
      <c r="G6067">
        <v>4074414.0625</v>
      </c>
      <c r="H6067">
        <v>82602994.628271446</v>
      </c>
      <c r="I6067">
        <v>3.1878895285069735E-6</v>
      </c>
      <c r="J6067">
        <v>4.3756923832854297E-5</v>
      </c>
      <c r="K6067">
        <v>27.709013319072582</v>
      </c>
      <c r="L6067">
        <v>1927.3588634137855</v>
      </c>
      <c r="M6067">
        <v>0</v>
      </c>
    </row>
    <row r="6068" spans="1:15" x14ac:dyDescent="0.15">
      <c r="A6068">
        <v>299</v>
      </c>
      <c r="B6068" t="s">
        <v>314</v>
      </c>
      <c r="C6068" t="s">
        <v>464</v>
      </c>
      <c r="D6068">
        <v>10</v>
      </c>
      <c r="E6068">
        <v>4051171.875</v>
      </c>
      <c r="F6068">
        <v>4074414.0625</v>
      </c>
      <c r="G6068">
        <v>4062792.96875</v>
      </c>
      <c r="H6068">
        <v>28650833.229128554</v>
      </c>
      <c r="I6068">
        <v>1.1512183883443107E-6</v>
      </c>
      <c r="J6068">
        <v>4.1720252692691635E-5</v>
      </c>
      <c r="K6068">
        <v>9.6108660844692597</v>
      </c>
      <c r="L6068">
        <v>605.20042368645625</v>
      </c>
      <c r="M6068">
        <v>0</v>
      </c>
    </row>
    <row r="6069" spans="1:15" x14ac:dyDescent="0.15">
      <c r="A6069">
        <v>299</v>
      </c>
      <c r="B6069" t="s">
        <v>314</v>
      </c>
      <c r="C6069" t="s">
        <v>464</v>
      </c>
      <c r="D6069">
        <v>11</v>
      </c>
      <c r="E6069">
        <v>4051171.875</v>
      </c>
      <c r="F6069">
        <v>4062792.96875</v>
      </c>
      <c r="G6069">
        <v>4056982.421875</v>
      </c>
      <c r="H6069">
        <v>4120666.1083249161</v>
      </c>
      <c r="I6069">
        <v>1.6908918825664501E-7</v>
      </c>
      <c r="J6069">
        <v>4.0738123492603969E-5</v>
      </c>
      <c r="K6069">
        <v>1.3822694030991864</v>
      </c>
      <c r="L6069">
        <v>1.5697304012592606</v>
      </c>
      <c r="M6069">
        <v>0</v>
      </c>
    </row>
    <row r="6070" spans="1:15" x14ac:dyDescent="0.15">
      <c r="A6070">
        <v>299</v>
      </c>
      <c r="B6070" t="s">
        <v>314</v>
      </c>
      <c r="C6070" t="s">
        <v>464</v>
      </c>
      <c r="D6070">
        <v>12</v>
      </c>
      <c r="E6070">
        <v>4051171.875</v>
      </c>
      <c r="F6070">
        <v>4056982.421875</v>
      </c>
      <c r="G6070">
        <v>4054077.1484375</v>
      </c>
      <c r="H6070">
        <v>-7553295.3179454859</v>
      </c>
      <c r="I6070">
        <v>-3.1329305782643453E-7</v>
      </c>
      <c r="J6070">
        <v>4.0255741246520889E-5</v>
      </c>
      <c r="K6070">
        <v>-2.5337381714755365</v>
      </c>
      <c r="L6070">
        <v>-286.31355648613237</v>
      </c>
      <c r="M6070">
        <v>0</v>
      </c>
    </row>
    <row r="6071" spans="1:15" x14ac:dyDescent="0.15">
      <c r="A6071">
        <v>299</v>
      </c>
      <c r="B6071" t="s">
        <v>314</v>
      </c>
      <c r="C6071" t="s">
        <v>464</v>
      </c>
      <c r="D6071">
        <v>13</v>
      </c>
      <c r="E6071">
        <v>4054077.1484375</v>
      </c>
      <c r="F6071">
        <v>4056982.421875</v>
      </c>
      <c r="G6071">
        <v>4055529.78515625</v>
      </c>
      <c r="H6071">
        <v>-1765408.0485539681</v>
      </c>
      <c r="I6071">
        <v>-7.283126184110813E-8</v>
      </c>
      <c r="J6071">
        <v>4.0496203042506216E-5</v>
      </c>
      <c r="K6071">
        <v>-0.59220268406876153</v>
      </c>
      <c r="L6071">
        <v>-143.53088602666867</v>
      </c>
      <c r="M6071">
        <v>0</v>
      </c>
    </row>
    <row r="6072" spans="1:15" x14ac:dyDescent="0.15">
      <c r="A6072">
        <v>299</v>
      </c>
      <c r="B6072" t="s">
        <v>314</v>
      </c>
      <c r="C6072" t="s">
        <v>464</v>
      </c>
      <c r="D6072">
        <v>14</v>
      </c>
      <c r="E6072">
        <v>4055529.78515625</v>
      </c>
      <c r="F6072">
        <v>4056982.421875</v>
      </c>
      <c r="G6072">
        <v>4056256.103515625</v>
      </c>
      <c r="H6072">
        <v>1165320.4870938447</v>
      </c>
      <c r="I6072">
        <v>4.794615847259604E-8</v>
      </c>
      <c r="J6072">
        <v>4.061698046281992E-5</v>
      </c>
      <c r="K6072">
        <v>0.39090448286023827</v>
      </c>
      <c r="L6072">
        <v>-71.271032761372197</v>
      </c>
      <c r="M6072">
        <v>0</v>
      </c>
    </row>
    <row r="6073" spans="1:15" x14ac:dyDescent="0.15">
      <c r="A6073">
        <v>299</v>
      </c>
      <c r="B6073" t="s">
        <v>314</v>
      </c>
      <c r="C6073" t="s">
        <v>464</v>
      </c>
      <c r="D6073">
        <v>15</v>
      </c>
      <c r="E6073">
        <v>4056256.103515625</v>
      </c>
      <c r="F6073">
        <v>4056982.421875</v>
      </c>
      <c r="G6073">
        <v>4056619.2626953125</v>
      </c>
      <c r="H6073">
        <v>2639911.4742002343</v>
      </c>
      <c r="I6073">
        <v>1.0847190209327509E-7</v>
      </c>
      <c r="J6073">
        <v>4.0677506206440599E-5</v>
      </c>
      <c r="K6073">
        <v>0.88555315129883871</v>
      </c>
      <c r="L6073">
        <v>-34.923360975064355</v>
      </c>
      <c r="M6073">
        <v>0</v>
      </c>
    </row>
    <row r="6074" spans="1:15" x14ac:dyDescent="0.15">
      <c r="A6074">
        <v>299</v>
      </c>
      <c r="B6074" t="s">
        <v>314</v>
      </c>
      <c r="C6074" t="s">
        <v>464</v>
      </c>
      <c r="D6074">
        <v>16</v>
      </c>
      <c r="E6074">
        <v>4056619.2626953125</v>
      </c>
      <c r="F6074">
        <v>4056982.421875</v>
      </c>
      <c r="G6074">
        <v>4056800.8422851563</v>
      </c>
      <c r="H6074">
        <v>3379517.747431627</v>
      </c>
      <c r="I6074">
        <v>1.3876909358533773E-7</v>
      </c>
      <c r="J6074">
        <v>4.0707803397932662E-5</v>
      </c>
      <c r="K6074">
        <v>1.133652632050886</v>
      </c>
      <c r="L6074">
        <v>-16.695004787861912</v>
      </c>
      <c r="M6074">
        <v>0</v>
      </c>
    </row>
    <row r="6075" spans="1:15" x14ac:dyDescent="0.15">
      <c r="A6075">
        <v>299</v>
      </c>
      <c r="B6075" t="s">
        <v>314</v>
      </c>
      <c r="C6075" t="s">
        <v>464</v>
      </c>
      <c r="D6075">
        <v>17</v>
      </c>
      <c r="E6075">
        <v>4056800.8422851563</v>
      </c>
      <c r="F6075">
        <v>4056982.421875</v>
      </c>
      <c r="G6075">
        <v>4056891.6320800781</v>
      </c>
      <c r="H6075">
        <v>3749984.0012157965</v>
      </c>
      <c r="I6075">
        <v>1.5392975047640695E-7</v>
      </c>
      <c r="J6075">
        <v>4.0722964054823731E-5</v>
      </c>
      <c r="K6075">
        <v>1.257924813786766</v>
      </c>
      <c r="L6075">
        <v>-7.565093147605765</v>
      </c>
      <c r="M6075">
        <v>0</v>
      </c>
    </row>
    <row r="6076" spans="1:15" x14ac:dyDescent="0.15">
      <c r="A6076">
        <v>299</v>
      </c>
      <c r="B6076" t="s">
        <v>314</v>
      </c>
      <c r="C6076" t="s">
        <v>464</v>
      </c>
      <c r="D6076">
        <v>18</v>
      </c>
      <c r="E6076">
        <v>4056891.6320800781</v>
      </c>
      <c r="F6076">
        <v>4056982.421875</v>
      </c>
      <c r="G6076">
        <v>4056937.0269775391</v>
      </c>
      <c r="H6076">
        <v>3935234.3829927305</v>
      </c>
      <c r="I6076">
        <v>1.6150701645705823E-7</v>
      </c>
      <c r="J6076">
        <v>4.0730541320804382E-5</v>
      </c>
      <c r="K6076">
        <v>1.3200666927721498</v>
      </c>
      <c r="L6076">
        <v>-2.9998652474889003</v>
      </c>
      <c r="M6076">
        <v>0</v>
      </c>
    </row>
    <row r="6077" spans="1:15" x14ac:dyDescent="0.15">
      <c r="A6077">
        <v>299</v>
      </c>
      <c r="B6077" t="s">
        <v>314</v>
      </c>
      <c r="C6077" t="s">
        <v>464</v>
      </c>
      <c r="D6077">
        <v>19</v>
      </c>
      <c r="E6077">
        <v>4056937.0269775391</v>
      </c>
      <c r="F6077">
        <v>4056982.421875</v>
      </c>
      <c r="G6077">
        <v>4056959.7244262695</v>
      </c>
      <c r="H6077">
        <v>4028023.1666708435</v>
      </c>
      <c r="I6077">
        <v>1.6530139793954061E-7</v>
      </c>
      <c r="J6077">
        <v>4.0734335702286865E-5</v>
      </c>
      <c r="K6077">
        <v>1.3511925091468191</v>
      </c>
      <c r="L6077">
        <v>-0.71325721034901846</v>
      </c>
      <c r="M6077">
        <v>0</v>
      </c>
    </row>
    <row r="6078" spans="1:15" x14ac:dyDescent="0.15">
      <c r="A6078">
        <v>299</v>
      </c>
      <c r="B6078" t="s">
        <v>314</v>
      </c>
      <c r="C6078" t="s">
        <v>465</v>
      </c>
      <c r="D6078">
        <v>19</v>
      </c>
      <c r="E6078">
        <v>4056937.0269775391</v>
      </c>
      <c r="F6078">
        <v>4056982.421875</v>
      </c>
      <c r="G6078">
        <v>4056959.7244262695</v>
      </c>
      <c r="H6078">
        <v>4028023.1666708435</v>
      </c>
      <c r="I6078">
        <v>1.6530139793954061E-7</v>
      </c>
      <c r="J6078">
        <v>4.0734335702286865E-5</v>
      </c>
      <c r="K6078">
        <v>1.3511925091468191</v>
      </c>
      <c r="L6078">
        <v>-0.71325721034901846</v>
      </c>
      <c r="M6078">
        <v>0</v>
      </c>
      <c r="N6078" t="s">
        <v>466</v>
      </c>
      <c r="O6078" t="s">
        <v>467</v>
      </c>
    </row>
    <row r="6079" spans="1:15" x14ac:dyDescent="0.15">
      <c r="A6079">
        <v>300</v>
      </c>
      <c r="B6079" t="s">
        <v>315</v>
      </c>
      <c r="C6079" t="s">
        <v>461</v>
      </c>
      <c r="D6079">
        <v>0</v>
      </c>
      <c r="E6079">
        <v>100000</v>
      </c>
      <c r="F6079">
        <v>12000000</v>
      </c>
      <c r="G6079">
        <v>100000</v>
      </c>
      <c r="H6079">
        <v>21673.251852496192</v>
      </c>
      <c r="I6079">
        <v>-4.9919127756517829E-5</v>
      </c>
      <c r="J6079">
        <v>-1.3030258734352596E-5</v>
      </c>
      <c r="K6079">
        <v>6.7356728227434401E-3</v>
      </c>
      <c r="L6079">
        <v>-78.326748147503807</v>
      </c>
      <c r="M6079">
        <v>0</v>
      </c>
      <c r="O6079" t="s">
        <v>462</v>
      </c>
    </row>
    <row r="6080" spans="1:15" x14ac:dyDescent="0.15">
      <c r="A6080">
        <v>300</v>
      </c>
      <c r="B6080" t="s">
        <v>315</v>
      </c>
      <c r="C6080" t="s">
        <v>461</v>
      </c>
      <c r="D6080">
        <v>0</v>
      </c>
      <c r="E6080">
        <v>100000</v>
      </c>
      <c r="F6080">
        <v>12000000</v>
      </c>
      <c r="G6080">
        <v>12000000</v>
      </c>
      <c r="H6080">
        <v>7.7704339534771699E+17</v>
      </c>
      <c r="I6080">
        <v>536.87088511113109</v>
      </c>
      <c r="J6080">
        <v>536.87092200000006</v>
      </c>
      <c r="K6080">
        <v>241491683654.89621</v>
      </c>
      <c r="L6080">
        <v>6475361627797.6416</v>
      </c>
      <c r="M6080">
        <v>5</v>
      </c>
      <c r="O6080" t="s">
        <v>463</v>
      </c>
    </row>
    <row r="6081" spans="1:13" x14ac:dyDescent="0.15">
      <c r="A6081">
        <v>300</v>
      </c>
      <c r="B6081" t="s">
        <v>315</v>
      </c>
      <c r="C6081" t="s">
        <v>464</v>
      </c>
      <c r="D6081">
        <v>1</v>
      </c>
      <c r="E6081">
        <v>100000</v>
      </c>
      <c r="F6081">
        <v>12000000</v>
      </c>
      <c r="G6081">
        <v>6050000</v>
      </c>
      <c r="H6081">
        <v>1654070663357.4443</v>
      </c>
      <c r="I6081">
        <v>8.0977961919538582E-3</v>
      </c>
      <c r="J6081">
        <v>8.1346850609760237E-3</v>
      </c>
      <c r="K6081">
        <v>514056.63026015949</v>
      </c>
      <c r="L6081">
        <v>27339910.964585856</v>
      </c>
      <c r="M6081">
        <v>0</v>
      </c>
    </row>
    <row r="6082" spans="1:13" x14ac:dyDescent="0.15">
      <c r="A6082">
        <v>300</v>
      </c>
      <c r="B6082" t="s">
        <v>315</v>
      </c>
      <c r="C6082" t="s">
        <v>464</v>
      </c>
      <c r="D6082">
        <v>2</v>
      </c>
      <c r="E6082">
        <v>100000</v>
      </c>
      <c r="F6082">
        <v>6050000</v>
      </c>
      <c r="G6082">
        <v>3075000</v>
      </c>
      <c r="H6082">
        <v>-84428.163520814516</v>
      </c>
      <c r="I6082">
        <v>-3.5787395917274742E-5</v>
      </c>
      <c r="J6082">
        <v>1.101473104890491E-6</v>
      </c>
      <c r="K6082">
        <v>-2.6238816877670913E-2</v>
      </c>
      <c r="L6082">
        <v>-102.74563133401023</v>
      </c>
      <c r="M6082">
        <v>0</v>
      </c>
    </row>
    <row r="6083" spans="1:13" x14ac:dyDescent="0.15">
      <c r="A6083">
        <v>300</v>
      </c>
      <c r="B6083" t="s">
        <v>315</v>
      </c>
      <c r="C6083" t="s">
        <v>464</v>
      </c>
      <c r="D6083">
        <v>3</v>
      </c>
      <c r="E6083">
        <v>3075000</v>
      </c>
      <c r="F6083">
        <v>6050000</v>
      </c>
      <c r="G6083">
        <v>4562500</v>
      </c>
      <c r="H6083">
        <v>-77938902.559231251</v>
      </c>
      <c r="I6083">
        <v>-1.3866904079810404E-5</v>
      </c>
      <c r="J6083">
        <v>2.3021964942354829E-5</v>
      </c>
      <c r="K6083">
        <v>-24.222066507394004</v>
      </c>
      <c r="L6083">
        <v>-1808.2499191064385</v>
      </c>
      <c r="M6083">
        <v>0</v>
      </c>
    </row>
    <row r="6084" spans="1:13" x14ac:dyDescent="0.15">
      <c r="A6084">
        <v>300</v>
      </c>
      <c r="B6084" t="s">
        <v>315</v>
      </c>
      <c r="C6084" t="s">
        <v>464</v>
      </c>
      <c r="D6084">
        <v>4</v>
      </c>
      <c r="E6084">
        <v>4562500</v>
      </c>
      <c r="F6084">
        <v>6050000</v>
      </c>
      <c r="G6084">
        <v>5306250</v>
      </c>
      <c r="H6084">
        <v>32079112903.900269</v>
      </c>
      <c r="I6084">
        <v>3.693198280582666E-4</v>
      </c>
      <c r="J6084">
        <v>4.0620869708043181E-4</v>
      </c>
      <c r="K6084">
        <v>9969.6349414974065</v>
      </c>
      <c r="L6084">
        <v>604453.364502243</v>
      </c>
      <c r="M6084">
        <v>0</v>
      </c>
    </row>
    <row r="6085" spans="1:13" x14ac:dyDescent="0.15">
      <c r="A6085">
        <v>300</v>
      </c>
      <c r="B6085" t="s">
        <v>315</v>
      </c>
      <c r="C6085" t="s">
        <v>464</v>
      </c>
      <c r="D6085">
        <v>5</v>
      </c>
      <c r="E6085">
        <v>4562500</v>
      </c>
      <c r="F6085">
        <v>5306250</v>
      </c>
      <c r="G6085">
        <v>4934375</v>
      </c>
      <c r="H6085">
        <v>2877123509.5215373</v>
      </c>
      <c r="I6085">
        <v>5.8464486421311522E-5</v>
      </c>
      <c r="J6085">
        <v>9.5353355443476755E-5</v>
      </c>
      <c r="K6085">
        <v>894.16035778352523</v>
      </c>
      <c r="L6085">
        <v>58207.759534318677</v>
      </c>
      <c r="M6085">
        <v>0</v>
      </c>
    </row>
    <row r="6086" spans="1:13" x14ac:dyDescent="0.15">
      <c r="A6086">
        <v>300</v>
      </c>
      <c r="B6086" t="s">
        <v>315</v>
      </c>
      <c r="C6086" t="s">
        <v>464</v>
      </c>
      <c r="D6086">
        <v>6</v>
      </c>
      <c r="E6086">
        <v>4562500</v>
      </c>
      <c r="F6086">
        <v>4934375</v>
      </c>
      <c r="G6086">
        <v>4748437.5</v>
      </c>
      <c r="H6086">
        <v>321224992.79569274</v>
      </c>
      <c r="I6086">
        <v>9.8084911893027985E-6</v>
      </c>
      <c r="J6086">
        <v>4.6697360211468032E-5</v>
      </c>
      <c r="K6086">
        <v>99.831186786615376</v>
      </c>
      <c r="L6086">
        <v>6664.8567090899423</v>
      </c>
      <c r="M6086">
        <v>0</v>
      </c>
    </row>
    <row r="6087" spans="1:13" x14ac:dyDescent="0.15">
      <c r="A6087">
        <v>300</v>
      </c>
      <c r="B6087" t="s">
        <v>315</v>
      </c>
      <c r="C6087" t="s">
        <v>464</v>
      </c>
      <c r="D6087">
        <v>7</v>
      </c>
      <c r="E6087">
        <v>4562500</v>
      </c>
      <c r="F6087">
        <v>4748437.5</v>
      </c>
      <c r="G6087">
        <v>4655468.75</v>
      </c>
      <c r="H6087">
        <v>-86400119.364275724</v>
      </c>
      <c r="I6087">
        <v>-4.127265809033458E-6</v>
      </c>
      <c r="J6087">
        <v>3.2761603213131775E-5</v>
      </c>
      <c r="K6087">
        <v>-26.851666738543173</v>
      </c>
      <c r="L6087">
        <v>-1955.8844233306415</v>
      </c>
      <c r="M6087">
        <v>0</v>
      </c>
    </row>
    <row r="6088" spans="1:13" x14ac:dyDescent="0.15">
      <c r="A6088">
        <v>300</v>
      </c>
      <c r="B6088" t="s">
        <v>315</v>
      </c>
      <c r="C6088" t="s">
        <v>464</v>
      </c>
      <c r="D6088">
        <v>8</v>
      </c>
      <c r="E6088">
        <v>4655468.75</v>
      </c>
      <c r="F6088">
        <v>4748437.5</v>
      </c>
      <c r="G6088">
        <v>4701953.125</v>
      </c>
      <c r="H6088">
        <v>63265785.168878019</v>
      </c>
      <c r="I6088">
        <v>2.2172274004857869E-6</v>
      </c>
      <c r="J6088">
        <v>3.910609642265102E-5</v>
      </c>
      <c r="K6088">
        <v>19.661914726582978</v>
      </c>
      <c r="L6088">
        <v>1245.5213926420847</v>
      </c>
      <c r="M6088">
        <v>0</v>
      </c>
    </row>
    <row r="6089" spans="1:13" x14ac:dyDescent="0.15">
      <c r="A6089">
        <v>300</v>
      </c>
      <c r="B6089" t="s">
        <v>315</v>
      </c>
      <c r="C6089" t="s">
        <v>464</v>
      </c>
      <c r="D6089">
        <v>9</v>
      </c>
      <c r="E6089">
        <v>4655468.75</v>
      </c>
      <c r="F6089">
        <v>4701953.125</v>
      </c>
      <c r="G6089">
        <v>4678710.9375</v>
      </c>
      <c r="H6089">
        <v>-27592063.603003126</v>
      </c>
      <c r="I6089">
        <v>-1.0972915598549536E-6</v>
      </c>
      <c r="J6089">
        <v>3.5791577462310279E-5</v>
      </c>
      <c r="K6089">
        <v>-8.5751374181881896</v>
      </c>
      <c r="L6089">
        <v>-689.73644603371326</v>
      </c>
      <c r="M6089">
        <v>0</v>
      </c>
    </row>
    <row r="6090" spans="1:13" x14ac:dyDescent="0.15">
      <c r="A6090">
        <v>300</v>
      </c>
      <c r="B6090" t="s">
        <v>315</v>
      </c>
      <c r="C6090" t="s">
        <v>464</v>
      </c>
      <c r="D6090">
        <v>10</v>
      </c>
      <c r="E6090">
        <v>4678710.9375</v>
      </c>
      <c r="F6090">
        <v>4701953.125</v>
      </c>
      <c r="G6090">
        <v>4690332.03125</v>
      </c>
      <c r="H6090">
        <v>14350989.420786975</v>
      </c>
      <c r="I6090">
        <v>5.2276552743114516E-7</v>
      </c>
      <c r="J6090">
        <v>3.7411634549596378E-5</v>
      </c>
      <c r="K6090">
        <v>4.4600399644200293</v>
      </c>
      <c r="L6090">
        <v>205.96958435290892</v>
      </c>
      <c r="M6090">
        <v>0</v>
      </c>
    </row>
    <row r="6091" spans="1:13" x14ac:dyDescent="0.15">
      <c r="A6091">
        <v>300</v>
      </c>
      <c r="B6091" t="s">
        <v>315</v>
      </c>
      <c r="C6091" t="s">
        <v>464</v>
      </c>
      <c r="D6091">
        <v>11</v>
      </c>
      <c r="E6091">
        <v>4678710.9375</v>
      </c>
      <c r="F6091">
        <v>4690332.03125</v>
      </c>
      <c r="G6091">
        <v>4684521.484375</v>
      </c>
      <c r="H6091">
        <v>-7769929.5032547042</v>
      </c>
      <c r="I6091">
        <v>-2.9635504877169934E-7</v>
      </c>
      <c r="J6091">
        <v>3.6592513973393534E-5</v>
      </c>
      <c r="K6091">
        <v>-2.4147600621213399</v>
      </c>
      <c r="L6091">
        <v>-265.8638887487428</v>
      </c>
      <c r="M6091">
        <v>0</v>
      </c>
    </row>
    <row r="6092" spans="1:13" x14ac:dyDescent="0.15">
      <c r="A6092">
        <v>300</v>
      </c>
      <c r="B6092" t="s">
        <v>315</v>
      </c>
      <c r="C6092" t="s">
        <v>464</v>
      </c>
      <c r="D6092">
        <v>12</v>
      </c>
      <c r="E6092">
        <v>4684521.484375</v>
      </c>
      <c r="F6092">
        <v>4690332.03125</v>
      </c>
      <c r="G6092">
        <v>4687426.7578125</v>
      </c>
      <c r="H6092">
        <v>2967549.8466408183</v>
      </c>
      <c r="I6092">
        <v>1.1090484609850408E-7</v>
      </c>
      <c r="J6092">
        <v>3.6999773868263737E-5</v>
      </c>
      <c r="K6092">
        <v>0.92226330355003361</v>
      </c>
      <c r="L6092">
        <v>-36.691280739590766</v>
      </c>
      <c r="M6092">
        <v>0</v>
      </c>
    </row>
    <row r="6093" spans="1:13" x14ac:dyDescent="0.15">
      <c r="A6093">
        <v>300</v>
      </c>
      <c r="B6093" t="s">
        <v>315</v>
      </c>
      <c r="C6093" t="s">
        <v>464</v>
      </c>
      <c r="D6093">
        <v>13</v>
      </c>
      <c r="E6093">
        <v>4687426.7578125</v>
      </c>
      <c r="F6093">
        <v>4690332.03125</v>
      </c>
      <c r="G6093">
        <v>4688879.39453125</v>
      </c>
      <c r="H6093">
        <v>8547849.2500425391</v>
      </c>
      <c r="I6093">
        <v>3.1625882112167487E-7</v>
      </c>
      <c r="J6093">
        <v>3.7205127843286908E-5</v>
      </c>
      <c r="K6093">
        <v>2.6565241006871902</v>
      </c>
      <c r="L6093">
        <v>82.300471622539405</v>
      </c>
      <c r="M6093">
        <v>0</v>
      </c>
    </row>
    <row r="6094" spans="1:13" x14ac:dyDescent="0.15">
      <c r="A6094">
        <v>300</v>
      </c>
      <c r="B6094" t="s">
        <v>315</v>
      </c>
      <c r="C6094" t="s">
        <v>464</v>
      </c>
      <c r="D6094">
        <v>14</v>
      </c>
      <c r="E6094">
        <v>4687426.7578125</v>
      </c>
      <c r="F6094">
        <v>4688879.39453125</v>
      </c>
      <c r="G6094">
        <v>4688153.076171875</v>
      </c>
      <c r="H6094">
        <v>5739972.6205985406</v>
      </c>
      <c r="I6094">
        <v>2.1343932619869029E-7</v>
      </c>
      <c r="J6094">
        <v>3.7102308348363923E-5</v>
      </c>
      <c r="K6094">
        <v>1.7838844787568928</v>
      </c>
      <c r="L6094">
        <v>22.435691141841552</v>
      </c>
      <c r="M6094">
        <v>0</v>
      </c>
    </row>
    <row r="6095" spans="1:13" x14ac:dyDescent="0.15">
      <c r="A6095">
        <v>300</v>
      </c>
      <c r="B6095" t="s">
        <v>315</v>
      </c>
      <c r="C6095" t="s">
        <v>464</v>
      </c>
      <c r="D6095">
        <v>15</v>
      </c>
      <c r="E6095">
        <v>4687426.7578125</v>
      </c>
      <c r="F6095">
        <v>4688153.076171875</v>
      </c>
      <c r="G6095">
        <v>4687789.9169921875</v>
      </c>
      <c r="H6095">
        <v>4349372.1318791742</v>
      </c>
      <c r="I6095">
        <v>1.6213768437734345E-7</v>
      </c>
      <c r="J6095">
        <v>3.7051006706542576E-5</v>
      </c>
      <c r="K6095">
        <v>1.3517098340423763</v>
      </c>
      <c r="L6095">
        <v>-7.2191329198931191</v>
      </c>
      <c r="M6095">
        <v>0</v>
      </c>
    </row>
    <row r="6096" spans="1:13" x14ac:dyDescent="0.15">
      <c r="A6096">
        <v>300</v>
      </c>
      <c r="B6096" t="s">
        <v>315</v>
      </c>
      <c r="C6096" t="s">
        <v>464</v>
      </c>
      <c r="D6096">
        <v>16</v>
      </c>
      <c r="E6096">
        <v>4687789.9169921875</v>
      </c>
      <c r="F6096">
        <v>4688153.076171875</v>
      </c>
      <c r="G6096">
        <v>4687971.4965820313</v>
      </c>
      <c r="H6096">
        <v>5043563.1942000156</v>
      </c>
      <c r="I6096">
        <v>1.8777950715660751E-7</v>
      </c>
      <c r="J6096">
        <v>3.7076648529321841E-5</v>
      </c>
      <c r="K6096">
        <v>1.5674524417548112</v>
      </c>
      <c r="L6096">
        <v>7.5851932520759551</v>
      </c>
      <c r="M6096">
        <v>0</v>
      </c>
    </row>
    <row r="6097" spans="1:15" x14ac:dyDescent="0.15">
      <c r="A6097">
        <v>300</v>
      </c>
      <c r="B6097" t="s">
        <v>315</v>
      </c>
      <c r="C6097" t="s">
        <v>464</v>
      </c>
      <c r="D6097">
        <v>17</v>
      </c>
      <c r="E6097">
        <v>4687789.9169921875</v>
      </c>
      <c r="F6097">
        <v>4687971.4965820313</v>
      </c>
      <c r="G6097">
        <v>4687880.7067871094</v>
      </c>
      <c r="H6097">
        <v>4696190.5400103386</v>
      </c>
      <c r="I6097">
        <v>1.7495634703245847E-7</v>
      </c>
      <c r="J6097">
        <v>3.7063825369197692E-5</v>
      </c>
      <c r="K6097">
        <v>1.4594950128413378</v>
      </c>
      <c r="L6097">
        <v>0.17726204532462408</v>
      </c>
      <c r="M6097">
        <v>0</v>
      </c>
    </row>
    <row r="6098" spans="1:15" x14ac:dyDescent="0.15">
      <c r="A6098">
        <v>300</v>
      </c>
      <c r="B6098" t="s">
        <v>315</v>
      </c>
      <c r="C6098" t="s">
        <v>465</v>
      </c>
      <c r="D6098">
        <v>17</v>
      </c>
      <c r="E6098">
        <v>4687789.9169921875</v>
      </c>
      <c r="F6098">
        <v>4687971.4965820313</v>
      </c>
      <c r="G6098">
        <v>4687880.7067871094</v>
      </c>
      <c r="H6098">
        <v>4696190.5400103386</v>
      </c>
      <c r="I6098">
        <v>1.7495634703245847E-7</v>
      </c>
      <c r="J6098">
        <v>3.7063825369197692E-5</v>
      </c>
      <c r="K6098">
        <v>1.4594950128413378</v>
      </c>
      <c r="L6098">
        <v>0.17726204532462408</v>
      </c>
      <c r="M6098">
        <v>0</v>
      </c>
      <c r="N6098" t="s">
        <v>466</v>
      </c>
      <c r="O6098" t="s">
        <v>467</v>
      </c>
    </row>
    <row r="6099" spans="1:15" x14ac:dyDescent="0.15">
      <c r="A6099">
        <v>301</v>
      </c>
      <c r="B6099" t="s">
        <v>316</v>
      </c>
      <c r="C6099" t="s">
        <v>461</v>
      </c>
      <c r="D6099">
        <v>0</v>
      </c>
      <c r="E6099">
        <v>100000</v>
      </c>
      <c r="F6099">
        <v>12000000</v>
      </c>
      <c r="G6099">
        <v>100000</v>
      </c>
      <c r="H6099">
        <v>14480.641768367606</v>
      </c>
      <c r="I6099">
        <v>-5.4622465740350467E-5</v>
      </c>
      <c r="J6099">
        <v>-1.8569936145959303E-5</v>
      </c>
      <c r="K6099">
        <v>3.6722722809284518E-3</v>
      </c>
      <c r="L6099">
        <v>-85.519358231632395</v>
      </c>
      <c r="M6099">
        <v>0</v>
      </c>
      <c r="O6099" t="s">
        <v>462</v>
      </c>
    </row>
    <row r="6100" spans="1:15" x14ac:dyDescent="0.15">
      <c r="A6100">
        <v>301</v>
      </c>
      <c r="B6100" t="s">
        <v>316</v>
      </c>
      <c r="C6100" t="s">
        <v>461</v>
      </c>
      <c r="D6100">
        <v>0</v>
      </c>
      <c r="E6100">
        <v>100000</v>
      </c>
      <c r="F6100">
        <v>12000000</v>
      </c>
      <c r="G6100">
        <v>12000000</v>
      </c>
      <c r="H6100">
        <v>8.0528080011117811E+17</v>
      </c>
      <c r="I6100">
        <v>536.87088594747047</v>
      </c>
      <c r="J6100">
        <v>536.87092200000006</v>
      </c>
      <c r="K6100">
        <v>204218183690.7308</v>
      </c>
      <c r="L6100">
        <v>6710673334159.8174</v>
      </c>
      <c r="M6100">
        <v>5</v>
      </c>
      <c r="O6100" t="s">
        <v>463</v>
      </c>
    </row>
    <row r="6101" spans="1:15" x14ac:dyDescent="0.15">
      <c r="A6101">
        <v>301</v>
      </c>
      <c r="B6101" t="s">
        <v>316</v>
      </c>
      <c r="C6101" t="s">
        <v>464</v>
      </c>
      <c r="D6101">
        <v>1</v>
      </c>
      <c r="E6101">
        <v>100000</v>
      </c>
      <c r="F6101">
        <v>12000000</v>
      </c>
      <c r="G6101">
        <v>6050000</v>
      </c>
      <c r="H6101">
        <v>-121761891.90999518</v>
      </c>
      <c r="I6101">
        <v>-8.4171782377299622E-6</v>
      </c>
      <c r="J6101">
        <v>2.7635351356661199E-5</v>
      </c>
      <c r="K6101">
        <v>-30.878660468712621</v>
      </c>
      <c r="L6101">
        <v>-2112.593254710664</v>
      </c>
      <c r="M6101">
        <v>0</v>
      </c>
    </row>
    <row r="6102" spans="1:15" x14ac:dyDescent="0.15">
      <c r="A6102">
        <v>301</v>
      </c>
      <c r="B6102" t="s">
        <v>316</v>
      </c>
      <c r="C6102" t="s">
        <v>464</v>
      </c>
      <c r="D6102">
        <v>2</v>
      </c>
      <c r="E6102">
        <v>6050000</v>
      </c>
      <c r="F6102">
        <v>12000000</v>
      </c>
      <c r="G6102">
        <v>9025000</v>
      </c>
      <c r="H6102">
        <v>2194356507816144.5</v>
      </c>
      <c r="I6102">
        <v>3.1194628328602851</v>
      </c>
      <c r="J6102">
        <v>3.1194988853898797</v>
      </c>
      <c r="K6102">
        <v>556486011.2575376</v>
      </c>
      <c r="L6102">
        <v>24314199432.58886</v>
      </c>
      <c r="M6102">
        <v>0</v>
      </c>
    </row>
    <row r="6103" spans="1:15" x14ac:dyDescent="0.15">
      <c r="A6103">
        <v>301</v>
      </c>
      <c r="B6103" t="s">
        <v>316</v>
      </c>
      <c r="C6103" t="s">
        <v>464</v>
      </c>
      <c r="D6103">
        <v>3</v>
      </c>
      <c r="E6103">
        <v>6050000</v>
      </c>
      <c r="F6103">
        <v>9025000</v>
      </c>
      <c r="G6103">
        <v>7537500</v>
      </c>
      <c r="H6103">
        <v>1506881613489.6606</v>
      </c>
      <c r="I6103">
        <v>7.2977280374354296E-3</v>
      </c>
      <c r="J6103">
        <v>7.3337805670298205E-3</v>
      </c>
      <c r="K6103">
        <v>382143.2550004053</v>
      </c>
      <c r="L6103">
        <v>19991695.867192846</v>
      </c>
      <c r="M6103">
        <v>0</v>
      </c>
    </row>
    <row r="6104" spans="1:15" x14ac:dyDescent="0.15">
      <c r="A6104">
        <v>301</v>
      </c>
      <c r="B6104" t="s">
        <v>316</v>
      </c>
      <c r="C6104" t="s">
        <v>464</v>
      </c>
      <c r="D6104">
        <v>4</v>
      </c>
      <c r="E6104">
        <v>6050000</v>
      </c>
      <c r="F6104">
        <v>7537500</v>
      </c>
      <c r="G6104">
        <v>6793750</v>
      </c>
      <c r="H6104">
        <v>36125900368.156075</v>
      </c>
      <c r="I6104">
        <v>3.9332827738530486E-4</v>
      </c>
      <c r="J6104">
        <v>4.29380806979696E-4</v>
      </c>
      <c r="K6104">
        <v>9161.4822511086568</v>
      </c>
      <c r="L6104">
        <v>531651.98333992378</v>
      </c>
      <c r="M6104">
        <v>0</v>
      </c>
    </row>
    <row r="6105" spans="1:15" x14ac:dyDescent="0.15">
      <c r="A6105">
        <v>301</v>
      </c>
      <c r="B6105" t="s">
        <v>316</v>
      </c>
      <c r="C6105" t="s">
        <v>464</v>
      </c>
      <c r="D6105">
        <v>5</v>
      </c>
      <c r="E6105">
        <v>6050000</v>
      </c>
      <c r="F6105">
        <v>6793750</v>
      </c>
      <c r="G6105">
        <v>6421875</v>
      </c>
      <c r="H6105">
        <v>3883552485.0561976</v>
      </c>
      <c r="I6105">
        <v>7.1719558679829757E-5</v>
      </c>
      <c r="J6105">
        <v>1.0777208827422092E-4</v>
      </c>
      <c r="K6105">
        <v>984.8639563445513</v>
      </c>
      <c r="L6105">
        <v>60373.809986276559</v>
      </c>
      <c r="M6105">
        <v>0</v>
      </c>
    </row>
    <row r="6106" spans="1:15" x14ac:dyDescent="0.15">
      <c r="A6106">
        <v>301</v>
      </c>
      <c r="B6106" t="s">
        <v>316</v>
      </c>
      <c r="C6106" t="s">
        <v>464</v>
      </c>
      <c r="D6106">
        <v>6</v>
      </c>
      <c r="E6106">
        <v>6050000</v>
      </c>
      <c r="F6106">
        <v>6421875</v>
      </c>
      <c r="G6106">
        <v>6235937.5</v>
      </c>
      <c r="H6106">
        <v>695847855.74132538</v>
      </c>
      <c r="I6106">
        <v>1.8382413017845593E-5</v>
      </c>
      <c r="J6106">
        <v>5.4434942612236754E-5</v>
      </c>
      <c r="K6106">
        <v>176.46612859137329</v>
      </c>
      <c r="L6106">
        <v>11058.672705448465</v>
      </c>
      <c r="M6106">
        <v>0</v>
      </c>
    </row>
    <row r="6107" spans="1:15" x14ac:dyDescent="0.15">
      <c r="A6107">
        <v>301</v>
      </c>
      <c r="B6107" t="s">
        <v>316</v>
      </c>
      <c r="C6107" t="s">
        <v>464</v>
      </c>
      <c r="D6107">
        <v>7</v>
      </c>
      <c r="E6107">
        <v>6050000</v>
      </c>
      <c r="F6107">
        <v>6235937.5</v>
      </c>
      <c r="G6107">
        <v>6142968.75</v>
      </c>
      <c r="H6107">
        <v>80340518.673609197</v>
      </c>
      <c r="I6107">
        <v>2.708957598101436E-6</v>
      </c>
      <c r="J6107">
        <v>3.8761487192492597E-5</v>
      </c>
      <c r="K6107">
        <v>20.374253053134435</v>
      </c>
      <c r="L6107">
        <v>1207.8451469187305</v>
      </c>
      <c r="M6107">
        <v>0</v>
      </c>
    </row>
    <row r="6108" spans="1:15" x14ac:dyDescent="0.15">
      <c r="A6108">
        <v>301</v>
      </c>
      <c r="B6108" t="s">
        <v>316</v>
      </c>
      <c r="C6108" t="s">
        <v>464</v>
      </c>
      <c r="D6108">
        <v>8</v>
      </c>
      <c r="E6108">
        <v>6050000</v>
      </c>
      <c r="F6108">
        <v>6142968.75</v>
      </c>
      <c r="G6108">
        <v>6096484.375</v>
      </c>
      <c r="H6108">
        <v>-74591150.979316294</v>
      </c>
      <c r="I6108">
        <v>-3.3283828909194633E-6</v>
      </c>
      <c r="J6108">
        <v>3.2724146703471698E-5</v>
      </c>
      <c r="K6108">
        <v>-18.916220739764292</v>
      </c>
      <c r="L6108">
        <v>-1323.5109022044578</v>
      </c>
      <c r="M6108">
        <v>0</v>
      </c>
    </row>
    <row r="6109" spans="1:15" x14ac:dyDescent="0.15">
      <c r="A6109">
        <v>301</v>
      </c>
      <c r="B6109" t="s">
        <v>316</v>
      </c>
      <c r="C6109" t="s">
        <v>464</v>
      </c>
      <c r="D6109">
        <v>9</v>
      </c>
      <c r="E6109">
        <v>6096484.375</v>
      </c>
      <c r="F6109">
        <v>6142968.75</v>
      </c>
      <c r="G6109">
        <v>6119726.5625</v>
      </c>
      <c r="H6109">
        <v>-11652931.9700842</v>
      </c>
      <c r="I6109">
        <v>-4.3856334618279071E-7</v>
      </c>
      <c r="J6109">
        <v>3.561396624820837E-5</v>
      </c>
      <c r="K6109">
        <v>-2.9551686831148771</v>
      </c>
      <c r="L6109">
        <v>-290.41589278661826</v>
      </c>
      <c r="M6109">
        <v>0</v>
      </c>
    </row>
    <row r="6110" spans="1:15" x14ac:dyDescent="0.15">
      <c r="A6110">
        <v>301</v>
      </c>
      <c r="B6110" t="s">
        <v>316</v>
      </c>
      <c r="C6110" t="s">
        <v>464</v>
      </c>
      <c r="D6110">
        <v>10</v>
      </c>
      <c r="E6110">
        <v>6119726.5625</v>
      </c>
      <c r="F6110">
        <v>6142968.75</v>
      </c>
      <c r="G6110">
        <v>6131347.65625</v>
      </c>
      <c r="H6110">
        <v>31498986.669895809</v>
      </c>
      <c r="I6110">
        <v>1.1014914687507146E-6</v>
      </c>
      <c r="J6110">
        <v>3.7154021063141876E-5</v>
      </c>
      <c r="K6110">
        <v>7.9881028393282953</v>
      </c>
      <c r="L6110">
        <v>413.7367579831697</v>
      </c>
      <c r="M6110">
        <v>0</v>
      </c>
    </row>
    <row r="6111" spans="1:15" x14ac:dyDescent="0.15">
      <c r="A6111">
        <v>301</v>
      </c>
      <c r="B6111" t="s">
        <v>316</v>
      </c>
      <c r="C6111" t="s">
        <v>464</v>
      </c>
      <c r="D6111">
        <v>11</v>
      </c>
      <c r="E6111">
        <v>6119726.5625</v>
      </c>
      <c r="F6111">
        <v>6131347.65625</v>
      </c>
      <c r="G6111">
        <v>6125537.109375</v>
      </c>
      <c r="H6111">
        <v>8930208.1128237322</v>
      </c>
      <c r="I6111">
        <v>3.2321620166628749E-7</v>
      </c>
      <c r="J6111">
        <v>3.6375745796057449E-5</v>
      </c>
      <c r="K6111">
        <v>2.2646893860244868</v>
      </c>
      <c r="L6111">
        <v>45.786531913360626</v>
      </c>
      <c r="M6111">
        <v>0</v>
      </c>
    </row>
    <row r="6112" spans="1:15" x14ac:dyDescent="0.15">
      <c r="A6112">
        <v>301</v>
      </c>
      <c r="B6112" t="s">
        <v>316</v>
      </c>
      <c r="C6112" t="s">
        <v>464</v>
      </c>
      <c r="D6112">
        <v>12</v>
      </c>
      <c r="E6112">
        <v>6119726.5625</v>
      </c>
      <c r="F6112">
        <v>6125537.109375</v>
      </c>
      <c r="G6112">
        <v>6122631.8359375</v>
      </c>
      <c r="H6112">
        <v>-1618192.4313076041</v>
      </c>
      <c r="I6112">
        <v>-5.9714068372723544E-8</v>
      </c>
      <c r="J6112">
        <v>3.5992815526018438E-5</v>
      </c>
      <c r="K6112">
        <v>-0.41037153641078022</v>
      </c>
      <c r="L6112">
        <v>-126.4296870148134</v>
      </c>
      <c r="M6112">
        <v>0</v>
      </c>
    </row>
    <row r="6113" spans="1:15" x14ac:dyDescent="0.15">
      <c r="A6113">
        <v>301</v>
      </c>
      <c r="B6113" t="s">
        <v>316</v>
      </c>
      <c r="C6113" t="s">
        <v>464</v>
      </c>
      <c r="D6113">
        <v>13</v>
      </c>
      <c r="E6113">
        <v>6122631.8359375</v>
      </c>
      <c r="F6113">
        <v>6125537.109375</v>
      </c>
      <c r="G6113">
        <v>6124084.47265625</v>
      </c>
      <c r="H6113">
        <v>3591205.236898582</v>
      </c>
      <c r="I6113">
        <v>1.3123889419700246E-7</v>
      </c>
      <c r="J6113">
        <v>3.6183768488588164E-5</v>
      </c>
      <c r="K6113">
        <v>0.9107250671303927</v>
      </c>
      <c r="L6113">
        <v>-41.359312515476475</v>
      </c>
      <c r="M6113">
        <v>0</v>
      </c>
    </row>
    <row r="6114" spans="1:15" x14ac:dyDescent="0.15">
      <c r="A6114">
        <v>301</v>
      </c>
      <c r="B6114" t="s">
        <v>316</v>
      </c>
      <c r="C6114" t="s">
        <v>464</v>
      </c>
      <c r="D6114">
        <v>14</v>
      </c>
      <c r="E6114">
        <v>6124084.47265625</v>
      </c>
      <c r="F6114">
        <v>6125537.109375</v>
      </c>
      <c r="G6114">
        <v>6124810.791015625</v>
      </c>
      <c r="H6114">
        <v>6244509.0740464265</v>
      </c>
      <c r="I6114">
        <v>2.2710204388660867E-7</v>
      </c>
      <c r="J6114">
        <v>3.627963163827777E-5</v>
      </c>
      <c r="K6114">
        <v>1.5835995356725092</v>
      </c>
      <c r="L6114">
        <v>1.9543180534880313</v>
      </c>
      <c r="M6114">
        <v>0</v>
      </c>
    </row>
    <row r="6115" spans="1:15" x14ac:dyDescent="0.15">
      <c r="A6115">
        <v>301</v>
      </c>
      <c r="B6115" t="s">
        <v>316</v>
      </c>
      <c r="C6115" t="s">
        <v>464</v>
      </c>
      <c r="D6115">
        <v>15</v>
      </c>
      <c r="E6115">
        <v>6124084.47265625</v>
      </c>
      <c r="F6115">
        <v>6124810.791015625</v>
      </c>
      <c r="G6115">
        <v>6124447.6318359375</v>
      </c>
      <c r="H6115">
        <v>4913754.5853891801</v>
      </c>
      <c r="I6115">
        <v>1.7913687625752009E-7</v>
      </c>
      <c r="J6115">
        <v>3.6231666470648681E-5</v>
      </c>
      <c r="K6115">
        <v>1.2461218948615649</v>
      </c>
      <c r="L6115">
        <v>-19.768199831660993</v>
      </c>
      <c r="M6115">
        <v>0</v>
      </c>
    </row>
    <row r="6116" spans="1:15" x14ac:dyDescent="0.15">
      <c r="A6116">
        <v>301</v>
      </c>
      <c r="B6116" t="s">
        <v>316</v>
      </c>
      <c r="C6116" t="s">
        <v>464</v>
      </c>
      <c r="D6116">
        <v>16</v>
      </c>
      <c r="E6116">
        <v>6124447.6318359375</v>
      </c>
      <c r="F6116">
        <v>6124810.791015625</v>
      </c>
      <c r="G6116">
        <v>6124629.2114257813</v>
      </c>
      <c r="H6116">
        <v>5578157.6544287298</v>
      </c>
      <c r="I6116">
        <v>2.0311295780485082E-7</v>
      </c>
      <c r="J6116">
        <v>3.6255642552196012E-5</v>
      </c>
      <c r="K6116">
        <v>1.4146136656563877</v>
      </c>
      <c r="L6116">
        <v>-8.922524746111705</v>
      </c>
      <c r="M6116">
        <v>0</v>
      </c>
    </row>
    <row r="6117" spans="1:15" x14ac:dyDescent="0.15">
      <c r="A6117">
        <v>301</v>
      </c>
      <c r="B6117" t="s">
        <v>316</v>
      </c>
      <c r="C6117" t="s">
        <v>464</v>
      </c>
      <c r="D6117">
        <v>17</v>
      </c>
      <c r="E6117">
        <v>6124629.2114257813</v>
      </c>
      <c r="F6117">
        <v>6124810.791015625</v>
      </c>
      <c r="G6117">
        <v>6124720.0012207031</v>
      </c>
      <c r="H6117">
        <v>5910994.5764767379</v>
      </c>
      <c r="I6117">
        <v>2.1510244984028861E-7</v>
      </c>
      <c r="J6117">
        <v>3.626763204423145E-5</v>
      </c>
      <c r="K6117">
        <v>1.4990206845204577</v>
      </c>
      <c r="L6117">
        <v>-3.4895542114801685</v>
      </c>
      <c r="M6117">
        <v>0</v>
      </c>
    </row>
    <row r="6118" spans="1:15" x14ac:dyDescent="0.15">
      <c r="A6118">
        <v>301</v>
      </c>
      <c r="B6118" t="s">
        <v>316</v>
      </c>
      <c r="C6118" t="s">
        <v>464</v>
      </c>
      <c r="D6118">
        <v>18</v>
      </c>
      <c r="E6118">
        <v>6124720.0012207031</v>
      </c>
      <c r="F6118">
        <v>6124810.791015625</v>
      </c>
      <c r="G6118">
        <v>6124765.3961181641</v>
      </c>
      <c r="H6118">
        <v>6077730.5376041625</v>
      </c>
      <c r="I6118">
        <v>2.2110326748420764E-7</v>
      </c>
      <c r="J6118">
        <v>3.6273632861875369E-5</v>
      </c>
      <c r="K6118">
        <v>1.5413047115737164</v>
      </c>
      <c r="L6118">
        <v>-0.76794547173695793</v>
      </c>
      <c r="M6118">
        <v>0</v>
      </c>
    </row>
    <row r="6119" spans="1:15" x14ac:dyDescent="0.15">
      <c r="A6119">
        <v>301</v>
      </c>
      <c r="B6119" t="s">
        <v>316</v>
      </c>
      <c r="C6119" t="s">
        <v>465</v>
      </c>
      <c r="D6119">
        <v>18</v>
      </c>
      <c r="E6119">
        <v>6124720.0012207031</v>
      </c>
      <c r="F6119">
        <v>6124810.791015625</v>
      </c>
      <c r="G6119">
        <v>6124765.3961181641</v>
      </c>
      <c r="H6119">
        <v>6077730.5376041625</v>
      </c>
      <c r="I6119">
        <v>2.2110326748420764E-7</v>
      </c>
      <c r="J6119">
        <v>3.6273632861875369E-5</v>
      </c>
      <c r="K6119">
        <v>1.5413047115737164</v>
      </c>
      <c r="L6119">
        <v>-0.76794547173695793</v>
      </c>
      <c r="M6119">
        <v>0</v>
      </c>
      <c r="N6119" t="s">
        <v>466</v>
      </c>
      <c r="O6119" t="s">
        <v>467</v>
      </c>
    </row>
    <row r="6120" spans="1:15" x14ac:dyDescent="0.15">
      <c r="A6120">
        <v>302</v>
      </c>
      <c r="B6120" t="s">
        <v>317</v>
      </c>
      <c r="C6120" t="s">
        <v>461</v>
      </c>
      <c r="D6120">
        <v>0</v>
      </c>
      <c r="E6120">
        <v>100000</v>
      </c>
      <c r="F6120">
        <v>12000000</v>
      </c>
      <c r="G6120">
        <v>100000</v>
      </c>
      <c r="H6120">
        <v>5074.1573672745108</v>
      </c>
      <c r="I6120">
        <v>-7.3621181153972091E-5</v>
      </c>
      <c r="J6120">
        <v>-3.8767110234215964E-5</v>
      </c>
      <c r="K6120">
        <v>9.5177502643316737E-4</v>
      </c>
      <c r="L6120">
        <v>-94.925842632725491</v>
      </c>
      <c r="M6120">
        <v>0</v>
      </c>
      <c r="O6120" t="s">
        <v>462</v>
      </c>
    </row>
    <row r="6121" spans="1:15" x14ac:dyDescent="0.15">
      <c r="A6121">
        <v>302</v>
      </c>
      <c r="B6121" t="s">
        <v>317</v>
      </c>
      <c r="C6121" t="s">
        <v>461</v>
      </c>
      <c r="D6121">
        <v>0</v>
      </c>
      <c r="E6121">
        <v>100000</v>
      </c>
      <c r="F6121">
        <v>12000000</v>
      </c>
      <c r="G6121">
        <v>12000000</v>
      </c>
      <c r="H6121">
        <v>15010626118.297733</v>
      </c>
      <c r="I6121">
        <v>1.9321551106309451E-4</v>
      </c>
      <c r="J6121">
        <v>2.2806958198285065E-4</v>
      </c>
      <c r="K6121">
        <v>2815.5884881818465</v>
      </c>
      <c r="L6121">
        <v>124988.55098581445</v>
      </c>
      <c r="M6121">
        <v>0</v>
      </c>
      <c r="O6121" t="s">
        <v>463</v>
      </c>
    </row>
    <row r="6122" spans="1:15" x14ac:dyDescent="0.15">
      <c r="A6122">
        <v>302</v>
      </c>
      <c r="B6122" t="s">
        <v>317</v>
      </c>
      <c r="C6122" t="s">
        <v>464</v>
      </c>
      <c r="D6122">
        <v>1</v>
      </c>
      <c r="E6122">
        <v>100000</v>
      </c>
      <c r="F6122">
        <v>12000000</v>
      </c>
      <c r="G6122">
        <v>6050000</v>
      </c>
      <c r="H6122">
        <v>19270.140979212338</v>
      </c>
      <c r="I6122">
        <v>-4.9032197719265244E-5</v>
      </c>
      <c r="J6122">
        <v>-1.4178126799509117E-5</v>
      </c>
      <c r="K6122">
        <v>3.6145585586582082E-3</v>
      </c>
      <c r="L6122">
        <v>-99.681485273070876</v>
      </c>
      <c r="M6122">
        <v>0</v>
      </c>
    </row>
    <row r="6123" spans="1:15" x14ac:dyDescent="0.15">
      <c r="A6123">
        <v>302</v>
      </c>
      <c r="B6123" t="s">
        <v>317</v>
      </c>
      <c r="C6123" t="s">
        <v>464</v>
      </c>
      <c r="D6123">
        <v>2</v>
      </c>
      <c r="E6123">
        <v>6050000</v>
      </c>
      <c r="F6123">
        <v>12000000</v>
      </c>
      <c r="G6123">
        <v>9025000</v>
      </c>
      <c r="H6123">
        <v>-61149.895426307368</v>
      </c>
      <c r="I6123">
        <v>-3.641056312751736E-5</v>
      </c>
      <c r="J6123">
        <v>-1.5564922077612332E-6</v>
      </c>
      <c r="K6123">
        <v>-1.147007061923676E-2</v>
      </c>
      <c r="L6123">
        <v>-100.67756116815853</v>
      </c>
      <c r="M6123">
        <v>0</v>
      </c>
    </row>
    <row r="6124" spans="1:15" x14ac:dyDescent="0.15">
      <c r="A6124">
        <v>302</v>
      </c>
      <c r="B6124" t="s">
        <v>317</v>
      </c>
      <c r="C6124" t="s">
        <v>464</v>
      </c>
      <c r="D6124">
        <v>3</v>
      </c>
      <c r="E6124">
        <v>9025000</v>
      </c>
      <c r="F6124">
        <v>12000000</v>
      </c>
      <c r="G6124">
        <v>10512500</v>
      </c>
      <c r="H6124">
        <v>-193144.79139018414</v>
      </c>
      <c r="I6124">
        <v>-2.9094637307033179E-5</v>
      </c>
      <c r="J6124">
        <v>5.7594336127229467E-6</v>
      </c>
      <c r="K6124">
        <v>-3.6228752012388253E-2</v>
      </c>
      <c r="L6124">
        <v>-101.83728695733825</v>
      </c>
      <c r="M6124">
        <v>0</v>
      </c>
    </row>
    <row r="6125" spans="1:15" x14ac:dyDescent="0.15">
      <c r="A6125">
        <v>302</v>
      </c>
      <c r="B6125" t="s">
        <v>317</v>
      </c>
      <c r="C6125" t="s">
        <v>464</v>
      </c>
      <c r="D6125">
        <v>4</v>
      </c>
      <c r="E6125">
        <v>10512500</v>
      </c>
      <c r="F6125">
        <v>12000000</v>
      </c>
      <c r="G6125">
        <v>11256250</v>
      </c>
      <c r="H6125">
        <v>-27205505.185185157</v>
      </c>
      <c r="I6125">
        <v>-1.573760836768069E-5</v>
      </c>
      <c r="J6125">
        <v>1.9116462552075436E-5</v>
      </c>
      <c r="K6125">
        <v>-5.1030187955454558</v>
      </c>
      <c r="L6125">
        <v>-341.69243917987922</v>
      </c>
      <c r="M6125">
        <v>0</v>
      </c>
    </row>
    <row r="6126" spans="1:15" x14ac:dyDescent="0.15">
      <c r="A6126">
        <v>302</v>
      </c>
      <c r="B6126" t="s">
        <v>317</v>
      </c>
      <c r="C6126" t="s">
        <v>464</v>
      </c>
      <c r="D6126">
        <v>5</v>
      </c>
      <c r="E6126">
        <v>11256250</v>
      </c>
      <c r="F6126">
        <v>12000000</v>
      </c>
      <c r="G6126">
        <v>11628125</v>
      </c>
      <c r="H6126">
        <v>1385807327.2409568</v>
      </c>
      <c r="I6126">
        <v>3.0861124826896759E-5</v>
      </c>
      <c r="J6126">
        <v>6.5715195746652886E-5</v>
      </c>
      <c r="K6126">
        <v>259.94006690109859</v>
      </c>
      <c r="L6126">
        <v>11817.719557030534</v>
      </c>
      <c r="M6126">
        <v>0</v>
      </c>
    </row>
    <row r="6127" spans="1:15" x14ac:dyDescent="0.15">
      <c r="A6127">
        <v>302</v>
      </c>
      <c r="B6127" t="s">
        <v>317</v>
      </c>
      <c r="C6127" t="s">
        <v>464</v>
      </c>
      <c r="D6127">
        <v>6</v>
      </c>
      <c r="E6127">
        <v>11256250</v>
      </c>
      <c r="F6127">
        <v>11628125</v>
      </c>
      <c r="G6127">
        <v>11442187.5</v>
      </c>
      <c r="H6127">
        <v>15830660.491318585</v>
      </c>
      <c r="I6127">
        <v>5.485810045383329E-7</v>
      </c>
      <c r="J6127">
        <v>3.540265192429446E-5</v>
      </c>
      <c r="K6127">
        <v>2.9694048128571002</v>
      </c>
      <c r="L6127">
        <v>38.353444140979036</v>
      </c>
      <c r="M6127">
        <v>0</v>
      </c>
    </row>
    <row r="6128" spans="1:15" x14ac:dyDescent="0.15">
      <c r="A6128">
        <v>302</v>
      </c>
      <c r="B6128" t="s">
        <v>317</v>
      </c>
      <c r="C6128" t="s">
        <v>464</v>
      </c>
      <c r="D6128">
        <v>7</v>
      </c>
      <c r="E6128">
        <v>11256250</v>
      </c>
      <c r="F6128">
        <v>11442187.5</v>
      </c>
      <c r="G6128">
        <v>11349218.75</v>
      </c>
      <c r="H6128">
        <v>-120285523.18224122</v>
      </c>
      <c r="I6128">
        <v>-8.8465731323394727E-6</v>
      </c>
      <c r="J6128">
        <v>2.6007497787416654E-5</v>
      </c>
      <c r="K6128">
        <v>-22.562318966429366</v>
      </c>
      <c r="L6128">
        <v>-1159.8572979504975</v>
      </c>
      <c r="M6128">
        <v>0</v>
      </c>
    </row>
    <row r="6129" spans="1:15" x14ac:dyDescent="0.15">
      <c r="A6129">
        <v>302</v>
      </c>
      <c r="B6129" t="s">
        <v>317</v>
      </c>
      <c r="C6129" t="s">
        <v>464</v>
      </c>
      <c r="D6129">
        <v>8</v>
      </c>
      <c r="E6129">
        <v>11349218.75</v>
      </c>
      <c r="F6129">
        <v>11442187.5</v>
      </c>
      <c r="G6129">
        <v>11395703.125</v>
      </c>
      <c r="H6129">
        <v>-94777293.789674744</v>
      </c>
      <c r="I6129">
        <v>-4.5124634517929373E-6</v>
      </c>
      <c r="J6129">
        <v>3.0341607467963189E-5</v>
      </c>
      <c r="K6129">
        <v>-17.777663318783624</v>
      </c>
      <c r="L6129">
        <v>-931.69325095659462</v>
      </c>
      <c r="M6129">
        <v>0</v>
      </c>
    </row>
    <row r="6130" spans="1:15" x14ac:dyDescent="0.15">
      <c r="A6130">
        <v>302</v>
      </c>
      <c r="B6130" t="s">
        <v>317</v>
      </c>
      <c r="C6130" t="s">
        <v>464</v>
      </c>
      <c r="D6130">
        <v>9</v>
      </c>
      <c r="E6130">
        <v>11395703.125</v>
      </c>
      <c r="F6130">
        <v>11442187.5</v>
      </c>
      <c r="G6130">
        <v>11418945.3125</v>
      </c>
      <c r="H6130">
        <v>-51748336.101091839</v>
      </c>
      <c r="I6130">
        <v>-2.0801149452609176E-6</v>
      </c>
      <c r="J6130">
        <v>3.2773955974495209E-5</v>
      </c>
      <c r="K6130">
        <v>-9.7065917344507433</v>
      </c>
      <c r="L6130">
        <v>-553.17964737465184</v>
      </c>
      <c r="M6130">
        <v>0</v>
      </c>
    </row>
    <row r="6131" spans="1:15" x14ac:dyDescent="0.15">
      <c r="A6131">
        <v>302</v>
      </c>
      <c r="B6131" t="s">
        <v>317</v>
      </c>
      <c r="C6131" t="s">
        <v>464</v>
      </c>
      <c r="D6131">
        <v>10</v>
      </c>
      <c r="E6131">
        <v>11418945.3125</v>
      </c>
      <c r="F6131">
        <v>11442187.5</v>
      </c>
      <c r="G6131">
        <v>11430566.40625</v>
      </c>
      <c r="H6131">
        <v>-21249406.52111258</v>
      </c>
      <c r="I6131">
        <v>-7.9127954140929368E-7</v>
      </c>
      <c r="J6131">
        <v>3.4062791378346833E-5</v>
      </c>
      <c r="K6131">
        <v>-3.9858153757230319</v>
      </c>
      <c r="L6131">
        <v>-285.899856279159</v>
      </c>
      <c r="M6131">
        <v>0</v>
      </c>
    </row>
    <row r="6132" spans="1:15" x14ac:dyDescent="0.15">
      <c r="A6132">
        <v>302</v>
      </c>
      <c r="B6132" t="s">
        <v>317</v>
      </c>
      <c r="C6132" t="s">
        <v>464</v>
      </c>
      <c r="D6132">
        <v>11</v>
      </c>
      <c r="E6132">
        <v>11430566.40625</v>
      </c>
      <c r="F6132">
        <v>11442187.5</v>
      </c>
      <c r="G6132">
        <v>11436376.953125</v>
      </c>
      <c r="H6132">
        <v>-3560992.5260868063</v>
      </c>
      <c r="I6132">
        <v>-1.2785078170649255E-7</v>
      </c>
      <c r="J6132">
        <v>3.4726220138049634E-5</v>
      </c>
      <c r="K6132">
        <v>-0.66794612589342328</v>
      </c>
      <c r="L6132">
        <v>-131.13741826351537</v>
      </c>
      <c r="M6132">
        <v>0</v>
      </c>
    </row>
    <row r="6133" spans="1:15" x14ac:dyDescent="0.15">
      <c r="A6133">
        <v>302</v>
      </c>
      <c r="B6133" t="s">
        <v>317</v>
      </c>
      <c r="C6133" t="s">
        <v>464</v>
      </c>
      <c r="D6133">
        <v>12</v>
      </c>
      <c r="E6133">
        <v>11436376.953125</v>
      </c>
      <c r="F6133">
        <v>11442187.5</v>
      </c>
      <c r="G6133">
        <v>11439282.2265625</v>
      </c>
      <c r="H6133">
        <v>5918121.5731032034</v>
      </c>
      <c r="I6133">
        <v>2.0872057789534157E-7</v>
      </c>
      <c r="J6133">
        <v>3.5062791497651468E-5</v>
      </c>
      <c r="K6133">
        <v>1.1100799421403262</v>
      </c>
      <c r="L6133">
        <v>-48.264922082601707</v>
      </c>
      <c r="M6133">
        <v>0</v>
      </c>
    </row>
    <row r="6134" spans="1:15" x14ac:dyDescent="0.15">
      <c r="A6134">
        <v>302</v>
      </c>
      <c r="B6134" t="s">
        <v>317</v>
      </c>
      <c r="C6134" t="s">
        <v>464</v>
      </c>
      <c r="D6134">
        <v>13</v>
      </c>
      <c r="E6134">
        <v>11439282.2265625</v>
      </c>
      <c r="F6134">
        <v>11442187.5</v>
      </c>
      <c r="G6134">
        <v>11440734.86328125</v>
      </c>
      <c r="H6134">
        <v>10819720.183651902</v>
      </c>
      <c r="I6134">
        <v>3.7823691308454363E-7</v>
      </c>
      <c r="J6134">
        <v>3.523230783284067E-5</v>
      </c>
      <c r="K6134">
        <v>2.0294876012736101</v>
      </c>
      <c r="L6134">
        <v>-5.4281013156111078</v>
      </c>
      <c r="M6134">
        <v>0</v>
      </c>
    </row>
    <row r="6135" spans="1:15" x14ac:dyDescent="0.15">
      <c r="A6135">
        <v>302</v>
      </c>
      <c r="B6135" t="s">
        <v>317</v>
      </c>
      <c r="C6135" t="s">
        <v>464</v>
      </c>
      <c r="D6135">
        <v>14</v>
      </c>
      <c r="E6135">
        <v>11440734.86328125</v>
      </c>
      <c r="F6135">
        <v>11442187.5</v>
      </c>
      <c r="G6135">
        <v>11441461.181640625</v>
      </c>
      <c r="H6135">
        <v>13311430.968806051</v>
      </c>
      <c r="I6135">
        <v>4.6330414085002261E-7</v>
      </c>
      <c r="J6135">
        <v>3.5317375060606149E-5</v>
      </c>
      <c r="K6135">
        <v>2.4968653207150808</v>
      </c>
      <c r="L6135">
        <v>16.343802224894542</v>
      </c>
      <c r="M6135">
        <v>0</v>
      </c>
    </row>
    <row r="6136" spans="1:15" x14ac:dyDescent="0.15">
      <c r="A6136">
        <v>302</v>
      </c>
      <c r="B6136" t="s">
        <v>317</v>
      </c>
      <c r="C6136" t="s">
        <v>464</v>
      </c>
      <c r="D6136">
        <v>15</v>
      </c>
      <c r="E6136">
        <v>11440734.86328125</v>
      </c>
      <c r="F6136">
        <v>11441461.181640625</v>
      </c>
      <c r="G6136">
        <v>11441098.022460938</v>
      </c>
      <c r="H6136">
        <v>12062153.985202435</v>
      </c>
      <c r="I6136">
        <v>4.2074471954467793E-7</v>
      </c>
      <c r="J6136">
        <v>3.5274815639300805E-5</v>
      </c>
      <c r="K6136">
        <v>2.2625346628288545</v>
      </c>
      <c r="L6136">
        <v>5.4282898505218045</v>
      </c>
      <c r="M6136">
        <v>0</v>
      </c>
    </row>
    <row r="6137" spans="1:15" x14ac:dyDescent="0.15">
      <c r="A6137">
        <v>302</v>
      </c>
      <c r="B6137" t="s">
        <v>317</v>
      </c>
      <c r="C6137" t="s">
        <v>464</v>
      </c>
      <c r="D6137">
        <v>16</v>
      </c>
      <c r="E6137">
        <v>11440734.86328125</v>
      </c>
      <c r="F6137">
        <v>11441098.022460938</v>
      </c>
      <c r="G6137">
        <v>11440916.442871094</v>
      </c>
      <c r="H6137">
        <v>11440082.611035604</v>
      </c>
      <c r="I6137">
        <v>3.9948436839406111E-7</v>
      </c>
      <c r="J6137">
        <v>3.5253555288150188E-5</v>
      </c>
      <c r="K6137">
        <v>2.1458508558958083</v>
      </c>
      <c r="L6137">
        <v>-7.288155976432167E-3</v>
      </c>
      <c r="M6137">
        <v>0</v>
      </c>
    </row>
    <row r="6138" spans="1:15" x14ac:dyDescent="0.15">
      <c r="A6138">
        <v>302</v>
      </c>
      <c r="B6138" t="s">
        <v>317</v>
      </c>
      <c r="C6138" t="s">
        <v>465</v>
      </c>
      <c r="D6138">
        <v>16</v>
      </c>
      <c r="E6138">
        <v>11440734.86328125</v>
      </c>
      <c r="F6138">
        <v>11441098.022460938</v>
      </c>
      <c r="G6138">
        <v>11440916.442871094</v>
      </c>
      <c r="H6138">
        <v>11440082.611035604</v>
      </c>
      <c r="I6138">
        <v>3.9948436839406111E-7</v>
      </c>
      <c r="J6138">
        <v>3.5253555288150188E-5</v>
      </c>
      <c r="K6138">
        <v>2.1458508558958083</v>
      </c>
      <c r="L6138">
        <v>-7.288155976432167E-3</v>
      </c>
      <c r="M6138">
        <v>0</v>
      </c>
      <c r="N6138" t="s">
        <v>466</v>
      </c>
      <c r="O6138" t="s">
        <v>467</v>
      </c>
    </row>
    <row r="6139" spans="1:15" x14ac:dyDescent="0.15">
      <c r="A6139">
        <v>303</v>
      </c>
      <c r="B6139" t="s">
        <v>318</v>
      </c>
      <c r="C6139" t="s">
        <v>461</v>
      </c>
      <c r="D6139">
        <v>0</v>
      </c>
      <c r="E6139">
        <v>100000</v>
      </c>
      <c r="F6139">
        <v>12000000</v>
      </c>
      <c r="G6139">
        <v>100000</v>
      </c>
      <c r="H6139">
        <v>9704.9896913563625</v>
      </c>
      <c r="I6139">
        <v>-5.9718124996933404E-5</v>
      </c>
      <c r="J6139">
        <v>-2.4864054077177274E-5</v>
      </c>
      <c r="K6139">
        <v>2.0647424547212698E-3</v>
      </c>
      <c r="L6139">
        <v>-90.29501030864364</v>
      </c>
      <c r="M6139">
        <v>0</v>
      </c>
      <c r="O6139" t="s">
        <v>462</v>
      </c>
    </row>
    <row r="6140" spans="1:15" x14ac:dyDescent="0.15">
      <c r="A6140">
        <v>303</v>
      </c>
      <c r="B6140" t="s">
        <v>318</v>
      </c>
      <c r="C6140" t="s">
        <v>461</v>
      </c>
      <c r="D6140">
        <v>0</v>
      </c>
      <c r="E6140">
        <v>100000</v>
      </c>
      <c r="F6140">
        <v>12000000</v>
      </c>
      <c r="G6140">
        <v>12000000</v>
      </c>
      <c r="H6140">
        <v>2.1434151538833965E+17</v>
      </c>
      <c r="I6140">
        <v>159.45406207086273</v>
      </c>
      <c r="J6140">
        <v>159.45409692493365</v>
      </c>
      <c r="K6140">
        <v>45601287657.807426</v>
      </c>
      <c r="L6140">
        <v>1786179294802.8303</v>
      </c>
      <c r="M6140">
        <v>0</v>
      </c>
      <c r="O6140" t="s">
        <v>463</v>
      </c>
    </row>
    <row r="6141" spans="1:15" x14ac:dyDescent="0.15">
      <c r="A6141">
        <v>303</v>
      </c>
      <c r="B6141" t="s">
        <v>318</v>
      </c>
      <c r="C6141" t="s">
        <v>464</v>
      </c>
      <c r="D6141">
        <v>1</v>
      </c>
      <c r="E6141">
        <v>100000</v>
      </c>
      <c r="F6141">
        <v>12000000</v>
      </c>
      <c r="G6141">
        <v>6050000</v>
      </c>
      <c r="H6141">
        <v>-79890.457289400321</v>
      </c>
      <c r="I6141">
        <v>-3.4386870623519186E-5</v>
      </c>
      <c r="J6141">
        <v>4.672002962369415E-7</v>
      </c>
      <c r="K6141">
        <v>-1.699674333909235E-2</v>
      </c>
      <c r="L6141">
        <v>-101.32050342627107</v>
      </c>
      <c r="M6141">
        <v>0</v>
      </c>
    </row>
    <row r="6142" spans="1:15" x14ac:dyDescent="0.15">
      <c r="A6142">
        <v>303</v>
      </c>
      <c r="B6142" t="s">
        <v>318</v>
      </c>
      <c r="C6142" t="s">
        <v>464</v>
      </c>
      <c r="D6142">
        <v>2</v>
      </c>
      <c r="E6142">
        <v>6050000</v>
      </c>
      <c r="F6142">
        <v>12000000</v>
      </c>
      <c r="G6142">
        <v>9025000</v>
      </c>
      <c r="H6142">
        <v>238903173375.67169</v>
      </c>
      <c r="I6142">
        <v>1.6260809191883782E-3</v>
      </c>
      <c r="J6142">
        <v>1.6609349901081343E-3</v>
      </c>
      <c r="K6142">
        <v>50826.795321144324</v>
      </c>
      <c r="L6142">
        <v>2647026.5747996862</v>
      </c>
      <c r="M6142">
        <v>0</v>
      </c>
    </row>
    <row r="6143" spans="1:15" x14ac:dyDescent="0.15">
      <c r="A6143">
        <v>303</v>
      </c>
      <c r="B6143" t="s">
        <v>318</v>
      </c>
      <c r="C6143" t="s">
        <v>464</v>
      </c>
      <c r="D6143">
        <v>3</v>
      </c>
      <c r="E6143">
        <v>6050000</v>
      </c>
      <c r="F6143">
        <v>9025000</v>
      </c>
      <c r="G6143">
        <v>7537500</v>
      </c>
      <c r="H6143">
        <v>-1457441.7362653061</v>
      </c>
      <c r="I6143">
        <v>-2.1880736802658667E-5</v>
      </c>
      <c r="J6143">
        <v>1.2973334117097458E-5</v>
      </c>
      <c r="K6143">
        <v>-0.31007161510226067</v>
      </c>
      <c r="L6143">
        <v>-119.33587709804718</v>
      </c>
      <c r="M6143">
        <v>0</v>
      </c>
    </row>
    <row r="6144" spans="1:15" x14ac:dyDescent="0.15">
      <c r="A6144">
        <v>303</v>
      </c>
      <c r="B6144" t="s">
        <v>318</v>
      </c>
      <c r="C6144" t="s">
        <v>464</v>
      </c>
      <c r="D6144">
        <v>4</v>
      </c>
      <c r="E6144">
        <v>7537500</v>
      </c>
      <c r="F6144">
        <v>9025000</v>
      </c>
      <c r="G6144">
        <v>8281250</v>
      </c>
      <c r="H6144">
        <v>5017737784.9007645</v>
      </c>
      <c r="I6144">
        <v>8.3864169916986455E-5</v>
      </c>
      <c r="J6144">
        <v>1.1871824083674258E-4</v>
      </c>
      <c r="K6144">
        <v>1067.5267631011484</v>
      </c>
      <c r="L6144">
        <v>60491.550610122438</v>
      </c>
      <c r="M6144">
        <v>0</v>
      </c>
    </row>
    <row r="6145" spans="1:15" x14ac:dyDescent="0.15">
      <c r="A6145">
        <v>303</v>
      </c>
      <c r="B6145" t="s">
        <v>318</v>
      </c>
      <c r="C6145" t="s">
        <v>464</v>
      </c>
      <c r="D6145">
        <v>5</v>
      </c>
      <c r="E6145">
        <v>7537500</v>
      </c>
      <c r="F6145">
        <v>8281250</v>
      </c>
      <c r="G6145">
        <v>7909375</v>
      </c>
      <c r="H6145">
        <v>-57049588.380385518</v>
      </c>
      <c r="I6145">
        <v>-2.3295943043287286E-6</v>
      </c>
      <c r="J6145">
        <v>3.2524476615427398E-5</v>
      </c>
      <c r="K6145">
        <v>-12.137334597919866</v>
      </c>
      <c r="L6145">
        <v>-821.29072626327013</v>
      </c>
      <c r="M6145">
        <v>0</v>
      </c>
    </row>
    <row r="6146" spans="1:15" x14ac:dyDescent="0.15">
      <c r="A6146">
        <v>303</v>
      </c>
      <c r="B6146" t="s">
        <v>318</v>
      </c>
      <c r="C6146" t="s">
        <v>464</v>
      </c>
      <c r="D6146">
        <v>6</v>
      </c>
      <c r="E6146">
        <v>7909375</v>
      </c>
      <c r="F6146">
        <v>8281250</v>
      </c>
      <c r="G6146">
        <v>8095312.5</v>
      </c>
      <c r="H6146">
        <v>1181091855.8054001</v>
      </c>
      <c r="I6146">
        <v>2.7166804645256082E-5</v>
      </c>
      <c r="J6146">
        <v>6.2020875565012209E-5</v>
      </c>
      <c r="K6146">
        <v>251.27801009195278</v>
      </c>
      <c r="L6146">
        <v>14489.824121124419</v>
      </c>
      <c r="M6146">
        <v>0</v>
      </c>
    </row>
    <row r="6147" spans="1:15" x14ac:dyDescent="0.15">
      <c r="A6147">
        <v>303</v>
      </c>
      <c r="B6147" t="s">
        <v>318</v>
      </c>
      <c r="C6147" t="s">
        <v>464</v>
      </c>
      <c r="D6147">
        <v>7</v>
      </c>
      <c r="E6147">
        <v>7909375</v>
      </c>
      <c r="F6147">
        <v>8095312.5</v>
      </c>
      <c r="G6147">
        <v>8002343.75</v>
      </c>
      <c r="H6147">
        <v>355932692.57291186</v>
      </c>
      <c r="I6147">
        <v>1.0038208167727171E-5</v>
      </c>
      <c r="J6147">
        <v>4.4892279087483297E-5</v>
      </c>
      <c r="K6147">
        <v>75.72489665116116</v>
      </c>
      <c r="L6147">
        <v>4347.855574473564</v>
      </c>
      <c r="M6147">
        <v>0</v>
      </c>
    </row>
    <row r="6148" spans="1:15" x14ac:dyDescent="0.15">
      <c r="A6148">
        <v>303</v>
      </c>
      <c r="B6148" t="s">
        <v>318</v>
      </c>
      <c r="C6148" t="s">
        <v>464</v>
      </c>
      <c r="D6148">
        <v>8</v>
      </c>
      <c r="E6148">
        <v>7909375</v>
      </c>
      <c r="F6148">
        <v>8002343.75</v>
      </c>
      <c r="G6148">
        <v>7955859.375</v>
      </c>
      <c r="H6148">
        <v>105126937.15440997</v>
      </c>
      <c r="I6148">
        <v>3.352976170344676E-6</v>
      </c>
      <c r="J6148">
        <v>3.8207047090100803E-5</v>
      </c>
      <c r="K6148">
        <v>22.365819767005743</v>
      </c>
      <c r="L6148">
        <v>1221.3775181189646</v>
      </c>
      <c r="M6148">
        <v>0</v>
      </c>
    </row>
    <row r="6149" spans="1:15" x14ac:dyDescent="0.15">
      <c r="A6149">
        <v>303</v>
      </c>
      <c r="B6149" t="s">
        <v>318</v>
      </c>
      <c r="C6149" t="s">
        <v>464</v>
      </c>
      <c r="D6149">
        <v>9</v>
      </c>
      <c r="E6149">
        <v>7909375</v>
      </c>
      <c r="F6149">
        <v>7955859.375</v>
      </c>
      <c r="G6149">
        <v>7932617.1875</v>
      </c>
      <c r="H6149">
        <v>11351606.564584075</v>
      </c>
      <c r="I6149">
        <v>3.9645684391115819E-7</v>
      </c>
      <c r="J6149">
        <v>3.5250527763667285E-5</v>
      </c>
      <c r="K6149">
        <v>2.4150611951771896</v>
      </c>
      <c r="L6149">
        <v>43.1003954466834</v>
      </c>
      <c r="M6149">
        <v>0</v>
      </c>
    </row>
    <row r="6150" spans="1:15" x14ac:dyDescent="0.15">
      <c r="A6150">
        <v>303</v>
      </c>
      <c r="B6150" t="s">
        <v>318</v>
      </c>
      <c r="C6150" t="s">
        <v>464</v>
      </c>
      <c r="D6150">
        <v>10</v>
      </c>
      <c r="E6150">
        <v>7909375</v>
      </c>
      <c r="F6150">
        <v>7932617.1875</v>
      </c>
      <c r="G6150">
        <v>7920996.09375</v>
      </c>
      <c r="H6150">
        <v>-26393811.698976666</v>
      </c>
      <c r="I6150">
        <v>-9.9424827004216331E-7</v>
      </c>
      <c r="J6150">
        <v>3.3859822649713963E-5</v>
      </c>
      <c r="K6150">
        <v>-5.6152994789198649</v>
      </c>
      <c r="L6150">
        <v>-433.21329017953303</v>
      </c>
      <c r="M6150">
        <v>0</v>
      </c>
    </row>
    <row r="6151" spans="1:15" x14ac:dyDescent="0.15">
      <c r="A6151">
        <v>303</v>
      </c>
      <c r="B6151" t="s">
        <v>318</v>
      </c>
      <c r="C6151" t="s">
        <v>464</v>
      </c>
      <c r="D6151">
        <v>11</v>
      </c>
      <c r="E6151">
        <v>7920996.09375</v>
      </c>
      <c r="F6151">
        <v>7932617.1875</v>
      </c>
      <c r="G6151">
        <v>7926806.640625</v>
      </c>
      <c r="H6151">
        <v>-8440245.4615496937</v>
      </c>
      <c r="I6151">
        <v>-3.0596132991794392E-7</v>
      </c>
      <c r="J6151">
        <v>3.4548109589838183E-5</v>
      </c>
      <c r="K6151">
        <v>-1.7956673512235946</v>
      </c>
      <c r="L6151">
        <v>-206.47724669217124</v>
      </c>
      <c r="M6151">
        <v>0</v>
      </c>
    </row>
    <row r="6152" spans="1:15" x14ac:dyDescent="0.15">
      <c r="A6152">
        <v>303</v>
      </c>
      <c r="B6152" t="s">
        <v>318</v>
      </c>
      <c r="C6152" t="s">
        <v>464</v>
      </c>
      <c r="D6152">
        <v>12</v>
      </c>
      <c r="E6152">
        <v>7926806.640625</v>
      </c>
      <c r="F6152">
        <v>7932617.1875</v>
      </c>
      <c r="G6152">
        <v>7929711.9140625</v>
      </c>
      <c r="H6152">
        <v>1221742.9177857528</v>
      </c>
      <c r="I6152">
        <v>4.3465367550450218E-8</v>
      </c>
      <c r="J6152">
        <v>3.4897536287306577E-5</v>
      </c>
      <c r="K6152">
        <v>0.2599265482326058</v>
      </c>
      <c r="L6152">
        <v>-84.592846108077126</v>
      </c>
      <c r="M6152">
        <v>0</v>
      </c>
    </row>
    <row r="6153" spans="1:15" x14ac:dyDescent="0.15">
      <c r="A6153">
        <v>303</v>
      </c>
      <c r="B6153" t="s">
        <v>318</v>
      </c>
      <c r="C6153" t="s">
        <v>464</v>
      </c>
      <c r="D6153">
        <v>13</v>
      </c>
      <c r="E6153">
        <v>7929711.9140625</v>
      </c>
      <c r="F6153">
        <v>7932617.1875</v>
      </c>
      <c r="G6153">
        <v>7931164.55078125</v>
      </c>
      <c r="H6153">
        <v>6227647.5965658035</v>
      </c>
      <c r="I6153">
        <v>2.195128619313891E-7</v>
      </c>
      <c r="J6153">
        <v>3.5073583781687516E-5</v>
      </c>
      <c r="K6153">
        <v>1.324935810815395</v>
      </c>
      <c r="L6153">
        <v>-21.478774564671511</v>
      </c>
      <c r="M6153">
        <v>0</v>
      </c>
    </row>
    <row r="6154" spans="1:15" x14ac:dyDescent="0.15">
      <c r="A6154">
        <v>303</v>
      </c>
      <c r="B6154" t="s">
        <v>318</v>
      </c>
      <c r="C6154" t="s">
        <v>464</v>
      </c>
      <c r="D6154">
        <v>14</v>
      </c>
      <c r="E6154">
        <v>7931164.55078125</v>
      </c>
      <c r="F6154">
        <v>7932617.1875</v>
      </c>
      <c r="G6154">
        <v>7931890.869140625</v>
      </c>
      <c r="H6154">
        <v>8774803.2430384159</v>
      </c>
      <c r="I6154">
        <v>3.0787250476094078E-7</v>
      </c>
      <c r="J6154">
        <v>3.5161943424517067E-5</v>
      </c>
      <c r="K6154">
        <v>1.866844722551702</v>
      </c>
      <c r="L6154">
        <v>10.62687810263728</v>
      </c>
      <c r="M6154">
        <v>0</v>
      </c>
    </row>
    <row r="6155" spans="1:15" x14ac:dyDescent="0.15">
      <c r="A6155">
        <v>303</v>
      </c>
      <c r="B6155" t="s">
        <v>318</v>
      </c>
      <c r="C6155" t="s">
        <v>464</v>
      </c>
      <c r="D6155">
        <v>15</v>
      </c>
      <c r="E6155">
        <v>7931164.55078125</v>
      </c>
      <c r="F6155">
        <v>7931890.869140625</v>
      </c>
      <c r="G6155">
        <v>7931527.7099609375</v>
      </c>
      <c r="H6155">
        <v>7497443.5617967285</v>
      </c>
      <c r="I6155">
        <v>2.6366170795767474E-7</v>
      </c>
      <c r="J6155">
        <v>3.5117732627713801E-5</v>
      </c>
      <c r="K6155">
        <v>1.5950856740946051</v>
      </c>
      <c r="L6155">
        <v>-5.4728945549677315</v>
      </c>
      <c r="M6155">
        <v>0</v>
      </c>
    </row>
    <row r="6156" spans="1:15" x14ac:dyDescent="0.15">
      <c r="A6156">
        <v>303</v>
      </c>
      <c r="B6156" t="s">
        <v>318</v>
      </c>
      <c r="C6156" t="s">
        <v>464</v>
      </c>
      <c r="D6156">
        <v>16</v>
      </c>
      <c r="E6156">
        <v>7931527.7099609375</v>
      </c>
      <c r="F6156">
        <v>7931890.869140625</v>
      </c>
      <c r="G6156">
        <v>7931709.2895507813</v>
      </c>
      <c r="H6156">
        <v>8135155.5634289933</v>
      </c>
      <c r="I6156">
        <v>2.8575862488186858E-7</v>
      </c>
      <c r="J6156">
        <v>3.5139829544637995E-5</v>
      </c>
      <c r="K6156">
        <v>1.7307592899901614</v>
      </c>
      <c r="L6156">
        <v>2.5649739098006505</v>
      </c>
      <c r="M6156">
        <v>0</v>
      </c>
    </row>
    <row r="6157" spans="1:15" x14ac:dyDescent="0.15">
      <c r="A6157">
        <v>303</v>
      </c>
      <c r="B6157" t="s">
        <v>318</v>
      </c>
      <c r="C6157" t="s">
        <v>464</v>
      </c>
      <c r="D6157">
        <v>17</v>
      </c>
      <c r="E6157">
        <v>7931527.7099609375</v>
      </c>
      <c r="F6157">
        <v>7931709.2895507813</v>
      </c>
      <c r="G6157">
        <v>7931618.4997558594</v>
      </c>
      <c r="H6157">
        <v>7816152.758788839</v>
      </c>
      <c r="I6157">
        <v>2.7471133800427194E-7</v>
      </c>
      <c r="J6157">
        <v>3.5128782257760399E-5</v>
      </c>
      <c r="K6157">
        <v>1.6628912494396073</v>
      </c>
      <c r="L6157">
        <v>-1.455765188032865</v>
      </c>
      <c r="M6157">
        <v>0</v>
      </c>
    </row>
    <row r="6158" spans="1:15" x14ac:dyDescent="0.15">
      <c r="A6158">
        <v>303</v>
      </c>
      <c r="B6158" t="s">
        <v>318</v>
      </c>
      <c r="C6158" t="s">
        <v>464</v>
      </c>
      <c r="D6158">
        <v>18</v>
      </c>
      <c r="E6158">
        <v>7931618.4997558594</v>
      </c>
      <c r="F6158">
        <v>7931709.2895507813</v>
      </c>
      <c r="G6158">
        <v>7931663.8946533203</v>
      </c>
      <c r="H6158">
        <v>7975554.1252716463</v>
      </c>
      <c r="I6158">
        <v>2.8023308026398292E-7</v>
      </c>
      <c r="J6158">
        <v>3.513430400002011E-5</v>
      </c>
      <c r="K6158">
        <v>1.6968039870297118</v>
      </c>
      <c r="L6158">
        <v>0.55335464539681378</v>
      </c>
      <c r="M6158">
        <v>0</v>
      </c>
    </row>
    <row r="6159" spans="1:15" x14ac:dyDescent="0.15">
      <c r="A6159">
        <v>303</v>
      </c>
      <c r="B6159" t="s">
        <v>318</v>
      </c>
      <c r="C6159" t="s">
        <v>465</v>
      </c>
      <c r="D6159">
        <v>18</v>
      </c>
      <c r="E6159">
        <v>7931618.4997558594</v>
      </c>
      <c r="F6159">
        <v>7931709.2895507813</v>
      </c>
      <c r="G6159">
        <v>7931663.8946533203</v>
      </c>
      <c r="H6159">
        <v>7975554.1252716463</v>
      </c>
      <c r="I6159">
        <v>2.8023308026398292E-7</v>
      </c>
      <c r="J6159">
        <v>3.513430400002011E-5</v>
      </c>
      <c r="K6159">
        <v>1.6968039870297118</v>
      </c>
      <c r="L6159">
        <v>0.55335464539681378</v>
      </c>
      <c r="M6159">
        <v>0</v>
      </c>
      <c r="N6159" t="s">
        <v>466</v>
      </c>
      <c r="O6159" t="s">
        <v>467</v>
      </c>
    </row>
    <row r="6160" spans="1:15" x14ac:dyDescent="0.15">
      <c r="A6160">
        <v>304</v>
      </c>
      <c r="B6160" t="s">
        <v>319</v>
      </c>
      <c r="C6160" t="s">
        <v>461</v>
      </c>
      <c r="D6160">
        <v>0</v>
      </c>
      <c r="E6160">
        <v>100000</v>
      </c>
      <c r="F6160">
        <v>12000000</v>
      </c>
      <c r="G6160">
        <v>100000</v>
      </c>
      <c r="H6160">
        <v>16793.524359280407</v>
      </c>
      <c r="I6160">
        <v>-4.9945869635770293E-5</v>
      </c>
      <c r="J6160">
        <v>-1.5855534975311642E-5</v>
      </c>
      <c r="K6160">
        <v>4.3280654021008577E-3</v>
      </c>
      <c r="L6160">
        <v>-83.206475640719589</v>
      </c>
      <c r="M6160">
        <v>0</v>
      </c>
      <c r="O6160" t="s">
        <v>462</v>
      </c>
    </row>
    <row r="6161" spans="1:15" x14ac:dyDescent="0.15">
      <c r="A6161">
        <v>304</v>
      </c>
      <c r="B6161" t="s">
        <v>319</v>
      </c>
      <c r="C6161" t="s">
        <v>461</v>
      </c>
      <c r="D6161">
        <v>0</v>
      </c>
      <c r="E6161">
        <v>100000</v>
      </c>
      <c r="F6161">
        <v>12000000</v>
      </c>
      <c r="G6161">
        <v>12000000</v>
      </c>
      <c r="H6161">
        <v>8.7857842787930957E+17</v>
      </c>
      <c r="I6161">
        <v>536.87088790966538</v>
      </c>
      <c r="J6161">
        <v>536.87092200000006</v>
      </c>
      <c r="K6161">
        <v>226429236376.1778</v>
      </c>
      <c r="L6161">
        <v>7321486898894.2461</v>
      </c>
      <c r="M6161">
        <v>5</v>
      </c>
      <c r="O6161" t="s">
        <v>463</v>
      </c>
    </row>
    <row r="6162" spans="1:15" x14ac:dyDescent="0.15">
      <c r="A6162">
        <v>304</v>
      </c>
      <c r="B6162" t="s">
        <v>319</v>
      </c>
      <c r="C6162" t="s">
        <v>464</v>
      </c>
      <c r="D6162">
        <v>1</v>
      </c>
      <c r="E6162">
        <v>100000</v>
      </c>
      <c r="F6162">
        <v>12000000</v>
      </c>
      <c r="G6162">
        <v>6050000</v>
      </c>
      <c r="H6162">
        <v>3227229206.2034283</v>
      </c>
      <c r="I6162">
        <v>5.8216956251287795E-5</v>
      </c>
      <c r="J6162">
        <v>9.2307290911746443E-5</v>
      </c>
      <c r="K6162">
        <v>831.72887198628371</v>
      </c>
      <c r="L6162">
        <v>53242.631507494683</v>
      </c>
      <c r="M6162">
        <v>0</v>
      </c>
    </row>
    <row r="6163" spans="1:15" x14ac:dyDescent="0.15">
      <c r="A6163">
        <v>304</v>
      </c>
      <c r="B6163" t="s">
        <v>319</v>
      </c>
      <c r="C6163" t="s">
        <v>464</v>
      </c>
      <c r="D6163">
        <v>2</v>
      </c>
      <c r="E6163">
        <v>100000</v>
      </c>
      <c r="F6163">
        <v>6050000</v>
      </c>
      <c r="G6163">
        <v>3075000</v>
      </c>
      <c r="H6163">
        <v>-49867.416384820812</v>
      </c>
      <c r="I6163">
        <v>-3.7373844714269333E-5</v>
      </c>
      <c r="J6163">
        <v>-3.283510053810688E-6</v>
      </c>
      <c r="K6163">
        <v>-1.2851944292921996E-2</v>
      </c>
      <c r="L6163">
        <v>-101.62170459788035</v>
      </c>
      <c r="M6163">
        <v>0</v>
      </c>
    </row>
    <row r="6164" spans="1:15" x14ac:dyDescent="0.15">
      <c r="A6164">
        <v>304</v>
      </c>
      <c r="B6164" t="s">
        <v>319</v>
      </c>
      <c r="C6164" t="s">
        <v>464</v>
      </c>
      <c r="D6164">
        <v>3</v>
      </c>
      <c r="E6164">
        <v>3075000</v>
      </c>
      <c r="F6164">
        <v>6050000</v>
      </c>
      <c r="G6164">
        <v>4562500</v>
      </c>
      <c r="H6164">
        <v>-126909.30182574879</v>
      </c>
      <c r="I6164">
        <v>-3.0747740504065736E-5</v>
      </c>
      <c r="J6164">
        <v>3.342594156392911E-6</v>
      </c>
      <c r="K6164">
        <v>-3.2707354733032018E-2</v>
      </c>
      <c r="L6164">
        <v>-102.78157373864654</v>
      </c>
      <c r="M6164">
        <v>0</v>
      </c>
    </row>
    <row r="6165" spans="1:15" x14ac:dyDescent="0.15">
      <c r="A6165">
        <v>304</v>
      </c>
      <c r="B6165" t="s">
        <v>319</v>
      </c>
      <c r="C6165" t="s">
        <v>464</v>
      </c>
      <c r="D6165">
        <v>4</v>
      </c>
      <c r="E6165">
        <v>4562500</v>
      </c>
      <c r="F6165">
        <v>6050000</v>
      </c>
      <c r="G6165">
        <v>5306250</v>
      </c>
      <c r="H6165">
        <v>-822119.23313705996</v>
      </c>
      <c r="I6165">
        <v>-2.2976806644777593E-5</v>
      </c>
      <c r="J6165">
        <v>1.1113528015681054E-5</v>
      </c>
      <c r="K6165">
        <v>-0.21187844392984012</v>
      </c>
      <c r="L6165">
        <v>-115.49341310976791</v>
      </c>
      <c r="M6165">
        <v>0</v>
      </c>
    </row>
    <row r="6166" spans="1:15" x14ac:dyDescent="0.15">
      <c r="A6166">
        <v>304</v>
      </c>
      <c r="B6166" t="s">
        <v>319</v>
      </c>
      <c r="C6166" t="s">
        <v>464</v>
      </c>
      <c r="D6166">
        <v>5</v>
      </c>
      <c r="E6166">
        <v>5306250</v>
      </c>
      <c r="F6166">
        <v>6050000</v>
      </c>
      <c r="G6166">
        <v>5678125</v>
      </c>
      <c r="H6166">
        <v>-115904292.84913819</v>
      </c>
      <c r="I6166">
        <v>-9.5547338588559031E-6</v>
      </c>
      <c r="J6166">
        <v>2.4535600801602744E-5</v>
      </c>
      <c r="K6166">
        <v>-29.8711187183353</v>
      </c>
      <c r="L6166">
        <v>-2141.2423616799242</v>
      </c>
      <c r="M6166">
        <v>0</v>
      </c>
    </row>
    <row r="6167" spans="1:15" x14ac:dyDescent="0.15">
      <c r="A6167">
        <v>304</v>
      </c>
      <c r="B6167" t="s">
        <v>319</v>
      </c>
      <c r="C6167" t="s">
        <v>464</v>
      </c>
      <c r="D6167">
        <v>6</v>
      </c>
      <c r="E6167">
        <v>5678125</v>
      </c>
      <c r="F6167">
        <v>6050000</v>
      </c>
      <c r="G6167">
        <v>5864062.5</v>
      </c>
      <c r="H6167">
        <v>513766368.40230834</v>
      </c>
      <c r="I6167">
        <v>1.3377195596231876E-5</v>
      </c>
      <c r="J6167">
        <v>4.7467530256690524E-5</v>
      </c>
      <c r="K6167">
        <v>132.40904031060188</v>
      </c>
      <c r="L6167">
        <v>8661.270337795826</v>
      </c>
      <c r="M6167">
        <v>0</v>
      </c>
    </row>
    <row r="6168" spans="1:15" x14ac:dyDescent="0.15">
      <c r="A6168">
        <v>304</v>
      </c>
      <c r="B6168" t="s">
        <v>319</v>
      </c>
      <c r="C6168" t="s">
        <v>464</v>
      </c>
      <c r="D6168">
        <v>7</v>
      </c>
      <c r="E6168">
        <v>5678125</v>
      </c>
      <c r="F6168">
        <v>5864062.5</v>
      </c>
      <c r="G6168">
        <v>5771093.75</v>
      </c>
      <c r="H6168">
        <v>429715.53185626346</v>
      </c>
      <c r="I6168">
        <v>1.5001353706967579E-8</v>
      </c>
      <c r="J6168">
        <v>3.4105336014165615E-5</v>
      </c>
      <c r="K6168">
        <v>0.11074726700501571</v>
      </c>
      <c r="L6168">
        <v>-92.554001884716158</v>
      </c>
      <c r="M6168">
        <v>0</v>
      </c>
    </row>
    <row r="6169" spans="1:15" x14ac:dyDescent="0.15">
      <c r="A6169">
        <v>304</v>
      </c>
      <c r="B6169" t="s">
        <v>319</v>
      </c>
      <c r="C6169" t="s">
        <v>464</v>
      </c>
      <c r="D6169">
        <v>8</v>
      </c>
      <c r="E6169">
        <v>5771093.75</v>
      </c>
      <c r="F6169">
        <v>5864062.5</v>
      </c>
      <c r="G6169">
        <v>5817578.125</v>
      </c>
      <c r="H6169">
        <v>209471149.28267741</v>
      </c>
      <c r="I6169">
        <v>6.138731446959907E-6</v>
      </c>
      <c r="J6169">
        <v>4.0229066107418554E-5</v>
      </c>
      <c r="K6169">
        <v>53.985382374346784</v>
      </c>
      <c r="L6169">
        <v>3500.6589818280681</v>
      </c>
      <c r="M6169">
        <v>0</v>
      </c>
    </row>
    <row r="6170" spans="1:15" x14ac:dyDescent="0.15">
      <c r="A6170">
        <v>304</v>
      </c>
      <c r="B6170" t="s">
        <v>319</v>
      </c>
      <c r="C6170" t="s">
        <v>464</v>
      </c>
      <c r="D6170">
        <v>9</v>
      </c>
      <c r="E6170">
        <v>5771093.75</v>
      </c>
      <c r="F6170">
        <v>5817578.125</v>
      </c>
      <c r="G6170">
        <v>5794335.9375</v>
      </c>
      <c r="H6170">
        <v>94185324.382387966</v>
      </c>
      <c r="I6170">
        <v>2.9489507556291119E-6</v>
      </c>
      <c r="J6170">
        <v>3.7039285416087759E-5</v>
      </c>
      <c r="K6170">
        <v>24.273656626447814</v>
      </c>
      <c r="L6170">
        <v>1525.4722784165112</v>
      </c>
      <c r="M6170">
        <v>0</v>
      </c>
    </row>
    <row r="6171" spans="1:15" x14ac:dyDescent="0.15">
      <c r="A6171">
        <v>304</v>
      </c>
      <c r="B6171" t="s">
        <v>319</v>
      </c>
      <c r="C6171" t="s">
        <v>464</v>
      </c>
      <c r="D6171">
        <v>10</v>
      </c>
      <c r="E6171">
        <v>5771093.75</v>
      </c>
      <c r="F6171">
        <v>5794335.9375</v>
      </c>
      <c r="G6171">
        <v>5782714.84375</v>
      </c>
      <c r="H6171">
        <v>44745612.397173859</v>
      </c>
      <c r="I6171">
        <v>1.4513338146697371E-6</v>
      </c>
      <c r="J6171">
        <v>3.5541668475128385E-5</v>
      </c>
      <c r="K6171">
        <v>11.531941286940301</v>
      </c>
      <c r="L6171">
        <v>673.78210072964669</v>
      </c>
      <c r="M6171">
        <v>0</v>
      </c>
    </row>
    <row r="6172" spans="1:15" x14ac:dyDescent="0.15">
      <c r="A6172">
        <v>304</v>
      </c>
      <c r="B6172" t="s">
        <v>319</v>
      </c>
      <c r="C6172" t="s">
        <v>464</v>
      </c>
      <c r="D6172">
        <v>11</v>
      </c>
      <c r="E6172">
        <v>5771093.75</v>
      </c>
      <c r="F6172">
        <v>5782714.84375</v>
      </c>
      <c r="G6172">
        <v>5776904.296875</v>
      </c>
      <c r="H6172">
        <v>21587235.577368077</v>
      </c>
      <c r="I6172">
        <v>7.2566848570357058E-7</v>
      </c>
      <c r="J6172">
        <v>3.4816003146162218E-5</v>
      </c>
      <c r="K6172">
        <v>5.563511591167333</v>
      </c>
      <c r="L6172">
        <v>273.68172412074802</v>
      </c>
      <c r="M6172">
        <v>0</v>
      </c>
    </row>
    <row r="6173" spans="1:15" x14ac:dyDescent="0.15">
      <c r="A6173">
        <v>304</v>
      </c>
      <c r="B6173" t="s">
        <v>319</v>
      </c>
      <c r="C6173" t="s">
        <v>464</v>
      </c>
      <c r="D6173">
        <v>12</v>
      </c>
      <c r="E6173">
        <v>5771093.75</v>
      </c>
      <c r="F6173">
        <v>5776904.296875</v>
      </c>
      <c r="G6173">
        <v>5773999.0234375</v>
      </c>
      <c r="H6173">
        <v>10758079.964698087</v>
      </c>
      <c r="I6173">
        <v>3.6848278942041473E-7</v>
      </c>
      <c r="J6173">
        <v>3.4458817449879062E-5</v>
      </c>
      <c r="K6173">
        <v>2.7725969065280438</v>
      </c>
      <c r="L6173">
        <v>86.31939356119527</v>
      </c>
      <c r="M6173">
        <v>0</v>
      </c>
    </row>
    <row r="6174" spans="1:15" x14ac:dyDescent="0.15">
      <c r="A6174">
        <v>304</v>
      </c>
      <c r="B6174" t="s">
        <v>319</v>
      </c>
      <c r="C6174" t="s">
        <v>464</v>
      </c>
      <c r="D6174">
        <v>13</v>
      </c>
      <c r="E6174">
        <v>5771093.75</v>
      </c>
      <c r="F6174">
        <v>5773999.0234375</v>
      </c>
      <c r="G6174">
        <v>5772546.38671875</v>
      </c>
      <c r="H6174">
        <v>5531819.724491708</v>
      </c>
      <c r="I6174">
        <v>1.9127931659434789E-7</v>
      </c>
      <c r="J6174">
        <v>3.4281613977052995E-5</v>
      </c>
      <c r="K6174">
        <v>1.4256731968832277</v>
      </c>
      <c r="L6174">
        <v>-4.1701988360092965</v>
      </c>
      <c r="M6174">
        <v>0</v>
      </c>
    </row>
    <row r="6175" spans="1:15" x14ac:dyDescent="0.15">
      <c r="A6175">
        <v>304</v>
      </c>
      <c r="B6175" t="s">
        <v>319</v>
      </c>
      <c r="C6175" t="s">
        <v>464</v>
      </c>
      <c r="D6175">
        <v>14</v>
      </c>
      <c r="E6175">
        <v>5772546.38671875</v>
      </c>
      <c r="F6175">
        <v>5773999.0234375</v>
      </c>
      <c r="G6175">
        <v>5773272.705078125</v>
      </c>
      <c r="H6175">
        <v>8129325.1977297515</v>
      </c>
      <c r="I6175">
        <v>2.7976397507076847E-7</v>
      </c>
      <c r="J6175">
        <v>3.4370098635529416E-5</v>
      </c>
      <c r="K6175">
        <v>2.0951082320774073</v>
      </c>
      <c r="L6175">
        <v>40.80965187352507</v>
      </c>
      <c r="M6175">
        <v>0</v>
      </c>
    </row>
    <row r="6176" spans="1:15" x14ac:dyDescent="0.15">
      <c r="A6176">
        <v>304</v>
      </c>
      <c r="B6176" t="s">
        <v>319</v>
      </c>
      <c r="C6176" t="s">
        <v>464</v>
      </c>
      <c r="D6176">
        <v>15</v>
      </c>
      <c r="E6176">
        <v>5772546.38671875</v>
      </c>
      <c r="F6176">
        <v>5773272.705078125</v>
      </c>
      <c r="G6176">
        <v>5772909.5458984375</v>
      </c>
      <c r="H6176">
        <v>6826770.6995871123</v>
      </c>
      <c r="I6176">
        <v>2.3549565521414488E-7</v>
      </c>
      <c r="J6176">
        <v>3.4325830315672792E-5</v>
      </c>
      <c r="K6176">
        <v>1.7594109158290407</v>
      </c>
      <c r="L6176">
        <v>18.255286096374519</v>
      </c>
      <c r="M6176">
        <v>0</v>
      </c>
    </row>
    <row r="6177" spans="1:15" x14ac:dyDescent="0.15">
      <c r="A6177">
        <v>304</v>
      </c>
      <c r="B6177" t="s">
        <v>319</v>
      </c>
      <c r="C6177" t="s">
        <v>464</v>
      </c>
      <c r="D6177">
        <v>16</v>
      </c>
      <c r="E6177">
        <v>5772546.38671875</v>
      </c>
      <c r="F6177">
        <v>5772909.5458984375</v>
      </c>
      <c r="G6177">
        <v>5772727.9663085938</v>
      </c>
      <c r="H6177">
        <v>6178366.7805570811</v>
      </c>
      <c r="I6177">
        <v>2.1338171074525292E-7</v>
      </c>
      <c r="J6177">
        <v>3.43037163712039E-5</v>
      </c>
      <c r="K6177">
        <v>1.5923027788768558</v>
      </c>
      <c r="L6177">
        <v>7.0268132608347313</v>
      </c>
      <c r="M6177">
        <v>0</v>
      </c>
    </row>
    <row r="6178" spans="1:15" x14ac:dyDescent="0.15">
      <c r="A6178">
        <v>304</v>
      </c>
      <c r="B6178" t="s">
        <v>319</v>
      </c>
      <c r="C6178" t="s">
        <v>464</v>
      </c>
      <c r="D6178">
        <v>17</v>
      </c>
      <c r="E6178">
        <v>5772546.38671875</v>
      </c>
      <c r="F6178">
        <v>5772727.9663085938</v>
      </c>
      <c r="G6178">
        <v>5772637.1765136719</v>
      </c>
      <c r="H6178">
        <v>5854808.6567726107</v>
      </c>
      <c r="I6178">
        <v>2.0232727250956442E-7</v>
      </c>
      <c r="J6178">
        <v>3.4292661932968212E-5</v>
      </c>
      <c r="K6178">
        <v>1.5089146412137597</v>
      </c>
      <c r="L6178">
        <v>1.4234651814470267</v>
      </c>
      <c r="M6178">
        <v>0</v>
      </c>
    </row>
    <row r="6179" spans="1:15" x14ac:dyDescent="0.15">
      <c r="A6179">
        <v>304</v>
      </c>
      <c r="B6179" t="s">
        <v>319</v>
      </c>
      <c r="C6179" t="s">
        <v>464</v>
      </c>
      <c r="D6179">
        <v>18</v>
      </c>
      <c r="E6179">
        <v>5772546.38671875</v>
      </c>
      <c r="F6179">
        <v>5772637.1765136719</v>
      </c>
      <c r="G6179">
        <v>5772591.7816162109</v>
      </c>
      <c r="H6179">
        <v>5693253.5922552822</v>
      </c>
      <c r="I6179">
        <v>1.9680284398039977E-7</v>
      </c>
      <c r="J6179">
        <v>3.4287137504439047E-5</v>
      </c>
      <c r="K6179">
        <v>1.4672783014965867</v>
      </c>
      <c r="L6179">
        <v>-1.3743945936657866</v>
      </c>
      <c r="M6179">
        <v>0</v>
      </c>
    </row>
    <row r="6180" spans="1:15" x14ac:dyDescent="0.15">
      <c r="A6180">
        <v>304</v>
      </c>
      <c r="B6180" t="s">
        <v>319</v>
      </c>
      <c r="C6180" t="s">
        <v>464</v>
      </c>
      <c r="D6180">
        <v>19</v>
      </c>
      <c r="E6180">
        <v>5772591.7816162109</v>
      </c>
      <c r="F6180">
        <v>5772637.1765136719</v>
      </c>
      <c r="G6180">
        <v>5772614.4790649414</v>
      </c>
      <c r="H6180">
        <v>5774015.9727637218</v>
      </c>
      <c r="I6180">
        <v>1.9956494559503468E-7</v>
      </c>
      <c r="J6180">
        <v>3.4289899606053682E-5</v>
      </c>
      <c r="K6180">
        <v>1.4880925664115456</v>
      </c>
      <c r="L6180">
        <v>2.4278317976423075E-2</v>
      </c>
      <c r="M6180">
        <v>0</v>
      </c>
    </row>
    <row r="6181" spans="1:15" x14ac:dyDescent="0.15">
      <c r="A6181">
        <v>304</v>
      </c>
      <c r="B6181" t="s">
        <v>319</v>
      </c>
      <c r="C6181" t="s">
        <v>465</v>
      </c>
      <c r="D6181">
        <v>19</v>
      </c>
      <c r="E6181">
        <v>5772591.7816162109</v>
      </c>
      <c r="F6181">
        <v>5772637.1765136719</v>
      </c>
      <c r="G6181">
        <v>5772614.4790649414</v>
      </c>
      <c r="H6181">
        <v>5774015.9727637218</v>
      </c>
      <c r="I6181">
        <v>1.9956494559503468E-7</v>
      </c>
      <c r="J6181">
        <v>3.4289899606053682E-5</v>
      </c>
      <c r="K6181">
        <v>1.4880925664115456</v>
      </c>
      <c r="L6181">
        <v>2.4278317976423075E-2</v>
      </c>
      <c r="M6181">
        <v>0</v>
      </c>
      <c r="N6181" t="s">
        <v>466</v>
      </c>
      <c r="O6181" t="s">
        <v>467</v>
      </c>
    </row>
    <row r="6182" spans="1:15" x14ac:dyDescent="0.15">
      <c r="A6182">
        <v>305</v>
      </c>
      <c r="B6182" t="s">
        <v>320</v>
      </c>
      <c r="C6182" t="s">
        <v>461</v>
      </c>
      <c r="D6182">
        <v>0</v>
      </c>
      <c r="E6182">
        <v>100000</v>
      </c>
      <c r="F6182">
        <v>12000000</v>
      </c>
      <c r="G6182">
        <v>100000</v>
      </c>
      <c r="H6182">
        <v>13932.749841495468</v>
      </c>
      <c r="I6182">
        <v>-5.0269345395119369E-5</v>
      </c>
      <c r="J6182">
        <v>-1.7974716741571731E-5</v>
      </c>
      <c r="K6182">
        <v>3.2960145402663129E-3</v>
      </c>
      <c r="L6182">
        <v>-86.067250158504535</v>
      </c>
      <c r="M6182">
        <v>0</v>
      </c>
      <c r="O6182" t="s">
        <v>462</v>
      </c>
    </row>
    <row r="6183" spans="1:15" x14ac:dyDescent="0.15">
      <c r="A6183">
        <v>305</v>
      </c>
      <c r="B6183" t="s">
        <v>320</v>
      </c>
      <c r="C6183" t="s">
        <v>461</v>
      </c>
      <c r="D6183">
        <v>0</v>
      </c>
      <c r="E6183">
        <v>100000</v>
      </c>
      <c r="F6183">
        <v>12000000</v>
      </c>
      <c r="G6183">
        <v>12000000</v>
      </c>
      <c r="H6183">
        <v>9.5580075982807462E+17</v>
      </c>
      <c r="I6183">
        <v>536.87088970537138</v>
      </c>
      <c r="J6183">
        <v>536.87092200000006</v>
      </c>
      <c r="K6183">
        <v>226109937939.77313</v>
      </c>
      <c r="L6183">
        <v>7965006331800.6221</v>
      </c>
      <c r="M6183">
        <v>5</v>
      </c>
      <c r="O6183" t="s">
        <v>463</v>
      </c>
    </row>
    <row r="6184" spans="1:15" x14ac:dyDescent="0.15">
      <c r="A6184">
        <v>305</v>
      </c>
      <c r="B6184" t="s">
        <v>320</v>
      </c>
      <c r="C6184" t="s">
        <v>464</v>
      </c>
      <c r="D6184">
        <v>1</v>
      </c>
      <c r="E6184">
        <v>100000</v>
      </c>
      <c r="F6184">
        <v>12000000</v>
      </c>
      <c r="G6184">
        <v>6050000</v>
      </c>
      <c r="H6184">
        <v>-462525.31752193224</v>
      </c>
      <c r="I6184">
        <v>-2.3605336316789036E-5</v>
      </c>
      <c r="J6184">
        <v>8.6892923367586037E-6</v>
      </c>
      <c r="K6184">
        <v>-0.10941775235590903</v>
      </c>
      <c r="L6184">
        <v>-107.64504657061045</v>
      </c>
      <c r="M6184">
        <v>0</v>
      </c>
    </row>
    <row r="6185" spans="1:15" x14ac:dyDescent="0.15">
      <c r="A6185">
        <v>305</v>
      </c>
      <c r="B6185" t="s">
        <v>320</v>
      </c>
      <c r="C6185" t="s">
        <v>464</v>
      </c>
      <c r="D6185">
        <v>2</v>
      </c>
      <c r="E6185">
        <v>6050000</v>
      </c>
      <c r="F6185">
        <v>12000000</v>
      </c>
      <c r="G6185">
        <v>9025000</v>
      </c>
      <c r="H6185">
        <v>67248216761520.313</v>
      </c>
      <c r="I6185">
        <v>0.14143050295082163</v>
      </c>
      <c r="J6185">
        <v>0.14146279757947516</v>
      </c>
      <c r="K6185">
        <v>15908639.914915811</v>
      </c>
      <c r="L6185">
        <v>745132495.69551587</v>
      </c>
      <c r="M6185">
        <v>0</v>
      </c>
    </row>
    <row r="6186" spans="1:15" x14ac:dyDescent="0.15">
      <c r="A6186">
        <v>305</v>
      </c>
      <c r="B6186" t="s">
        <v>320</v>
      </c>
      <c r="C6186" t="s">
        <v>464</v>
      </c>
      <c r="D6186">
        <v>3</v>
      </c>
      <c r="E6186">
        <v>6050000</v>
      </c>
      <c r="F6186">
        <v>9025000</v>
      </c>
      <c r="G6186">
        <v>7537500</v>
      </c>
      <c r="H6186">
        <v>76764238745.61647</v>
      </c>
      <c r="I6186">
        <v>6.1294852012038707E-4</v>
      </c>
      <c r="J6186">
        <v>6.4524314877393467E-4</v>
      </c>
      <c r="K6186">
        <v>18159.806926589386</v>
      </c>
      <c r="L6186">
        <v>1018331.0281342152</v>
      </c>
      <c r="M6186">
        <v>0</v>
      </c>
    </row>
    <row r="6187" spans="1:15" x14ac:dyDescent="0.15">
      <c r="A6187">
        <v>305</v>
      </c>
      <c r="B6187" t="s">
        <v>320</v>
      </c>
      <c r="C6187" t="s">
        <v>464</v>
      </c>
      <c r="D6187">
        <v>4</v>
      </c>
      <c r="E6187">
        <v>6050000</v>
      </c>
      <c r="F6187">
        <v>7537500</v>
      </c>
      <c r="G6187">
        <v>6793750</v>
      </c>
      <c r="H6187">
        <v>763882910.41620755</v>
      </c>
      <c r="I6187">
        <v>1.7464417380873503E-5</v>
      </c>
      <c r="J6187">
        <v>4.9759046034421144E-5</v>
      </c>
      <c r="K6187">
        <v>180.70870491725742</v>
      </c>
      <c r="L6187">
        <v>11143.906685059173</v>
      </c>
      <c r="M6187">
        <v>0</v>
      </c>
    </row>
    <row r="6188" spans="1:15" x14ac:dyDescent="0.15">
      <c r="A6188">
        <v>305</v>
      </c>
      <c r="B6188" t="s">
        <v>320</v>
      </c>
      <c r="C6188" t="s">
        <v>464</v>
      </c>
      <c r="D6188">
        <v>5</v>
      </c>
      <c r="E6188">
        <v>6050000</v>
      </c>
      <c r="F6188">
        <v>6793750</v>
      </c>
      <c r="G6188">
        <v>6421875</v>
      </c>
      <c r="H6188">
        <v>-9759391.0946556386</v>
      </c>
      <c r="I6188">
        <v>-1.6441425242345528E-5</v>
      </c>
      <c r="J6188">
        <v>1.5853203411202113E-5</v>
      </c>
      <c r="K6188">
        <v>-2.3087398624159827</v>
      </c>
      <c r="L6188">
        <v>-251.97105354208293</v>
      </c>
      <c r="M6188">
        <v>0</v>
      </c>
    </row>
    <row r="6189" spans="1:15" x14ac:dyDescent="0.15">
      <c r="A6189">
        <v>305</v>
      </c>
      <c r="B6189" t="s">
        <v>320</v>
      </c>
      <c r="C6189" t="s">
        <v>464</v>
      </c>
      <c r="D6189">
        <v>6</v>
      </c>
      <c r="E6189">
        <v>6421875</v>
      </c>
      <c r="F6189">
        <v>6793750</v>
      </c>
      <c r="G6189">
        <v>6607812.5</v>
      </c>
      <c r="H6189">
        <v>-111573811.77386053</v>
      </c>
      <c r="I6189">
        <v>-5.7756385891894333E-6</v>
      </c>
      <c r="J6189">
        <v>2.6518990064358208E-5</v>
      </c>
      <c r="K6189">
        <v>-26.394567483320927</v>
      </c>
      <c r="L6189">
        <v>-1788.5135856058344</v>
      </c>
      <c r="M6189">
        <v>0</v>
      </c>
    </row>
    <row r="6190" spans="1:15" x14ac:dyDescent="0.15">
      <c r="A6190">
        <v>305</v>
      </c>
      <c r="B6190" t="s">
        <v>320</v>
      </c>
      <c r="C6190" t="s">
        <v>464</v>
      </c>
      <c r="D6190">
        <v>7</v>
      </c>
      <c r="E6190">
        <v>6607812.5</v>
      </c>
      <c r="F6190">
        <v>6793750</v>
      </c>
      <c r="G6190">
        <v>6700781.25</v>
      </c>
      <c r="H6190">
        <v>140407324.5659287</v>
      </c>
      <c r="I6190">
        <v>4.0122430953966651E-6</v>
      </c>
      <c r="J6190">
        <v>3.6306871748944306E-5</v>
      </c>
      <c r="K6190">
        <v>33.215595528091363</v>
      </c>
      <c r="L6190">
        <v>1995.3873783885826</v>
      </c>
      <c r="M6190">
        <v>0</v>
      </c>
    </row>
    <row r="6191" spans="1:15" x14ac:dyDescent="0.15">
      <c r="A6191">
        <v>305</v>
      </c>
      <c r="B6191" t="s">
        <v>320</v>
      </c>
      <c r="C6191" t="s">
        <v>464</v>
      </c>
      <c r="D6191">
        <v>8</v>
      </c>
      <c r="E6191">
        <v>6607812.5</v>
      </c>
      <c r="F6191">
        <v>6700781.25</v>
      </c>
      <c r="G6191">
        <v>6654296.875</v>
      </c>
      <c r="H6191">
        <v>-35326244.777054928</v>
      </c>
      <c r="I6191">
        <v>-1.2696290333086133E-6</v>
      </c>
      <c r="J6191">
        <v>3.1024999620239028E-5</v>
      </c>
      <c r="K6191">
        <v>-8.3569875123575983</v>
      </c>
      <c r="L6191">
        <v>-630.87870049463231</v>
      </c>
      <c r="M6191">
        <v>0</v>
      </c>
    </row>
    <row r="6192" spans="1:15" x14ac:dyDescent="0.15">
      <c r="A6192">
        <v>305</v>
      </c>
      <c r="B6192" t="s">
        <v>320</v>
      </c>
      <c r="C6192" t="s">
        <v>464</v>
      </c>
      <c r="D6192">
        <v>9</v>
      </c>
      <c r="E6192">
        <v>6654296.875</v>
      </c>
      <c r="F6192">
        <v>6700781.25</v>
      </c>
      <c r="G6192">
        <v>6677539.0625</v>
      </c>
      <c r="H6192">
        <v>40867968.307253502</v>
      </c>
      <c r="I6192">
        <v>1.2663845411052887E-6</v>
      </c>
      <c r="J6192">
        <v>3.356101319465293E-5</v>
      </c>
      <c r="K6192">
        <v>9.667970738315665</v>
      </c>
      <c r="L6192">
        <v>512.02140376477212</v>
      </c>
      <c r="M6192">
        <v>0</v>
      </c>
    </row>
    <row r="6193" spans="1:15" x14ac:dyDescent="0.15">
      <c r="A6193">
        <v>305</v>
      </c>
      <c r="B6193" t="s">
        <v>320</v>
      </c>
      <c r="C6193" t="s">
        <v>464</v>
      </c>
      <c r="D6193">
        <v>10</v>
      </c>
      <c r="E6193">
        <v>6654296.875</v>
      </c>
      <c r="F6193">
        <v>6677539.0625</v>
      </c>
      <c r="G6193">
        <v>6665917.96875</v>
      </c>
      <c r="H6193">
        <v>-805203.51150446723</v>
      </c>
      <c r="I6193">
        <v>-2.6811599684535331E-8</v>
      </c>
      <c r="J6193">
        <v>3.2267817053863106E-5</v>
      </c>
      <c r="K6193">
        <v>-0.19048375317039032</v>
      </c>
      <c r="L6193">
        <v>-112.07940924684766</v>
      </c>
      <c r="M6193">
        <v>0</v>
      </c>
    </row>
    <row r="6194" spans="1:15" x14ac:dyDescent="0.15">
      <c r="A6194">
        <v>305</v>
      </c>
      <c r="B6194" t="s">
        <v>320</v>
      </c>
      <c r="C6194" t="s">
        <v>464</v>
      </c>
      <c r="D6194">
        <v>11</v>
      </c>
      <c r="E6194">
        <v>6665917.96875</v>
      </c>
      <c r="F6194">
        <v>6677539.0625</v>
      </c>
      <c r="G6194">
        <v>6671728.515625</v>
      </c>
      <c r="H6194">
        <v>19104874.913414955</v>
      </c>
      <c r="I6194">
        <v>6.1336390688587625E-7</v>
      </c>
      <c r="J6194">
        <v>3.2907992560433517E-5</v>
      </c>
      <c r="K6194">
        <v>4.5195633468594556</v>
      </c>
      <c r="L6194">
        <v>186.35570030572853</v>
      </c>
      <c r="M6194">
        <v>0</v>
      </c>
    </row>
    <row r="6195" spans="1:15" x14ac:dyDescent="0.15">
      <c r="A6195">
        <v>305</v>
      </c>
      <c r="B6195" t="s">
        <v>320</v>
      </c>
      <c r="C6195" t="s">
        <v>464</v>
      </c>
      <c r="D6195">
        <v>12</v>
      </c>
      <c r="E6195">
        <v>6665917.96875</v>
      </c>
      <c r="F6195">
        <v>6671728.515625</v>
      </c>
      <c r="G6195">
        <v>6668823.2421875</v>
      </c>
      <c r="H6195">
        <v>8922293.4099562038</v>
      </c>
      <c r="I6195">
        <v>2.9168483096825472E-7</v>
      </c>
      <c r="J6195">
        <v>3.2586313484515896E-5</v>
      </c>
      <c r="K6195">
        <v>2.1107110330907548</v>
      </c>
      <c r="L6195">
        <v>33.791121550696893</v>
      </c>
      <c r="M6195">
        <v>0</v>
      </c>
    </row>
    <row r="6196" spans="1:15" x14ac:dyDescent="0.15">
      <c r="A6196">
        <v>305</v>
      </c>
      <c r="B6196" t="s">
        <v>320</v>
      </c>
      <c r="C6196" t="s">
        <v>464</v>
      </c>
      <c r="D6196">
        <v>13</v>
      </c>
      <c r="E6196">
        <v>6665917.96875</v>
      </c>
      <c r="F6196">
        <v>6668823.2421875</v>
      </c>
      <c r="G6196">
        <v>6667370.60546875</v>
      </c>
      <c r="H6196">
        <v>4002264.1435087454</v>
      </c>
      <c r="I6196">
        <v>1.3204382423644026E-7</v>
      </c>
      <c r="J6196">
        <v>3.2426672477784081E-5</v>
      </c>
      <c r="K6196">
        <v>0.94679951632400927</v>
      </c>
      <c r="L6196">
        <v>-39.972376213405859</v>
      </c>
      <c r="M6196">
        <v>0</v>
      </c>
    </row>
    <row r="6197" spans="1:15" x14ac:dyDescent="0.15">
      <c r="A6197">
        <v>305</v>
      </c>
      <c r="B6197" t="s">
        <v>320</v>
      </c>
      <c r="C6197" t="s">
        <v>464</v>
      </c>
      <c r="D6197">
        <v>14</v>
      </c>
      <c r="E6197">
        <v>6667370.60546875</v>
      </c>
      <c r="F6197">
        <v>6668823.2421875</v>
      </c>
      <c r="G6197">
        <v>6668096.923828125</v>
      </c>
      <c r="H6197">
        <v>6448166.5732877478</v>
      </c>
      <c r="I6197">
        <v>2.1176656427510495E-7</v>
      </c>
      <c r="J6197">
        <v>3.2506395217822746E-5</v>
      </c>
      <c r="K6197">
        <v>1.5254168075506342</v>
      </c>
      <c r="L6197">
        <v>-3.2982476567559571</v>
      </c>
      <c r="M6197">
        <v>0</v>
      </c>
    </row>
    <row r="6198" spans="1:15" x14ac:dyDescent="0.15">
      <c r="A6198">
        <v>305</v>
      </c>
      <c r="B6198" t="s">
        <v>320</v>
      </c>
      <c r="C6198" t="s">
        <v>464</v>
      </c>
      <c r="D6198">
        <v>15</v>
      </c>
      <c r="E6198">
        <v>6668096.923828125</v>
      </c>
      <c r="F6198">
        <v>6668823.2421875</v>
      </c>
      <c r="G6198">
        <v>6668460.0830078125</v>
      </c>
      <c r="H6198">
        <v>7681725.6481073312</v>
      </c>
      <c r="I6198">
        <v>2.5170224452933349E-7</v>
      </c>
      <c r="J6198">
        <v>3.2546330898076975E-5</v>
      </c>
      <c r="K6198">
        <v>1.8172349118830382</v>
      </c>
      <c r="L6198">
        <v>15.194895860312098</v>
      </c>
      <c r="M6198">
        <v>0</v>
      </c>
    </row>
    <row r="6199" spans="1:15" x14ac:dyDescent="0.15">
      <c r="A6199">
        <v>305</v>
      </c>
      <c r="B6199" t="s">
        <v>320</v>
      </c>
      <c r="C6199" t="s">
        <v>464</v>
      </c>
      <c r="D6199">
        <v>16</v>
      </c>
      <c r="E6199">
        <v>6668096.923828125</v>
      </c>
      <c r="F6199">
        <v>6668460.0830078125</v>
      </c>
      <c r="G6199">
        <v>6668278.5034179688</v>
      </c>
      <c r="H6199">
        <v>7063976.7113011722</v>
      </c>
      <c r="I6199">
        <v>2.3172549403425167E-7</v>
      </c>
      <c r="J6199">
        <v>3.2526354147581893E-5</v>
      </c>
      <c r="K6199">
        <v>1.6710965328041951</v>
      </c>
      <c r="L6199">
        <v>5.9340384130683779</v>
      </c>
      <c r="M6199">
        <v>0</v>
      </c>
    </row>
    <row r="6200" spans="1:15" x14ac:dyDescent="0.15">
      <c r="A6200">
        <v>305</v>
      </c>
      <c r="B6200" t="s">
        <v>320</v>
      </c>
      <c r="C6200" t="s">
        <v>464</v>
      </c>
      <c r="D6200">
        <v>17</v>
      </c>
      <c r="E6200">
        <v>6668096.923828125</v>
      </c>
      <c r="F6200">
        <v>6668278.5034179688</v>
      </c>
      <c r="G6200">
        <v>6668187.7136230469</v>
      </c>
      <c r="H6200">
        <v>6755808.6024944652</v>
      </c>
      <c r="I6200">
        <v>2.2174312513810912E-7</v>
      </c>
      <c r="J6200">
        <v>3.251637177868575E-5</v>
      </c>
      <c r="K6200">
        <v>1.5981944439108617</v>
      </c>
      <c r="L6200">
        <v>1.3140135316288357</v>
      </c>
      <c r="M6200">
        <v>0</v>
      </c>
    </row>
    <row r="6201" spans="1:15" x14ac:dyDescent="0.15">
      <c r="A6201">
        <v>305</v>
      </c>
      <c r="B6201" t="s">
        <v>320</v>
      </c>
      <c r="C6201" t="s">
        <v>464</v>
      </c>
      <c r="D6201">
        <v>18</v>
      </c>
      <c r="E6201">
        <v>6668096.923828125</v>
      </c>
      <c r="F6201">
        <v>6668187.7136230469</v>
      </c>
      <c r="G6201">
        <v>6668142.3187255859</v>
      </c>
      <c r="H6201">
        <v>6601974.0952408845</v>
      </c>
      <c r="I6201">
        <v>2.1675581266801888E-7</v>
      </c>
      <c r="J6201">
        <v>3.251138446621566E-5</v>
      </c>
      <c r="K6201">
        <v>1.561802433828803</v>
      </c>
      <c r="L6201">
        <v>-0.99230370801905043</v>
      </c>
      <c r="M6201">
        <v>0</v>
      </c>
    </row>
    <row r="6202" spans="1:15" x14ac:dyDescent="0.15">
      <c r="A6202">
        <v>305</v>
      </c>
      <c r="B6202" t="s">
        <v>320</v>
      </c>
      <c r="C6202" t="s">
        <v>465</v>
      </c>
      <c r="D6202">
        <v>18</v>
      </c>
      <c r="E6202">
        <v>6668096.923828125</v>
      </c>
      <c r="F6202">
        <v>6668187.7136230469</v>
      </c>
      <c r="G6202">
        <v>6668142.3187255859</v>
      </c>
      <c r="H6202">
        <v>6601974.0952408845</v>
      </c>
      <c r="I6202">
        <v>2.1675581266801888E-7</v>
      </c>
      <c r="J6202">
        <v>3.251138446621566E-5</v>
      </c>
      <c r="K6202">
        <v>1.561802433828803</v>
      </c>
      <c r="L6202">
        <v>-0.99230370801905043</v>
      </c>
      <c r="M6202">
        <v>0</v>
      </c>
      <c r="N6202" t="s">
        <v>466</v>
      </c>
      <c r="O6202" t="s">
        <v>467</v>
      </c>
    </row>
    <row r="6203" spans="1:15" x14ac:dyDescent="0.15">
      <c r="A6203">
        <v>306</v>
      </c>
      <c r="B6203" t="s">
        <v>321</v>
      </c>
      <c r="C6203" t="s">
        <v>461</v>
      </c>
      <c r="D6203">
        <v>0</v>
      </c>
      <c r="E6203">
        <v>100000</v>
      </c>
      <c r="F6203">
        <v>12000000</v>
      </c>
      <c r="G6203">
        <v>100000</v>
      </c>
      <c r="H6203">
        <v>4166.0488744843815</v>
      </c>
      <c r="I6203">
        <v>-7.0269491173654294E-5</v>
      </c>
      <c r="J6203">
        <v>-3.9936429347758394E-5</v>
      </c>
      <c r="K6203">
        <v>6.5377764873186697E-4</v>
      </c>
      <c r="L6203">
        <v>-95.833951125515625</v>
      </c>
      <c r="M6203">
        <v>0</v>
      </c>
      <c r="O6203" t="s">
        <v>462</v>
      </c>
    </row>
    <row r="6204" spans="1:15" x14ac:dyDescent="0.15">
      <c r="A6204">
        <v>306</v>
      </c>
      <c r="B6204" t="s">
        <v>321</v>
      </c>
      <c r="C6204" t="s">
        <v>461</v>
      </c>
      <c r="D6204">
        <v>0</v>
      </c>
      <c r="E6204">
        <v>100000</v>
      </c>
      <c r="F6204">
        <v>12000000</v>
      </c>
      <c r="G6204">
        <v>12000000</v>
      </c>
      <c r="H6204">
        <v>-120793.50707315624</v>
      </c>
      <c r="I6204">
        <v>-2.7898912338194992E-5</v>
      </c>
      <c r="J6204">
        <v>2.4341494877009077E-6</v>
      </c>
      <c r="K6204">
        <v>-1.8956113434012066E-2</v>
      </c>
      <c r="L6204">
        <v>-101.00661255894296</v>
      </c>
      <c r="M6204">
        <v>0</v>
      </c>
      <c r="O6204" t="s">
        <v>463</v>
      </c>
    </row>
    <row r="6205" spans="1:15" x14ac:dyDescent="0.15">
      <c r="A6205">
        <v>306</v>
      </c>
      <c r="B6205" t="s">
        <v>321</v>
      </c>
      <c r="C6205" t="s">
        <v>461</v>
      </c>
      <c r="D6205">
        <v>1</v>
      </c>
      <c r="E6205">
        <v>100000</v>
      </c>
      <c r="F6205">
        <v>18000000</v>
      </c>
      <c r="G6205">
        <v>18000000</v>
      </c>
      <c r="H6205">
        <v>4.3910559809237408E+16</v>
      </c>
      <c r="I6205">
        <v>32.912650190869797</v>
      </c>
      <c r="J6205">
        <v>32.912680523931627</v>
      </c>
      <c r="K6205">
        <v>6890879922.7988691</v>
      </c>
      <c r="L6205">
        <v>243947554395.76337</v>
      </c>
      <c r="M6205">
        <v>0</v>
      </c>
      <c r="O6205" t="s">
        <v>468</v>
      </c>
    </row>
    <row r="6206" spans="1:15" x14ac:dyDescent="0.15">
      <c r="A6206">
        <v>306</v>
      </c>
      <c r="B6206" t="s">
        <v>321</v>
      </c>
      <c r="C6206" t="s">
        <v>464</v>
      </c>
      <c r="D6206">
        <v>1</v>
      </c>
      <c r="E6206">
        <v>100000</v>
      </c>
      <c r="F6206">
        <v>18000000</v>
      </c>
      <c r="G6206">
        <v>9050000</v>
      </c>
      <c r="H6206">
        <v>-28571.697821865786</v>
      </c>
      <c r="I6206">
        <v>-3.8648817379535922E-5</v>
      </c>
      <c r="J6206">
        <v>-8.315755553640019E-6</v>
      </c>
      <c r="K6206">
        <v>-4.4837537880706513E-3</v>
      </c>
      <c r="L6206">
        <v>-100.31570936819742</v>
      </c>
      <c r="M6206">
        <v>0</v>
      </c>
    </row>
    <row r="6207" spans="1:15" x14ac:dyDescent="0.15">
      <c r="A6207">
        <v>306</v>
      </c>
      <c r="B6207" t="s">
        <v>321</v>
      </c>
      <c r="C6207" t="s">
        <v>464</v>
      </c>
      <c r="D6207">
        <v>2</v>
      </c>
      <c r="E6207">
        <v>9050000</v>
      </c>
      <c r="F6207">
        <v>18000000</v>
      </c>
      <c r="G6207">
        <v>13525000</v>
      </c>
      <c r="H6207">
        <v>-102173269.67454873</v>
      </c>
      <c r="I6207">
        <v>-4.615463964473407E-6</v>
      </c>
      <c r="J6207">
        <v>2.5717597861422493E-5</v>
      </c>
      <c r="K6207">
        <v>-16.034041371956032</v>
      </c>
      <c r="L6207">
        <v>-855.44007153085943</v>
      </c>
      <c r="M6207">
        <v>0</v>
      </c>
    </row>
    <row r="6208" spans="1:15" x14ac:dyDescent="0.15">
      <c r="A6208">
        <v>306</v>
      </c>
      <c r="B6208" t="s">
        <v>321</v>
      </c>
      <c r="C6208" t="s">
        <v>464</v>
      </c>
      <c r="D6208">
        <v>3</v>
      </c>
      <c r="E6208">
        <v>13525000</v>
      </c>
      <c r="F6208">
        <v>18000000</v>
      </c>
      <c r="G6208">
        <v>15762500</v>
      </c>
      <c r="H6208">
        <v>8779109228425.4092</v>
      </c>
      <c r="I6208">
        <v>2.4305978035811446E-2</v>
      </c>
      <c r="J6208">
        <v>2.4336311097637342E-2</v>
      </c>
      <c r="K6208">
        <v>1377704.7658929755</v>
      </c>
      <c r="L6208">
        <v>55696072.741794825</v>
      </c>
      <c r="M6208">
        <v>0</v>
      </c>
    </row>
    <row r="6209" spans="1:15" x14ac:dyDescent="0.15">
      <c r="A6209">
        <v>306</v>
      </c>
      <c r="B6209" t="s">
        <v>321</v>
      </c>
      <c r="C6209" t="s">
        <v>464</v>
      </c>
      <c r="D6209">
        <v>4</v>
      </c>
      <c r="E6209">
        <v>13525000</v>
      </c>
      <c r="F6209">
        <v>15762500</v>
      </c>
      <c r="G6209">
        <v>14643750</v>
      </c>
      <c r="H6209">
        <v>106913227723.01376</v>
      </c>
      <c r="I6209">
        <v>7.3241865300581E-4</v>
      </c>
      <c r="J6209">
        <v>7.6275171483170586E-4</v>
      </c>
      <c r="K6209">
        <v>16777.882532100055</v>
      </c>
      <c r="L6209">
        <v>729994.59819386271</v>
      </c>
      <c r="M6209">
        <v>0</v>
      </c>
    </row>
    <row r="6210" spans="1:15" x14ac:dyDescent="0.15">
      <c r="A6210">
        <v>306</v>
      </c>
      <c r="B6210" t="s">
        <v>321</v>
      </c>
      <c r="C6210" t="s">
        <v>464</v>
      </c>
      <c r="D6210">
        <v>5</v>
      </c>
      <c r="E6210">
        <v>13525000</v>
      </c>
      <c r="F6210">
        <v>14643750</v>
      </c>
      <c r="G6210">
        <v>14084375</v>
      </c>
      <c r="H6210">
        <v>8750435093.1550045</v>
      </c>
      <c r="I6210">
        <v>1.0856792652219705E-4</v>
      </c>
      <c r="J6210">
        <v>1.3890098834809294E-4</v>
      </c>
      <c r="K6210">
        <v>1373.2049366059691</v>
      </c>
      <c r="L6210">
        <v>62028.671617696949</v>
      </c>
      <c r="M6210">
        <v>0</v>
      </c>
    </row>
    <row r="6211" spans="1:15" x14ac:dyDescent="0.15">
      <c r="A6211">
        <v>306</v>
      </c>
      <c r="B6211" t="s">
        <v>321</v>
      </c>
      <c r="C6211" t="s">
        <v>464</v>
      </c>
      <c r="D6211">
        <v>6</v>
      </c>
      <c r="E6211">
        <v>13525000</v>
      </c>
      <c r="F6211">
        <v>14084375</v>
      </c>
      <c r="G6211">
        <v>13804687.5</v>
      </c>
      <c r="H6211">
        <v>1594622660.4873352</v>
      </c>
      <c r="I6211">
        <v>2.9316720993529814E-5</v>
      </c>
      <c r="J6211">
        <v>5.9649782819425714E-5</v>
      </c>
      <c r="K6211">
        <v>250.24398056707739</v>
      </c>
      <c r="L6211">
        <v>11451.312990513803</v>
      </c>
      <c r="M6211">
        <v>0</v>
      </c>
    </row>
    <row r="6212" spans="1:15" x14ac:dyDescent="0.15">
      <c r="A6212">
        <v>306</v>
      </c>
      <c r="B6212" t="s">
        <v>321</v>
      </c>
      <c r="C6212" t="s">
        <v>464</v>
      </c>
      <c r="D6212">
        <v>7</v>
      </c>
      <c r="E6212">
        <v>13525000</v>
      </c>
      <c r="F6212">
        <v>13804687.5</v>
      </c>
      <c r="G6212">
        <v>13664843.75</v>
      </c>
      <c r="H6212">
        <v>368979930.47401124</v>
      </c>
      <c r="I6212">
        <v>8.8150099784619615E-6</v>
      </c>
      <c r="J6212">
        <v>3.9148071804357862E-5</v>
      </c>
      <c r="K6212">
        <v>57.903984960906918</v>
      </c>
      <c r="L6212">
        <v>2600.2133154578605</v>
      </c>
      <c r="M6212">
        <v>0</v>
      </c>
    </row>
    <row r="6213" spans="1:15" x14ac:dyDescent="0.15">
      <c r="A6213">
        <v>306</v>
      </c>
      <c r="B6213" t="s">
        <v>321</v>
      </c>
      <c r="C6213" t="s">
        <v>464</v>
      </c>
      <c r="D6213">
        <v>8</v>
      </c>
      <c r="E6213">
        <v>13525000</v>
      </c>
      <c r="F6213">
        <v>13664843.75</v>
      </c>
      <c r="G6213">
        <v>13594921.875</v>
      </c>
      <c r="H6213">
        <v>48198171.245151117</v>
      </c>
      <c r="I6213">
        <v>1.3930677667559096E-6</v>
      </c>
      <c r="J6213">
        <v>3.172612959265181E-5</v>
      </c>
      <c r="K6213">
        <v>7.5637343725908108</v>
      </c>
      <c r="L6213">
        <v>254.53069674334643</v>
      </c>
      <c r="M6213">
        <v>0</v>
      </c>
    </row>
    <row r="6214" spans="1:15" x14ac:dyDescent="0.15">
      <c r="A6214">
        <v>306</v>
      </c>
      <c r="B6214" t="s">
        <v>321</v>
      </c>
      <c r="C6214" t="s">
        <v>464</v>
      </c>
      <c r="D6214">
        <v>9</v>
      </c>
      <c r="E6214">
        <v>13525000</v>
      </c>
      <c r="F6214">
        <v>13594921.875</v>
      </c>
      <c r="G6214">
        <v>13559960.9375</v>
      </c>
      <c r="H6214">
        <v>-49973546.056150518</v>
      </c>
      <c r="I6214">
        <v>-1.7696012961278346E-6</v>
      </c>
      <c r="J6214">
        <v>2.8563460529768065E-5</v>
      </c>
      <c r="K6214">
        <v>-7.8423437707334642</v>
      </c>
      <c r="L6214">
        <v>-468.53753699207897</v>
      </c>
      <c r="M6214">
        <v>0</v>
      </c>
    </row>
    <row r="6215" spans="1:15" x14ac:dyDescent="0.15">
      <c r="A6215">
        <v>306</v>
      </c>
      <c r="B6215" t="s">
        <v>321</v>
      </c>
      <c r="C6215" t="s">
        <v>464</v>
      </c>
      <c r="D6215">
        <v>10</v>
      </c>
      <c r="E6215">
        <v>13559960.9375</v>
      </c>
      <c r="F6215">
        <v>13594921.875</v>
      </c>
      <c r="G6215">
        <v>13577441.40625</v>
      </c>
      <c r="H6215">
        <v>-7219579.8437579004</v>
      </c>
      <c r="I6215">
        <v>-2.300107525455887E-7</v>
      </c>
      <c r="J6215">
        <v>3.0103051073350311E-5</v>
      </c>
      <c r="K6215">
        <v>-1.1329679697212383</v>
      </c>
      <c r="L6215">
        <v>-153.1733456086547</v>
      </c>
      <c r="M6215">
        <v>0</v>
      </c>
    </row>
    <row r="6216" spans="1:15" x14ac:dyDescent="0.15">
      <c r="A6216">
        <v>306</v>
      </c>
      <c r="B6216" t="s">
        <v>321</v>
      </c>
      <c r="C6216" t="s">
        <v>464</v>
      </c>
      <c r="D6216">
        <v>11</v>
      </c>
      <c r="E6216">
        <v>13577441.40625</v>
      </c>
      <c r="F6216">
        <v>13594921.875</v>
      </c>
      <c r="G6216">
        <v>13586181.640625</v>
      </c>
      <c r="H6216">
        <v>18828580.817772612</v>
      </c>
      <c r="I6216">
        <v>5.7081352909842603E-7</v>
      </c>
      <c r="J6216">
        <v>3.0903875354994326E-5</v>
      </c>
      <c r="K6216">
        <v>2.9547673747646188</v>
      </c>
      <c r="L6216">
        <v>38.586258566365288</v>
      </c>
      <c r="M6216">
        <v>0</v>
      </c>
    </row>
    <row r="6217" spans="1:15" x14ac:dyDescent="0.15">
      <c r="A6217">
        <v>306</v>
      </c>
      <c r="B6217" t="s">
        <v>321</v>
      </c>
      <c r="C6217" t="s">
        <v>464</v>
      </c>
      <c r="D6217">
        <v>12</v>
      </c>
      <c r="E6217">
        <v>13577441.40625</v>
      </c>
      <c r="F6217">
        <v>13586181.640625</v>
      </c>
      <c r="G6217">
        <v>13581811.5234375</v>
      </c>
      <c r="H6217">
        <v>5399184.387520073</v>
      </c>
      <c r="I6217">
        <v>1.677556610589716E-7</v>
      </c>
      <c r="J6217">
        <v>3.0500817486954872E-5</v>
      </c>
      <c r="K6217">
        <v>0.84729348605627164</v>
      </c>
      <c r="L6217">
        <v>-60.246949545699763</v>
      </c>
      <c r="M6217">
        <v>0</v>
      </c>
    </row>
    <row r="6218" spans="1:15" x14ac:dyDescent="0.15">
      <c r="A6218">
        <v>306</v>
      </c>
      <c r="B6218" t="s">
        <v>321</v>
      </c>
      <c r="C6218" t="s">
        <v>464</v>
      </c>
      <c r="D6218">
        <v>13</v>
      </c>
      <c r="E6218">
        <v>13581811.5234375</v>
      </c>
      <c r="F6218">
        <v>13586181.640625</v>
      </c>
      <c r="G6218">
        <v>13583996.58203125</v>
      </c>
      <c r="H6218">
        <v>12011302.787278296</v>
      </c>
      <c r="I6218">
        <v>3.6861813523024429E-7</v>
      </c>
      <c r="J6218">
        <v>3.0701679961126144E-5</v>
      </c>
      <c r="K6218">
        <v>1.8849325898619542</v>
      </c>
      <c r="L6218">
        <v>-11.577548516415959</v>
      </c>
      <c r="M6218">
        <v>0</v>
      </c>
    </row>
    <row r="6219" spans="1:15" x14ac:dyDescent="0.15">
      <c r="A6219">
        <v>306</v>
      </c>
      <c r="B6219" t="s">
        <v>321</v>
      </c>
      <c r="C6219" t="s">
        <v>464</v>
      </c>
      <c r="D6219">
        <v>14</v>
      </c>
      <c r="E6219">
        <v>13583996.58203125</v>
      </c>
      <c r="F6219">
        <v>13586181.640625</v>
      </c>
      <c r="G6219">
        <v>13585089.111328125</v>
      </c>
      <c r="H6219">
        <v>15394109.785832789</v>
      </c>
      <c r="I6219">
        <v>4.6954771819069253E-7</v>
      </c>
      <c r="J6219">
        <v>3.0802609544086593E-5</v>
      </c>
      <c r="K6219">
        <v>2.4157961664210226</v>
      </c>
      <c r="L6219">
        <v>13.316222364682066</v>
      </c>
      <c r="M6219">
        <v>0</v>
      </c>
    </row>
    <row r="6220" spans="1:15" x14ac:dyDescent="0.15">
      <c r="A6220">
        <v>306</v>
      </c>
      <c r="B6220" t="s">
        <v>321</v>
      </c>
      <c r="C6220" t="s">
        <v>464</v>
      </c>
      <c r="D6220">
        <v>15</v>
      </c>
      <c r="E6220">
        <v>13583996.58203125</v>
      </c>
      <c r="F6220">
        <v>13585089.111328125</v>
      </c>
      <c r="G6220">
        <v>13584542.846679688</v>
      </c>
      <c r="H6220">
        <v>13696362.689720187</v>
      </c>
      <c r="I6220">
        <v>4.1904379635325994E-7</v>
      </c>
      <c r="J6220">
        <v>3.075210562224916E-5</v>
      </c>
      <c r="K6220">
        <v>2.1493688781009292</v>
      </c>
      <c r="L6220">
        <v>0.82314027275368096</v>
      </c>
      <c r="M6220">
        <v>0</v>
      </c>
    </row>
    <row r="6221" spans="1:15" x14ac:dyDescent="0.15">
      <c r="A6221">
        <v>306</v>
      </c>
      <c r="B6221" t="s">
        <v>321</v>
      </c>
      <c r="C6221" t="s">
        <v>465</v>
      </c>
      <c r="D6221">
        <v>15</v>
      </c>
      <c r="E6221">
        <v>13583996.58203125</v>
      </c>
      <c r="F6221">
        <v>13585089.111328125</v>
      </c>
      <c r="G6221">
        <v>13584542.846679688</v>
      </c>
      <c r="H6221">
        <v>13696362.689720187</v>
      </c>
      <c r="I6221">
        <v>4.1904379635325994E-7</v>
      </c>
      <c r="J6221">
        <v>3.075210562224916E-5</v>
      </c>
      <c r="K6221">
        <v>2.1493688781009292</v>
      </c>
      <c r="L6221">
        <v>0.82314027275368096</v>
      </c>
      <c r="M6221">
        <v>0</v>
      </c>
      <c r="N6221" t="s">
        <v>466</v>
      </c>
      <c r="O6221" t="s">
        <v>467</v>
      </c>
    </row>
    <row r="6222" spans="1:15" x14ac:dyDescent="0.15">
      <c r="A6222">
        <v>307</v>
      </c>
      <c r="B6222" t="s">
        <v>80</v>
      </c>
      <c r="C6222" t="s">
        <v>461</v>
      </c>
      <c r="D6222">
        <v>0</v>
      </c>
      <c r="E6222">
        <v>100000</v>
      </c>
      <c r="F6222">
        <v>12000000</v>
      </c>
      <c r="G6222">
        <v>100000</v>
      </c>
      <c r="H6222">
        <v>-40802.461602406278</v>
      </c>
      <c r="I6222">
        <v>-1.2388468083272023E-5</v>
      </c>
      <c r="J6222">
        <v>-3.2233166057204326E-6</v>
      </c>
      <c r="K6222">
        <v>-8.3989060184136294E-3</v>
      </c>
      <c r="L6222">
        <v>-140.80246160240628</v>
      </c>
      <c r="M6222">
        <v>0</v>
      </c>
      <c r="O6222" t="s">
        <v>462</v>
      </c>
    </row>
    <row r="6223" spans="1:15" x14ac:dyDescent="0.15">
      <c r="A6223">
        <v>307</v>
      </c>
      <c r="B6223" t="s">
        <v>80</v>
      </c>
      <c r="C6223" t="s">
        <v>461</v>
      </c>
      <c r="D6223">
        <v>0</v>
      </c>
      <c r="E6223">
        <v>100000</v>
      </c>
      <c r="F6223">
        <v>12000000</v>
      </c>
      <c r="G6223">
        <v>12000000</v>
      </c>
      <c r="H6223">
        <v>6.8047450813776384E+18</v>
      </c>
      <c r="I6223">
        <v>536.87091283484858</v>
      </c>
      <c r="J6223">
        <v>536.87092200000006</v>
      </c>
      <c r="K6223">
        <v>1400709961439.7454</v>
      </c>
      <c r="L6223">
        <v>56706209011380.32</v>
      </c>
      <c r="M6223">
        <v>5</v>
      </c>
      <c r="O6223" t="s">
        <v>463</v>
      </c>
    </row>
    <row r="6224" spans="1:15" x14ac:dyDescent="0.15">
      <c r="A6224">
        <v>307</v>
      </c>
      <c r="B6224" t="s">
        <v>80</v>
      </c>
      <c r="C6224" t="s">
        <v>464</v>
      </c>
      <c r="D6224">
        <v>1</v>
      </c>
      <c r="E6224">
        <v>100000</v>
      </c>
      <c r="F6224">
        <v>12000000</v>
      </c>
      <c r="G6224">
        <v>6050000</v>
      </c>
      <c r="H6224">
        <v>16918562266.127848</v>
      </c>
      <c r="I6224">
        <v>4.2563330009290069E-5</v>
      </c>
      <c r="J6224">
        <v>5.1728481486841659E-5</v>
      </c>
      <c r="K6224">
        <v>3482.5696504425332</v>
      </c>
      <c r="L6224">
        <v>279545.6572913694</v>
      </c>
      <c r="M6224">
        <v>0</v>
      </c>
    </row>
    <row r="6225" spans="1:15" x14ac:dyDescent="0.15">
      <c r="A6225">
        <v>307</v>
      </c>
      <c r="B6225" t="s">
        <v>80</v>
      </c>
      <c r="C6225" t="s">
        <v>464</v>
      </c>
      <c r="D6225">
        <v>2</v>
      </c>
      <c r="E6225">
        <v>100000</v>
      </c>
      <c r="F6225">
        <v>6050000</v>
      </c>
      <c r="G6225">
        <v>3075000</v>
      </c>
      <c r="H6225">
        <v>-225341.47570900107</v>
      </c>
      <c r="I6225">
        <v>-8.2610198874168791E-6</v>
      </c>
      <c r="J6225">
        <v>9.0413159013471157E-7</v>
      </c>
      <c r="K6225">
        <v>-4.6384992527483258E-2</v>
      </c>
      <c r="L6225">
        <v>-107.32817807183743</v>
      </c>
      <c r="M6225">
        <v>0</v>
      </c>
    </row>
    <row r="6226" spans="1:15" x14ac:dyDescent="0.15">
      <c r="A6226">
        <v>307</v>
      </c>
      <c r="B6226" t="s">
        <v>80</v>
      </c>
      <c r="C6226" t="s">
        <v>464</v>
      </c>
      <c r="D6226">
        <v>3</v>
      </c>
      <c r="E6226">
        <v>3075000</v>
      </c>
      <c r="F6226">
        <v>6050000</v>
      </c>
      <c r="G6226">
        <v>4562500</v>
      </c>
      <c r="H6226">
        <v>-5931060.373105647</v>
      </c>
      <c r="I6226">
        <v>-4.8388291132092724E-6</v>
      </c>
      <c r="J6226">
        <v>4.3263223643423188E-6</v>
      </c>
      <c r="K6226">
        <v>-1.2208679747967426</v>
      </c>
      <c r="L6226">
        <v>-229.99584379409637</v>
      </c>
      <c r="M6226">
        <v>0</v>
      </c>
    </row>
    <row r="6227" spans="1:15" x14ac:dyDescent="0.15">
      <c r="A6227">
        <v>307</v>
      </c>
      <c r="B6227" t="s">
        <v>80</v>
      </c>
      <c r="C6227" t="s">
        <v>464</v>
      </c>
      <c r="D6227">
        <v>4</v>
      </c>
      <c r="E6227">
        <v>4562500</v>
      </c>
      <c r="F6227">
        <v>6050000</v>
      </c>
      <c r="G6227">
        <v>5306250</v>
      </c>
      <c r="H6227">
        <v>53914971.798377119</v>
      </c>
      <c r="I6227">
        <v>5.3622498619326481E-7</v>
      </c>
      <c r="J6227">
        <v>9.701376463744856E-6</v>
      </c>
      <c r="K6227">
        <v>11.098026034127454</v>
      </c>
      <c r="L6227">
        <v>916.06542847353819</v>
      </c>
      <c r="M6227">
        <v>0</v>
      </c>
    </row>
    <row r="6228" spans="1:15" x14ac:dyDescent="0.15">
      <c r="A6228">
        <v>307</v>
      </c>
      <c r="B6228" t="s">
        <v>80</v>
      </c>
      <c r="C6228" t="s">
        <v>464</v>
      </c>
      <c r="D6228">
        <v>5</v>
      </c>
      <c r="E6228">
        <v>4562500</v>
      </c>
      <c r="F6228">
        <v>5306250</v>
      </c>
      <c r="G6228">
        <v>4934375</v>
      </c>
      <c r="H6228">
        <v>-61027616.182370245</v>
      </c>
      <c r="I6228">
        <v>-2.7705486754297994E-6</v>
      </c>
      <c r="J6228">
        <v>6.3946028021217918E-6</v>
      </c>
      <c r="K6228">
        <v>-12.562114948802954</v>
      </c>
      <c r="L6228">
        <v>-1336.7851284584217</v>
      </c>
      <c r="M6228">
        <v>0</v>
      </c>
    </row>
    <row r="6229" spans="1:15" x14ac:dyDescent="0.15">
      <c r="A6229">
        <v>307</v>
      </c>
      <c r="B6229" t="s">
        <v>80</v>
      </c>
      <c r="C6229" t="s">
        <v>464</v>
      </c>
      <c r="D6229">
        <v>6</v>
      </c>
      <c r="E6229">
        <v>4934375</v>
      </c>
      <c r="F6229">
        <v>5306250</v>
      </c>
      <c r="G6229">
        <v>5120312.5</v>
      </c>
      <c r="H6229">
        <v>-74923095.403759837</v>
      </c>
      <c r="I6229">
        <v>-1.3622012056023483E-6</v>
      </c>
      <c r="J6229">
        <v>7.8029502719492429E-6</v>
      </c>
      <c r="K6229">
        <v>-15.422403751927222</v>
      </c>
      <c r="L6229">
        <v>-1563.252397265984</v>
      </c>
      <c r="M6229">
        <v>0</v>
      </c>
    </row>
    <row r="6230" spans="1:15" x14ac:dyDescent="0.15">
      <c r="A6230">
        <v>307</v>
      </c>
      <c r="B6230" t="s">
        <v>80</v>
      </c>
      <c r="C6230" t="s">
        <v>464</v>
      </c>
      <c r="D6230">
        <v>7</v>
      </c>
      <c r="E6230">
        <v>5120312.5</v>
      </c>
      <c r="F6230">
        <v>5306250</v>
      </c>
      <c r="G6230">
        <v>5213281.25</v>
      </c>
      <c r="H6230">
        <v>-40349951.832764201</v>
      </c>
      <c r="I6230">
        <v>-5.3845180997333912E-7</v>
      </c>
      <c r="J6230">
        <v>8.6266996675782521E-6</v>
      </c>
      <c r="K6230">
        <v>-8.3057599953949186</v>
      </c>
      <c r="L6230">
        <v>-873.98379058801402</v>
      </c>
      <c r="M6230">
        <v>0</v>
      </c>
    </row>
    <row r="6231" spans="1:15" x14ac:dyDescent="0.15">
      <c r="A6231">
        <v>307</v>
      </c>
      <c r="B6231" t="s">
        <v>80</v>
      </c>
      <c r="C6231" t="s">
        <v>464</v>
      </c>
      <c r="D6231">
        <v>8</v>
      </c>
      <c r="E6231">
        <v>5213281.25</v>
      </c>
      <c r="F6231">
        <v>5306250</v>
      </c>
      <c r="G6231">
        <v>5259765.625</v>
      </c>
      <c r="H6231">
        <v>-7921632.6819406608</v>
      </c>
      <c r="I6231">
        <v>-9.2495322614980792E-8</v>
      </c>
      <c r="J6231">
        <v>9.0726561549366104E-6</v>
      </c>
      <c r="K6231">
        <v>-1.6306135903351919</v>
      </c>
      <c r="L6231">
        <v>-250.60809257904265</v>
      </c>
      <c r="M6231">
        <v>0</v>
      </c>
    </row>
    <row r="6232" spans="1:15" x14ac:dyDescent="0.15">
      <c r="A6232">
        <v>307</v>
      </c>
      <c r="B6232" t="s">
        <v>80</v>
      </c>
      <c r="C6232" t="s">
        <v>464</v>
      </c>
      <c r="D6232">
        <v>9</v>
      </c>
      <c r="E6232">
        <v>5259765.625</v>
      </c>
      <c r="F6232">
        <v>5306250</v>
      </c>
      <c r="G6232">
        <v>5283007.8125</v>
      </c>
      <c r="H6232">
        <v>12724437.75494343</v>
      </c>
      <c r="I6232">
        <v>1.3956386039727887E-7</v>
      </c>
      <c r="J6232">
        <v>9.3047153379488701E-6</v>
      </c>
      <c r="K6232">
        <v>2.6192379734908289</v>
      </c>
      <c r="L6232">
        <v>140.85593295615499</v>
      </c>
      <c r="M6232">
        <v>0</v>
      </c>
    </row>
    <row r="6233" spans="1:15" x14ac:dyDescent="0.15">
      <c r="A6233">
        <v>307</v>
      </c>
      <c r="B6233" t="s">
        <v>80</v>
      </c>
      <c r="C6233" t="s">
        <v>464</v>
      </c>
      <c r="D6233">
        <v>10</v>
      </c>
      <c r="E6233">
        <v>5259765.625</v>
      </c>
      <c r="F6233">
        <v>5283007.8125</v>
      </c>
      <c r="G6233">
        <v>5271386.71875</v>
      </c>
      <c r="H6233">
        <v>2011860.2541106106</v>
      </c>
      <c r="I6233">
        <v>2.2760202009839417E-8</v>
      </c>
      <c r="J6233">
        <v>9.1879116795614307E-6</v>
      </c>
      <c r="K6233">
        <v>0.41412759262201654</v>
      </c>
      <c r="L6233">
        <v>-61.834326308207537</v>
      </c>
      <c r="M6233">
        <v>0</v>
      </c>
    </row>
    <row r="6234" spans="1:15" x14ac:dyDescent="0.15">
      <c r="A6234">
        <v>307</v>
      </c>
      <c r="B6234" t="s">
        <v>80</v>
      </c>
      <c r="C6234" t="s">
        <v>464</v>
      </c>
      <c r="D6234">
        <v>11</v>
      </c>
      <c r="E6234">
        <v>5271386.71875</v>
      </c>
      <c r="F6234">
        <v>5283007.8125</v>
      </c>
      <c r="G6234">
        <v>5277197.265625</v>
      </c>
      <c r="H6234">
        <v>7269190.6635183319</v>
      </c>
      <c r="I6234">
        <v>8.0966957961966043E-8</v>
      </c>
      <c r="J6234">
        <v>9.2461184355135573E-6</v>
      </c>
      <c r="K6234">
        <v>1.4963128893483166</v>
      </c>
      <c r="L6234">
        <v>37.747184682083549</v>
      </c>
      <c r="M6234">
        <v>0</v>
      </c>
    </row>
    <row r="6235" spans="1:15" x14ac:dyDescent="0.15">
      <c r="A6235">
        <v>307</v>
      </c>
      <c r="B6235" t="s">
        <v>80</v>
      </c>
      <c r="C6235" t="s">
        <v>464</v>
      </c>
      <c r="D6235">
        <v>12</v>
      </c>
      <c r="E6235">
        <v>5271386.71875</v>
      </c>
      <c r="F6235">
        <v>5277197.265625</v>
      </c>
      <c r="G6235">
        <v>5274291.9921875</v>
      </c>
      <c r="H6235">
        <v>4616001.2661040416</v>
      </c>
      <c r="I6235">
        <v>5.1815201267136886E-8</v>
      </c>
      <c r="J6235">
        <v>9.2169666788187281E-6</v>
      </c>
      <c r="K6235">
        <v>0.95017210463105461</v>
      </c>
      <c r="L6235">
        <v>-12.481120253837783</v>
      </c>
      <c r="M6235">
        <v>0</v>
      </c>
    </row>
    <row r="6236" spans="1:15" x14ac:dyDescent="0.15">
      <c r="A6236">
        <v>307</v>
      </c>
      <c r="B6236" t="s">
        <v>80</v>
      </c>
      <c r="C6236" t="s">
        <v>464</v>
      </c>
      <c r="D6236">
        <v>13</v>
      </c>
      <c r="E6236">
        <v>5274291.9921875</v>
      </c>
      <c r="F6236">
        <v>5277197.265625</v>
      </c>
      <c r="G6236">
        <v>5275744.62890625</v>
      </c>
      <c r="H6236">
        <v>5936452.988702747</v>
      </c>
      <c r="I6236">
        <v>6.6379099261836946E-8</v>
      </c>
      <c r="J6236">
        <v>9.2315305768134282E-6</v>
      </c>
      <c r="K6236">
        <v>1.2219780076186546</v>
      </c>
      <c r="L6236">
        <v>12.523509120900586</v>
      </c>
      <c r="M6236">
        <v>0</v>
      </c>
    </row>
    <row r="6237" spans="1:15" x14ac:dyDescent="0.15">
      <c r="A6237">
        <v>307</v>
      </c>
      <c r="B6237" t="s">
        <v>80</v>
      </c>
      <c r="C6237" t="s">
        <v>464</v>
      </c>
      <c r="D6237">
        <v>14</v>
      </c>
      <c r="E6237">
        <v>5274291.9921875</v>
      </c>
      <c r="F6237">
        <v>5275744.62890625</v>
      </c>
      <c r="G6237">
        <v>5275018.310546875</v>
      </c>
      <c r="H6237">
        <v>5274690.2167504877</v>
      </c>
      <c r="I6237">
        <v>5.90941118536088E-8</v>
      </c>
      <c r="J6237">
        <v>9.2242455894052E-6</v>
      </c>
      <c r="K6237">
        <v>1.0857586936402024</v>
      </c>
      <c r="L6237">
        <v>-6.2197660192254475E-3</v>
      </c>
      <c r="M6237">
        <v>0</v>
      </c>
    </row>
    <row r="6238" spans="1:15" x14ac:dyDescent="0.15">
      <c r="A6238">
        <v>307</v>
      </c>
      <c r="B6238" t="s">
        <v>80</v>
      </c>
      <c r="C6238" t="s">
        <v>465</v>
      </c>
      <c r="D6238">
        <v>14</v>
      </c>
      <c r="E6238">
        <v>5274291.9921875</v>
      </c>
      <c r="F6238">
        <v>5275744.62890625</v>
      </c>
      <c r="G6238">
        <v>5275018.310546875</v>
      </c>
      <c r="H6238">
        <v>5274690.2167504877</v>
      </c>
      <c r="I6238">
        <v>5.90941118536088E-8</v>
      </c>
      <c r="J6238">
        <v>9.2242455894052E-6</v>
      </c>
      <c r="K6238">
        <v>1.0857586936402024</v>
      </c>
      <c r="L6238">
        <v>-6.2197660192254475E-3</v>
      </c>
      <c r="M6238">
        <v>0</v>
      </c>
      <c r="N6238" t="s">
        <v>466</v>
      </c>
      <c r="O6238" t="s">
        <v>467</v>
      </c>
    </row>
    <row r="6239" spans="1:15" x14ac:dyDescent="0.15">
      <c r="A6239">
        <v>308</v>
      </c>
      <c r="B6239" t="s">
        <v>128</v>
      </c>
      <c r="C6239" t="s">
        <v>461</v>
      </c>
      <c r="D6239">
        <v>0</v>
      </c>
      <c r="E6239">
        <v>100000</v>
      </c>
      <c r="F6239">
        <v>12000000</v>
      </c>
      <c r="G6239">
        <v>100000</v>
      </c>
      <c r="H6239">
        <v>-66868.652835294066</v>
      </c>
      <c r="I6239">
        <v>-1.8169979154351747E-5</v>
      </c>
      <c r="J6239">
        <v>-1.8023706839888061E-6</v>
      </c>
      <c r="K6239">
        <v>-1.5563330636262038E-2</v>
      </c>
      <c r="L6239">
        <v>-166.86865283529406</v>
      </c>
      <c r="M6239">
        <v>0</v>
      </c>
      <c r="O6239" t="s">
        <v>462</v>
      </c>
    </row>
    <row r="6240" spans="1:15" x14ac:dyDescent="0.15">
      <c r="A6240">
        <v>308</v>
      </c>
      <c r="B6240" t="s">
        <v>128</v>
      </c>
      <c r="C6240" t="s">
        <v>461</v>
      </c>
      <c r="D6240">
        <v>0</v>
      </c>
      <c r="E6240">
        <v>100000</v>
      </c>
      <c r="F6240">
        <v>12000000</v>
      </c>
      <c r="G6240">
        <v>12000000</v>
      </c>
      <c r="H6240">
        <v>2.7552447515102525E+18</v>
      </c>
      <c r="I6240">
        <v>536.87090563239155</v>
      </c>
      <c r="J6240">
        <v>536.87092200000006</v>
      </c>
      <c r="K6240">
        <v>641268864159.72046</v>
      </c>
      <c r="L6240">
        <v>22960372929152.105</v>
      </c>
      <c r="M6240">
        <v>5</v>
      </c>
      <c r="O6240" t="s">
        <v>463</v>
      </c>
    </row>
    <row r="6241" spans="1:13" x14ac:dyDescent="0.15">
      <c r="A6241">
        <v>308</v>
      </c>
      <c r="B6241" t="s">
        <v>128</v>
      </c>
      <c r="C6241" t="s">
        <v>464</v>
      </c>
      <c r="D6241">
        <v>1</v>
      </c>
      <c r="E6241">
        <v>100000</v>
      </c>
      <c r="F6241">
        <v>12000000</v>
      </c>
      <c r="G6241">
        <v>6050000</v>
      </c>
      <c r="H6241">
        <v>3181257734654.0801</v>
      </c>
      <c r="I6241">
        <v>4.8338195327621439E-3</v>
      </c>
      <c r="J6241">
        <v>4.8501871412325072E-3</v>
      </c>
      <c r="K6241">
        <v>740421.16693361802</v>
      </c>
      <c r="L6241">
        <v>52582672.47362116</v>
      </c>
      <c r="M6241">
        <v>0</v>
      </c>
    </row>
    <row r="6242" spans="1:13" x14ac:dyDescent="0.15">
      <c r="A6242">
        <v>308</v>
      </c>
      <c r="B6242" t="s">
        <v>128</v>
      </c>
      <c r="C6242" t="s">
        <v>464</v>
      </c>
      <c r="D6242">
        <v>2</v>
      </c>
      <c r="E6242">
        <v>100000</v>
      </c>
      <c r="F6242">
        <v>6050000</v>
      </c>
      <c r="G6242">
        <v>3075000</v>
      </c>
      <c r="H6242">
        <v>-1962905.1760460492</v>
      </c>
      <c r="I6242">
        <v>-1.0084736384240956E-5</v>
      </c>
      <c r="J6242">
        <v>6.2828720861219882E-6</v>
      </c>
      <c r="K6242">
        <v>-0.4568559551765114</v>
      </c>
      <c r="L6242">
        <v>-163.83431466816421</v>
      </c>
      <c r="M6242">
        <v>0</v>
      </c>
    </row>
    <row r="6243" spans="1:13" x14ac:dyDescent="0.15">
      <c r="A6243">
        <v>308</v>
      </c>
      <c r="B6243" t="s">
        <v>128</v>
      </c>
      <c r="C6243" t="s">
        <v>464</v>
      </c>
      <c r="D6243">
        <v>3</v>
      </c>
      <c r="E6243">
        <v>3075000</v>
      </c>
      <c r="F6243">
        <v>6050000</v>
      </c>
      <c r="G6243">
        <v>4562500</v>
      </c>
      <c r="H6243">
        <v>17987925935.387489</v>
      </c>
      <c r="I6243">
        <v>8.922240289607728E-5</v>
      </c>
      <c r="J6243">
        <v>1.0559001136644022E-4</v>
      </c>
      <c r="K6243">
        <v>4186.5960644158004</v>
      </c>
      <c r="L6243">
        <v>394155.9109126025</v>
      </c>
      <c r="M6243">
        <v>0</v>
      </c>
    </row>
    <row r="6244" spans="1:13" x14ac:dyDescent="0.15">
      <c r="A6244">
        <v>308</v>
      </c>
      <c r="B6244" t="s">
        <v>128</v>
      </c>
      <c r="C6244" t="s">
        <v>464</v>
      </c>
      <c r="D6244">
        <v>4</v>
      </c>
      <c r="E6244">
        <v>3075000</v>
      </c>
      <c r="F6244">
        <v>4562500</v>
      </c>
      <c r="G6244">
        <v>3818750</v>
      </c>
      <c r="H6244">
        <v>61963961.428049907</v>
      </c>
      <c r="I6244">
        <v>9.9908260733491471E-7</v>
      </c>
      <c r="J6244">
        <v>1.7366691077697858E-5</v>
      </c>
      <c r="K6244">
        <v>14.421789259201656</v>
      </c>
      <c r="L6244">
        <v>1522.6241945152185</v>
      </c>
      <c r="M6244">
        <v>0</v>
      </c>
    </row>
    <row r="6245" spans="1:13" x14ac:dyDescent="0.15">
      <c r="A6245">
        <v>308</v>
      </c>
      <c r="B6245" t="s">
        <v>128</v>
      </c>
      <c r="C6245" t="s">
        <v>464</v>
      </c>
      <c r="D6245">
        <v>5</v>
      </c>
      <c r="E6245">
        <v>3075000</v>
      </c>
      <c r="F6245">
        <v>3818750</v>
      </c>
      <c r="G6245">
        <v>3446875</v>
      </c>
      <c r="H6245">
        <v>-30784625.287812877</v>
      </c>
      <c r="I6245">
        <v>-6.8031829619187299E-6</v>
      </c>
      <c r="J6245">
        <v>9.5644255084442129E-6</v>
      </c>
      <c r="K6245">
        <v>-7.1649611821517754</v>
      </c>
      <c r="L6245">
        <v>-993.11696211243157</v>
      </c>
      <c r="M6245">
        <v>0</v>
      </c>
    </row>
    <row r="6246" spans="1:13" x14ac:dyDescent="0.15">
      <c r="A6246">
        <v>308</v>
      </c>
      <c r="B6246" t="s">
        <v>128</v>
      </c>
      <c r="C6246" t="s">
        <v>464</v>
      </c>
      <c r="D6246">
        <v>6</v>
      </c>
      <c r="E6246">
        <v>3446875</v>
      </c>
      <c r="F6246">
        <v>3818750</v>
      </c>
      <c r="G6246">
        <v>3632812.5</v>
      </c>
      <c r="H6246">
        <v>-91357302.817255408</v>
      </c>
      <c r="I6246">
        <v>-4.5168179021953822E-6</v>
      </c>
      <c r="J6246">
        <v>1.1850790568167561E-5</v>
      </c>
      <c r="K6246">
        <v>-21.262936360991016</v>
      </c>
      <c r="L6246">
        <v>-2614.781668948106</v>
      </c>
      <c r="M6246">
        <v>0</v>
      </c>
    </row>
    <row r="6247" spans="1:13" x14ac:dyDescent="0.15">
      <c r="A6247">
        <v>308</v>
      </c>
      <c r="B6247" t="s">
        <v>128</v>
      </c>
      <c r="C6247" t="s">
        <v>464</v>
      </c>
      <c r="D6247">
        <v>7</v>
      </c>
      <c r="E6247">
        <v>3632812.5</v>
      </c>
      <c r="F6247">
        <v>3818750</v>
      </c>
      <c r="G6247">
        <v>3725781.25</v>
      </c>
      <c r="H6247">
        <v>-89220821.329047322</v>
      </c>
      <c r="I6247">
        <v>-2.4499807275136648E-6</v>
      </c>
      <c r="J6247">
        <v>1.3917627742849278E-5</v>
      </c>
      <c r="K6247">
        <v>-20.76568142329792</v>
      </c>
      <c r="L6247">
        <v>-2494.6875928115028</v>
      </c>
      <c r="M6247">
        <v>0</v>
      </c>
    </row>
    <row r="6248" spans="1:13" x14ac:dyDescent="0.15">
      <c r="A6248">
        <v>308</v>
      </c>
      <c r="B6248" t="s">
        <v>128</v>
      </c>
      <c r="C6248" t="s">
        <v>464</v>
      </c>
      <c r="D6248">
        <v>8</v>
      </c>
      <c r="E6248">
        <v>3725781.25</v>
      </c>
      <c r="F6248">
        <v>3818750</v>
      </c>
      <c r="G6248">
        <v>3772265.625</v>
      </c>
      <c r="H6248">
        <v>-40135265.780926481</v>
      </c>
      <c r="I6248">
        <v>-8.2275200431228574E-7</v>
      </c>
      <c r="J6248">
        <v>1.5544856466050657E-5</v>
      </c>
      <c r="K6248">
        <v>-9.3412740505087761</v>
      </c>
      <c r="L6248">
        <v>-1163.9565123658672</v>
      </c>
      <c r="M6248">
        <v>0</v>
      </c>
    </row>
    <row r="6249" spans="1:13" x14ac:dyDescent="0.15">
      <c r="A6249">
        <v>308</v>
      </c>
      <c r="B6249" t="s">
        <v>128</v>
      </c>
      <c r="C6249" t="s">
        <v>464</v>
      </c>
      <c r="D6249">
        <v>9</v>
      </c>
      <c r="E6249">
        <v>3772265.625</v>
      </c>
      <c r="F6249">
        <v>3818750</v>
      </c>
      <c r="G6249">
        <v>3795507.8125</v>
      </c>
      <c r="H6249">
        <v>3451533.6966155167</v>
      </c>
      <c r="I6249">
        <v>6.2418807957684844E-8</v>
      </c>
      <c r="J6249">
        <v>1.6430027278320628E-5</v>
      </c>
      <c r="K6249">
        <v>0.80332648924361727</v>
      </c>
      <c r="L6249">
        <v>-9.0626638878637085</v>
      </c>
      <c r="M6249">
        <v>0</v>
      </c>
    </row>
    <row r="6250" spans="1:13" x14ac:dyDescent="0.15">
      <c r="A6250">
        <v>308</v>
      </c>
      <c r="B6250" t="s">
        <v>128</v>
      </c>
      <c r="C6250" t="s">
        <v>464</v>
      </c>
      <c r="D6250">
        <v>10</v>
      </c>
      <c r="E6250">
        <v>3795507.8125</v>
      </c>
      <c r="F6250">
        <v>3818750</v>
      </c>
      <c r="G6250">
        <v>3807128.90625</v>
      </c>
      <c r="H6250">
        <v>30730942.890551545</v>
      </c>
      <c r="I6250">
        <v>5.2412591248279583E-7</v>
      </c>
      <c r="J6250">
        <v>1.6891734382845739E-5</v>
      </c>
      <c r="K6250">
        <v>7.1524668838146575</v>
      </c>
      <c r="L6250">
        <v>707.19470360202081</v>
      </c>
      <c r="M6250">
        <v>0</v>
      </c>
    </row>
    <row r="6251" spans="1:13" x14ac:dyDescent="0.15">
      <c r="A6251">
        <v>308</v>
      </c>
      <c r="B6251" t="s">
        <v>128</v>
      </c>
      <c r="C6251" t="s">
        <v>464</v>
      </c>
      <c r="D6251">
        <v>11</v>
      </c>
      <c r="E6251">
        <v>3795507.8125</v>
      </c>
      <c r="F6251">
        <v>3807128.90625</v>
      </c>
      <c r="G6251">
        <v>3801318.359375</v>
      </c>
      <c r="H6251">
        <v>16611301.672312813</v>
      </c>
      <c r="I6251">
        <v>2.916409270117888E-7</v>
      </c>
      <c r="J6251">
        <v>1.6659249397374732E-5</v>
      </c>
      <c r="K6251">
        <v>3.8661939378632604</v>
      </c>
      <c r="L6251">
        <v>336.98791055858806</v>
      </c>
      <c r="M6251">
        <v>0</v>
      </c>
    </row>
    <row r="6252" spans="1:13" x14ac:dyDescent="0.15">
      <c r="A6252">
        <v>308</v>
      </c>
      <c r="B6252" t="s">
        <v>128</v>
      </c>
      <c r="C6252" t="s">
        <v>464</v>
      </c>
      <c r="D6252">
        <v>12</v>
      </c>
      <c r="E6252">
        <v>3795507.8125</v>
      </c>
      <c r="F6252">
        <v>3801318.359375</v>
      </c>
      <c r="G6252">
        <v>3798413.0859375</v>
      </c>
      <c r="H6252">
        <v>9913170.4319063649</v>
      </c>
      <c r="I6252">
        <v>1.7662480232275354E-7</v>
      </c>
      <c r="J6252">
        <v>1.6544233272685696E-5</v>
      </c>
      <c r="K6252">
        <v>2.3072387814570039</v>
      </c>
      <c r="L6252">
        <v>160.98189448132811</v>
      </c>
      <c r="M6252">
        <v>0</v>
      </c>
    </row>
    <row r="6253" spans="1:13" x14ac:dyDescent="0.15">
      <c r="A6253">
        <v>308</v>
      </c>
      <c r="B6253" t="s">
        <v>128</v>
      </c>
      <c r="C6253" t="s">
        <v>464</v>
      </c>
      <c r="D6253">
        <v>13</v>
      </c>
      <c r="E6253">
        <v>3795507.8125</v>
      </c>
      <c r="F6253">
        <v>3798413.0859375</v>
      </c>
      <c r="G6253">
        <v>3796960.44921875</v>
      </c>
      <c r="H6253">
        <v>6653003.9673517747</v>
      </c>
      <c r="I6253">
        <v>1.1942085548501702E-7</v>
      </c>
      <c r="J6253">
        <v>1.648702932584796E-5</v>
      </c>
      <c r="K6253">
        <v>1.548452018665577</v>
      </c>
      <c r="L6253">
        <v>75.219206423935091</v>
      </c>
      <c r="M6253">
        <v>0</v>
      </c>
    </row>
    <row r="6254" spans="1:13" x14ac:dyDescent="0.15">
      <c r="A6254">
        <v>308</v>
      </c>
      <c r="B6254" t="s">
        <v>128</v>
      </c>
      <c r="C6254" t="s">
        <v>464</v>
      </c>
      <c r="D6254">
        <v>14</v>
      </c>
      <c r="E6254">
        <v>3795507.8125</v>
      </c>
      <c r="F6254">
        <v>3796960.44921875</v>
      </c>
      <c r="G6254">
        <v>3796234.130859375</v>
      </c>
      <c r="H6254">
        <v>5044882.9523809263</v>
      </c>
      <c r="I6254">
        <v>9.0893289872489631E-8</v>
      </c>
      <c r="J6254">
        <v>1.6458501760235432E-5</v>
      </c>
      <c r="K6254">
        <v>1.174170228949265</v>
      </c>
      <c r="L6254">
        <v>32.891775862066957</v>
      </c>
      <c r="M6254">
        <v>0</v>
      </c>
    </row>
    <row r="6255" spans="1:13" x14ac:dyDescent="0.15">
      <c r="A6255">
        <v>308</v>
      </c>
      <c r="B6255" t="s">
        <v>128</v>
      </c>
      <c r="C6255" t="s">
        <v>464</v>
      </c>
      <c r="D6255">
        <v>15</v>
      </c>
      <c r="E6255">
        <v>3795507.8125</v>
      </c>
      <c r="F6255">
        <v>3796234.130859375</v>
      </c>
      <c r="G6255">
        <v>3795870.9716796875</v>
      </c>
      <c r="H6255">
        <v>4246346.2194084479</v>
      </c>
      <c r="I6255">
        <v>7.6649075868255855E-8</v>
      </c>
      <c r="J6255">
        <v>1.6444257546231199E-5</v>
      </c>
      <c r="K6255">
        <v>0.98831496383628836</v>
      </c>
      <c r="L6255">
        <v>11.867506853886114</v>
      </c>
      <c r="M6255">
        <v>0</v>
      </c>
    </row>
    <row r="6256" spans="1:13" x14ac:dyDescent="0.15">
      <c r="A6256">
        <v>308</v>
      </c>
      <c r="B6256" t="s">
        <v>128</v>
      </c>
      <c r="C6256" t="s">
        <v>464</v>
      </c>
      <c r="D6256">
        <v>16</v>
      </c>
      <c r="E6256">
        <v>3795507.8125</v>
      </c>
      <c r="F6256">
        <v>3795870.9716796875</v>
      </c>
      <c r="G6256">
        <v>3795689.3920898438</v>
      </c>
      <c r="H6256">
        <v>3848446.9305441543</v>
      </c>
      <c r="I6256">
        <v>6.9531698516366882E-8</v>
      </c>
      <c r="J6256">
        <v>1.643714016887931E-5</v>
      </c>
      <c r="K6256">
        <v>0.89570597696493948</v>
      </c>
      <c r="L6256">
        <v>1.3899329740799227</v>
      </c>
      <c r="M6256">
        <v>0</v>
      </c>
    </row>
    <row r="6257" spans="1:15" x14ac:dyDescent="0.15">
      <c r="A6257">
        <v>308</v>
      </c>
      <c r="B6257" t="s">
        <v>128</v>
      </c>
      <c r="C6257" t="s">
        <v>464</v>
      </c>
      <c r="D6257">
        <v>17</v>
      </c>
      <c r="E6257">
        <v>3795507.8125</v>
      </c>
      <c r="F6257">
        <v>3795689.3920898438</v>
      </c>
      <c r="G6257">
        <v>3795598.6022949219</v>
      </c>
      <c r="H6257">
        <v>3649839.0130139934</v>
      </c>
      <c r="I6257">
        <v>6.5974188512404799E-8</v>
      </c>
      <c r="J6257">
        <v>1.6433582658875348E-5</v>
      </c>
      <c r="K6257">
        <v>0.84948101868568593</v>
      </c>
      <c r="L6257">
        <v>-3.8402266560220113</v>
      </c>
      <c r="M6257">
        <v>0</v>
      </c>
    </row>
    <row r="6258" spans="1:15" x14ac:dyDescent="0.15">
      <c r="A6258">
        <v>308</v>
      </c>
      <c r="B6258" t="s">
        <v>128</v>
      </c>
      <c r="C6258" t="s">
        <v>464</v>
      </c>
      <c r="D6258">
        <v>18</v>
      </c>
      <c r="E6258">
        <v>3795598.6022949219</v>
      </c>
      <c r="F6258">
        <v>3795689.3920898438</v>
      </c>
      <c r="G6258">
        <v>3795643.9971923828</v>
      </c>
      <c r="H6258">
        <v>3749189.5602329597</v>
      </c>
      <c r="I6258">
        <v>6.7754189708018068E-8</v>
      </c>
      <c r="J6258">
        <v>1.6435362660070961E-5</v>
      </c>
      <c r="K6258">
        <v>0.87260434104528073</v>
      </c>
      <c r="L6258">
        <v>-1.2238881463536944</v>
      </c>
      <c r="M6258">
        <v>0</v>
      </c>
    </row>
    <row r="6259" spans="1:15" x14ac:dyDescent="0.15">
      <c r="A6259">
        <v>308</v>
      </c>
      <c r="B6259" t="s">
        <v>128</v>
      </c>
      <c r="C6259" t="s">
        <v>464</v>
      </c>
      <c r="D6259">
        <v>19</v>
      </c>
      <c r="E6259">
        <v>3795643.9971923828</v>
      </c>
      <c r="F6259">
        <v>3795689.3920898438</v>
      </c>
      <c r="G6259">
        <v>3795666.6946411133</v>
      </c>
      <c r="H6259">
        <v>3798773.6006533164</v>
      </c>
      <c r="I6259">
        <v>6.8642247361700971E-8</v>
      </c>
      <c r="J6259">
        <v>1.6436250717724644E-5</v>
      </c>
      <c r="K6259">
        <v>0.88414476817553211</v>
      </c>
      <c r="L6259">
        <v>8.1854026239699687E-2</v>
      </c>
      <c r="M6259">
        <v>0</v>
      </c>
    </row>
    <row r="6260" spans="1:15" x14ac:dyDescent="0.15">
      <c r="A6260">
        <v>308</v>
      </c>
      <c r="B6260" t="s">
        <v>128</v>
      </c>
      <c r="C6260" t="s">
        <v>465</v>
      </c>
      <c r="D6260">
        <v>19</v>
      </c>
      <c r="E6260">
        <v>3795643.9971923828</v>
      </c>
      <c r="F6260">
        <v>3795689.3920898438</v>
      </c>
      <c r="G6260">
        <v>3795666.6946411133</v>
      </c>
      <c r="H6260">
        <v>3798773.6006533164</v>
      </c>
      <c r="I6260">
        <v>6.8642247361700971E-8</v>
      </c>
      <c r="J6260">
        <v>1.6436250717724644E-5</v>
      </c>
      <c r="K6260">
        <v>0.88414476817553211</v>
      </c>
      <c r="L6260">
        <v>8.1854026239699687E-2</v>
      </c>
      <c r="M6260">
        <v>0</v>
      </c>
      <c r="N6260" t="s">
        <v>466</v>
      </c>
      <c r="O6260" t="s">
        <v>467</v>
      </c>
    </row>
    <row r="6261" spans="1:15" x14ac:dyDescent="0.15">
      <c r="A6261">
        <v>309</v>
      </c>
      <c r="B6261" t="s">
        <v>129</v>
      </c>
      <c r="C6261" t="s">
        <v>461</v>
      </c>
      <c r="D6261">
        <v>0</v>
      </c>
      <c r="E6261">
        <v>100000</v>
      </c>
      <c r="F6261">
        <v>12000000</v>
      </c>
      <c r="G6261">
        <v>100000</v>
      </c>
      <c r="H6261">
        <v>-43785.804851234956</v>
      </c>
      <c r="I6261">
        <v>-1.8431815563294331E-5</v>
      </c>
      <c r="J6261">
        <v>-3.6609322460796671E-6</v>
      </c>
      <c r="K6261">
        <v>-8.729578818420734E-3</v>
      </c>
      <c r="L6261">
        <v>-143.78580485123496</v>
      </c>
      <c r="M6261">
        <v>0</v>
      </c>
      <c r="O6261" t="s">
        <v>462</v>
      </c>
    </row>
    <row r="6262" spans="1:15" x14ac:dyDescent="0.15">
      <c r="A6262">
        <v>309</v>
      </c>
      <c r="B6262" t="s">
        <v>129</v>
      </c>
      <c r="C6262" t="s">
        <v>461</v>
      </c>
      <c r="D6262">
        <v>0</v>
      </c>
      <c r="E6262">
        <v>100000</v>
      </c>
      <c r="F6262">
        <v>12000000</v>
      </c>
      <c r="G6262">
        <v>12000000</v>
      </c>
      <c r="H6262">
        <v>3.2333037488260188E+18</v>
      </c>
      <c r="I6262">
        <v>536.87090722911671</v>
      </c>
      <c r="J6262">
        <v>536.87092200000006</v>
      </c>
      <c r="K6262">
        <v>644623982936.23877</v>
      </c>
      <c r="L6262">
        <v>26944197906783.488</v>
      </c>
      <c r="M6262">
        <v>5</v>
      </c>
      <c r="O6262" t="s">
        <v>463</v>
      </c>
    </row>
    <row r="6263" spans="1:15" x14ac:dyDescent="0.15">
      <c r="A6263">
        <v>309</v>
      </c>
      <c r="B6263" t="s">
        <v>129</v>
      </c>
      <c r="C6263" t="s">
        <v>464</v>
      </c>
      <c r="D6263">
        <v>1</v>
      </c>
      <c r="E6263">
        <v>100000</v>
      </c>
      <c r="F6263">
        <v>12000000</v>
      </c>
      <c r="G6263">
        <v>6050000</v>
      </c>
      <c r="H6263">
        <v>17686082452.669296</v>
      </c>
      <c r="I6263">
        <v>7.7885650960846998E-5</v>
      </c>
      <c r="J6263">
        <v>9.2656534278061668E-5</v>
      </c>
      <c r="K6263">
        <v>3526.0754320771598</v>
      </c>
      <c r="L6263">
        <v>292231.94136643462</v>
      </c>
      <c r="M6263">
        <v>0</v>
      </c>
    </row>
    <row r="6264" spans="1:15" x14ac:dyDescent="0.15">
      <c r="A6264">
        <v>309</v>
      </c>
      <c r="B6264" t="s">
        <v>129</v>
      </c>
      <c r="C6264" t="s">
        <v>464</v>
      </c>
      <c r="D6264">
        <v>2</v>
      </c>
      <c r="E6264">
        <v>100000</v>
      </c>
      <c r="F6264">
        <v>6050000</v>
      </c>
      <c r="G6264">
        <v>3075000</v>
      </c>
      <c r="H6264">
        <v>-189076.05092254287</v>
      </c>
      <c r="I6264">
        <v>-1.32462021388956E-5</v>
      </c>
      <c r="J6264">
        <v>1.5246811783190634E-6</v>
      </c>
      <c r="K6264">
        <v>-3.7696104817804145E-2</v>
      </c>
      <c r="L6264">
        <v>-106.14881466414774</v>
      </c>
      <c r="M6264">
        <v>0</v>
      </c>
    </row>
    <row r="6265" spans="1:15" x14ac:dyDescent="0.15">
      <c r="A6265">
        <v>309</v>
      </c>
      <c r="B6265" t="s">
        <v>129</v>
      </c>
      <c r="C6265" t="s">
        <v>464</v>
      </c>
      <c r="D6265">
        <v>3</v>
      </c>
      <c r="E6265">
        <v>3075000</v>
      </c>
      <c r="F6265">
        <v>6050000</v>
      </c>
      <c r="G6265">
        <v>4562500</v>
      </c>
      <c r="H6265">
        <v>-4597195.4285677085</v>
      </c>
      <c r="I6265">
        <v>-8.1442940853743663E-6</v>
      </c>
      <c r="J6265">
        <v>6.6265892318402971E-6</v>
      </c>
      <c r="K6265">
        <v>-0.91654315762185656</v>
      </c>
      <c r="L6265">
        <v>-200.76044774942923</v>
      </c>
      <c r="M6265">
        <v>0</v>
      </c>
    </row>
    <row r="6266" spans="1:15" x14ac:dyDescent="0.15">
      <c r="A6266">
        <v>309</v>
      </c>
      <c r="B6266" t="s">
        <v>129</v>
      </c>
      <c r="C6266" t="s">
        <v>464</v>
      </c>
      <c r="D6266">
        <v>4</v>
      </c>
      <c r="E6266">
        <v>4562500</v>
      </c>
      <c r="F6266">
        <v>6050000</v>
      </c>
      <c r="G6266">
        <v>5306250</v>
      </c>
      <c r="H6266">
        <v>260588214.03726923</v>
      </c>
      <c r="I6266">
        <v>3.0317391066915519E-6</v>
      </c>
      <c r="J6266">
        <v>1.7802622423906215E-5</v>
      </c>
      <c r="K6266">
        <v>51.953489522887544</v>
      </c>
      <c r="L6266">
        <v>4810.9675201369937</v>
      </c>
      <c r="M6266">
        <v>0</v>
      </c>
    </row>
    <row r="6267" spans="1:15" x14ac:dyDescent="0.15">
      <c r="A6267">
        <v>309</v>
      </c>
      <c r="B6267" t="s">
        <v>129</v>
      </c>
      <c r="C6267" t="s">
        <v>464</v>
      </c>
      <c r="D6267">
        <v>5</v>
      </c>
      <c r="E6267">
        <v>4562500</v>
      </c>
      <c r="F6267">
        <v>5306250</v>
      </c>
      <c r="G6267">
        <v>4934375</v>
      </c>
      <c r="H6267">
        <v>-64477739.870341845</v>
      </c>
      <c r="I6267">
        <v>-5.0037101579671926E-6</v>
      </c>
      <c r="J6267">
        <v>9.7671731592474708E-6</v>
      </c>
      <c r="K6267">
        <v>-12.854931276109747</v>
      </c>
      <c r="L6267">
        <v>-1406.7053045287771</v>
      </c>
      <c r="M6267">
        <v>0</v>
      </c>
    </row>
    <row r="6268" spans="1:15" x14ac:dyDescent="0.15">
      <c r="A6268">
        <v>309</v>
      </c>
      <c r="B6268" t="s">
        <v>129</v>
      </c>
      <c r="C6268" t="s">
        <v>464</v>
      </c>
      <c r="D6268">
        <v>6</v>
      </c>
      <c r="E6268">
        <v>4934375</v>
      </c>
      <c r="F6268">
        <v>5306250</v>
      </c>
      <c r="G6268">
        <v>5120312.5</v>
      </c>
      <c r="H6268">
        <v>-94786667.88167426</v>
      </c>
      <c r="I6268">
        <v>-2.8743038531670942E-6</v>
      </c>
      <c r="J6268">
        <v>1.1896579464047569E-5</v>
      </c>
      <c r="K6268">
        <v>-18.897624264755446</v>
      </c>
      <c r="L6268">
        <v>-1951.1891194467967</v>
      </c>
      <c r="M6268">
        <v>0</v>
      </c>
    </row>
    <row r="6269" spans="1:15" x14ac:dyDescent="0.15">
      <c r="A6269">
        <v>309</v>
      </c>
      <c r="B6269" t="s">
        <v>129</v>
      </c>
      <c r="C6269" t="s">
        <v>464</v>
      </c>
      <c r="D6269">
        <v>7</v>
      </c>
      <c r="E6269">
        <v>5120312.5</v>
      </c>
      <c r="F6269">
        <v>5306250</v>
      </c>
      <c r="G6269">
        <v>5213281.25</v>
      </c>
      <c r="H6269">
        <v>-13834219.194642151</v>
      </c>
      <c r="I6269">
        <v>-2.4005716868181757E-7</v>
      </c>
      <c r="J6269">
        <v>1.4530826148532846E-5</v>
      </c>
      <c r="K6269">
        <v>-2.7581291987494776</v>
      </c>
      <c r="L6269">
        <v>-365.36491187085198</v>
      </c>
      <c r="M6269">
        <v>0</v>
      </c>
    </row>
    <row r="6270" spans="1:15" x14ac:dyDescent="0.15">
      <c r="A6270">
        <v>309</v>
      </c>
      <c r="B6270" t="s">
        <v>129</v>
      </c>
      <c r="C6270" t="s">
        <v>464</v>
      </c>
      <c r="D6270">
        <v>8</v>
      </c>
      <c r="E6270">
        <v>5213281.25</v>
      </c>
      <c r="F6270">
        <v>5306250</v>
      </c>
      <c r="G6270">
        <v>5259765.625</v>
      </c>
      <c r="H6270">
        <v>93620258.788127035</v>
      </c>
      <c r="I6270">
        <v>1.3113733767964251E-6</v>
      </c>
      <c r="J6270">
        <v>1.6082256694011088E-5</v>
      </c>
      <c r="K6270">
        <v>18.665077206382577</v>
      </c>
      <c r="L6270">
        <v>1679.9321388607889</v>
      </c>
      <c r="M6270">
        <v>0</v>
      </c>
    </row>
    <row r="6271" spans="1:15" x14ac:dyDescent="0.15">
      <c r="A6271">
        <v>309</v>
      </c>
      <c r="B6271" t="s">
        <v>129</v>
      </c>
      <c r="C6271" t="s">
        <v>464</v>
      </c>
      <c r="D6271">
        <v>9</v>
      </c>
      <c r="E6271">
        <v>5213281.25</v>
      </c>
      <c r="F6271">
        <v>5259765.625</v>
      </c>
      <c r="G6271">
        <v>5236523.4375</v>
      </c>
      <c r="H6271">
        <v>33211092.136253823</v>
      </c>
      <c r="I6271">
        <v>5.1563585393465101E-7</v>
      </c>
      <c r="J6271">
        <v>1.5286519171149314E-5</v>
      </c>
      <c r="K6271">
        <v>6.6212976427926442</v>
      </c>
      <c r="L6271">
        <v>534.22025190265026</v>
      </c>
      <c r="M6271">
        <v>0</v>
      </c>
    </row>
    <row r="6272" spans="1:15" x14ac:dyDescent="0.15">
      <c r="A6272">
        <v>309</v>
      </c>
      <c r="B6272" t="s">
        <v>129</v>
      </c>
      <c r="C6272" t="s">
        <v>464</v>
      </c>
      <c r="D6272">
        <v>10</v>
      </c>
      <c r="E6272">
        <v>5213281.25</v>
      </c>
      <c r="F6272">
        <v>5236523.4375</v>
      </c>
      <c r="G6272">
        <v>5224902.34375</v>
      </c>
      <c r="H6272">
        <v>8106795.0118541829</v>
      </c>
      <c r="I6272">
        <v>1.3291430564861012E-7</v>
      </c>
      <c r="J6272">
        <v>1.4903797622863274E-5</v>
      </c>
      <c r="K6272">
        <v>1.6162522594069693</v>
      </c>
      <c r="L6272">
        <v>55.156871430362472</v>
      </c>
      <c r="M6272">
        <v>0</v>
      </c>
    </row>
    <row r="6273" spans="1:15" x14ac:dyDescent="0.15">
      <c r="A6273">
        <v>309</v>
      </c>
      <c r="B6273" t="s">
        <v>129</v>
      </c>
      <c r="C6273" t="s">
        <v>464</v>
      </c>
      <c r="D6273">
        <v>11</v>
      </c>
      <c r="E6273">
        <v>5213281.25</v>
      </c>
      <c r="F6273">
        <v>5224902.34375</v>
      </c>
      <c r="G6273">
        <v>5219091.796875</v>
      </c>
      <c r="H6273">
        <v>-3248346.701124338</v>
      </c>
      <c r="I6273">
        <v>-5.4774262951663442E-8</v>
      </c>
      <c r="J6273">
        <v>1.4716109054263E-5</v>
      </c>
      <c r="K6273">
        <v>-0.64762309733406898</v>
      </c>
      <c r="L6273">
        <v>-162.23969279615523</v>
      </c>
      <c r="M6273">
        <v>0</v>
      </c>
    </row>
    <row r="6274" spans="1:15" x14ac:dyDescent="0.15">
      <c r="A6274">
        <v>309</v>
      </c>
      <c r="B6274" t="s">
        <v>129</v>
      </c>
      <c r="C6274" t="s">
        <v>464</v>
      </c>
      <c r="D6274">
        <v>12</v>
      </c>
      <c r="E6274">
        <v>5219091.796875</v>
      </c>
      <c r="F6274">
        <v>5224902.34375</v>
      </c>
      <c r="G6274">
        <v>5221997.0703125</v>
      </c>
      <c r="H6274">
        <v>2331732.9033219274</v>
      </c>
      <c r="I6274">
        <v>3.8767345083115081E-8</v>
      </c>
      <c r="J6274">
        <v>1.4809650662297778E-5</v>
      </c>
      <c r="K6274">
        <v>0.46487774364800044</v>
      </c>
      <c r="L6274">
        <v>-55.347870327656281</v>
      </c>
      <c r="M6274">
        <v>0</v>
      </c>
    </row>
    <row r="6275" spans="1:15" x14ac:dyDescent="0.15">
      <c r="A6275">
        <v>309</v>
      </c>
      <c r="B6275" t="s">
        <v>129</v>
      </c>
      <c r="C6275" t="s">
        <v>464</v>
      </c>
      <c r="D6275">
        <v>13</v>
      </c>
      <c r="E6275">
        <v>5221997.0703125</v>
      </c>
      <c r="F6275">
        <v>5224902.34375</v>
      </c>
      <c r="G6275">
        <v>5223449.70703125</v>
      </c>
      <c r="H6275">
        <v>5194649.7030344941</v>
      </c>
      <c r="I6275">
        <v>8.5763708016526618E-8</v>
      </c>
      <c r="J6275">
        <v>1.485664702523119E-5</v>
      </c>
      <c r="K6275">
        <v>1.0356576559639621</v>
      </c>
      <c r="L6275">
        <v>-0.55135984094933355</v>
      </c>
      <c r="M6275">
        <v>0</v>
      </c>
    </row>
    <row r="6276" spans="1:15" x14ac:dyDescent="0.15">
      <c r="A6276">
        <v>309</v>
      </c>
      <c r="B6276" t="s">
        <v>129</v>
      </c>
      <c r="C6276" t="s">
        <v>465</v>
      </c>
      <c r="D6276">
        <v>13</v>
      </c>
      <c r="E6276">
        <v>5221997.0703125</v>
      </c>
      <c r="F6276">
        <v>5224902.34375</v>
      </c>
      <c r="G6276">
        <v>5223449.70703125</v>
      </c>
      <c r="H6276">
        <v>5194649.7030344941</v>
      </c>
      <c r="I6276">
        <v>8.5763708016526618E-8</v>
      </c>
      <c r="J6276">
        <v>1.485664702523119E-5</v>
      </c>
      <c r="K6276">
        <v>1.0356576559639621</v>
      </c>
      <c r="L6276">
        <v>-0.55135984094933355</v>
      </c>
      <c r="M6276">
        <v>0</v>
      </c>
      <c r="N6276" t="s">
        <v>466</v>
      </c>
      <c r="O6276" t="s">
        <v>467</v>
      </c>
    </row>
    <row r="6277" spans="1:15" x14ac:dyDescent="0.15">
      <c r="A6277">
        <v>310</v>
      </c>
      <c r="B6277" t="s">
        <v>130</v>
      </c>
      <c r="C6277" t="s">
        <v>461</v>
      </c>
      <c r="D6277">
        <v>0</v>
      </c>
      <c r="E6277">
        <v>100000</v>
      </c>
      <c r="F6277">
        <v>12000000</v>
      </c>
      <c r="G6277">
        <v>100000</v>
      </c>
      <c r="H6277">
        <v>-42408.929943915624</v>
      </c>
      <c r="I6277">
        <v>-1.8478182383231335E-5</v>
      </c>
      <c r="J6277">
        <v>-3.8048168391484995E-6</v>
      </c>
      <c r="K6277">
        <v>-1.034120243930654E-2</v>
      </c>
      <c r="L6277">
        <v>-142.40892994391564</v>
      </c>
      <c r="M6277">
        <v>0</v>
      </c>
      <c r="O6277" t="s">
        <v>462</v>
      </c>
    </row>
    <row r="6278" spans="1:15" x14ac:dyDescent="0.15">
      <c r="A6278">
        <v>310</v>
      </c>
      <c r="B6278" t="s">
        <v>130</v>
      </c>
      <c r="C6278" t="s">
        <v>461</v>
      </c>
      <c r="D6278">
        <v>0</v>
      </c>
      <c r="E6278">
        <v>100000</v>
      </c>
      <c r="F6278">
        <v>12000000</v>
      </c>
      <c r="G6278">
        <v>12000000</v>
      </c>
      <c r="H6278">
        <v>2.9130447460087521E+18</v>
      </c>
      <c r="I6278">
        <v>485.01586623658528</v>
      </c>
      <c r="J6278">
        <v>485.01588090995085</v>
      </c>
      <c r="K6278">
        <v>710331184330.12317</v>
      </c>
      <c r="L6278">
        <v>24275372883306.27</v>
      </c>
      <c r="M6278">
        <v>0</v>
      </c>
      <c r="O6278" t="s">
        <v>463</v>
      </c>
    </row>
    <row r="6279" spans="1:15" x14ac:dyDescent="0.15">
      <c r="A6279">
        <v>310</v>
      </c>
      <c r="B6279" t="s">
        <v>130</v>
      </c>
      <c r="C6279" t="s">
        <v>464</v>
      </c>
      <c r="D6279">
        <v>1</v>
      </c>
      <c r="E6279">
        <v>100000</v>
      </c>
      <c r="F6279">
        <v>12000000</v>
      </c>
      <c r="G6279">
        <v>6050000</v>
      </c>
      <c r="H6279">
        <v>11266640150.818213</v>
      </c>
      <c r="I6279">
        <v>5.5198989040907356E-5</v>
      </c>
      <c r="J6279">
        <v>6.9872354584990192E-5</v>
      </c>
      <c r="K6279">
        <v>2747.3130485610377</v>
      </c>
      <c r="L6279">
        <v>186125.45703831757</v>
      </c>
      <c r="M6279">
        <v>0</v>
      </c>
    </row>
    <row r="6280" spans="1:15" x14ac:dyDescent="0.15">
      <c r="A6280">
        <v>310</v>
      </c>
      <c r="B6280" t="s">
        <v>130</v>
      </c>
      <c r="C6280" t="s">
        <v>464</v>
      </c>
      <c r="D6280">
        <v>2</v>
      </c>
      <c r="E6280">
        <v>100000</v>
      </c>
      <c r="F6280">
        <v>6050000</v>
      </c>
      <c r="G6280">
        <v>3075000</v>
      </c>
      <c r="H6280">
        <v>-176412.20988450595</v>
      </c>
      <c r="I6280">
        <v>-1.3346426503746892E-5</v>
      </c>
      <c r="J6280">
        <v>1.326939040335945E-6</v>
      </c>
      <c r="K6280">
        <v>-4.301722249520807E-2</v>
      </c>
      <c r="L6280">
        <v>-105.73698243526849</v>
      </c>
      <c r="M6280">
        <v>0</v>
      </c>
    </row>
    <row r="6281" spans="1:15" x14ac:dyDescent="0.15">
      <c r="A6281">
        <v>310</v>
      </c>
      <c r="B6281" t="s">
        <v>130</v>
      </c>
      <c r="C6281" t="s">
        <v>464</v>
      </c>
      <c r="D6281">
        <v>3</v>
      </c>
      <c r="E6281">
        <v>3075000</v>
      </c>
      <c r="F6281">
        <v>6050000</v>
      </c>
      <c r="G6281">
        <v>4562500</v>
      </c>
      <c r="H6281">
        <v>-2423163.8695955635</v>
      </c>
      <c r="I6281">
        <v>-8.8076862292452223E-6</v>
      </c>
      <c r="J6281">
        <v>5.8656793148376145E-6</v>
      </c>
      <c r="K6281">
        <v>-0.59087621763246656</v>
      </c>
      <c r="L6281">
        <v>-153.11044097743701</v>
      </c>
      <c r="M6281">
        <v>0</v>
      </c>
    </row>
    <row r="6282" spans="1:15" x14ac:dyDescent="0.15">
      <c r="A6282">
        <v>310</v>
      </c>
      <c r="B6282" t="s">
        <v>130</v>
      </c>
      <c r="C6282" t="s">
        <v>464</v>
      </c>
      <c r="D6282">
        <v>4</v>
      </c>
      <c r="E6282">
        <v>4562500</v>
      </c>
      <c r="F6282">
        <v>6050000</v>
      </c>
      <c r="G6282">
        <v>5306250</v>
      </c>
      <c r="H6282">
        <v>-51504901.045514971</v>
      </c>
      <c r="I6282">
        <v>-1.0152172654222886E-6</v>
      </c>
      <c r="J6282">
        <v>1.3658148278660548E-5</v>
      </c>
      <c r="K6282">
        <v>-12.559208851355052</v>
      </c>
      <c r="L6282">
        <v>-1070.6459560992221</v>
      </c>
      <c r="M6282">
        <v>0</v>
      </c>
    </row>
    <row r="6283" spans="1:15" x14ac:dyDescent="0.15">
      <c r="A6283">
        <v>310</v>
      </c>
      <c r="B6283" t="s">
        <v>130</v>
      </c>
      <c r="C6283" t="s">
        <v>464</v>
      </c>
      <c r="D6283">
        <v>5</v>
      </c>
      <c r="E6283">
        <v>5306250</v>
      </c>
      <c r="F6283">
        <v>6050000</v>
      </c>
      <c r="G6283">
        <v>5678125</v>
      </c>
      <c r="H6283">
        <v>2187847221.6891122</v>
      </c>
      <c r="I6283">
        <v>1.6051381736544026E-5</v>
      </c>
      <c r="J6283">
        <v>3.0724747280626863E-5</v>
      </c>
      <c r="K6283">
        <v>533.49544672978641</v>
      </c>
      <c r="L6283">
        <v>38431.156353358056</v>
      </c>
      <c r="M6283">
        <v>0</v>
      </c>
    </row>
    <row r="6284" spans="1:15" x14ac:dyDescent="0.15">
      <c r="A6284">
        <v>310</v>
      </c>
      <c r="B6284" t="s">
        <v>130</v>
      </c>
      <c r="C6284" t="s">
        <v>464</v>
      </c>
      <c r="D6284">
        <v>6</v>
      </c>
      <c r="E6284">
        <v>5306250</v>
      </c>
      <c r="F6284">
        <v>5678125</v>
      </c>
      <c r="G6284">
        <v>5492187.5</v>
      </c>
      <c r="H6284">
        <v>606265177.24798179</v>
      </c>
      <c r="I6284">
        <v>5.7849902035573238E-6</v>
      </c>
      <c r="J6284">
        <v>2.0458355747640161E-5</v>
      </c>
      <c r="K6284">
        <v>147.83468807429608</v>
      </c>
      <c r="L6284">
        <v>10938.683170375771</v>
      </c>
      <c r="M6284">
        <v>0</v>
      </c>
    </row>
    <row r="6285" spans="1:15" x14ac:dyDescent="0.15">
      <c r="A6285">
        <v>310</v>
      </c>
      <c r="B6285" t="s">
        <v>130</v>
      </c>
      <c r="C6285" t="s">
        <v>464</v>
      </c>
      <c r="D6285">
        <v>7</v>
      </c>
      <c r="E6285">
        <v>5306250</v>
      </c>
      <c r="F6285">
        <v>5492187.5</v>
      </c>
      <c r="G6285">
        <v>5399218.75</v>
      </c>
      <c r="H6285">
        <v>159354855.82695612</v>
      </c>
      <c r="I6285">
        <v>2.0377003968299307E-6</v>
      </c>
      <c r="J6285">
        <v>1.6711065940912767E-5</v>
      </c>
      <c r="K6285">
        <v>38.857873235009237</v>
      </c>
      <c r="L6285">
        <v>2851.4428513746757</v>
      </c>
      <c r="M6285">
        <v>0</v>
      </c>
    </row>
    <row r="6286" spans="1:15" x14ac:dyDescent="0.15">
      <c r="A6286">
        <v>310</v>
      </c>
      <c r="B6286" t="s">
        <v>130</v>
      </c>
      <c r="C6286" t="s">
        <v>464</v>
      </c>
      <c r="D6286">
        <v>8</v>
      </c>
      <c r="E6286">
        <v>5306250</v>
      </c>
      <c r="F6286">
        <v>5399218.75</v>
      </c>
      <c r="G6286">
        <v>5352734.375</v>
      </c>
      <c r="H6286">
        <v>27735429.839222006</v>
      </c>
      <c r="I6286">
        <v>4.329675832455834E-7</v>
      </c>
      <c r="J6286">
        <v>1.510633312732842E-5</v>
      </c>
      <c r="K6286">
        <v>6.7631438729504545</v>
      </c>
      <c r="L6286">
        <v>418.15442157489849</v>
      </c>
      <c r="M6286">
        <v>0</v>
      </c>
    </row>
    <row r="6287" spans="1:15" x14ac:dyDescent="0.15">
      <c r="A6287">
        <v>310</v>
      </c>
      <c r="B6287" t="s">
        <v>130</v>
      </c>
      <c r="C6287" t="s">
        <v>464</v>
      </c>
      <c r="D6287">
        <v>9</v>
      </c>
      <c r="E6287">
        <v>5306250</v>
      </c>
      <c r="F6287">
        <v>5352734.375</v>
      </c>
      <c r="G6287">
        <v>5329492.1875</v>
      </c>
      <c r="H6287">
        <v>-17742063.236096069</v>
      </c>
      <c r="I6287">
        <v>-3.0968468641997027E-7</v>
      </c>
      <c r="J6287">
        <v>1.4363680857662867E-5</v>
      </c>
      <c r="K6287">
        <v>-4.3263121200673087</v>
      </c>
      <c r="L6287">
        <v>-432.90344768135697</v>
      </c>
      <c r="M6287">
        <v>0</v>
      </c>
    </row>
    <row r="6288" spans="1:15" x14ac:dyDescent="0.15">
      <c r="A6288">
        <v>310</v>
      </c>
      <c r="B6288" t="s">
        <v>130</v>
      </c>
      <c r="C6288" t="s">
        <v>464</v>
      </c>
      <c r="D6288">
        <v>10</v>
      </c>
      <c r="E6288">
        <v>5329492.1875</v>
      </c>
      <c r="F6288">
        <v>5352734.375</v>
      </c>
      <c r="G6288">
        <v>5341113.28125</v>
      </c>
      <c r="H6288">
        <v>3449717.3602172527</v>
      </c>
      <c r="I6288">
        <v>5.6880060129704802E-8</v>
      </c>
      <c r="J6288">
        <v>1.4730245604212542E-5</v>
      </c>
      <c r="K6288">
        <v>0.84119607892900694</v>
      </c>
      <c r="L6288">
        <v>-35.412016585989676</v>
      </c>
      <c r="M6288">
        <v>0</v>
      </c>
    </row>
    <row r="6289" spans="1:15" x14ac:dyDescent="0.15">
      <c r="A6289">
        <v>310</v>
      </c>
      <c r="B6289" t="s">
        <v>130</v>
      </c>
      <c r="C6289" t="s">
        <v>464</v>
      </c>
      <c r="D6289">
        <v>11</v>
      </c>
      <c r="E6289">
        <v>5341113.28125</v>
      </c>
      <c r="F6289">
        <v>5352734.375</v>
      </c>
      <c r="G6289">
        <v>5346923.828125</v>
      </c>
      <c r="H6289">
        <v>15195237.969446957</v>
      </c>
      <c r="I6289">
        <v>2.437183596799829E-7</v>
      </c>
      <c r="J6289">
        <v>1.491708390376282E-5</v>
      </c>
      <c r="K6289">
        <v>3.7052816980597401</v>
      </c>
      <c r="L6289">
        <v>184.18654272797926</v>
      </c>
      <c r="M6289">
        <v>0</v>
      </c>
    </row>
    <row r="6290" spans="1:15" x14ac:dyDescent="0.15">
      <c r="A6290">
        <v>310</v>
      </c>
      <c r="B6290" t="s">
        <v>130</v>
      </c>
      <c r="C6290" t="s">
        <v>464</v>
      </c>
      <c r="D6290">
        <v>12</v>
      </c>
      <c r="E6290">
        <v>5341113.28125</v>
      </c>
      <c r="F6290">
        <v>5346923.828125</v>
      </c>
      <c r="G6290">
        <v>5344018.5546875</v>
      </c>
      <c r="H6290">
        <v>9224475.5070235971</v>
      </c>
      <c r="I6290">
        <v>1.4999965768213953E-7</v>
      </c>
      <c r="J6290">
        <v>1.4823365201764976E-5</v>
      </c>
      <c r="K6290">
        <v>2.2493415594477102</v>
      </c>
      <c r="L6290">
        <v>72.613089056967411</v>
      </c>
      <c r="M6290">
        <v>0</v>
      </c>
    </row>
    <row r="6291" spans="1:15" x14ac:dyDescent="0.15">
      <c r="A6291">
        <v>310</v>
      </c>
      <c r="B6291" t="s">
        <v>130</v>
      </c>
      <c r="C6291" t="s">
        <v>464</v>
      </c>
      <c r="D6291">
        <v>13</v>
      </c>
      <c r="E6291">
        <v>5341113.28125</v>
      </c>
      <c r="F6291">
        <v>5344018.5546875</v>
      </c>
      <c r="G6291">
        <v>5342565.91796875</v>
      </c>
      <c r="H6291">
        <v>6312688.3967175912</v>
      </c>
      <c r="I6291">
        <v>1.0336402131408275E-7</v>
      </c>
      <c r="J6291">
        <v>1.477672956539692E-5</v>
      </c>
      <c r="K6291">
        <v>1.5393170432041008</v>
      </c>
      <c r="L6291">
        <v>18.158362360790168</v>
      </c>
      <c r="M6291">
        <v>0</v>
      </c>
    </row>
    <row r="6292" spans="1:15" x14ac:dyDescent="0.15">
      <c r="A6292">
        <v>310</v>
      </c>
      <c r="B6292" t="s">
        <v>130</v>
      </c>
      <c r="C6292" t="s">
        <v>464</v>
      </c>
      <c r="D6292">
        <v>14</v>
      </c>
      <c r="E6292">
        <v>5341113.28125</v>
      </c>
      <c r="F6292">
        <v>5342565.91796875</v>
      </c>
      <c r="G6292">
        <v>5341839.599609375</v>
      </c>
      <c r="H6292">
        <v>4875103.7445084378</v>
      </c>
      <c r="I6292">
        <v>8.010281554232558E-8</v>
      </c>
      <c r="J6292">
        <v>1.4753468359625162E-5</v>
      </c>
      <c r="K6292">
        <v>1.1887693181896948</v>
      </c>
      <c r="L6292">
        <v>-8.7373618469387875</v>
      </c>
      <c r="M6292">
        <v>0</v>
      </c>
    </row>
    <row r="6293" spans="1:15" x14ac:dyDescent="0.15">
      <c r="A6293">
        <v>310</v>
      </c>
      <c r="B6293" t="s">
        <v>130</v>
      </c>
      <c r="C6293" t="s">
        <v>464</v>
      </c>
      <c r="D6293">
        <v>15</v>
      </c>
      <c r="E6293">
        <v>5341839.599609375</v>
      </c>
      <c r="F6293">
        <v>5342565.91796875</v>
      </c>
      <c r="G6293">
        <v>5342202.7587890625</v>
      </c>
      <c r="H6293">
        <v>5592377.7879607538</v>
      </c>
      <c r="I6293">
        <v>9.1728756942729064E-8</v>
      </c>
      <c r="J6293">
        <v>1.4765094301025566E-5</v>
      </c>
      <c r="K6293">
        <v>1.3636729551739271</v>
      </c>
      <c r="L6293">
        <v>4.6829938972290037</v>
      </c>
      <c r="M6293">
        <v>0</v>
      </c>
    </row>
    <row r="6294" spans="1:15" x14ac:dyDescent="0.15">
      <c r="A6294">
        <v>310</v>
      </c>
      <c r="B6294" t="s">
        <v>130</v>
      </c>
      <c r="C6294" t="s">
        <v>464</v>
      </c>
      <c r="D6294">
        <v>16</v>
      </c>
      <c r="E6294">
        <v>5341839.599609375</v>
      </c>
      <c r="F6294">
        <v>5342202.7587890625</v>
      </c>
      <c r="G6294">
        <v>5342021.1791992188</v>
      </c>
      <c r="H6294">
        <v>5233361.5193644408</v>
      </c>
      <c r="I6294">
        <v>8.591462134529625E-8</v>
      </c>
      <c r="J6294">
        <v>1.4759280165428133E-5</v>
      </c>
      <c r="K6294">
        <v>1.2761286592563268</v>
      </c>
      <c r="L6294">
        <v>-2.0340552047580287</v>
      </c>
      <c r="M6294">
        <v>0</v>
      </c>
    </row>
    <row r="6295" spans="1:15" x14ac:dyDescent="0.15">
      <c r="A6295">
        <v>310</v>
      </c>
      <c r="B6295" t="s">
        <v>130</v>
      </c>
      <c r="C6295" t="s">
        <v>464</v>
      </c>
      <c r="D6295">
        <v>17</v>
      </c>
      <c r="E6295">
        <v>5342021.1791992188</v>
      </c>
      <c r="F6295">
        <v>5342202.7587890625</v>
      </c>
      <c r="G6295">
        <v>5342111.9689941406</v>
      </c>
      <c r="H6295">
        <v>5412774.8014225028</v>
      </c>
      <c r="I6295">
        <v>8.88213978594584E-8</v>
      </c>
      <c r="J6295">
        <v>1.4762186941942295E-5</v>
      </c>
      <c r="K6295">
        <v>1.3198776779775363</v>
      </c>
      <c r="L6295">
        <v>1.3227508677933464</v>
      </c>
      <c r="M6295">
        <v>0</v>
      </c>
    </row>
    <row r="6296" spans="1:15" x14ac:dyDescent="0.15">
      <c r="A6296">
        <v>310</v>
      </c>
      <c r="B6296" t="s">
        <v>130</v>
      </c>
      <c r="C6296" t="s">
        <v>464</v>
      </c>
      <c r="D6296">
        <v>18</v>
      </c>
      <c r="E6296">
        <v>5342021.1791992188</v>
      </c>
      <c r="F6296">
        <v>5342111.9689941406</v>
      </c>
      <c r="G6296">
        <v>5342066.5740966797</v>
      </c>
      <c r="H6296">
        <v>5323117.9993965048</v>
      </c>
      <c r="I6296">
        <v>8.7369128365263511E-8</v>
      </c>
      <c r="J6296">
        <v>1.47607346724481E-5</v>
      </c>
      <c r="K6296">
        <v>1.2980153216050032</v>
      </c>
      <c r="L6296">
        <v>-0.3547049524252508</v>
      </c>
      <c r="M6296">
        <v>0</v>
      </c>
    </row>
    <row r="6297" spans="1:15" x14ac:dyDescent="0.15">
      <c r="A6297">
        <v>310</v>
      </c>
      <c r="B6297" t="s">
        <v>130</v>
      </c>
      <c r="C6297" t="s">
        <v>465</v>
      </c>
      <c r="D6297">
        <v>18</v>
      </c>
      <c r="E6297">
        <v>5342021.1791992188</v>
      </c>
      <c r="F6297">
        <v>5342111.9689941406</v>
      </c>
      <c r="G6297">
        <v>5342066.5740966797</v>
      </c>
      <c r="H6297">
        <v>5323117.9993965048</v>
      </c>
      <c r="I6297">
        <v>8.7369128365263511E-8</v>
      </c>
      <c r="J6297">
        <v>1.47607346724481E-5</v>
      </c>
      <c r="K6297">
        <v>1.2980153216050032</v>
      </c>
      <c r="L6297">
        <v>-0.3547049524252508</v>
      </c>
      <c r="M6297">
        <v>0</v>
      </c>
      <c r="N6297" t="s">
        <v>466</v>
      </c>
      <c r="O6297" t="s">
        <v>467</v>
      </c>
    </row>
    <row r="6298" spans="1:15" x14ac:dyDescent="0.15">
      <c r="A6298">
        <v>311</v>
      </c>
      <c r="B6298" t="s">
        <v>131</v>
      </c>
      <c r="C6298" t="s">
        <v>461</v>
      </c>
      <c r="D6298">
        <v>0</v>
      </c>
      <c r="E6298">
        <v>100000</v>
      </c>
      <c r="F6298">
        <v>12000000</v>
      </c>
      <c r="G6298">
        <v>100000</v>
      </c>
      <c r="H6298">
        <v>-20476.76744130332</v>
      </c>
      <c r="I6298">
        <v>-2.1417842846789231E-5</v>
      </c>
      <c r="J6298">
        <v>-7.6656412177829132E-6</v>
      </c>
      <c r="K6298">
        <v>-3.8637515646707922E-3</v>
      </c>
      <c r="L6298">
        <v>-120.47676744130332</v>
      </c>
      <c r="M6298">
        <v>0</v>
      </c>
      <c r="O6298" t="s">
        <v>462</v>
      </c>
    </row>
    <row r="6299" spans="1:15" x14ac:dyDescent="0.15">
      <c r="A6299">
        <v>311</v>
      </c>
      <c r="B6299" t="s">
        <v>131</v>
      </c>
      <c r="C6299" t="s">
        <v>461</v>
      </c>
      <c r="D6299">
        <v>0</v>
      </c>
      <c r="E6299">
        <v>100000</v>
      </c>
      <c r="F6299">
        <v>12000000</v>
      </c>
      <c r="G6299">
        <v>12000000</v>
      </c>
      <c r="H6299">
        <v>44807359128982.844</v>
      </c>
      <c r="I6299">
        <v>3.2931942289637972E-2</v>
      </c>
      <c r="J6299">
        <v>3.2945694491266976E-2</v>
      </c>
      <c r="K6299">
        <v>8454679.4038480539</v>
      </c>
      <c r="L6299">
        <v>373394559.40819037</v>
      </c>
      <c r="M6299">
        <v>0</v>
      </c>
      <c r="O6299" t="s">
        <v>463</v>
      </c>
    </row>
    <row r="6300" spans="1:15" x14ac:dyDescent="0.15">
      <c r="A6300">
        <v>311</v>
      </c>
      <c r="B6300" t="s">
        <v>131</v>
      </c>
      <c r="C6300" t="s">
        <v>464</v>
      </c>
      <c r="D6300">
        <v>1</v>
      </c>
      <c r="E6300">
        <v>100000</v>
      </c>
      <c r="F6300">
        <v>12000000</v>
      </c>
      <c r="G6300">
        <v>6050000</v>
      </c>
      <c r="H6300">
        <v>-204098.80980110899</v>
      </c>
      <c r="I6300">
        <v>-1.2222932652108266E-5</v>
      </c>
      <c r="J6300">
        <v>1.5292689768980506E-6</v>
      </c>
      <c r="K6300">
        <v>-3.8511307899401957E-2</v>
      </c>
      <c r="L6300">
        <v>-103.37353404629933</v>
      </c>
      <c r="M6300">
        <v>0</v>
      </c>
    </row>
    <row r="6301" spans="1:15" x14ac:dyDescent="0.15">
      <c r="A6301">
        <v>311</v>
      </c>
      <c r="B6301" t="s">
        <v>131</v>
      </c>
      <c r="C6301" t="s">
        <v>464</v>
      </c>
      <c r="D6301">
        <v>2</v>
      </c>
      <c r="E6301">
        <v>6050000</v>
      </c>
      <c r="F6301">
        <v>12000000</v>
      </c>
      <c r="G6301">
        <v>9025000</v>
      </c>
      <c r="H6301">
        <v>9100102809.4510365</v>
      </c>
      <c r="I6301">
        <v>4.3578052655115716E-5</v>
      </c>
      <c r="J6301">
        <v>5.7330254284122033E-5</v>
      </c>
      <c r="K6301">
        <v>1717.094095514306</v>
      </c>
      <c r="L6301">
        <v>100732.1640936403</v>
      </c>
      <c r="M6301">
        <v>0</v>
      </c>
    </row>
    <row r="6302" spans="1:15" x14ac:dyDescent="0.15">
      <c r="A6302">
        <v>311</v>
      </c>
      <c r="B6302" t="s">
        <v>131</v>
      </c>
      <c r="C6302" t="s">
        <v>464</v>
      </c>
      <c r="D6302">
        <v>3</v>
      </c>
      <c r="E6302">
        <v>6050000</v>
      </c>
      <c r="F6302">
        <v>9025000</v>
      </c>
      <c r="G6302">
        <v>7537500</v>
      </c>
      <c r="H6302">
        <v>-3571766.3858417012</v>
      </c>
      <c r="I6302">
        <v>-7.840979123584422E-6</v>
      </c>
      <c r="J6302">
        <v>5.9112225054218953E-6</v>
      </c>
      <c r="K6302">
        <v>-0.6739549101924085</v>
      </c>
      <c r="L6302">
        <v>-147.38661871763452</v>
      </c>
      <c r="M6302">
        <v>0</v>
      </c>
    </row>
    <row r="6303" spans="1:15" x14ac:dyDescent="0.15">
      <c r="A6303">
        <v>311</v>
      </c>
      <c r="B6303" t="s">
        <v>131</v>
      </c>
      <c r="C6303" t="s">
        <v>464</v>
      </c>
      <c r="D6303">
        <v>4</v>
      </c>
      <c r="E6303">
        <v>7537500</v>
      </c>
      <c r="F6303">
        <v>9025000</v>
      </c>
      <c r="G6303">
        <v>8281250</v>
      </c>
      <c r="H6303">
        <v>-51878501.240185402</v>
      </c>
      <c r="I6303">
        <v>-9.7621873624090915E-7</v>
      </c>
      <c r="J6303">
        <v>1.2775982892765408E-5</v>
      </c>
      <c r="K6303">
        <v>-9.7889298647415757</v>
      </c>
      <c r="L6303">
        <v>-726.45737346638975</v>
      </c>
      <c r="M6303">
        <v>0</v>
      </c>
    </row>
    <row r="6304" spans="1:15" x14ac:dyDescent="0.15">
      <c r="A6304">
        <v>311</v>
      </c>
      <c r="B6304" t="s">
        <v>131</v>
      </c>
      <c r="C6304" t="s">
        <v>464</v>
      </c>
      <c r="D6304">
        <v>5</v>
      </c>
      <c r="E6304">
        <v>8281250</v>
      </c>
      <c r="F6304">
        <v>9025000</v>
      </c>
      <c r="G6304">
        <v>8653125</v>
      </c>
      <c r="H6304">
        <v>1875231685.1538544</v>
      </c>
      <c r="I6304">
        <v>1.3213972025459916E-5</v>
      </c>
      <c r="J6304">
        <v>2.6966173654466233E-5</v>
      </c>
      <c r="K6304">
        <v>353.83657984115337</v>
      </c>
      <c r="L6304">
        <v>21571.149846487304</v>
      </c>
      <c r="M6304">
        <v>0</v>
      </c>
    </row>
    <row r="6305" spans="1:15" x14ac:dyDescent="0.15">
      <c r="A6305">
        <v>311</v>
      </c>
      <c r="B6305" t="s">
        <v>131</v>
      </c>
      <c r="C6305" t="s">
        <v>464</v>
      </c>
      <c r="D6305">
        <v>6</v>
      </c>
      <c r="E6305">
        <v>8281250</v>
      </c>
      <c r="F6305">
        <v>8653125</v>
      </c>
      <c r="G6305">
        <v>8467187.5</v>
      </c>
      <c r="H6305">
        <v>529015515.93037897</v>
      </c>
      <c r="I6305">
        <v>4.7927660402997977E-6</v>
      </c>
      <c r="J6305">
        <v>1.8544967669306115E-5</v>
      </c>
      <c r="K6305">
        <v>99.81968752002544</v>
      </c>
      <c r="L6305">
        <v>6147.8304151216562</v>
      </c>
      <c r="M6305">
        <v>0</v>
      </c>
    </row>
    <row r="6306" spans="1:15" x14ac:dyDescent="0.15">
      <c r="A6306">
        <v>311</v>
      </c>
      <c r="B6306" t="s">
        <v>131</v>
      </c>
      <c r="C6306" t="s">
        <v>464</v>
      </c>
      <c r="D6306">
        <v>7</v>
      </c>
      <c r="E6306">
        <v>8281250</v>
      </c>
      <c r="F6306">
        <v>8467187.5</v>
      </c>
      <c r="G6306">
        <v>8374218.75</v>
      </c>
      <c r="H6306">
        <v>131161850.00559278</v>
      </c>
      <c r="I6306">
        <v>1.6366395158323352E-6</v>
      </c>
      <c r="J6306">
        <v>1.5388841144838653E-5</v>
      </c>
      <c r="K6306">
        <v>24.748867448775851</v>
      </c>
      <c r="L6306">
        <v>1466.2577479910324</v>
      </c>
      <c r="M6306">
        <v>0</v>
      </c>
    </row>
    <row r="6307" spans="1:15" x14ac:dyDescent="0.15">
      <c r="A6307">
        <v>311</v>
      </c>
      <c r="B6307" t="s">
        <v>131</v>
      </c>
      <c r="C6307" t="s">
        <v>464</v>
      </c>
      <c r="D6307">
        <v>8</v>
      </c>
      <c r="E6307">
        <v>8281250</v>
      </c>
      <c r="F6307">
        <v>8374218.75</v>
      </c>
      <c r="G6307">
        <v>8327734.375</v>
      </c>
      <c r="H6307">
        <v>17798752.137908526</v>
      </c>
      <c r="I6307">
        <v>2.6863952281235485E-7</v>
      </c>
      <c r="J6307">
        <v>1.4020841151818672E-5</v>
      </c>
      <c r="K6307">
        <v>3.3584381235544547</v>
      </c>
      <c r="L6307">
        <v>113.72862457453833</v>
      </c>
      <c r="M6307">
        <v>0</v>
      </c>
    </row>
    <row r="6308" spans="1:15" x14ac:dyDescent="0.15">
      <c r="A6308">
        <v>311</v>
      </c>
      <c r="B6308" t="s">
        <v>131</v>
      </c>
      <c r="C6308" t="s">
        <v>464</v>
      </c>
      <c r="D6308">
        <v>9</v>
      </c>
      <c r="E6308">
        <v>8281250</v>
      </c>
      <c r="F6308">
        <v>8327734.375</v>
      </c>
      <c r="G6308">
        <v>8304492.1875</v>
      </c>
      <c r="H6308">
        <v>-21959763.03651803</v>
      </c>
      <c r="I6308">
        <v>-3.6845690980622652E-7</v>
      </c>
      <c r="J6308">
        <v>1.3383744719200091E-5</v>
      </c>
      <c r="K6308">
        <v>-4.1435773021967748</v>
      </c>
      <c r="L6308">
        <v>-364.43234024076838</v>
      </c>
      <c r="M6308">
        <v>0</v>
      </c>
    </row>
    <row r="6309" spans="1:15" x14ac:dyDescent="0.15">
      <c r="A6309">
        <v>311</v>
      </c>
      <c r="B6309" t="s">
        <v>131</v>
      </c>
      <c r="C6309" t="s">
        <v>464</v>
      </c>
      <c r="D6309">
        <v>10</v>
      </c>
      <c r="E6309">
        <v>8304492.1875</v>
      </c>
      <c r="F6309">
        <v>8327734.375</v>
      </c>
      <c r="G6309">
        <v>8316113.28125</v>
      </c>
      <c r="H6309">
        <v>-3375538.6890814858</v>
      </c>
      <c r="I6309">
        <v>-5.3662790181264973E-8</v>
      </c>
      <c r="J6309">
        <v>1.3698538838825052E-5</v>
      </c>
      <c r="K6309">
        <v>-0.63692879889030296</v>
      </c>
      <c r="L6309">
        <v>-140.5903404020743</v>
      </c>
      <c r="M6309">
        <v>0</v>
      </c>
    </row>
    <row r="6310" spans="1:15" x14ac:dyDescent="0.15">
      <c r="A6310">
        <v>311</v>
      </c>
      <c r="B6310" t="s">
        <v>131</v>
      </c>
      <c r="C6310" t="s">
        <v>464</v>
      </c>
      <c r="D6310">
        <v>11</v>
      </c>
      <c r="E6310">
        <v>8316113.28125</v>
      </c>
      <c r="F6310">
        <v>8327734.375</v>
      </c>
      <c r="G6310">
        <v>8321923.828125</v>
      </c>
      <c r="H6310">
        <v>6879498.5846725851</v>
      </c>
      <c r="I6310">
        <v>1.0653847642446597E-7</v>
      </c>
      <c r="J6310">
        <v>1.3858740105430783E-5</v>
      </c>
      <c r="K6310">
        <v>1.2980893345042248</v>
      </c>
      <c r="L6310">
        <v>-17.332834008616558</v>
      </c>
      <c r="M6310">
        <v>0</v>
      </c>
    </row>
    <row r="6311" spans="1:15" x14ac:dyDescent="0.15">
      <c r="A6311">
        <v>311</v>
      </c>
      <c r="B6311" t="s">
        <v>131</v>
      </c>
      <c r="C6311" t="s">
        <v>464</v>
      </c>
      <c r="D6311">
        <v>12</v>
      </c>
      <c r="E6311">
        <v>8321923.828125</v>
      </c>
      <c r="F6311">
        <v>8327734.375</v>
      </c>
      <c r="G6311">
        <v>8324829.1015625</v>
      </c>
      <c r="H6311">
        <v>12255042.40995926</v>
      </c>
      <c r="I6311">
        <v>1.8735011496562623E-7</v>
      </c>
      <c r="J6311">
        <v>1.3939551743971944E-5</v>
      </c>
      <c r="K6311">
        <v>2.312398156706966</v>
      </c>
      <c r="L6311">
        <v>47.21073862836527</v>
      </c>
      <c r="M6311">
        <v>0</v>
      </c>
    </row>
    <row r="6312" spans="1:15" x14ac:dyDescent="0.15">
      <c r="A6312">
        <v>311</v>
      </c>
      <c r="B6312" t="s">
        <v>131</v>
      </c>
      <c r="C6312" t="s">
        <v>464</v>
      </c>
      <c r="D6312">
        <v>13</v>
      </c>
      <c r="E6312">
        <v>8321923.828125</v>
      </c>
      <c r="F6312">
        <v>8324829.1015625</v>
      </c>
      <c r="G6312">
        <v>8323376.46484375</v>
      </c>
      <c r="H6312">
        <v>9546382.2604415249</v>
      </c>
      <c r="I6312">
        <v>1.4688475015871214E-7</v>
      </c>
      <c r="J6312">
        <v>1.3899086379165029E-5</v>
      </c>
      <c r="K6312">
        <v>1.8013023540681852</v>
      </c>
      <c r="L6312">
        <v>14.693625847196781</v>
      </c>
      <c r="M6312">
        <v>0</v>
      </c>
    </row>
    <row r="6313" spans="1:15" x14ac:dyDescent="0.15">
      <c r="A6313">
        <v>311</v>
      </c>
      <c r="B6313" t="s">
        <v>131</v>
      </c>
      <c r="C6313" t="s">
        <v>464</v>
      </c>
      <c r="D6313">
        <v>14</v>
      </c>
      <c r="E6313">
        <v>8321923.828125</v>
      </c>
      <c r="F6313">
        <v>8323376.46484375</v>
      </c>
      <c r="G6313">
        <v>8322650.146484375</v>
      </c>
      <c r="H6313">
        <v>8207661.8540285537</v>
      </c>
      <c r="I6313">
        <v>1.2669564413403774E-7</v>
      </c>
      <c r="J6313">
        <v>1.3878897273140355E-5</v>
      </c>
      <c r="K6313">
        <v>1.5486998336868913</v>
      </c>
      <c r="L6313">
        <v>-1.3816307357866562</v>
      </c>
      <c r="M6313">
        <v>0</v>
      </c>
    </row>
    <row r="6314" spans="1:15" x14ac:dyDescent="0.15">
      <c r="A6314">
        <v>311</v>
      </c>
      <c r="B6314" t="s">
        <v>131</v>
      </c>
      <c r="C6314" t="s">
        <v>464</v>
      </c>
      <c r="D6314">
        <v>15</v>
      </c>
      <c r="E6314">
        <v>8322650.146484375</v>
      </c>
      <c r="F6314">
        <v>8323376.46484375</v>
      </c>
      <c r="G6314">
        <v>8323013.3056640625</v>
      </c>
      <c r="H6314">
        <v>8875755.1303988621</v>
      </c>
      <c r="I6314">
        <v>1.36787030818531E-7</v>
      </c>
      <c r="J6314">
        <v>1.3888988659824848E-5</v>
      </c>
      <c r="K6314">
        <v>1.6747620380519721</v>
      </c>
      <c r="L6314">
        <v>6.6411262896653307</v>
      </c>
      <c r="M6314">
        <v>0</v>
      </c>
    </row>
    <row r="6315" spans="1:15" x14ac:dyDescent="0.15">
      <c r="A6315">
        <v>311</v>
      </c>
      <c r="B6315" t="s">
        <v>131</v>
      </c>
      <c r="C6315" t="s">
        <v>464</v>
      </c>
      <c r="D6315">
        <v>16</v>
      </c>
      <c r="E6315">
        <v>8322650.146484375</v>
      </c>
      <c r="F6315">
        <v>8323013.3056640625</v>
      </c>
      <c r="G6315">
        <v>8322831.7260742188</v>
      </c>
      <c r="H6315">
        <v>8541419.408137612</v>
      </c>
      <c r="I6315">
        <v>1.3174096060833597E-7</v>
      </c>
      <c r="J6315">
        <v>1.3883942589614653E-5</v>
      </c>
      <c r="K6315">
        <v>1.6116763887318262</v>
      </c>
      <c r="L6315">
        <v>2.6263619073132278</v>
      </c>
      <c r="M6315">
        <v>0</v>
      </c>
    </row>
    <row r="6316" spans="1:15" x14ac:dyDescent="0.15">
      <c r="A6316">
        <v>311</v>
      </c>
      <c r="B6316" t="s">
        <v>131</v>
      </c>
      <c r="C6316" t="s">
        <v>464</v>
      </c>
      <c r="D6316">
        <v>17</v>
      </c>
      <c r="E6316">
        <v>8322650.146484375</v>
      </c>
      <c r="F6316">
        <v>8322831.7260742188</v>
      </c>
      <c r="G6316">
        <v>8322740.9362792969</v>
      </c>
      <c r="H6316">
        <v>8374495.7818045365</v>
      </c>
      <c r="I6316">
        <v>1.2921862256437421E-7</v>
      </c>
      <c r="J6316">
        <v>1.3881420251570691E-5</v>
      </c>
      <c r="K6316">
        <v>1.5801796486201998</v>
      </c>
      <c r="L6316">
        <v>0.62184857033861651</v>
      </c>
      <c r="M6316">
        <v>0</v>
      </c>
    </row>
    <row r="6317" spans="1:15" x14ac:dyDescent="0.15">
      <c r="A6317">
        <v>311</v>
      </c>
      <c r="B6317" t="s">
        <v>131</v>
      </c>
      <c r="C6317" t="s">
        <v>465</v>
      </c>
      <c r="D6317">
        <v>17</v>
      </c>
      <c r="E6317">
        <v>8322650.146484375</v>
      </c>
      <c r="F6317">
        <v>8322831.7260742188</v>
      </c>
      <c r="G6317">
        <v>8322740.9362792969</v>
      </c>
      <c r="H6317">
        <v>8374495.7818045365</v>
      </c>
      <c r="I6317">
        <v>1.2921862256437421E-7</v>
      </c>
      <c r="J6317">
        <v>1.3881420251570691E-5</v>
      </c>
      <c r="K6317">
        <v>1.5801796486201998</v>
      </c>
      <c r="L6317">
        <v>0.62184857033861651</v>
      </c>
      <c r="M6317">
        <v>0</v>
      </c>
      <c r="N6317" t="s">
        <v>466</v>
      </c>
      <c r="O6317" t="s">
        <v>467</v>
      </c>
    </row>
    <row r="6318" spans="1:15" x14ac:dyDescent="0.15">
      <c r="A6318">
        <v>312</v>
      </c>
      <c r="B6318" t="s">
        <v>322</v>
      </c>
      <c r="C6318" t="s">
        <v>461</v>
      </c>
      <c r="D6318">
        <v>0</v>
      </c>
      <c r="E6318">
        <v>100000</v>
      </c>
      <c r="F6318">
        <v>12000000</v>
      </c>
      <c r="G6318">
        <v>100000</v>
      </c>
      <c r="H6318">
        <v>-24137.190570554412</v>
      </c>
      <c r="I6318">
        <v>-2.9852172729387713E-5</v>
      </c>
      <c r="J6318">
        <v>-8.4649898719853429E-6</v>
      </c>
      <c r="K6318">
        <v>-7.218349928365661E-3</v>
      </c>
      <c r="L6318">
        <v>-124.13719057055441</v>
      </c>
      <c r="M6318">
        <v>0</v>
      </c>
      <c r="O6318" t="s">
        <v>462</v>
      </c>
    </row>
    <row r="6319" spans="1:15" x14ac:dyDescent="0.15">
      <c r="A6319">
        <v>312</v>
      </c>
      <c r="B6319" t="s">
        <v>322</v>
      </c>
      <c r="C6319" t="s">
        <v>461</v>
      </c>
      <c r="D6319">
        <v>0</v>
      </c>
      <c r="E6319">
        <v>100000</v>
      </c>
      <c r="F6319">
        <v>12000000</v>
      </c>
      <c r="G6319">
        <v>12000000</v>
      </c>
      <c r="H6319">
        <v>1.8160487865876221E+18</v>
      </c>
      <c r="I6319">
        <v>536.87090061281719</v>
      </c>
      <c r="J6319">
        <v>536.87092200000006</v>
      </c>
      <c r="K6319">
        <v>543098650617.82159</v>
      </c>
      <c r="L6319">
        <v>15133739888130.184</v>
      </c>
      <c r="M6319">
        <v>5</v>
      </c>
      <c r="O6319" t="s">
        <v>463</v>
      </c>
    </row>
    <row r="6320" spans="1:15" x14ac:dyDescent="0.15">
      <c r="A6320">
        <v>312</v>
      </c>
      <c r="B6320" t="s">
        <v>322</v>
      </c>
      <c r="C6320" t="s">
        <v>464</v>
      </c>
      <c r="D6320">
        <v>1</v>
      </c>
      <c r="E6320">
        <v>100000</v>
      </c>
      <c r="F6320">
        <v>12000000</v>
      </c>
      <c r="G6320">
        <v>6050000</v>
      </c>
      <c r="H6320">
        <v>18432017465265.539</v>
      </c>
      <c r="I6320">
        <v>2.8296236736591113E-2</v>
      </c>
      <c r="J6320">
        <v>2.8317623919448517E-2</v>
      </c>
      <c r="K6320">
        <v>5512188.8175479611</v>
      </c>
      <c r="L6320">
        <v>304661345.70686841</v>
      </c>
      <c r="M6320">
        <v>0</v>
      </c>
    </row>
    <row r="6321" spans="1:13" x14ac:dyDescent="0.15">
      <c r="A6321">
        <v>312</v>
      </c>
      <c r="B6321" t="s">
        <v>322</v>
      </c>
      <c r="C6321" t="s">
        <v>464</v>
      </c>
      <c r="D6321">
        <v>2</v>
      </c>
      <c r="E6321">
        <v>100000</v>
      </c>
      <c r="F6321">
        <v>6050000</v>
      </c>
      <c r="G6321">
        <v>3075000</v>
      </c>
      <c r="H6321">
        <v>-162011.43068523458</v>
      </c>
      <c r="I6321">
        <v>-1.9157073475293188E-5</v>
      </c>
      <c r="J6321">
        <v>2.2301093821091817E-6</v>
      </c>
      <c r="K6321">
        <v>-4.8450344527992836E-2</v>
      </c>
      <c r="L6321">
        <v>-105.26866441252795</v>
      </c>
      <c r="M6321">
        <v>0</v>
      </c>
    </row>
    <row r="6322" spans="1:13" x14ac:dyDescent="0.15">
      <c r="A6322">
        <v>312</v>
      </c>
      <c r="B6322" t="s">
        <v>322</v>
      </c>
      <c r="C6322" t="s">
        <v>464</v>
      </c>
      <c r="D6322">
        <v>3</v>
      </c>
      <c r="E6322">
        <v>3075000</v>
      </c>
      <c r="F6322">
        <v>6050000</v>
      </c>
      <c r="G6322">
        <v>4562500</v>
      </c>
      <c r="H6322">
        <v>5017747814.1366959</v>
      </c>
      <c r="I6322">
        <v>4.7032570754564778E-5</v>
      </c>
      <c r="J6322">
        <v>6.8419753611967152E-5</v>
      </c>
      <c r="K6322">
        <v>1500.5830719551977</v>
      </c>
      <c r="L6322">
        <v>109878.03428244813</v>
      </c>
      <c r="M6322">
        <v>0</v>
      </c>
    </row>
    <row r="6323" spans="1:13" x14ac:dyDescent="0.15">
      <c r="A6323">
        <v>312</v>
      </c>
      <c r="B6323" t="s">
        <v>322</v>
      </c>
      <c r="C6323" t="s">
        <v>464</v>
      </c>
      <c r="D6323">
        <v>4</v>
      </c>
      <c r="E6323">
        <v>3075000</v>
      </c>
      <c r="F6323">
        <v>4562500</v>
      </c>
      <c r="G6323">
        <v>3818750</v>
      </c>
      <c r="H6323">
        <v>-1514581.7789997703</v>
      </c>
      <c r="I6323">
        <v>-1.3543428796195835E-5</v>
      </c>
      <c r="J6323">
        <v>7.8437540612065349E-6</v>
      </c>
      <c r="K6323">
        <v>-0.45294340465970023</v>
      </c>
      <c r="L6323">
        <v>-139.66171598035405</v>
      </c>
      <c r="M6323">
        <v>0</v>
      </c>
    </row>
    <row r="6324" spans="1:13" x14ac:dyDescent="0.15">
      <c r="A6324">
        <v>312</v>
      </c>
      <c r="B6324" t="s">
        <v>322</v>
      </c>
      <c r="C6324" t="s">
        <v>464</v>
      </c>
      <c r="D6324">
        <v>5</v>
      </c>
      <c r="E6324">
        <v>3818750</v>
      </c>
      <c r="F6324">
        <v>4562500</v>
      </c>
      <c r="G6324">
        <v>4190625</v>
      </c>
      <c r="H6324">
        <v>-106981789.30141036</v>
      </c>
      <c r="I6324">
        <v>-4.7734647134107444E-6</v>
      </c>
      <c r="J6324">
        <v>1.6613718143991626E-5</v>
      </c>
      <c r="K6324">
        <v>-31.9934496470493</v>
      </c>
      <c r="L6324">
        <v>-2652.8838610329094</v>
      </c>
      <c r="M6324">
        <v>0</v>
      </c>
    </row>
    <row r="6325" spans="1:13" x14ac:dyDescent="0.15">
      <c r="A6325">
        <v>312</v>
      </c>
      <c r="B6325" t="s">
        <v>322</v>
      </c>
      <c r="C6325" t="s">
        <v>464</v>
      </c>
      <c r="D6325">
        <v>6</v>
      </c>
      <c r="E6325">
        <v>4190625</v>
      </c>
      <c r="F6325">
        <v>4562500</v>
      </c>
      <c r="G6325">
        <v>4376562.5</v>
      </c>
      <c r="H6325">
        <v>885448293.20694757</v>
      </c>
      <c r="I6325">
        <v>1.2201402011289882E-5</v>
      </c>
      <c r="J6325">
        <v>3.3588584868692252E-5</v>
      </c>
      <c r="K6325">
        <v>264.79782745051506</v>
      </c>
      <c r="L6325">
        <v>20131.592561672489</v>
      </c>
      <c r="M6325">
        <v>0</v>
      </c>
    </row>
    <row r="6326" spans="1:13" x14ac:dyDescent="0.15">
      <c r="A6326">
        <v>312</v>
      </c>
      <c r="B6326" t="s">
        <v>322</v>
      </c>
      <c r="C6326" t="s">
        <v>464</v>
      </c>
      <c r="D6326">
        <v>7</v>
      </c>
      <c r="E6326">
        <v>4190625</v>
      </c>
      <c r="F6326">
        <v>4376562.5</v>
      </c>
      <c r="G6326">
        <v>4283593.75</v>
      </c>
      <c r="H6326">
        <v>116291889.06708586</v>
      </c>
      <c r="I6326">
        <v>2.2139318693284984E-6</v>
      </c>
      <c r="J6326">
        <v>2.3601114726730869E-5</v>
      </c>
      <c r="K6326">
        <v>34.77768245907442</v>
      </c>
      <c r="L6326">
        <v>2614.8206822153911</v>
      </c>
      <c r="M6326">
        <v>0</v>
      </c>
    </row>
    <row r="6327" spans="1:13" x14ac:dyDescent="0.15">
      <c r="A6327">
        <v>312</v>
      </c>
      <c r="B6327" t="s">
        <v>322</v>
      </c>
      <c r="C6327" t="s">
        <v>464</v>
      </c>
      <c r="D6327">
        <v>8</v>
      </c>
      <c r="E6327">
        <v>4190625</v>
      </c>
      <c r="F6327">
        <v>4283593.75</v>
      </c>
      <c r="G6327">
        <v>4237109.375</v>
      </c>
      <c r="H6327">
        <v>-58441084.506550819</v>
      </c>
      <c r="I6327">
        <v>-1.589690951386829E-6</v>
      </c>
      <c r="J6327">
        <v>1.9797491906015541E-5</v>
      </c>
      <c r="K6327">
        <v>-17.477104343539313</v>
      </c>
      <c r="L6327">
        <v>-1479.2677822141616</v>
      </c>
      <c r="M6327">
        <v>0</v>
      </c>
    </row>
    <row r="6328" spans="1:13" x14ac:dyDescent="0.15">
      <c r="A6328">
        <v>312</v>
      </c>
      <c r="B6328" t="s">
        <v>322</v>
      </c>
      <c r="C6328" t="s">
        <v>464</v>
      </c>
      <c r="D6328">
        <v>9</v>
      </c>
      <c r="E6328">
        <v>4237109.375</v>
      </c>
      <c r="F6328">
        <v>4283593.75</v>
      </c>
      <c r="G6328">
        <v>4260351.5625</v>
      </c>
      <c r="H6328">
        <v>10109620.430430662</v>
      </c>
      <c r="I6328">
        <v>2.2729135353054481E-7</v>
      </c>
      <c r="J6328">
        <v>2.1614474210932915E-5</v>
      </c>
      <c r="K6328">
        <v>3.0233335439969151</v>
      </c>
      <c r="L6328">
        <v>137.29545043691829</v>
      </c>
      <c r="M6328">
        <v>0</v>
      </c>
    </row>
    <row r="6329" spans="1:13" x14ac:dyDescent="0.15">
      <c r="A6329">
        <v>312</v>
      </c>
      <c r="B6329" t="s">
        <v>322</v>
      </c>
      <c r="C6329" t="s">
        <v>464</v>
      </c>
      <c r="D6329">
        <v>10</v>
      </c>
      <c r="E6329">
        <v>4237109.375</v>
      </c>
      <c r="F6329">
        <v>4260351.5625</v>
      </c>
      <c r="G6329">
        <v>4248730.46875</v>
      </c>
      <c r="H6329">
        <v>-28463864.031581827</v>
      </c>
      <c r="I6329">
        <v>-7.0145630653863469E-7</v>
      </c>
      <c r="J6329">
        <v>2.0685726550863736E-5</v>
      </c>
      <c r="K6329">
        <v>-8.5122636908715972</v>
      </c>
      <c r="L6329">
        <v>-769.93809658996918</v>
      </c>
      <c r="M6329">
        <v>0</v>
      </c>
    </row>
    <row r="6330" spans="1:13" x14ac:dyDescent="0.15">
      <c r="A6330">
        <v>312</v>
      </c>
      <c r="B6330" t="s">
        <v>322</v>
      </c>
      <c r="C6330" t="s">
        <v>464</v>
      </c>
      <c r="D6330">
        <v>11</v>
      </c>
      <c r="E6330">
        <v>4248730.46875</v>
      </c>
      <c r="F6330">
        <v>4260351.5625</v>
      </c>
      <c r="G6330">
        <v>4254541.015625</v>
      </c>
      <c r="H6330">
        <v>-10300462.608059386</v>
      </c>
      <c r="I6330">
        <v>-2.4226121089387969E-7</v>
      </c>
      <c r="J6330">
        <v>2.1144921646508491E-5</v>
      </c>
      <c r="K6330">
        <v>-3.0804058704215147</v>
      </c>
      <c r="L6330">
        <v>-342.10514295738267</v>
      </c>
      <c r="M6330">
        <v>0</v>
      </c>
    </row>
    <row r="6331" spans="1:13" x14ac:dyDescent="0.15">
      <c r="A6331">
        <v>312</v>
      </c>
      <c r="B6331" t="s">
        <v>322</v>
      </c>
      <c r="C6331" t="s">
        <v>464</v>
      </c>
      <c r="D6331">
        <v>12</v>
      </c>
      <c r="E6331">
        <v>4254541.015625</v>
      </c>
      <c r="F6331">
        <v>4260351.5625</v>
      </c>
      <c r="G6331">
        <v>4257446.2890625</v>
      </c>
      <c r="H6331">
        <v>-382487.88667289261</v>
      </c>
      <c r="I6331">
        <v>-8.7936853675001612E-9</v>
      </c>
      <c r="J6331">
        <v>2.137838917203487E-5</v>
      </c>
      <c r="K6331">
        <v>-0.11438495301661743</v>
      </c>
      <c r="L6331">
        <v>-108.98397444626642</v>
      </c>
      <c r="M6331">
        <v>0</v>
      </c>
    </row>
    <row r="6332" spans="1:13" x14ac:dyDescent="0.15">
      <c r="A6332">
        <v>312</v>
      </c>
      <c r="B6332" t="s">
        <v>322</v>
      </c>
      <c r="C6332" t="s">
        <v>464</v>
      </c>
      <c r="D6332">
        <v>13</v>
      </c>
      <c r="E6332">
        <v>4257446.2890625</v>
      </c>
      <c r="F6332">
        <v>4260351.5625</v>
      </c>
      <c r="G6332">
        <v>4258898.92578125</v>
      </c>
      <c r="H6332">
        <v>4791034.5544936284</v>
      </c>
      <c r="I6332">
        <v>1.089203981620497E-7</v>
      </c>
      <c r="J6332">
        <v>2.149610325556442E-5</v>
      </c>
      <c r="K6332">
        <v>1.4327833155286778</v>
      </c>
      <c r="L6332">
        <v>12.494676158926776</v>
      </c>
      <c r="M6332">
        <v>0</v>
      </c>
    </row>
    <row r="6333" spans="1:13" x14ac:dyDescent="0.15">
      <c r="A6333">
        <v>312</v>
      </c>
      <c r="B6333" t="s">
        <v>322</v>
      </c>
      <c r="C6333" t="s">
        <v>464</v>
      </c>
      <c r="D6333">
        <v>14</v>
      </c>
      <c r="E6333">
        <v>4257446.2890625</v>
      </c>
      <c r="F6333">
        <v>4258898.92578125</v>
      </c>
      <c r="G6333">
        <v>4258172.607421875</v>
      </c>
      <c r="H6333">
        <v>2186230.766679544</v>
      </c>
      <c r="I6333">
        <v>4.998127797678495E-8</v>
      </c>
      <c r="J6333">
        <v>2.1437164135379155E-5</v>
      </c>
      <c r="K6333">
        <v>0.65380345951710384</v>
      </c>
      <c r="L6333">
        <v>-48.658005012079471</v>
      </c>
      <c r="M6333">
        <v>0</v>
      </c>
    </row>
    <row r="6334" spans="1:13" x14ac:dyDescent="0.15">
      <c r="A6334">
        <v>312</v>
      </c>
      <c r="B6334" t="s">
        <v>322</v>
      </c>
      <c r="C6334" t="s">
        <v>464</v>
      </c>
      <c r="D6334">
        <v>15</v>
      </c>
      <c r="E6334">
        <v>4258172.607421875</v>
      </c>
      <c r="F6334">
        <v>4258898.92578125</v>
      </c>
      <c r="G6334">
        <v>4258535.7666015625</v>
      </c>
      <c r="H6334">
        <v>3484109.6075409469</v>
      </c>
      <c r="I6334">
        <v>7.9430289485114093E-8</v>
      </c>
      <c r="J6334">
        <v>2.1466613146887484E-5</v>
      </c>
      <c r="K6334">
        <v>1.0419407454441638</v>
      </c>
      <c r="L6334">
        <v>-18.185268399862014</v>
      </c>
      <c r="M6334">
        <v>0</v>
      </c>
    </row>
    <row r="6335" spans="1:13" x14ac:dyDescent="0.15">
      <c r="A6335">
        <v>312</v>
      </c>
      <c r="B6335" t="s">
        <v>322</v>
      </c>
      <c r="C6335" t="s">
        <v>464</v>
      </c>
      <c r="D6335">
        <v>16</v>
      </c>
      <c r="E6335">
        <v>4258535.7666015625</v>
      </c>
      <c r="F6335">
        <v>4258898.92578125</v>
      </c>
      <c r="G6335">
        <v>4258717.3461914063</v>
      </c>
      <c r="H6335">
        <v>4136361.4357878356</v>
      </c>
      <c r="I6335">
        <v>9.4168435616392483E-8</v>
      </c>
      <c r="J6335">
        <v>2.1481351293018763E-5</v>
      </c>
      <c r="K6335">
        <v>1.2369999808568359</v>
      </c>
      <c r="L6335">
        <v>-2.8730695290917621</v>
      </c>
      <c r="M6335">
        <v>0</v>
      </c>
    </row>
    <row r="6336" spans="1:13" x14ac:dyDescent="0.15">
      <c r="A6336">
        <v>312</v>
      </c>
      <c r="B6336" t="s">
        <v>322</v>
      </c>
      <c r="C6336" t="s">
        <v>464</v>
      </c>
      <c r="D6336">
        <v>17</v>
      </c>
      <c r="E6336">
        <v>4258717.3461914063</v>
      </c>
      <c r="F6336">
        <v>4258898.92578125</v>
      </c>
      <c r="G6336">
        <v>4258808.1359863281</v>
      </c>
      <c r="H6336">
        <v>4463375.4187946348</v>
      </c>
      <c r="I6336">
        <v>1.0154224684452058E-7</v>
      </c>
      <c r="J6336">
        <v>2.1488725104246891E-5</v>
      </c>
      <c r="K6336">
        <v>1.3347951800914699</v>
      </c>
      <c r="L6336">
        <v>4.8033927868161506</v>
      </c>
      <c r="M6336">
        <v>0</v>
      </c>
    </row>
    <row r="6337" spans="1:15" x14ac:dyDescent="0.15">
      <c r="A6337">
        <v>312</v>
      </c>
      <c r="B6337" t="s">
        <v>322</v>
      </c>
      <c r="C6337" t="s">
        <v>464</v>
      </c>
      <c r="D6337">
        <v>18</v>
      </c>
      <c r="E6337">
        <v>4258717.3461914063</v>
      </c>
      <c r="F6337">
        <v>4258808.1359863281</v>
      </c>
      <c r="G6337">
        <v>4258762.7410888672</v>
      </c>
      <c r="H6337">
        <v>4299797.6332015479</v>
      </c>
      <c r="I6337">
        <v>9.785501987584979E-8</v>
      </c>
      <c r="J6337">
        <v>2.148503787727822E-5</v>
      </c>
      <c r="K6337">
        <v>1.2858764091406156</v>
      </c>
      <c r="L6337">
        <v>0.96354022535167194</v>
      </c>
      <c r="M6337">
        <v>0</v>
      </c>
    </row>
    <row r="6338" spans="1:15" x14ac:dyDescent="0.15">
      <c r="A6338">
        <v>312</v>
      </c>
      <c r="B6338" t="s">
        <v>322</v>
      </c>
      <c r="C6338" t="s">
        <v>465</v>
      </c>
      <c r="D6338">
        <v>18</v>
      </c>
      <c r="E6338">
        <v>4258717.3461914063</v>
      </c>
      <c r="F6338">
        <v>4258808.1359863281</v>
      </c>
      <c r="G6338">
        <v>4258762.7410888672</v>
      </c>
      <c r="H6338">
        <v>4299797.6332015479</v>
      </c>
      <c r="I6338">
        <v>9.785501987584979E-8</v>
      </c>
      <c r="J6338">
        <v>2.148503787727822E-5</v>
      </c>
      <c r="K6338">
        <v>1.2858764091406156</v>
      </c>
      <c r="L6338">
        <v>0.96354022535167194</v>
      </c>
      <c r="M6338">
        <v>0</v>
      </c>
      <c r="N6338" t="s">
        <v>466</v>
      </c>
      <c r="O6338" t="s">
        <v>467</v>
      </c>
    </row>
    <row r="6339" spans="1:15" x14ac:dyDescent="0.15">
      <c r="A6339">
        <v>313</v>
      </c>
      <c r="B6339" t="s">
        <v>81</v>
      </c>
      <c r="C6339" t="s">
        <v>461</v>
      </c>
      <c r="D6339">
        <v>0</v>
      </c>
      <c r="E6339">
        <v>100000</v>
      </c>
      <c r="F6339">
        <v>12000000</v>
      </c>
      <c r="G6339">
        <v>100000</v>
      </c>
      <c r="H6339">
        <v>-39350.655410623651</v>
      </c>
      <c r="I6339">
        <v>-1.2277580794896434E-5</v>
      </c>
      <c r="J6339">
        <v>-3.3113930625362767E-6</v>
      </c>
      <c r="K6339">
        <v>-8.0478032390127394E-3</v>
      </c>
      <c r="L6339">
        <v>-139.35065541062366</v>
      </c>
      <c r="M6339">
        <v>0</v>
      </c>
      <c r="O6339" t="s">
        <v>462</v>
      </c>
    </row>
    <row r="6340" spans="1:15" x14ac:dyDescent="0.15">
      <c r="A6340">
        <v>313</v>
      </c>
      <c r="B6340" t="s">
        <v>81</v>
      </c>
      <c r="C6340" t="s">
        <v>461</v>
      </c>
      <c r="D6340">
        <v>0</v>
      </c>
      <c r="E6340">
        <v>100000</v>
      </c>
      <c r="F6340">
        <v>12000000</v>
      </c>
      <c r="G6340">
        <v>12000000</v>
      </c>
      <c r="H6340">
        <v>3.1659907296357632E+18</v>
      </c>
      <c r="I6340">
        <v>264.47408232888381</v>
      </c>
      <c r="J6340">
        <v>264.47409129507156</v>
      </c>
      <c r="K6340">
        <v>647492911687.7749</v>
      </c>
      <c r="L6340">
        <v>26383256080198.027</v>
      </c>
      <c r="M6340">
        <v>0</v>
      </c>
      <c r="O6340" t="s">
        <v>463</v>
      </c>
    </row>
    <row r="6341" spans="1:15" x14ac:dyDescent="0.15">
      <c r="A6341">
        <v>313</v>
      </c>
      <c r="B6341" t="s">
        <v>81</v>
      </c>
      <c r="C6341" t="s">
        <v>464</v>
      </c>
      <c r="D6341">
        <v>1</v>
      </c>
      <c r="E6341">
        <v>100000</v>
      </c>
      <c r="F6341">
        <v>12000000</v>
      </c>
      <c r="G6341">
        <v>6050000</v>
      </c>
      <c r="H6341">
        <v>8407910606.6278172</v>
      </c>
      <c r="I6341">
        <v>2.4755042235497329E-5</v>
      </c>
      <c r="J6341">
        <v>3.3721229967857485E-5</v>
      </c>
      <c r="K6341">
        <v>1719.5446812070397</v>
      </c>
      <c r="L6341">
        <v>138873.72903517055</v>
      </c>
      <c r="M6341">
        <v>0</v>
      </c>
    </row>
    <row r="6342" spans="1:15" x14ac:dyDescent="0.15">
      <c r="A6342">
        <v>313</v>
      </c>
      <c r="B6342" t="s">
        <v>81</v>
      </c>
      <c r="C6342" t="s">
        <v>464</v>
      </c>
      <c r="D6342">
        <v>2</v>
      </c>
      <c r="E6342">
        <v>100000</v>
      </c>
      <c r="F6342">
        <v>6050000</v>
      </c>
      <c r="G6342">
        <v>3075000</v>
      </c>
      <c r="H6342">
        <v>-203575.97522506746</v>
      </c>
      <c r="I6342">
        <v>-8.2659405722047161E-6</v>
      </c>
      <c r="J6342">
        <v>7.0024716015544088E-7</v>
      </c>
      <c r="K6342">
        <v>-4.1634360996161864E-2</v>
      </c>
      <c r="L6342">
        <v>-106.62035691788837</v>
      </c>
      <c r="M6342">
        <v>0</v>
      </c>
    </row>
    <row r="6343" spans="1:15" x14ac:dyDescent="0.15">
      <c r="A6343">
        <v>313</v>
      </c>
      <c r="B6343" t="s">
        <v>81</v>
      </c>
      <c r="C6343" t="s">
        <v>464</v>
      </c>
      <c r="D6343">
        <v>3</v>
      </c>
      <c r="E6343">
        <v>3075000</v>
      </c>
      <c r="F6343">
        <v>6050000</v>
      </c>
      <c r="G6343">
        <v>4562500</v>
      </c>
      <c r="H6343">
        <v>-2678219.3809651351</v>
      </c>
      <c r="I6343">
        <v>-5.3362598172778415E-6</v>
      </c>
      <c r="J6343">
        <v>3.6299279150823146E-6</v>
      </c>
      <c r="K6343">
        <v>-0.54773630538054396</v>
      </c>
      <c r="L6343">
        <v>-158.70069876087967</v>
      </c>
      <c r="M6343">
        <v>0</v>
      </c>
    </row>
    <row r="6344" spans="1:15" x14ac:dyDescent="0.15">
      <c r="A6344">
        <v>313</v>
      </c>
      <c r="B6344" t="s">
        <v>81</v>
      </c>
      <c r="C6344" t="s">
        <v>464</v>
      </c>
      <c r="D6344">
        <v>4</v>
      </c>
      <c r="E6344">
        <v>4562500</v>
      </c>
      <c r="F6344">
        <v>6050000</v>
      </c>
      <c r="G6344">
        <v>5306250</v>
      </c>
      <c r="H6344">
        <v>-68718241.567997113</v>
      </c>
      <c r="I6344">
        <v>-1.126545474772509E-6</v>
      </c>
      <c r="J6344">
        <v>7.8396422575876475E-6</v>
      </c>
      <c r="K6344">
        <v>-14.053918068182497</v>
      </c>
      <c r="L6344">
        <v>-1395.0434217761529</v>
      </c>
      <c r="M6344">
        <v>0</v>
      </c>
    </row>
    <row r="6345" spans="1:15" x14ac:dyDescent="0.15">
      <c r="A6345">
        <v>313</v>
      </c>
      <c r="B6345" t="s">
        <v>81</v>
      </c>
      <c r="C6345" t="s">
        <v>464</v>
      </c>
      <c r="D6345">
        <v>5</v>
      </c>
      <c r="E6345">
        <v>5306250</v>
      </c>
      <c r="F6345">
        <v>6050000</v>
      </c>
      <c r="G6345">
        <v>5678125</v>
      </c>
      <c r="H6345">
        <v>1241039986.2996199</v>
      </c>
      <c r="I6345">
        <v>5.8331670782855735E-6</v>
      </c>
      <c r="J6345">
        <v>1.479935481064573E-5</v>
      </c>
      <c r="K6345">
        <v>253.81141730081586</v>
      </c>
      <c r="L6345">
        <v>21756.510490692261</v>
      </c>
      <c r="M6345">
        <v>0</v>
      </c>
    </row>
    <row r="6346" spans="1:15" x14ac:dyDescent="0.15">
      <c r="A6346">
        <v>313</v>
      </c>
      <c r="B6346" t="s">
        <v>81</v>
      </c>
      <c r="C6346" t="s">
        <v>464</v>
      </c>
      <c r="D6346">
        <v>6</v>
      </c>
      <c r="E6346">
        <v>5306250</v>
      </c>
      <c r="F6346">
        <v>5678125</v>
      </c>
      <c r="G6346">
        <v>5492187.5</v>
      </c>
      <c r="H6346">
        <v>97636332.166629523</v>
      </c>
      <c r="I6346">
        <v>8.795341365565294E-7</v>
      </c>
      <c r="J6346">
        <v>9.8457218689166859E-6</v>
      </c>
      <c r="K6346">
        <v>19.968104268062348</v>
      </c>
      <c r="L6346">
        <v>1677.7312257935389</v>
      </c>
      <c r="M6346">
        <v>0</v>
      </c>
    </row>
    <row r="6347" spans="1:15" x14ac:dyDescent="0.15">
      <c r="A6347">
        <v>313</v>
      </c>
      <c r="B6347" t="s">
        <v>81</v>
      </c>
      <c r="C6347" t="s">
        <v>464</v>
      </c>
      <c r="D6347">
        <v>7</v>
      </c>
      <c r="E6347">
        <v>5306250</v>
      </c>
      <c r="F6347">
        <v>5492187.5</v>
      </c>
      <c r="G6347">
        <v>5399218.75</v>
      </c>
      <c r="H6347">
        <v>-25417726.444667146</v>
      </c>
      <c r="I6347">
        <v>-3.1165534650015467E-7</v>
      </c>
      <c r="J6347">
        <v>8.6545323858600018E-6</v>
      </c>
      <c r="K6347">
        <v>-5.1983088737705501</v>
      </c>
      <c r="L6347">
        <v>-570.76674647914842</v>
      </c>
      <c r="M6347">
        <v>0</v>
      </c>
    </row>
    <row r="6348" spans="1:15" x14ac:dyDescent="0.15">
      <c r="A6348">
        <v>313</v>
      </c>
      <c r="B6348" t="s">
        <v>81</v>
      </c>
      <c r="C6348" t="s">
        <v>464</v>
      </c>
      <c r="D6348">
        <v>8</v>
      </c>
      <c r="E6348">
        <v>5399218.75</v>
      </c>
      <c r="F6348">
        <v>5492187.5</v>
      </c>
      <c r="G6348">
        <v>5445703.125</v>
      </c>
      <c r="H6348">
        <v>11908606.02074278</v>
      </c>
      <c r="I6348">
        <v>1.2866902596967729E-7</v>
      </c>
      <c r="J6348">
        <v>9.0948567583298338E-6</v>
      </c>
      <c r="K6348">
        <v>2.4354897550190882</v>
      </c>
      <c r="L6348">
        <v>118.67894278101654</v>
      </c>
      <c r="M6348">
        <v>0</v>
      </c>
    </row>
    <row r="6349" spans="1:15" x14ac:dyDescent="0.15">
      <c r="A6349">
        <v>313</v>
      </c>
      <c r="B6349" t="s">
        <v>81</v>
      </c>
      <c r="C6349" t="s">
        <v>464</v>
      </c>
      <c r="D6349">
        <v>9</v>
      </c>
      <c r="E6349">
        <v>5399218.75</v>
      </c>
      <c r="F6349">
        <v>5445703.125</v>
      </c>
      <c r="G6349">
        <v>5422460.9375</v>
      </c>
      <c r="H6349">
        <v>-8208412.5876562288</v>
      </c>
      <c r="I6349">
        <v>-9.435273813077572E-8</v>
      </c>
      <c r="J6349">
        <v>8.8718349942293808E-6</v>
      </c>
      <c r="K6349">
        <v>-1.6787443238431641</v>
      </c>
      <c r="L6349">
        <v>-251.3779939084389</v>
      </c>
      <c r="M6349">
        <v>0</v>
      </c>
    </row>
    <row r="6350" spans="1:15" x14ac:dyDescent="0.15">
      <c r="A6350">
        <v>313</v>
      </c>
      <c r="B6350" t="s">
        <v>81</v>
      </c>
      <c r="C6350" t="s">
        <v>464</v>
      </c>
      <c r="D6350">
        <v>10</v>
      </c>
      <c r="E6350">
        <v>5422460.9375</v>
      </c>
      <c r="F6350">
        <v>5445703.125</v>
      </c>
      <c r="G6350">
        <v>5434082.03125</v>
      </c>
      <c r="H6350">
        <v>1474433.9989514956</v>
      </c>
      <c r="I6350">
        <v>1.6426369110925535E-8</v>
      </c>
      <c r="J6350">
        <v>8.982614101471082E-6</v>
      </c>
      <c r="K6350">
        <v>0.30154401721270579</v>
      </c>
      <c r="L6350">
        <v>-72.866916795285618</v>
      </c>
      <c r="M6350">
        <v>0</v>
      </c>
    </row>
    <row r="6351" spans="1:15" x14ac:dyDescent="0.15">
      <c r="A6351">
        <v>313</v>
      </c>
      <c r="B6351" t="s">
        <v>81</v>
      </c>
      <c r="C6351" t="s">
        <v>464</v>
      </c>
      <c r="D6351">
        <v>11</v>
      </c>
      <c r="E6351">
        <v>5434082.03125</v>
      </c>
      <c r="F6351">
        <v>5445703.125</v>
      </c>
      <c r="G6351">
        <v>5439892.578125</v>
      </c>
      <c r="H6351">
        <v>6596090.6758137643</v>
      </c>
      <c r="I6351">
        <v>7.2363165513498941E-8</v>
      </c>
      <c r="J6351">
        <v>9.0385508978736554E-6</v>
      </c>
      <c r="K6351">
        <v>1.3490001462924666</v>
      </c>
      <c r="L6351">
        <v>21.254061198526056</v>
      </c>
      <c r="M6351">
        <v>0</v>
      </c>
    </row>
    <row r="6352" spans="1:15" x14ac:dyDescent="0.15">
      <c r="A6352">
        <v>313</v>
      </c>
      <c r="B6352" t="s">
        <v>81</v>
      </c>
      <c r="C6352" t="s">
        <v>464</v>
      </c>
      <c r="D6352">
        <v>12</v>
      </c>
      <c r="E6352">
        <v>5434082.03125</v>
      </c>
      <c r="F6352">
        <v>5439892.578125</v>
      </c>
      <c r="G6352">
        <v>5436987.3046875</v>
      </c>
      <c r="H6352">
        <v>4011583.788348923</v>
      </c>
      <c r="I6352">
        <v>4.43487055032982E-8</v>
      </c>
      <c r="J6352">
        <v>9.0105364378634547E-6</v>
      </c>
      <c r="K6352">
        <v>0.82042946092149471</v>
      </c>
      <c r="L6352">
        <v>-26.216789491299071</v>
      </c>
      <c r="M6352">
        <v>0</v>
      </c>
    </row>
    <row r="6353" spans="1:15" x14ac:dyDescent="0.15">
      <c r="A6353">
        <v>313</v>
      </c>
      <c r="B6353" t="s">
        <v>81</v>
      </c>
      <c r="C6353" t="s">
        <v>464</v>
      </c>
      <c r="D6353">
        <v>13</v>
      </c>
      <c r="E6353">
        <v>5436987.3046875</v>
      </c>
      <c r="F6353">
        <v>5439892.578125</v>
      </c>
      <c r="G6353">
        <v>5438439.94140625</v>
      </c>
      <c r="H6353">
        <v>5297930.1011071745</v>
      </c>
      <c r="I6353">
        <v>5.834478870491626E-8</v>
      </c>
      <c r="J6353">
        <v>9.0245325210650727E-6</v>
      </c>
      <c r="K6353">
        <v>1.0835067061231873</v>
      </c>
      <c r="L6353">
        <v>-2.583642401367459</v>
      </c>
      <c r="M6353">
        <v>0</v>
      </c>
    </row>
    <row r="6354" spans="1:15" x14ac:dyDescent="0.15">
      <c r="A6354">
        <v>313</v>
      </c>
      <c r="B6354" t="s">
        <v>81</v>
      </c>
      <c r="C6354" t="s">
        <v>464</v>
      </c>
      <c r="D6354">
        <v>14</v>
      </c>
      <c r="E6354">
        <v>5438439.94140625</v>
      </c>
      <c r="F6354">
        <v>5439892.578125</v>
      </c>
      <c r="G6354">
        <v>5439166.259765625</v>
      </c>
      <c r="H6354">
        <v>5945506.8053830685</v>
      </c>
      <c r="I6354">
        <v>6.5350928978090243E-8</v>
      </c>
      <c r="J6354">
        <v>9.0315386613382467E-6</v>
      </c>
      <c r="K6354">
        <v>1.2159459207639109</v>
      </c>
      <c r="L6354">
        <v>9.3091573494071103</v>
      </c>
      <c r="M6354">
        <v>0</v>
      </c>
    </row>
    <row r="6355" spans="1:15" x14ac:dyDescent="0.15">
      <c r="A6355">
        <v>313</v>
      </c>
      <c r="B6355" t="s">
        <v>81</v>
      </c>
      <c r="C6355" t="s">
        <v>464</v>
      </c>
      <c r="D6355">
        <v>15</v>
      </c>
      <c r="E6355">
        <v>5438439.94140625</v>
      </c>
      <c r="F6355">
        <v>5439166.259765625</v>
      </c>
      <c r="G6355">
        <v>5438803.1005859375</v>
      </c>
      <c r="H6355">
        <v>5621330.9741193503</v>
      </c>
      <c r="I6355">
        <v>6.1846967615321788E-8</v>
      </c>
      <c r="J6355">
        <v>9.0280346999754783E-6</v>
      </c>
      <c r="K6355">
        <v>1.1496470681112696</v>
      </c>
      <c r="L6355">
        <v>3.3560301808636641</v>
      </c>
      <c r="M6355">
        <v>0</v>
      </c>
    </row>
    <row r="6356" spans="1:15" x14ac:dyDescent="0.15">
      <c r="A6356">
        <v>313</v>
      </c>
      <c r="B6356" t="s">
        <v>81</v>
      </c>
      <c r="C6356" t="s">
        <v>464</v>
      </c>
      <c r="D6356">
        <v>16</v>
      </c>
      <c r="E6356">
        <v>5438439.94140625</v>
      </c>
      <c r="F6356">
        <v>5438803.1005859375</v>
      </c>
      <c r="G6356">
        <v>5438621.5209960938</v>
      </c>
      <c r="H6356">
        <v>5459553.6627768753</v>
      </c>
      <c r="I6356">
        <v>6.0095871307259103E-8</v>
      </c>
      <c r="J6356">
        <v>9.0262836036674156E-6</v>
      </c>
      <c r="K6356">
        <v>1.1165611650523526</v>
      </c>
      <c r="L6356">
        <v>0.38487954530338048</v>
      </c>
      <c r="M6356">
        <v>0</v>
      </c>
    </row>
    <row r="6357" spans="1:15" x14ac:dyDescent="0.15">
      <c r="A6357">
        <v>313</v>
      </c>
      <c r="B6357" t="s">
        <v>81</v>
      </c>
      <c r="C6357" t="s">
        <v>465</v>
      </c>
      <c r="D6357">
        <v>16</v>
      </c>
      <c r="E6357">
        <v>5438439.94140625</v>
      </c>
      <c r="F6357">
        <v>5438803.1005859375</v>
      </c>
      <c r="G6357">
        <v>5438621.5209960938</v>
      </c>
      <c r="H6357">
        <v>5459553.6627768753</v>
      </c>
      <c r="I6357">
        <v>6.0095871307259103E-8</v>
      </c>
      <c r="J6357">
        <v>9.0262836036674156E-6</v>
      </c>
      <c r="K6357">
        <v>1.1165611650523526</v>
      </c>
      <c r="L6357">
        <v>0.38487954530338048</v>
      </c>
      <c r="M6357">
        <v>0</v>
      </c>
      <c r="N6357" t="s">
        <v>466</v>
      </c>
      <c r="O6357" t="s">
        <v>467</v>
      </c>
    </row>
    <row r="6358" spans="1:15" x14ac:dyDescent="0.15">
      <c r="A6358">
        <v>314</v>
      </c>
      <c r="B6358" t="s">
        <v>132</v>
      </c>
      <c r="C6358" t="s">
        <v>461</v>
      </c>
      <c r="D6358">
        <v>0</v>
      </c>
      <c r="E6358">
        <v>100000</v>
      </c>
      <c r="F6358">
        <v>12000000</v>
      </c>
      <c r="G6358">
        <v>100000</v>
      </c>
      <c r="H6358">
        <v>-39470.087344193016</v>
      </c>
      <c r="I6358">
        <v>-1.7794287019166212E-5</v>
      </c>
      <c r="J6358">
        <v>-4.0420853901598931E-6</v>
      </c>
      <c r="K6358">
        <v>-7.4475921148671308E-3</v>
      </c>
      <c r="L6358">
        <v>-139.47008734419302</v>
      </c>
      <c r="M6358">
        <v>0</v>
      </c>
      <c r="O6358" t="s">
        <v>462</v>
      </c>
    </row>
    <row r="6359" spans="1:15" x14ac:dyDescent="0.15">
      <c r="A6359">
        <v>314</v>
      </c>
      <c r="B6359" t="s">
        <v>132</v>
      </c>
      <c r="C6359" t="s">
        <v>461</v>
      </c>
      <c r="D6359">
        <v>0</v>
      </c>
      <c r="E6359">
        <v>100000</v>
      </c>
      <c r="F6359">
        <v>12000000</v>
      </c>
      <c r="G6359">
        <v>12000000</v>
      </c>
      <c r="H6359">
        <v>1.8906229814189155E+17</v>
      </c>
      <c r="I6359">
        <v>39.955726896884393</v>
      </c>
      <c r="J6359">
        <v>39.955740649086025</v>
      </c>
      <c r="K6359">
        <v>35674075625.458908</v>
      </c>
      <c r="L6359">
        <v>1575519151082.4297</v>
      </c>
      <c r="M6359">
        <v>0</v>
      </c>
      <c r="O6359" t="s">
        <v>463</v>
      </c>
    </row>
    <row r="6360" spans="1:15" x14ac:dyDescent="0.15">
      <c r="A6360">
        <v>314</v>
      </c>
      <c r="B6360" t="s">
        <v>132</v>
      </c>
      <c r="C6360" t="s">
        <v>464</v>
      </c>
      <c r="D6360">
        <v>1</v>
      </c>
      <c r="E6360">
        <v>100000</v>
      </c>
      <c r="F6360">
        <v>12000000</v>
      </c>
      <c r="G6360">
        <v>6050000</v>
      </c>
      <c r="H6360">
        <v>1296386395.5422649</v>
      </c>
      <c r="I6360">
        <v>9.9068003319457896E-6</v>
      </c>
      <c r="J6360">
        <v>2.3659001960952107E-5</v>
      </c>
      <c r="K6360">
        <v>244.61453589060949</v>
      </c>
      <c r="L6360">
        <v>21327.874306483718</v>
      </c>
      <c r="M6360">
        <v>0</v>
      </c>
    </row>
    <row r="6361" spans="1:15" x14ac:dyDescent="0.15">
      <c r="A6361">
        <v>314</v>
      </c>
      <c r="B6361" t="s">
        <v>132</v>
      </c>
      <c r="C6361" t="s">
        <v>464</v>
      </c>
      <c r="D6361">
        <v>2</v>
      </c>
      <c r="E6361">
        <v>100000</v>
      </c>
      <c r="F6361">
        <v>6050000</v>
      </c>
      <c r="G6361">
        <v>3075000</v>
      </c>
      <c r="H6361">
        <v>-146446.0453399168</v>
      </c>
      <c r="I6361">
        <v>-1.3063035539969415E-5</v>
      </c>
      <c r="J6361">
        <v>6.8916608903690281E-7</v>
      </c>
      <c r="K6361">
        <v>-2.7632835038240731E-2</v>
      </c>
      <c r="L6361">
        <v>-104.76247301918428</v>
      </c>
      <c r="M6361">
        <v>0</v>
      </c>
    </row>
    <row r="6362" spans="1:15" x14ac:dyDescent="0.15">
      <c r="A6362">
        <v>314</v>
      </c>
      <c r="B6362" t="s">
        <v>132</v>
      </c>
      <c r="C6362" t="s">
        <v>464</v>
      </c>
      <c r="D6362">
        <v>3</v>
      </c>
      <c r="E6362">
        <v>3075000</v>
      </c>
      <c r="F6362">
        <v>6050000</v>
      </c>
      <c r="G6362">
        <v>4562500</v>
      </c>
      <c r="H6362">
        <v>-650565.90226098208</v>
      </c>
      <c r="I6362">
        <v>-9.9883561093664738E-6</v>
      </c>
      <c r="J6362">
        <v>3.7638455196398439E-6</v>
      </c>
      <c r="K6362">
        <v>-0.12275497243340018</v>
      </c>
      <c r="L6362">
        <v>-114.25897867969276</v>
      </c>
      <c r="M6362">
        <v>0</v>
      </c>
    </row>
    <row r="6363" spans="1:15" x14ac:dyDescent="0.15">
      <c r="A6363">
        <v>314</v>
      </c>
      <c r="B6363" t="s">
        <v>132</v>
      </c>
      <c r="C6363" t="s">
        <v>464</v>
      </c>
      <c r="D6363">
        <v>4</v>
      </c>
      <c r="E6363">
        <v>4562500</v>
      </c>
      <c r="F6363">
        <v>6050000</v>
      </c>
      <c r="G6363">
        <v>5306250</v>
      </c>
      <c r="H6363">
        <v>-21211649.587500542</v>
      </c>
      <c r="I6363">
        <v>-6.0219294063642954E-6</v>
      </c>
      <c r="J6363">
        <v>7.7302722226420219E-6</v>
      </c>
      <c r="K6363">
        <v>-4.0024161292978651</v>
      </c>
      <c r="L6363">
        <v>-499.74840212015158</v>
      </c>
      <c r="M6363">
        <v>0</v>
      </c>
    </row>
    <row r="6364" spans="1:15" x14ac:dyDescent="0.15">
      <c r="A6364">
        <v>314</v>
      </c>
      <c r="B6364" t="s">
        <v>132</v>
      </c>
      <c r="C6364" t="s">
        <v>464</v>
      </c>
      <c r="D6364">
        <v>5</v>
      </c>
      <c r="E6364">
        <v>5306250</v>
      </c>
      <c r="F6364">
        <v>6050000</v>
      </c>
      <c r="G6364">
        <v>5678125</v>
      </c>
      <c r="H6364">
        <v>-91699003.863551989</v>
      </c>
      <c r="I6364">
        <v>-2.5319353338961791E-6</v>
      </c>
      <c r="J6364">
        <v>1.1220266295110138E-5</v>
      </c>
      <c r="K6364">
        <v>-17.302641672918327</v>
      </c>
      <c r="L6364">
        <v>-1714.952186920013</v>
      </c>
      <c r="M6364">
        <v>0</v>
      </c>
    </row>
    <row r="6365" spans="1:15" x14ac:dyDescent="0.15">
      <c r="A6365">
        <v>314</v>
      </c>
      <c r="B6365" t="s">
        <v>132</v>
      </c>
      <c r="C6365" t="s">
        <v>464</v>
      </c>
      <c r="D6365">
        <v>6</v>
      </c>
      <c r="E6365">
        <v>5678125</v>
      </c>
      <c r="F6365">
        <v>6050000</v>
      </c>
      <c r="G6365">
        <v>5864062.5</v>
      </c>
      <c r="H6365">
        <v>200533536.03813687</v>
      </c>
      <c r="I6365">
        <v>2.3108100132389071E-6</v>
      </c>
      <c r="J6365">
        <v>1.6063011642245224E-5</v>
      </c>
      <c r="K6365">
        <v>37.838578079148334</v>
      </c>
      <c r="L6365">
        <v>3319.70325244891</v>
      </c>
      <c r="M6365">
        <v>0</v>
      </c>
    </row>
    <row r="6366" spans="1:15" x14ac:dyDescent="0.15">
      <c r="A6366">
        <v>314</v>
      </c>
      <c r="B6366" t="s">
        <v>132</v>
      </c>
      <c r="C6366" t="s">
        <v>464</v>
      </c>
      <c r="D6366">
        <v>7</v>
      </c>
      <c r="E6366">
        <v>5678125</v>
      </c>
      <c r="F6366">
        <v>5864062.5</v>
      </c>
      <c r="G6366">
        <v>5771093.75</v>
      </c>
      <c r="H6366">
        <v>-29358964.391292244</v>
      </c>
      <c r="I6366">
        <v>-5.0479948920856574E-7</v>
      </c>
      <c r="J6366">
        <v>1.3247402139797752E-5</v>
      </c>
      <c r="K6366">
        <v>-5.5397291066147618</v>
      </c>
      <c r="L6366">
        <v>-608.72444051514924</v>
      </c>
      <c r="M6366">
        <v>0</v>
      </c>
    </row>
    <row r="6367" spans="1:15" x14ac:dyDescent="0.15">
      <c r="A6367">
        <v>314</v>
      </c>
      <c r="B6367" t="s">
        <v>132</v>
      </c>
      <c r="C6367" t="s">
        <v>464</v>
      </c>
      <c r="D6367">
        <v>8</v>
      </c>
      <c r="E6367">
        <v>5771093.75</v>
      </c>
      <c r="F6367">
        <v>5864062.5</v>
      </c>
      <c r="G6367">
        <v>5817578.125</v>
      </c>
      <c r="H6367">
        <v>60116273.102773316</v>
      </c>
      <c r="I6367">
        <v>8.3421242203549825E-7</v>
      </c>
      <c r="J6367">
        <v>1.4586414051041816E-5</v>
      </c>
      <c r="K6367">
        <v>11.343311141703971</v>
      </c>
      <c r="L6367">
        <v>933.35566469549246</v>
      </c>
      <c r="M6367">
        <v>0</v>
      </c>
    </row>
    <row r="6368" spans="1:15" x14ac:dyDescent="0.15">
      <c r="A6368">
        <v>314</v>
      </c>
      <c r="B6368" t="s">
        <v>132</v>
      </c>
      <c r="C6368" t="s">
        <v>464</v>
      </c>
      <c r="D6368">
        <v>9</v>
      </c>
      <c r="E6368">
        <v>5771093.75</v>
      </c>
      <c r="F6368">
        <v>5817578.125</v>
      </c>
      <c r="G6368">
        <v>5794335.9375</v>
      </c>
      <c r="H6368">
        <v>9651424.277624134</v>
      </c>
      <c r="I6368">
        <v>1.4846350317326037E-7</v>
      </c>
      <c r="J6368">
        <v>1.3900665132179578E-5</v>
      </c>
      <c r="K6368">
        <v>1.8211226826141271</v>
      </c>
      <c r="L6368">
        <v>66.566529482035818</v>
      </c>
      <c r="M6368">
        <v>0</v>
      </c>
    </row>
    <row r="6369" spans="1:15" x14ac:dyDescent="0.15">
      <c r="A6369">
        <v>314</v>
      </c>
      <c r="B6369" t="s">
        <v>132</v>
      </c>
      <c r="C6369" t="s">
        <v>464</v>
      </c>
      <c r="D6369">
        <v>10</v>
      </c>
      <c r="E6369">
        <v>5771093.75</v>
      </c>
      <c r="F6369">
        <v>5794335.9375</v>
      </c>
      <c r="G6369">
        <v>5782714.84375</v>
      </c>
      <c r="H6369">
        <v>-11207023.613960525</v>
      </c>
      <c r="I6369">
        <v>-1.8205373424932204E-7</v>
      </c>
      <c r="J6369">
        <v>1.3570147894756995E-5</v>
      </c>
      <c r="K6369">
        <v>-2.1146479857167551</v>
      </c>
      <c r="L6369">
        <v>-293.80211400313397</v>
      </c>
      <c r="M6369">
        <v>0</v>
      </c>
    </row>
    <row r="6370" spans="1:15" x14ac:dyDescent="0.15">
      <c r="A6370">
        <v>314</v>
      </c>
      <c r="B6370" t="s">
        <v>132</v>
      </c>
      <c r="C6370" t="s">
        <v>464</v>
      </c>
      <c r="D6370">
        <v>11</v>
      </c>
      <c r="E6370">
        <v>5782714.84375</v>
      </c>
      <c r="F6370">
        <v>5794335.9375</v>
      </c>
      <c r="G6370">
        <v>5788525.390625</v>
      </c>
      <c r="H6370">
        <v>-1125734.6111774023</v>
      </c>
      <c r="I6370">
        <v>-1.7790466731265565E-8</v>
      </c>
      <c r="J6370">
        <v>1.3734411162275052E-5</v>
      </c>
      <c r="K6370">
        <v>-0.21241433140307767</v>
      </c>
      <c r="L6370">
        <v>-119.44769237776211</v>
      </c>
      <c r="M6370">
        <v>0</v>
      </c>
    </row>
    <row r="6371" spans="1:15" x14ac:dyDescent="0.15">
      <c r="A6371">
        <v>314</v>
      </c>
      <c r="B6371" t="s">
        <v>132</v>
      </c>
      <c r="C6371" t="s">
        <v>464</v>
      </c>
      <c r="D6371">
        <v>12</v>
      </c>
      <c r="E6371">
        <v>5788525.390625</v>
      </c>
      <c r="F6371">
        <v>5794335.9375</v>
      </c>
      <c r="G6371">
        <v>5791430.6640625</v>
      </c>
      <c r="H6371">
        <v>4174496.225090229</v>
      </c>
      <c r="I6371">
        <v>6.5082669201848949E-8</v>
      </c>
      <c r="J6371">
        <v>1.3817284298208166E-5</v>
      </c>
      <c r="K6371">
        <v>0.7876837185185166</v>
      </c>
      <c r="L6371">
        <v>-27.919430150581206</v>
      </c>
      <c r="M6371">
        <v>0</v>
      </c>
    </row>
    <row r="6372" spans="1:15" x14ac:dyDescent="0.15">
      <c r="A6372">
        <v>314</v>
      </c>
      <c r="B6372" t="s">
        <v>132</v>
      </c>
      <c r="C6372" t="s">
        <v>464</v>
      </c>
      <c r="D6372">
        <v>13</v>
      </c>
      <c r="E6372">
        <v>5791430.6640625</v>
      </c>
      <c r="F6372">
        <v>5794335.9375</v>
      </c>
      <c r="G6372">
        <v>5792883.30078125</v>
      </c>
      <c r="H6372">
        <v>6890717.9952351674</v>
      </c>
      <c r="I6372">
        <v>1.067092882884037E-7</v>
      </c>
      <c r="J6372">
        <v>1.3858910917294721E-5</v>
      </c>
      <c r="K6372">
        <v>1.300206319777419</v>
      </c>
      <c r="L6372">
        <v>18.95143812591321</v>
      </c>
      <c r="M6372">
        <v>0</v>
      </c>
    </row>
    <row r="6373" spans="1:15" x14ac:dyDescent="0.15">
      <c r="A6373">
        <v>314</v>
      </c>
      <c r="B6373" t="s">
        <v>132</v>
      </c>
      <c r="C6373" t="s">
        <v>464</v>
      </c>
      <c r="D6373">
        <v>14</v>
      </c>
      <c r="E6373">
        <v>5791430.6640625</v>
      </c>
      <c r="F6373">
        <v>5792883.30078125</v>
      </c>
      <c r="G6373">
        <v>5792156.982421875</v>
      </c>
      <c r="H6373">
        <v>5527064.9796321727</v>
      </c>
      <c r="I6373">
        <v>8.5880054055239422E-8</v>
      </c>
      <c r="J6373">
        <v>1.3838081683061557E-5</v>
      </c>
      <c r="K6373">
        <v>1.0428992771591352</v>
      </c>
      <c r="L6373">
        <v>-4.5767406441884679</v>
      </c>
      <c r="M6373">
        <v>0</v>
      </c>
    </row>
    <row r="6374" spans="1:15" x14ac:dyDescent="0.15">
      <c r="A6374">
        <v>314</v>
      </c>
      <c r="B6374" t="s">
        <v>132</v>
      </c>
      <c r="C6374" t="s">
        <v>464</v>
      </c>
      <c r="D6374">
        <v>15</v>
      </c>
      <c r="E6374">
        <v>5792156.982421875</v>
      </c>
      <c r="F6374">
        <v>5792883.30078125</v>
      </c>
      <c r="G6374">
        <v>5792520.1416015625</v>
      </c>
      <c r="H6374">
        <v>6207503.5782209681</v>
      </c>
      <c r="I6374">
        <v>9.629068690361869E-8</v>
      </c>
      <c r="J6374">
        <v>1.3848492315909936E-5</v>
      </c>
      <c r="K6374">
        <v>1.1712909145352994</v>
      </c>
      <c r="L6374">
        <v>7.1641259154028196</v>
      </c>
      <c r="M6374">
        <v>0</v>
      </c>
    </row>
    <row r="6375" spans="1:15" x14ac:dyDescent="0.15">
      <c r="A6375">
        <v>314</v>
      </c>
      <c r="B6375" t="s">
        <v>132</v>
      </c>
      <c r="C6375" t="s">
        <v>464</v>
      </c>
      <c r="D6375">
        <v>16</v>
      </c>
      <c r="E6375">
        <v>5792156.982421875</v>
      </c>
      <c r="F6375">
        <v>5792520.1416015625</v>
      </c>
      <c r="G6375">
        <v>5792338.5620117188</v>
      </c>
      <c r="H6375">
        <v>5866937.6803826997</v>
      </c>
      <c r="I6375">
        <v>9.1084374800309899E-8</v>
      </c>
      <c r="J6375">
        <v>1.3843286003806627E-5</v>
      </c>
      <c r="K6375">
        <v>1.1070296963318871</v>
      </c>
      <c r="L6375">
        <v>1.2878929222167597</v>
      </c>
      <c r="M6375">
        <v>0</v>
      </c>
    </row>
    <row r="6376" spans="1:15" x14ac:dyDescent="0.15">
      <c r="A6376">
        <v>314</v>
      </c>
      <c r="B6376" t="s">
        <v>132</v>
      </c>
      <c r="C6376" t="s">
        <v>464</v>
      </c>
      <c r="D6376">
        <v>17</v>
      </c>
      <c r="E6376">
        <v>5792156.982421875</v>
      </c>
      <c r="F6376">
        <v>5792338.5620117188</v>
      </c>
      <c r="G6376">
        <v>5792247.7722167969</v>
      </c>
      <c r="H6376">
        <v>5696914.6971381269</v>
      </c>
      <c r="I6376">
        <v>8.8481965556018463E-8</v>
      </c>
      <c r="J6376">
        <v>1.3840683594562336E-5</v>
      </c>
      <c r="K6376">
        <v>1.0749481400303713</v>
      </c>
      <c r="L6376">
        <v>-1.6458735680463521</v>
      </c>
      <c r="M6376">
        <v>0</v>
      </c>
    </row>
    <row r="6377" spans="1:15" x14ac:dyDescent="0.15">
      <c r="A6377">
        <v>314</v>
      </c>
      <c r="B6377" t="s">
        <v>132</v>
      </c>
      <c r="C6377" t="s">
        <v>464</v>
      </c>
      <c r="D6377">
        <v>18</v>
      </c>
      <c r="E6377">
        <v>5792247.7722167969</v>
      </c>
      <c r="F6377">
        <v>5792338.5620117188</v>
      </c>
      <c r="G6377">
        <v>5792293.1671142578</v>
      </c>
      <c r="H6377">
        <v>5781904.5260793334</v>
      </c>
      <c r="I6377">
        <v>8.9783107954295477E-8</v>
      </c>
      <c r="J6377">
        <v>1.3841984736960613E-5</v>
      </c>
      <c r="K6377">
        <v>1.0909848306600809</v>
      </c>
      <c r="L6377">
        <v>-0.1793528182224258</v>
      </c>
      <c r="M6377">
        <v>0</v>
      </c>
    </row>
    <row r="6378" spans="1:15" x14ac:dyDescent="0.15">
      <c r="A6378">
        <v>314</v>
      </c>
      <c r="B6378" t="s">
        <v>132</v>
      </c>
      <c r="C6378" t="s">
        <v>465</v>
      </c>
      <c r="D6378">
        <v>18</v>
      </c>
      <c r="E6378">
        <v>5792247.7722167969</v>
      </c>
      <c r="F6378">
        <v>5792338.5620117188</v>
      </c>
      <c r="G6378">
        <v>5792293.1671142578</v>
      </c>
      <c r="H6378">
        <v>5781904.5260793334</v>
      </c>
      <c r="I6378">
        <v>8.9783107954295477E-8</v>
      </c>
      <c r="J6378">
        <v>1.3841984736960613E-5</v>
      </c>
      <c r="K6378">
        <v>1.0909848306600809</v>
      </c>
      <c r="L6378">
        <v>-0.1793528182224258</v>
      </c>
      <c r="M6378">
        <v>0</v>
      </c>
      <c r="N6378" t="s">
        <v>466</v>
      </c>
      <c r="O6378" t="s">
        <v>467</v>
      </c>
    </row>
    <row r="6379" spans="1:15" x14ac:dyDescent="0.15">
      <c r="A6379">
        <v>315</v>
      </c>
      <c r="B6379" t="s">
        <v>133</v>
      </c>
      <c r="C6379" t="s">
        <v>461</v>
      </c>
      <c r="D6379">
        <v>0</v>
      </c>
      <c r="E6379">
        <v>100000</v>
      </c>
      <c r="F6379">
        <v>12000000</v>
      </c>
      <c r="G6379">
        <v>100000</v>
      </c>
      <c r="H6379">
        <v>-15007.949795241155</v>
      </c>
      <c r="I6379">
        <v>-2.3430074611238091E-5</v>
      </c>
      <c r="J6379">
        <v>-9.7648882566700624E-6</v>
      </c>
      <c r="K6379">
        <v>-2.5716195431815065E-3</v>
      </c>
      <c r="L6379">
        <v>-115.00794979524116</v>
      </c>
      <c r="M6379">
        <v>0</v>
      </c>
      <c r="O6379" t="s">
        <v>462</v>
      </c>
    </row>
    <row r="6380" spans="1:15" x14ac:dyDescent="0.15">
      <c r="A6380">
        <v>315</v>
      </c>
      <c r="B6380" t="s">
        <v>133</v>
      </c>
      <c r="C6380" t="s">
        <v>461</v>
      </c>
      <c r="D6380">
        <v>0</v>
      </c>
      <c r="E6380">
        <v>100000</v>
      </c>
      <c r="F6380">
        <v>12000000</v>
      </c>
      <c r="G6380">
        <v>12000000</v>
      </c>
      <c r="H6380">
        <v>540907285413.85419</v>
      </c>
      <c r="I6380">
        <v>9.5117191232932288E-4</v>
      </c>
      <c r="J6380">
        <v>9.6483709868389088E-4</v>
      </c>
      <c r="K6380">
        <v>92684.728107272633</v>
      </c>
      <c r="L6380">
        <v>4507460.7117821183</v>
      </c>
      <c r="M6380">
        <v>0</v>
      </c>
      <c r="O6380" t="s">
        <v>463</v>
      </c>
    </row>
    <row r="6381" spans="1:15" x14ac:dyDescent="0.15">
      <c r="A6381">
        <v>315</v>
      </c>
      <c r="B6381" t="s">
        <v>133</v>
      </c>
      <c r="C6381" t="s">
        <v>464</v>
      </c>
      <c r="D6381">
        <v>1</v>
      </c>
      <c r="E6381">
        <v>100000</v>
      </c>
      <c r="F6381">
        <v>12000000</v>
      </c>
      <c r="G6381">
        <v>6050000</v>
      </c>
      <c r="H6381">
        <v>-87614.254518808797</v>
      </c>
      <c r="I6381">
        <v>-1.4526201340172276E-5</v>
      </c>
      <c r="J6381">
        <v>-8.6101498560424931E-7</v>
      </c>
      <c r="K6381">
        <v>-1.5012745395329791E-2</v>
      </c>
      <c r="L6381">
        <v>-101.44816949617866</v>
      </c>
      <c r="M6381">
        <v>0</v>
      </c>
    </row>
    <row r="6382" spans="1:15" x14ac:dyDescent="0.15">
      <c r="A6382">
        <v>315</v>
      </c>
      <c r="B6382" t="s">
        <v>133</v>
      </c>
      <c r="C6382" t="s">
        <v>464</v>
      </c>
      <c r="D6382">
        <v>2</v>
      </c>
      <c r="E6382">
        <v>6050000</v>
      </c>
      <c r="F6382">
        <v>12000000</v>
      </c>
      <c r="G6382">
        <v>9025000</v>
      </c>
      <c r="H6382">
        <v>-2686386.5135786245</v>
      </c>
      <c r="I6382">
        <v>-8.0966115860500105E-6</v>
      </c>
      <c r="J6382">
        <v>5.568574768518016E-6</v>
      </c>
      <c r="K6382">
        <v>-0.46031364397611346</v>
      </c>
      <c r="L6382">
        <v>-129.76605555211773</v>
      </c>
      <c r="M6382">
        <v>0</v>
      </c>
    </row>
    <row r="6383" spans="1:15" x14ac:dyDescent="0.15">
      <c r="A6383">
        <v>315</v>
      </c>
      <c r="B6383" t="s">
        <v>133</v>
      </c>
      <c r="C6383" t="s">
        <v>464</v>
      </c>
      <c r="D6383">
        <v>3</v>
      </c>
      <c r="E6383">
        <v>9025000</v>
      </c>
      <c r="F6383">
        <v>12000000</v>
      </c>
      <c r="G6383">
        <v>10512500</v>
      </c>
      <c r="H6383">
        <v>6549666162.1244593</v>
      </c>
      <c r="I6383">
        <v>3.3838156213687565E-5</v>
      </c>
      <c r="J6383">
        <v>4.7503342568255591E-5</v>
      </c>
      <c r="K6383">
        <v>1122.2885026690767</v>
      </c>
      <c r="L6383">
        <v>62203.602017830766</v>
      </c>
      <c r="M6383">
        <v>0</v>
      </c>
    </row>
    <row r="6384" spans="1:15" x14ac:dyDescent="0.15">
      <c r="A6384">
        <v>315</v>
      </c>
      <c r="B6384" t="s">
        <v>133</v>
      </c>
      <c r="C6384" t="s">
        <v>464</v>
      </c>
      <c r="D6384">
        <v>4</v>
      </c>
      <c r="E6384">
        <v>9025000</v>
      </c>
      <c r="F6384">
        <v>10512500</v>
      </c>
      <c r="G6384">
        <v>9768750</v>
      </c>
      <c r="H6384">
        <v>-90849711.915885136</v>
      </c>
      <c r="I6384">
        <v>-2.4429295824741435E-6</v>
      </c>
      <c r="J6384">
        <v>1.1222256772093883E-5</v>
      </c>
      <c r="K6384">
        <v>-15.567142603940587</v>
      </c>
      <c r="L6384">
        <v>-1030.0034489150109</v>
      </c>
      <c r="M6384">
        <v>0</v>
      </c>
    </row>
    <row r="6385" spans="1:15" x14ac:dyDescent="0.15">
      <c r="A6385">
        <v>315</v>
      </c>
      <c r="B6385" t="s">
        <v>133</v>
      </c>
      <c r="C6385" t="s">
        <v>464</v>
      </c>
      <c r="D6385">
        <v>5</v>
      </c>
      <c r="E6385">
        <v>9768750</v>
      </c>
      <c r="F6385">
        <v>10512500</v>
      </c>
      <c r="G6385">
        <v>10140625</v>
      </c>
      <c r="H6385">
        <v>1174153678.6745653</v>
      </c>
      <c r="I6385">
        <v>9.0941570220497287E-6</v>
      </c>
      <c r="J6385">
        <v>2.2759343376617755E-5</v>
      </c>
      <c r="K6385">
        <v>201.19180754025521</v>
      </c>
      <c r="L6385">
        <v>11478.711161043479</v>
      </c>
      <c r="M6385">
        <v>0</v>
      </c>
    </row>
    <row r="6386" spans="1:15" x14ac:dyDescent="0.15">
      <c r="A6386">
        <v>315</v>
      </c>
      <c r="B6386" t="s">
        <v>133</v>
      </c>
      <c r="C6386" t="s">
        <v>464</v>
      </c>
      <c r="D6386">
        <v>6</v>
      </c>
      <c r="E6386">
        <v>9768750</v>
      </c>
      <c r="F6386">
        <v>10140625</v>
      </c>
      <c r="G6386">
        <v>9954687.5</v>
      </c>
      <c r="H6386">
        <v>181825816.43929183</v>
      </c>
      <c r="I6386">
        <v>2.1247126107177071E-6</v>
      </c>
      <c r="J6386">
        <v>1.5789898965285734E-5</v>
      </c>
      <c r="K6386">
        <v>31.155942643043918</v>
      </c>
      <c r="L6386">
        <v>1726.5346495235719</v>
      </c>
      <c r="M6386">
        <v>0</v>
      </c>
    </row>
    <row r="6387" spans="1:15" x14ac:dyDescent="0.15">
      <c r="A6387">
        <v>315</v>
      </c>
      <c r="B6387" t="s">
        <v>133</v>
      </c>
      <c r="C6387" t="s">
        <v>464</v>
      </c>
      <c r="D6387">
        <v>7</v>
      </c>
      <c r="E6387">
        <v>9768750</v>
      </c>
      <c r="F6387">
        <v>9954687.5</v>
      </c>
      <c r="G6387">
        <v>9861718.75</v>
      </c>
      <c r="H6387">
        <v>-29545899.318120133</v>
      </c>
      <c r="I6387">
        <v>-5.0580571745818699E-7</v>
      </c>
      <c r="J6387">
        <v>1.315938063710984E-5</v>
      </c>
      <c r="K6387">
        <v>-5.0627043096481774</v>
      </c>
      <c r="L6387">
        <v>-399.6019260650699</v>
      </c>
      <c r="M6387">
        <v>0</v>
      </c>
    </row>
    <row r="6388" spans="1:15" x14ac:dyDescent="0.15">
      <c r="A6388">
        <v>315</v>
      </c>
      <c r="B6388" t="s">
        <v>133</v>
      </c>
      <c r="C6388" t="s">
        <v>464</v>
      </c>
      <c r="D6388">
        <v>8</v>
      </c>
      <c r="E6388">
        <v>9861718.75</v>
      </c>
      <c r="F6388">
        <v>9954687.5</v>
      </c>
      <c r="G6388">
        <v>9908203.125</v>
      </c>
      <c r="H6388">
        <v>53654135.672852859</v>
      </c>
      <c r="I6388">
        <v>7.4903881671779026E-7</v>
      </c>
      <c r="J6388">
        <v>1.4414225171285817E-5</v>
      </c>
      <c r="K6388">
        <v>9.1936624090101677</v>
      </c>
      <c r="L6388">
        <v>441.51227014588341</v>
      </c>
      <c r="M6388">
        <v>0</v>
      </c>
    </row>
    <row r="6389" spans="1:15" x14ac:dyDescent="0.15">
      <c r="A6389">
        <v>315</v>
      </c>
      <c r="B6389" t="s">
        <v>133</v>
      </c>
      <c r="C6389" t="s">
        <v>464</v>
      </c>
      <c r="D6389">
        <v>9</v>
      </c>
      <c r="E6389">
        <v>9861718.75</v>
      </c>
      <c r="F6389">
        <v>9908203.125</v>
      </c>
      <c r="G6389">
        <v>9884960.9375</v>
      </c>
      <c r="H6389">
        <v>6963205.9797324874</v>
      </c>
      <c r="I6389">
        <v>1.072430475796708E-7</v>
      </c>
      <c r="J6389">
        <v>1.3772429402147697E-5</v>
      </c>
      <c r="K6389">
        <v>1.1931487528267455</v>
      </c>
      <c r="L6389">
        <v>-29.55757717446734</v>
      </c>
      <c r="M6389">
        <v>0</v>
      </c>
    </row>
    <row r="6390" spans="1:15" x14ac:dyDescent="0.15">
      <c r="A6390">
        <v>315</v>
      </c>
      <c r="B6390" t="s">
        <v>133</v>
      </c>
      <c r="C6390" t="s">
        <v>464</v>
      </c>
      <c r="D6390">
        <v>10</v>
      </c>
      <c r="E6390">
        <v>9884960.9375</v>
      </c>
      <c r="F6390">
        <v>9908203.125</v>
      </c>
      <c r="G6390">
        <v>9896582.03125</v>
      </c>
      <c r="H6390">
        <v>28974988.997079574</v>
      </c>
      <c r="I6390">
        <v>4.2449612709192505E-7</v>
      </c>
      <c r="J6390">
        <v>1.4089682481659952E-5</v>
      </c>
      <c r="K6390">
        <v>4.9648785467010317</v>
      </c>
      <c r="L6390">
        <v>192.77773786532089</v>
      </c>
      <c r="M6390">
        <v>0</v>
      </c>
    </row>
    <row r="6391" spans="1:15" x14ac:dyDescent="0.15">
      <c r="A6391">
        <v>315</v>
      </c>
      <c r="B6391" t="s">
        <v>133</v>
      </c>
      <c r="C6391" t="s">
        <v>464</v>
      </c>
      <c r="D6391">
        <v>11</v>
      </c>
      <c r="E6391">
        <v>9884960.9375</v>
      </c>
      <c r="F6391">
        <v>9896582.03125</v>
      </c>
      <c r="G6391">
        <v>9890771.484375</v>
      </c>
      <c r="H6391">
        <v>17643755.225644689</v>
      </c>
      <c r="I6391">
        <v>2.64970471151575E-7</v>
      </c>
      <c r="J6391">
        <v>1.3930156825719602E-5</v>
      </c>
      <c r="K6391">
        <v>3.0232660937982327</v>
      </c>
      <c r="L6391">
        <v>78.386036453450643</v>
      </c>
      <c r="M6391">
        <v>0</v>
      </c>
    </row>
    <row r="6392" spans="1:15" x14ac:dyDescent="0.15">
      <c r="A6392">
        <v>315</v>
      </c>
      <c r="B6392" t="s">
        <v>133</v>
      </c>
      <c r="C6392" t="s">
        <v>464</v>
      </c>
      <c r="D6392">
        <v>12</v>
      </c>
      <c r="E6392">
        <v>9884960.9375</v>
      </c>
      <c r="F6392">
        <v>9890771.484375</v>
      </c>
      <c r="G6392">
        <v>9887866.2109375</v>
      </c>
      <c r="H6392">
        <v>12222834.96906629</v>
      </c>
      <c r="I6392">
        <v>1.8587897629733161E-7</v>
      </c>
      <c r="J6392">
        <v>1.3851065330865358E-5</v>
      </c>
      <c r="K6392">
        <v>2.0943887545186266</v>
      </c>
      <c r="L6392">
        <v>23.614485757765976</v>
      </c>
      <c r="M6392">
        <v>0</v>
      </c>
    </row>
    <row r="6393" spans="1:15" x14ac:dyDescent="0.15">
      <c r="A6393">
        <v>315</v>
      </c>
      <c r="B6393" t="s">
        <v>133</v>
      </c>
      <c r="C6393" t="s">
        <v>464</v>
      </c>
      <c r="D6393">
        <v>13</v>
      </c>
      <c r="E6393">
        <v>9884960.9375</v>
      </c>
      <c r="F6393">
        <v>9887866.2109375</v>
      </c>
      <c r="G6393">
        <v>9886413.57421875</v>
      </c>
      <c r="H6393">
        <v>9572956.5089936946</v>
      </c>
      <c r="I6393">
        <v>1.4650382238841446E-7</v>
      </c>
      <c r="J6393">
        <v>1.3811690176956441E-5</v>
      </c>
      <c r="K6393">
        <v>1.6403307833799441</v>
      </c>
      <c r="L6393">
        <v>-3.1705841847692038</v>
      </c>
      <c r="M6393">
        <v>0</v>
      </c>
    </row>
    <row r="6394" spans="1:15" x14ac:dyDescent="0.15">
      <c r="A6394">
        <v>315</v>
      </c>
      <c r="B6394" t="s">
        <v>133</v>
      </c>
      <c r="C6394" t="s">
        <v>464</v>
      </c>
      <c r="D6394">
        <v>14</v>
      </c>
      <c r="E6394">
        <v>9886413.57421875</v>
      </c>
      <c r="F6394">
        <v>9887866.2109375</v>
      </c>
      <c r="G6394">
        <v>9887139.892578125</v>
      </c>
      <c r="H6394">
        <v>10892947.017689241</v>
      </c>
      <c r="I6394">
        <v>1.661783140796644E-7</v>
      </c>
      <c r="J6394">
        <v>1.3831364668647691E-5</v>
      </c>
      <c r="K6394">
        <v>1.8665118031253543</v>
      </c>
      <c r="L6394">
        <v>10.172882512425405</v>
      </c>
      <c r="M6394">
        <v>0</v>
      </c>
    </row>
    <row r="6395" spans="1:15" x14ac:dyDescent="0.15">
      <c r="A6395">
        <v>315</v>
      </c>
      <c r="B6395" t="s">
        <v>133</v>
      </c>
      <c r="C6395" t="s">
        <v>464</v>
      </c>
      <c r="D6395">
        <v>15</v>
      </c>
      <c r="E6395">
        <v>9886413.57421875</v>
      </c>
      <c r="F6395">
        <v>9887139.892578125</v>
      </c>
      <c r="G6395">
        <v>9886776.7333984375</v>
      </c>
      <c r="H6395">
        <v>10231661.187887808</v>
      </c>
      <c r="I6395">
        <v>1.563369772207752E-7</v>
      </c>
      <c r="J6395">
        <v>1.3821523331788802E-5</v>
      </c>
      <c r="K6395">
        <v>1.7532001525169816</v>
      </c>
      <c r="L6395">
        <v>3.488340677546804</v>
      </c>
      <c r="M6395">
        <v>0</v>
      </c>
    </row>
    <row r="6396" spans="1:15" x14ac:dyDescent="0.15">
      <c r="A6396">
        <v>315</v>
      </c>
      <c r="B6396" t="s">
        <v>133</v>
      </c>
      <c r="C6396" t="s">
        <v>464</v>
      </c>
      <c r="D6396">
        <v>16</v>
      </c>
      <c r="E6396">
        <v>9886413.57421875</v>
      </c>
      <c r="F6396">
        <v>9886776.7333984375</v>
      </c>
      <c r="G6396">
        <v>9886595.1538085938</v>
      </c>
      <c r="H6396">
        <v>9901995.670173632</v>
      </c>
      <c r="I6396">
        <v>1.5141951442036488E-7</v>
      </c>
      <c r="J6396">
        <v>1.3816605868988391E-5</v>
      </c>
      <c r="K6396">
        <v>1.6967118046991041</v>
      </c>
      <c r="L6396">
        <v>0.1557716901061284</v>
      </c>
      <c r="M6396">
        <v>0</v>
      </c>
    </row>
    <row r="6397" spans="1:15" x14ac:dyDescent="0.15">
      <c r="A6397">
        <v>315</v>
      </c>
      <c r="B6397" t="s">
        <v>133</v>
      </c>
      <c r="C6397" t="s">
        <v>465</v>
      </c>
      <c r="D6397">
        <v>16</v>
      </c>
      <c r="E6397">
        <v>9886413.57421875</v>
      </c>
      <c r="F6397">
        <v>9886776.7333984375</v>
      </c>
      <c r="G6397">
        <v>9886595.1538085938</v>
      </c>
      <c r="H6397">
        <v>9901995.670173632</v>
      </c>
      <c r="I6397">
        <v>1.5141951442036488E-7</v>
      </c>
      <c r="J6397">
        <v>1.3816605868988391E-5</v>
      </c>
      <c r="K6397">
        <v>1.6967118046991041</v>
      </c>
      <c r="L6397">
        <v>0.1557716901061284</v>
      </c>
      <c r="M6397">
        <v>0</v>
      </c>
      <c r="N6397" t="s">
        <v>466</v>
      </c>
      <c r="O6397" t="s">
        <v>467</v>
      </c>
    </row>
    <row r="6398" spans="1:15" x14ac:dyDescent="0.15">
      <c r="A6398">
        <v>316</v>
      </c>
      <c r="B6398" t="s">
        <v>134</v>
      </c>
      <c r="C6398" t="s">
        <v>461</v>
      </c>
      <c r="D6398">
        <v>0</v>
      </c>
      <c r="E6398">
        <v>100000</v>
      </c>
      <c r="F6398">
        <v>12000000</v>
      </c>
      <c r="G6398">
        <v>100000</v>
      </c>
      <c r="H6398">
        <v>-26570.788027711784</v>
      </c>
      <c r="I6398">
        <v>-1.9739808400914513E-5</v>
      </c>
      <c r="J6398">
        <v>-6.0746220463464856E-6</v>
      </c>
      <c r="K6398">
        <v>-4.5529175338435268E-3</v>
      </c>
      <c r="L6398">
        <v>-126.57078802771179</v>
      </c>
      <c r="M6398">
        <v>0</v>
      </c>
      <c r="O6398" t="s">
        <v>462</v>
      </c>
    </row>
    <row r="6399" spans="1:15" x14ac:dyDescent="0.15">
      <c r="A6399">
        <v>316</v>
      </c>
      <c r="B6399" t="s">
        <v>134</v>
      </c>
      <c r="C6399" t="s">
        <v>461</v>
      </c>
      <c r="D6399">
        <v>0</v>
      </c>
      <c r="E6399">
        <v>100000</v>
      </c>
      <c r="F6399">
        <v>12000000</v>
      </c>
      <c r="G6399">
        <v>12000000</v>
      </c>
      <c r="H6399">
        <v>1129947488801068.8</v>
      </c>
      <c r="I6399">
        <v>0.48255108023743226</v>
      </c>
      <c r="J6399">
        <v>0.48256474542378686</v>
      </c>
      <c r="K6399">
        <v>193617055.26834106</v>
      </c>
      <c r="L6399">
        <v>9416228973.3422394</v>
      </c>
      <c r="M6399">
        <v>0</v>
      </c>
      <c r="O6399" t="s">
        <v>463</v>
      </c>
    </row>
    <row r="6400" spans="1:15" x14ac:dyDescent="0.15">
      <c r="A6400">
        <v>316</v>
      </c>
      <c r="B6400" t="s">
        <v>134</v>
      </c>
      <c r="C6400" t="s">
        <v>464</v>
      </c>
      <c r="D6400">
        <v>1</v>
      </c>
      <c r="E6400">
        <v>100000</v>
      </c>
      <c r="F6400">
        <v>12000000</v>
      </c>
      <c r="G6400">
        <v>6050000</v>
      </c>
      <c r="H6400">
        <v>-768780.03654076555</v>
      </c>
      <c r="I6400">
        <v>-9.6745193310813323E-6</v>
      </c>
      <c r="J6400">
        <v>3.9906670234866942E-6</v>
      </c>
      <c r="K6400">
        <v>-0.13173083554709863</v>
      </c>
      <c r="L6400">
        <v>-112.70710804199612</v>
      </c>
      <c r="M6400">
        <v>0</v>
      </c>
    </row>
    <row r="6401" spans="1:13" x14ac:dyDescent="0.15">
      <c r="A6401">
        <v>316</v>
      </c>
      <c r="B6401" t="s">
        <v>134</v>
      </c>
      <c r="C6401" t="s">
        <v>464</v>
      </c>
      <c r="D6401">
        <v>2</v>
      </c>
      <c r="E6401">
        <v>6050000</v>
      </c>
      <c r="F6401">
        <v>12000000</v>
      </c>
      <c r="G6401">
        <v>9025000</v>
      </c>
      <c r="H6401">
        <v>264213189702.513</v>
      </c>
      <c r="I6401">
        <v>5.4664037143482521E-4</v>
      </c>
      <c r="J6401">
        <v>5.6030555778939322E-4</v>
      </c>
      <c r="K6401">
        <v>45273.05937688789</v>
      </c>
      <c r="L6401">
        <v>2927469.9690029141</v>
      </c>
      <c r="M6401">
        <v>0</v>
      </c>
    </row>
    <row r="6402" spans="1:13" x14ac:dyDescent="0.15">
      <c r="A6402">
        <v>316</v>
      </c>
      <c r="B6402" t="s">
        <v>134</v>
      </c>
      <c r="C6402" t="s">
        <v>464</v>
      </c>
      <c r="D6402">
        <v>3</v>
      </c>
      <c r="E6402">
        <v>6050000</v>
      </c>
      <c r="F6402">
        <v>9025000</v>
      </c>
      <c r="G6402">
        <v>7537500</v>
      </c>
      <c r="H6402">
        <v>1587943109.3701653</v>
      </c>
      <c r="I6402">
        <v>1.1528066034220967E-5</v>
      </c>
      <c r="J6402">
        <v>2.5193252388788994E-5</v>
      </c>
      <c r="K6402">
        <v>272.09482902265455</v>
      </c>
      <c r="L6402">
        <v>20967.238598609158</v>
      </c>
      <c r="M6402">
        <v>0</v>
      </c>
    </row>
    <row r="6403" spans="1:13" x14ac:dyDescent="0.15">
      <c r="A6403">
        <v>316</v>
      </c>
      <c r="B6403" t="s">
        <v>134</v>
      </c>
      <c r="C6403" t="s">
        <v>464</v>
      </c>
      <c r="D6403">
        <v>4</v>
      </c>
      <c r="E6403">
        <v>6050000</v>
      </c>
      <c r="F6403">
        <v>7537500</v>
      </c>
      <c r="G6403">
        <v>6793750</v>
      </c>
      <c r="H6403">
        <v>-30552021.96566879</v>
      </c>
      <c r="I6403">
        <v>-5.5723201069445305E-6</v>
      </c>
      <c r="J6403">
        <v>8.092866247623496E-6</v>
      </c>
      <c r="K6403">
        <v>-5.235103917760811</v>
      </c>
      <c r="L6403">
        <v>-549.70777502364365</v>
      </c>
      <c r="M6403">
        <v>0</v>
      </c>
    </row>
    <row r="6404" spans="1:13" x14ac:dyDescent="0.15">
      <c r="A6404">
        <v>316</v>
      </c>
      <c r="B6404" t="s">
        <v>134</v>
      </c>
      <c r="C6404" t="s">
        <v>464</v>
      </c>
      <c r="D6404">
        <v>5</v>
      </c>
      <c r="E6404">
        <v>6793750</v>
      </c>
      <c r="F6404">
        <v>7537500</v>
      </c>
      <c r="G6404">
        <v>7165625</v>
      </c>
      <c r="H6404">
        <v>-80102380.443540543</v>
      </c>
      <c r="I6404">
        <v>-1.8132832076325733E-6</v>
      </c>
      <c r="J6404">
        <v>1.1851903146935453E-5</v>
      </c>
      <c r="K6404">
        <v>-13.725582095782789</v>
      </c>
      <c r="L6404">
        <v>-1217.8701152173123</v>
      </c>
      <c r="M6404">
        <v>0</v>
      </c>
    </row>
    <row r="6405" spans="1:13" x14ac:dyDescent="0.15">
      <c r="A6405">
        <v>316</v>
      </c>
      <c r="B6405" t="s">
        <v>134</v>
      </c>
      <c r="C6405" t="s">
        <v>464</v>
      </c>
      <c r="D6405">
        <v>6</v>
      </c>
      <c r="E6405">
        <v>7165625</v>
      </c>
      <c r="F6405">
        <v>7537500</v>
      </c>
      <c r="G6405">
        <v>7351562.5</v>
      </c>
      <c r="H6405">
        <v>359383818.1493119</v>
      </c>
      <c r="I6405">
        <v>3.5976885763786309E-6</v>
      </c>
      <c r="J6405">
        <v>1.7262874930946657E-5</v>
      </c>
      <c r="K6405">
        <v>61.580593143309393</v>
      </c>
      <c r="L6405">
        <v>4788.5365274295345</v>
      </c>
      <c r="M6405">
        <v>0</v>
      </c>
    </row>
    <row r="6406" spans="1:13" x14ac:dyDescent="0.15">
      <c r="A6406">
        <v>316</v>
      </c>
      <c r="B6406" t="s">
        <v>134</v>
      </c>
      <c r="C6406" t="s">
        <v>464</v>
      </c>
      <c r="D6406">
        <v>7</v>
      </c>
      <c r="E6406">
        <v>7165625</v>
      </c>
      <c r="F6406">
        <v>7351562.5</v>
      </c>
      <c r="G6406">
        <v>7258593.75</v>
      </c>
      <c r="H6406">
        <v>44734779.685848333</v>
      </c>
      <c r="I6406">
        <v>6.34995967300624E-7</v>
      </c>
      <c r="J6406">
        <v>1.4300182321868651E-5</v>
      </c>
      <c r="K6406">
        <v>7.6653263949833264</v>
      </c>
      <c r="L6406">
        <v>516.30091484109209</v>
      </c>
      <c r="M6406">
        <v>0</v>
      </c>
    </row>
    <row r="6407" spans="1:13" x14ac:dyDescent="0.15">
      <c r="A6407">
        <v>316</v>
      </c>
      <c r="B6407" t="s">
        <v>134</v>
      </c>
      <c r="C6407" t="s">
        <v>464</v>
      </c>
      <c r="D6407">
        <v>8</v>
      </c>
      <c r="E6407">
        <v>7165625</v>
      </c>
      <c r="F6407">
        <v>7258593.75</v>
      </c>
      <c r="G6407">
        <v>7212109.375</v>
      </c>
      <c r="H6407">
        <v>-36823465.275222488</v>
      </c>
      <c r="I6407">
        <v>-6.4721591111402603E-7</v>
      </c>
      <c r="J6407">
        <v>1.3017970443454001E-5</v>
      </c>
      <c r="K6407">
        <v>-6.3097187984633782</v>
      </c>
      <c r="L6407">
        <v>-610.57829770118383</v>
      </c>
      <c r="M6407">
        <v>0</v>
      </c>
    </row>
    <row r="6408" spans="1:13" x14ac:dyDescent="0.15">
      <c r="A6408">
        <v>316</v>
      </c>
      <c r="B6408" t="s">
        <v>134</v>
      </c>
      <c r="C6408" t="s">
        <v>464</v>
      </c>
      <c r="D6408">
        <v>9</v>
      </c>
      <c r="E6408">
        <v>7212109.375</v>
      </c>
      <c r="F6408">
        <v>7258593.75</v>
      </c>
      <c r="G6408">
        <v>7235351.5625</v>
      </c>
      <c r="H6408">
        <v>-1359942.0651256242</v>
      </c>
      <c r="I6408">
        <v>-2.1392430310507226E-8</v>
      </c>
      <c r="J6408">
        <v>1.3643793924257519E-5</v>
      </c>
      <c r="K6408">
        <v>-0.23302673849432853</v>
      </c>
      <c r="L6408">
        <v>-118.7957980117241</v>
      </c>
      <c r="M6408">
        <v>0</v>
      </c>
    </row>
    <row r="6409" spans="1:13" x14ac:dyDescent="0.15">
      <c r="A6409">
        <v>316</v>
      </c>
      <c r="B6409" t="s">
        <v>134</v>
      </c>
      <c r="C6409" t="s">
        <v>464</v>
      </c>
      <c r="D6409">
        <v>10</v>
      </c>
      <c r="E6409">
        <v>7235351.5625</v>
      </c>
      <c r="F6409">
        <v>7258593.75</v>
      </c>
      <c r="G6409">
        <v>7246972.65625</v>
      </c>
      <c r="H6409">
        <v>20288938.16829212</v>
      </c>
      <c r="I6409">
        <v>3.0288692740466301E-7</v>
      </c>
      <c r="J6409">
        <v>1.396807328197269E-5</v>
      </c>
      <c r="K6409">
        <v>3.4765194857278527</v>
      </c>
      <c r="L6409">
        <v>179.96432621826369</v>
      </c>
      <c r="M6409">
        <v>0</v>
      </c>
    </row>
    <row r="6410" spans="1:13" x14ac:dyDescent="0.15">
      <c r="A6410">
        <v>316</v>
      </c>
      <c r="B6410" t="s">
        <v>134</v>
      </c>
      <c r="C6410" t="s">
        <v>464</v>
      </c>
      <c r="D6410">
        <v>11</v>
      </c>
      <c r="E6410">
        <v>7235351.5625</v>
      </c>
      <c r="F6410">
        <v>7246972.65625</v>
      </c>
      <c r="G6410">
        <v>7241162.109375</v>
      </c>
      <c r="H6410">
        <v>9123788.4380531851</v>
      </c>
      <c r="I6410">
        <v>1.3978118161537637E-7</v>
      </c>
      <c r="J6410">
        <v>1.3804967536183403E-5</v>
      </c>
      <c r="K6410">
        <v>1.5633656145752071</v>
      </c>
      <c r="L6410">
        <v>25.998952933822366</v>
      </c>
      <c r="M6410">
        <v>0</v>
      </c>
    </row>
    <row r="6411" spans="1:13" x14ac:dyDescent="0.15">
      <c r="A6411">
        <v>316</v>
      </c>
      <c r="B6411" t="s">
        <v>134</v>
      </c>
      <c r="C6411" t="s">
        <v>464</v>
      </c>
      <c r="D6411">
        <v>12</v>
      </c>
      <c r="E6411">
        <v>7235351.5625</v>
      </c>
      <c r="F6411">
        <v>7241162.109375</v>
      </c>
      <c r="G6411">
        <v>7238256.8359375</v>
      </c>
      <c r="H6411">
        <v>3797756.2563973553</v>
      </c>
      <c r="I6411">
        <v>5.8953082405735179E-8</v>
      </c>
      <c r="J6411">
        <v>1.3724139436973762E-5</v>
      </c>
      <c r="K6411">
        <v>0.65074739337734733</v>
      </c>
      <c r="L6411">
        <v>-47.532170486936451</v>
      </c>
      <c r="M6411">
        <v>0</v>
      </c>
    </row>
    <row r="6412" spans="1:13" x14ac:dyDescent="0.15">
      <c r="A6412">
        <v>316</v>
      </c>
      <c r="B6412" t="s">
        <v>134</v>
      </c>
      <c r="C6412" t="s">
        <v>464</v>
      </c>
      <c r="D6412">
        <v>13</v>
      </c>
      <c r="E6412">
        <v>7238256.8359375</v>
      </c>
      <c r="F6412">
        <v>7241162.109375</v>
      </c>
      <c r="G6412">
        <v>7239709.47265625</v>
      </c>
      <c r="H6412">
        <v>6439648.2590333121</v>
      </c>
      <c r="I6412">
        <v>9.9307448673386072E-8</v>
      </c>
      <c r="J6412">
        <v>1.3764493803241413E-5</v>
      </c>
      <c r="K6412">
        <v>1.1034368811252231</v>
      </c>
      <c r="L6412">
        <v>-11.051012704925512</v>
      </c>
      <c r="M6412">
        <v>0</v>
      </c>
    </row>
    <row r="6413" spans="1:13" x14ac:dyDescent="0.15">
      <c r="A6413">
        <v>316</v>
      </c>
      <c r="B6413" t="s">
        <v>134</v>
      </c>
      <c r="C6413" t="s">
        <v>464</v>
      </c>
      <c r="D6413">
        <v>14</v>
      </c>
      <c r="E6413">
        <v>7239709.47265625</v>
      </c>
      <c r="F6413">
        <v>7241162.109375</v>
      </c>
      <c r="G6413">
        <v>7240435.791015625</v>
      </c>
      <c r="H6413">
        <v>7776338.3765833825</v>
      </c>
      <c r="I6413">
        <v>1.1952813365074975E-7</v>
      </c>
      <c r="J6413">
        <v>1.3784714488218776E-5</v>
      </c>
      <c r="K6413">
        <v>1.3324793870216196</v>
      </c>
      <c r="L6413">
        <v>7.4015239004361888</v>
      </c>
      <c r="M6413">
        <v>0</v>
      </c>
    </row>
    <row r="6414" spans="1:13" x14ac:dyDescent="0.15">
      <c r="A6414">
        <v>316</v>
      </c>
      <c r="B6414" t="s">
        <v>134</v>
      </c>
      <c r="C6414" t="s">
        <v>464</v>
      </c>
      <c r="D6414">
        <v>15</v>
      </c>
      <c r="E6414">
        <v>7239709.47265625</v>
      </c>
      <c r="F6414">
        <v>7240435.791015625</v>
      </c>
      <c r="G6414">
        <v>7240072.6318359375</v>
      </c>
      <c r="H6414">
        <v>7106705.2158086998</v>
      </c>
      <c r="I6414">
        <v>1.0941457435325752E-7</v>
      </c>
      <c r="J6414">
        <v>1.3774600928921284E-5</v>
      </c>
      <c r="K6414">
        <v>1.2177374171653095</v>
      </c>
      <c r="L6414">
        <v>-1.8420729018766535</v>
      </c>
      <c r="M6414">
        <v>0</v>
      </c>
    </row>
    <row r="6415" spans="1:13" x14ac:dyDescent="0.15">
      <c r="A6415">
        <v>316</v>
      </c>
      <c r="B6415" t="s">
        <v>134</v>
      </c>
      <c r="C6415" t="s">
        <v>464</v>
      </c>
      <c r="D6415">
        <v>16</v>
      </c>
      <c r="E6415">
        <v>7240072.6318359375</v>
      </c>
      <c r="F6415">
        <v>7240435.791015625</v>
      </c>
      <c r="G6415">
        <v>7240254.2114257813</v>
      </c>
      <c r="H6415">
        <v>7441226.8842316251</v>
      </c>
      <c r="I6415">
        <v>1.1447096230118357E-7</v>
      </c>
      <c r="J6415">
        <v>1.377965731686921E-5</v>
      </c>
      <c r="K6415">
        <v>1.2750578687840146</v>
      </c>
      <c r="L6415">
        <v>2.7757681835078478</v>
      </c>
      <c r="M6415">
        <v>0</v>
      </c>
    </row>
    <row r="6416" spans="1:13" x14ac:dyDescent="0.15">
      <c r="A6416">
        <v>316</v>
      </c>
      <c r="B6416" t="s">
        <v>134</v>
      </c>
      <c r="C6416" t="s">
        <v>464</v>
      </c>
      <c r="D6416">
        <v>17</v>
      </c>
      <c r="E6416">
        <v>7240072.6318359375</v>
      </c>
      <c r="F6416">
        <v>7240254.2114257813</v>
      </c>
      <c r="G6416">
        <v>7240163.4216308594</v>
      </c>
      <c r="H6416">
        <v>7273883.2287516454</v>
      </c>
      <c r="I6416">
        <v>1.1194253282783861E-7</v>
      </c>
      <c r="J6416">
        <v>1.3777128887395865E-5</v>
      </c>
      <c r="K6416">
        <v>1.246383451509764</v>
      </c>
      <c r="L6416">
        <v>0.46573267973543342</v>
      </c>
      <c r="M6416">
        <v>0</v>
      </c>
    </row>
    <row r="6417" spans="1:15" x14ac:dyDescent="0.15">
      <c r="A6417">
        <v>316</v>
      </c>
      <c r="B6417" t="s">
        <v>134</v>
      </c>
      <c r="C6417" t="s">
        <v>465</v>
      </c>
      <c r="D6417">
        <v>17</v>
      </c>
      <c r="E6417">
        <v>7240072.6318359375</v>
      </c>
      <c r="F6417">
        <v>7240254.2114257813</v>
      </c>
      <c r="G6417">
        <v>7240163.4216308594</v>
      </c>
      <c r="H6417">
        <v>7273883.2287516454</v>
      </c>
      <c r="I6417">
        <v>1.1194253282783861E-7</v>
      </c>
      <c r="J6417">
        <v>1.3777128887395865E-5</v>
      </c>
      <c r="K6417">
        <v>1.246383451509764</v>
      </c>
      <c r="L6417">
        <v>0.46573267973543342</v>
      </c>
      <c r="M6417">
        <v>0</v>
      </c>
      <c r="N6417" t="s">
        <v>466</v>
      </c>
      <c r="O6417" t="s">
        <v>467</v>
      </c>
    </row>
    <row r="6418" spans="1:15" x14ac:dyDescent="0.15">
      <c r="A6418">
        <v>317</v>
      </c>
      <c r="B6418" t="s">
        <v>135</v>
      </c>
      <c r="C6418" t="s">
        <v>461</v>
      </c>
      <c r="D6418">
        <v>0</v>
      </c>
      <c r="E6418">
        <v>100000</v>
      </c>
      <c r="F6418">
        <v>12000000</v>
      </c>
      <c r="G6418">
        <v>100000</v>
      </c>
      <c r="H6418">
        <v>-43026.565141567851</v>
      </c>
      <c r="I6418">
        <v>-1.6920619153729179E-5</v>
      </c>
      <c r="J6418">
        <v>-3.5948535708989819E-6</v>
      </c>
      <c r="K6418">
        <v>-9.0326838039296118E-3</v>
      </c>
      <c r="L6418">
        <v>-143.02656514156786</v>
      </c>
      <c r="M6418">
        <v>0</v>
      </c>
      <c r="O6418" t="s">
        <v>462</v>
      </c>
    </row>
    <row r="6419" spans="1:15" x14ac:dyDescent="0.15">
      <c r="A6419">
        <v>317</v>
      </c>
      <c r="B6419" t="s">
        <v>135</v>
      </c>
      <c r="C6419" t="s">
        <v>461</v>
      </c>
      <c r="D6419">
        <v>0</v>
      </c>
      <c r="E6419">
        <v>100000</v>
      </c>
      <c r="F6419">
        <v>12000000</v>
      </c>
      <c r="G6419">
        <v>12000000</v>
      </c>
      <c r="H6419">
        <v>2.530102177230816E+17</v>
      </c>
      <c r="I6419">
        <v>49.377961000825508</v>
      </c>
      <c r="J6419">
        <v>49.377974326591094</v>
      </c>
      <c r="K6419">
        <v>53115122909.221092</v>
      </c>
      <c r="L6419">
        <v>2108418480925.6799</v>
      </c>
      <c r="M6419">
        <v>0</v>
      </c>
      <c r="O6419" t="s">
        <v>463</v>
      </c>
    </row>
    <row r="6420" spans="1:15" x14ac:dyDescent="0.15">
      <c r="A6420">
        <v>317</v>
      </c>
      <c r="B6420" t="s">
        <v>135</v>
      </c>
      <c r="C6420" t="s">
        <v>464</v>
      </c>
      <c r="D6420">
        <v>1</v>
      </c>
      <c r="E6420">
        <v>100000</v>
      </c>
      <c r="F6420">
        <v>12000000</v>
      </c>
      <c r="G6420">
        <v>6050000</v>
      </c>
      <c r="H6420">
        <v>3053904179.2614403</v>
      </c>
      <c r="I6420">
        <v>1.850361807830825E-5</v>
      </c>
      <c r="J6420">
        <v>3.1829383661138445E-5</v>
      </c>
      <c r="K6420">
        <v>641.11440752954775</v>
      </c>
      <c r="L6420">
        <v>50377.755029114713</v>
      </c>
      <c r="M6420">
        <v>0</v>
      </c>
    </row>
    <row r="6421" spans="1:15" x14ac:dyDescent="0.15">
      <c r="A6421">
        <v>317</v>
      </c>
      <c r="B6421" t="s">
        <v>135</v>
      </c>
      <c r="C6421" t="s">
        <v>464</v>
      </c>
      <c r="D6421">
        <v>2</v>
      </c>
      <c r="E6421">
        <v>100000</v>
      </c>
      <c r="F6421">
        <v>6050000</v>
      </c>
      <c r="G6421">
        <v>3075000</v>
      </c>
      <c r="H6421">
        <v>-169015.81189095715</v>
      </c>
      <c r="I6421">
        <v>-1.2327151264410412E-5</v>
      </c>
      <c r="J6421">
        <v>9.986143184197852E-7</v>
      </c>
      <c r="K6421">
        <v>-3.5481948922772698E-2</v>
      </c>
      <c r="L6421">
        <v>-105.4964491671856</v>
      </c>
      <c r="M6421">
        <v>0</v>
      </c>
    </row>
    <row r="6422" spans="1:15" x14ac:dyDescent="0.15">
      <c r="A6422">
        <v>317</v>
      </c>
      <c r="B6422" t="s">
        <v>135</v>
      </c>
      <c r="C6422" t="s">
        <v>464</v>
      </c>
      <c r="D6422">
        <v>3</v>
      </c>
      <c r="E6422">
        <v>3075000</v>
      </c>
      <c r="F6422">
        <v>6050000</v>
      </c>
      <c r="G6422">
        <v>4562500</v>
      </c>
      <c r="H6422">
        <v>-1092587.2923281321</v>
      </c>
      <c r="I6422">
        <v>-8.9599608723216236E-6</v>
      </c>
      <c r="J6422">
        <v>4.3658047105085748E-6</v>
      </c>
      <c r="K6422">
        <v>-0.22936982088438235</v>
      </c>
      <c r="L6422">
        <v>-123.94711873595907</v>
      </c>
      <c r="M6422">
        <v>0</v>
      </c>
    </row>
    <row r="6423" spans="1:15" x14ac:dyDescent="0.15">
      <c r="A6423">
        <v>317</v>
      </c>
      <c r="B6423" t="s">
        <v>135</v>
      </c>
      <c r="C6423" t="s">
        <v>464</v>
      </c>
      <c r="D6423">
        <v>4</v>
      </c>
      <c r="E6423">
        <v>4562500</v>
      </c>
      <c r="F6423">
        <v>6050000</v>
      </c>
      <c r="G6423">
        <v>5306250</v>
      </c>
      <c r="H6423">
        <v>-64683210.280827142</v>
      </c>
      <c r="I6423">
        <v>-4.3927829875887395E-6</v>
      </c>
      <c r="J6423">
        <v>8.9329825952414581E-6</v>
      </c>
      <c r="K6423">
        <v>-13.579122199679048</v>
      </c>
      <c r="L6423">
        <v>-1319.0004293206528</v>
      </c>
      <c r="M6423">
        <v>0</v>
      </c>
    </row>
    <row r="6424" spans="1:15" x14ac:dyDescent="0.15">
      <c r="A6424">
        <v>317</v>
      </c>
      <c r="B6424" t="s">
        <v>135</v>
      </c>
      <c r="C6424" t="s">
        <v>464</v>
      </c>
      <c r="D6424">
        <v>5</v>
      </c>
      <c r="E6424">
        <v>5306250</v>
      </c>
      <c r="F6424">
        <v>6050000</v>
      </c>
      <c r="G6424">
        <v>5678125</v>
      </c>
      <c r="H6424">
        <v>122602949.64722459</v>
      </c>
      <c r="I6424">
        <v>1.5040206925704847E-6</v>
      </c>
      <c r="J6424">
        <v>1.4829786275400682E-5</v>
      </c>
      <c r="K6424">
        <v>25.738370561274355</v>
      </c>
      <c r="L6424">
        <v>2059.2154038036251</v>
      </c>
      <c r="M6424">
        <v>0</v>
      </c>
    </row>
    <row r="6425" spans="1:15" x14ac:dyDescent="0.15">
      <c r="A6425">
        <v>317</v>
      </c>
      <c r="B6425" t="s">
        <v>135</v>
      </c>
      <c r="C6425" t="s">
        <v>464</v>
      </c>
      <c r="D6425">
        <v>6</v>
      </c>
      <c r="E6425">
        <v>5306250</v>
      </c>
      <c r="F6425">
        <v>5678125</v>
      </c>
      <c r="G6425">
        <v>5492187.5</v>
      </c>
      <c r="H6425">
        <v>-91703959.700423971</v>
      </c>
      <c r="I6425">
        <v>-2.5885071203794516E-6</v>
      </c>
      <c r="J6425">
        <v>1.0737258462450746E-5</v>
      </c>
      <c r="K6425">
        <v>-19.251661591317298</v>
      </c>
      <c r="L6425">
        <v>-1769.7164781869515</v>
      </c>
      <c r="M6425">
        <v>0</v>
      </c>
    </row>
    <row r="6426" spans="1:15" x14ac:dyDescent="0.15">
      <c r="A6426">
        <v>317</v>
      </c>
      <c r="B6426" t="s">
        <v>135</v>
      </c>
      <c r="C6426" t="s">
        <v>464</v>
      </c>
      <c r="D6426">
        <v>7</v>
      </c>
      <c r="E6426">
        <v>5492187.5</v>
      </c>
      <c r="F6426">
        <v>5678125</v>
      </c>
      <c r="G6426">
        <v>5585156.25</v>
      </c>
      <c r="H6426">
        <v>-56188294.141990259</v>
      </c>
      <c r="I6426">
        <v>-1.0558570419466896E-6</v>
      </c>
      <c r="J6426">
        <v>1.2269908540883508E-5</v>
      </c>
      <c r="K6426">
        <v>-11.795761358056074</v>
      </c>
      <c r="L6426">
        <v>-1106.0290460448668</v>
      </c>
      <c r="M6426">
        <v>0</v>
      </c>
    </row>
    <row r="6427" spans="1:15" x14ac:dyDescent="0.15">
      <c r="A6427">
        <v>317</v>
      </c>
      <c r="B6427" t="s">
        <v>135</v>
      </c>
      <c r="C6427" t="s">
        <v>464</v>
      </c>
      <c r="D6427">
        <v>8</v>
      </c>
      <c r="E6427">
        <v>5585156.25</v>
      </c>
      <c r="F6427">
        <v>5678125</v>
      </c>
      <c r="G6427">
        <v>5631640.625</v>
      </c>
      <c r="H6427">
        <v>10872574.797243461</v>
      </c>
      <c r="I6427">
        <v>1.6242281919275696E-7</v>
      </c>
      <c r="J6427">
        <v>1.3488188402022955E-5</v>
      </c>
      <c r="K6427">
        <v>2.2825091883338673</v>
      </c>
      <c r="L6427">
        <v>93.062297849367141</v>
      </c>
      <c r="M6427">
        <v>0</v>
      </c>
    </row>
    <row r="6428" spans="1:15" x14ac:dyDescent="0.15">
      <c r="A6428">
        <v>317</v>
      </c>
      <c r="B6428" t="s">
        <v>135</v>
      </c>
      <c r="C6428" t="s">
        <v>464</v>
      </c>
      <c r="D6428">
        <v>9</v>
      </c>
      <c r="E6428">
        <v>5585156.25</v>
      </c>
      <c r="F6428">
        <v>5631640.625</v>
      </c>
      <c r="G6428">
        <v>5608398.4375</v>
      </c>
      <c r="H6428">
        <v>-27668402.008850381</v>
      </c>
      <c r="I6428">
        <v>-4.613861570220415E-7</v>
      </c>
      <c r="J6428">
        <v>1.2864379425808156E-5</v>
      </c>
      <c r="K6428">
        <v>-5.8085028605852944</v>
      </c>
      <c r="L6428">
        <v>-593.33873684594789</v>
      </c>
      <c r="M6428">
        <v>0</v>
      </c>
    </row>
    <row r="6429" spans="1:15" x14ac:dyDescent="0.15">
      <c r="A6429">
        <v>317</v>
      </c>
      <c r="B6429" t="s">
        <v>135</v>
      </c>
      <c r="C6429" t="s">
        <v>464</v>
      </c>
      <c r="D6429">
        <v>10</v>
      </c>
      <c r="E6429">
        <v>5608398.4375</v>
      </c>
      <c r="F6429">
        <v>5631640.625</v>
      </c>
      <c r="G6429">
        <v>5620019.53125</v>
      </c>
      <c r="H6429">
        <v>-9719434.1594710313</v>
      </c>
      <c r="I6429">
        <v>-1.5323810451200158E-7</v>
      </c>
      <c r="J6429">
        <v>1.3172527478318196E-5</v>
      </c>
      <c r="K6429">
        <v>-2.0404272390035159</v>
      </c>
      <c r="L6429">
        <v>-272.9430672869787</v>
      </c>
      <c r="M6429">
        <v>0</v>
      </c>
    </row>
    <row r="6430" spans="1:15" x14ac:dyDescent="0.15">
      <c r="A6430">
        <v>317</v>
      </c>
      <c r="B6430" t="s">
        <v>135</v>
      </c>
      <c r="C6430" t="s">
        <v>464</v>
      </c>
      <c r="D6430">
        <v>11</v>
      </c>
      <c r="E6430">
        <v>5620019.53125</v>
      </c>
      <c r="F6430">
        <v>5631640.625</v>
      </c>
      <c r="G6430">
        <v>5625830.078125</v>
      </c>
      <c r="H6430">
        <v>237301.67927569867</v>
      </c>
      <c r="I6430">
        <v>3.6408930142414379E-9</v>
      </c>
      <c r="J6430">
        <v>1.3329406475844439E-5</v>
      </c>
      <c r="K6430">
        <v>4.9817386723443116E-2</v>
      </c>
      <c r="L6430">
        <v>-95.781925938389037</v>
      </c>
      <c r="M6430">
        <v>0</v>
      </c>
    </row>
    <row r="6431" spans="1:15" x14ac:dyDescent="0.15">
      <c r="A6431">
        <v>317</v>
      </c>
      <c r="B6431" t="s">
        <v>135</v>
      </c>
      <c r="C6431" t="s">
        <v>464</v>
      </c>
      <c r="D6431">
        <v>12</v>
      </c>
      <c r="E6431">
        <v>5625830.078125</v>
      </c>
      <c r="F6431">
        <v>5631640.625</v>
      </c>
      <c r="G6431">
        <v>5628735.3515625</v>
      </c>
      <c r="H6431">
        <v>5469010.0881628767</v>
      </c>
      <c r="I6431">
        <v>8.2792667414398219E-8</v>
      </c>
      <c r="J6431">
        <v>1.3408558250244596E-5</v>
      </c>
      <c r="K6431">
        <v>1.1481241573511389</v>
      </c>
      <c r="L6431">
        <v>-2.8376758441003029</v>
      </c>
      <c r="M6431">
        <v>0</v>
      </c>
    </row>
    <row r="6432" spans="1:15" x14ac:dyDescent="0.15">
      <c r="A6432">
        <v>317</v>
      </c>
      <c r="B6432" t="s">
        <v>135</v>
      </c>
      <c r="C6432" t="s">
        <v>464</v>
      </c>
      <c r="D6432">
        <v>13</v>
      </c>
      <c r="E6432">
        <v>5628735.3515625</v>
      </c>
      <c r="F6432">
        <v>5631640.625</v>
      </c>
      <c r="G6432">
        <v>5630187.98828125</v>
      </c>
      <c r="H6432">
        <v>8149242.7940554628</v>
      </c>
      <c r="I6432">
        <v>1.2254884221331173E-7</v>
      </c>
      <c r="J6432">
        <v>1.3448314425043509E-5</v>
      </c>
      <c r="K6432">
        <v>1.7107926965111353</v>
      </c>
      <c r="L6432">
        <v>44.741930660528702</v>
      </c>
      <c r="M6432">
        <v>0</v>
      </c>
    </row>
    <row r="6433" spans="1:15" x14ac:dyDescent="0.15">
      <c r="A6433">
        <v>317</v>
      </c>
      <c r="B6433" t="s">
        <v>135</v>
      </c>
      <c r="C6433" t="s">
        <v>464</v>
      </c>
      <c r="D6433">
        <v>14</v>
      </c>
      <c r="E6433">
        <v>5628735.3515625</v>
      </c>
      <c r="F6433">
        <v>5630187.98828125</v>
      </c>
      <c r="G6433">
        <v>5629461.669921875</v>
      </c>
      <c r="H6433">
        <v>6803774.3923587743</v>
      </c>
      <c r="I6433">
        <v>1.0265632054848161E-7</v>
      </c>
      <c r="J6433">
        <v>1.3428421903378679E-5</v>
      </c>
      <c r="K6433">
        <v>1.4283348567854264</v>
      </c>
      <c r="L6433">
        <v>20.860124667181477</v>
      </c>
      <c r="M6433">
        <v>0</v>
      </c>
    </row>
    <row r="6434" spans="1:15" x14ac:dyDescent="0.15">
      <c r="A6434">
        <v>317</v>
      </c>
      <c r="B6434" t="s">
        <v>135</v>
      </c>
      <c r="C6434" t="s">
        <v>464</v>
      </c>
      <c r="D6434">
        <v>15</v>
      </c>
      <c r="E6434">
        <v>5628735.3515625</v>
      </c>
      <c r="F6434">
        <v>5629461.669921875</v>
      </c>
      <c r="G6434">
        <v>5629098.5107421875</v>
      </c>
      <c r="H6434">
        <v>6135011.100427174</v>
      </c>
      <c r="I6434">
        <v>9.2720215010300911E-8</v>
      </c>
      <c r="J6434">
        <v>1.3418485797840498E-5</v>
      </c>
      <c r="K6434">
        <v>1.2879395606278605</v>
      </c>
      <c r="L6434">
        <v>8.987453119172411</v>
      </c>
      <c r="M6434">
        <v>0</v>
      </c>
    </row>
    <row r="6435" spans="1:15" x14ac:dyDescent="0.15">
      <c r="A6435">
        <v>317</v>
      </c>
      <c r="B6435" t="s">
        <v>135</v>
      </c>
      <c r="C6435" t="s">
        <v>464</v>
      </c>
      <c r="D6435">
        <v>16</v>
      </c>
      <c r="E6435">
        <v>5628735.3515625</v>
      </c>
      <c r="F6435">
        <v>5629098.5107421875</v>
      </c>
      <c r="G6435">
        <v>5628916.9311523438</v>
      </c>
      <c r="H6435">
        <v>5801674.6653459193</v>
      </c>
      <c r="I6435">
        <v>8.7755506526574539E-8</v>
      </c>
      <c r="J6435">
        <v>1.3413521089356772E-5</v>
      </c>
      <c r="K6435">
        <v>1.2179613365118658</v>
      </c>
      <c r="L6435">
        <v>3.0691114526397683</v>
      </c>
      <c r="M6435">
        <v>0</v>
      </c>
    </row>
    <row r="6436" spans="1:15" x14ac:dyDescent="0.15">
      <c r="A6436">
        <v>317</v>
      </c>
      <c r="B6436" t="s">
        <v>135</v>
      </c>
      <c r="C6436" t="s">
        <v>464</v>
      </c>
      <c r="D6436">
        <v>17</v>
      </c>
      <c r="E6436">
        <v>5628735.3515625</v>
      </c>
      <c r="F6436">
        <v>5628916.9311523438</v>
      </c>
      <c r="G6436">
        <v>5628826.1413574219</v>
      </c>
      <c r="H6436">
        <v>5635258.4289170913</v>
      </c>
      <c r="I6436">
        <v>8.5273853344227171E-8</v>
      </c>
      <c r="J6436">
        <v>1.3411039436174425E-5</v>
      </c>
      <c r="K6436">
        <v>1.1830251235337732</v>
      </c>
      <c r="L6436">
        <v>0.11427404929792846</v>
      </c>
      <c r="M6436">
        <v>0</v>
      </c>
    </row>
    <row r="6437" spans="1:15" x14ac:dyDescent="0.15">
      <c r="A6437">
        <v>317</v>
      </c>
      <c r="B6437" t="s">
        <v>135</v>
      </c>
      <c r="C6437" t="s">
        <v>465</v>
      </c>
      <c r="D6437">
        <v>17</v>
      </c>
      <c r="E6437">
        <v>5628735.3515625</v>
      </c>
      <c r="F6437">
        <v>5628916.9311523438</v>
      </c>
      <c r="G6437">
        <v>5628826.1413574219</v>
      </c>
      <c r="H6437">
        <v>5635258.4289170913</v>
      </c>
      <c r="I6437">
        <v>8.5273853344227171E-8</v>
      </c>
      <c r="J6437">
        <v>1.3411039436174425E-5</v>
      </c>
      <c r="K6437">
        <v>1.1830251235337732</v>
      </c>
      <c r="L6437">
        <v>0.11427404929792846</v>
      </c>
      <c r="M6437">
        <v>0</v>
      </c>
      <c r="N6437" t="s">
        <v>466</v>
      </c>
      <c r="O6437" t="s">
        <v>467</v>
      </c>
    </row>
    <row r="6438" spans="1:15" x14ac:dyDescent="0.15">
      <c r="A6438">
        <v>318</v>
      </c>
      <c r="B6438" t="s">
        <v>136</v>
      </c>
      <c r="C6438" t="s">
        <v>461</v>
      </c>
      <c r="D6438">
        <v>0</v>
      </c>
      <c r="E6438">
        <v>100000</v>
      </c>
      <c r="F6438">
        <v>12000000</v>
      </c>
      <c r="G6438">
        <v>100000</v>
      </c>
      <c r="H6438">
        <v>-19728.717691635593</v>
      </c>
      <c r="I6438">
        <v>-2.097203951495456E-5</v>
      </c>
      <c r="J6438">
        <v>-7.7290280634358898E-6</v>
      </c>
      <c r="K6438">
        <v>-3.4362483795434438E-3</v>
      </c>
      <c r="L6438">
        <v>-119.72871769163559</v>
      </c>
      <c r="M6438">
        <v>0</v>
      </c>
      <c r="O6438" t="s">
        <v>462</v>
      </c>
    </row>
    <row r="6439" spans="1:15" x14ac:dyDescent="0.15">
      <c r="A6439">
        <v>318</v>
      </c>
      <c r="B6439" t="s">
        <v>136</v>
      </c>
      <c r="C6439" t="s">
        <v>461</v>
      </c>
      <c r="D6439">
        <v>0</v>
      </c>
      <c r="E6439">
        <v>100000</v>
      </c>
      <c r="F6439">
        <v>12000000</v>
      </c>
      <c r="G6439">
        <v>12000000</v>
      </c>
      <c r="H6439">
        <v>13981687432383.617</v>
      </c>
      <c r="I6439">
        <v>1.2113817285203133E-2</v>
      </c>
      <c r="J6439">
        <v>1.2127060296654651E-2</v>
      </c>
      <c r="K6439">
        <v>2435259.6825479763</v>
      </c>
      <c r="L6439">
        <v>116513961.93653014</v>
      </c>
      <c r="M6439">
        <v>0</v>
      </c>
      <c r="O6439" t="s">
        <v>463</v>
      </c>
    </row>
    <row r="6440" spans="1:15" x14ac:dyDescent="0.15">
      <c r="A6440">
        <v>318</v>
      </c>
      <c r="B6440" t="s">
        <v>136</v>
      </c>
      <c r="C6440" t="s">
        <v>464</v>
      </c>
      <c r="D6440">
        <v>1</v>
      </c>
      <c r="E6440">
        <v>100000</v>
      </c>
      <c r="F6440">
        <v>12000000</v>
      </c>
      <c r="G6440">
        <v>6050000</v>
      </c>
      <c r="H6440">
        <v>-173285.72581836942</v>
      </c>
      <c r="I6440">
        <v>-1.2195776068328353E-5</v>
      </c>
      <c r="J6440">
        <v>1.0472353831903175E-6</v>
      </c>
      <c r="K6440">
        <v>-3.0182032296697938E-2</v>
      </c>
      <c r="L6440">
        <v>-102.8642268730309</v>
      </c>
      <c r="M6440">
        <v>0</v>
      </c>
    </row>
    <row r="6441" spans="1:15" x14ac:dyDescent="0.15">
      <c r="A6441">
        <v>318</v>
      </c>
      <c r="B6441" t="s">
        <v>136</v>
      </c>
      <c r="C6441" t="s">
        <v>464</v>
      </c>
      <c r="D6441">
        <v>2</v>
      </c>
      <c r="E6441">
        <v>6050000</v>
      </c>
      <c r="F6441">
        <v>12000000</v>
      </c>
      <c r="G6441">
        <v>9025000</v>
      </c>
      <c r="H6441">
        <v>2096051911.2518697</v>
      </c>
      <c r="I6441">
        <v>1.3779488648667067E-5</v>
      </c>
      <c r="J6441">
        <v>2.7022500100185737E-5</v>
      </c>
      <c r="K6441">
        <v>365.07973280654988</v>
      </c>
      <c r="L6441">
        <v>23124.951925228474</v>
      </c>
      <c r="M6441">
        <v>0</v>
      </c>
    </row>
    <row r="6442" spans="1:15" x14ac:dyDescent="0.15">
      <c r="A6442">
        <v>318</v>
      </c>
      <c r="B6442" t="s">
        <v>136</v>
      </c>
      <c r="C6442" t="s">
        <v>464</v>
      </c>
      <c r="D6442">
        <v>3</v>
      </c>
      <c r="E6442">
        <v>6050000</v>
      </c>
      <c r="F6442">
        <v>9025000</v>
      </c>
      <c r="G6442">
        <v>7537500</v>
      </c>
      <c r="H6442">
        <v>-1049755.8284245848</v>
      </c>
      <c r="I6442">
        <v>-8.9589136612316273E-6</v>
      </c>
      <c r="J6442">
        <v>4.2840977902870425E-6</v>
      </c>
      <c r="K6442">
        <v>-0.1828411669081576</v>
      </c>
      <c r="L6442">
        <v>-113.92710883482036</v>
      </c>
      <c r="M6442">
        <v>0</v>
      </c>
    </row>
    <row r="6443" spans="1:15" x14ac:dyDescent="0.15">
      <c r="A6443">
        <v>318</v>
      </c>
      <c r="B6443" t="s">
        <v>136</v>
      </c>
      <c r="C6443" t="s">
        <v>464</v>
      </c>
      <c r="D6443">
        <v>4</v>
      </c>
      <c r="E6443">
        <v>7537500</v>
      </c>
      <c r="F6443">
        <v>9025000</v>
      </c>
      <c r="G6443">
        <v>8281250</v>
      </c>
      <c r="H6443">
        <v>-51548376.034448788</v>
      </c>
      <c r="I6443">
        <v>-4.729028482071873E-6</v>
      </c>
      <c r="J6443">
        <v>8.5139829694467968E-6</v>
      </c>
      <c r="K6443">
        <v>-8.9784357191937527</v>
      </c>
      <c r="L6443">
        <v>-722.47095588768343</v>
      </c>
      <c r="M6443">
        <v>0</v>
      </c>
    </row>
    <row r="6444" spans="1:15" x14ac:dyDescent="0.15">
      <c r="A6444">
        <v>318</v>
      </c>
      <c r="B6444" t="s">
        <v>136</v>
      </c>
      <c r="C6444" t="s">
        <v>464</v>
      </c>
      <c r="D6444">
        <v>5</v>
      </c>
      <c r="E6444">
        <v>8281250</v>
      </c>
      <c r="F6444">
        <v>9025000</v>
      </c>
      <c r="G6444">
        <v>8653125</v>
      </c>
      <c r="H6444">
        <v>-12475224.73471855</v>
      </c>
      <c r="I6444">
        <v>-1.9726363454210766E-7</v>
      </c>
      <c r="J6444">
        <v>1.3045747816976562E-5</v>
      </c>
      <c r="K6444">
        <v>-2.1728716204039804</v>
      </c>
      <c r="L6444">
        <v>-244.17016667063692</v>
      </c>
      <c r="M6444">
        <v>0</v>
      </c>
    </row>
    <row r="6445" spans="1:15" x14ac:dyDescent="0.15">
      <c r="A6445">
        <v>318</v>
      </c>
      <c r="B6445" t="s">
        <v>136</v>
      </c>
      <c r="C6445" t="s">
        <v>464</v>
      </c>
      <c r="D6445">
        <v>6</v>
      </c>
      <c r="E6445">
        <v>8653125</v>
      </c>
      <c r="F6445">
        <v>9025000</v>
      </c>
      <c r="G6445">
        <v>8839062.5</v>
      </c>
      <c r="H6445">
        <v>660849801.19913602</v>
      </c>
      <c r="I6445">
        <v>5.5172458311834786E-6</v>
      </c>
      <c r="J6445">
        <v>1.8760257282702148E-5</v>
      </c>
      <c r="K6445">
        <v>115.10347980978564</v>
      </c>
      <c r="L6445">
        <v>7376.4693789543408</v>
      </c>
      <c r="M6445">
        <v>0</v>
      </c>
    </row>
    <row r="6446" spans="1:15" x14ac:dyDescent="0.15">
      <c r="A6446">
        <v>318</v>
      </c>
      <c r="B6446" t="s">
        <v>136</v>
      </c>
      <c r="C6446" t="s">
        <v>464</v>
      </c>
      <c r="D6446">
        <v>7</v>
      </c>
      <c r="E6446">
        <v>8653125</v>
      </c>
      <c r="F6446">
        <v>8839062.5</v>
      </c>
      <c r="G6446">
        <v>8746093.75</v>
      </c>
      <c r="H6446">
        <v>219592233.89281389</v>
      </c>
      <c r="I6446">
        <v>2.397917522102719E-6</v>
      </c>
      <c r="J6446">
        <v>1.5640928973621389E-5</v>
      </c>
      <c r="K6446">
        <v>38.247465936137552</v>
      </c>
      <c r="L6446">
        <v>2410.7463991317713</v>
      </c>
      <c r="M6446">
        <v>0</v>
      </c>
    </row>
    <row r="6447" spans="1:15" x14ac:dyDescent="0.15">
      <c r="A6447">
        <v>318</v>
      </c>
      <c r="B6447" t="s">
        <v>136</v>
      </c>
      <c r="C6447" t="s">
        <v>464</v>
      </c>
      <c r="D6447">
        <v>8</v>
      </c>
      <c r="E6447">
        <v>8653125</v>
      </c>
      <c r="F6447">
        <v>8746093.75</v>
      </c>
      <c r="G6447">
        <v>8699609.375</v>
      </c>
      <c r="H6447">
        <v>80165607.352462113</v>
      </c>
      <c r="I6447">
        <v>1.0407090269652851E-6</v>
      </c>
      <c r="J6447">
        <v>1.4283720478483955E-5</v>
      </c>
      <c r="K6447">
        <v>13.962840498082894</v>
      </c>
      <c r="L6447">
        <v>821.48513682503255</v>
      </c>
      <c r="M6447">
        <v>0</v>
      </c>
    </row>
    <row r="6448" spans="1:15" x14ac:dyDescent="0.15">
      <c r="A6448">
        <v>318</v>
      </c>
      <c r="B6448" t="s">
        <v>136</v>
      </c>
      <c r="C6448" t="s">
        <v>464</v>
      </c>
      <c r="D6448">
        <v>9</v>
      </c>
      <c r="E6448">
        <v>8653125</v>
      </c>
      <c r="F6448">
        <v>8699609.375</v>
      </c>
      <c r="G6448">
        <v>8676367.1875</v>
      </c>
      <c r="H6448">
        <v>28541138.622517683</v>
      </c>
      <c r="I6448">
        <v>4.0750392103208397E-7</v>
      </c>
      <c r="J6448">
        <v>1.3650515372550754E-5</v>
      </c>
      <c r="K6448">
        <v>4.9711513376022367</v>
      </c>
      <c r="L6448">
        <v>228.95263657855287</v>
      </c>
      <c r="M6448">
        <v>0</v>
      </c>
    </row>
    <row r="6449" spans="1:15" x14ac:dyDescent="0.15">
      <c r="A6449">
        <v>318</v>
      </c>
      <c r="B6449" t="s">
        <v>136</v>
      </c>
      <c r="C6449" t="s">
        <v>464</v>
      </c>
      <c r="D6449">
        <v>10</v>
      </c>
      <c r="E6449">
        <v>8653125</v>
      </c>
      <c r="F6449">
        <v>8676367.1875</v>
      </c>
      <c r="G6449">
        <v>8664746.09375</v>
      </c>
      <c r="H6449">
        <v>6771374.7094376171</v>
      </c>
      <c r="I6449">
        <v>1.0164835249556008E-7</v>
      </c>
      <c r="J6449">
        <v>1.334465980401423E-5</v>
      </c>
      <c r="K6449">
        <v>1.1794038384183216</v>
      </c>
      <c r="L6449">
        <v>-21.851435273771006</v>
      </c>
      <c r="M6449">
        <v>0</v>
      </c>
    </row>
    <row r="6450" spans="1:15" x14ac:dyDescent="0.15">
      <c r="A6450">
        <v>318</v>
      </c>
      <c r="B6450" t="s">
        <v>136</v>
      </c>
      <c r="C6450" t="s">
        <v>464</v>
      </c>
      <c r="D6450">
        <v>11</v>
      </c>
      <c r="E6450">
        <v>8664746.09375</v>
      </c>
      <c r="F6450">
        <v>8676367.1875</v>
      </c>
      <c r="G6450">
        <v>8670556.640625</v>
      </c>
      <c r="H6450">
        <v>17332917.185006872</v>
      </c>
      <c r="I6450">
        <v>2.5369739715698865E-7</v>
      </c>
      <c r="J6450">
        <v>1.3496708848675658E-5</v>
      </c>
      <c r="K6450">
        <v>3.0189599507013263</v>
      </c>
      <c r="L6450">
        <v>99.905472086939312</v>
      </c>
      <c r="M6450">
        <v>0</v>
      </c>
    </row>
    <row r="6451" spans="1:15" x14ac:dyDescent="0.15">
      <c r="A6451">
        <v>318</v>
      </c>
      <c r="B6451" t="s">
        <v>136</v>
      </c>
      <c r="C6451" t="s">
        <v>464</v>
      </c>
      <c r="D6451">
        <v>12</v>
      </c>
      <c r="E6451">
        <v>8664746.09375</v>
      </c>
      <c r="F6451">
        <v>8670556.640625</v>
      </c>
      <c r="G6451">
        <v>8667651.3671875</v>
      </c>
      <c r="H6451">
        <v>11972280.439897701</v>
      </c>
      <c r="I6451">
        <v>1.7745406805751209E-7</v>
      </c>
      <c r="J6451">
        <v>1.3420465519576182E-5</v>
      </c>
      <c r="K6451">
        <v>2.0852713239685214</v>
      </c>
      <c r="L6451">
        <v>38.126003604855363</v>
      </c>
      <c r="M6451">
        <v>0</v>
      </c>
    </row>
    <row r="6452" spans="1:15" x14ac:dyDescent="0.15">
      <c r="A6452">
        <v>318</v>
      </c>
      <c r="B6452" t="s">
        <v>136</v>
      </c>
      <c r="C6452" t="s">
        <v>464</v>
      </c>
      <c r="D6452">
        <v>13</v>
      </c>
      <c r="E6452">
        <v>8664746.09375</v>
      </c>
      <c r="F6452">
        <v>8667651.3671875</v>
      </c>
      <c r="G6452">
        <v>8666198.73046875</v>
      </c>
      <c r="H6452">
        <v>9352030.9164421558</v>
      </c>
      <c r="I6452">
        <v>1.3949733254221899E-7</v>
      </c>
      <c r="J6452">
        <v>1.3382508784060889E-5</v>
      </c>
      <c r="K6452">
        <v>1.6288894992749194</v>
      </c>
      <c r="L6452">
        <v>7.9138755907148406</v>
      </c>
      <c r="M6452">
        <v>0</v>
      </c>
    </row>
    <row r="6453" spans="1:15" x14ac:dyDescent="0.15">
      <c r="A6453">
        <v>318</v>
      </c>
      <c r="B6453" t="s">
        <v>136</v>
      </c>
      <c r="C6453" t="s">
        <v>464</v>
      </c>
      <c r="D6453">
        <v>14</v>
      </c>
      <c r="E6453">
        <v>8664746.09375</v>
      </c>
      <c r="F6453">
        <v>8666198.73046875</v>
      </c>
      <c r="G6453">
        <v>8665472.412109375</v>
      </c>
      <c r="H6453">
        <v>8056759.8109073015</v>
      </c>
      <c r="I6453">
        <v>1.205592596177969E-7</v>
      </c>
      <c r="J6453">
        <v>1.3363570711136467E-5</v>
      </c>
      <c r="K6453">
        <v>1.4032857217242563</v>
      </c>
      <c r="L6453">
        <v>-7.0245749135551039</v>
      </c>
      <c r="M6453">
        <v>0</v>
      </c>
    </row>
    <row r="6454" spans="1:15" x14ac:dyDescent="0.15">
      <c r="A6454">
        <v>318</v>
      </c>
      <c r="B6454" t="s">
        <v>136</v>
      </c>
      <c r="C6454" t="s">
        <v>464</v>
      </c>
      <c r="D6454">
        <v>15</v>
      </c>
      <c r="E6454">
        <v>8665472.412109375</v>
      </c>
      <c r="F6454">
        <v>8666198.73046875</v>
      </c>
      <c r="G6454">
        <v>8665835.5712890625</v>
      </c>
      <c r="H6454">
        <v>8703085.0739965141</v>
      </c>
      <c r="I6454">
        <v>1.3002383619636351E-7</v>
      </c>
      <c r="J6454">
        <v>1.3373035287715033E-5</v>
      </c>
      <c r="K6454">
        <v>1.5158593908629205</v>
      </c>
      <c r="L6454">
        <v>0.42984317439467218</v>
      </c>
      <c r="M6454">
        <v>0</v>
      </c>
    </row>
    <row r="6455" spans="1:15" x14ac:dyDescent="0.15">
      <c r="A6455">
        <v>318</v>
      </c>
      <c r="B6455" t="s">
        <v>136</v>
      </c>
      <c r="C6455" t="s">
        <v>465</v>
      </c>
      <c r="D6455">
        <v>15</v>
      </c>
      <c r="E6455">
        <v>8665472.412109375</v>
      </c>
      <c r="F6455">
        <v>8666198.73046875</v>
      </c>
      <c r="G6455">
        <v>8665835.5712890625</v>
      </c>
      <c r="H6455">
        <v>8703085.0739965141</v>
      </c>
      <c r="I6455">
        <v>1.3002383619636351E-7</v>
      </c>
      <c r="J6455">
        <v>1.3373035287715033E-5</v>
      </c>
      <c r="K6455">
        <v>1.5158593908629205</v>
      </c>
      <c r="L6455">
        <v>0.42984317439467218</v>
      </c>
      <c r="M6455">
        <v>0</v>
      </c>
      <c r="N6455" t="s">
        <v>466</v>
      </c>
      <c r="O6455" t="s">
        <v>467</v>
      </c>
    </row>
    <row r="6456" spans="1:15" x14ac:dyDescent="0.15">
      <c r="A6456">
        <v>319</v>
      </c>
      <c r="B6456" t="s">
        <v>137</v>
      </c>
      <c r="C6456" t="s">
        <v>461</v>
      </c>
      <c r="D6456">
        <v>0</v>
      </c>
      <c r="E6456">
        <v>100000</v>
      </c>
      <c r="F6456">
        <v>12000000</v>
      </c>
      <c r="G6456">
        <v>100000</v>
      </c>
      <c r="H6456">
        <v>-7971.1074643400125</v>
      </c>
      <c r="I6456">
        <v>-2.686394941285781E-5</v>
      </c>
      <c r="J6456">
        <v>-1.4330228603628991E-5</v>
      </c>
      <c r="K6456">
        <v>-1.1485583437496145E-3</v>
      </c>
      <c r="L6456">
        <v>-107.97110746434001</v>
      </c>
      <c r="M6456">
        <v>0</v>
      </c>
      <c r="O6456" t="s">
        <v>462</v>
      </c>
    </row>
    <row r="6457" spans="1:15" x14ac:dyDescent="0.15">
      <c r="A6457">
        <v>319</v>
      </c>
      <c r="B6457" t="s">
        <v>137</v>
      </c>
      <c r="C6457" t="s">
        <v>461</v>
      </c>
      <c r="D6457">
        <v>0</v>
      </c>
      <c r="E6457">
        <v>100000</v>
      </c>
      <c r="F6457">
        <v>12000000</v>
      </c>
      <c r="G6457">
        <v>12000000</v>
      </c>
      <c r="H6457">
        <v>-227842.09601549438</v>
      </c>
      <c r="I6457">
        <v>-1.0988169900806949E-5</v>
      </c>
      <c r="J6457">
        <v>1.5455509084218731E-6</v>
      </c>
      <c r="K6457">
        <v>-3.2829809610108444E-2</v>
      </c>
      <c r="L6457">
        <v>-101.89868413346245</v>
      </c>
      <c r="M6457">
        <v>0</v>
      </c>
      <c r="O6457" t="s">
        <v>463</v>
      </c>
    </row>
    <row r="6458" spans="1:15" x14ac:dyDescent="0.15">
      <c r="A6458">
        <v>319</v>
      </c>
      <c r="B6458" t="s">
        <v>137</v>
      </c>
      <c r="C6458" t="s">
        <v>461</v>
      </c>
      <c r="D6458">
        <v>1</v>
      </c>
      <c r="E6458">
        <v>100000</v>
      </c>
      <c r="F6458">
        <v>18000000</v>
      </c>
      <c r="G6458">
        <v>18000000</v>
      </c>
      <c r="H6458">
        <v>10875034766304.115</v>
      </c>
      <c r="I6458">
        <v>9.203643313957963E-3</v>
      </c>
      <c r="J6458">
        <v>9.2161770347671916E-3</v>
      </c>
      <c r="K6458">
        <v>1566985.7639336095</v>
      </c>
      <c r="L6458">
        <v>60416759.812800638</v>
      </c>
      <c r="M6458">
        <v>0</v>
      </c>
      <c r="O6458" t="s">
        <v>468</v>
      </c>
    </row>
    <row r="6459" spans="1:15" x14ac:dyDescent="0.15">
      <c r="A6459">
        <v>319</v>
      </c>
      <c r="B6459" t="s">
        <v>137</v>
      </c>
      <c r="C6459" t="s">
        <v>464</v>
      </c>
      <c r="D6459">
        <v>1</v>
      </c>
      <c r="E6459">
        <v>100000</v>
      </c>
      <c r="F6459">
        <v>18000000</v>
      </c>
      <c r="G6459">
        <v>9050000</v>
      </c>
      <c r="H6459">
        <v>-54827.021029158554</v>
      </c>
      <c r="I6459">
        <v>-1.5062783006478942E-5</v>
      </c>
      <c r="J6459">
        <v>-2.5290621972501204E-6</v>
      </c>
      <c r="K6459">
        <v>-7.9000355656589517E-3</v>
      </c>
      <c r="L6459">
        <v>-100.60582343678628</v>
      </c>
      <c r="M6459">
        <v>0</v>
      </c>
    </row>
    <row r="6460" spans="1:15" x14ac:dyDescent="0.15">
      <c r="A6460">
        <v>319</v>
      </c>
      <c r="B6460" t="s">
        <v>137</v>
      </c>
      <c r="C6460" t="s">
        <v>464</v>
      </c>
      <c r="D6460">
        <v>2</v>
      </c>
      <c r="E6460">
        <v>9050000</v>
      </c>
      <c r="F6460">
        <v>18000000</v>
      </c>
      <c r="G6460">
        <v>13525000</v>
      </c>
      <c r="H6460">
        <v>-3510884.5570027907</v>
      </c>
      <c r="I6460">
        <v>-7.1638074577827205E-6</v>
      </c>
      <c r="J6460">
        <v>5.3699133514461008E-6</v>
      </c>
      <c r="K6460">
        <v>-0.50588400293523095</v>
      </c>
      <c r="L6460">
        <v>-125.95848101295964</v>
      </c>
      <c r="M6460">
        <v>0</v>
      </c>
    </row>
    <row r="6461" spans="1:15" x14ac:dyDescent="0.15">
      <c r="A6461">
        <v>319</v>
      </c>
      <c r="B6461" t="s">
        <v>137</v>
      </c>
      <c r="C6461" t="s">
        <v>464</v>
      </c>
      <c r="D6461">
        <v>3</v>
      </c>
      <c r="E6461">
        <v>13525000</v>
      </c>
      <c r="F6461">
        <v>18000000</v>
      </c>
      <c r="G6461">
        <v>15762500</v>
      </c>
      <c r="H6461">
        <v>44864731928.672363</v>
      </c>
      <c r="I6461">
        <v>1.2806179532692081E-4</v>
      </c>
      <c r="J6461">
        <v>1.4059551613614964E-4</v>
      </c>
      <c r="K6461">
        <v>6464.5674929478464</v>
      </c>
      <c r="L6461">
        <v>284529.544353195</v>
      </c>
      <c r="M6461">
        <v>0</v>
      </c>
    </row>
    <row r="6462" spans="1:15" x14ac:dyDescent="0.15">
      <c r="A6462">
        <v>319</v>
      </c>
      <c r="B6462" t="s">
        <v>137</v>
      </c>
      <c r="C6462" t="s">
        <v>464</v>
      </c>
      <c r="D6462">
        <v>4</v>
      </c>
      <c r="E6462">
        <v>13525000</v>
      </c>
      <c r="F6462">
        <v>15762500</v>
      </c>
      <c r="G6462">
        <v>14643750</v>
      </c>
      <c r="H6462">
        <v>784894057.11991262</v>
      </c>
      <c r="I6462">
        <v>5.9582371495889521E-6</v>
      </c>
      <c r="J6462">
        <v>1.8491957958817773E-5</v>
      </c>
      <c r="K6462">
        <v>113.09552935994746</v>
      </c>
      <c r="L6462">
        <v>5259.9252726925315</v>
      </c>
      <c r="M6462">
        <v>0</v>
      </c>
    </row>
    <row r="6463" spans="1:15" x14ac:dyDescent="0.15">
      <c r="A6463">
        <v>319</v>
      </c>
      <c r="B6463" t="s">
        <v>137</v>
      </c>
      <c r="C6463" t="s">
        <v>464</v>
      </c>
      <c r="D6463">
        <v>5</v>
      </c>
      <c r="E6463">
        <v>13525000</v>
      </c>
      <c r="F6463">
        <v>14643750</v>
      </c>
      <c r="G6463">
        <v>14084375</v>
      </c>
      <c r="H6463">
        <v>-71451144.057639048</v>
      </c>
      <c r="I6463">
        <v>-3.8480622130918604E-6</v>
      </c>
      <c r="J6463">
        <v>8.6856585961369608E-6</v>
      </c>
      <c r="K6463">
        <v>-10.295408516945876</v>
      </c>
      <c r="L6463">
        <v>-607.30787882060122</v>
      </c>
      <c r="M6463">
        <v>0</v>
      </c>
    </row>
    <row r="6464" spans="1:15" x14ac:dyDescent="0.15">
      <c r="A6464">
        <v>319</v>
      </c>
      <c r="B6464" t="s">
        <v>137</v>
      </c>
      <c r="C6464" t="s">
        <v>464</v>
      </c>
      <c r="D6464">
        <v>6</v>
      </c>
      <c r="E6464">
        <v>14084375</v>
      </c>
      <c r="F6464">
        <v>14643750</v>
      </c>
      <c r="G6464">
        <v>14364062.5</v>
      </c>
      <c r="H6464">
        <v>-68522460.990534097</v>
      </c>
      <c r="I6464">
        <v>-1.3340646904177017E-6</v>
      </c>
      <c r="J6464">
        <v>1.119965611881112E-5</v>
      </c>
      <c r="K6464">
        <v>-9.873414033999822</v>
      </c>
      <c r="L6464">
        <v>-577.04095544372694</v>
      </c>
      <c r="M6464">
        <v>0</v>
      </c>
    </row>
    <row r="6465" spans="1:15" x14ac:dyDescent="0.15">
      <c r="A6465">
        <v>319</v>
      </c>
      <c r="B6465" t="s">
        <v>137</v>
      </c>
      <c r="C6465" t="s">
        <v>464</v>
      </c>
      <c r="D6465">
        <v>7</v>
      </c>
      <c r="E6465">
        <v>14364062.5</v>
      </c>
      <c r="F6465">
        <v>14643750</v>
      </c>
      <c r="G6465">
        <v>14503906.25</v>
      </c>
      <c r="H6465">
        <v>169136657.51954785</v>
      </c>
      <c r="I6465">
        <v>1.8533960395526768E-6</v>
      </c>
      <c r="J6465">
        <v>1.4387116848781498E-5</v>
      </c>
      <c r="K6465">
        <v>24.370932156800645</v>
      </c>
      <c r="L6465">
        <v>1066.1455514409979</v>
      </c>
      <c r="M6465">
        <v>0</v>
      </c>
    </row>
    <row r="6466" spans="1:15" x14ac:dyDescent="0.15">
      <c r="A6466">
        <v>319</v>
      </c>
      <c r="B6466" t="s">
        <v>137</v>
      </c>
      <c r="C6466" t="s">
        <v>464</v>
      </c>
      <c r="D6466">
        <v>8</v>
      </c>
      <c r="E6466">
        <v>14364062.5</v>
      </c>
      <c r="F6466">
        <v>14503906.25</v>
      </c>
      <c r="G6466">
        <v>14433984.375</v>
      </c>
      <c r="H6466">
        <v>11217442.100565232</v>
      </c>
      <c r="I6466">
        <v>1.5911787521736859E-7</v>
      </c>
      <c r="J6466">
        <v>1.269283868444619E-5</v>
      </c>
      <c r="K6466">
        <v>1.616323299838883</v>
      </c>
      <c r="L6466">
        <v>-22.284507110911761</v>
      </c>
      <c r="M6466">
        <v>0</v>
      </c>
    </row>
    <row r="6467" spans="1:15" x14ac:dyDescent="0.15">
      <c r="A6467">
        <v>319</v>
      </c>
      <c r="B6467" t="s">
        <v>137</v>
      </c>
      <c r="C6467" t="s">
        <v>464</v>
      </c>
      <c r="D6467">
        <v>9</v>
      </c>
      <c r="E6467">
        <v>14433984.375</v>
      </c>
      <c r="F6467">
        <v>14503906.25</v>
      </c>
      <c r="G6467">
        <v>14468945.3125</v>
      </c>
      <c r="H6467">
        <v>79026357.415490702</v>
      </c>
      <c r="I6467">
        <v>9.7948072711387656E-7</v>
      </c>
      <c r="J6467">
        <v>1.3513201536342698E-5</v>
      </c>
      <c r="K6467">
        <v>11.386922405921458</v>
      </c>
      <c r="L6467">
        <v>446.17911470864647</v>
      </c>
      <c r="M6467">
        <v>0</v>
      </c>
    </row>
    <row r="6468" spans="1:15" x14ac:dyDescent="0.15">
      <c r="A6468">
        <v>319</v>
      </c>
      <c r="B6468" t="s">
        <v>137</v>
      </c>
      <c r="C6468" t="s">
        <v>464</v>
      </c>
      <c r="D6468">
        <v>10</v>
      </c>
      <c r="E6468">
        <v>14433984.375</v>
      </c>
      <c r="F6468">
        <v>14468945.3125</v>
      </c>
      <c r="G6468">
        <v>14451464.84375</v>
      </c>
      <c r="H6468">
        <v>42515329.836447097</v>
      </c>
      <c r="I6468">
        <v>5.6281775604704206E-7</v>
      </c>
      <c r="J6468">
        <v>1.3096538565275863E-5</v>
      </c>
      <c r="K6468">
        <v>6.1260417124437003</v>
      </c>
      <c r="L6468">
        <v>194.19391249347444</v>
      </c>
      <c r="M6468">
        <v>0</v>
      </c>
    </row>
    <row r="6469" spans="1:15" x14ac:dyDescent="0.15">
      <c r="A6469">
        <v>319</v>
      </c>
      <c r="B6469" t="s">
        <v>137</v>
      </c>
      <c r="C6469" t="s">
        <v>464</v>
      </c>
      <c r="D6469">
        <v>11</v>
      </c>
      <c r="E6469">
        <v>14433984.375</v>
      </c>
      <c r="F6469">
        <v>14451464.84375</v>
      </c>
      <c r="G6469">
        <v>14442724.609375</v>
      </c>
      <c r="H6469">
        <v>26236448.808078356</v>
      </c>
      <c r="I6469">
        <v>3.593720143646458E-7</v>
      </c>
      <c r="J6469">
        <v>1.2893092823593467E-5</v>
      </c>
      <c r="K6469">
        <v>3.7804147445869432</v>
      </c>
      <c r="L6469">
        <v>81.658582557531176</v>
      </c>
      <c r="M6469">
        <v>0</v>
      </c>
    </row>
    <row r="6470" spans="1:15" x14ac:dyDescent="0.15">
      <c r="A6470">
        <v>319</v>
      </c>
      <c r="B6470" t="s">
        <v>137</v>
      </c>
      <c r="C6470" t="s">
        <v>464</v>
      </c>
      <c r="D6470">
        <v>12</v>
      </c>
      <c r="E6470">
        <v>14433984.375</v>
      </c>
      <c r="F6470">
        <v>14442724.609375</v>
      </c>
      <c r="G6470">
        <v>14438354.4921875</v>
      </c>
      <c r="H6470">
        <v>18572121.822402105</v>
      </c>
      <c r="I6470">
        <v>2.5884894078426107E-7</v>
      </c>
      <c r="J6470">
        <v>1.2792569750013082E-5</v>
      </c>
      <c r="K6470">
        <v>2.6760604565529342</v>
      </c>
      <c r="L6470">
        <v>28.63046015701692</v>
      </c>
      <c r="M6470">
        <v>0</v>
      </c>
    </row>
    <row r="6471" spans="1:15" x14ac:dyDescent="0.15">
      <c r="A6471">
        <v>319</v>
      </c>
      <c r="B6471" t="s">
        <v>137</v>
      </c>
      <c r="C6471" t="s">
        <v>464</v>
      </c>
      <c r="D6471">
        <v>13</v>
      </c>
      <c r="E6471">
        <v>14433984.375</v>
      </c>
      <c r="F6471">
        <v>14438354.4921875</v>
      </c>
      <c r="G6471">
        <v>14436169.43359375</v>
      </c>
      <c r="H6471">
        <v>14856453.111667287</v>
      </c>
      <c r="I6471">
        <v>2.088854123705056E-7</v>
      </c>
      <c r="J6471">
        <v>1.2742606221599327E-5</v>
      </c>
      <c r="K6471">
        <v>2.1406690671611965</v>
      </c>
      <c r="L6471">
        <v>2.9113240877840743</v>
      </c>
      <c r="M6471">
        <v>0</v>
      </c>
    </row>
    <row r="6472" spans="1:15" x14ac:dyDescent="0.15">
      <c r="A6472">
        <v>319</v>
      </c>
      <c r="B6472" t="s">
        <v>137</v>
      </c>
      <c r="C6472" t="s">
        <v>464</v>
      </c>
      <c r="D6472">
        <v>14</v>
      </c>
      <c r="E6472">
        <v>14433984.375</v>
      </c>
      <c r="F6472">
        <v>14436169.43359375</v>
      </c>
      <c r="G6472">
        <v>14435076.904296875</v>
      </c>
      <c r="H6472">
        <v>13027326.722512307</v>
      </c>
      <c r="I6472">
        <v>1.8397610396659894E-7</v>
      </c>
      <c r="J6472">
        <v>1.271769691319542E-5</v>
      </c>
      <c r="K6472">
        <v>1.8771099086082512</v>
      </c>
      <c r="L6472">
        <v>-9.7522873699794754</v>
      </c>
      <c r="M6472">
        <v>0</v>
      </c>
    </row>
    <row r="6473" spans="1:15" x14ac:dyDescent="0.15">
      <c r="A6473">
        <v>319</v>
      </c>
      <c r="B6473" t="s">
        <v>137</v>
      </c>
      <c r="C6473" t="s">
        <v>464</v>
      </c>
      <c r="D6473">
        <v>15</v>
      </c>
      <c r="E6473">
        <v>14435076.904296875</v>
      </c>
      <c r="F6473">
        <v>14436169.43359375</v>
      </c>
      <c r="G6473">
        <v>14435623.168945313</v>
      </c>
      <c r="H6473">
        <v>13939459.632658252</v>
      </c>
      <c r="I6473">
        <v>1.9642409896843172E-7</v>
      </c>
      <c r="J6473">
        <v>1.2730144908197253E-5</v>
      </c>
      <c r="K6473">
        <v>2.0085393077530393</v>
      </c>
      <c r="L6473">
        <v>-3.4370773639646792</v>
      </c>
      <c r="M6473">
        <v>0</v>
      </c>
    </row>
    <row r="6474" spans="1:15" x14ac:dyDescent="0.15">
      <c r="A6474">
        <v>319</v>
      </c>
      <c r="B6474" t="s">
        <v>137</v>
      </c>
      <c r="C6474" t="s">
        <v>464</v>
      </c>
      <c r="D6474">
        <v>16</v>
      </c>
      <c r="E6474">
        <v>14435623.168945313</v>
      </c>
      <c r="F6474">
        <v>14436169.43359375</v>
      </c>
      <c r="G6474">
        <v>14435896.301269531</v>
      </c>
      <c r="H6474">
        <v>14397321.873766042</v>
      </c>
      <c r="I6474">
        <v>2.0265273374613199E-7</v>
      </c>
      <c r="J6474">
        <v>1.2736373542974953E-5</v>
      </c>
      <c r="K6474">
        <v>2.0745127624661843</v>
      </c>
      <c r="L6474">
        <v>-0.26721186338874309</v>
      </c>
      <c r="M6474">
        <v>0</v>
      </c>
    </row>
    <row r="6475" spans="1:15" x14ac:dyDescent="0.15">
      <c r="A6475">
        <v>319</v>
      </c>
      <c r="B6475" t="s">
        <v>137</v>
      </c>
      <c r="C6475" t="s">
        <v>465</v>
      </c>
      <c r="D6475">
        <v>16</v>
      </c>
      <c r="E6475">
        <v>14435623.168945313</v>
      </c>
      <c r="F6475">
        <v>14436169.43359375</v>
      </c>
      <c r="G6475">
        <v>14435896.301269531</v>
      </c>
      <c r="H6475">
        <v>14397321.873766042</v>
      </c>
      <c r="I6475">
        <v>2.0265273374613199E-7</v>
      </c>
      <c r="J6475">
        <v>1.2736373542974953E-5</v>
      </c>
      <c r="K6475">
        <v>2.0745127624661843</v>
      </c>
      <c r="L6475">
        <v>-0.26721186338874309</v>
      </c>
      <c r="M6475">
        <v>0</v>
      </c>
      <c r="N6475" t="s">
        <v>466</v>
      </c>
      <c r="O6475" t="s">
        <v>467</v>
      </c>
    </row>
    <row r="6476" spans="1:15" x14ac:dyDescent="0.15">
      <c r="A6476">
        <v>320</v>
      </c>
      <c r="B6476" t="s">
        <v>138</v>
      </c>
      <c r="C6476" t="s">
        <v>461</v>
      </c>
      <c r="D6476">
        <v>0</v>
      </c>
      <c r="E6476">
        <v>100000</v>
      </c>
      <c r="F6476">
        <v>12000000</v>
      </c>
      <c r="G6476">
        <v>100000</v>
      </c>
      <c r="H6476">
        <v>-13207.663837855653</v>
      </c>
      <c r="I6476">
        <v>-2.268698823835447E-5</v>
      </c>
      <c r="J6476">
        <v>-1.0153267429125649E-5</v>
      </c>
      <c r="K6476">
        <v>-1.9030947167973209E-3</v>
      </c>
      <c r="L6476">
        <v>-113.20766383785565</v>
      </c>
      <c r="M6476">
        <v>0</v>
      </c>
      <c r="O6476" t="s">
        <v>462</v>
      </c>
    </row>
    <row r="6477" spans="1:15" x14ac:dyDescent="0.15">
      <c r="A6477">
        <v>320</v>
      </c>
      <c r="B6477" t="s">
        <v>138</v>
      </c>
      <c r="C6477" t="s">
        <v>461</v>
      </c>
      <c r="D6477">
        <v>0</v>
      </c>
      <c r="E6477">
        <v>100000</v>
      </c>
      <c r="F6477">
        <v>12000000</v>
      </c>
      <c r="G6477">
        <v>12000000</v>
      </c>
      <c r="H6477">
        <v>16517021950.356489</v>
      </c>
      <c r="I6477">
        <v>6.0791687444559747E-5</v>
      </c>
      <c r="J6477">
        <v>7.332540825378857E-5</v>
      </c>
      <c r="K6477">
        <v>2379.9407371994589</v>
      </c>
      <c r="L6477">
        <v>137541.84958630407</v>
      </c>
      <c r="M6477">
        <v>0</v>
      </c>
      <c r="O6477" t="s">
        <v>463</v>
      </c>
    </row>
    <row r="6478" spans="1:15" x14ac:dyDescent="0.15">
      <c r="A6478">
        <v>320</v>
      </c>
      <c r="B6478" t="s">
        <v>138</v>
      </c>
      <c r="C6478" t="s">
        <v>464</v>
      </c>
      <c r="D6478">
        <v>1</v>
      </c>
      <c r="E6478">
        <v>100000</v>
      </c>
      <c r="F6478">
        <v>12000000</v>
      </c>
      <c r="G6478">
        <v>6050000</v>
      </c>
      <c r="H6478">
        <v>-60581.698548809523</v>
      </c>
      <c r="I6478">
        <v>-1.4690433377761581E-5</v>
      </c>
      <c r="J6478">
        <v>-2.156712568532759E-6</v>
      </c>
      <c r="K6478">
        <v>-8.7292281101519782E-3</v>
      </c>
      <c r="L6478">
        <v>-101.00135038923652</v>
      </c>
      <c r="M6478">
        <v>0</v>
      </c>
    </row>
    <row r="6479" spans="1:15" x14ac:dyDescent="0.15">
      <c r="A6479">
        <v>320</v>
      </c>
      <c r="B6479" t="s">
        <v>138</v>
      </c>
      <c r="C6479" t="s">
        <v>464</v>
      </c>
      <c r="D6479">
        <v>2</v>
      </c>
      <c r="E6479">
        <v>6050000</v>
      </c>
      <c r="F6479">
        <v>12000000</v>
      </c>
      <c r="G6479">
        <v>9025000</v>
      </c>
      <c r="H6479">
        <v>-293230.16203826002</v>
      </c>
      <c r="I6479">
        <v>-1.0479986083864771E-5</v>
      </c>
      <c r="J6479">
        <v>2.0537347253640501E-6</v>
      </c>
      <c r="K6479">
        <v>-4.2251588095479346E-2</v>
      </c>
      <c r="L6479">
        <v>-103.24908766801396</v>
      </c>
      <c r="M6479">
        <v>0</v>
      </c>
    </row>
    <row r="6480" spans="1:15" x14ac:dyDescent="0.15">
      <c r="A6480">
        <v>320</v>
      </c>
      <c r="B6480" t="s">
        <v>138</v>
      </c>
      <c r="C6480" t="s">
        <v>464</v>
      </c>
      <c r="D6480">
        <v>3</v>
      </c>
      <c r="E6480">
        <v>9025000</v>
      </c>
      <c r="F6480">
        <v>12000000</v>
      </c>
      <c r="G6480">
        <v>10512500</v>
      </c>
      <c r="H6480">
        <v>-24566018.337369464</v>
      </c>
      <c r="I6480">
        <v>-5.2912895744795334E-6</v>
      </c>
      <c r="J6480">
        <v>7.2424312347492878E-6</v>
      </c>
      <c r="K6480">
        <v>-3.5397221101732952</v>
      </c>
      <c r="L6480">
        <v>-333.68388430315781</v>
      </c>
      <c r="M6480">
        <v>0</v>
      </c>
    </row>
    <row r="6481" spans="1:15" x14ac:dyDescent="0.15">
      <c r="A6481">
        <v>320</v>
      </c>
      <c r="B6481" t="s">
        <v>138</v>
      </c>
      <c r="C6481" t="s">
        <v>464</v>
      </c>
      <c r="D6481">
        <v>4</v>
      </c>
      <c r="E6481">
        <v>10512500</v>
      </c>
      <c r="F6481">
        <v>12000000</v>
      </c>
      <c r="G6481">
        <v>11256250</v>
      </c>
      <c r="H6481">
        <v>759724148.68442059</v>
      </c>
      <c r="I6481">
        <v>5.8025147340315463E-6</v>
      </c>
      <c r="J6481">
        <v>1.8336235543260368E-5</v>
      </c>
      <c r="K6481">
        <v>109.46879261422829</v>
      </c>
      <c r="L6481">
        <v>6649.3539028044024</v>
      </c>
      <c r="M6481">
        <v>0</v>
      </c>
    </row>
    <row r="6482" spans="1:15" x14ac:dyDescent="0.15">
      <c r="A6482">
        <v>320</v>
      </c>
      <c r="B6482" t="s">
        <v>138</v>
      </c>
      <c r="C6482" t="s">
        <v>464</v>
      </c>
      <c r="D6482">
        <v>5</v>
      </c>
      <c r="E6482">
        <v>10512500</v>
      </c>
      <c r="F6482">
        <v>11256250</v>
      </c>
      <c r="G6482">
        <v>10884375</v>
      </c>
      <c r="H6482">
        <v>-89879710.693040028</v>
      </c>
      <c r="I6482">
        <v>-2.4414485565763911E-6</v>
      </c>
      <c r="J6482">
        <v>1.009227225265243E-5</v>
      </c>
      <c r="K6482">
        <v>-12.950784080144118</v>
      </c>
      <c r="L6482">
        <v>-925.76822916373271</v>
      </c>
      <c r="M6482">
        <v>0</v>
      </c>
    </row>
    <row r="6483" spans="1:15" x14ac:dyDescent="0.15">
      <c r="A6483">
        <v>320</v>
      </c>
      <c r="B6483" t="s">
        <v>138</v>
      </c>
      <c r="C6483" t="s">
        <v>464</v>
      </c>
      <c r="D6483">
        <v>6</v>
      </c>
      <c r="E6483">
        <v>10884375</v>
      </c>
      <c r="F6483">
        <v>11256250</v>
      </c>
      <c r="G6483">
        <v>11070312.5</v>
      </c>
      <c r="H6483">
        <v>35371905.496526748</v>
      </c>
      <c r="I6483">
        <v>4.7511160182903176E-7</v>
      </c>
      <c r="J6483">
        <v>1.3008832411057853E-5</v>
      </c>
      <c r="K6483">
        <v>5.0967443826480183</v>
      </c>
      <c r="L6483">
        <v>219.52038839487818</v>
      </c>
      <c r="M6483">
        <v>0</v>
      </c>
    </row>
    <row r="6484" spans="1:15" x14ac:dyDescent="0.15">
      <c r="A6484">
        <v>320</v>
      </c>
      <c r="B6484" t="s">
        <v>138</v>
      </c>
      <c r="C6484" t="s">
        <v>464</v>
      </c>
      <c r="D6484">
        <v>7</v>
      </c>
      <c r="E6484">
        <v>10884375</v>
      </c>
      <c r="F6484">
        <v>11070312.5</v>
      </c>
      <c r="G6484">
        <v>10977343.75</v>
      </c>
      <c r="H6484">
        <v>-75522913.393214703</v>
      </c>
      <c r="I6484">
        <v>-1.5600257141720673E-6</v>
      </c>
      <c r="J6484">
        <v>1.0973695095056754E-5</v>
      </c>
      <c r="K6484">
        <v>-10.882110511006429</v>
      </c>
      <c r="L6484">
        <v>-787.98896265970268</v>
      </c>
      <c r="M6484">
        <v>0</v>
      </c>
    </row>
    <row r="6485" spans="1:15" x14ac:dyDescent="0.15">
      <c r="A6485">
        <v>320</v>
      </c>
      <c r="B6485" t="s">
        <v>138</v>
      </c>
      <c r="C6485" t="s">
        <v>464</v>
      </c>
      <c r="D6485">
        <v>8</v>
      </c>
      <c r="E6485">
        <v>10977343.75</v>
      </c>
      <c r="F6485">
        <v>11070312.5</v>
      </c>
      <c r="G6485">
        <v>11023828.125</v>
      </c>
      <c r="H6485">
        <v>-36102366.584640287</v>
      </c>
      <c r="I6485">
        <v>-5.9223792417100997E-7</v>
      </c>
      <c r="J6485">
        <v>1.1941482885057811E-5</v>
      </c>
      <c r="K6485">
        <v>-5.201996655470901</v>
      </c>
      <c r="L6485">
        <v>-427.49391749647117</v>
      </c>
      <c r="M6485">
        <v>0</v>
      </c>
    </row>
    <row r="6486" spans="1:15" x14ac:dyDescent="0.15">
      <c r="A6486">
        <v>320</v>
      </c>
      <c r="B6486" t="s">
        <v>138</v>
      </c>
      <c r="C6486" t="s">
        <v>464</v>
      </c>
      <c r="D6486">
        <v>9</v>
      </c>
      <c r="E6486">
        <v>11023828.125</v>
      </c>
      <c r="F6486">
        <v>11070312.5</v>
      </c>
      <c r="G6486">
        <v>11047070.3125</v>
      </c>
      <c r="H6486">
        <v>-4740525.2209550375</v>
      </c>
      <c r="I6486">
        <v>-7.011750317696386E-8</v>
      </c>
      <c r="J6486">
        <v>1.2463603306051857E-5</v>
      </c>
      <c r="K6486">
        <v>-0.68306315284813524</v>
      </c>
      <c r="L6486">
        <v>-142.91205801044853</v>
      </c>
      <c r="M6486">
        <v>0</v>
      </c>
    </row>
    <row r="6487" spans="1:15" x14ac:dyDescent="0.15">
      <c r="A6487">
        <v>320</v>
      </c>
      <c r="B6487" t="s">
        <v>138</v>
      </c>
      <c r="C6487" t="s">
        <v>464</v>
      </c>
      <c r="D6487">
        <v>10</v>
      </c>
      <c r="E6487">
        <v>11047070.3125</v>
      </c>
      <c r="F6487">
        <v>11070312.5</v>
      </c>
      <c r="G6487">
        <v>11058691.40625</v>
      </c>
      <c r="H6487">
        <v>14168715.149482444</v>
      </c>
      <c r="I6487">
        <v>1.9954448037092499E-7</v>
      </c>
      <c r="J6487">
        <v>1.2733265289599746E-5</v>
      </c>
      <c r="K6487">
        <v>2.0415727774279908</v>
      </c>
      <c r="L6487">
        <v>28.122891117793223</v>
      </c>
      <c r="M6487">
        <v>0</v>
      </c>
    </row>
    <row r="6488" spans="1:15" x14ac:dyDescent="0.15">
      <c r="A6488">
        <v>320</v>
      </c>
      <c r="B6488" t="s">
        <v>138</v>
      </c>
      <c r="C6488" t="s">
        <v>464</v>
      </c>
      <c r="D6488">
        <v>11</v>
      </c>
      <c r="E6488">
        <v>11047070.3125</v>
      </c>
      <c r="F6488">
        <v>11058691.40625</v>
      </c>
      <c r="G6488">
        <v>11052880.859375</v>
      </c>
      <c r="H6488">
        <v>4434182.1992718009</v>
      </c>
      <c r="I6488">
        <v>6.3984528409843173E-8</v>
      </c>
      <c r="J6488">
        <v>1.2597705337638664E-5</v>
      </c>
      <c r="K6488">
        <v>0.63892213038948453</v>
      </c>
      <c r="L6488">
        <v>-59.882113489798911</v>
      </c>
      <c r="M6488">
        <v>0</v>
      </c>
    </row>
    <row r="6489" spans="1:15" x14ac:dyDescent="0.15">
      <c r="A6489">
        <v>320</v>
      </c>
      <c r="B6489" t="s">
        <v>138</v>
      </c>
      <c r="C6489" t="s">
        <v>464</v>
      </c>
      <c r="D6489">
        <v>12</v>
      </c>
      <c r="E6489">
        <v>11052880.859375</v>
      </c>
      <c r="F6489">
        <v>11058691.40625</v>
      </c>
      <c r="G6489">
        <v>11055786.1328125</v>
      </c>
      <c r="H6489">
        <v>9230653.2722289171</v>
      </c>
      <c r="I6489">
        <v>1.3158151720062517E-7</v>
      </c>
      <c r="J6489">
        <v>1.2665302326429446E-5</v>
      </c>
      <c r="K6489">
        <v>1.3300465313643866</v>
      </c>
      <c r="L6489">
        <v>-16.50839513950768</v>
      </c>
      <c r="M6489">
        <v>0</v>
      </c>
    </row>
    <row r="6490" spans="1:15" x14ac:dyDescent="0.15">
      <c r="A6490">
        <v>320</v>
      </c>
      <c r="B6490" t="s">
        <v>138</v>
      </c>
      <c r="C6490" t="s">
        <v>464</v>
      </c>
      <c r="D6490">
        <v>13</v>
      </c>
      <c r="E6490">
        <v>11055786.1328125</v>
      </c>
      <c r="F6490">
        <v>11058691.40625</v>
      </c>
      <c r="G6490">
        <v>11057238.76953125</v>
      </c>
      <c r="H6490">
        <v>11681835.07088821</v>
      </c>
      <c r="I6490">
        <v>1.6551650138968341E-7</v>
      </c>
      <c r="J6490">
        <v>1.2699237310618505E-5</v>
      </c>
      <c r="K6490">
        <v>1.683237768528371</v>
      </c>
      <c r="L6490">
        <v>5.6487547603481714</v>
      </c>
      <c r="M6490">
        <v>0</v>
      </c>
    </row>
    <row r="6491" spans="1:15" x14ac:dyDescent="0.15">
      <c r="A6491">
        <v>320</v>
      </c>
      <c r="B6491" t="s">
        <v>138</v>
      </c>
      <c r="C6491" t="s">
        <v>464</v>
      </c>
      <c r="D6491">
        <v>14</v>
      </c>
      <c r="E6491">
        <v>11055786.1328125</v>
      </c>
      <c r="F6491">
        <v>11057238.76953125</v>
      </c>
      <c r="G6491">
        <v>11056512.451171875</v>
      </c>
      <c r="H6491">
        <v>10451840.357552068</v>
      </c>
      <c r="I6491">
        <v>1.4853802552065814E-7</v>
      </c>
      <c r="J6491">
        <v>1.2682258834749479E-5</v>
      </c>
      <c r="K6491">
        <v>1.5060076035744838</v>
      </c>
      <c r="L6491">
        <v>-5.4689224680040747</v>
      </c>
      <c r="M6491">
        <v>0</v>
      </c>
    </row>
    <row r="6492" spans="1:15" x14ac:dyDescent="0.15">
      <c r="A6492">
        <v>320</v>
      </c>
      <c r="B6492" t="s">
        <v>138</v>
      </c>
      <c r="C6492" t="s">
        <v>464</v>
      </c>
      <c r="D6492">
        <v>15</v>
      </c>
      <c r="E6492">
        <v>11056512.451171875</v>
      </c>
      <c r="F6492">
        <v>11057238.76953125</v>
      </c>
      <c r="G6492">
        <v>11056875.610351563</v>
      </c>
      <c r="H6492">
        <v>11065689.992291059</v>
      </c>
      <c r="I6492">
        <v>1.5702389158143718E-7</v>
      </c>
      <c r="J6492">
        <v>1.2690744700810258E-5</v>
      </c>
      <c r="K6492">
        <v>1.5944573105871214</v>
      </c>
      <c r="L6492">
        <v>7.9718559293953967E-2</v>
      </c>
      <c r="M6492">
        <v>0</v>
      </c>
    </row>
    <row r="6493" spans="1:15" x14ac:dyDescent="0.15">
      <c r="A6493">
        <v>320</v>
      </c>
      <c r="B6493" t="s">
        <v>138</v>
      </c>
      <c r="C6493" t="s">
        <v>465</v>
      </c>
      <c r="D6493">
        <v>15</v>
      </c>
      <c r="E6493">
        <v>11056512.451171875</v>
      </c>
      <c r="F6493">
        <v>11057238.76953125</v>
      </c>
      <c r="G6493">
        <v>11056875.610351563</v>
      </c>
      <c r="H6493">
        <v>11065689.992291059</v>
      </c>
      <c r="I6493">
        <v>1.5702389158143718E-7</v>
      </c>
      <c r="J6493">
        <v>1.2690744700810258E-5</v>
      </c>
      <c r="K6493">
        <v>1.5944573105871214</v>
      </c>
      <c r="L6493">
        <v>7.9718559293953967E-2</v>
      </c>
      <c r="M6493">
        <v>0</v>
      </c>
      <c r="N6493" t="s">
        <v>466</v>
      </c>
      <c r="O6493" t="s">
        <v>467</v>
      </c>
    </row>
    <row r="6494" spans="1:15" x14ac:dyDescent="0.15">
      <c r="A6494">
        <v>321</v>
      </c>
      <c r="B6494" t="s">
        <v>139</v>
      </c>
      <c r="C6494" t="s">
        <v>461</v>
      </c>
      <c r="D6494">
        <v>0</v>
      </c>
      <c r="E6494">
        <v>100000</v>
      </c>
      <c r="F6494">
        <v>12000000</v>
      </c>
      <c r="G6494">
        <v>100000</v>
      </c>
      <c r="H6494">
        <v>-12350.315553740997</v>
      </c>
      <c r="I6494">
        <v>-2.3069433564442458E-5</v>
      </c>
      <c r="J6494">
        <v>-1.0610768743620263E-5</v>
      </c>
      <c r="K6494">
        <v>-1.9873250446361909E-3</v>
      </c>
      <c r="L6494">
        <v>-112.350315553741</v>
      </c>
      <c r="M6494">
        <v>0</v>
      </c>
      <c r="O6494" t="s">
        <v>462</v>
      </c>
    </row>
    <row r="6495" spans="1:15" x14ac:dyDescent="0.15">
      <c r="A6495">
        <v>321</v>
      </c>
      <c r="B6495" t="s">
        <v>139</v>
      </c>
      <c r="C6495" t="s">
        <v>461</v>
      </c>
      <c r="D6495">
        <v>0</v>
      </c>
      <c r="E6495">
        <v>100000</v>
      </c>
      <c r="F6495">
        <v>12000000</v>
      </c>
      <c r="G6495">
        <v>12000000</v>
      </c>
      <c r="H6495">
        <v>3663262080.2222385</v>
      </c>
      <c r="I6495">
        <v>1.962460618973384E-5</v>
      </c>
      <c r="J6495">
        <v>3.2083271010556035E-5</v>
      </c>
      <c r="K6495">
        <v>589.46611083848256</v>
      </c>
      <c r="L6495">
        <v>30427.184001851987</v>
      </c>
      <c r="M6495">
        <v>0</v>
      </c>
      <c r="O6495" t="s">
        <v>463</v>
      </c>
    </row>
    <row r="6496" spans="1:15" x14ac:dyDescent="0.15">
      <c r="A6496">
        <v>321</v>
      </c>
      <c r="B6496" t="s">
        <v>139</v>
      </c>
      <c r="C6496" t="s">
        <v>464</v>
      </c>
      <c r="D6496">
        <v>1</v>
      </c>
      <c r="E6496">
        <v>100000</v>
      </c>
      <c r="F6496">
        <v>12000000</v>
      </c>
      <c r="G6496">
        <v>6050000</v>
      </c>
      <c r="H6496">
        <v>-52327.381160125587</v>
      </c>
      <c r="I6496">
        <v>-1.516229064925524E-5</v>
      </c>
      <c r="J6496">
        <v>-2.7036258284330464E-6</v>
      </c>
      <c r="K6496">
        <v>-8.4201504526126708E-3</v>
      </c>
      <c r="L6496">
        <v>-100.86491539107645</v>
      </c>
      <c r="M6496">
        <v>0</v>
      </c>
    </row>
    <row r="6497" spans="1:13" x14ac:dyDescent="0.15">
      <c r="A6497">
        <v>321</v>
      </c>
      <c r="B6497" t="s">
        <v>139</v>
      </c>
      <c r="C6497" t="s">
        <v>464</v>
      </c>
      <c r="D6497">
        <v>2</v>
      </c>
      <c r="E6497">
        <v>6050000</v>
      </c>
      <c r="F6497">
        <v>12000000</v>
      </c>
      <c r="G6497">
        <v>9025000</v>
      </c>
      <c r="H6497">
        <v>-217508.94016004584</v>
      </c>
      <c r="I6497">
        <v>-1.1026071581829249E-5</v>
      </c>
      <c r="J6497">
        <v>1.4325932389929436E-6</v>
      </c>
      <c r="K6497">
        <v>-3.4999993508781142E-2</v>
      </c>
      <c r="L6497">
        <v>-102.41007135911408</v>
      </c>
      <c r="M6497">
        <v>0</v>
      </c>
    </row>
    <row r="6498" spans="1:13" x14ac:dyDescent="0.15">
      <c r="A6498">
        <v>321</v>
      </c>
      <c r="B6498" t="s">
        <v>139</v>
      </c>
      <c r="C6498" t="s">
        <v>464</v>
      </c>
      <c r="D6498">
        <v>3</v>
      </c>
      <c r="E6498">
        <v>9025000</v>
      </c>
      <c r="F6498">
        <v>12000000</v>
      </c>
      <c r="G6498">
        <v>10512500</v>
      </c>
      <c r="H6498">
        <v>-2404339.9774878966</v>
      </c>
      <c r="I6498">
        <v>-7.5031572182703128E-6</v>
      </c>
      <c r="J6498">
        <v>4.9555076025518806E-6</v>
      </c>
      <c r="K6498">
        <v>-0.38688930920751746</v>
      </c>
      <c r="L6498">
        <v>-122.87124829952815</v>
      </c>
      <c r="M6498">
        <v>0</v>
      </c>
    </row>
    <row r="6499" spans="1:13" x14ac:dyDescent="0.15">
      <c r="A6499">
        <v>321</v>
      </c>
      <c r="B6499" t="s">
        <v>139</v>
      </c>
      <c r="C6499" t="s">
        <v>464</v>
      </c>
      <c r="D6499">
        <v>4</v>
      </c>
      <c r="E6499">
        <v>10512500</v>
      </c>
      <c r="F6499">
        <v>12000000</v>
      </c>
      <c r="G6499">
        <v>11256250</v>
      </c>
      <c r="H6499">
        <v>-88480560.585334197</v>
      </c>
      <c r="I6499">
        <v>-2.9508085126321163E-6</v>
      </c>
      <c r="J6499">
        <v>9.5078563081900771E-6</v>
      </c>
      <c r="K6499">
        <v>-14.237663260467983</v>
      </c>
      <c r="L6499">
        <v>-886.05717343994843</v>
      </c>
      <c r="M6499">
        <v>0</v>
      </c>
    </row>
    <row r="6500" spans="1:13" x14ac:dyDescent="0.15">
      <c r="A6500">
        <v>321</v>
      </c>
      <c r="B6500" t="s">
        <v>139</v>
      </c>
      <c r="C6500" t="s">
        <v>464</v>
      </c>
      <c r="D6500">
        <v>5</v>
      </c>
      <c r="E6500">
        <v>11256250</v>
      </c>
      <c r="F6500">
        <v>12000000</v>
      </c>
      <c r="G6500">
        <v>11628125</v>
      </c>
      <c r="H6500">
        <v>424575288.67446595</v>
      </c>
      <c r="I6500">
        <v>3.7278828512808322E-6</v>
      </c>
      <c r="J6500">
        <v>1.6186547672103026E-5</v>
      </c>
      <c r="K6500">
        <v>68.319639352115431</v>
      </c>
      <c r="L6500">
        <v>3551.2790211187612</v>
      </c>
      <c r="M6500">
        <v>0</v>
      </c>
    </row>
    <row r="6501" spans="1:13" x14ac:dyDescent="0.15">
      <c r="A6501">
        <v>321</v>
      </c>
      <c r="B6501" t="s">
        <v>139</v>
      </c>
      <c r="C6501" t="s">
        <v>464</v>
      </c>
      <c r="D6501">
        <v>6</v>
      </c>
      <c r="E6501">
        <v>11256250</v>
      </c>
      <c r="F6501">
        <v>11628125</v>
      </c>
      <c r="G6501">
        <v>11442187.5</v>
      </c>
      <c r="H6501">
        <v>-53292876.725108311</v>
      </c>
      <c r="I6501">
        <v>-9.4053639492534646E-7</v>
      </c>
      <c r="J6501">
        <v>1.1518128425896847E-5</v>
      </c>
      <c r="K6501">
        <v>-8.5755111402344646</v>
      </c>
      <c r="L6501">
        <v>-565.757764632928</v>
      </c>
      <c r="M6501">
        <v>0</v>
      </c>
    </row>
    <row r="6502" spans="1:13" x14ac:dyDescent="0.15">
      <c r="A6502">
        <v>321</v>
      </c>
      <c r="B6502" t="s">
        <v>139</v>
      </c>
      <c r="C6502" t="s">
        <v>464</v>
      </c>
      <c r="D6502">
        <v>7</v>
      </c>
      <c r="E6502">
        <v>11442187.5</v>
      </c>
      <c r="F6502">
        <v>11628125</v>
      </c>
      <c r="G6502">
        <v>11535156.25</v>
      </c>
      <c r="H6502">
        <v>100021215.18849</v>
      </c>
      <c r="I6502">
        <v>1.1933476008723397E-6</v>
      </c>
      <c r="J6502">
        <v>1.3652012421694533E-5</v>
      </c>
      <c r="K6502">
        <v>16.094703416612035</v>
      </c>
      <c r="L6502">
        <v>767.09891934485074</v>
      </c>
      <c r="M6502">
        <v>0</v>
      </c>
    </row>
    <row r="6503" spans="1:13" x14ac:dyDescent="0.15">
      <c r="A6503">
        <v>321</v>
      </c>
      <c r="B6503" t="s">
        <v>139</v>
      </c>
      <c r="C6503" t="s">
        <v>464</v>
      </c>
      <c r="D6503">
        <v>8</v>
      </c>
      <c r="E6503">
        <v>11442187.5</v>
      </c>
      <c r="F6503">
        <v>11535156.25</v>
      </c>
      <c r="G6503">
        <v>11488671.875</v>
      </c>
      <c r="H6503">
        <v>5629287.6609411184</v>
      </c>
      <c r="I6503">
        <v>8.0580744574795866E-8</v>
      </c>
      <c r="J6503">
        <v>1.2539245565396989E-5</v>
      </c>
      <c r="K6503">
        <v>0.90582498101929698</v>
      </c>
      <c r="L6503">
        <v>-51.001406235730634</v>
      </c>
      <c r="M6503">
        <v>0</v>
      </c>
    </row>
    <row r="6504" spans="1:13" x14ac:dyDescent="0.15">
      <c r="A6504">
        <v>321</v>
      </c>
      <c r="B6504" t="s">
        <v>139</v>
      </c>
      <c r="C6504" t="s">
        <v>464</v>
      </c>
      <c r="D6504">
        <v>9</v>
      </c>
      <c r="E6504">
        <v>11488671.875</v>
      </c>
      <c r="F6504">
        <v>11535156.25</v>
      </c>
      <c r="G6504">
        <v>11511914.0625</v>
      </c>
      <c r="H6504">
        <v>47965870.73598028</v>
      </c>
      <c r="I6504">
        <v>6.250045543561953E-7</v>
      </c>
      <c r="J6504">
        <v>1.3083669375178389E-5</v>
      </c>
      <c r="K6504">
        <v>7.7183271784923377</v>
      </c>
      <c r="L6504">
        <v>316.66286314826527</v>
      </c>
      <c r="M6504">
        <v>0</v>
      </c>
    </row>
    <row r="6505" spans="1:13" x14ac:dyDescent="0.15">
      <c r="A6505">
        <v>321</v>
      </c>
      <c r="B6505" t="s">
        <v>139</v>
      </c>
      <c r="C6505" t="s">
        <v>464</v>
      </c>
      <c r="D6505">
        <v>10</v>
      </c>
      <c r="E6505">
        <v>11488671.875</v>
      </c>
      <c r="F6505">
        <v>11511914.0625</v>
      </c>
      <c r="G6505">
        <v>11500292.96875</v>
      </c>
      <c r="H6505">
        <v>25637774.195510112</v>
      </c>
      <c r="I6505">
        <v>3.498675129101112E-7</v>
      </c>
      <c r="J6505">
        <v>1.2808532333732305E-5</v>
      </c>
      <c r="K6505">
        <v>4.1254484977131964</v>
      </c>
      <c r="L6505">
        <v>122.93148761667378</v>
      </c>
      <c r="M6505">
        <v>0</v>
      </c>
    </row>
    <row r="6506" spans="1:13" x14ac:dyDescent="0.15">
      <c r="A6506">
        <v>321</v>
      </c>
      <c r="B6506" t="s">
        <v>139</v>
      </c>
      <c r="C6506" t="s">
        <v>464</v>
      </c>
      <c r="D6506">
        <v>11</v>
      </c>
      <c r="E6506">
        <v>11488671.875</v>
      </c>
      <c r="F6506">
        <v>11500292.96875</v>
      </c>
      <c r="G6506">
        <v>11494482.421875</v>
      </c>
      <c r="H6506">
        <v>15350361.969099833</v>
      </c>
      <c r="I6506">
        <v>2.1450174830196408E-7</v>
      </c>
      <c r="J6506">
        <v>1.2673166569124157E-5</v>
      </c>
      <c r="K6506">
        <v>2.4700712020416744</v>
      </c>
      <c r="L6506">
        <v>33.545482133991165</v>
      </c>
      <c r="M6506">
        <v>0</v>
      </c>
    </row>
    <row r="6507" spans="1:13" x14ac:dyDescent="0.15">
      <c r="A6507">
        <v>321</v>
      </c>
      <c r="B6507" t="s">
        <v>139</v>
      </c>
      <c r="C6507" t="s">
        <v>464</v>
      </c>
      <c r="D6507">
        <v>12</v>
      </c>
      <c r="E6507">
        <v>11488671.875</v>
      </c>
      <c r="F6507">
        <v>11494482.421875</v>
      </c>
      <c r="G6507">
        <v>11491577.1484375</v>
      </c>
      <c r="H6507">
        <v>10419805.976124069</v>
      </c>
      <c r="I6507">
        <v>1.473608889114541E-7</v>
      </c>
      <c r="J6507">
        <v>1.2606025709733647E-5</v>
      </c>
      <c r="K6507">
        <v>1.6766811573756717</v>
      </c>
      <c r="L6507">
        <v>-9.3265803159069343</v>
      </c>
      <c r="M6507">
        <v>0</v>
      </c>
    </row>
    <row r="6508" spans="1:13" x14ac:dyDescent="0.15">
      <c r="A6508">
        <v>321</v>
      </c>
      <c r="B6508" t="s">
        <v>139</v>
      </c>
      <c r="C6508" t="s">
        <v>464</v>
      </c>
      <c r="D6508">
        <v>13</v>
      </c>
      <c r="E6508">
        <v>11491577.1484375</v>
      </c>
      <c r="F6508">
        <v>11494482.421875</v>
      </c>
      <c r="G6508">
        <v>11493029.78515625</v>
      </c>
      <c r="H6508">
        <v>12867521.348113392</v>
      </c>
      <c r="I6508">
        <v>1.8088672715548652E-7</v>
      </c>
      <c r="J6508">
        <v>1.263955154797768E-5</v>
      </c>
      <c r="K6508">
        <v>2.0705501269358795</v>
      </c>
      <c r="L6508">
        <v>11.959349176423066</v>
      </c>
      <c r="M6508">
        <v>0</v>
      </c>
    </row>
    <row r="6509" spans="1:13" x14ac:dyDescent="0.15">
      <c r="A6509">
        <v>321</v>
      </c>
      <c r="B6509" t="s">
        <v>139</v>
      </c>
      <c r="C6509" t="s">
        <v>464</v>
      </c>
      <c r="D6509">
        <v>14</v>
      </c>
      <c r="E6509">
        <v>11491577.1484375</v>
      </c>
      <c r="F6509">
        <v>11493029.78515625</v>
      </c>
      <c r="G6509">
        <v>11492303.466796875</v>
      </c>
      <c r="H6509">
        <v>11639312.891004181</v>
      </c>
      <c r="I6509">
        <v>1.6411304698185766E-7</v>
      </c>
      <c r="J6509">
        <v>1.2622777867804051E-5</v>
      </c>
      <c r="K6509">
        <v>1.8729155469750653</v>
      </c>
      <c r="L6509">
        <v>1.2791989406826887</v>
      </c>
      <c r="M6509">
        <v>0</v>
      </c>
    </row>
    <row r="6510" spans="1:13" x14ac:dyDescent="0.15">
      <c r="A6510">
        <v>321</v>
      </c>
      <c r="B6510" t="s">
        <v>139</v>
      </c>
      <c r="C6510" t="s">
        <v>464</v>
      </c>
      <c r="D6510">
        <v>15</v>
      </c>
      <c r="E6510">
        <v>11491577.1484375</v>
      </c>
      <c r="F6510">
        <v>11492303.466796875</v>
      </c>
      <c r="G6510">
        <v>11491940.307617188</v>
      </c>
      <c r="H6510">
        <v>11028500.320610318</v>
      </c>
      <c r="I6510">
        <v>1.5573465112474388E-7</v>
      </c>
      <c r="J6510">
        <v>1.2614399471946937E-5</v>
      </c>
      <c r="K6510">
        <v>1.7746279272425773</v>
      </c>
      <c r="L6510">
        <v>-4.0327392468240362</v>
      </c>
      <c r="M6510">
        <v>0</v>
      </c>
    </row>
    <row r="6511" spans="1:13" x14ac:dyDescent="0.15">
      <c r="A6511">
        <v>321</v>
      </c>
      <c r="B6511" t="s">
        <v>139</v>
      </c>
      <c r="C6511" t="s">
        <v>464</v>
      </c>
      <c r="D6511">
        <v>16</v>
      </c>
      <c r="E6511">
        <v>11491940.307617188</v>
      </c>
      <c r="F6511">
        <v>11492303.466796875</v>
      </c>
      <c r="G6511">
        <v>11492121.887207031</v>
      </c>
      <c r="H6511">
        <v>11333560.326295758</v>
      </c>
      <c r="I6511">
        <v>1.599221538934234E-7</v>
      </c>
      <c r="J6511">
        <v>1.2618586974715617E-5</v>
      </c>
      <c r="K6511">
        <v>1.8237160162697352</v>
      </c>
      <c r="L6511">
        <v>-1.3797413782026056</v>
      </c>
      <c r="M6511">
        <v>0</v>
      </c>
    </row>
    <row r="6512" spans="1:13" x14ac:dyDescent="0.15">
      <c r="A6512">
        <v>321</v>
      </c>
      <c r="B6512" t="s">
        <v>139</v>
      </c>
      <c r="C6512" t="s">
        <v>464</v>
      </c>
      <c r="D6512">
        <v>17</v>
      </c>
      <c r="E6512">
        <v>11492121.887207031</v>
      </c>
      <c r="F6512">
        <v>11492303.466796875</v>
      </c>
      <c r="G6512">
        <v>11492212.677001953</v>
      </c>
      <c r="H6512">
        <v>11486404.246537276</v>
      </c>
      <c r="I6512">
        <v>1.6201792052089995E-7</v>
      </c>
      <c r="J6512">
        <v>1.2620682741343093E-5</v>
      </c>
      <c r="K6512">
        <v>1.8483105741411199</v>
      </c>
      <c r="L6512">
        <v>-5.0542316157281518E-2</v>
      </c>
      <c r="M6512">
        <v>0</v>
      </c>
    </row>
    <row r="6513" spans="1:15" x14ac:dyDescent="0.15">
      <c r="A6513">
        <v>321</v>
      </c>
      <c r="B6513" t="s">
        <v>139</v>
      </c>
      <c r="C6513" t="s">
        <v>465</v>
      </c>
      <c r="D6513">
        <v>17</v>
      </c>
      <c r="E6513">
        <v>11492121.887207031</v>
      </c>
      <c r="F6513">
        <v>11492303.466796875</v>
      </c>
      <c r="G6513">
        <v>11492212.677001953</v>
      </c>
      <c r="H6513">
        <v>11486404.246537276</v>
      </c>
      <c r="I6513">
        <v>1.6201792052089995E-7</v>
      </c>
      <c r="J6513">
        <v>1.2620682741343093E-5</v>
      </c>
      <c r="K6513">
        <v>1.8483105741411199</v>
      </c>
      <c r="L6513">
        <v>-5.0542316157281518E-2</v>
      </c>
      <c r="M6513">
        <v>0</v>
      </c>
      <c r="N6513" t="s">
        <v>466</v>
      </c>
      <c r="O6513" t="s">
        <v>467</v>
      </c>
    </row>
    <row r="6514" spans="1:15" x14ac:dyDescent="0.15">
      <c r="A6514">
        <v>322</v>
      </c>
      <c r="B6514" t="s">
        <v>140</v>
      </c>
      <c r="C6514" t="s">
        <v>461</v>
      </c>
      <c r="D6514">
        <v>0</v>
      </c>
      <c r="E6514">
        <v>100000</v>
      </c>
      <c r="F6514">
        <v>12000000</v>
      </c>
      <c r="G6514">
        <v>100000</v>
      </c>
      <c r="H6514">
        <v>-22450.545971129657</v>
      </c>
      <c r="I6514">
        <v>-1.9151602380054722E-5</v>
      </c>
      <c r="J6514">
        <v>-6.6929375592325286E-6</v>
      </c>
      <c r="K6514">
        <v>-3.6125823733036072E-3</v>
      </c>
      <c r="L6514">
        <v>-122.45054597112966</v>
      </c>
      <c r="M6514">
        <v>0</v>
      </c>
      <c r="O6514" t="s">
        <v>462</v>
      </c>
    </row>
    <row r="6515" spans="1:15" x14ac:dyDescent="0.15">
      <c r="A6515">
        <v>322</v>
      </c>
      <c r="B6515" t="s">
        <v>140</v>
      </c>
      <c r="C6515" t="s">
        <v>461</v>
      </c>
      <c r="D6515">
        <v>0</v>
      </c>
      <c r="E6515">
        <v>100000</v>
      </c>
      <c r="F6515">
        <v>12000000</v>
      </c>
      <c r="G6515">
        <v>12000000</v>
      </c>
      <c r="H6515">
        <v>24909136096226.379</v>
      </c>
      <c r="I6515">
        <v>1.789745595444011E-2</v>
      </c>
      <c r="J6515">
        <v>1.7909914619260933E-2</v>
      </c>
      <c r="K6515">
        <v>4008201.230881698</v>
      </c>
      <c r="L6515">
        <v>207576034.13521981</v>
      </c>
      <c r="M6515">
        <v>0</v>
      </c>
      <c r="O6515" t="s">
        <v>463</v>
      </c>
    </row>
    <row r="6516" spans="1:15" x14ac:dyDescent="0.15">
      <c r="A6516">
        <v>322</v>
      </c>
      <c r="B6516" t="s">
        <v>140</v>
      </c>
      <c r="C6516" t="s">
        <v>464</v>
      </c>
      <c r="D6516">
        <v>1</v>
      </c>
      <c r="E6516">
        <v>100000</v>
      </c>
      <c r="F6516">
        <v>12000000</v>
      </c>
      <c r="G6516">
        <v>6050000</v>
      </c>
      <c r="H6516">
        <v>-232785.03867899676</v>
      </c>
      <c r="I6516">
        <v>-1.0882685709767676E-5</v>
      </c>
      <c r="J6516">
        <v>1.5759791110545167E-6</v>
      </c>
      <c r="K6516">
        <v>-3.7458114763978159E-2</v>
      </c>
      <c r="L6516">
        <v>-103.84768658973549</v>
      </c>
      <c r="M6516">
        <v>0</v>
      </c>
    </row>
    <row r="6517" spans="1:15" x14ac:dyDescent="0.15">
      <c r="A6517">
        <v>322</v>
      </c>
      <c r="B6517" t="s">
        <v>140</v>
      </c>
      <c r="C6517" t="s">
        <v>464</v>
      </c>
      <c r="D6517">
        <v>2</v>
      </c>
      <c r="E6517">
        <v>6050000</v>
      </c>
      <c r="F6517">
        <v>12000000</v>
      </c>
      <c r="G6517">
        <v>9025000</v>
      </c>
      <c r="H6517">
        <v>7341078860.0813112</v>
      </c>
      <c r="I6517">
        <v>3.3028582442832208E-5</v>
      </c>
      <c r="J6517">
        <v>4.5487247263654403E-5</v>
      </c>
      <c r="K6517">
        <v>1181.2742605487313</v>
      </c>
      <c r="L6517">
        <v>81241.594017521449</v>
      </c>
      <c r="M6517">
        <v>0</v>
      </c>
    </row>
    <row r="6518" spans="1:15" x14ac:dyDescent="0.15">
      <c r="A6518">
        <v>322</v>
      </c>
      <c r="B6518" t="s">
        <v>140</v>
      </c>
      <c r="C6518" t="s">
        <v>464</v>
      </c>
      <c r="D6518">
        <v>3</v>
      </c>
      <c r="E6518">
        <v>6050000</v>
      </c>
      <c r="F6518">
        <v>9025000</v>
      </c>
      <c r="G6518">
        <v>7537500</v>
      </c>
      <c r="H6518">
        <v>-4571971.3636221252</v>
      </c>
      <c r="I6518">
        <v>-6.8656978609094631E-6</v>
      </c>
      <c r="J6518">
        <v>5.5929669599127303E-6</v>
      </c>
      <c r="K6518">
        <v>-0.73568915342681396</v>
      </c>
      <c r="L6518">
        <v>-160.65633649913266</v>
      </c>
      <c r="M6518">
        <v>0</v>
      </c>
    </row>
    <row r="6519" spans="1:15" x14ac:dyDescent="0.15">
      <c r="A6519">
        <v>322</v>
      </c>
      <c r="B6519" t="s">
        <v>140</v>
      </c>
      <c r="C6519" t="s">
        <v>464</v>
      </c>
      <c r="D6519">
        <v>4</v>
      </c>
      <c r="E6519">
        <v>7537500</v>
      </c>
      <c r="F6519">
        <v>9025000</v>
      </c>
      <c r="G6519">
        <v>8281250</v>
      </c>
      <c r="H6519">
        <v>-71222600.963733554</v>
      </c>
      <c r="I6519">
        <v>-1.4111651598749686E-6</v>
      </c>
      <c r="J6519">
        <v>1.1047499660947225E-5</v>
      </c>
      <c r="K6519">
        <v>-11.460634995393555</v>
      </c>
      <c r="L6519">
        <v>-960.04650220357496</v>
      </c>
      <c r="M6519">
        <v>0</v>
      </c>
    </row>
    <row r="6520" spans="1:15" x14ac:dyDescent="0.15">
      <c r="A6520">
        <v>322</v>
      </c>
      <c r="B6520" t="s">
        <v>140</v>
      </c>
      <c r="C6520" t="s">
        <v>464</v>
      </c>
      <c r="D6520">
        <v>5</v>
      </c>
      <c r="E6520">
        <v>8281250</v>
      </c>
      <c r="F6520">
        <v>9025000</v>
      </c>
      <c r="G6520">
        <v>8653125</v>
      </c>
      <c r="H6520">
        <v>1496230736.2291181</v>
      </c>
      <c r="I6520">
        <v>9.8845392834889865E-6</v>
      </c>
      <c r="J6520">
        <v>2.234320410431118E-5</v>
      </c>
      <c r="K6520">
        <v>240.762821137949</v>
      </c>
      <c r="L6520">
        <v>17191.218331286305</v>
      </c>
      <c r="M6520">
        <v>0</v>
      </c>
    </row>
    <row r="6521" spans="1:15" x14ac:dyDescent="0.15">
      <c r="A6521">
        <v>322</v>
      </c>
      <c r="B6521" t="s">
        <v>140</v>
      </c>
      <c r="C6521" t="s">
        <v>464</v>
      </c>
      <c r="D6521">
        <v>6</v>
      </c>
      <c r="E6521">
        <v>8281250</v>
      </c>
      <c r="F6521">
        <v>8653125</v>
      </c>
      <c r="G6521">
        <v>8467187.5</v>
      </c>
      <c r="H6521">
        <v>350801675.98986083</v>
      </c>
      <c r="I6521">
        <v>3.2397697221678793E-6</v>
      </c>
      <c r="J6521">
        <v>1.5698434542990073E-5</v>
      </c>
      <c r="K6521">
        <v>56.448513672496979</v>
      </c>
      <c r="L6521">
        <v>4043.072017595699</v>
      </c>
      <c r="M6521">
        <v>0</v>
      </c>
    </row>
    <row r="6522" spans="1:15" x14ac:dyDescent="0.15">
      <c r="A6522">
        <v>322</v>
      </c>
      <c r="B6522" t="s">
        <v>140</v>
      </c>
      <c r="C6522" t="s">
        <v>464</v>
      </c>
      <c r="D6522">
        <v>7</v>
      </c>
      <c r="E6522">
        <v>8281250</v>
      </c>
      <c r="F6522">
        <v>8467187.5</v>
      </c>
      <c r="G6522">
        <v>8374218.75</v>
      </c>
      <c r="H6522">
        <v>55046438.5980618</v>
      </c>
      <c r="I6522">
        <v>7.0770808338275366E-7</v>
      </c>
      <c r="J6522">
        <v>1.3166372904204947E-5</v>
      </c>
      <c r="K6522">
        <v>8.8576818598630833</v>
      </c>
      <c r="L6522">
        <v>557.33222693832545</v>
      </c>
      <c r="M6522">
        <v>0</v>
      </c>
    </row>
    <row r="6523" spans="1:15" x14ac:dyDescent="0.15">
      <c r="A6523">
        <v>322</v>
      </c>
      <c r="B6523" t="s">
        <v>140</v>
      </c>
      <c r="C6523" t="s">
        <v>464</v>
      </c>
      <c r="D6523">
        <v>8</v>
      </c>
      <c r="E6523">
        <v>8281250</v>
      </c>
      <c r="F6523">
        <v>8374218.75</v>
      </c>
      <c r="G6523">
        <v>8327734.375</v>
      </c>
      <c r="H6523">
        <v>-25405673.602153238</v>
      </c>
      <c r="I6523">
        <v>-3.9878626633717273E-7</v>
      </c>
      <c r="J6523">
        <v>1.2059878554485021E-5</v>
      </c>
      <c r="K6523">
        <v>-4.088100519028286</v>
      </c>
      <c r="L6523">
        <v>-405.0730541841188</v>
      </c>
      <c r="M6523">
        <v>0</v>
      </c>
    </row>
    <row r="6524" spans="1:15" x14ac:dyDescent="0.15">
      <c r="A6524">
        <v>322</v>
      </c>
      <c r="B6524" t="s">
        <v>140</v>
      </c>
      <c r="C6524" t="s">
        <v>464</v>
      </c>
      <c r="D6524">
        <v>9</v>
      </c>
      <c r="E6524">
        <v>8327734.375</v>
      </c>
      <c r="F6524">
        <v>8374218.75</v>
      </c>
      <c r="G6524">
        <v>8350976.5625</v>
      </c>
      <c r="H6524">
        <v>10041802.212961111</v>
      </c>
      <c r="I6524">
        <v>1.4214835050071859E-7</v>
      </c>
      <c r="J6524">
        <v>1.2600813171322912E-5</v>
      </c>
      <c r="K6524">
        <v>1.6158554770736875</v>
      </c>
      <c r="L6524">
        <v>20.247041023366677</v>
      </c>
      <c r="M6524">
        <v>0</v>
      </c>
    </row>
    <row r="6525" spans="1:15" x14ac:dyDescent="0.15">
      <c r="A6525">
        <v>322</v>
      </c>
      <c r="B6525" t="s">
        <v>140</v>
      </c>
      <c r="C6525" t="s">
        <v>464</v>
      </c>
      <c r="D6525">
        <v>10</v>
      </c>
      <c r="E6525">
        <v>8327734.375</v>
      </c>
      <c r="F6525">
        <v>8350976.5625</v>
      </c>
      <c r="G6525">
        <v>8339355.46875</v>
      </c>
      <c r="H6525">
        <v>-8818636.4629965052</v>
      </c>
      <c r="I6525">
        <v>-1.3132816464492751E-7</v>
      </c>
      <c r="J6525">
        <v>1.2327336656177266E-5</v>
      </c>
      <c r="K6525">
        <v>-1.4190323337241595</v>
      </c>
      <c r="L6525">
        <v>-205.74721866746791</v>
      </c>
      <c r="M6525">
        <v>0</v>
      </c>
    </row>
    <row r="6526" spans="1:15" x14ac:dyDescent="0.15">
      <c r="A6526">
        <v>322</v>
      </c>
      <c r="B6526" t="s">
        <v>140</v>
      </c>
      <c r="C6526" t="s">
        <v>464</v>
      </c>
      <c r="D6526">
        <v>11</v>
      </c>
      <c r="E6526">
        <v>8339355.46875</v>
      </c>
      <c r="F6526">
        <v>8350976.5625</v>
      </c>
      <c r="G6526">
        <v>8345166.015625</v>
      </c>
      <c r="H6526">
        <v>320288.86310300766</v>
      </c>
      <c r="I6526">
        <v>4.6492797178321105E-9</v>
      </c>
      <c r="J6526">
        <v>1.2463314100540026E-5</v>
      </c>
      <c r="K6526">
        <v>5.1538608579912264E-2</v>
      </c>
      <c r="L6526">
        <v>-96.161983326595092</v>
      </c>
      <c r="M6526">
        <v>0</v>
      </c>
    </row>
    <row r="6527" spans="1:15" x14ac:dyDescent="0.15">
      <c r="A6527">
        <v>322</v>
      </c>
      <c r="B6527" t="s">
        <v>140</v>
      </c>
      <c r="C6527" t="s">
        <v>464</v>
      </c>
      <c r="D6527">
        <v>12</v>
      </c>
      <c r="E6527">
        <v>8345166.015625</v>
      </c>
      <c r="F6527">
        <v>8350976.5625</v>
      </c>
      <c r="G6527">
        <v>8348071.2890625</v>
      </c>
      <c r="H6527">
        <v>5107321.595678349</v>
      </c>
      <c r="I6527">
        <v>7.3207538180193151E-8</v>
      </c>
      <c r="J6527">
        <v>1.2531872359002387E-5</v>
      </c>
      <c r="K6527">
        <v>0.82183390974398052</v>
      </c>
      <c r="L6527">
        <v>-38.820340425579808</v>
      </c>
      <c r="M6527">
        <v>0</v>
      </c>
    </row>
    <row r="6528" spans="1:15" x14ac:dyDescent="0.15">
      <c r="A6528">
        <v>322</v>
      </c>
      <c r="B6528" t="s">
        <v>140</v>
      </c>
      <c r="C6528" t="s">
        <v>464</v>
      </c>
      <c r="D6528">
        <v>13</v>
      </c>
      <c r="E6528">
        <v>8348071.2890625</v>
      </c>
      <c r="F6528">
        <v>8350976.5625</v>
      </c>
      <c r="G6528">
        <v>8349523.92578125</v>
      </c>
      <c r="H6528">
        <v>7556017.6799915405</v>
      </c>
      <c r="I6528">
        <v>1.0762999023120546E-7</v>
      </c>
      <c r="J6528">
        <v>1.2566294811053399E-5</v>
      </c>
      <c r="K6528">
        <v>1.2158606885645529</v>
      </c>
      <c r="L6528">
        <v>-9.5036106590408096</v>
      </c>
      <c r="M6528">
        <v>0</v>
      </c>
    </row>
    <row r="6529" spans="1:15" x14ac:dyDescent="0.15">
      <c r="A6529">
        <v>322</v>
      </c>
      <c r="B6529" t="s">
        <v>140</v>
      </c>
      <c r="C6529" t="s">
        <v>464</v>
      </c>
      <c r="D6529">
        <v>14</v>
      </c>
      <c r="E6529">
        <v>8349523.92578125</v>
      </c>
      <c r="F6529">
        <v>8350976.5625</v>
      </c>
      <c r="G6529">
        <v>8350250.244140625</v>
      </c>
      <c r="H6529">
        <v>8794259.6925147548</v>
      </c>
      <c r="I6529">
        <v>1.2487716494051492E-7</v>
      </c>
      <c r="J6529">
        <v>1.2583541985762708E-5</v>
      </c>
      <c r="K6529">
        <v>1.4151097969861361</v>
      </c>
      <c r="L6529">
        <v>5.3173190670027104</v>
      </c>
      <c r="M6529">
        <v>0</v>
      </c>
    </row>
    <row r="6530" spans="1:15" x14ac:dyDescent="0.15">
      <c r="A6530">
        <v>322</v>
      </c>
      <c r="B6530" t="s">
        <v>140</v>
      </c>
      <c r="C6530" t="s">
        <v>464</v>
      </c>
      <c r="D6530">
        <v>15</v>
      </c>
      <c r="E6530">
        <v>8349523.92578125</v>
      </c>
      <c r="F6530">
        <v>8350250.244140625</v>
      </c>
      <c r="G6530">
        <v>8349887.0849609375</v>
      </c>
      <c r="H6530">
        <v>8173906.3813224975</v>
      </c>
      <c r="I6530">
        <v>1.1624958218395726E-7</v>
      </c>
      <c r="J6530">
        <v>1.2574914403006151E-5</v>
      </c>
      <c r="K6530">
        <v>1.3152869490199621</v>
      </c>
      <c r="L6530">
        <v>-2.1075818373089206</v>
      </c>
      <c r="M6530">
        <v>0</v>
      </c>
    </row>
    <row r="6531" spans="1:15" x14ac:dyDescent="0.15">
      <c r="A6531">
        <v>322</v>
      </c>
      <c r="B6531" t="s">
        <v>140</v>
      </c>
      <c r="C6531" t="s">
        <v>464</v>
      </c>
      <c r="D6531">
        <v>16</v>
      </c>
      <c r="E6531">
        <v>8349887.0849609375</v>
      </c>
      <c r="F6531">
        <v>8350250.244140625</v>
      </c>
      <c r="G6531">
        <v>8350068.6645507813</v>
      </c>
      <c r="H6531">
        <v>8483828.377329858</v>
      </c>
      <c r="I6531">
        <v>1.205631215676295E-7</v>
      </c>
      <c r="J6531">
        <v>1.2579227942389823E-5</v>
      </c>
      <c r="K6531">
        <v>1.3651573949910774</v>
      </c>
      <c r="L6531">
        <v>1.6018995549933337</v>
      </c>
      <c r="M6531">
        <v>0</v>
      </c>
    </row>
    <row r="6532" spans="1:15" x14ac:dyDescent="0.15">
      <c r="A6532">
        <v>322</v>
      </c>
      <c r="B6532" t="s">
        <v>140</v>
      </c>
      <c r="C6532" t="s">
        <v>464</v>
      </c>
      <c r="D6532">
        <v>17</v>
      </c>
      <c r="E6532">
        <v>8349887.0849609375</v>
      </c>
      <c r="F6532">
        <v>8350068.6645507813</v>
      </c>
      <c r="G6532">
        <v>8349977.8747558594</v>
      </c>
      <c r="H6532">
        <v>8328830.5614647688</v>
      </c>
      <c r="I6532">
        <v>1.1840666246988753E-7</v>
      </c>
      <c r="J6532">
        <v>1.2577071483292081E-5</v>
      </c>
      <c r="K6532">
        <v>1.3402162475368089</v>
      </c>
      <c r="L6532">
        <v>-0.25326190809468291</v>
      </c>
      <c r="M6532">
        <v>0</v>
      </c>
    </row>
    <row r="6533" spans="1:15" x14ac:dyDescent="0.15">
      <c r="A6533">
        <v>322</v>
      </c>
      <c r="B6533" t="s">
        <v>140</v>
      </c>
      <c r="C6533" t="s">
        <v>465</v>
      </c>
      <c r="D6533">
        <v>17</v>
      </c>
      <c r="E6533">
        <v>8349887.0849609375</v>
      </c>
      <c r="F6533">
        <v>8350068.6645507813</v>
      </c>
      <c r="G6533">
        <v>8349977.8747558594</v>
      </c>
      <c r="H6533">
        <v>8328830.5614647688</v>
      </c>
      <c r="I6533">
        <v>1.1840666246988753E-7</v>
      </c>
      <c r="J6533">
        <v>1.2577071483292081E-5</v>
      </c>
      <c r="K6533">
        <v>1.3402162475368089</v>
      </c>
      <c r="L6533">
        <v>-0.25326190809468291</v>
      </c>
      <c r="M6533">
        <v>0</v>
      </c>
      <c r="N6533" t="s">
        <v>466</v>
      </c>
      <c r="O6533" t="s">
        <v>467</v>
      </c>
    </row>
    <row r="6534" spans="1:15" x14ac:dyDescent="0.15">
      <c r="A6534">
        <v>323</v>
      </c>
      <c r="B6534" t="s">
        <v>141</v>
      </c>
      <c r="C6534" t="s">
        <v>461</v>
      </c>
      <c r="D6534">
        <v>0</v>
      </c>
      <c r="E6534">
        <v>100000</v>
      </c>
      <c r="F6534">
        <v>12000000</v>
      </c>
      <c r="G6534">
        <v>100000</v>
      </c>
      <c r="H6534">
        <v>-5356.9862730139712</v>
      </c>
      <c r="I6534">
        <v>-3.0342064814802975E-5</v>
      </c>
      <c r="J6534">
        <v>-1.810431689036128E-5</v>
      </c>
      <c r="K6534">
        <v>-6.5565872850201234E-4</v>
      </c>
      <c r="L6534">
        <v>-105.35698627301397</v>
      </c>
      <c r="M6534">
        <v>0</v>
      </c>
      <c r="O6534" t="s">
        <v>462</v>
      </c>
    </row>
    <row r="6535" spans="1:15" x14ac:dyDescent="0.15">
      <c r="A6535">
        <v>323</v>
      </c>
      <c r="B6535" t="s">
        <v>141</v>
      </c>
      <c r="C6535" t="s">
        <v>461</v>
      </c>
      <c r="D6535">
        <v>0</v>
      </c>
      <c r="E6535">
        <v>100000</v>
      </c>
      <c r="F6535">
        <v>12000000</v>
      </c>
      <c r="G6535">
        <v>12000000</v>
      </c>
      <c r="H6535">
        <v>-48298.572983196791</v>
      </c>
      <c r="I6535">
        <v>-1.5237405430637174E-5</v>
      </c>
      <c r="J6535">
        <v>-2.9996575061954788E-6</v>
      </c>
      <c r="K6535">
        <v>-5.9114172291517952E-3</v>
      </c>
      <c r="L6535">
        <v>-100.40248810819331</v>
      </c>
      <c r="M6535">
        <v>0</v>
      </c>
      <c r="O6535" t="s">
        <v>463</v>
      </c>
    </row>
    <row r="6536" spans="1:15" x14ac:dyDescent="0.15">
      <c r="A6536">
        <v>323</v>
      </c>
      <c r="B6536" t="s">
        <v>141</v>
      </c>
      <c r="C6536" t="s">
        <v>461</v>
      </c>
      <c r="D6536">
        <v>1</v>
      </c>
      <c r="E6536">
        <v>100000</v>
      </c>
      <c r="F6536">
        <v>18000000</v>
      </c>
      <c r="G6536">
        <v>18000000</v>
      </c>
      <c r="H6536">
        <v>170200624.56974757</v>
      </c>
      <c r="I6536">
        <v>1.8230158588320674E-6</v>
      </c>
      <c r="J6536">
        <v>1.4060763783273763E-5</v>
      </c>
      <c r="K6536">
        <v>20.83140023296416</v>
      </c>
      <c r="L6536">
        <v>845.55902538748649</v>
      </c>
      <c r="M6536">
        <v>0</v>
      </c>
      <c r="O6536" t="s">
        <v>468</v>
      </c>
    </row>
    <row r="6537" spans="1:15" x14ac:dyDescent="0.15">
      <c r="A6537">
        <v>323</v>
      </c>
      <c r="B6537" t="s">
        <v>141</v>
      </c>
      <c r="C6537" t="s">
        <v>464</v>
      </c>
      <c r="D6537">
        <v>1</v>
      </c>
      <c r="E6537">
        <v>100000</v>
      </c>
      <c r="F6537">
        <v>18000000</v>
      </c>
      <c r="G6537">
        <v>9050000</v>
      </c>
      <c r="H6537">
        <v>-21688.260347866391</v>
      </c>
      <c r="I6537">
        <v>-1.9055987445159049E-5</v>
      </c>
      <c r="J6537">
        <v>-6.8182395207173543E-6</v>
      </c>
      <c r="K6537">
        <v>-2.6544957329342036E-3</v>
      </c>
      <c r="L6537">
        <v>-100.23964928561179</v>
      </c>
      <c r="M6537">
        <v>0</v>
      </c>
    </row>
    <row r="6538" spans="1:15" x14ac:dyDescent="0.15">
      <c r="A6538">
        <v>323</v>
      </c>
      <c r="B6538" t="s">
        <v>141</v>
      </c>
      <c r="C6538" t="s">
        <v>464</v>
      </c>
      <c r="D6538">
        <v>2</v>
      </c>
      <c r="E6538">
        <v>9050000</v>
      </c>
      <c r="F6538">
        <v>18000000</v>
      </c>
      <c r="G6538">
        <v>13525000</v>
      </c>
      <c r="H6538">
        <v>-85618.815880932292</v>
      </c>
      <c r="I6538">
        <v>-1.3232787950699362E-5</v>
      </c>
      <c r="J6538">
        <v>-9.9504002625766587E-7</v>
      </c>
      <c r="K6538">
        <v>-1.0479161434318195E-2</v>
      </c>
      <c r="L6538">
        <v>-100.63304115253923</v>
      </c>
      <c r="M6538">
        <v>0</v>
      </c>
    </row>
    <row r="6539" spans="1:15" x14ac:dyDescent="0.15">
      <c r="A6539">
        <v>323</v>
      </c>
      <c r="B6539" t="s">
        <v>141</v>
      </c>
      <c r="C6539" t="s">
        <v>464</v>
      </c>
      <c r="D6539">
        <v>3</v>
      </c>
      <c r="E6539">
        <v>13525000</v>
      </c>
      <c r="F6539">
        <v>18000000</v>
      </c>
      <c r="G6539">
        <v>15762500</v>
      </c>
      <c r="H6539">
        <v>-295899.58223773591</v>
      </c>
      <c r="I6539">
        <v>-1.0233375501241588E-5</v>
      </c>
      <c r="J6539">
        <v>2.0043724232001076E-6</v>
      </c>
      <c r="K6539">
        <v>-3.6216098747834997E-2</v>
      </c>
      <c r="L6539">
        <v>-101.87723763513235</v>
      </c>
      <c r="M6539">
        <v>0</v>
      </c>
    </row>
    <row r="6540" spans="1:15" x14ac:dyDescent="0.15">
      <c r="A6540">
        <v>323</v>
      </c>
      <c r="B6540" t="s">
        <v>141</v>
      </c>
      <c r="C6540" t="s">
        <v>464</v>
      </c>
      <c r="D6540">
        <v>4</v>
      </c>
      <c r="E6540">
        <v>15762500</v>
      </c>
      <c r="F6540">
        <v>18000000</v>
      </c>
      <c r="G6540">
        <v>16881250</v>
      </c>
      <c r="H6540">
        <v>-2358821.9432881395</v>
      </c>
      <c r="I6540">
        <v>-7.3915747589943775E-6</v>
      </c>
      <c r="J6540">
        <v>4.8461731654473183E-6</v>
      </c>
      <c r="K6540">
        <v>-0.2887037818054371</v>
      </c>
      <c r="L6540">
        <v>-113.97302891248064</v>
      </c>
      <c r="M6540">
        <v>0</v>
      </c>
    </row>
    <row r="6541" spans="1:15" x14ac:dyDescent="0.15">
      <c r="A6541">
        <v>323</v>
      </c>
      <c r="B6541" t="s">
        <v>141</v>
      </c>
      <c r="C6541" t="s">
        <v>464</v>
      </c>
      <c r="D6541">
        <v>5</v>
      </c>
      <c r="E6541">
        <v>16881250</v>
      </c>
      <c r="F6541">
        <v>18000000</v>
      </c>
      <c r="G6541">
        <v>17440625</v>
      </c>
      <c r="H6541">
        <v>-42445657.882977739</v>
      </c>
      <c r="I6541">
        <v>-4.5447279149505405E-6</v>
      </c>
      <c r="J6541">
        <v>7.6930200094911554E-6</v>
      </c>
      <c r="K6541">
        <v>-5.195060181165414</v>
      </c>
      <c r="L6541">
        <v>-343.37234407011067</v>
      </c>
      <c r="M6541">
        <v>0</v>
      </c>
    </row>
    <row r="6542" spans="1:15" x14ac:dyDescent="0.15">
      <c r="A6542">
        <v>323</v>
      </c>
      <c r="B6542" t="s">
        <v>141</v>
      </c>
      <c r="C6542" t="s">
        <v>464</v>
      </c>
      <c r="D6542">
        <v>6</v>
      </c>
      <c r="E6542">
        <v>17440625</v>
      </c>
      <c r="F6542">
        <v>18000000</v>
      </c>
      <c r="G6542">
        <v>17720312.5</v>
      </c>
      <c r="H6542">
        <v>-89492844.811834753</v>
      </c>
      <c r="I6542">
        <v>-2.5100614096653198E-6</v>
      </c>
      <c r="J6542">
        <v>9.727686514776376E-6</v>
      </c>
      <c r="K6542">
        <v>-10.953316258236836</v>
      </c>
      <c r="L6542">
        <v>-605.02972118485354</v>
      </c>
      <c r="M6542">
        <v>0</v>
      </c>
    </row>
    <row r="6543" spans="1:15" x14ac:dyDescent="0.15">
      <c r="A6543">
        <v>323</v>
      </c>
      <c r="B6543" t="s">
        <v>141</v>
      </c>
      <c r="C6543" t="s">
        <v>464</v>
      </c>
      <c r="D6543">
        <v>7</v>
      </c>
      <c r="E6543">
        <v>17720312.5</v>
      </c>
      <c r="F6543">
        <v>18000000</v>
      </c>
      <c r="G6543">
        <v>17860156.25</v>
      </c>
      <c r="H6543">
        <v>-64169215.103344351</v>
      </c>
      <c r="I6543">
        <v>-1.1931514727302313E-6</v>
      </c>
      <c r="J6543">
        <v>1.1044596451711465E-5</v>
      </c>
      <c r="K6543">
        <v>-7.8538760115133774</v>
      </c>
      <c r="L6543">
        <v>-459.28697490171368</v>
      </c>
      <c r="M6543">
        <v>0</v>
      </c>
    </row>
    <row r="6544" spans="1:15" x14ac:dyDescent="0.15">
      <c r="A6544">
        <v>323</v>
      </c>
      <c r="B6544" t="s">
        <v>141</v>
      </c>
      <c r="C6544" t="s">
        <v>464</v>
      </c>
      <c r="D6544">
        <v>8</v>
      </c>
      <c r="E6544">
        <v>17860156.25</v>
      </c>
      <c r="F6544">
        <v>18000000</v>
      </c>
      <c r="G6544">
        <v>17930078.125</v>
      </c>
      <c r="H6544">
        <v>16266793.812591294</v>
      </c>
      <c r="I6544">
        <v>2.2346605666902407E-7</v>
      </c>
      <c r="J6544">
        <v>1.246121398111072E-5</v>
      </c>
      <c r="K6544">
        <v>1.9909450583615846</v>
      </c>
      <c r="L6544">
        <v>-9.2765034307886278</v>
      </c>
      <c r="M6544">
        <v>0</v>
      </c>
    </row>
    <row r="6545" spans="1:15" x14ac:dyDescent="0.15">
      <c r="A6545">
        <v>323</v>
      </c>
      <c r="B6545" t="s">
        <v>141</v>
      </c>
      <c r="C6545" t="s">
        <v>464</v>
      </c>
      <c r="D6545">
        <v>9</v>
      </c>
      <c r="E6545">
        <v>17930078.125</v>
      </c>
      <c r="F6545">
        <v>18000000</v>
      </c>
      <c r="G6545">
        <v>17965039.0625</v>
      </c>
      <c r="H6545">
        <v>82800958.702401266</v>
      </c>
      <c r="I6545">
        <v>9.9892992874774291E-7</v>
      </c>
      <c r="J6545">
        <v>1.3236677853189439E-5</v>
      </c>
      <c r="K6545">
        <v>10.134274858057388</v>
      </c>
      <c r="L6545">
        <v>360.90052136451493</v>
      </c>
      <c r="M6545">
        <v>0</v>
      </c>
    </row>
    <row r="6546" spans="1:15" x14ac:dyDescent="0.15">
      <c r="A6546">
        <v>323</v>
      </c>
      <c r="B6546" t="s">
        <v>141</v>
      </c>
      <c r="C6546" t="s">
        <v>464</v>
      </c>
      <c r="D6546">
        <v>10</v>
      </c>
      <c r="E6546">
        <v>17930078.125</v>
      </c>
      <c r="F6546">
        <v>17965039.0625</v>
      </c>
      <c r="G6546">
        <v>17947558.59375</v>
      </c>
      <c r="H6546">
        <v>47089940.183919758</v>
      </c>
      <c r="I6546">
        <v>6.0531668904402944E-7</v>
      </c>
      <c r="J6546">
        <v>1.2843064613485725E-5</v>
      </c>
      <c r="K6546">
        <v>5.7634887850578069</v>
      </c>
      <c r="L6546">
        <v>162.37518567187297</v>
      </c>
      <c r="M6546">
        <v>0</v>
      </c>
    </row>
    <row r="6547" spans="1:15" x14ac:dyDescent="0.15">
      <c r="A6547">
        <v>323</v>
      </c>
      <c r="B6547" t="s">
        <v>141</v>
      </c>
      <c r="C6547" t="s">
        <v>464</v>
      </c>
      <c r="D6547">
        <v>11</v>
      </c>
      <c r="E6547">
        <v>17930078.125</v>
      </c>
      <c r="F6547">
        <v>17947558.59375</v>
      </c>
      <c r="G6547">
        <v>17938818.359375</v>
      </c>
      <c r="H6547">
        <v>31087942.419116162</v>
      </c>
      <c r="I6547">
        <v>4.1295491721647107E-7</v>
      </c>
      <c r="J6547">
        <v>1.2650702841658167E-5</v>
      </c>
      <c r="K6547">
        <v>3.8049529641212718</v>
      </c>
      <c r="L6547">
        <v>73.299833892734085</v>
      </c>
      <c r="M6547">
        <v>0</v>
      </c>
    </row>
    <row r="6548" spans="1:15" x14ac:dyDescent="0.15">
      <c r="A6548">
        <v>323</v>
      </c>
      <c r="B6548" t="s">
        <v>141</v>
      </c>
      <c r="C6548" t="s">
        <v>464</v>
      </c>
      <c r="D6548">
        <v>12</v>
      </c>
      <c r="E6548">
        <v>17930078.125</v>
      </c>
      <c r="F6548">
        <v>17938818.359375</v>
      </c>
      <c r="G6548">
        <v>17934448.2421875</v>
      </c>
      <c r="H6548">
        <v>23532246.332090147</v>
      </c>
      <c r="I6548">
        <v>3.1785533396499713E-7</v>
      </c>
      <c r="J6548">
        <v>1.2555603258406693E-5</v>
      </c>
      <c r="K6548">
        <v>2.8801870907564537</v>
      </c>
      <c r="L6548">
        <v>31.212547017392225</v>
      </c>
      <c r="M6548">
        <v>0</v>
      </c>
    </row>
    <row r="6549" spans="1:15" x14ac:dyDescent="0.15">
      <c r="A6549">
        <v>323</v>
      </c>
      <c r="B6549" t="s">
        <v>141</v>
      </c>
      <c r="C6549" t="s">
        <v>464</v>
      </c>
      <c r="D6549">
        <v>13</v>
      </c>
      <c r="E6549">
        <v>17930078.125</v>
      </c>
      <c r="F6549">
        <v>17934448.2421875</v>
      </c>
      <c r="G6549">
        <v>17932263.18359375</v>
      </c>
      <c r="H6549">
        <v>19863474.463410858</v>
      </c>
      <c r="I6549">
        <v>2.7057146616417028E-7</v>
      </c>
      <c r="J6549">
        <v>1.2508319390605866E-5</v>
      </c>
      <c r="K6549">
        <v>2.4311543368926212</v>
      </c>
      <c r="L6549">
        <v>10.769478788288005</v>
      </c>
      <c r="M6549">
        <v>0</v>
      </c>
    </row>
    <row r="6550" spans="1:15" x14ac:dyDescent="0.15">
      <c r="A6550">
        <v>323</v>
      </c>
      <c r="B6550" t="s">
        <v>141</v>
      </c>
      <c r="C6550" t="s">
        <v>464</v>
      </c>
      <c r="D6550">
        <v>14</v>
      </c>
      <c r="E6550">
        <v>17930078.125</v>
      </c>
      <c r="F6550">
        <v>17932263.18359375</v>
      </c>
      <c r="G6550">
        <v>17931170.654296875</v>
      </c>
      <c r="H6550">
        <v>18056076.449156117</v>
      </c>
      <c r="I6550">
        <v>2.4699540468626967E-7</v>
      </c>
      <c r="J6550">
        <v>1.2484743329127966E-5</v>
      </c>
      <c r="K6550">
        <v>2.2099410980435703</v>
      </c>
      <c r="L6550">
        <v>0.69658471980082526</v>
      </c>
      <c r="M6550">
        <v>0</v>
      </c>
    </row>
    <row r="6551" spans="1:15" x14ac:dyDescent="0.15">
      <c r="A6551">
        <v>323</v>
      </c>
      <c r="B6551" t="s">
        <v>141</v>
      </c>
      <c r="C6551" t="s">
        <v>465</v>
      </c>
      <c r="D6551">
        <v>14</v>
      </c>
      <c r="E6551">
        <v>17930078.125</v>
      </c>
      <c r="F6551">
        <v>17932263.18359375</v>
      </c>
      <c r="G6551">
        <v>17931170.654296875</v>
      </c>
      <c r="H6551">
        <v>18056076.449156117</v>
      </c>
      <c r="I6551">
        <v>2.4699540468626967E-7</v>
      </c>
      <c r="J6551">
        <v>1.2484743329127966E-5</v>
      </c>
      <c r="K6551">
        <v>2.2099410980435703</v>
      </c>
      <c r="L6551">
        <v>0.69658471980082526</v>
      </c>
      <c r="M6551">
        <v>0</v>
      </c>
      <c r="N6551" t="s">
        <v>466</v>
      </c>
      <c r="O6551" t="s">
        <v>467</v>
      </c>
    </row>
    <row r="6552" spans="1:15" x14ac:dyDescent="0.15">
      <c r="A6552">
        <v>324</v>
      </c>
      <c r="B6552" t="s">
        <v>82</v>
      </c>
      <c r="C6552" t="s">
        <v>461</v>
      </c>
      <c r="D6552">
        <v>0</v>
      </c>
      <c r="E6552">
        <v>100000</v>
      </c>
      <c r="F6552">
        <v>12000000</v>
      </c>
      <c r="G6552">
        <v>100000</v>
      </c>
      <c r="H6552">
        <v>-33070.906635614992</v>
      </c>
      <c r="I6552">
        <v>-1.2835665377513088E-5</v>
      </c>
      <c r="J6552">
        <v>-3.918139271564653E-6</v>
      </c>
      <c r="K6552">
        <v>-6.0950143441068924E-3</v>
      </c>
      <c r="L6552">
        <v>-133.07090663561499</v>
      </c>
      <c r="M6552">
        <v>0</v>
      </c>
      <c r="O6552" t="s">
        <v>462</v>
      </c>
    </row>
    <row r="6553" spans="1:15" x14ac:dyDescent="0.15">
      <c r="A6553">
        <v>324</v>
      </c>
      <c r="B6553" t="s">
        <v>82</v>
      </c>
      <c r="C6553" t="s">
        <v>461</v>
      </c>
      <c r="D6553">
        <v>0</v>
      </c>
      <c r="E6553">
        <v>100000</v>
      </c>
      <c r="F6553">
        <v>12000000</v>
      </c>
      <c r="G6553">
        <v>12000000</v>
      </c>
      <c r="H6553">
        <v>2.8693213432370243E+17</v>
      </c>
      <c r="I6553">
        <v>31.79755253384424</v>
      </c>
      <c r="J6553">
        <v>31.797561451370346</v>
      </c>
      <c r="K6553">
        <v>52881993643.463654</v>
      </c>
      <c r="L6553">
        <v>2391101119264.187</v>
      </c>
      <c r="M6553">
        <v>0</v>
      </c>
      <c r="O6553" t="s">
        <v>463</v>
      </c>
    </row>
    <row r="6554" spans="1:15" x14ac:dyDescent="0.15">
      <c r="A6554">
        <v>324</v>
      </c>
      <c r="B6554" t="s">
        <v>82</v>
      </c>
      <c r="C6554" t="s">
        <v>464</v>
      </c>
      <c r="D6554">
        <v>1</v>
      </c>
      <c r="E6554">
        <v>100000</v>
      </c>
      <c r="F6554">
        <v>12000000</v>
      </c>
      <c r="G6554">
        <v>6050000</v>
      </c>
      <c r="H6554">
        <v>212919081.04094854</v>
      </c>
      <c r="I6554">
        <v>1.63755529183449E-6</v>
      </c>
      <c r="J6554">
        <v>1.0555081397782926E-5</v>
      </c>
      <c r="K6554">
        <v>39.241284412839811</v>
      </c>
      <c r="L6554">
        <v>3419.3236535693973</v>
      </c>
      <c r="M6554">
        <v>0</v>
      </c>
    </row>
    <row r="6555" spans="1:15" x14ac:dyDescent="0.15">
      <c r="A6555">
        <v>324</v>
      </c>
      <c r="B6555" t="s">
        <v>82</v>
      </c>
      <c r="C6555" t="s">
        <v>464</v>
      </c>
      <c r="D6555">
        <v>2</v>
      </c>
      <c r="E6555">
        <v>100000</v>
      </c>
      <c r="F6555">
        <v>6050000</v>
      </c>
      <c r="G6555">
        <v>3075000</v>
      </c>
      <c r="H6555">
        <v>-140443.17280011115</v>
      </c>
      <c r="I6555">
        <v>-8.9025359138721721E-6</v>
      </c>
      <c r="J6555">
        <v>1.4990192076264619E-8</v>
      </c>
      <c r="K6555">
        <v>-2.5883873163208247E-2</v>
      </c>
      <c r="L6555">
        <v>-104.56725765203613</v>
      </c>
      <c r="M6555">
        <v>0</v>
      </c>
    </row>
    <row r="6556" spans="1:15" x14ac:dyDescent="0.15">
      <c r="A6556">
        <v>324</v>
      </c>
      <c r="B6556" t="s">
        <v>82</v>
      </c>
      <c r="C6556" t="s">
        <v>464</v>
      </c>
      <c r="D6556">
        <v>3</v>
      </c>
      <c r="E6556">
        <v>3075000</v>
      </c>
      <c r="F6556">
        <v>6050000</v>
      </c>
      <c r="G6556">
        <v>4562500</v>
      </c>
      <c r="H6556">
        <v>-596690.97886249458</v>
      </c>
      <c r="I6556">
        <v>-6.7228416313486025E-6</v>
      </c>
      <c r="J6556">
        <v>2.1946844745998333E-6</v>
      </c>
      <c r="K6556">
        <v>-0.10997098190375801</v>
      </c>
      <c r="L6556">
        <v>-113.0781584408218</v>
      </c>
      <c r="M6556">
        <v>0</v>
      </c>
    </row>
    <row r="6557" spans="1:15" x14ac:dyDescent="0.15">
      <c r="A6557">
        <v>324</v>
      </c>
      <c r="B6557" t="s">
        <v>82</v>
      </c>
      <c r="C6557" t="s">
        <v>464</v>
      </c>
      <c r="D6557">
        <v>4</v>
      </c>
      <c r="E6557">
        <v>4562500</v>
      </c>
      <c r="F6557">
        <v>6050000</v>
      </c>
      <c r="G6557">
        <v>5306250</v>
      </c>
      <c r="H6557">
        <v>-9551146.5236083828</v>
      </c>
      <c r="I6557">
        <v>-4.3553523337401514E-6</v>
      </c>
      <c r="J6557">
        <v>4.5621737722082848E-6</v>
      </c>
      <c r="K6557">
        <v>-1.7602896620126849</v>
      </c>
      <c r="L6557">
        <v>-279.99804991488116</v>
      </c>
      <c r="M6557">
        <v>0</v>
      </c>
    </row>
    <row r="6558" spans="1:15" x14ac:dyDescent="0.15">
      <c r="A6558">
        <v>324</v>
      </c>
      <c r="B6558" t="s">
        <v>82</v>
      </c>
      <c r="C6558" t="s">
        <v>464</v>
      </c>
      <c r="D6558">
        <v>5</v>
      </c>
      <c r="E6558">
        <v>5306250</v>
      </c>
      <c r="F6558">
        <v>6050000</v>
      </c>
      <c r="G6558">
        <v>5678125</v>
      </c>
      <c r="H6558">
        <v>-74095044.174554303</v>
      </c>
      <c r="I6558">
        <v>-2.2337844816674955E-6</v>
      </c>
      <c r="J6558">
        <v>6.6837416242809408E-6</v>
      </c>
      <c r="K6558">
        <v>-13.65582026665064</v>
      </c>
      <c r="L6558">
        <v>-1404.9209761066249</v>
      </c>
      <c r="M6558">
        <v>0</v>
      </c>
    </row>
    <row r="6559" spans="1:15" x14ac:dyDescent="0.15">
      <c r="A6559">
        <v>324</v>
      </c>
      <c r="B6559" t="s">
        <v>82</v>
      </c>
      <c r="C6559" t="s">
        <v>464</v>
      </c>
      <c r="D6559">
        <v>6</v>
      </c>
      <c r="E6559">
        <v>5678125</v>
      </c>
      <c r="F6559">
        <v>6050000</v>
      </c>
      <c r="G6559">
        <v>5864062.5</v>
      </c>
      <c r="H6559">
        <v>-55564698.057879969</v>
      </c>
      <c r="I6559">
        <v>-8.0072815211540005E-7</v>
      </c>
      <c r="J6559">
        <v>8.1167979538330362E-6</v>
      </c>
      <c r="K6559">
        <v>-10.240651561817966</v>
      </c>
      <c r="L6559">
        <v>-1047.5461432731995</v>
      </c>
      <c r="M6559">
        <v>0</v>
      </c>
    </row>
    <row r="6560" spans="1:15" x14ac:dyDescent="0.15">
      <c r="A6560">
        <v>324</v>
      </c>
      <c r="B6560" t="s">
        <v>82</v>
      </c>
      <c r="C6560" t="s">
        <v>464</v>
      </c>
      <c r="D6560">
        <v>7</v>
      </c>
      <c r="E6560">
        <v>5864062.5</v>
      </c>
      <c r="F6560">
        <v>6050000</v>
      </c>
      <c r="G6560">
        <v>5957031.25</v>
      </c>
      <c r="H6560">
        <v>3088823.1131078876</v>
      </c>
      <c r="I6560">
        <v>3.4098825815002072E-8</v>
      </c>
      <c r="J6560">
        <v>8.9516249317634383E-6</v>
      </c>
      <c r="K6560">
        <v>0.56927441960501857</v>
      </c>
      <c r="L6560">
        <v>-48.148280855369229</v>
      </c>
      <c r="M6560">
        <v>0</v>
      </c>
    </row>
    <row r="6561" spans="1:15" x14ac:dyDescent="0.15">
      <c r="A6561">
        <v>324</v>
      </c>
      <c r="B6561" t="s">
        <v>82</v>
      </c>
      <c r="C6561" t="s">
        <v>464</v>
      </c>
      <c r="D6561">
        <v>8</v>
      </c>
      <c r="E6561">
        <v>5957031.25</v>
      </c>
      <c r="F6561">
        <v>6050000</v>
      </c>
      <c r="G6561">
        <v>6003515.625</v>
      </c>
      <c r="H6561">
        <v>66388618.565544754</v>
      </c>
      <c r="I6561">
        <v>6.2953949424733105E-7</v>
      </c>
      <c r="J6561">
        <v>9.5470656001957673E-6</v>
      </c>
      <c r="K6561">
        <v>12.235515249124397</v>
      </c>
      <c r="L6561">
        <v>1005.8290293955012</v>
      </c>
      <c r="M6561">
        <v>0</v>
      </c>
    </row>
    <row r="6562" spans="1:15" x14ac:dyDescent="0.15">
      <c r="A6562">
        <v>324</v>
      </c>
      <c r="B6562" t="s">
        <v>82</v>
      </c>
      <c r="C6562" t="s">
        <v>464</v>
      </c>
      <c r="D6562">
        <v>9</v>
      </c>
      <c r="E6562">
        <v>5957031.25</v>
      </c>
      <c r="F6562">
        <v>6003515.625</v>
      </c>
      <c r="G6562">
        <v>5980273.4375</v>
      </c>
      <c r="H6562">
        <v>24675793.19513296</v>
      </c>
      <c r="I6562">
        <v>2.565864919570291E-7</v>
      </c>
      <c r="J6562">
        <v>9.1741125979054653E-6</v>
      </c>
      <c r="K6562">
        <v>4.5477831960790995</v>
      </c>
      <c r="L6562">
        <v>312.6198150138174</v>
      </c>
      <c r="M6562">
        <v>0</v>
      </c>
    </row>
    <row r="6563" spans="1:15" x14ac:dyDescent="0.15">
      <c r="A6563">
        <v>324</v>
      </c>
      <c r="B6563" t="s">
        <v>82</v>
      </c>
      <c r="C6563" t="s">
        <v>464</v>
      </c>
      <c r="D6563">
        <v>10</v>
      </c>
      <c r="E6563">
        <v>5957031.25</v>
      </c>
      <c r="F6563">
        <v>5980273.4375</v>
      </c>
      <c r="G6563">
        <v>5968652.34375</v>
      </c>
      <c r="H6563">
        <v>13502386.413857555</v>
      </c>
      <c r="I6563">
        <v>1.4462263618254387E-7</v>
      </c>
      <c r="J6563">
        <v>9.0621487421309801E-6</v>
      </c>
      <c r="K6563">
        <v>2.4885086997738251</v>
      </c>
      <c r="L6563">
        <v>126.22169354521731</v>
      </c>
      <c r="M6563">
        <v>0</v>
      </c>
    </row>
    <row r="6564" spans="1:15" x14ac:dyDescent="0.15">
      <c r="A6564">
        <v>324</v>
      </c>
      <c r="B6564" t="s">
        <v>82</v>
      </c>
      <c r="C6564" t="s">
        <v>464</v>
      </c>
      <c r="D6564">
        <v>11</v>
      </c>
      <c r="E6564">
        <v>5957031.25</v>
      </c>
      <c r="F6564">
        <v>5968652.34375</v>
      </c>
      <c r="G6564">
        <v>5962841.796875</v>
      </c>
      <c r="H6564">
        <v>8202081.3319660574</v>
      </c>
      <c r="I6564">
        <v>8.9182011174853009E-8</v>
      </c>
      <c r="J6564">
        <v>9.0067081171232892E-6</v>
      </c>
      <c r="K6564">
        <v>1.5116550604641392</v>
      </c>
      <c r="L6564">
        <v>37.553227326349592</v>
      </c>
      <c r="M6564">
        <v>0</v>
      </c>
    </row>
    <row r="6565" spans="1:15" x14ac:dyDescent="0.15">
      <c r="A6565">
        <v>324</v>
      </c>
      <c r="B6565" t="s">
        <v>82</v>
      </c>
      <c r="C6565" t="s">
        <v>464</v>
      </c>
      <c r="D6565">
        <v>12</v>
      </c>
      <c r="E6565">
        <v>5957031.25</v>
      </c>
      <c r="F6565">
        <v>5962841.796875</v>
      </c>
      <c r="G6565">
        <v>5959936.5234375</v>
      </c>
      <c r="H6565">
        <v>5622263.1004471807</v>
      </c>
      <c r="I6565">
        <v>6.1596017473580171E-8</v>
      </c>
      <c r="J6565">
        <v>8.9791221234220164E-6</v>
      </c>
      <c r="K6565">
        <v>1.0361909524023911</v>
      </c>
      <c r="L6565">
        <v>-5.6657218019422819</v>
      </c>
      <c r="M6565">
        <v>0</v>
      </c>
    </row>
    <row r="6566" spans="1:15" x14ac:dyDescent="0.15">
      <c r="A6566">
        <v>324</v>
      </c>
      <c r="B6566" t="s">
        <v>82</v>
      </c>
      <c r="C6566" t="s">
        <v>464</v>
      </c>
      <c r="D6566">
        <v>13</v>
      </c>
      <c r="E6566">
        <v>5959936.5234375</v>
      </c>
      <c r="F6566">
        <v>5962841.796875</v>
      </c>
      <c r="G6566">
        <v>5961389.16015625</v>
      </c>
      <c r="H6566">
        <v>6906316.2367708273</v>
      </c>
      <c r="I6566">
        <v>7.5377506524470608E-8</v>
      </c>
      <c r="J6566">
        <v>8.9929036124729068E-6</v>
      </c>
      <c r="K6566">
        <v>1.2728437412333959</v>
      </c>
      <c r="L6566">
        <v>15.850786640974977</v>
      </c>
      <c r="M6566">
        <v>0</v>
      </c>
    </row>
    <row r="6567" spans="1:15" x14ac:dyDescent="0.15">
      <c r="A6567">
        <v>324</v>
      </c>
      <c r="B6567" t="s">
        <v>82</v>
      </c>
      <c r="C6567" t="s">
        <v>464</v>
      </c>
      <c r="D6567">
        <v>14</v>
      </c>
      <c r="E6567">
        <v>5959936.5234375</v>
      </c>
      <c r="F6567">
        <v>5961389.16015625</v>
      </c>
      <c r="G6567">
        <v>5960662.841796875</v>
      </c>
      <c r="H6567">
        <v>6262820.5977553781</v>
      </c>
      <c r="I6567">
        <v>6.8483801837184772E-8</v>
      </c>
      <c r="J6567">
        <v>8.986009907785621E-6</v>
      </c>
      <c r="K6567">
        <v>1.154246595005008</v>
      </c>
      <c r="L6567">
        <v>5.0691972349071159</v>
      </c>
      <c r="M6567">
        <v>0</v>
      </c>
    </row>
    <row r="6568" spans="1:15" x14ac:dyDescent="0.15">
      <c r="A6568">
        <v>324</v>
      </c>
      <c r="B6568" t="s">
        <v>82</v>
      </c>
      <c r="C6568" t="s">
        <v>464</v>
      </c>
      <c r="D6568">
        <v>15</v>
      </c>
      <c r="E6568">
        <v>5959936.5234375</v>
      </c>
      <c r="F6568">
        <v>5960662.841796875</v>
      </c>
      <c r="G6568">
        <v>5960299.6826171875</v>
      </c>
      <c r="H6568">
        <v>5942194.8777834577</v>
      </c>
      <c r="I6568">
        <v>6.503938413992809E-8</v>
      </c>
      <c r="J6568">
        <v>8.9825654900883643E-6</v>
      </c>
      <c r="K6568">
        <v>1.0951548264045701</v>
      </c>
      <c r="L6568">
        <v>-0.3037566195963467</v>
      </c>
      <c r="M6568">
        <v>0</v>
      </c>
    </row>
    <row r="6569" spans="1:15" x14ac:dyDescent="0.15">
      <c r="A6569">
        <v>324</v>
      </c>
      <c r="B6569" t="s">
        <v>82</v>
      </c>
      <c r="C6569" t="s">
        <v>465</v>
      </c>
      <c r="D6569">
        <v>15</v>
      </c>
      <c r="E6569">
        <v>5959936.5234375</v>
      </c>
      <c r="F6569">
        <v>5960662.841796875</v>
      </c>
      <c r="G6569">
        <v>5960299.6826171875</v>
      </c>
      <c r="H6569">
        <v>5942194.8777834577</v>
      </c>
      <c r="I6569">
        <v>6.503938413992809E-8</v>
      </c>
      <c r="J6569">
        <v>8.9825654900883643E-6</v>
      </c>
      <c r="K6569">
        <v>1.0951548264045701</v>
      </c>
      <c r="L6569">
        <v>-0.3037566195963467</v>
      </c>
      <c r="M6569">
        <v>0</v>
      </c>
      <c r="N6569" t="s">
        <v>466</v>
      </c>
      <c r="O6569" t="s">
        <v>467</v>
      </c>
    </row>
    <row r="6570" spans="1:15" x14ac:dyDescent="0.15">
      <c r="A6570">
        <v>325</v>
      </c>
      <c r="B6570" t="s">
        <v>142</v>
      </c>
      <c r="C6570" t="s">
        <v>461</v>
      </c>
      <c r="D6570">
        <v>0</v>
      </c>
      <c r="E6570">
        <v>100000</v>
      </c>
      <c r="F6570">
        <v>12000000</v>
      </c>
      <c r="G6570">
        <v>100000</v>
      </c>
      <c r="H6570">
        <v>-5682.8385314110046</v>
      </c>
      <c r="I6570">
        <v>-2.9697328168340759E-5</v>
      </c>
      <c r="J6570">
        <v>-1.7459580243899065E-5</v>
      </c>
      <c r="K6570">
        <v>-7.1486140998412706E-4</v>
      </c>
      <c r="L6570">
        <v>-105.68283853141101</v>
      </c>
      <c r="M6570">
        <v>0</v>
      </c>
      <c r="O6570" t="s">
        <v>462</v>
      </c>
    </row>
    <row r="6571" spans="1:15" x14ac:dyDescent="0.15">
      <c r="A6571">
        <v>325</v>
      </c>
      <c r="B6571" t="s">
        <v>142</v>
      </c>
      <c r="C6571" t="s">
        <v>461</v>
      </c>
      <c r="D6571">
        <v>0</v>
      </c>
      <c r="E6571">
        <v>100000</v>
      </c>
      <c r="F6571">
        <v>12000000</v>
      </c>
      <c r="G6571">
        <v>12000000</v>
      </c>
      <c r="H6571">
        <v>-57811.238902944213</v>
      </c>
      <c r="I6571">
        <v>-1.4553146119019985E-5</v>
      </c>
      <c r="J6571">
        <v>-2.3153981945782892E-6</v>
      </c>
      <c r="K6571">
        <v>-7.272250219086682E-3</v>
      </c>
      <c r="L6571">
        <v>-100.4817603241912</v>
      </c>
      <c r="M6571">
        <v>0</v>
      </c>
      <c r="O6571" t="s">
        <v>463</v>
      </c>
    </row>
    <row r="6572" spans="1:15" x14ac:dyDescent="0.15">
      <c r="A6572">
        <v>325</v>
      </c>
      <c r="B6572" t="s">
        <v>142</v>
      </c>
      <c r="C6572" t="s">
        <v>461</v>
      </c>
      <c r="D6572">
        <v>1</v>
      </c>
      <c r="E6572">
        <v>100000</v>
      </c>
      <c r="F6572">
        <v>18000000</v>
      </c>
      <c r="G6572">
        <v>18000000</v>
      </c>
      <c r="H6572">
        <v>4773223816.2089205</v>
      </c>
      <c r="I6572">
        <v>2.3446568491541235E-5</v>
      </c>
      <c r="J6572">
        <v>3.5684316415982932E-5</v>
      </c>
      <c r="K6572">
        <v>600.43822969182679</v>
      </c>
      <c r="L6572">
        <v>26417.910090049558</v>
      </c>
      <c r="M6572">
        <v>0</v>
      </c>
      <c r="O6572" t="s">
        <v>468</v>
      </c>
    </row>
    <row r="6573" spans="1:15" x14ac:dyDescent="0.15">
      <c r="A6573">
        <v>325</v>
      </c>
      <c r="B6573" t="s">
        <v>142</v>
      </c>
      <c r="C6573" t="s">
        <v>464</v>
      </c>
      <c r="D6573">
        <v>1</v>
      </c>
      <c r="E6573">
        <v>100000</v>
      </c>
      <c r="F6573">
        <v>18000000</v>
      </c>
      <c r="G6573">
        <v>9050000</v>
      </c>
      <c r="H6573">
        <v>-24461.200511403898</v>
      </c>
      <c r="I6573">
        <v>-1.8389282413048299E-5</v>
      </c>
      <c r="J6573">
        <v>-6.1515344886066044E-6</v>
      </c>
      <c r="K6573">
        <v>-3.0770482375723795E-3</v>
      </c>
      <c r="L6573">
        <v>-100.2702895084133</v>
      </c>
      <c r="M6573">
        <v>0</v>
      </c>
    </row>
    <row r="6574" spans="1:15" x14ac:dyDescent="0.15">
      <c r="A6574">
        <v>325</v>
      </c>
      <c r="B6574" t="s">
        <v>142</v>
      </c>
      <c r="C6574" t="s">
        <v>464</v>
      </c>
      <c r="D6574">
        <v>2</v>
      </c>
      <c r="E6574">
        <v>9050000</v>
      </c>
      <c r="F6574">
        <v>18000000</v>
      </c>
      <c r="G6574">
        <v>13525000</v>
      </c>
      <c r="H6574">
        <v>-108526.96003426613</v>
      </c>
      <c r="I6574">
        <v>-1.2536657491166665E-5</v>
      </c>
      <c r="J6574">
        <v>-2.989095667249686E-7</v>
      </c>
      <c r="K6574">
        <v>-1.3651933843019739E-2</v>
      </c>
      <c r="L6574">
        <v>-100.80241744942155</v>
      </c>
      <c r="M6574">
        <v>0</v>
      </c>
    </row>
    <row r="6575" spans="1:15" x14ac:dyDescent="0.15">
      <c r="A6575">
        <v>325</v>
      </c>
      <c r="B6575" t="s">
        <v>142</v>
      </c>
      <c r="C6575" t="s">
        <v>464</v>
      </c>
      <c r="D6575">
        <v>3</v>
      </c>
      <c r="E6575">
        <v>13525000</v>
      </c>
      <c r="F6575">
        <v>18000000</v>
      </c>
      <c r="G6575">
        <v>15762500</v>
      </c>
      <c r="H6575">
        <v>-539775.728462158</v>
      </c>
      <c r="I6575">
        <v>-9.2171970888456659E-6</v>
      </c>
      <c r="J6575">
        <v>3.0205508355960304E-6</v>
      </c>
      <c r="K6575">
        <v>-6.7900017955966854E-2</v>
      </c>
      <c r="L6575">
        <v>-103.42442968096532</v>
      </c>
      <c r="M6575">
        <v>0</v>
      </c>
    </row>
    <row r="6576" spans="1:15" x14ac:dyDescent="0.15">
      <c r="A6576">
        <v>325</v>
      </c>
      <c r="B6576" t="s">
        <v>142</v>
      </c>
      <c r="C6576" t="s">
        <v>464</v>
      </c>
      <c r="D6576">
        <v>4</v>
      </c>
      <c r="E6576">
        <v>15762500</v>
      </c>
      <c r="F6576">
        <v>18000000</v>
      </c>
      <c r="G6576">
        <v>16881250</v>
      </c>
      <c r="H6576">
        <v>-36941802.741637051</v>
      </c>
      <c r="I6576">
        <v>-4.7088364989602429E-6</v>
      </c>
      <c r="J6576">
        <v>7.528911425481453E-6</v>
      </c>
      <c r="K6576">
        <v>-4.6470208592545008</v>
      </c>
      <c r="L6576">
        <v>-318.83333723294811</v>
      </c>
      <c r="M6576">
        <v>0</v>
      </c>
    </row>
    <row r="6577" spans="1:15" x14ac:dyDescent="0.15">
      <c r="A6577">
        <v>325</v>
      </c>
      <c r="B6577" t="s">
        <v>142</v>
      </c>
      <c r="C6577" t="s">
        <v>464</v>
      </c>
      <c r="D6577">
        <v>5</v>
      </c>
      <c r="E6577">
        <v>16881250</v>
      </c>
      <c r="F6577">
        <v>18000000</v>
      </c>
      <c r="G6577">
        <v>17440625</v>
      </c>
      <c r="H6577">
        <v>107614339.05584824</v>
      </c>
      <c r="I6577">
        <v>1.249792479537709E-6</v>
      </c>
      <c r="J6577">
        <v>1.3487540403979405E-5</v>
      </c>
      <c r="K6577">
        <v>13.537132495804457</v>
      </c>
      <c r="L6577">
        <v>517.03258372821062</v>
      </c>
      <c r="M6577">
        <v>0</v>
      </c>
    </row>
    <row r="6578" spans="1:15" x14ac:dyDescent="0.15">
      <c r="A6578">
        <v>325</v>
      </c>
      <c r="B6578" t="s">
        <v>142</v>
      </c>
      <c r="C6578" t="s">
        <v>464</v>
      </c>
      <c r="D6578">
        <v>6</v>
      </c>
      <c r="E6578">
        <v>16881250</v>
      </c>
      <c r="F6578">
        <v>17440625</v>
      </c>
      <c r="G6578">
        <v>17160937.5</v>
      </c>
      <c r="H6578">
        <v>-89140218.990457788</v>
      </c>
      <c r="I6578">
        <v>-2.7126526931347508E-6</v>
      </c>
      <c r="J6578">
        <v>9.5250952313069451E-6</v>
      </c>
      <c r="K6578">
        <v>-11.213217176872806</v>
      </c>
      <c r="L6578">
        <v>-619.43676731214589</v>
      </c>
      <c r="M6578">
        <v>0</v>
      </c>
    </row>
    <row r="6579" spans="1:15" x14ac:dyDescent="0.15">
      <c r="A6579">
        <v>325</v>
      </c>
      <c r="B6579" t="s">
        <v>142</v>
      </c>
      <c r="C6579" t="s">
        <v>464</v>
      </c>
      <c r="D6579">
        <v>7</v>
      </c>
      <c r="E6579">
        <v>17160937.5</v>
      </c>
      <c r="F6579">
        <v>17440625</v>
      </c>
      <c r="G6579">
        <v>17300781.25</v>
      </c>
      <c r="H6579">
        <v>-74821009.83633633</v>
      </c>
      <c r="I6579">
        <v>-1.5155827192545953E-6</v>
      </c>
      <c r="J6579">
        <v>1.0722165205187101E-5</v>
      </c>
      <c r="K6579">
        <v>-9.4119606412183785</v>
      </c>
      <c r="L6579">
        <v>-532.47185635814185</v>
      </c>
      <c r="M6579">
        <v>0</v>
      </c>
    </row>
    <row r="6580" spans="1:15" x14ac:dyDescent="0.15">
      <c r="A6580">
        <v>325</v>
      </c>
      <c r="B6580" t="s">
        <v>142</v>
      </c>
      <c r="C6580" t="s">
        <v>464</v>
      </c>
      <c r="D6580">
        <v>8</v>
      </c>
      <c r="E6580">
        <v>17300781.25</v>
      </c>
      <c r="F6580">
        <v>17440625</v>
      </c>
      <c r="G6580">
        <v>17370703.125</v>
      </c>
      <c r="H6580">
        <v>-19065811.11472461</v>
      </c>
      <c r="I6580">
        <v>-2.8888889153381577E-7</v>
      </c>
      <c r="J6580">
        <v>1.194885903290788E-5</v>
      </c>
      <c r="K6580">
        <v>-2.3983459217833869</v>
      </c>
      <c r="L6580">
        <v>-209.75843048796915</v>
      </c>
      <c r="M6580">
        <v>0</v>
      </c>
    </row>
    <row r="6581" spans="1:15" x14ac:dyDescent="0.15">
      <c r="A6581">
        <v>325</v>
      </c>
      <c r="B6581" t="s">
        <v>142</v>
      </c>
      <c r="C6581" t="s">
        <v>464</v>
      </c>
      <c r="D6581">
        <v>9</v>
      </c>
      <c r="E6581">
        <v>17370703.125</v>
      </c>
      <c r="F6581">
        <v>17440625</v>
      </c>
      <c r="G6581">
        <v>17405664.0625</v>
      </c>
      <c r="H6581">
        <v>34665256.504407026</v>
      </c>
      <c r="I6581">
        <v>4.5697648675270616E-7</v>
      </c>
      <c r="J6581">
        <v>1.2694724411194402E-5</v>
      </c>
      <c r="K6581">
        <v>4.3606472373321052</v>
      </c>
      <c r="L6581">
        <v>99.160781110858721</v>
      </c>
      <c r="M6581">
        <v>0</v>
      </c>
    </row>
    <row r="6582" spans="1:15" x14ac:dyDescent="0.15">
      <c r="A6582">
        <v>325</v>
      </c>
      <c r="B6582" t="s">
        <v>142</v>
      </c>
      <c r="C6582" t="s">
        <v>464</v>
      </c>
      <c r="D6582">
        <v>10</v>
      </c>
      <c r="E6582">
        <v>17370703.125</v>
      </c>
      <c r="F6582">
        <v>17405664.0625</v>
      </c>
      <c r="G6582">
        <v>17388183.59375</v>
      </c>
      <c r="H6582">
        <v>5553593.8700917196</v>
      </c>
      <c r="I6582">
        <v>7.8354072238261274E-8</v>
      </c>
      <c r="J6582">
        <v>1.2316101996679957E-5</v>
      </c>
      <c r="K6582">
        <v>0.69860333396930752</v>
      </c>
      <c r="L6582">
        <v>-68.06110402418399</v>
      </c>
      <c r="M6582">
        <v>0</v>
      </c>
    </row>
    <row r="6583" spans="1:15" x14ac:dyDescent="0.15">
      <c r="A6583">
        <v>325</v>
      </c>
      <c r="B6583" t="s">
        <v>142</v>
      </c>
      <c r="C6583" t="s">
        <v>464</v>
      </c>
      <c r="D6583">
        <v>11</v>
      </c>
      <c r="E6583">
        <v>17388183.59375</v>
      </c>
      <c r="F6583">
        <v>17405664.0625</v>
      </c>
      <c r="G6583">
        <v>17396923.828125</v>
      </c>
      <c r="H6583">
        <v>19528852.608348127</v>
      </c>
      <c r="I6583">
        <v>2.6622088992540039E-7</v>
      </c>
      <c r="J6583">
        <v>1.2503968814367096E-5</v>
      </c>
      <c r="K6583">
        <v>2.456593308750878</v>
      </c>
      <c r="L6583">
        <v>12.254630768552959</v>
      </c>
      <c r="M6583">
        <v>0</v>
      </c>
    </row>
    <row r="6584" spans="1:15" x14ac:dyDescent="0.15">
      <c r="A6584">
        <v>325</v>
      </c>
      <c r="B6584" t="s">
        <v>142</v>
      </c>
      <c r="C6584" t="s">
        <v>464</v>
      </c>
      <c r="D6584">
        <v>12</v>
      </c>
      <c r="E6584">
        <v>17388183.59375</v>
      </c>
      <c r="F6584">
        <v>17396923.828125</v>
      </c>
      <c r="G6584">
        <v>17392553.7109375</v>
      </c>
      <c r="H6584">
        <v>12398490.377162658</v>
      </c>
      <c r="I6584">
        <v>1.7192918179820391E-7</v>
      </c>
      <c r="J6584">
        <v>1.24096771062399E-5</v>
      </c>
      <c r="K6584">
        <v>1.559643523866314</v>
      </c>
      <c r="L6584">
        <v>-28.713801416259365</v>
      </c>
      <c r="M6584">
        <v>0</v>
      </c>
    </row>
    <row r="6585" spans="1:15" x14ac:dyDescent="0.15">
      <c r="A6585">
        <v>325</v>
      </c>
      <c r="B6585" t="s">
        <v>142</v>
      </c>
      <c r="C6585" t="s">
        <v>464</v>
      </c>
      <c r="D6585">
        <v>13</v>
      </c>
      <c r="E6585">
        <v>17392553.7109375</v>
      </c>
      <c r="F6585">
        <v>17396923.828125</v>
      </c>
      <c r="G6585">
        <v>17394738.76953125</v>
      </c>
      <c r="H6585">
        <v>15927687.507458979</v>
      </c>
      <c r="I6585">
        <v>2.1898509553524666E-7</v>
      </c>
      <c r="J6585">
        <v>1.2456733019976943E-5</v>
      </c>
      <c r="K6585">
        <v>2.0035918821965217</v>
      </c>
      <c r="L6585">
        <v>-8.4338792407849681</v>
      </c>
      <c r="M6585">
        <v>0</v>
      </c>
    </row>
    <row r="6586" spans="1:15" x14ac:dyDescent="0.15">
      <c r="A6586">
        <v>325</v>
      </c>
      <c r="B6586" t="s">
        <v>142</v>
      </c>
      <c r="C6586" t="s">
        <v>464</v>
      </c>
      <c r="D6586">
        <v>14</v>
      </c>
      <c r="E6586">
        <v>17394738.76953125</v>
      </c>
      <c r="F6586">
        <v>17396923.828125</v>
      </c>
      <c r="G6586">
        <v>17395831.298828125</v>
      </c>
      <c r="H6586">
        <v>17719310.766610797</v>
      </c>
      <c r="I6586">
        <v>2.4258143862122902E-7</v>
      </c>
      <c r="J6586">
        <v>1.2480329363062925E-5</v>
      </c>
      <c r="K6586">
        <v>2.2289655791823524</v>
      </c>
      <c r="L6586">
        <v>1.8595229065279781</v>
      </c>
      <c r="M6586">
        <v>0</v>
      </c>
    </row>
    <row r="6587" spans="1:15" x14ac:dyDescent="0.15">
      <c r="A6587">
        <v>325</v>
      </c>
      <c r="B6587" t="s">
        <v>142</v>
      </c>
      <c r="C6587" t="s">
        <v>464</v>
      </c>
      <c r="D6587">
        <v>15</v>
      </c>
      <c r="E6587">
        <v>17394738.76953125</v>
      </c>
      <c r="F6587">
        <v>17395831.298828125</v>
      </c>
      <c r="G6587">
        <v>17395285.034179688</v>
      </c>
      <c r="H6587">
        <v>16821208.51683411</v>
      </c>
      <c r="I6587">
        <v>2.3077715598259444E-7</v>
      </c>
      <c r="J6587">
        <v>1.246852508042429E-5</v>
      </c>
      <c r="K6587">
        <v>2.1159905866611637</v>
      </c>
      <c r="L6587">
        <v>-3.3001845972491091</v>
      </c>
      <c r="M6587">
        <v>0</v>
      </c>
    </row>
    <row r="6588" spans="1:15" x14ac:dyDescent="0.15">
      <c r="A6588">
        <v>325</v>
      </c>
      <c r="B6588" t="s">
        <v>142</v>
      </c>
      <c r="C6588" t="s">
        <v>464</v>
      </c>
      <c r="D6588">
        <v>16</v>
      </c>
      <c r="E6588">
        <v>17395285.034179688</v>
      </c>
      <c r="F6588">
        <v>17395831.298828125</v>
      </c>
      <c r="G6588">
        <v>17395558.166503906</v>
      </c>
      <c r="H6588">
        <v>17269732.458951551</v>
      </c>
      <c r="I6588">
        <v>2.3667837498125411E-7</v>
      </c>
      <c r="J6588">
        <v>1.247442629942295E-5</v>
      </c>
      <c r="K6588">
        <v>2.1724117670099399</v>
      </c>
      <c r="L6588">
        <v>-0.72332089805913224</v>
      </c>
      <c r="M6588">
        <v>0</v>
      </c>
    </row>
    <row r="6589" spans="1:15" x14ac:dyDescent="0.15">
      <c r="A6589">
        <v>325</v>
      </c>
      <c r="B6589" t="s">
        <v>142</v>
      </c>
      <c r="C6589" t="s">
        <v>465</v>
      </c>
      <c r="D6589">
        <v>16</v>
      </c>
      <c r="E6589">
        <v>17395285.034179688</v>
      </c>
      <c r="F6589">
        <v>17395831.298828125</v>
      </c>
      <c r="G6589">
        <v>17395558.166503906</v>
      </c>
      <c r="H6589">
        <v>17269732.458951551</v>
      </c>
      <c r="I6589">
        <v>2.3667837498125411E-7</v>
      </c>
      <c r="J6589">
        <v>1.247442629942295E-5</v>
      </c>
      <c r="K6589">
        <v>2.1724117670099399</v>
      </c>
      <c r="L6589">
        <v>-0.72332089805913224</v>
      </c>
      <c r="M6589">
        <v>0</v>
      </c>
      <c r="N6589" t="s">
        <v>466</v>
      </c>
      <c r="O6589" t="s">
        <v>467</v>
      </c>
    </row>
    <row r="6590" spans="1:15" x14ac:dyDescent="0.15">
      <c r="A6590">
        <v>326</v>
      </c>
      <c r="B6590" t="s">
        <v>145</v>
      </c>
      <c r="C6590" t="s">
        <v>461</v>
      </c>
      <c r="D6590">
        <v>0</v>
      </c>
      <c r="E6590">
        <v>100000</v>
      </c>
      <c r="F6590">
        <v>12000000</v>
      </c>
      <c r="G6590">
        <v>100000</v>
      </c>
      <c r="H6590">
        <v>3024.2461883709229</v>
      </c>
      <c r="I6590">
        <v>-3.6036112247259547E-5</v>
      </c>
      <c r="J6590">
        <v>-2.4491389792272986E-5</v>
      </c>
      <c r="K6590">
        <v>3.0338013276805324E-4</v>
      </c>
      <c r="L6590">
        <v>-96.975753811629076</v>
      </c>
      <c r="M6590">
        <v>0</v>
      </c>
      <c r="O6590" t="s">
        <v>462</v>
      </c>
    </row>
    <row r="6591" spans="1:15" x14ac:dyDescent="0.15">
      <c r="A6591">
        <v>326</v>
      </c>
      <c r="B6591" t="s">
        <v>145</v>
      </c>
      <c r="C6591" t="s">
        <v>461</v>
      </c>
      <c r="D6591">
        <v>0</v>
      </c>
      <c r="E6591">
        <v>100000</v>
      </c>
      <c r="F6591">
        <v>12000000</v>
      </c>
      <c r="G6591">
        <v>12000000</v>
      </c>
      <c r="H6591">
        <v>-11665.388173103865</v>
      </c>
      <c r="I6591">
        <v>-2.2051356502541486E-5</v>
      </c>
      <c r="J6591">
        <v>-1.050663404755492E-5</v>
      </c>
      <c r="K6591">
        <v>-1.1702245096168954E-3</v>
      </c>
      <c r="L6591">
        <v>-100.0972115681092</v>
      </c>
      <c r="M6591">
        <v>0</v>
      </c>
      <c r="O6591" t="s">
        <v>463</v>
      </c>
    </row>
    <row r="6592" spans="1:15" x14ac:dyDescent="0.15">
      <c r="A6592">
        <v>326</v>
      </c>
      <c r="B6592" t="s">
        <v>145</v>
      </c>
      <c r="C6592" t="s">
        <v>461</v>
      </c>
      <c r="D6592">
        <v>1</v>
      </c>
      <c r="E6592">
        <v>100000</v>
      </c>
      <c r="F6592">
        <v>18000000</v>
      </c>
      <c r="G6592">
        <v>18000000</v>
      </c>
      <c r="H6592">
        <v>-43402.220941036903</v>
      </c>
      <c r="I6592">
        <v>-1.4893189774160583E-5</v>
      </c>
      <c r="J6592">
        <v>-3.3484673191740182E-6</v>
      </c>
      <c r="K6592">
        <v>-4.3539350738549002E-3</v>
      </c>
      <c r="L6592">
        <v>-100.24112344967243</v>
      </c>
      <c r="M6592">
        <v>0</v>
      </c>
      <c r="O6592" t="s">
        <v>468</v>
      </c>
    </row>
    <row r="6593" spans="1:15" x14ac:dyDescent="0.15">
      <c r="A6593">
        <v>326</v>
      </c>
      <c r="B6593" t="s">
        <v>145</v>
      </c>
      <c r="C6593" t="s">
        <v>461</v>
      </c>
      <c r="D6593">
        <v>2</v>
      </c>
      <c r="E6593">
        <v>100000</v>
      </c>
      <c r="F6593">
        <v>27000000</v>
      </c>
      <c r="G6593">
        <v>27000000</v>
      </c>
      <c r="H6593">
        <v>361398294889.02368</v>
      </c>
      <c r="I6593">
        <v>5.6372386603118331E-4</v>
      </c>
      <c r="J6593">
        <v>5.7526858848616982E-4</v>
      </c>
      <c r="K6593">
        <v>36254.013680229073</v>
      </c>
      <c r="L6593">
        <v>1338412.2032926802</v>
      </c>
      <c r="M6593">
        <v>0</v>
      </c>
      <c r="O6593" t="s">
        <v>471</v>
      </c>
    </row>
    <row r="6594" spans="1:15" x14ac:dyDescent="0.15">
      <c r="A6594">
        <v>326</v>
      </c>
      <c r="B6594" t="s">
        <v>145</v>
      </c>
      <c r="C6594" t="s">
        <v>464</v>
      </c>
      <c r="D6594">
        <v>1</v>
      </c>
      <c r="E6594">
        <v>100000</v>
      </c>
      <c r="F6594">
        <v>27000000</v>
      </c>
      <c r="G6594">
        <v>13550000</v>
      </c>
      <c r="H6594">
        <v>-15253.457308790825</v>
      </c>
      <c r="I6594">
        <v>-2.0214869210441165E-5</v>
      </c>
      <c r="J6594">
        <v>-8.6701467554546023E-6</v>
      </c>
      <c r="K6594">
        <v>-1.530165077600891E-3</v>
      </c>
      <c r="L6594">
        <v>-100.11257164065529</v>
      </c>
      <c r="M6594">
        <v>0</v>
      </c>
    </row>
    <row r="6595" spans="1:15" x14ac:dyDescent="0.15">
      <c r="A6595">
        <v>326</v>
      </c>
      <c r="B6595" t="s">
        <v>145</v>
      </c>
      <c r="C6595" t="s">
        <v>464</v>
      </c>
      <c r="D6595">
        <v>2</v>
      </c>
      <c r="E6595">
        <v>13550000</v>
      </c>
      <c r="F6595">
        <v>27000000</v>
      </c>
      <c r="G6595">
        <v>20275000</v>
      </c>
      <c r="H6595">
        <v>-99474.704350985412</v>
      </c>
      <c r="I6595">
        <v>-1.2133403366898643E-5</v>
      </c>
      <c r="J6595">
        <v>-5.8868091191207848E-7</v>
      </c>
      <c r="K6595">
        <v>-9.9788995780535957E-3</v>
      </c>
      <c r="L6595">
        <v>-100.49062739507268</v>
      </c>
      <c r="M6595">
        <v>0</v>
      </c>
    </row>
    <row r="6596" spans="1:15" x14ac:dyDescent="0.15">
      <c r="A6596">
        <v>326</v>
      </c>
      <c r="B6596" t="s">
        <v>145</v>
      </c>
      <c r="C6596" t="s">
        <v>464</v>
      </c>
      <c r="D6596">
        <v>3</v>
      </c>
      <c r="E6596">
        <v>20275000</v>
      </c>
      <c r="F6596">
        <v>27000000</v>
      </c>
      <c r="G6596">
        <v>23637500</v>
      </c>
      <c r="H6596">
        <v>-4412230.8402756741</v>
      </c>
      <c r="I6596">
        <v>-6.3899143386288878E-6</v>
      </c>
      <c r="J6596">
        <v>5.154808116357677E-6</v>
      </c>
      <c r="K6596">
        <v>-0.44261713324575291</v>
      </c>
      <c r="L6596">
        <v>-118.66623306303828</v>
      </c>
      <c r="M6596">
        <v>0</v>
      </c>
    </row>
    <row r="6597" spans="1:15" x14ac:dyDescent="0.15">
      <c r="A6597">
        <v>326</v>
      </c>
      <c r="B6597" t="s">
        <v>145</v>
      </c>
      <c r="C6597" t="s">
        <v>464</v>
      </c>
      <c r="D6597">
        <v>4</v>
      </c>
      <c r="E6597">
        <v>23637500</v>
      </c>
      <c r="F6597">
        <v>27000000</v>
      </c>
      <c r="G6597">
        <v>25318750</v>
      </c>
      <c r="H6597">
        <v>5704372145.7258301</v>
      </c>
      <c r="I6597">
        <v>2.5011823447660795E-5</v>
      </c>
      <c r="J6597">
        <v>3.655654590264736E-5</v>
      </c>
      <c r="K6597">
        <v>572.23951726658515</v>
      </c>
      <c r="L6597">
        <v>22430.228173688789</v>
      </c>
      <c r="M6597">
        <v>0</v>
      </c>
    </row>
    <row r="6598" spans="1:15" x14ac:dyDescent="0.15">
      <c r="A6598">
        <v>326</v>
      </c>
      <c r="B6598" t="s">
        <v>145</v>
      </c>
      <c r="C6598" t="s">
        <v>464</v>
      </c>
      <c r="D6598">
        <v>5</v>
      </c>
      <c r="E6598">
        <v>23637500</v>
      </c>
      <c r="F6598">
        <v>25318750</v>
      </c>
      <c r="G6598">
        <v>24478125</v>
      </c>
      <c r="H6598">
        <v>-78183644.724773556</v>
      </c>
      <c r="I6598">
        <v>-1.5996543885911352E-6</v>
      </c>
      <c r="J6598">
        <v>9.9450680663954296E-6</v>
      </c>
      <c r="K6598">
        <v>-7.8430666815749763</v>
      </c>
      <c r="L6598">
        <v>-419.4020976883383</v>
      </c>
      <c r="M6598">
        <v>0</v>
      </c>
    </row>
    <row r="6599" spans="1:15" x14ac:dyDescent="0.15">
      <c r="A6599">
        <v>326</v>
      </c>
      <c r="B6599" t="s">
        <v>145</v>
      </c>
      <c r="C6599" t="s">
        <v>464</v>
      </c>
      <c r="D6599">
        <v>6</v>
      </c>
      <c r="E6599">
        <v>24478125</v>
      </c>
      <c r="F6599">
        <v>25318750</v>
      </c>
      <c r="G6599">
        <v>24898437.5</v>
      </c>
      <c r="H6599">
        <v>1066416667.5507833</v>
      </c>
      <c r="I6599">
        <v>6.930544801639826E-6</v>
      </c>
      <c r="J6599">
        <v>1.8475267256626391E-5</v>
      </c>
      <c r="K6599">
        <v>106.97860228168061</v>
      </c>
      <c r="L6599">
        <v>4183.0666283809305</v>
      </c>
      <c r="M6599">
        <v>0</v>
      </c>
    </row>
    <row r="6600" spans="1:15" x14ac:dyDescent="0.15">
      <c r="A6600">
        <v>326</v>
      </c>
      <c r="B6600" t="s">
        <v>145</v>
      </c>
      <c r="C6600" t="s">
        <v>464</v>
      </c>
      <c r="D6600">
        <v>7</v>
      </c>
      <c r="E6600">
        <v>24478125</v>
      </c>
      <c r="F6600">
        <v>24898437.5</v>
      </c>
      <c r="G6600">
        <v>24688281.25</v>
      </c>
      <c r="H6600">
        <v>154655693.22233883</v>
      </c>
      <c r="I6600">
        <v>1.6015342357757573E-6</v>
      </c>
      <c r="J6600">
        <v>1.3146256690762322E-5</v>
      </c>
      <c r="K6600">
        <v>15.514432959706456</v>
      </c>
      <c r="L6600">
        <v>526.43361705197208</v>
      </c>
      <c r="M6600">
        <v>0</v>
      </c>
    </row>
    <row r="6601" spans="1:15" x14ac:dyDescent="0.15">
      <c r="A6601">
        <v>326</v>
      </c>
      <c r="B6601" t="s">
        <v>145</v>
      </c>
      <c r="C6601" t="s">
        <v>464</v>
      </c>
      <c r="D6601">
        <v>8</v>
      </c>
      <c r="E6601">
        <v>24478125</v>
      </c>
      <c r="F6601">
        <v>24688281.25</v>
      </c>
      <c r="G6601">
        <v>24583203.125</v>
      </c>
      <c r="H6601">
        <v>-30070685.704306535</v>
      </c>
      <c r="I6601">
        <v>-4.5276856854598774E-7</v>
      </c>
      <c r="J6601">
        <v>1.1091953886440577E-5</v>
      </c>
      <c r="K6601">
        <v>-3.0165694368662299</v>
      </c>
      <c r="L6601">
        <v>-222.32208126582989</v>
      </c>
      <c r="M6601">
        <v>0</v>
      </c>
    </row>
    <row r="6602" spans="1:15" x14ac:dyDescent="0.15">
      <c r="A6602">
        <v>326</v>
      </c>
      <c r="B6602" t="s">
        <v>145</v>
      </c>
      <c r="C6602" t="s">
        <v>464</v>
      </c>
      <c r="D6602">
        <v>9</v>
      </c>
      <c r="E6602">
        <v>24583203.125</v>
      </c>
      <c r="F6602">
        <v>24688281.25</v>
      </c>
      <c r="G6602">
        <v>24635742.1875</v>
      </c>
      <c r="H6602">
        <v>43014025.518791631</v>
      </c>
      <c r="I6602">
        <v>5.3053794734805765E-7</v>
      </c>
      <c r="J6602">
        <v>1.2075260402334622E-5</v>
      </c>
      <c r="K6602">
        <v>4.3149928808569946</v>
      </c>
      <c r="L6602">
        <v>74.600079800383043</v>
      </c>
      <c r="M6602">
        <v>0</v>
      </c>
    </row>
    <row r="6603" spans="1:15" x14ac:dyDescent="0.15">
      <c r="A6603">
        <v>326</v>
      </c>
      <c r="B6603" t="s">
        <v>145</v>
      </c>
      <c r="C6603" t="s">
        <v>464</v>
      </c>
      <c r="D6603">
        <v>10</v>
      </c>
      <c r="E6603">
        <v>24583203.125</v>
      </c>
      <c r="F6603">
        <v>24635742.1875</v>
      </c>
      <c r="G6603">
        <v>24609472.65625</v>
      </c>
      <c r="H6603">
        <v>2090724.7550619242</v>
      </c>
      <c r="I6603">
        <v>2.8391430240309233E-8</v>
      </c>
      <c r="J6603">
        <v>1.1573113885226874E-5</v>
      </c>
      <c r="K6603">
        <v>0.20973304230692061</v>
      </c>
      <c r="L6603">
        <v>-91.504390263596534</v>
      </c>
      <c r="M6603">
        <v>0</v>
      </c>
    </row>
    <row r="6604" spans="1:15" x14ac:dyDescent="0.15">
      <c r="A6604">
        <v>326</v>
      </c>
      <c r="B6604" t="s">
        <v>145</v>
      </c>
      <c r="C6604" t="s">
        <v>464</v>
      </c>
      <c r="D6604">
        <v>11</v>
      </c>
      <c r="E6604">
        <v>24609472.65625</v>
      </c>
      <c r="F6604">
        <v>24635742.1875</v>
      </c>
      <c r="G6604">
        <v>24622607.421875</v>
      </c>
      <c r="H6604">
        <v>21404160.96830852</v>
      </c>
      <c r="I6604">
        <v>2.7678430488014459E-7</v>
      </c>
      <c r="J6604">
        <v>1.1821506759866709E-5</v>
      </c>
      <c r="K6604">
        <v>2.1471787651825203</v>
      </c>
      <c r="L6604">
        <v>-13.071103309339922</v>
      </c>
      <c r="M6604">
        <v>0</v>
      </c>
    </row>
    <row r="6605" spans="1:15" x14ac:dyDescent="0.15">
      <c r="A6605">
        <v>326</v>
      </c>
      <c r="B6605" t="s">
        <v>145</v>
      </c>
      <c r="C6605" t="s">
        <v>464</v>
      </c>
      <c r="D6605">
        <v>12</v>
      </c>
      <c r="E6605">
        <v>24622607.421875</v>
      </c>
      <c r="F6605">
        <v>24635742.1875</v>
      </c>
      <c r="G6605">
        <v>24629174.8046875</v>
      </c>
      <c r="H6605">
        <v>31915180.032155551</v>
      </c>
      <c r="I6605">
        <v>4.029827907707439E-7</v>
      </c>
      <c r="J6605">
        <v>1.1947705245757309E-5</v>
      </c>
      <c r="K6605">
        <v>3.2016016396758125</v>
      </c>
      <c r="L6605">
        <v>29.582823156873921</v>
      </c>
      <c r="M6605">
        <v>0</v>
      </c>
    </row>
    <row r="6606" spans="1:15" x14ac:dyDescent="0.15">
      <c r="A6606">
        <v>326</v>
      </c>
      <c r="B6606" t="s">
        <v>145</v>
      </c>
      <c r="C6606" t="s">
        <v>464</v>
      </c>
      <c r="D6606">
        <v>13</v>
      </c>
      <c r="E6606">
        <v>24622607.421875</v>
      </c>
      <c r="F6606">
        <v>24629174.8046875</v>
      </c>
      <c r="G6606">
        <v>24625891.11328125</v>
      </c>
      <c r="H6606">
        <v>26587104.660750177</v>
      </c>
      <c r="I6606">
        <v>3.3971556030714348E-7</v>
      </c>
      <c r="J6606">
        <v>1.1884438015293708E-5</v>
      </c>
      <c r="K6606">
        <v>2.6671106912236682</v>
      </c>
      <c r="L6606">
        <v>7.9640307773926766</v>
      </c>
      <c r="M6606">
        <v>0</v>
      </c>
    </row>
    <row r="6607" spans="1:15" x14ac:dyDescent="0.15">
      <c r="A6607">
        <v>326</v>
      </c>
      <c r="B6607" t="s">
        <v>145</v>
      </c>
      <c r="C6607" t="s">
        <v>464</v>
      </c>
      <c r="D6607">
        <v>14</v>
      </c>
      <c r="E6607">
        <v>24622607.421875</v>
      </c>
      <c r="F6607">
        <v>24625891.11328125</v>
      </c>
      <c r="G6607">
        <v>24624249.267578125</v>
      </c>
      <c r="H6607">
        <v>23977587.654128361</v>
      </c>
      <c r="I6607">
        <v>3.0820793359135833E-7</v>
      </c>
      <c r="J6607">
        <v>1.1852930388577923E-5</v>
      </c>
      <c r="K6607">
        <v>2.4053345107745914</v>
      </c>
      <c r="L6607">
        <v>-2.6261170703027275</v>
      </c>
      <c r="M6607">
        <v>0</v>
      </c>
    </row>
    <row r="6608" spans="1:15" x14ac:dyDescent="0.15">
      <c r="A6608">
        <v>326</v>
      </c>
      <c r="B6608" t="s">
        <v>145</v>
      </c>
      <c r="C6608" t="s">
        <v>464</v>
      </c>
      <c r="D6608">
        <v>15</v>
      </c>
      <c r="E6608">
        <v>24624249.267578125</v>
      </c>
      <c r="F6608">
        <v>24625891.11328125</v>
      </c>
      <c r="G6608">
        <v>24625070.190429688</v>
      </c>
      <c r="H6608">
        <v>25277821.63318361</v>
      </c>
      <c r="I6608">
        <v>3.2395123310329589E-7</v>
      </c>
      <c r="J6608">
        <v>1.1868673688089861E-5</v>
      </c>
      <c r="K6608">
        <v>2.5357687190451168</v>
      </c>
      <c r="L6608">
        <v>2.6507597245656105</v>
      </c>
      <c r="M6608">
        <v>0</v>
      </c>
    </row>
    <row r="6609" spans="1:15" x14ac:dyDescent="0.15">
      <c r="A6609">
        <v>326</v>
      </c>
      <c r="B6609" t="s">
        <v>145</v>
      </c>
      <c r="C6609" t="s">
        <v>464</v>
      </c>
      <c r="D6609">
        <v>16</v>
      </c>
      <c r="E6609">
        <v>24624249.267578125</v>
      </c>
      <c r="F6609">
        <v>24625070.190429688</v>
      </c>
      <c r="G6609">
        <v>24624659.729003906</v>
      </c>
      <c r="H6609">
        <v>24626575.168588281</v>
      </c>
      <c r="I6609">
        <v>3.1607695664904077E-7</v>
      </c>
      <c r="J6609">
        <v>1.1860799411635606E-5</v>
      </c>
      <c r="K6609">
        <v>2.4704383105441856</v>
      </c>
      <c r="L6609">
        <v>7.7785423451693292E-3</v>
      </c>
      <c r="M6609">
        <v>0</v>
      </c>
    </row>
    <row r="6610" spans="1:15" x14ac:dyDescent="0.15">
      <c r="A6610">
        <v>326</v>
      </c>
      <c r="B6610" t="s">
        <v>145</v>
      </c>
      <c r="C6610" t="s">
        <v>465</v>
      </c>
      <c r="D6610">
        <v>16</v>
      </c>
      <c r="E6610">
        <v>24624249.267578125</v>
      </c>
      <c r="F6610">
        <v>24625070.190429688</v>
      </c>
      <c r="G6610">
        <v>24624659.729003906</v>
      </c>
      <c r="H6610">
        <v>24626575.168588281</v>
      </c>
      <c r="I6610">
        <v>3.1607695664904077E-7</v>
      </c>
      <c r="J6610">
        <v>1.1860799411635606E-5</v>
      </c>
      <c r="K6610">
        <v>2.4704383105441856</v>
      </c>
      <c r="L6610">
        <v>7.7785423451693292E-3</v>
      </c>
      <c r="M6610">
        <v>0</v>
      </c>
      <c r="N6610" t="s">
        <v>466</v>
      </c>
      <c r="O6610" t="s">
        <v>467</v>
      </c>
    </row>
    <row r="6611" spans="1:15" x14ac:dyDescent="0.15">
      <c r="A6611">
        <v>327</v>
      </c>
      <c r="B6611" t="s">
        <v>323</v>
      </c>
      <c r="C6611" t="s">
        <v>461</v>
      </c>
      <c r="D6611">
        <v>0</v>
      </c>
      <c r="E6611">
        <v>100000</v>
      </c>
      <c r="F6611">
        <v>12000000</v>
      </c>
      <c r="G6611">
        <v>100000</v>
      </c>
      <c r="H6611">
        <v>-736783.94437941327</v>
      </c>
      <c r="I6611">
        <v>-6.9259521001962861E-6</v>
      </c>
      <c r="J6611">
        <v>2.6261327502717944E-6</v>
      </c>
      <c r="K6611">
        <v>-0.18390498863371349</v>
      </c>
      <c r="L6611">
        <v>-836.78394437941324</v>
      </c>
      <c r="M6611">
        <v>0</v>
      </c>
      <c r="O6611" t="s">
        <v>462</v>
      </c>
    </row>
    <row r="6612" spans="1:15" x14ac:dyDescent="0.15">
      <c r="A6612">
        <v>327</v>
      </c>
      <c r="B6612" t="s">
        <v>323</v>
      </c>
      <c r="C6612" t="s">
        <v>461</v>
      </c>
      <c r="D6612">
        <v>0</v>
      </c>
      <c r="E6612">
        <v>100000</v>
      </c>
      <c r="F6612">
        <v>12000000</v>
      </c>
      <c r="G6612">
        <v>12000000</v>
      </c>
      <c r="H6612">
        <v>6.3797900907055206E+18</v>
      </c>
      <c r="I6612">
        <v>536.8709124479152</v>
      </c>
      <c r="J6612">
        <v>536.87092200000006</v>
      </c>
      <c r="K6612">
        <v>1592427784382.4573</v>
      </c>
      <c r="L6612">
        <v>53164917422446.008</v>
      </c>
      <c r="M6612">
        <v>5</v>
      </c>
      <c r="O6612" t="s">
        <v>463</v>
      </c>
    </row>
    <row r="6613" spans="1:15" x14ac:dyDescent="0.15">
      <c r="A6613">
        <v>327</v>
      </c>
      <c r="B6613" t="s">
        <v>323</v>
      </c>
      <c r="C6613" t="s">
        <v>464</v>
      </c>
      <c r="D6613">
        <v>1</v>
      </c>
      <c r="E6613">
        <v>100000</v>
      </c>
      <c r="F6613">
        <v>12000000</v>
      </c>
      <c r="G6613">
        <v>6050000</v>
      </c>
      <c r="H6613">
        <v>193497814261190.59</v>
      </c>
      <c r="I6613">
        <v>6.8273715209681604E-2</v>
      </c>
      <c r="J6613">
        <v>6.8283267294532074E-2</v>
      </c>
      <c r="K6613">
        <v>48298030.384369701</v>
      </c>
      <c r="L6613">
        <v>3198310879.5238113</v>
      </c>
      <c r="M6613">
        <v>0</v>
      </c>
    </row>
    <row r="6614" spans="1:15" x14ac:dyDescent="0.15">
      <c r="A6614">
        <v>327</v>
      </c>
      <c r="B6614" t="s">
        <v>323</v>
      </c>
      <c r="C6614" t="s">
        <v>464</v>
      </c>
      <c r="D6614">
        <v>2</v>
      </c>
      <c r="E6614">
        <v>100000</v>
      </c>
      <c r="F6614">
        <v>6050000</v>
      </c>
      <c r="G6614">
        <v>3075000</v>
      </c>
      <c r="H6614">
        <v>64593921714.533096</v>
      </c>
      <c r="I6614">
        <v>1.2087311649188979E-4</v>
      </c>
      <c r="J6614">
        <v>1.3042520134235786E-4</v>
      </c>
      <c r="K6614">
        <v>16122.968652260586</v>
      </c>
      <c r="L6614">
        <v>2100515.3403100194</v>
      </c>
      <c r="M6614">
        <v>0</v>
      </c>
    </row>
    <row r="6615" spans="1:15" x14ac:dyDescent="0.15">
      <c r="A6615">
        <v>327</v>
      </c>
      <c r="B6615" t="s">
        <v>323</v>
      </c>
      <c r="C6615" t="s">
        <v>464</v>
      </c>
      <c r="D6615">
        <v>3</v>
      </c>
      <c r="E6615">
        <v>100000</v>
      </c>
      <c r="F6615">
        <v>3075000</v>
      </c>
      <c r="G6615">
        <v>1587500</v>
      </c>
      <c r="H6615">
        <v>-39080526.587545387</v>
      </c>
      <c r="I6615">
        <v>-5.3306507787361991E-7</v>
      </c>
      <c r="J6615">
        <v>9.0190197725944601E-6</v>
      </c>
      <c r="K6615">
        <v>-9.7546965466731326</v>
      </c>
      <c r="L6615">
        <v>-2561.7654543335675</v>
      </c>
      <c r="M6615">
        <v>0</v>
      </c>
    </row>
    <row r="6616" spans="1:15" x14ac:dyDescent="0.15">
      <c r="A6616">
        <v>327</v>
      </c>
      <c r="B6616" t="s">
        <v>323</v>
      </c>
      <c r="C6616" t="s">
        <v>464</v>
      </c>
      <c r="D6616">
        <v>4</v>
      </c>
      <c r="E6616">
        <v>1587500</v>
      </c>
      <c r="F6616">
        <v>3075000</v>
      </c>
      <c r="G6616">
        <v>2331250</v>
      </c>
      <c r="H6616">
        <v>6836073138.4952927</v>
      </c>
      <c r="I6616">
        <v>2.2887965867880101E-5</v>
      </c>
      <c r="J6616">
        <v>3.2440050718348183E-5</v>
      </c>
      <c r="K6616">
        <v>1706.3183344652405</v>
      </c>
      <c r="L6616">
        <v>293136.38127593749</v>
      </c>
      <c r="M6616">
        <v>0</v>
      </c>
    </row>
    <row r="6617" spans="1:15" x14ac:dyDescent="0.15">
      <c r="A6617">
        <v>327</v>
      </c>
      <c r="B6617" t="s">
        <v>323</v>
      </c>
      <c r="C6617" t="s">
        <v>464</v>
      </c>
      <c r="D6617">
        <v>5</v>
      </c>
      <c r="E6617">
        <v>1587500</v>
      </c>
      <c r="F6617">
        <v>2331250</v>
      </c>
      <c r="G6617">
        <v>1959375</v>
      </c>
      <c r="H6617">
        <v>1407037286.5683932</v>
      </c>
      <c r="I6617">
        <v>6.9242800399854585E-6</v>
      </c>
      <c r="J6617">
        <v>1.6476364890453539E-5</v>
      </c>
      <c r="K6617">
        <v>351.20360340034784</v>
      </c>
      <c r="L6617">
        <v>71710.515422948301</v>
      </c>
      <c r="M6617">
        <v>0</v>
      </c>
    </row>
    <row r="6618" spans="1:15" x14ac:dyDescent="0.15">
      <c r="A6618">
        <v>327</v>
      </c>
      <c r="B6618" t="s">
        <v>323</v>
      </c>
      <c r="C6618" t="s">
        <v>464</v>
      </c>
      <c r="D6618">
        <v>6</v>
      </c>
      <c r="E6618">
        <v>1587500</v>
      </c>
      <c r="F6618">
        <v>1959375</v>
      </c>
      <c r="G6618">
        <v>1773437.5</v>
      </c>
      <c r="H6618">
        <v>296979267.34033608</v>
      </c>
      <c r="I6618">
        <v>2.2399620341272369E-6</v>
      </c>
      <c r="J6618">
        <v>1.1792046884595317E-5</v>
      </c>
      <c r="K6618">
        <v>74.12752300224949</v>
      </c>
      <c r="L6618">
        <v>16645.967497604855</v>
      </c>
      <c r="M6618">
        <v>0</v>
      </c>
    </row>
    <row r="6619" spans="1:15" x14ac:dyDescent="0.15">
      <c r="A6619">
        <v>327</v>
      </c>
      <c r="B6619" t="s">
        <v>323</v>
      </c>
      <c r="C6619" t="s">
        <v>464</v>
      </c>
      <c r="D6619">
        <v>7</v>
      </c>
      <c r="E6619">
        <v>1587500</v>
      </c>
      <c r="F6619">
        <v>1773437.5</v>
      </c>
      <c r="G6619">
        <v>1680468.75</v>
      </c>
      <c r="H6619">
        <v>40943289.732550792</v>
      </c>
      <c r="I6619">
        <v>4.331588612257293E-7</v>
      </c>
      <c r="J6619">
        <v>9.9852437116938093E-6</v>
      </c>
      <c r="K6619">
        <v>10.21965162288352</v>
      </c>
      <c r="L6619">
        <v>2336.4207744149239</v>
      </c>
      <c r="M6619">
        <v>0</v>
      </c>
    </row>
    <row r="6620" spans="1:15" x14ac:dyDescent="0.15">
      <c r="A6620">
        <v>327</v>
      </c>
      <c r="B6620" t="s">
        <v>323</v>
      </c>
      <c r="C6620" t="s">
        <v>464</v>
      </c>
      <c r="D6620">
        <v>8</v>
      </c>
      <c r="E6620">
        <v>1587500</v>
      </c>
      <c r="F6620">
        <v>1680468.75</v>
      </c>
      <c r="G6620">
        <v>1633984.375</v>
      </c>
      <c r="H6620">
        <v>-13061964.735510789</v>
      </c>
      <c r="I6620">
        <v>-1.6015610893505088E-7</v>
      </c>
      <c r="J6620">
        <v>9.3919287415330291E-6</v>
      </c>
      <c r="K6620">
        <v>-3.2603322786049538</v>
      </c>
      <c r="L6620">
        <v>-899.3934908655898</v>
      </c>
      <c r="M6620">
        <v>0</v>
      </c>
    </row>
    <row r="6621" spans="1:15" x14ac:dyDescent="0.15">
      <c r="A6621">
        <v>327</v>
      </c>
      <c r="B6621" t="s">
        <v>323</v>
      </c>
      <c r="C6621" t="s">
        <v>464</v>
      </c>
      <c r="D6621">
        <v>9</v>
      </c>
      <c r="E6621">
        <v>1633984.375</v>
      </c>
      <c r="F6621">
        <v>1680468.75</v>
      </c>
      <c r="G6621">
        <v>1657226.5625</v>
      </c>
      <c r="H6621">
        <v>2788205.0154391448</v>
      </c>
      <c r="I6621">
        <v>3.2500423682321097E-8</v>
      </c>
      <c r="J6621">
        <v>9.5845852741504011E-6</v>
      </c>
      <c r="K6621">
        <v>0.69595003472109618</v>
      </c>
      <c r="L6621">
        <v>68.245252552132243</v>
      </c>
      <c r="M6621">
        <v>0</v>
      </c>
    </row>
    <row r="6622" spans="1:15" x14ac:dyDescent="0.15">
      <c r="A6622">
        <v>327</v>
      </c>
      <c r="B6622" t="s">
        <v>323</v>
      </c>
      <c r="C6622" t="s">
        <v>464</v>
      </c>
      <c r="D6622">
        <v>10</v>
      </c>
      <c r="E6622">
        <v>1633984.375</v>
      </c>
      <c r="F6622">
        <v>1657226.5625</v>
      </c>
      <c r="G6622">
        <v>1645605.46875</v>
      </c>
      <c r="H6622">
        <v>-5384207.7903752504</v>
      </c>
      <c r="I6622">
        <v>-6.4354588055847196E-8</v>
      </c>
      <c r="J6622">
        <v>9.4877302624122328E-6</v>
      </c>
      <c r="K6622">
        <v>-1.3439254208023417</v>
      </c>
      <c r="L6622">
        <v>-427.18703800037127</v>
      </c>
      <c r="M6622">
        <v>0</v>
      </c>
    </row>
    <row r="6623" spans="1:15" x14ac:dyDescent="0.15">
      <c r="A6623">
        <v>327</v>
      </c>
      <c r="B6623" t="s">
        <v>323</v>
      </c>
      <c r="C6623" t="s">
        <v>464</v>
      </c>
      <c r="D6623">
        <v>11</v>
      </c>
      <c r="E6623">
        <v>1645605.46875</v>
      </c>
      <c r="F6623">
        <v>1657226.5625</v>
      </c>
      <c r="G6623">
        <v>1651416.015625</v>
      </c>
      <c r="H6623">
        <v>-1360611.5378656522</v>
      </c>
      <c r="I6623">
        <v>-1.6059148940521012E-8</v>
      </c>
      <c r="J6623">
        <v>9.536025701527559E-6</v>
      </c>
      <c r="K6623">
        <v>-0.33961550236663079</v>
      </c>
      <c r="L6623">
        <v>-182.39059843141408</v>
      </c>
      <c r="M6623">
        <v>0</v>
      </c>
    </row>
    <row r="6624" spans="1:15" x14ac:dyDescent="0.15">
      <c r="A6624">
        <v>327</v>
      </c>
      <c r="B6624" t="s">
        <v>323</v>
      </c>
      <c r="C6624" t="s">
        <v>464</v>
      </c>
      <c r="D6624">
        <v>12</v>
      </c>
      <c r="E6624">
        <v>1651416.015625</v>
      </c>
      <c r="F6624">
        <v>1657226.5625</v>
      </c>
      <c r="G6624">
        <v>1654321.2890625</v>
      </c>
      <c r="H6624">
        <v>698050.71802875586</v>
      </c>
      <c r="I6624">
        <v>8.1876205141741634E-9</v>
      </c>
      <c r="J6624">
        <v>9.5602724709822542E-6</v>
      </c>
      <c r="K6624">
        <v>0.17423697997784554</v>
      </c>
      <c r="L6624">
        <v>-57.804404583081947</v>
      </c>
      <c r="M6624">
        <v>0</v>
      </c>
    </row>
    <row r="6625" spans="1:15" x14ac:dyDescent="0.15">
      <c r="A6625">
        <v>327</v>
      </c>
      <c r="B6625" t="s">
        <v>323</v>
      </c>
      <c r="C6625" t="s">
        <v>464</v>
      </c>
      <c r="D6625">
        <v>13</v>
      </c>
      <c r="E6625">
        <v>1654321.2890625</v>
      </c>
      <c r="F6625">
        <v>1657226.5625</v>
      </c>
      <c r="G6625">
        <v>1655773.92578125</v>
      </c>
      <c r="H6625">
        <v>1739190.8353732768</v>
      </c>
      <c r="I6625">
        <v>2.0335897601689564E-8</v>
      </c>
      <c r="J6625">
        <v>9.5724207480697696E-6</v>
      </c>
      <c r="K6625">
        <v>0.43411080446464473</v>
      </c>
      <c r="L6625">
        <v>5.0379407655346382</v>
      </c>
      <c r="M6625">
        <v>0</v>
      </c>
    </row>
    <row r="6626" spans="1:15" x14ac:dyDescent="0.15">
      <c r="A6626">
        <v>327</v>
      </c>
      <c r="B6626" t="s">
        <v>323</v>
      </c>
      <c r="C6626" t="s">
        <v>464</v>
      </c>
      <c r="D6626">
        <v>14</v>
      </c>
      <c r="E6626">
        <v>1654321.2890625</v>
      </c>
      <c r="F6626">
        <v>1655773.92578125</v>
      </c>
      <c r="G6626">
        <v>1655047.607421875</v>
      </c>
      <c r="H6626">
        <v>1217601.7328640115</v>
      </c>
      <c r="I6626">
        <v>1.4259305314730434E-8</v>
      </c>
      <c r="J6626">
        <v>9.5663441557828105E-6</v>
      </c>
      <c r="K6626">
        <v>0.30391953373977809</v>
      </c>
      <c r="L6626">
        <v>-26.431014588111339</v>
      </c>
      <c r="M6626">
        <v>0</v>
      </c>
    </row>
    <row r="6627" spans="1:15" x14ac:dyDescent="0.15">
      <c r="A6627">
        <v>327</v>
      </c>
      <c r="B6627" t="s">
        <v>323</v>
      </c>
      <c r="C6627" t="s">
        <v>464</v>
      </c>
      <c r="D6627">
        <v>15</v>
      </c>
      <c r="E6627">
        <v>1655047.607421875</v>
      </c>
      <c r="F6627">
        <v>1655773.92578125</v>
      </c>
      <c r="G6627">
        <v>1655410.7666015625</v>
      </c>
      <c r="H6627">
        <v>1478133.1881545067</v>
      </c>
      <c r="I6627">
        <v>1.7296893497898124E-8</v>
      </c>
      <c r="J6627">
        <v>9.5693817439659782E-6</v>
      </c>
      <c r="K6627">
        <v>0.36894949902258578</v>
      </c>
      <c r="L6627">
        <v>-10.70897822000963</v>
      </c>
      <c r="M6627">
        <v>0</v>
      </c>
    </row>
    <row r="6628" spans="1:15" x14ac:dyDescent="0.15">
      <c r="A6628">
        <v>327</v>
      </c>
      <c r="B6628" t="s">
        <v>323</v>
      </c>
      <c r="C6628" t="s">
        <v>464</v>
      </c>
      <c r="D6628">
        <v>16</v>
      </c>
      <c r="E6628">
        <v>1655410.7666015625</v>
      </c>
      <c r="F6628">
        <v>1655773.92578125</v>
      </c>
      <c r="G6628">
        <v>1655592.3461914063</v>
      </c>
      <c r="H6628">
        <v>1608616.3146528429</v>
      </c>
      <c r="I6628">
        <v>1.8816452654314846E-8</v>
      </c>
      <c r="J6628">
        <v>9.5709013031223949E-6</v>
      </c>
      <c r="K6628">
        <v>0.40151874551421496</v>
      </c>
      <c r="L6628">
        <v>-2.8374153605281482</v>
      </c>
      <c r="M6628">
        <v>0</v>
      </c>
    </row>
    <row r="6629" spans="1:15" x14ac:dyDescent="0.15">
      <c r="A6629">
        <v>327</v>
      </c>
      <c r="B6629" t="s">
        <v>323</v>
      </c>
      <c r="C6629" t="s">
        <v>464</v>
      </c>
      <c r="D6629">
        <v>17</v>
      </c>
      <c r="E6629">
        <v>1655592.3461914063</v>
      </c>
      <c r="F6629">
        <v>1655773.92578125</v>
      </c>
      <c r="G6629">
        <v>1655683.1359863281</v>
      </c>
      <c r="H6629">
        <v>1673888.1528587679</v>
      </c>
      <c r="I6629">
        <v>1.9576142861489948E-8</v>
      </c>
      <c r="J6629">
        <v>9.57166099332957E-6</v>
      </c>
      <c r="K6629">
        <v>0.41781092554193383</v>
      </c>
      <c r="L6629">
        <v>1.0995471583150858</v>
      </c>
      <c r="M6629">
        <v>0</v>
      </c>
    </row>
    <row r="6630" spans="1:15" x14ac:dyDescent="0.15">
      <c r="A6630">
        <v>327</v>
      </c>
      <c r="B6630" t="s">
        <v>323</v>
      </c>
      <c r="C6630" t="s">
        <v>464</v>
      </c>
      <c r="D6630">
        <v>18</v>
      </c>
      <c r="E6630">
        <v>1655592.3461914063</v>
      </c>
      <c r="F6630">
        <v>1655683.1359863281</v>
      </c>
      <c r="G6630">
        <v>1655637.7410888672</v>
      </c>
      <c r="H6630">
        <v>1641215.9696978747</v>
      </c>
      <c r="I6630">
        <v>1.9195912488656014E-8</v>
      </c>
      <c r="J6630">
        <v>9.571280762956736E-6</v>
      </c>
      <c r="K6630">
        <v>0.40965578383630991</v>
      </c>
      <c r="L6630">
        <v>-0.8710704662668326</v>
      </c>
      <c r="M6630">
        <v>0</v>
      </c>
    </row>
    <row r="6631" spans="1:15" x14ac:dyDescent="0.15">
      <c r="A6631">
        <v>327</v>
      </c>
      <c r="B6631" t="s">
        <v>323</v>
      </c>
      <c r="C6631" t="s">
        <v>465</v>
      </c>
      <c r="D6631">
        <v>18</v>
      </c>
      <c r="E6631">
        <v>1655592.3461914063</v>
      </c>
      <c r="F6631">
        <v>1655683.1359863281</v>
      </c>
      <c r="G6631">
        <v>1655637.7410888672</v>
      </c>
      <c r="H6631">
        <v>1641215.9696978747</v>
      </c>
      <c r="I6631">
        <v>1.9195912488656014E-8</v>
      </c>
      <c r="J6631">
        <v>9.571280762956736E-6</v>
      </c>
      <c r="K6631">
        <v>0.40965578383630991</v>
      </c>
      <c r="L6631">
        <v>-0.8710704662668326</v>
      </c>
      <c r="M6631">
        <v>0</v>
      </c>
      <c r="N6631" t="s">
        <v>466</v>
      </c>
      <c r="O6631" t="s">
        <v>467</v>
      </c>
    </row>
    <row r="6632" spans="1:15" x14ac:dyDescent="0.15">
      <c r="A6632">
        <v>328</v>
      </c>
      <c r="B6632" t="s">
        <v>324</v>
      </c>
      <c r="C6632" t="s">
        <v>461</v>
      </c>
      <c r="D6632">
        <v>0</v>
      </c>
      <c r="E6632">
        <v>100000</v>
      </c>
      <c r="F6632">
        <v>12000000</v>
      </c>
      <c r="G6632">
        <v>100000</v>
      </c>
      <c r="H6632">
        <v>-169775.80493702457</v>
      </c>
      <c r="I6632">
        <v>-8.7660121877006121E-6</v>
      </c>
      <c r="J6632">
        <v>4.0718117417481023E-7</v>
      </c>
      <c r="K6632">
        <v>-3.5290924234216217E-2</v>
      </c>
      <c r="L6632">
        <v>-269.77580493702459</v>
      </c>
      <c r="M6632">
        <v>0</v>
      </c>
      <c r="O6632" t="s">
        <v>462</v>
      </c>
    </row>
    <row r="6633" spans="1:15" x14ac:dyDescent="0.15">
      <c r="A6633">
        <v>328</v>
      </c>
      <c r="B6633" t="s">
        <v>324</v>
      </c>
      <c r="C6633" t="s">
        <v>461</v>
      </c>
      <c r="D6633">
        <v>0</v>
      </c>
      <c r="E6633">
        <v>100000</v>
      </c>
      <c r="F6633">
        <v>12000000</v>
      </c>
      <c r="G6633">
        <v>12000000</v>
      </c>
      <c r="H6633">
        <v>6.7954442706123684E+18</v>
      </c>
      <c r="I6633">
        <v>536.87091282680672</v>
      </c>
      <c r="J6633">
        <v>536.87092200000006</v>
      </c>
      <c r="K6633">
        <v>1412554097334.2813</v>
      </c>
      <c r="L6633">
        <v>56628702255003.07</v>
      </c>
      <c r="M6633">
        <v>5</v>
      </c>
      <c r="O6633" t="s">
        <v>463</v>
      </c>
    </row>
    <row r="6634" spans="1:15" x14ac:dyDescent="0.15">
      <c r="A6634">
        <v>328</v>
      </c>
      <c r="B6634" t="s">
        <v>324</v>
      </c>
      <c r="C6634" t="s">
        <v>464</v>
      </c>
      <c r="D6634">
        <v>1</v>
      </c>
      <c r="E6634">
        <v>100000</v>
      </c>
      <c r="F6634">
        <v>12000000</v>
      </c>
      <c r="G6634">
        <v>6050000</v>
      </c>
      <c r="H6634">
        <v>861992157813.63245</v>
      </c>
      <c r="I6634">
        <v>8.2753294467626415E-4</v>
      </c>
      <c r="J6634">
        <v>8.3670613803813962E-4</v>
      </c>
      <c r="K6634">
        <v>179180.41939588162</v>
      </c>
      <c r="L6634">
        <v>14247704.261382354</v>
      </c>
      <c r="M6634">
        <v>0</v>
      </c>
    </row>
    <row r="6635" spans="1:15" x14ac:dyDescent="0.15">
      <c r="A6635">
        <v>328</v>
      </c>
      <c r="B6635" t="s">
        <v>324</v>
      </c>
      <c r="C6635" t="s">
        <v>464</v>
      </c>
      <c r="D6635">
        <v>2</v>
      </c>
      <c r="E6635">
        <v>100000</v>
      </c>
      <c r="F6635">
        <v>6050000</v>
      </c>
      <c r="G6635">
        <v>3075000</v>
      </c>
      <c r="H6635">
        <v>-68043966.211846069</v>
      </c>
      <c r="I6635">
        <v>-2.5716605573304922E-6</v>
      </c>
      <c r="J6635">
        <v>6.6015328045449304E-6</v>
      </c>
      <c r="K6635">
        <v>-14.144150028141889</v>
      </c>
      <c r="L6635">
        <v>-2312.8119093283276</v>
      </c>
      <c r="M6635">
        <v>0</v>
      </c>
    </row>
    <row r="6636" spans="1:15" x14ac:dyDescent="0.15">
      <c r="A6636">
        <v>328</v>
      </c>
      <c r="B6636" t="s">
        <v>324</v>
      </c>
      <c r="C6636" t="s">
        <v>464</v>
      </c>
      <c r="D6636">
        <v>3</v>
      </c>
      <c r="E6636">
        <v>3075000</v>
      </c>
      <c r="F6636">
        <v>6050000</v>
      </c>
      <c r="G6636">
        <v>4562500</v>
      </c>
      <c r="H6636">
        <v>19948505377.446987</v>
      </c>
      <c r="I6636">
        <v>4.8117128788552048E-5</v>
      </c>
      <c r="J6636">
        <v>5.7290322150427471E-5</v>
      </c>
      <c r="K6636">
        <v>4146.6520634225444</v>
      </c>
      <c r="L6636">
        <v>437127.51512212574</v>
      </c>
      <c r="M6636">
        <v>0</v>
      </c>
    </row>
    <row r="6637" spans="1:15" x14ac:dyDescent="0.15">
      <c r="A6637">
        <v>328</v>
      </c>
      <c r="B6637" t="s">
        <v>324</v>
      </c>
      <c r="C6637" t="s">
        <v>464</v>
      </c>
      <c r="D6637">
        <v>4</v>
      </c>
      <c r="E6637">
        <v>3075000</v>
      </c>
      <c r="F6637">
        <v>4562500</v>
      </c>
      <c r="G6637">
        <v>3818750</v>
      </c>
      <c r="H6637">
        <v>1440540110.6826627</v>
      </c>
      <c r="I6637">
        <v>6.7298293541823347E-6</v>
      </c>
      <c r="J6637">
        <v>1.5903022716057757E-5</v>
      </c>
      <c r="K6637">
        <v>299.44191353596455</v>
      </c>
      <c r="L6637">
        <v>37622.817955683473</v>
      </c>
      <c r="M6637">
        <v>0</v>
      </c>
    </row>
    <row r="6638" spans="1:15" x14ac:dyDescent="0.15">
      <c r="A6638">
        <v>328</v>
      </c>
      <c r="B6638" t="s">
        <v>324</v>
      </c>
      <c r="C6638" t="s">
        <v>464</v>
      </c>
      <c r="D6638">
        <v>5</v>
      </c>
      <c r="E6638">
        <v>3075000</v>
      </c>
      <c r="F6638">
        <v>3818750</v>
      </c>
      <c r="G6638">
        <v>3446875</v>
      </c>
      <c r="H6638">
        <v>-19297707.332762491</v>
      </c>
      <c r="I6638">
        <v>-2.347990638707909E-7</v>
      </c>
      <c r="J6638">
        <v>8.9383942980046317E-6</v>
      </c>
      <c r="K6638">
        <v>-4.0113721011496173</v>
      </c>
      <c r="L6638">
        <v>-659.86095616355374</v>
      </c>
      <c r="M6638">
        <v>0</v>
      </c>
    </row>
    <row r="6639" spans="1:15" x14ac:dyDescent="0.15">
      <c r="A6639">
        <v>328</v>
      </c>
      <c r="B6639" t="s">
        <v>324</v>
      </c>
      <c r="C6639" t="s">
        <v>464</v>
      </c>
      <c r="D6639">
        <v>6</v>
      </c>
      <c r="E6639">
        <v>3446875</v>
      </c>
      <c r="F6639">
        <v>3818750</v>
      </c>
      <c r="G6639">
        <v>3632812.5</v>
      </c>
      <c r="H6639">
        <v>349086674.63207239</v>
      </c>
      <c r="I6639">
        <v>2.4313640391348449E-6</v>
      </c>
      <c r="J6639">
        <v>1.1604557401010268E-5</v>
      </c>
      <c r="K6639">
        <v>72.563881468179147</v>
      </c>
      <c r="L6639">
        <v>9509.2676027753259</v>
      </c>
      <c r="M6639">
        <v>0</v>
      </c>
    </row>
    <row r="6640" spans="1:15" x14ac:dyDescent="0.15">
      <c r="A6640">
        <v>328</v>
      </c>
      <c r="B6640" t="s">
        <v>324</v>
      </c>
      <c r="C6640" t="s">
        <v>464</v>
      </c>
      <c r="D6640">
        <v>7</v>
      </c>
      <c r="E6640">
        <v>3446875</v>
      </c>
      <c r="F6640">
        <v>3632812.5</v>
      </c>
      <c r="G6640">
        <v>3539843.75</v>
      </c>
      <c r="H6640">
        <v>78735040.713095859</v>
      </c>
      <c r="I6640">
        <v>7.4706310428828936E-7</v>
      </c>
      <c r="J6640">
        <v>9.920256466163712E-6</v>
      </c>
      <c r="K6640">
        <v>16.366480237949578</v>
      </c>
      <c r="L6640">
        <v>2124.2518674191724</v>
      </c>
      <c r="M6640">
        <v>0</v>
      </c>
    </row>
    <row r="6641" spans="1:15" x14ac:dyDescent="0.15">
      <c r="A6641">
        <v>328</v>
      </c>
      <c r="B6641" t="s">
        <v>324</v>
      </c>
      <c r="C6641" t="s">
        <v>464</v>
      </c>
      <c r="D6641">
        <v>8</v>
      </c>
      <c r="E6641">
        <v>3446875</v>
      </c>
      <c r="F6641">
        <v>3539843.75</v>
      </c>
      <c r="G6641">
        <v>3493359.375</v>
      </c>
      <c r="H6641">
        <v>10307953.029270405</v>
      </c>
      <c r="I6641">
        <v>1.1390169508367139E-7</v>
      </c>
      <c r="J6641">
        <v>9.287095056959094E-6</v>
      </c>
      <c r="K6641">
        <v>2.1426915896571854</v>
      </c>
      <c r="L6641">
        <v>195.07279162397671</v>
      </c>
      <c r="M6641">
        <v>0</v>
      </c>
    </row>
    <row r="6642" spans="1:15" x14ac:dyDescent="0.15">
      <c r="A6642">
        <v>328</v>
      </c>
      <c r="B6642" t="s">
        <v>324</v>
      </c>
      <c r="C6642" t="s">
        <v>464</v>
      </c>
      <c r="D6642">
        <v>9</v>
      </c>
      <c r="E6642">
        <v>3446875</v>
      </c>
      <c r="F6642">
        <v>3493359.375</v>
      </c>
      <c r="G6642">
        <v>3470117.1875</v>
      </c>
      <c r="H6642">
        <v>-5366200.6377745718</v>
      </c>
      <c r="I6642">
        <v>-6.2172869283156932E-8</v>
      </c>
      <c r="J6642">
        <v>9.1110204925922657E-6</v>
      </c>
      <c r="K6642">
        <v>-1.1154603578734423</v>
      </c>
      <c r="L6642">
        <v>-254.64032906740479</v>
      </c>
      <c r="M6642">
        <v>0</v>
      </c>
    </row>
    <row r="6643" spans="1:15" x14ac:dyDescent="0.15">
      <c r="A6643">
        <v>328</v>
      </c>
      <c r="B6643" t="s">
        <v>324</v>
      </c>
      <c r="C6643" t="s">
        <v>464</v>
      </c>
      <c r="D6643">
        <v>10</v>
      </c>
      <c r="E6643">
        <v>3470117.1875</v>
      </c>
      <c r="F6643">
        <v>3493359.375</v>
      </c>
      <c r="G6643">
        <v>3481738.28125</v>
      </c>
      <c r="H6643">
        <v>2246557.048357042</v>
      </c>
      <c r="I6643">
        <v>2.5414570231853162E-8</v>
      </c>
      <c r="J6643">
        <v>9.1986079321072758E-6</v>
      </c>
      <c r="K6643">
        <v>0.46698688668165339</v>
      </c>
      <c r="L6643">
        <v>-35.475993113689981</v>
      </c>
      <c r="M6643">
        <v>0</v>
      </c>
    </row>
    <row r="6644" spans="1:15" x14ac:dyDescent="0.15">
      <c r="A6644">
        <v>328</v>
      </c>
      <c r="B6644" t="s">
        <v>324</v>
      </c>
      <c r="C6644" t="s">
        <v>464</v>
      </c>
      <c r="D6644">
        <v>11</v>
      </c>
      <c r="E6644">
        <v>3481738.28125</v>
      </c>
      <c r="F6644">
        <v>3493359.375</v>
      </c>
      <c r="G6644">
        <v>3487548.828125</v>
      </c>
      <c r="H6644">
        <v>6220490.6514897756</v>
      </c>
      <c r="I6644">
        <v>6.9545072517729356E-8</v>
      </c>
      <c r="J6644">
        <v>9.2427384343931519E-6</v>
      </c>
      <c r="K6644">
        <v>1.2930397494672794</v>
      </c>
      <c r="L6644">
        <v>78.362826100819888</v>
      </c>
      <c r="M6644">
        <v>0</v>
      </c>
    </row>
    <row r="6645" spans="1:15" x14ac:dyDescent="0.15">
      <c r="A6645">
        <v>328</v>
      </c>
      <c r="B6645" t="s">
        <v>324</v>
      </c>
      <c r="C6645" t="s">
        <v>464</v>
      </c>
      <c r="D6645">
        <v>12</v>
      </c>
      <c r="E6645">
        <v>3481738.28125</v>
      </c>
      <c r="F6645">
        <v>3487548.828125</v>
      </c>
      <c r="G6645">
        <v>3484643.5546875</v>
      </c>
      <c r="H6645">
        <v>4219386.4790543551</v>
      </c>
      <c r="I6645">
        <v>4.7451273787574335E-8</v>
      </c>
      <c r="J6645">
        <v>9.2206446356629969E-6</v>
      </c>
      <c r="K6645">
        <v>0.87707461379681118</v>
      </c>
      <c r="L6645">
        <v>21.085167330199035</v>
      </c>
      <c r="M6645">
        <v>0</v>
      </c>
    </row>
    <row r="6646" spans="1:15" x14ac:dyDescent="0.15">
      <c r="A6646">
        <v>328</v>
      </c>
      <c r="B6646" t="s">
        <v>324</v>
      </c>
      <c r="C6646" t="s">
        <v>464</v>
      </c>
      <c r="D6646">
        <v>13</v>
      </c>
      <c r="E6646">
        <v>3481738.28125</v>
      </c>
      <c r="F6646">
        <v>3484643.5546875</v>
      </c>
      <c r="G6646">
        <v>3483190.91796875</v>
      </c>
      <c r="H6646">
        <v>3229440.3122736216</v>
      </c>
      <c r="I6646">
        <v>3.6425705578743467E-8</v>
      </c>
      <c r="J6646">
        <v>9.2096190674541661E-6</v>
      </c>
      <c r="K6646">
        <v>0.6712966751749293</v>
      </c>
      <c r="L6646">
        <v>-7.2850042294869413</v>
      </c>
      <c r="M6646">
        <v>0</v>
      </c>
    </row>
    <row r="6647" spans="1:15" x14ac:dyDescent="0.15">
      <c r="A6647">
        <v>328</v>
      </c>
      <c r="B6647" t="s">
        <v>324</v>
      </c>
      <c r="C6647" t="s">
        <v>464</v>
      </c>
      <c r="D6647">
        <v>14</v>
      </c>
      <c r="E6647">
        <v>3483190.91796875</v>
      </c>
      <c r="F6647">
        <v>3484643.5546875</v>
      </c>
      <c r="G6647">
        <v>3483917.236328125</v>
      </c>
      <c r="H6647">
        <v>3723533.1651482251</v>
      </c>
      <c r="I6647">
        <v>4.1936729007254953E-8</v>
      </c>
      <c r="J6647">
        <v>9.2151300908826775E-6</v>
      </c>
      <c r="K6647">
        <v>0.77400267289900615</v>
      </c>
      <c r="L6647">
        <v>6.8777732812230461</v>
      </c>
      <c r="M6647">
        <v>0</v>
      </c>
    </row>
    <row r="6648" spans="1:15" x14ac:dyDescent="0.15">
      <c r="A6648">
        <v>328</v>
      </c>
      <c r="B6648" t="s">
        <v>324</v>
      </c>
      <c r="C6648" t="s">
        <v>464</v>
      </c>
      <c r="D6648">
        <v>15</v>
      </c>
      <c r="E6648">
        <v>3483190.91796875</v>
      </c>
      <c r="F6648">
        <v>3483917.236328125</v>
      </c>
      <c r="G6648">
        <v>3483554.0771484375</v>
      </c>
      <c r="H6648">
        <v>3476298.9020268391</v>
      </c>
      <c r="I6648">
        <v>3.9181134791601359E-8</v>
      </c>
      <c r="J6648">
        <v>9.2123744966670239E-6</v>
      </c>
      <c r="K6648">
        <v>0.7226106288373948</v>
      </c>
      <c r="L6648">
        <v>-0.20826934105002734</v>
      </c>
      <c r="M6648">
        <v>0</v>
      </c>
    </row>
    <row r="6649" spans="1:15" x14ac:dyDescent="0.15">
      <c r="A6649">
        <v>328</v>
      </c>
      <c r="B6649" t="s">
        <v>324</v>
      </c>
      <c r="C6649" t="s">
        <v>465</v>
      </c>
      <c r="D6649">
        <v>15</v>
      </c>
      <c r="E6649">
        <v>3483190.91796875</v>
      </c>
      <c r="F6649">
        <v>3483917.236328125</v>
      </c>
      <c r="G6649">
        <v>3483554.0771484375</v>
      </c>
      <c r="H6649">
        <v>3476298.9020268391</v>
      </c>
      <c r="I6649">
        <v>3.9181134791601359E-8</v>
      </c>
      <c r="J6649">
        <v>9.2123744966670239E-6</v>
      </c>
      <c r="K6649">
        <v>0.7226106288373948</v>
      </c>
      <c r="L6649">
        <v>-0.20826934105002734</v>
      </c>
      <c r="M6649">
        <v>0</v>
      </c>
      <c r="N6649" t="s">
        <v>466</v>
      </c>
      <c r="O6649" t="s">
        <v>467</v>
      </c>
    </row>
    <row r="6650" spans="1:15" x14ac:dyDescent="0.15">
      <c r="A6650">
        <v>329</v>
      </c>
      <c r="B6650" t="s">
        <v>325</v>
      </c>
      <c r="C6650" t="s">
        <v>461</v>
      </c>
      <c r="D6650">
        <v>0</v>
      </c>
      <c r="E6650">
        <v>100000</v>
      </c>
      <c r="F6650">
        <v>12000000</v>
      </c>
      <c r="G6650">
        <v>100000</v>
      </c>
      <c r="H6650">
        <v>-83852.053109065004</v>
      </c>
      <c r="I6650">
        <v>-9.3204935222191316E-6</v>
      </c>
      <c r="J6650">
        <v>-1.1130264852005196E-6</v>
      </c>
      <c r="K6650">
        <v>-1.5728382919117708E-2</v>
      </c>
      <c r="L6650">
        <v>-183.852053109065</v>
      </c>
      <c r="M6650">
        <v>0</v>
      </c>
      <c r="O6650" t="s">
        <v>462</v>
      </c>
    </row>
    <row r="6651" spans="1:15" x14ac:dyDescent="0.15">
      <c r="A6651">
        <v>329</v>
      </c>
      <c r="B6651" t="s">
        <v>325</v>
      </c>
      <c r="C6651" t="s">
        <v>461</v>
      </c>
      <c r="D6651">
        <v>0</v>
      </c>
      <c r="E6651">
        <v>100000</v>
      </c>
      <c r="F6651">
        <v>12000000</v>
      </c>
      <c r="G6651">
        <v>12000000</v>
      </c>
      <c r="H6651">
        <v>3930592247661214</v>
      </c>
      <c r="I6651">
        <v>0.7012973974297364</v>
      </c>
      <c r="J6651">
        <v>0.7013056048967734</v>
      </c>
      <c r="K6651">
        <v>737273062.23164785</v>
      </c>
      <c r="L6651">
        <v>32754935297.176785</v>
      </c>
      <c r="M6651">
        <v>0</v>
      </c>
      <c r="O6651" t="s">
        <v>463</v>
      </c>
    </row>
    <row r="6652" spans="1:15" x14ac:dyDescent="0.15">
      <c r="A6652">
        <v>329</v>
      </c>
      <c r="B6652" t="s">
        <v>325</v>
      </c>
      <c r="C6652" t="s">
        <v>464</v>
      </c>
      <c r="D6652">
        <v>1</v>
      </c>
      <c r="E6652">
        <v>100000</v>
      </c>
      <c r="F6652">
        <v>12000000</v>
      </c>
      <c r="G6652">
        <v>6050000</v>
      </c>
      <c r="H6652">
        <v>4379713520.7649403</v>
      </c>
      <c r="I6652">
        <v>1.375996366961764E-5</v>
      </c>
      <c r="J6652">
        <v>2.1967430706636251E-5</v>
      </c>
      <c r="K6652">
        <v>821.51609622521119</v>
      </c>
      <c r="L6652">
        <v>72291.959020908107</v>
      </c>
      <c r="M6652">
        <v>0</v>
      </c>
    </row>
    <row r="6653" spans="1:15" x14ac:dyDescent="0.15">
      <c r="A6653">
        <v>329</v>
      </c>
      <c r="B6653" t="s">
        <v>325</v>
      </c>
      <c r="C6653" t="s">
        <v>464</v>
      </c>
      <c r="D6653">
        <v>2</v>
      </c>
      <c r="E6653">
        <v>100000</v>
      </c>
      <c r="F6653">
        <v>6050000</v>
      </c>
      <c r="G6653">
        <v>3075000</v>
      </c>
      <c r="H6653">
        <v>-440180.4534053448</v>
      </c>
      <c r="I6653">
        <v>-6.5619344966473149E-6</v>
      </c>
      <c r="J6653">
        <v>1.6455325403712965E-6</v>
      </c>
      <c r="K6653">
        <v>-8.2565977432479259E-2</v>
      </c>
      <c r="L6653">
        <v>-114.31481149285675</v>
      </c>
      <c r="M6653">
        <v>0</v>
      </c>
    </row>
    <row r="6654" spans="1:15" x14ac:dyDescent="0.15">
      <c r="A6654">
        <v>329</v>
      </c>
      <c r="B6654" t="s">
        <v>325</v>
      </c>
      <c r="C6654" t="s">
        <v>464</v>
      </c>
      <c r="D6654">
        <v>3</v>
      </c>
      <c r="E6654">
        <v>3075000</v>
      </c>
      <c r="F6654">
        <v>6050000</v>
      </c>
      <c r="G6654">
        <v>4562500</v>
      </c>
      <c r="H6654">
        <v>-15879870.272321535</v>
      </c>
      <c r="I6654">
        <v>-3.6288422883351015E-6</v>
      </c>
      <c r="J6654">
        <v>4.5786247486835099E-6</v>
      </c>
      <c r="K6654">
        <v>-2.9786352401428053</v>
      </c>
      <c r="L6654">
        <v>-448.05195117417065</v>
      </c>
      <c r="M6654">
        <v>0</v>
      </c>
    </row>
    <row r="6655" spans="1:15" x14ac:dyDescent="0.15">
      <c r="A6655">
        <v>329</v>
      </c>
      <c r="B6655" t="s">
        <v>325</v>
      </c>
      <c r="C6655" t="s">
        <v>464</v>
      </c>
      <c r="D6655">
        <v>4</v>
      </c>
      <c r="E6655">
        <v>4562500</v>
      </c>
      <c r="F6655">
        <v>6050000</v>
      </c>
      <c r="G6655">
        <v>5306250</v>
      </c>
      <c r="H6655">
        <v>-26496671.736180782</v>
      </c>
      <c r="I6655">
        <v>-3.065582691018234E-7</v>
      </c>
      <c r="J6655">
        <v>7.900908767916788E-6</v>
      </c>
      <c r="K6655">
        <v>-4.970060764126492</v>
      </c>
      <c r="L6655">
        <v>-599.34834838503241</v>
      </c>
      <c r="M6655">
        <v>0</v>
      </c>
    </row>
    <row r="6656" spans="1:15" x14ac:dyDescent="0.15">
      <c r="A6656">
        <v>329</v>
      </c>
      <c r="B6656" t="s">
        <v>325</v>
      </c>
      <c r="C6656" t="s">
        <v>464</v>
      </c>
      <c r="D6656">
        <v>5</v>
      </c>
      <c r="E6656">
        <v>5306250</v>
      </c>
      <c r="F6656">
        <v>6050000</v>
      </c>
      <c r="G6656">
        <v>5678125</v>
      </c>
      <c r="H6656">
        <v>875785141.00261748</v>
      </c>
      <c r="I6656">
        <v>4.1472058011060977E-6</v>
      </c>
      <c r="J6656">
        <v>1.2354672838124709E-5</v>
      </c>
      <c r="K6656">
        <v>164.27366464892822</v>
      </c>
      <c r="L6656">
        <v>15323.84398023322</v>
      </c>
      <c r="M6656">
        <v>0</v>
      </c>
    </row>
    <row r="6657" spans="1:15" x14ac:dyDescent="0.15">
      <c r="A6657">
        <v>329</v>
      </c>
      <c r="B6657" t="s">
        <v>325</v>
      </c>
      <c r="C6657" t="s">
        <v>464</v>
      </c>
      <c r="D6657">
        <v>6</v>
      </c>
      <c r="E6657">
        <v>5306250</v>
      </c>
      <c r="F6657">
        <v>5678125</v>
      </c>
      <c r="G6657">
        <v>5492187.5</v>
      </c>
      <c r="H6657">
        <v>137211434.12840968</v>
      </c>
      <c r="I6657">
        <v>1.078441955981122E-6</v>
      </c>
      <c r="J6657">
        <v>9.2859089929997334E-6</v>
      </c>
      <c r="K6657">
        <v>25.737163215859482</v>
      </c>
      <c r="L6657">
        <v>2398.3020723238178</v>
      </c>
      <c r="M6657">
        <v>0</v>
      </c>
    </row>
    <row r="6658" spans="1:15" x14ac:dyDescent="0.15">
      <c r="A6658">
        <v>329</v>
      </c>
      <c r="B6658" t="s">
        <v>325</v>
      </c>
      <c r="C6658" t="s">
        <v>464</v>
      </c>
      <c r="D6658">
        <v>7</v>
      </c>
      <c r="E6658">
        <v>5306250</v>
      </c>
      <c r="F6658">
        <v>5492187.5</v>
      </c>
      <c r="G6658">
        <v>5399218.75</v>
      </c>
      <c r="H6658">
        <v>27074643.598858677</v>
      </c>
      <c r="I6658">
        <v>2.6195081188494589E-7</v>
      </c>
      <c r="J6658">
        <v>8.4694178489035573E-6</v>
      </c>
      <c r="K6658">
        <v>5.0784726924647243</v>
      </c>
      <c r="L6658">
        <v>401.45483731065121</v>
      </c>
      <c r="M6658">
        <v>0</v>
      </c>
    </row>
    <row r="6659" spans="1:15" x14ac:dyDescent="0.15">
      <c r="A6659">
        <v>329</v>
      </c>
      <c r="B6659" t="s">
        <v>325</v>
      </c>
      <c r="C6659" t="s">
        <v>464</v>
      </c>
      <c r="D6659">
        <v>8</v>
      </c>
      <c r="E6659">
        <v>5306250</v>
      </c>
      <c r="F6659">
        <v>5399218.75</v>
      </c>
      <c r="G6659">
        <v>5352734.375</v>
      </c>
      <c r="H6659">
        <v>-2610466.4857981107</v>
      </c>
      <c r="I6659">
        <v>-2.7546920901733597E-8</v>
      </c>
      <c r="J6659">
        <v>8.1799201161168778E-6</v>
      </c>
      <c r="K6659">
        <v>-0.48965308497279392</v>
      </c>
      <c r="L6659">
        <v>-148.76884042649905</v>
      </c>
      <c r="M6659">
        <v>0</v>
      </c>
    </row>
    <row r="6660" spans="1:15" x14ac:dyDescent="0.15">
      <c r="A6660">
        <v>329</v>
      </c>
      <c r="B6660" t="s">
        <v>325</v>
      </c>
      <c r="C6660" t="s">
        <v>464</v>
      </c>
      <c r="D6660">
        <v>9</v>
      </c>
      <c r="E6660">
        <v>5352734.375</v>
      </c>
      <c r="F6660">
        <v>5399218.75</v>
      </c>
      <c r="G6660">
        <v>5375976.5625</v>
      </c>
      <c r="H6660">
        <v>11474078.667679895</v>
      </c>
      <c r="I6660">
        <v>1.158662159807862E-7</v>
      </c>
      <c r="J6660">
        <v>8.3233332529993976E-6</v>
      </c>
      <c r="K6660">
        <v>2.1522275989428263</v>
      </c>
      <c r="L6660">
        <v>113.43245332796026</v>
      </c>
      <c r="M6660">
        <v>0</v>
      </c>
    </row>
    <row r="6661" spans="1:15" x14ac:dyDescent="0.15">
      <c r="A6661">
        <v>329</v>
      </c>
      <c r="B6661" t="s">
        <v>325</v>
      </c>
      <c r="C6661" t="s">
        <v>464</v>
      </c>
      <c r="D6661">
        <v>10</v>
      </c>
      <c r="E6661">
        <v>5352734.375</v>
      </c>
      <c r="F6661">
        <v>5375976.5625</v>
      </c>
      <c r="G6661">
        <v>5364355.46875</v>
      </c>
      <c r="H6661">
        <v>4246492.09317917</v>
      </c>
      <c r="I6661">
        <v>4.3828701110342283E-8</v>
      </c>
      <c r="J6661">
        <v>8.2512957381289537E-6</v>
      </c>
      <c r="K6661">
        <v>0.79652735059038338</v>
      </c>
      <c r="L6661">
        <v>-20.83872670412936</v>
      </c>
      <c r="M6661">
        <v>0</v>
      </c>
    </row>
    <row r="6662" spans="1:15" x14ac:dyDescent="0.15">
      <c r="A6662">
        <v>329</v>
      </c>
      <c r="B6662" t="s">
        <v>325</v>
      </c>
      <c r="C6662" t="s">
        <v>464</v>
      </c>
      <c r="D6662">
        <v>11</v>
      </c>
      <c r="E6662">
        <v>5364355.46875</v>
      </c>
      <c r="F6662">
        <v>5375976.5625</v>
      </c>
      <c r="G6662">
        <v>5370166.015625</v>
      </c>
      <c r="H6662">
        <v>7813422.6959827393</v>
      </c>
      <c r="I6662">
        <v>7.9764207827467262E-8</v>
      </c>
      <c r="J6662">
        <v>8.2872312448460786E-6</v>
      </c>
      <c r="K6662">
        <v>1.4655872994725279</v>
      </c>
      <c r="L6662">
        <v>45.496855651182024</v>
      </c>
      <c r="M6662">
        <v>0</v>
      </c>
    </row>
    <row r="6663" spans="1:15" x14ac:dyDescent="0.15">
      <c r="A6663">
        <v>329</v>
      </c>
      <c r="B6663" t="s">
        <v>325</v>
      </c>
      <c r="C6663" t="s">
        <v>464</v>
      </c>
      <c r="D6663">
        <v>12</v>
      </c>
      <c r="E6663">
        <v>5364355.46875</v>
      </c>
      <c r="F6663">
        <v>5370166.015625</v>
      </c>
      <c r="G6663">
        <v>5367260.7421875</v>
      </c>
      <c r="H6663">
        <v>6018311.2766417619</v>
      </c>
      <c r="I6663">
        <v>6.1775730922744812E-8</v>
      </c>
      <c r="J6663">
        <v>8.2692427679413562E-6</v>
      </c>
      <c r="K6663">
        <v>1.1288728275066235</v>
      </c>
      <c r="L6663">
        <v>12.130033656403237</v>
      </c>
      <c r="M6663">
        <v>0</v>
      </c>
    </row>
    <row r="6664" spans="1:15" x14ac:dyDescent="0.15">
      <c r="A6664">
        <v>329</v>
      </c>
      <c r="B6664" t="s">
        <v>325</v>
      </c>
      <c r="C6664" t="s">
        <v>464</v>
      </c>
      <c r="D6664">
        <v>13</v>
      </c>
      <c r="E6664">
        <v>5364355.46875</v>
      </c>
      <c r="F6664">
        <v>5367260.7421875</v>
      </c>
      <c r="G6664">
        <v>5365808.10546875</v>
      </c>
      <c r="H6664">
        <v>5129529.2581876814</v>
      </c>
      <c r="I6664">
        <v>5.2797354680729125E-8</v>
      </c>
      <c r="J6664">
        <v>8.2602643916993405E-6</v>
      </c>
      <c r="K6664">
        <v>0.96216129929049599</v>
      </c>
      <c r="L6664">
        <v>-4.4034159000255109</v>
      </c>
      <c r="M6664">
        <v>0</v>
      </c>
    </row>
    <row r="6665" spans="1:15" x14ac:dyDescent="0.15">
      <c r="A6665">
        <v>329</v>
      </c>
      <c r="B6665" t="s">
        <v>325</v>
      </c>
      <c r="C6665" t="s">
        <v>464</v>
      </c>
      <c r="D6665">
        <v>14</v>
      </c>
      <c r="E6665">
        <v>5365808.10546875</v>
      </c>
      <c r="F6665">
        <v>5367260.7421875</v>
      </c>
      <c r="G6665">
        <v>5366534.423828125</v>
      </c>
      <c r="H6665">
        <v>5573208.9805330243</v>
      </c>
      <c r="I6665">
        <v>5.7285405256543158E-8</v>
      </c>
      <c r="J6665">
        <v>8.2647524422751545E-6</v>
      </c>
      <c r="K6665">
        <v>1.0453836451693588</v>
      </c>
      <c r="L6665">
        <v>3.8511735951461867</v>
      </c>
      <c r="M6665">
        <v>0</v>
      </c>
    </row>
    <row r="6666" spans="1:15" x14ac:dyDescent="0.15">
      <c r="A6666">
        <v>329</v>
      </c>
      <c r="B6666" t="s">
        <v>325</v>
      </c>
      <c r="C6666" t="s">
        <v>464</v>
      </c>
      <c r="D6666">
        <v>15</v>
      </c>
      <c r="E6666">
        <v>5365808.10546875</v>
      </c>
      <c r="F6666">
        <v>5366534.423828125</v>
      </c>
      <c r="G6666">
        <v>5366171.2646484375</v>
      </c>
      <c r="H6666">
        <v>5351156.54207006</v>
      </c>
      <c r="I6666">
        <v>5.5040742976956883E-8</v>
      </c>
      <c r="J6666">
        <v>8.2625077799955683E-6</v>
      </c>
      <c r="K6666">
        <v>1.0037325984653902</v>
      </c>
      <c r="L6666">
        <v>-0.2798032682499772</v>
      </c>
      <c r="M6666">
        <v>0</v>
      </c>
    </row>
    <row r="6667" spans="1:15" x14ac:dyDescent="0.15">
      <c r="A6667">
        <v>329</v>
      </c>
      <c r="B6667" t="s">
        <v>325</v>
      </c>
      <c r="C6667" t="s">
        <v>465</v>
      </c>
      <c r="D6667">
        <v>15</v>
      </c>
      <c r="E6667">
        <v>5365808.10546875</v>
      </c>
      <c r="F6667">
        <v>5366534.423828125</v>
      </c>
      <c r="G6667">
        <v>5366171.2646484375</v>
      </c>
      <c r="H6667">
        <v>5351156.54207006</v>
      </c>
      <c r="I6667">
        <v>5.5040742976956883E-8</v>
      </c>
      <c r="J6667">
        <v>8.2625077799955683E-6</v>
      </c>
      <c r="K6667">
        <v>1.0037325984653902</v>
      </c>
      <c r="L6667">
        <v>-0.2798032682499772</v>
      </c>
      <c r="M6667">
        <v>0</v>
      </c>
      <c r="N6667" t="s">
        <v>466</v>
      </c>
      <c r="O6667" t="s">
        <v>467</v>
      </c>
    </row>
    <row r="6668" spans="1:15" x14ac:dyDescent="0.15">
      <c r="A6668">
        <v>330</v>
      </c>
      <c r="B6668" t="s">
        <v>326</v>
      </c>
      <c r="C6668" t="s">
        <v>461</v>
      </c>
      <c r="D6668">
        <v>0</v>
      </c>
      <c r="E6668">
        <v>100000</v>
      </c>
      <c r="F6668">
        <v>12000000</v>
      </c>
      <c r="G6668">
        <v>100000</v>
      </c>
      <c r="H6668">
        <v>2369.8215869406854</v>
      </c>
      <c r="I6668">
        <v>-6.3660030704624997E-5</v>
      </c>
      <c r="J6668">
        <v>-4.2853212959526774E-5</v>
      </c>
      <c r="K6668">
        <v>1.1195673090536296E-3</v>
      </c>
      <c r="L6668">
        <v>-97.630178413059312</v>
      </c>
      <c r="M6668">
        <v>0</v>
      </c>
      <c r="O6668" t="s">
        <v>462</v>
      </c>
    </row>
    <row r="6669" spans="1:15" x14ac:dyDescent="0.15">
      <c r="A6669">
        <v>330</v>
      </c>
      <c r="B6669" t="s">
        <v>326</v>
      </c>
      <c r="C6669" t="s">
        <v>461</v>
      </c>
      <c r="D6669">
        <v>0</v>
      </c>
      <c r="E6669">
        <v>100000</v>
      </c>
      <c r="F6669">
        <v>12000000</v>
      </c>
      <c r="G6669">
        <v>12000000</v>
      </c>
      <c r="H6669">
        <v>1.8955864262756626E+18</v>
      </c>
      <c r="I6669">
        <v>536.87090119318225</v>
      </c>
      <c r="J6669">
        <v>536.87092199999995</v>
      </c>
      <c r="K6669">
        <v>895525893611.14111</v>
      </c>
      <c r="L6669">
        <v>15796553552197.188</v>
      </c>
      <c r="M6669">
        <v>5</v>
      </c>
      <c r="O6669" t="s">
        <v>463</v>
      </c>
    </row>
    <row r="6670" spans="1:15" x14ac:dyDescent="0.15">
      <c r="A6670">
        <v>330</v>
      </c>
      <c r="B6670" t="s">
        <v>326</v>
      </c>
      <c r="C6670" t="s">
        <v>464</v>
      </c>
      <c r="D6670">
        <v>1</v>
      </c>
      <c r="E6670">
        <v>100000</v>
      </c>
      <c r="F6670">
        <v>12000000</v>
      </c>
      <c r="G6670">
        <v>6050000</v>
      </c>
      <c r="H6670">
        <v>1.8955864262756631E+18</v>
      </c>
      <c r="I6670">
        <v>536.87090119318236</v>
      </c>
      <c r="J6670">
        <v>536.87092200000006</v>
      </c>
      <c r="K6670">
        <v>895525893611.14136</v>
      </c>
      <c r="L6670">
        <v>31332007045778.73</v>
      </c>
      <c r="M6670">
        <v>5</v>
      </c>
    </row>
    <row r="6671" spans="1:15" x14ac:dyDescent="0.15">
      <c r="A6671">
        <v>330</v>
      </c>
      <c r="B6671" t="s">
        <v>326</v>
      </c>
      <c r="C6671" t="s">
        <v>464</v>
      </c>
      <c r="D6671">
        <v>2</v>
      </c>
      <c r="E6671">
        <v>100000</v>
      </c>
      <c r="F6671">
        <v>6050000</v>
      </c>
      <c r="G6671">
        <v>3075000</v>
      </c>
      <c r="H6671">
        <v>-104042.31429037621</v>
      </c>
      <c r="I6671">
        <v>-2.0416754544365695E-5</v>
      </c>
      <c r="J6671">
        <v>3.9006320073252807E-7</v>
      </c>
      <c r="K6671">
        <v>-4.915238112425209E-2</v>
      </c>
      <c r="L6671">
        <v>-103.38348989562199</v>
      </c>
      <c r="M6671">
        <v>0</v>
      </c>
    </row>
    <row r="6672" spans="1:15" x14ac:dyDescent="0.15">
      <c r="A6672">
        <v>330</v>
      </c>
      <c r="B6672" t="s">
        <v>326</v>
      </c>
      <c r="C6672" t="s">
        <v>464</v>
      </c>
      <c r="D6672">
        <v>3</v>
      </c>
      <c r="E6672">
        <v>3075000</v>
      </c>
      <c r="F6672">
        <v>6050000</v>
      </c>
      <c r="G6672">
        <v>4562500</v>
      </c>
      <c r="H6672">
        <v>6.6842946438616781E+17</v>
      </c>
      <c r="I6672">
        <v>213.71685750809138</v>
      </c>
      <c r="J6672">
        <v>213.71687831490914</v>
      </c>
      <c r="K6672">
        <v>315784015496.73767</v>
      </c>
      <c r="L6672">
        <v>14650508808363.951</v>
      </c>
      <c r="M6672">
        <v>0</v>
      </c>
    </row>
    <row r="6673" spans="1:15" x14ac:dyDescent="0.15">
      <c r="A6673">
        <v>330</v>
      </c>
      <c r="B6673" t="s">
        <v>326</v>
      </c>
      <c r="C6673" t="s">
        <v>464</v>
      </c>
      <c r="D6673">
        <v>4</v>
      </c>
      <c r="E6673">
        <v>3075000</v>
      </c>
      <c r="F6673">
        <v>4562500</v>
      </c>
      <c r="G6673">
        <v>3818750</v>
      </c>
      <c r="H6673">
        <v>874140852368.04602</v>
      </c>
      <c r="I6673">
        <v>2.3535080252920881E-3</v>
      </c>
      <c r="J6673">
        <v>2.3743148430371863E-3</v>
      </c>
      <c r="K6673">
        <v>412967.59520320565</v>
      </c>
      <c r="L6673">
        <v>22890658.818148505</v>
      </c>
      <c r="M6673">
        <v>0</v>
      </c>
    </row>
    <row r="6674" spans="1:15" x14ac:dyDescent="0.15">
      <c r="A6674">
        <v>330</v>
      </c>
      <c r="B6674" t="s">
        <v>326</v>
      </c>
      <c r="C6674" t="s">
        <v>464</v>
      </c>
      <c r="D6674">
        <v>5</v>
      </c>
      <c r="E6674">
        <v>3075000</v>
      </c>
      <c r="F6674">
        <v>3818750</v>
      </c>
      <c r="G6674">
        <v>3446875</v>
      </c>
      <c r="H6674">
        <v>-32665598.252194814</v>
      </c>
      <c r="I6674">
        <v>-8.7696850078060565E-6</v>
      </c>
      <c r="J6674">
        <v>1.2037132737292166E-5</v>
      </c>
      <c r="K6674">
        <v>-15.432105157354211</v>
      </c>
      <c r="L6674">
        <v>-1047.6873472984896</v>
      </c>
      <c r="M6674">
        <v>0</v>
      </c>
    </row>
    <row r="6675" spans="1:15" x14ac:dyDescent="0.15">
      <c r="A6675">
        <v>330</v>
      </c>
      <c r="B6675" t="s">
        <v>326</v>
      </c>
      <c r="C6675" t="s">
        <v>464</v>
      </c>
      <c r="D6675">
        <v>6</v>
      </c>
      <c r="E6675">
        <v>3446875</v>
      </c>
      <c r="F6675">
        <v>3818750</v>
      </c>
      <c r="G6675">
        <v>3632812.5</v>
      </c>
      <c r="H6675">
        <v>20649928265.830635</v>
      </c>
      <c r="I6675">
        <v>1.3209730212399866E-4</v>
      </c>
      <c r="J6675">
        <v>1.5290411986909689E-4</v>
      </c>
      <c r="K6675">
        <v>9755.5802293842189</v>
      </c>
      <c r="L6675">
        <v>568328.1329088863</v>
      </c>
      <c r="M6675">
        <v>0</v>
      </c>
    </row>
    <row r="6676" spans="1:15" x14ac:dyDescent="0.15">
      <c r="A6676">
        <v>330</v>
      </c>
      <c r="B6676" t="s">
        <v>326</v>
      </c>
      <c r="C6676" t="s">
        <v>464</v>
      </c>
      <c r="D6676">
        <v>7</v>
      </c>
      <c r="E6676">
        <v>3446875</v>
      </c>
      <c r="F6676">
        <v>3632812.5</v>
      </c>
      <c r="G6676">
        <v>3539843.75</v>
      </c>
      <c r="H6676">
        <v>1551931018.9147182</v>
      </c>
      <c r="I6676">
        <v>1.8477057788944351E-5</v>
      </c>
      <c r="J6676">
        <v>3.9283875534042574E-5</v>
      </c>
      <c r="K6676">
        <v>733.17385758402929</v>
      </c>
      <c r="L6676">
        <v>43741.794398826729</v>
      </c>
      <c r="M6676">
        <v>0</v>
      </c>
    </row>
    <row r="6677" spans="1:15" x14ac:dyDescent="0.15">
      <c r="A6677">
        <v>330</v>
      </c>
      <c r="B6677" t="s">
        <v>326</v>
      </c>
      <c r="C6677" t="s">
        <v>464</v>
      </c>
      <c r="D6677">
        <v>8</v>
      </c>
      <c r="E6677">
        <v>3446875</v>
      </c>
      <c r="F6677">
        <v>3539843.75</v>
      </c>
      <c r="G6677">
        <v>3493359.375</v>
      </c>
      <c r="H6677">
        <v>-34260469.919879027</v>
      </c>
      <c r="I6677">
        <v>-8.3877305677923983E-7</v>
      </c>
      <c r="J6677">
        <v>1.9968044688318983E-5</v>
      </c>
      <c r="K6677">
        <v>-16.185565329678898</v>
      </c>
      <c r="L6677">
        <v>-1080.7313317107269</v>
      </c>
      <c r="M6677">
        <v>0</v>
      </c>
    </row>
    <row r="6678" spans="1:15" x14ac:dyDescent="0.15">
      <c r="A6678">
        <v>330</v>
      </c>
      <c r="B6678" t="s">
        <v>326</v>
      </c>
      <c r="C6678" t="s">
        <v>464</v>
      </c>
      <c r="D6678">
        <v>9</v>
      </c>
      <c r="E6678">
        <v>3493359.375</v>
      </c>
      <c r="F6678">
        <v>3539843.75</v>
      </c>
      <c r="G6678">
        <v>3516601.5625</v>
      </c>
      <c r="H6678">
        <v>485288735.35917628</v>
      </c>
      <c r="I6678">
        <v>7.1943525723487332E-6</v>
      </c>
      <c r="J6678">
        <v>2.8001170317446956E-5</v>
      </c>
      <c r="K6678">
        <v>229.26342073771929</v>
      </c>
      <c r="L6678">
        <v>13699.93515711737</v>
      </c>
      <c r="M6678">
        <v>0</v>
      </c>
    </row>
    <row r="6679" spans="1:15" x14ac:dyDescent="0.15">
      <c r="A6679">
        <v>330</v>
      </c>
      <c r="B6679" t="s">
        <v>326</v>
      </c>
      <c r="C6679" t="s">
        <v>464</v>
      </c>
      <c r="D6679">
        <v>10</v>
      </c>
      <c r="E6679">
        <v>3493359.375</v>
      </c>
      <c r="F6679">
        <v>3516601.5625</v>
      </c>
      <c r="G6679">
        <v>3504980.46875</v>
      </c>
      <c r="H6679">
        <v>160932417.83172208</v>
      </c>
      <c r="I6679">
        <v>2.8378218165938723E-6</v>
      </c>
      <c r="J6679">
        <v>2.3644639561692095E-5</v>
      </c>
      <c r="K6679">
        <v>76.028792616389083</v>
      </c>
      <c r="L6679">
        <v>4491.5353670748491</v>
      </c>
      <c r="M6679">
        <v>0</v>
      </c>
    </row>
    <row r="6680" spans="1:15" x14ac:dyDescent="0.15">
      <c r="A6680">
        <v>330</v>
      </c>
      <c r="B6680" t="s">
        <v>326</v>
      </c>
      <c r="C6680" t="s">
        <v>464</v>
      </c>
      <c r="D6680">
        <v>11</v>
      </c>
      <c r="E6680">
        <v>3493359.375</v>
      </c>
      <c r="F6680">
        <v>3504980.46875</v>
      </c>
      <c r="G6680">
        <v>3499169.921875</v>
      </c>
      <c r="H6680">
        <v>44809821.060879759</v>
      </c>
      <c r="I6680">
        <v>9.2158116160813276E-7</v>
      </c>
      <c r="J6680">
        <v>2.1728398906706355E-5</v>
      </c>
      <c r="K6680">
        <v>21.169361888152746</v>
      </c>
      <c r="L6680">
        <v>1180.5843117463928</v>
      </c>
      <c r="M6680">
        <v>0</v>
      </c>
    </row>
    <row r="6681" spans="1:15" x14ac:dyDescent="0.15">
      <c r="A6681">
        <v>330</v>
      </c>
      <c r="B6681" t="s">
        <v>326</v>
      </c>
      <c r="C6681" t="s">
        <v>464</v>
      </c>
      <c r="D6681">
        <v>12</v>
      </c>
      <c r="E6681">
        <v>3493359.375</v>
      </c>
      <c r="F6681">
        <v>3499169.921875</v>
      </c>
      <c r="G6681">
        <v>3496264.6484375</v>
      </c>
      <c r="H6681">
        <v>1016261.5138501867</v>
      </c>
      <c r="I6681">
        <v>2.2737734741318672E-8</v>
      </c>
      <c r="J6681">
        <v>2.0829555479839541E-5</v>
      </c>
      <c r="K6681">
        <v>0.4801092093286341</v>
      </c>
      <c r="L6681">
        <v>-70.932935116786439</v>
      </c>
      <c r="M6681">
        <v>0</v>
      </c>
    </row>
    <row r="6682" spans="1:15" x14ac:dyDescent="0.15">
      <c r="A6682">
        <v>330</v>
      </c>
      <c r="B6682" t="s">
        <v>326</v>
      </c>
      <c r="C6682" t="s">
        <v>464</v>
      </c>
      <c r="D6682">
        <v>13</v>
      </c>
      <c r="E6682">
        <v>3496264.6484375</v>
      </c>
      <c r="F6682">
        <v>3499169.921875</v>
      </c>
      <c r="G6682">
        <v>3497717.28515625</v>
      </c>
      <c r="H6682">
        <v>21803437.99180292</v>
      </c>
      <c r="I6682">
        <v>4.6739257393263497E-7</v>
      </c>
      <c r="J6682">
        <v>2.1274210319030858E-5</v>
      </c>
      <c r="K6682">
        <v>10.300529177014134</v>
      </c>
      <c r="L6682">
        <v>523.36193048915663</v>
      </c>
      <c r="M6682">
        <v>0</v>
      </c>
    </row>
    <row r="6683" spans="1:15" x14ac:dyDescent="0.15">
      <c r="A6683">
        <v>330</v>
      </c>
      <c r="B6683" t="s">
        <v>326</v>
      </c>
      <c r="C6683" t="s">
        <v>464</v>
      </c>
      <c r="D6683">
        <v>14</v>
      </c>
      <c r="E6683">
        <v>3496264.6484375</v>
      </c>
      <c r="F6683">
        <v>3497717.28515625</v>
      </c>
      <c r="G6683">
        <v>3496990.966796875</v>
      </c>
      <c r="H6683">
        <v>11138258.804867314</v>
      </c>
      <c r="I6683">
        <v>2.4388797778838377E-7</v>
      </c>
      <c r="J6683">
        <v>2.1050705722886606E-5</v>
      </c>
      <c r="K6683">
        <v>5.2620123415308857</v>
      </c>
      <c r="L6683">
        <v>218.50979629694558</v>
      </c>
      <c r="M6683">
        <v>0</v>
      </c>
    </row>
    <row r="6684" spans="1:15" x14ac:dyDescent="0.15">
      <c r="A6684">
        <v>330</v>
      </c>
      <c r="B6684" t="s">
        <v>326</v>
      </c>
      <c r="C6684" t="s">
        <v>464</v>
      </c>
      <c r="D6684">
        <v>15</v>
      </c>
      <c r="E6684">
        <v>3496264.6484375</v>
      </c>
      <c r="F6684">
        <v>3496990.966796875</v>
      </c>
      <c r="G6684">
        <v>3496627.8076171875</v>
      </c>
      <c r="H6684">
        <v>6010009.9073868105</v>
      </c>
      <c r="I6684">
        <v>1.3301887285749729E-7</v>
      </c>
      <c r="J6684">
        <v>2.093983661795572E-5</v>
      </c>
      <c r="K6684">
        <v>2.839289951816578</v>
      </c>
      <c r="L6684">
        <v>71.880172499182649</v>
      </c>
      <c r="M6684">
        <v>0</v>
      </c>
    </row>
    <row r="6685" spans="1:15" x14ac:dyDescent="0.15">
      <c r="A6685">
        <v>330</v>
      </c>
      <c r="B6685" t="s">
        <v>326</v>
      </c>
      <c r="C6685" t="s">
        <v>464</v>
      </c>
      <c r="D6685">
        <v>16</v>
      </c>
      <c r="E6685">
        <v>3496264.6484375</v>
      </c>
      <c r="F6685">
        <v>3496627.8076171875</v>
      </c>
      <c r="G6685">
        <v>3496446.2280273438</v>
      </c>
      <c r="H6685">
        <v>3496495.7025456578</v>
      </c>
      <c r="I6685">
        <v>7.7806869337717705E-8</v>
      </c>
      <c r="J6685">
        <v>2.088462461443594E-5</v>
      </c>
      <c r="K6685">
        <v>1.6518383942438954</v>
      </c>
      <c r="L6685">
        <v>1.4149943996684005E-3</v>
      </c>
      <c r="M6685">
        <v>0</v>
      </c>
    </row>
    <row r="6686" spans="1:15" x14ac:dyDescent="0.15">
      <c r="A6686">
        <v>330</v>
      </c>
      <c r="B6686" t="s">
        <v>326</v>
      </c>
      <c r="C6686" t="s">
        <v>465</v>
      </c>
      <c r="D6686">
        <v>16</v>
      </c>
      <c r="E6686">
        <v>3496264.6484375</v>
      </c>
      <c r="F6686">
        <v>3496627.8076171875</v>
      </c>
      <c r="G6686">
        <v>3496446.2280273438</v>
      </c>
      <c r="H6686">
        <v>3496495.7025456578</v>
      </c>
      <c r="I6686">
        <v>7.7806869337717705E-8</v>
      </c>
      <c r="J6686">
        <v>2.088462461443594E-5</v>
      </c>
      <c r="K6686">
        <v>1.6518383942438954</v>
      </c>
      <c r="L6686">
        <v>1.4149943996684005E-3</v>
      </c>
      <c r="M6686">
        <v>0</v>
      </c>
      <c r="N6686" t="s">
        <v>466</v>
      </c>
      <c r="O6686" t="s">
        <v>467</v>
      </c>
    </row>
    <row r="6687" spans="1:15" x14ac:dyDescent="0.15">
      <c r="A6687">
        <v>331</v>
      </c>
      <c r="B6687" t="s">
        <v>327</v>
      </c>
      <c r="C6687" t="s">
        <v>461</v>
      </c>
      <c r="D6687">
        <v>0</v>
      </c>
      <c r="E6687">
        <v>100000</v>
      </c>
      <c r="F6687">
        <v>12000000</v>
      </c>
      <c r="G6687">
        <v>100000</v>
      </c>
      <c r="H6687">
        <v>-19048.853806557141</v>
      </c>
      <c r="I6687">
        <v>-1.3740139724193127E-5</v>
      </c>
      <c r="J6687">
        <v>-5.7947700247982528E-6</v>
      </c>
      <c r="K6687">
        <v>-2.9893347936849057E-3</v>
      </c>
      <c r="L6687">
        <v>-119.04885380655715</v>
      </c>
      <c r="M6687">
        <v>0</v>
      </c>
      <c r="O6687" t="s">
        <v>462</v>
      </c>
    </row>
    <row r="6688" spans="1:15" x14ac:dyDescent="0.15">
      <c r="A6688">
        <v>331</v>
      </c>
      <c r="B6688" t="s">
        <v>327</v>
      </c>
      <c r="C6688" t="s">
        <v>461</v>
      </c>
      <c r="D6688">
        <v>0</v>
      </c>
      <c r="E6688">
        <v>100000</v>
      </c>
      <c r="F6688">
        <v>12000000</v>
      </c>
      <c r="G6688">
        <v>12000000</v>
      </c>
      <c r="H6688">
        <v>2551912361.945179</v>
      </c>
      <c r="I6688">
        <v>8.8349919345717437E-6</v>
      </c>
      <c r="J6688">
        <v>1.6780361633966617E-5</v>
      </c>
      <c r="K6688">
        <v>400.47136124124194</v>
      </c>
      <c r="L6688">
        <v>21165.936349543157</v>
      </c>
      <c r="M6688">
        <v>0</v>
      </c>
      <c r="O6688" t="s">
        <v>463</v>
      </c>
    </row>
    <row r="6689" spans="1:15" x14ac:dyDescent="0.15">
      <c r="A6689">
        <v>331</v>
      </c>
      <c r="B6689" t="s">
        <v>327</v>
      </c>
      <c r="C6689" t="s">
        <v>464</v>
      </c>
      <c r="D6689">
        <v>1</v>
      </c>
      <c r="E6689">
        <v>100000</v>
      </c>
      <c r="F6689">
        <v>12000000</v>
      </c>
      <c r="G6689">
        <v>6050000</v>
      </c>
      <c r="H6689">
        <v>-92191.1940670763</v>
      </c>
      <c r="I6689">
        <v>-8.848708526370069E-6</v>
      </c>
      <c r="J6689">
        <v>-9.033388269751953E-7</v>
      </c>
      <c r="K6689">
        <v>-1.4467555208030565E-2</v>
      </c>
      <c r="L6689">
        <v>-101.52382138953845</v>
      </c>
      <c r="M6689">
        <v>0</v>
      </c>
    </row>
    <row r="6690" spans="1:15" x14ac:dyDescent="0.15">
      <c r="A6690">
        <v>331</v>
      </c>
      <c r="B6690" t="s">
        <v>327</v>
      </c>
      <c r="C6690" t="s">
        <v>464</v>
      </c>
      <c r="D6690">
        <v>2</v>
      </c>
      <c r="E6690">
        <v>6050000</v>
      </c>
      <c r="F6690">
        <v>12000000</v>
      </c>
      <c r="G6690">
        <v>9025000</v>
      </c>
      <c r="H6690">
        <v>-477035.44932341587</v>
      </c>
      <c r="I6690">
        <v>-6.2734325868719308E-6</v>
      </c>
      <c r="J6690">
        <v>1.6719371125229422E-6</v>
      </c>
      <c r="K6690">
        <v>-7.4861127129482438E-2</v>
      </c>
      <c r="L6690">
        <v>-105.28571134984394</v>
      </c>
      <c r="M6690">
        <v>0</v>
      </c>
    </row>
    <row r="6691" spans="1:15" x14ac:dyDescent="0.15">
      <c r="A6691">
        <v>331</v>
      </c>
      <c r="B6691" t="s">
        <v>327</v>
      </c>
      <c r="C6691" t="s">
        <v>464</v>
      </c>
      <c r="D6691">
        <v>3</v>
      </c>
      <c r="E6691">
        <v>9025000</v>
      </c>
      <c r="F6691">
        <v>12000000</v>
      </c>
      <c r="G6691">
        <v>10512500</v>
      </c>
      <c r="H6691">
        <v>-13858489.850186357</v>
      </c>
      <c r="I6691">
        <v>-3.5998758840282869E-6</v>
      </c>
      <c r="J6691">
        <v>4.345493815366586E-6</v>
      </c>
      <c r="K6691">
        <v>-2.1748114777819674</v>
      </c>
      <c r="L6691">
        <v>-231.82867871758722</v>
      </c>
      <c r="M6691">
        <v>0</v>
      </c>
    </row>
    <row r="6692" spans="1:15" x14ac:dyDescent="0.15">
      <c r="A6692">
        <v>331</v>
      </c>
      <c r="B6692" t="s">
        <v>327</v>
      </c>
      <c r="C6692" t="s">
        <v>464</v>
      </c>
      <c r="D6692">
        <v>4</v>
      </c>
      <c r="E6692">
        <v>10512500</v>
      </c>
      <c r="F6692">
        <v>12000000</v>
      </c>
      <c r="G6692">
        <v>11256250</v>
      </c>
      <c r="H6692">
        <v>-55729072.079238854</v>
      </c>
      <c r="I6692">
        <v>-7.5459846919197557E-7</v>
      </c>
      <c r="J6692">
        <v>7.1907712302028973E-6</v>
      </c>
      <c r="K6692">
        <v>-8.7455579153480016</v>
      </c>
      <c r="L6692">
        <v>-595.09447710595316</v>
      </c>
      <c r="M6692">
        <v>0</v>
      </c>
    </row>
    <row r="6693" spans="1:15" x14ac:dyDescent="0.15">
      <c r="A6693">
        <v>331</v>
      </c>
      <c r="B6693" t="s">
        <v>327</v>
      </c>
      <c r="C6693" t="s">
        <v>464</v>
      </c>
      <c r="D6693">
        <v>5</v>
      </c>
      <c r="E6693">
        <v>11256250</v>
      </c>
      <c r="F6693">
        <v>12000000</v>
      </c>
      <c r="G6693">
        <v>11628125</v>
      </c>
      <c r="H6693">
        <v>309923449.89948899</v>
      </c>
      <c r="I6693">
        <v>1.9566141594379307E-6</v>
      </c>
      <c r="J6693">
        <v>9.9019838588328036E-6</v>
      </c>
      <c r="K6693">
        <v>48.636257150783962</v>
      </c>
      <c r="L6693">
        <v>2565.2916949163255</v>
      </c>
      <c r="M6693">
        <v>0</v>
      </c>
    </row>
    <row r="6694" spans="1:15" x14ac:dyDescent="0.15">
      <c r="A6694">
        <v>331</v>
      </c>
      <c r="B6694" t="s">
        <v>327</v>
      </c>
      <c r="C6694" t="s">
        <v>464</v>
      </c>
      <c r="D6694">
        <v>6</v>
      </c>
      <c r="E6694">
        <v>11256250</v>
      </c>
      <c r="F6694">
        <v>11628125</v>
      </c>
      <c r="G6694">
        <v>11442187.5</v>
      </c>
      <c r="H6694">
        <v>23887066.978421833</v>
      </c>
      <c r="I6694">
        <v>2.271759499929056E-7</v>
      </c>
      <c r="J6694">
        <v>8.1725456493877785E-6</v>
      </c>
      <c r="K6694">
        <v>3.7485951208832358</v>
      </c>
      <c r="L6694">
        <v>108.76311438194692</v>
      </c>
      <c r="M6694">
        <v>0</v>
      </c>
    </row>
    <row r="6695" spans="1:15" x14ac:dyDescent="0.15">
      <c r="A6695">
        <v>331</v>
      </c>
      <c r="B6695" t="s">
        <v>327</v>
      </c>
      <c r="C6695" t="s">
        <v>464</v>
      </c>
      <c r="D6695">
        <v>7</v>
      </c>
      <c r="E6695">
        <v>11256250</v>
      </c>
      <c r="F6695">
        <v>11442187.5</v>
      </c>
      <c r="G6695">
        <v>11349218.75</v>
      </c>
      <c r="H6695">
        <v>-24940900.73531542</v>
      </c>
      <c r="I6695">
        <v>-2.8014307584244939E-7</v>
      </c>
      <c r="J6695">
        <v>7.6652266235524235E-6</v>
      </c>
      <c r="K6695">
        <v>-3.9139731508808868</v>
      </c>
      <c r="L6695">
        <v>-319.75874537897528</v>
      </c>
      <c r="M6695">
        <v>0</v>
      </c>
    </row>
    <row r="6696" spans="1:15" x14ac:dyDescent="0.15">
      <c r="A6696">
        <v>331</v>
      </c>
      <c r="B6696" t="s">
        <v>327</v>
      </c>
      <c r="C6696" t="s">
        <v>464</v>
      </c>
      <c r="D6696">
        <v>8</v>
      </c>
      <c r="E6696">
        <v>11349218.75</v>
      </c>
      <c r="F6696">
        <v>11442187.5</v>
      </c>
      <c r="G6696">
        <v>11395703.125</v>
      </c>
      <c r="H6696">
        <v>-2976807.106333517</v>
      </c>
      <c r="I6696">
        <v>-3.0696711029373419E-8</v>
      </c>
      <c r="J6696">
        <v>7.9146729883654994E-6</v>
      </c>
      <c r="K6696">
        <v>-0.46715005256579251</v>
      </c>
      <c r="L6696">
        <v>-126.12218898369657</v>
      </c>
      <c r="M6696">
        <v>0</v>
      </c>
    </row>
    <row r="6697" spans="1:15" x14ac:dyDescent="0.15">
      <c r="A6697">
        <v>331</v>
      </c>
      <c r="B6697" t="s">
        <v>327</v>
      </c>
      <c r="C6697" t="s">
        <v>464</v>
      </c>
      <c r="D6697">
        <v>9</v>
      </c>
      <c r="E6697">
        <v>11395703.125</v>
      </c>
      <c r="F6697">
        <v>11442187.5</v>
      </c>
      <c r="G6697">
        <v>11418945.3125</v>
      </c>
      <c r="H6697">
        <v>9818665.5765186958</v>
      </c>
      <c r="I6697">
        <v>9.7182133037580293E-8</v>
      </c>
      <c r="J6697">
        <v>8.0425518324324532E-6</v>
      </c>
      <c r="K6697">
        <v>1.5408422435023403</v>
      </c>
      <c r="L6697">
        <v>-14.014251686007487</v>
      </c>
      <c r="M6697">
        <v>0</v>
      </c>
    </row>
    <row r="6698" spans="1:15" x14ac:dyDescent="0.15">
      <c r="A6698">
        <v>331</v>
      </c>
      <c r="B6698" t="s">
        <v>327</v>
      </c>
      <c r="C6698" t="s">
        <v>464</v>
      </c>
      <c r="D6698">
        <v>10</v>
      </c>
      <c r="E6698">
        <v>11418945.3125</v>
      </c>
      <c r="F6698">
        <v>11442187.5</v>
      </c>
      <c r="G6698">
        <v>11430566.40625</v>
      </c>
      <c r="H6698">
        <v>16689826.076998977</v>
      </c>
      <c r="I6698">
        <v>1.6190563925545657E-7</v>
      </c>
      <c r="J6698">
        <v>8.1072753386503294E-6</v>
      </c>
      <c r="K6698">
        <v>2.6191327992316613</v>
      </c>
      <c r="L6698">
        <v>46.010490502669413</v>
      </c>
      <c r="M6698">
        <v>0</v>
      </c>
    </row>
    <row r="6699" spans="1:15" x14ac:dyDescent="0.15">
      <c r="A6699">
        <v>331</v>
      </c>
      <c r="B6699" t="s">
        <v>327</v>
      </c>
      <c r="C6699" t="s">
        <v>464</v>
      </c>
      <c r="D6699">
        <v>11</v>
      </c>
      <c r="E6699">
        <v>11418945.3125</v>
      </c>
      <c r="F6699">
        <v>11430566.40625</v>
      </c>
      <c r="G6699">
        <v>11424755.859375</v>
      </c>
      <c r="H6699">
        <v>13213918.920693193</v>
      </c>
      <c r="I6699">
        <v>1.2947601928526347E-7</v>
      </c>
      <c r="J6699">
        <v>8.0748457186801363E-6</v>
      </c>
      <c r="K6699">
        <v>2.0736590238811208</v>
      </c>
      <c r="L6699">
        <v>15.660405205508436</v>
      </c>
      <c r="M6699">
        <v>0</v>
      </c>
    </row>
    <row r="6700" spans="1:15" x14ac:dyDescent="0.15">
      <c r="A6700">
        <v>331</v>
      </c>
      <c r="B6700" t="s">
        <v>327</v>
      </c>
      <c r="C6700" t="s">
        <v>464</v>
      </c>
      <c r="D6700">
        <v>12</v>
      </c>
      <c r="E6700">
        <v>11418945.3125</v>
      </c>
      <c r="F6700">
        <v>11424755.859375</v>
      </c>
      <c r="G6700">
        <v>11421850.5859375</v>
      </c>
      <c r="H6700">
        <v>11506226.266721938</v>
      </c>
      <c r="I6700">
        <v>1.1331180850233617E-7</v>
      </c>
      <c r="J6700">
        <v>8.058681507897209E-6</v>
      </c>
      <c r="K6700">
        <v>1.8056709801239077</v>
      </c>
      <c r="L6700">
        <v>0.73872162964835608</v>
      </c>
      <c r="M6700">
        <v>0</v>
      </c>
    </row>
    <row r="6701" spans="1:15" x14ac:dyDescent="0.15">
      <c r="A6701">
        <v>331</v>
      </c>
      <c r="B6701" t="s">
        <v>327</v>
      </c>
      <c r="C6701" t="s">
        <v>465</v>
      </c>
      <c r="D6701">
        <v>12</v>
      </c>
      <c r="E6701">
        <v>11418945.3125</v>
      </c>
      <c r="F6701">
        <v>11424755.859375</v>
      </c>
      <c r="G6701">
        <v>11421850.5859375</v>
      </c>
      <c r="H6701">
        <v>11506226.266721938</v>
      </c>
      <c r="I6701">
        <v>1.1331180850233617E-7</v>
      </c>
      <c r="J6701">
        <v>8.058681507897209E-6</v>
      </c>
      <c r="K6701">
        <v>1.8056709801239077</v>
      </c>
      <c r="L6701">
        <v>0.73872162964835608</v>
      </c>
      <c r="M6701">
        <v>0</v>
      </c>
      <c r="N6701" t="s">
        <v>466</v>
      </c>
      <c r="O6701" t="s">
        <v>467</v>
      </c>
    </row>
    <row r="6702" spans="1:15" x14ac:dyDescent="0.15">
      <c r="A6702">
        <v>332</v>
      </c>
      <c r="B6702" t="s">
        <v>328</v>
      </c>
      <c r="C6702" t="s">
        <v>461</v>
      </c>
      <c r="D6702">
        <v>0</v>
      </c>
      <c r="E6702">
        <v>100000</v>
      </c>
      <c r="F6702">
        <v>12000000</v>
      </c>
      <c r="G6702">
        <v>100000</v>
      </c>
      <c r="H6702">
        <v>-97927.957338441658</v>
      </c>
      <c r="I6702">
        <v>-8.6854323982670507E-6</v>
      </c>
      <c r="J6702">
        <v>-7.7641776779868501E-7</v>
      </c>
      <c r="K6702">
        <v>-1.8153804871324074E-2</v>
      </c>
      <c r="L6702">
        <v>-197.92795733844167</v>
      </c>
      <c r="M6702">
        <v>0</v>
      </c>
      <c r="O6702" t="s">
        <v>462</v>
      </c>
    </row>
    <row r="6703" spans="1:15" x14ac:dyDescent="0.15">
      <c r="A6703">
        <v>332</v>
      </c>
      <c r="B6703" t="s">
        <v>328</v>
      </c>
      <c r="C6703" t="s">
        <v>461</v>
      </c>
      <c r="D6703">
        <v>0</v>
      </c>
      <c r="E6703">
        <v>100000</v>
      </c>
      <c r="F6703">
        <v>12000000</v>
      </c>
      <c r="G6703">
        <v>12000000</v>
      </c>
      <c r="H6703">
        <v>5883210771504360</v>
      </c>
      <c r="I6703">
        <v>0.94059555432849162</v>
      </c>
      <c r="J6703">
        <v>0.94060346334312206</v>
      </c>
      <c r="K6703">
        <v>1090624815.0734856</v>
      </c>
      <c r="L6703">
        <v>49026756329.203003</v>
      </c>
      <c r="M6703">
        <v>0</v>
      </c>
      <c r="O6703" t="s">
        <v>463</v>
      </c>
    </row>
    <row r="6704" spans="1:15" x14ac:dyDescent="0.15">
      <c r="A6704">
        <v>332</v>
      </c>
      <c r="B6704" t="s">
        <v>328</v>
      </c>
      <c r="C6704" t="s">
        <v>464</v>
      </c>
      <c r="D6704">
        <v>1</v>
      </c>
      <c r="E6704">
        <v>100000</v>
      </c>
      <c r="F6704">
        <v>12000000</v>
      </c>
      <c r="G6704">
        <v>6050000</v>
      </c>
      <c r="H6704">
        <v>9582535870.0778408</v>
      </c>
      <c r="I6704">
        <v>2.3503478111972134E-5</v>
      </c>
      <c r="J6704">
        <v>3.1412492742440502E-5</v>
      </c>
      <c r="K6704">
        <v>1776.4026850539537</v>
      </c>
      <c r="L6704">
        <v>158289.02264591472</v>
      </c>
      <c r="M6704">
        <v>0</v>
      </c>
    </row>
    <row r="6705" spans="1:15" x14ac:dyDescent="0.15">
      <c r="A6705">
        <v>332</v>
      </c>
      <c r="B6705" t="s">
        <v>328</v>
      </c>
      <c r="C6705" t="s">
        <v>464</v>
      </c>
      <c r="D6705">
        <v>2</v>
      </c>
      <c r="E6705">
        <v>100000</v>
      </c>
      <c r="F6705">
        <v>6050000</v>
      </c>
      <c r="G6705">
        <v>3075000</v>
      </c>
      <c r="H6705">
        <v>-630548.39069914247</v>
      </c>
      <c r="I6705">
        <v>-5.9454407258225885E-6</v>
      </c>
      <c r="J6705">
        <v>1.9635739046457778E-6</v>
      </c>
      <c r="K6705">
        <v>-0.11689054645670816</v>
      </c>
      <c r="L6705">
        <v>-120.50563872192333</v>
      </c>
      <c r="M6705">
        <v>0</v>
      </c>
    </row>
    <row r="6706" spans="1:15" x14ac:dyDescent="0.15">
      <c r="A6706">
        <v>332</v>
      </c>
      <c r="B6706" t="s">
        <v>328</v>
      </c>
      <c r="C6706" t="s">
        <v>464</v>
      </c>
      <c r="D6706">
        <v>3</v>
      </c>
      <c r="E6706">
        <v>3075000</v>
      </c>
      <c r="F6706">
        <v>6050000</v>
      </c>
      <c r="G6706">
        <v>4562500</v>
      </c>
      <c r="H6706">
        <v>-52811406.02008041</v>
      </c>
      <c r="I6706">
        <v>-2.4491120098438242E-6</v>
      </c>
      <c r="J6706">
        <v>5.4599026206245417E-6</v>
      </c>
      <c r="K6706">
        <v>-9.7901353803941777</v>
      </c>
      <c r="L6706">
        <v>-1257.5102689332693</v>
      </c>
      <c r="M6706">
        <v>0</v>
      </c>
    </row>
    <row r="6707" spans="1:15" x14ac:dyDescent="0.15">
      <c r="A6707">
        <v>332</v>
      </c>
      <c r="B6707" t="s">
        <v>328</v>
      </c>
      <c r="C6707" t="s">
        <v>464</v>
      </c>
      <c r="D6707">
        <v>4</v>
      </c>
      <c r="E6707">
        <v>4562500</v>
      </c>
      <c r="F6707">
        <v>6050000</v>
      </c>
      <c r="G6707">
        <v>5306250</v>
      </c>
      <c r="H6707">
        <v>370049425.37958181</v>
      </c>
      <c r="I6707">
        <v>2.215099819710003E-6</v>
      </c>
      <c r="J6707">
        <v>1.0124114450178369E-5</v>
      </c>
      <c r="K6707">
        <v>68.599460702214103</v>
      </c>
      <c r="L6707">
        <v>6873.8407609815185</v>
      </c>
      <c r="M6707">
        <v>0</v>
      </c>
    </row>
    <row r="6708" spans="1:15" x14ac:dyDescent="0.15">
      <c r="A6708">
        <v>332</v>
      </c>
      <c r="B6708" t="s">
        <v>328</v>
      </c>
      <c r="C6708" t="s">
        <v>464</v>
      </c>
      <c r="D6708">
        <v>5</v>
      </c>
      <c r="E6708">
        <v>4562500</v>
      </c>
      <c r="F6708">
        <v>5306250</v>
      </c>
      <c r="G6708">
        <v>4934375</v>
      </c>
      <c r="H6708">
        <v>-56381784.408295378</v>
      </c>
      <c r="I6708">
        <v>-7.6604844812990049E-7</v>
      </c>
      <c r="J6708">
        <v>7.1429661823384655E-6</v>
      </c>
      <c r="K6708">
        <v>-10.4520092143642</v>
      </c>
      <c r="L6708">
        <v>-1242.632742916689</v>
      </c>
      <c r="M6708">
        <v>0</v>
      </c>
    </row>
    <row r="6709" spans="1:15" x14ac:dyDescent="0.15">
      <c r="A6709">
        <v>332</v>
      </c>
      <c r="B6709" t="s">
        <v>328</v>
      </c>
      <c r="C6709" t="s">
        <v>464</v>
      </c>
      <c r="D6709">
        <v>6</v>
      </c>
      <c r="E6709">
        <v>4934375</v>
      </c>
      <c r="F6709">
        <v>5306250</v>
      </c>
      <c r="G6709">
        <v>5120312.5</v>
      </c>
      <c r="H6709">
        <v>29430320.473434713</v>
      </c>
      <c r="I6709">
        <v>2.7486475631504221E-7</v>
      </c>
      <c r="J6709">
        <v>8.1838793867834082E-6</v>
      </c>
      <c r="K6709">
        <v>5.4557688089909639</v>
      </c>
      <c r="L6709">
        <v>474.77586521202977</v>
      </c>
      <c r="M6709">
        <v>0</v>
      </c>
    </row>
    <row r="6710" spans="1:15" x14ac:dyDescent="0.15">
      <c r="A6710">
        <v>332</v>
      </c>
      <c r="B6710" t="s">
        <v>328</v>
      </c>
      <c r="C6710" t="s">
        <v>464</v>
      </c>
      <c r="D6710">
        <v>7</v>
      </c>
      <c r="E6710">
        <v>4934375</v>
      </c>
      <c r="F6710">
        <v>5120312.5</v>
      </c>
      <c r="G6710">
        <v>5027343.75</v>
      </c>
      <c r="H6710">
        <v>-23737584.520980019</v>
      </c>
      <c r="I6710">
        <v>-2.6435844059362395E-7</v>
      </c>
      <c r="J6710">
        <v>7.644656189874742E-6</v>
      </c>
      <c r="K6710">
        <v>-4.4004540605410272</v>
      </c>
      <c r="L6710">
        <v>-572.16951339323111</v>
      </c>
      <c r="M6710">
        <v>0</v>
      </c>
    </row>
    <row r="6711" spans="1:15" x14ac:dyDescent="0.15">
      <c r="A6711">
        <v>332</v>
      </c>
      <c r="B6711" t="s">
        <v>328</v>
      </c>
      <c r="C6711" t="s">
        <v>464</v>
      </c>
      <c r="D6711">
        <v>8</v>
      </c>
      <c r="E6711">
        <v>5027343.75</v>
      </c>
      <c r="F6711">
        <v>5120312.5</v>
      </c>
      <c r="G6711">
        <v>5073828.125</v>
      </c>
      <c r="H6711">
        <v>42207.174570224539</v>
      </c>
      <c r="I6711">
        <v>4.293646217088759E-10</v>
      </c>
      <c r="J6711">
        <v>7.9094439950900748E-6</v>
      </c>
      <c r="K6711">
        <v>7.824331601951914E-3</v>
      </c>
      <c r="L6711">
        <v>-99.168139449535957</v>
      </c>
      <c r="M6711">
        <v>0</v>
      </c>
    </row>
    <row r="6712" spans="1:15" x14ac:dyDescent="0.15">
      <c r="A6712">
        <v>332</v>
      </c>
      <c r="B6712" t="s">
        <v>328</v>
      </c>
      <c r="C6712" t="s">
        <v>464</v>
      </c>
      <c r="D6712">
        <v>9</v>
      </c>
      <c r="E6712">
        <v>5073828.125</v>
      </c>
      <c r="F6712">
        <v>5120312.5</v>
      </c>
      <c r="G6712">
        <v>5097070.3125</v>
      </c>
      <c r="H6712">
        <v>14008769.083797062</v>
      </c>
      <c r="I6712">
        <v>1.3646356909974127E-7</v>
      </c>
      <c r="J6712">
        <v>8.0454781995681072E-6</v>
      </c>
      <c r="K6712">
        <v>2.5969341886278552</v>
      </c>
      <c r="L6712">
        <v>174.83962796122526</v>
      </c>
      <c r="M6712">
        <v>0</v>
      </c>
    </row>
    <row r="6713" spans="1:15" x14ac:dyDescent="0.15">
      <c r="A6713">
        <v>332</v>
      </c>
      <c r="B6713" t="s">
        <v>328</v>
      </c>
      <c r="C6713" t="s">
        <v>464</v>
      </c>
      <c r="D6713">
        <v>10</v>
      </c>
      <c r="E6713">
        <v>5073828.125</v>
      </c>
      <c r="F6713">
        <v>5097070.3125</v>
      </c>
      <c r="G6713">
        <v>5085449.21875</v>
      </c>
      <c r="H6713">
        <v>6845895.1933944961</v>
      </c>
      <c r="I6713">
        <v>6.8138468983820749E-8</v>
      </c>
      <c r="J6713">
        <v>7.9771530994521867E-6</v>
      </c>
      <c r="K6713">
        <v>1.2690864681360334</v>
      </c>
      <c r="L6713">
        <v>34.617314988688697</v>
      </c>
      <c r="M6713">
        <v>0</v>
      </c>
    </row>
    <row r="6714" spans="1:15" x14ac:dyDescent="0.15">
      <c r="A6714">
        <v>332</v>
      </c>
      <c r="B6714" t="s">
        <v>328</v>
      </c>
      <c r="C6714" t="s">
        <v>464</v>
      </c>
      <c r="D6714">
        <v>11</v>
      </c>
      <c r="E6714">
        <v>5073828.125</v>
      </c>
      <c r="F6714">
        <v>5085449.21875</v>
      </c>
      <c r="G6714">
        <v>5079638.671875</v>
      </c>
      <c r="H6714">
        <v>3399646.3023600252</v>
      </c>
      <c r="I6714">
        <v>3.4207236597452167E-8</v>
      </c>
      <c r="J6714">
        <v>7.9432218670658181E-6</v>
      </c>
      <c r="K6714">
        <v>0.63022365912594669</v>
      </c>
      <c r="L6714">
        <v>-33.073068342769638</v>
      </c>
      <c r="M6714">
        <v>0</v>
      </c>
    </row>
    <row r="6715" spans="1:15" x14ac:dyDescent="0.15">
      <c r="A6715">
        <v>332</v>
      </c>
      <c r="B6715" t="s">
        <v>328</v>
      </c>
      <c r="C6715" t="s">
        <v>464</v>
      </c>
      <c r="D6715">
        <v>12</v>
      </c>
      <c r="E6715">
        <v>5079638.671875</v>
      </c>
      <c r="F6715">
        <v>5085449.21875</v>
      </c>
      <c r="G6715">
        <v>5082543.9453125</v>
      </c>
      <c r="H6715">
        <v>5111607.2874241434</v>
      </c>
      <c r="I6715">
        <v>5.1153635345044888E-8</v>
      </c>
      <c r="J6715">
        <v>7.9601682658134108E-6</v>
      </c>
      <c r="K6715">
        <v>0.94758559043597346</v>
      </c>
      <c r="L6715">
        <v>0.57182667625427575</v>
      </c>
      <c r="M6715">
        <v>0</v>
      </c>
    </row>
    <row r="6716" spans="1:15" x14ac:dyDescent="0.15">
      <c r="A6716">
        <v>332</v>
      </c>
      <c r="B6716" t="s">
        <v>328</v>
      </c>
      <c r="C6716" t="s">
        <v>465</v>
      </c>
      <c r="D6716">
        <v>12</v>
      </c>
      <c r="E6716">
        <v>5079638.671875</v>
      </c>
      <c r="F6716">
        <v>5085449.21875</v>
      </c>
      <c r="G6716">
        <v>5082543.9453125</v>
      </c>
      <c r="H6716">
        <v>5111607.2874241434</v>
      </c>
      <c r="I6716">
        <v>5.1153635345044888E-8</v>
      </c>
      <c r="J6716">
        <v>7.9601682658134108E-6</v>
      </c>
      <c r="K6716">
        <v>0.94758559043597346</v>
      </c>
      <c r="L6716">
        <v>0.57182667625427575</v>
      </c>
      <c r="M6716">
        <v>0</v>
      </c>
      <c r="N6716" t="s">
        <v>466</v>
      </c>
      <c r="O6716" t="s">
        <v>467</v>
      </c>
    </row>
    <row r="6717" spans="1:15" x14ac:dyDescent="0.15">
      <c r="A6717">
        <v>333</v>
      </c>
      <c r="B6717" t="s">
        <v>329</v>
      </c>
      <c r="C6717" t="s">
        <v>461</v>
      </c>
      <c r="D6717">
        <v>0</v>
      </c>
      <c r="E6717">
        <v>100000</v>
      </c>
      <c r="F6717">
        <v>12000000</v>
      </c>
      <c r="G6717">
        <v>100000</v>
      </c>
      <c r="H6717">
        <v>-29360.128049135044</v>
      </c>
      <c r="I6717">
        <v>-1.1664949626598611E-5</v>
      </c>
      <c r="J6717">
        <v>-4.0031809304714968E-6</v>
      </c>
      <c r="K6717">
        <v>-4.3901480079214681E-3</v>
      </c>
      <c r="L6717">
        <v>-129.36012804913506</v>
      </c>
      <c r="M6717">
        <v>0</v>
      </c>
      <c r="O6717" t="s">
        <v>462</v>
      </c>
    </row>
    <row r="6718" spans="1:15" x14ac:dyDescent="0.15">
      <c r="A6718">
        <v>333</v>
      </c>
      <c r="B6718" t="s">
        <v>329</v>
      </c>
      <c r="C6718" t="s">
        <v>461</v>
      </c>
      <c r="D6718">
        <v>0</v>
      </c>
      <c r="E6718">
        <v>100000</v>
      </c>
      <c r="F6718">
        <v>12000000</v>
      </c>
      <c r="G6718">
        <v>12000000</v>
      </c>
      <c r="H6718">
        <v>312771760832.586</v>
      </c>
      <c r="I6718">
        <v>3.0285736310679557E-4</v>
      </c>
      <c r="J6718">
        <v>3.1051913180292267E-4</v>
      </c>
      <c r="K6718">
        <v>46767.995032423554</v>
      </c>
      <c r="L6718">
        <v>2606331.3402715498</v>
      </c>
      <c r="M6718">
        <v>0</v>
      </c>
      <c r="O6718" t="s">
        <v>463</v>
      </c>
    </row>
    <row r="6719" spans="1:15" x14ac:dyDescent="0.15">
      <c r="A6719">
        <v>333</v>
      </c>
      <c r="B6719" t="s">
        <v>329</v>
      </c>
      <c r="C6719" t="s">
        <v>464</v>
      </c>
      <c r="D6719">
        <v>1</v>
      </c>
      <c r="E6719">
        <v>100000</v>
      </c>
      <c r="F6719">
        <v>12000000</v>
      </c>
      <c r="G6719">
        <v>6050000</v>
      </c>
      <c r="H6719">
        <v>-256188.39320930446</v>
      </c>
      <c r="I6719">
        <v>-6.8297760670257709E-6</v>
      </c>
      <c r="J6719">
        <v>8.319926291013444E-7</v>
      </c>
      <c r="K6719">
        <v>-3.8307222714362911E-2</v>
      </c>
      <c r="L6719">
        <v>-104.23451889602156</v>
      </c>
      <c r="M6719">
        <v>0</v>
      </c>
    </row>
    <row r="6720" spans="1:15" x14ac:dyDescent="0.15">
      <c r="A6720">
        <v>333</v>
      </c>
      <c r="B6720" t="s">
        <v>329</v>
      </c>
      <c r="C6720" t="s">
        <v>464</v>
      </c>
      <c r="D6720">
        <v>2</v>
      </c>
      <c r="E6720">
        <v>6050000</v>
      </c>
      <c r="F6720">
        <v>12000000</v>
      </c>
      <c r="G6720">
        <v>9025000</v>
      </c>
      <c r="H6720">
        <v>-74020750.427890256</v>
      </c>
      <c r="I6720">
        <v>-1.524353129365027E-6</v>
      </c>
      <c r="J6720">
        <v>6.1374155667620881E-6</v>
      </c>
      <c r="K6720">
        <v>-11.068141443117037</v>
      </c>
      <c r="L6720">
        <v>-920.17451997662329</v>
      </c>
      <c r="M6720">
        <v>0</v>
      </c>
    </row>
    <row r="6721" spans="1:15" x14ac:dyDescent="0.15">
      <c r="A6721">
        <v>333</v>
      </c>
      <c r="B6721" t="s">
        <v>329</v>
      </c>
      <c r="C6721" t="s">
        <v>464</v>
      </c>
      <c r="D6721">
        <v>3</v>
      </c>
      <c r="E6721">
        <v>9025000</v>
      </c>
      <c r="F6721">
        <v>12000000</v>
      </c>
      <c r="G6721">
        <v>10512500</v>
      </c>
      <c r="H6721">
        <v>12641064752.840494</v>
      </c>
      <c r="I6721">
        <v>2.774806328802006E-5</v>
      </c>
      <c r="J6721">
        <v>3.5409831984147177E-5</v>
      </c>
      <c r="K6721">
        <v>1890.1874388904073</v>
      </c>
      <c r="L6721">
        <v>120147.94057398806</v>
      </c>
      <c r="M6721">
        <v>0</v>
      </c>
    </row>
    <row r="6722" spans="1:15" x14ac:dyDescent="0.15">
      <c r="A6722">
        <v>333</v>
      </c>
      <c r="B6722" t="s">
        <v>329</v>
      </c>
      <c r="C6722" t="s">
        <v>464</v>
      </c>
      <c r="D6722">
        <v>4</v>
      </c>
      <c r="E6722">
        <v>9025000</v>
      </c>
      <c r="F6722">
        <v>10512500</v>
      </c>
      <c r="G6722">
        <v>9768750</v>
      </c>
      <c r="H6722">
        <v>1137946823.8500938</v>
      </c>
      <c r="I6722">
        <v>4.6093910664826596E-6</v>
      </c>
      <c r="J6722">
        <v>1.2271159762609775E-5</v>
      </c>
      <c r="K6722">
        <v>170.15440033113981</v>
      </c>
      <c r="L6722">
        <v>11548.847844914588</v>
      </c>
      <c r="M6722">
        <v>0</v>
      </c>
    </row>
    <row r="6723" spans="1:15" x14ac:dyDescent="0.15">
      <c r="A6723">
        <v>333</v>
      </c>
      <c r="B6723" t="s">
        <v>329</v>
      </c>
      <c r="C6723" t="s">
        <v>464</v>
      </c>
      <c r="D6723">
        <v>5</v>
      </c>
      <c r="E6723">
        <v>9025000</v>
      </c>
      <c r="F6723">
        <v>9768750</v>
      </c>
      <c r="G6723">
        <v>9396875</v>
      </c>
      <c r="H6723">
        <v>27379377.808791541</v>
      </c>
      <c r="I6723">
        <v>2.507480903236705E-7</v>
      </c>
      <c r="J6723">
        <v>7.9125167864507856E-6</v>
      </c>
      <c r="K6723">
        <v>4.0939712777900006</v>
      </c>
      <c r="L6723">
        <v>191.36684066555679</v>
      </c>
      <c r="M6723">
        <v>0</v>
      </c>
    </row>
    <row r="6724" spans="1:15" x14ac:dyDescent="0.15">
      <c r="A6724">
        <v>333</v>
      </c>
      <c r="B6724" t="s">
        <v>329</v>
      </c>
      <c r="C6724" t="s">
        <v>464</v>
      </c>
      <c r="D6724">
        <v>6</v>
      </c>
      <c r="E6724">
        <v>9025000</v>
      </c>
      <c r="F6724">
        <v>9396875</v>
      </c>
      <c r="G6724">
        <v>9210937.5</v>
      </c>
      <c r="H6724">
        <v>-53426572.468610324</v>
      </c>
      <c r="I6724">
        <v>-6.9587955336366282E-7</v>
      </c>
      <c r="J6724">
        <v>6.9658891427634523E-6</v>
      </c>
      <c r="K6724">
        <v>-7.9887444734782571</v>
      </c>
      <c r="L6724">
        <v>-680.03403528262265</v>
      </c>
      <c r="M6724">
        <v>0</v>
      </c>
    </row>
    <row r="6725" spans="1:15" x14ac:dyDescent="0.15">
      <c r="A6725">
        <v>333</v>
      </c>
      <c r="B6725" t="s">
        <v>329</v>
      </c>
      <c r="C6725" t="s">
        <v>464</v>
      </c>
      <c r="D6725">
        <v>7</v>
      </c>
      <c r="E6725">
        <v>9210937.5</v>
      </c>
      <c r="F6725">
        <v>9396875</v>
      </c>
      <c r="G6725">
        <v>9303906.25</v>
      </c>
      <c r="H6725">
        <v>-22053133.823485676</v>
      </c>
      <c r="I6725">
        <v>-2.3844321657989673E-7</v>
      </c>
      <c r="J6725">
        <v>7.4233254795472184E-6</v>
      </c>
      <c r="K6725">
        <v>-3.2975510652261417</v>
      </c>
      <c r="L6725">
        <v>-337.03091186549386</v>
      </c>
      <c r="M6725">
        <v>0</v>
      </c>
    </row>
    <row r="6726" spans="1:15" x14ac:dyDescent="0.15">
      <c r="A6726">
        <v>333</v>
      </c>
      <c r="B6726" t="s">
        <v>329</v>
      </c>
      <c r="C6726" t="s">
        <v>464</v>
      </c>
      <c r="D6726">
        <v>8</v>
      </c>
      <c r="E6726">
        <v>9303906.25</v>
      </c>
      <c r="F6726">
        <v>9396875</v>
      </c>
      <c r="G6726">
        <v>9350390.625</v>
      </c>
      <c r="H6726">
        <v>205736.2267101098</v>
      </c>
      <c r="I6726">
        <v>2.0426880986030991E-9</v>
      </c>
      <c r="J6726">
        <v>7.6638113842257182E-6</v>
      </c>
      <c r="K6726">
        <v>3.0763233877492469E-2</v>
      </c>
      <c r="L6726">
        <v>-97.799704472666249</v>
      </c>
      <c r="M6726">
        <v>0</v>
      </c>
    </row>
    <row r="6727" spans="1:15" x14ac:dyDescent="0.15">
      <c r="A6727">
        <v>333</v>
      </c>
      <c r="B6727" t="s">
        <v>329</v>
      </c>
      <c r="C6727" t="s">
        <v>464</v>
      </c>
      <c r="D6727">
        <v>9</v>
      </c>
      <c r="E6727">
        <v>9350390.625</v>
      </c>
      <c r="F6727">
        <v>9396875</v>
      </c>
      <c r="G6727">
        <v>9373632.8125</v>
      </c>
      <c r="H6727">
        <v>13152279.87552193</v>
      </c>
      <c r="I6727">
        <v>1.2534980324540389E-7</v>
      </c>
      <c r="J6727">
        <v>7.787118499372519E-6</v>
      </c>
      <c r="K6727">
        <v>1.9666281835868649</v>
      </c>
      <c r="L6727">
        <v>40.311447424983399</v>
      </c>
      <c r="M6727">
        <v>0</v>
      </c>
    </row>
    <row r="6728" spans="1:15" x14ac:dyDescent="0.15">
      <c r="A6728">
        <v>333</v>
      </c>
      <c r="B6728" t="s">
        <v>329</v>
      </c>
      <c r="C6728" t="s">
        <v>464</v>
      </c>
      <c r="D6728">
        <v>10</v>
      </c>
      <c r="E6728">
        <v>9350390.625</v>
      </c>
      <c r="F6728">
        <v>9373632.8125</v>
      </c>
      <c r="G6728">
        <v>9362011.71875</v>
      </c>
      <c r="H6728">
        <v>6522243.6960905166</v>
      </c>
      <c r="I6728">
        <v>6.3437324893662506E-8</v>
      </c>
      <c r="J6728">
        <v>7.7252060210207776E-6</v>
      </c>
      <c r="K6728">
        <v>0.97525511883500404</v>
      </c>
      <c r="L6728">
        <v>-30.332882589455298</v>
      </c>
      <c r="M6728">
        <v>0</v>
      </c>
    </row>
    <row r="6729" spans="1:15" x14ac:dyDescent="0.15">
      <c r="A6729">
        <v>333</v>
      </c>
      <c r="B6729" t="s">
        <v>329</v>
      </c>
      <c r="C6729" t="s">
        <v>464</v>
      </c>
      <c r="D6729">
        <v>11</v>
      </c>
      <c r="E6729">
        <v>9362011.71875</v>
      </c>
      <c r="F6729">
        <v>9373632.8125</v>
      </c>
      <c r="G6729">
        <v>9367822.265625</v>
      </c>
      <c r="H6729">
        <v>9797675.0894391946</v>
      </c>
      <c r="I6729">
        <v>9.432866052644144E-8</v>
      </c>
      <c r="J6729">
        <v>7.7560973566535565E-6</v>
      </c>
      <c r="K6729">
        <v>1.4650223494999521</v>
      </c>
      <c r="L6729">
        <v>4.5886099418381292</v>
      </c>
      <c r="M6729">
        <v>0</v>
      </c>
    </row>
    <row r="6730" spans="1:15" x14ac:dyDescent="0.15">
      <c r="A6730">
        <v>333</v>
      </c>
      <c r="B6730" t="s">
        <v>329</v>
      </c>
      <c r="C6730" t="s">
        <v>464</v>
      </c>
      <c r="D6730">
        <v>12</v>
      </c>
      <c r="E6730">
        <v>9362011.71875</v>
      </c>
      <c r="F6730">
        <v>9367822.265625</v>
      </c>
      <c r="G6730">
        <v>9364916.9921875</v>
      </c>
      <c r="H6730">
        <v>8150109.8446672317</v>
      </c>
      <c r="I6730">
        <v>7.886676569788128E-8</v>
      </c>
      <c r="J6730">
        <v>7.7406354618249964E-6</v>
      </c>
      <c r="K6730">
        <v>1.2186659553741654</v>
      </c>
      <c r="L6730">
        <v>-12.97189444961122</v>
      </c>
      <c r="M6730">
        <v>0</v>
      </c>
    </row>
    <row r="6731" spans="1:15" x14ac:dyDescent="0.15">
      <c r="A6731">
        <v>333</v>
      </c>
      <c r="B6731" t="s">
        <v>329</v>
      </c>
      <c r="C6731" t="s">
        <v>464</v>
      </c>
      <c r="D6731">
        <v>13</v>
      </c>
      <c r="E6731">
        <v>9364916.9921875</v>
      </c>
      <c r="F6731">
        <v>9367822.265625</v>
      </c>
      <c r="G6731">
        <v>9366369.62890625</v>
      </c>
      <c r="H6731">
        <v>8971423.7055704053</v>
      </c>
      <c r="I6731">
        <v>8.6593651976703625E-8</v>
      </c>
      <c r="J6731">
        <v>7.7483623481038187E-6</v>
      </c>
      <c r="K6731">
        <v>1.3414750045815849</v>
      </c>
      <c r="L6731">
        <v>-4.2166382385441281</v>
      </c>
      <c r="M6731">
        <v>0</v>
      </c>
    </row>
    <row r="6732" spans="1:15" x14ac:dyDescent="0.15">
      <c r="A6732">
        <v>333</v>
      </c>
      <c r="B6732" t="s">
        <v>329</v>
      </c>
      <c r="C6732" t="s">
        <v>464</v>
      </c>
      <c r="D6732">
        <v>14</v>
      </c>
      <c r="E6732">
        <v>9366369.62890625</v>
      </c>
      <c r="F6732">
        <v>9367822.265625</v>
      </c>
      <c r="G6732">
        <v>9367095.947265625</v>
      </c>
      <c r="H6732">
        <v>9383900.6260939464</v>
      </c>
      <c r="I6732">
        <v>9.0459852239365446E-8</v>
      </c>
      <c r="J6732">
        <v>7.7522285483664805E-6</v>
      </c>
      <c r="K6732">
        <v>1.4031516678413471</v>
      </c>
      <c r="L6732">
        <v>0.17940116043358026</v>
      </c>
      <c r="M6732">
        <v>0</v>
      </c>
    </row>
    <row r="6733" spans="1:15" x14ac:dyDescent="0.15">
      <c r="A6733">
        <v>333</v>
      </c>
      <c r="B6733" t="s">
        <v>329</v>
      </c>
      <c r="C6733" t="s">
        <v>465</v>
      </c>
      <c r="D6733">
        <v>14</v>
      </c>
      <c r="E6733">
        <v>9366369.62890625</v>
      </c>
      <c r="F6733">
        <v>9367822.265625</v>
      </c>
      <c r="G6733">
        <v>9367095.947265625</v>
      </c>
      <c r="H6733">
        <v>9383900.6260939464</v>
      </c>
      <c r="I6733">
        <v>9.0459852239365446E-8</v>
      </c>
      <c r="J6733">
        <v>7.7522285483664805E-6</v>
      </c>
      <c r="K6733">
        <v>1.4031516678413471</v>
      </c>
      <c r="L6733">
        <v>0.17940116043358026</v>
      </c>
      <c r="M6733">
        <v>0</v>
      </c>
      <c r="N6733" t="s">
        <v>466</v>
      </c>
      <c r="O6733" t="s">
        <v>467</v>
      </c>
    </row>
    <row r="6734" spans="1:15" x14ac:dyDescent="0.15">
      <c r="A6734">
        <v>334</v>
      </c>
      <c r="B6734" t="s">
        <v>330</v>
      </c>
      <c r="C6734" t="s">
        <v>461</v>
      </c>
      <c r="D6734">
        <v>0</v>
      </c>
      <c r="E6734">
        <v>100000</v>
      </c>
      <c r="F6734">
        <v>12000000</v>
      </c>
      <c r="G6734">
        <v>100000</v>
      </c>
      <c r="H6734">
        <v>-19942.940770423182</v>
      </c>
      <c r="I6734">
        <v>-1.28384893082226E-5</v>
      </c>
      <c r="J6734">
        <v>-5.3790152541672392E-6</v>
      </c>
      <c r="K6734">
        <v>-2.9541497313857988E-3</v>
      </c>
      <c r="L6734">
        <v>-119.94294077042318</v>
      </c>
      <c r="M6734">
        <v>0</v>
      </c>
      <c r="O6734" t="s">
        <v>462</v>
      </c>
    </row>
    <row r="6735" spans="1:15" x14ac:dyDescent="0.15">
      <c r="A6735">
        <v>334</v>
      </c>
      <c r="B6735" t="s">
        <v>330</v>
      </c>
      <c r="C6735" t="s">
        <v>461</v>
      </c>
      <c r="D6735">
        <v>0</v>
      </c>
      <c r="E6735">
        <v>100000</v>
      </c>
      <c r="F6735">
        <v>12000000</v>
      </c>
      <c r="G6735">
        <v>12000000</v>
      </c>
      <c r="H6735">
        <v>1647781097.9151402</v>
      </c>
      <c r="I6735">
        <v>5.8803020299637252E-6</v>
      </c>
      <c r="J6735">
        <v>1.3339776084019087E-5</v>
      </c>
      <c r="K6735">
        <v>244.08597226583024</v>
      </c>
      <c r="L6735">
        <v>13631.509149292835</v>
      </c>
      <c r="M6735">
        <v>0</v>
      </c>
      <c r="O6735" t="s">
        <v>463</v>
      </c>
    </row>
    <row r="6736" spans="1:15" x14ac:dyDescent="0.15">
      <c r="A6736">
        <v>334</v>
      </c>
      <c r="B6736" t="s">
        <v>330</v>
      </c>
      <c r="C6736" t="s">
        <v>464</v>
      </c>
      <c r="D6736">
        <v>1</v>
      </c>
      <c r="E6736">
        <v>100000</v>
      </c>
      <c r="F6736">
        <v>12000000</v>
      </c>
      <c r="G6736">
        <v>6050000</v>
      </c>
      <c r="H6736">
        <v>-96692.225034653646</v>
      </c>
      <c r="I6736">
        <v>-8.2696327877720324E-6</v>
      </c>
      <c r="J6736">
        <v>-8.1015873371667056E-7</v>
      </c>
      <c r="K6736">
        <v>-1.4323028579458396E-2</v>
      </c>
      <c r="L6736">
        <v>-101.59821859561411</v>
      </c>
      <c r="M6736">
        <v>0</v>
      </c>
    </row>
    <row r="6737" spans="1:15" x14ac:dyDescent="0.15">
      <c r="A6737">
        <v>334</v>
      </c>
      <c r="B6737" t="s">
        <v>330</v>
      </c>
      <c r="C6737" t="s">
        <v>464</v>
      </c>
      <c r="D6737">
        <v>2</v>
      </c>
      <c r="E6737">
        <v>6050000</v>
      </c>
      <c r="F6737">
        <v>12000000</v>
      </c>
      <c r="G6737">
        <v>9025000</v>
      </c>
      <c r="H6737">
        <v>-496943.68463160587</v>
      </c>
      <c r="I6737">
        <v>-5.869512025785569E-6</v>
      </c>
      <c r="J6737">
        <v>1.5899620282697924E-6</v>
      </c>
      <c r="K6737">
        <v>-7.3612315724546781E-2</v>
      </c>
      <c r="L6737">
        <v>-105.50630121475463</v>
      </c>
      <c r="M6737">
        <v>0</v>
      </c>
    </row>
    <row r="6738" spans="1:15" x14ac:dyDescent="0.15">
      <c r="A6738">
        <v>334</v>
      </c>
      <c r="B6738" t="s">
        <v>330</v>
      </c>
      <c r="C6738" t="s">
        <v>464</v>
      </c>
      <c r="D6738">
        <v>3</v>
      </c>
      <c r="E6738">
        <v>9025000</v>
      </c>
      <c r="F6738">
        <v>12000000</v>
      </c>
      <c r="G6738">
        <v>10512500</v>
      </c>
      <c r="H6738">
        <v>-11607306.25768619</v>
      </c>
      <c r="I6738">
        <v>-3.4812540435906863E-6</v>
      </c>
      <c r="J6738">
        <v>3.9782200104646753E-6</v>
      </c>
      <c r="K6738">
        <v>-1.719391390567157</v>
      </c>
      <c r="L6738">
        <v>-210.41432825385198</v>
      </c>
      <c r="M6738">
        <v>0</v>
      </c>
    </row>
    <row r="6739" spans="1:15" x14ac:dyDescent="0.15">
      <c r="A6739">
        <v>334</v>
      </c>
      <c r="B6739" t="s">
        <v>330</v>
      </c>
      <c r="C6739" t="s">
        <v>464</v>
      </c>
      <c r="D6739">
        <v>4</v>
      </c>
      <c r="E6739">
        <v>10512500</v>
      </c>
      <c r="F6739">
        <v>12000000</v>
      </c>
      <c r="G6739">
        <v>11256250</v>
      </c>
      <c r="H6739">
        <v>-66748572.092269026</v>
      </c>
      <c r="I6739">
        <v>-1.0076543647692513E-6</v>
      </c>
      <c r="J6739">
        <v>6.4518196892861103E-6</v>
      </c>
      <c r="K6739">
        <v>-9.8874723937004383</v>
      </c>
      <c r="L6739">
        <v>-692.99120126391142</v>
      </c>
      <c r="M6739">
        <v>0</v>
      </c>
    </row>
    <row r="6740" spans="1:15" x14ac:dyDescent="0.15">
      <c r="A6740">
        <v>334</v>
      </c>
      <c r="B6740" t="s">
        <v>330</v>
      </c>
      <c r="C6740" t="s">
        <v>464</v>
      </c>
      <c r="D6740">
        <v>5</v>
      </c>
      <c r="E6740">
        <v>11256250</v>
      </c>
      <c r="F6740">
        <v>12000000</v>
      </c>
      <c r="G6740">
        <v>11628125</v>
      </c>
      <c r="H6740">
        <v>104235444.70535199</v>
      </c>
      <c r="I6740">
        <v>7.9531475910772109E-7</v>
      </c>
      <c r="J6740">
        <v>8.2547888131630828E-6</v>
      </c>
      <c r="K6740">
        <v>15.440406433632544</v>
      </c>
      <c r="L6740">
        <v>796.4080168157119</v>
      </c>
      <c r="M6740">
        <v>0</v>
      </c>
    </row>
    <row r="6741" spans="1:15" x14ac:dyDescent="0.15">
      <c r="A6741">
        <v>334</v>
      </c>
      <c r="B6741" t="s">
        <v>330</v>
      </c>
      <c r="C6741" t="s">
        <v>464</v>
      </c>
      <c r="D6741">
        <v>6</v>
      </c>
      <c r="E6741">
        <v>11256250</v>
      </c>
      <c r="F6741">
        <v>11628125</v>
      </c>
      <c r="G6741">
        <v>11442187.5</v>
      </c>
      <c r="H6741">
        <v>-15891841.703949822</v>
      </c>
      <c r="I6741">
        <v>-1.6426991834210538E-7</v>
      </c>
      <c r="J6741">
        <v>7.2952041357132563E-6</v>
      </c>
      <c r="K6741">
        <v>-2.3540600376537553</v>
      </c>
      <c r="L6741">
        <v>-238.8881427082874</v>
      </c>
      <c r="M6741">
        <v>0</v>
      </c>
    </row>
    <row r="6742" spans="1:15" x14ac:dyDescent="0.15">
      <c r="A6742">
        <v>334</v>
      </c>
      <c r="B6742" t="s">
        <v>330</v>
      </c>
      <c r="C6742" t="s">
        <v>464</v>
      </c>
      <c r="D6742">
        <v>7</v>
      </c>
      <c r="E6742">
        <v>11442187.5</v>
      </c>
      <c r="F6742">
        <v>11628125</v>
      </c>
      <c r="G6742">
        <v>11535156.25</v>
      </c>
      <c r="H6742">
        <v>34044235.885087684</v>
      </c>
      <c r="I6742">
        <v>3.0008791749154338E-7</v>
      </c>
      <c r="J6742">
        <v>7.759561971546905E-6</v>
      </c>
      <c r="K6742">
        <v>5.0429759308277013</v>
      </c>
      <c r="L6742">
        <v>195.13458809964263</v>
      </c>
      <c r="M6742">
        <v>0</v>
      </c>
    </row>
    <row r="6743" spans="1:15" x14ac:dyDescent="0.15">
      <c r="A6743">
        <v>334</v>
      </c>
      <c r="B6743" t="s">
        <v>330</v>
      </c>
      <c r="C6743" t="s">
        <v>464</v>
      </c>
      <c r="D6743">
        <v>8</v>
      </c>
      <c r="E6743">
        <v>11442187.5</v>
      </c>
      <c r="F6743">
        <v>11535156.25</v>
      </c>
      <c r="G6743">
        <v>11488671.875</v>
      </c>
      <c r="H6743">
        <v>6737730.3780616848</v>
      </c>
      <c r="I6743">
        <v>6.4181452444450267E-8</v>
      </c>
      <c r="J6743">
        <v>7.5236555064998119E-6</v>
      </c>
      <c r="K6743">
        <v>0.99806064790706905</v>
      </c>
      <c r="L6743">
        <v>-41.353269974370427</v>
      </c>
      <c r="M6743">
        <v>0</v>
      </c>
    </row>
    <row r="6744" spans="1:15" x14ac:dyDescent="0.15">
      <c r="A6744">
        <v>334</v>
      </c>
      <c r="B6744" t="s">
        <v>330</v>
      </c>
      <c r="C6744" t="s">
        <v>464</v>
      </c>
      <c r="D6744">
        <v>9</v>
      </c>
      <c r="E6744">
        <v>11488671.875</v>
      </c>
      <c r="F6744">
        <v>11535156.25</v>
      </c>
      <c r="G6744">
        <v>11511914.0625</v>
      </c>
      <c r="H6744">
        <v>19785749.941201814</v>
      </c>
      <c r="I6744">
        <v>1.8121182034093431E-7</v>
      </c>
      <c r="J6744">
        <v>7.640685874396296E-6</v>
      </c>
      <c r="K6744">
        <v>2.9308650387586561</v>
      </c>
      <c r="L6744">
        <v>71.871939225587084</v>
      </c>
      <c r="M6744">
        <v>0</v>
      </c>
    </row>
    <row r="6745" spans="1:15" x14ac:dyDescent="0.15">
      <c r="A6745">
        <v>334</v>
      </c>
      <c r="B6745" t="s">
        <v>330</v>
      </c>
      <c r="C6745" t="s">
        <v>464</v>
      </c>
      <c r="D6745">
        <v>10</v>
      </c>
      <c r="E6745">
        <v>11488671.875</v>
      </c>
      <c r="F6745">
        <v>11511914.0625</v>
      </c>
      <c r="G6745">
        <v>11500292.96875</v>
      </c>
      <c r="H6745">
        <v>13112407.605437309</v>
      </c>
      <c r="I6745">
        <v>1.2245965953230301E-7</v>
      </c>
      <c r="J6745">
        <v>7.5819337135876647E-6</v>
      </c>
      <c r="K6745">
        <v>1.9423421977400661</v>
      </c>
      <c r="L6745">
        <v>14.018031028148094</v>
      </c>
      <c r="M6745">
        <v>0</v>
      </c>
    </row>
    <row r="6746" spans="1:15" x14ac:dyDescent="0.15">
      <c r="A6746">
        <v>334</v>
      </c>
      <c r="B6746" t="s">
        <v>330</v>
      </c>
      <c r="C6746" t="s">
        <v>464</v>
      </c>
      <c r="D6746">
        <v>11</v>
      </c>
      <c r="E6746">
        <v>11488671.875</v>
      </c>
      <c r="F6746">
        <v>11500292.96875</v>
      </c>
      <c r="G6746">
        <v>11494482.421875</v>
      </c>
      <c r="H6746">
        <v>9888106.7020845618</v>
      </c>
      <c r="I6746">
        <v>9.3261552027577587E-8</v>
      </c>
      <c r="J6746">
        <v>7.5527356060829393E-6</v>
      </c>
      <c r="K6746">
        <v>1.4647261953061188</v>
      </c>
      <c r="L6746">
        <v>-13.97518966781284</v>
      </c>
      <c r="M6746">
        <v>0</v>
      </c>
    </row>
    <row r="6747" spans="1:15" x14ac:dyDescent="0.15">
      <c r="A6747">
        <v>334</v>
      </c>
      <c r="B6747" t="s">
        <v>330</v>
      </c>
      <c r="C6747" t="s">
        <v>464</v>
      </c>
      <c r="D6747">
        <v>12</v>
      </c>
      <c r="E6747">
        <v>11494482.421875</v>
      </c>
      <c r="F6747">
        <v>11500292.96875</v>
      </c>
      <c r="G6747">
        <v>11497387.6953125</v>
      </c>
      <c r="H6747">
        <v>11491001.313322598</v>
      </c>
      <c r="I6747">
        <v>1.0784610503460289E-7</v>
      </c>
      <c r="J6747">
        <v>7.5673201590899646E-6</v>
      </c>
      <c r="K6747">
        <v>1.7021631279901499</v>
      </c>
      <c r="L6747">
        <v>-5.5546374177724053E-2</v>
      </c>
      <c r="M6747">
        <v>0</v>
      </c>
    </row>
    <row r="6748" spans="1:15" x14ac:dyDescent="0.15">
      <c r="A6748">
        <v>334</v>
      </c>
      <c r="B6748" t="s">
        <v>330</v>
      </c>
      <c r="C6748" t="s">
        <v>465</v>
      </c>
      <c r="D6748">
        <v>12</v>
      </c>
      <c r="E6748">
        <v>11494482.421875</v>
      </c>
      <c r="F6748">
        <v>11500292.96875</v>
      </c>
      <c r="G6748">
        <v>11497387.6953125</v>
      </c>
      <c r="H6748">
        <v>11491001.313322598</v>
      </c>
      <c r="I6748">
        <v>1.0784610503460289E-7</v>
      </c>
      <c r="J6748">
        <v>7.5673201590899646E-6</v>
      </c>
      <c r="K6748">
        <v>1.7021631279901499</v>
      </c>
      <c r="L6748">
        <v>-5.5546374177724053E-2</v>
      </c>
      <c r="M6748">
        <v>0</v>
      </c>
      <c r="N6748" t="s">
        <v>466</v>
      </c>
      <c r="O6748" t="s">
        <v>467</v>
      </c>
    </row>
    <row r="6749" spans="1:15" x14ac:dyDescent="0.15">
      <c r="A6749">
        <v>335</v>
      </c>
      <c r="B6749" t="s">
        <v>331</v>
      </c>
      <c r="C6749" t="s">
        <v>461</v>
      </c>
      <c r="D6749">
        <v>0</v>
      </c>
      <c r="E6749">
        <v>100000</v>
      </c>
      <c r="F6749">
        <v>12000000</v>
      </c>
      <c r="G6749">
        <v>100000</v>
      </c>
      <c r="H6749">
        <v>-65020.21608206458</v>
      </c>
      <c r="I6749">
        <v>-9.1349816991252698E-6</v>
      </c>
      <c r="J6749">
        <v>-1.6755076450699088E-6</v>
      </c>
      <c r="K6749">
        <v>-9.631450851939817E-3</v>
      </c>
      <c r="L6749">
        <v>-165.02021608206459</v>
      </c>
      <c r="M6749">
        <v>0</v>
      </c>
      <c r="O6749" t="s">
        <v>462</v>
      </c>
    </row>
    <row r="6750" spans="1:15" x14ac:dyDescent="0.15">
      <c r="A6750">
        <v>335</v>
      </c>
      <c r="B6750" t="s">
        <v>331</v>
      </c>
      <c r="C6750" t="s">
        <v>461</v>
      </c>
      <c r="D6750">
        <v>0</v>
      </c>
      <c r="E6750">
        <v>100000</v>
      </c>
      <c r="F6750">
        <v>12000000</v>
      </c>
      <c r="G6750">
        <v>12000000</v>
      </c>
      <c r="H6750">
        <v>130791304960076.73</v>
      </c>
      <c r="I6750">
        <v>3.5630738583980998E-2</v>
      </c>
      <c r="J6750">
        <v>3.5638198058035052E-2</v>
      </c>
      <c r="K6750">
        <v>19374128.563247494</v>
      </c>
      <c r="L6750">
        <v>1089927441.3339727</v>
      </c>
      <c r="M6750">
        <v>0</v>
      </c>
      <c r="O6750" t="s">
        <v>463</v>
      </c>
    </row>
    <row r="6751" spans="1:15" x14ac:dyDescent="0.15">
      <c r="A6751">
        <v>335</v>
      </c>
      <c r="B6751" t="s">
        <v>331</v>
      </c>
      <c r="C6751" t="s">
        <v>464</v>
      </c>
      <c r="D6751">
        <v>1</v>
      </c>
      <c r="E6751">
        <v>100000</v>
      </c>
      <c r="F6751">
        <v>12000000</v>
      </c>
      <c r="G6751">
        <v>6050000</v>
      </c>
      <c r="H6751">
        <v>-71477190.367956489</v>
      </c>
      <c r="I6751">
        <v>-1.6689256905447202E-6</v>
      </c>
      <c r="J6751">
        <v>5.7905483635106415E-6</v>
      </c>
      <c r="K6751">
        <v>-10.587923072953581</v>
      </c>
      <c r="L6751">
        <v>-1281.4411631067189</v>
      </c>
      <c r="M6751">
        <v>0</v>
      </c>
    </row>
    <row r="6752" spans="1:15" x14ac:dyDescent="0.15">
      <c r="A6752">
        <v>335</v>
      </c>
      <c r="B6752" t="s">
        <v>331</v>
      </c>
      <c r="C6752" t="s">
        <v>464</v>
      </c>
      <c r="D6752">
        <v>2</v>
      </c>
      <c r="E6752">
        <v>6050000</v>
      </c>
      <c r="F6752">
        <v>12000000</v>
      </c>
      <c r="G6752">
        <v>9025000</v>
      </c>
      <c r="H6752">
        <v>314534596643.38831</v>
      </c>
      <c r="I6752">
        <v>2.9421269598664572E-4</v>
      </c>
      <c r="J6752">
        <v>3.0167217004070109E-4</v>
      </c>
      <c r="K6752">
        <v>46592.040004634146</v>
      </c>
      <c r="L6752">
        <v>3485047.8852452999</v>
      </c>
      <c r="M6752">
        <v>0</v>
      </c>
    </row>
    <row r="6753" spans="1:15" x14ac:dyDescent="0.15">
      <c r="A6753">
        <v>335</v>
      </c>
      <c r="B6753" t="s">
        <v>331</v>
      </c>
      <c r="C6753" t="s">
        <v>464</v>
      </c>
      <c r="D6753">
        <v>3</v>
      </c>
      <c r="E6753">
        <v>6050000</v>
      </c>
      <c r="F6753">
        <v>9025000</v>
      </c>
      <c r="G6753">
        <v>7537500</v>
      </c>
      <c r="H6753">
        <v>11686914727.149239</v>
      </c>
      <c r="I6753">
        <v>2.5375944762311461E-5</v>
      </c>
      <c r="J6753">
        <v>3.2835418816366821E-5</v>
      </c>
      <c r="K6753">
        <v>1731.1838007932897</v>
      </c>
      <c r="L6753">
        <v>154950.27830380417</v>
      </c>
      <c r="M6753">
        <v>0</v>
      </c>
    </row>
    <row r="6754" spans="1:15" x14ac:dyDescent="0.15">
      <c r="A6754">
        <v>335</v>
      </c>
      <c r="B6754" t="s">
        <v>331</v>
      </c>
      <c r="C6754" t="s">
        <v>464</v>
      </c>
      <c r="D6754">
        <v>4</v>
      </c>
      <c r="E6754">
        <v>6050000</v>
      </c>
      <c r="F6754">
        <v>7537500</v>
      </c>
      <c r="G6754">
        <v>6793750</v>
      </c>
      <c r="H6754">
        <v>855873919.09758174</v>
      </c>
      <c r="I6754">
        <v>3.7297252357777781E-6</v>
      </c>
      <c r="J6754">
        <v>1.118919928983314E-5</v>
      </c>
      <c r="K6754">
        <v>126.78068582302572</v>
      </c>
      <c r="L6754">
        <v>12497.960170709575</v>
      </c>
      <c r="M6754">
        <v>0</v>
      </c>
    </row>
    <row r="6755" spans="1:15" x14ac:dyDescent="0.15">
      <c r="A6755">
        <v>335</v>
      </c>
      <c r="B6755" t="s">
        <v>331</v>
      </c>
      <c r="C6755" t="s">
        <v>464</v>
      </c>
      <c r="D6755">
        <v>5</v>
      </c>
      <c r="E6755">
        <v>6050000</v>
      </c>
      <c r="F6755">
        <v>6793750</v>
      </c>
      <c r="G6755">
        <v>6421875</v>
      </c>
      <c r="H6755">
        <v>2752205.4026339063</v>
      </c>
      <c r="I6755">
        <v>2.6559256259702309E-8</v>
      </c>
      <c r="J6755">
        <v>7.486033310315064E-6</v>
      </c>
      <c r="K6755">
        <v>0.40768445057849784</v>
      </c>
      <c r="L6755">
        <v>-57.143273535627735</v>
      </c>
      <c r="M6755">
        <v>0</v>
      </c>
    </row>
    <row r="6756" spans="1:15" x14ac:dyDescent="0.15">
      <c r="A6756">
        <v>335</v>
      </c>
      <c r="B6756" t="s">
        <v>331</v>
      </c>
      <c r="C6756" t="s">
        <v>464</v>
      </c>
      <c r="D6756">
        <v>6</v>
      </c>
      <c r="E6756">
        <v>6421875</v>
      </c>
      <c r="F6756">
        <v>6793750</v>
      </c>
      <c r="G6756">
        <v>6607812.5</v>
      </c>
      <c r="H6756">
        <v>158736222.19001037</v>
      </c>
      <c r="I6756">
        <v>1.1154232880565176E-6</v>
      </c>
      <c r="J6756">
        <v>8.5748973421118792E-6</v>
      </c>
      <c r="K6756">
        <v>23.51361183598727</v>
      </c>
      <c r="L6756">
        <v>2302.2507023316775</v>
      </c>
      <c r="M6756">
        <v>0</v>
      </c>
    </row>
    <row r="6757" spans="1:15" x14ac:dyDescent="0.15">
      <c r="A6757">
        <v>335</v>
      </c>
      <c r="B6757" t="s">
        <v>331</v>
      </c>
      <c r="C6757" t="s">
        <v>464</v>
      </c>
      <c r="D6757">
        <v>7</v>
      </c>
      <c r="E6757">
        <v>6421875</v>
      </c>
      <c r="F6757">
        <v>6607812.5</v>
      </c>
      <c r="G6757">
        <v>6514843.75</v>
      </c>
      <c r="H6757">
        <v>64112400.926574156</v>
      </c>
      <c r="I6757">
        <v>5.274028054496552E-7</v>
      </c>
      <c r="J6757">
        <v>7.9868768595050169E-6</v>
      </c>
      <c r="K6757">
        <v>9.4969761057821529</v>
      </c>
      <c r="L6757">
        <v>884.09729207356895</v>
      </c>
      <c r="M6757">
        <v>0</v>
      </c>
    </row>
    <row r="6758" spans="1:15" x14ac:dyDescent="0.15">
      <c r="A6758">
        <v>335</v>
      </c>
      <c r="B6758" t="s">
        <v>331</v>
      </c>
      <c r="C6758" t="s">
        <v>464</v>
      </c>
      <c r="D6758">
        <v>8</v>
      </c>
      <c r="E6758">
        <v>6421875</v>
      </c>
      <c r="F6758">
        <v>6514843.75</v>
      </c>
      <c r="G6758">
        <v>6468359.375</v>
      </c>
      <c r="H6758">
        <v>30667662.679618236</v>
      </c>
      <c r="I6758">
        <v>2.7268358667827891E-7</v>
      </c>
      <c r="J6758">
        <v>7.7321576407336406E-6</v>
      </c>
      <c r="K6758">
        <v>4.5428038176589371</v>
      </c>
      <c r="L6758">
        <v>374.11810169589154</v>
      </c>
      <c r="M6758">
        <v>0</v>
      </c>
    </row>
    <row r="6759" spans="1:15" x14ac:dyDescent="0.15">
      <c r="A6759">
        <v>335</v>
      </c>
      <c r="B6759" t="s">
        <v>331</v>
      </c>
      <c r="C6759" t="s">
        <v>464</v>
      </c>
      <c r="D6759">
        <v>9</v>
      </c>
      <c r="E6759">
        <v>6421875</v>
      </c>
      <c r="F6759">
        <v>6468359.375</v>
      </c>
      <c r="G6759">
        <v>6445117.1875</v>
      </c>
      <c r="H6759">
        <v>16047111.226775995</v>
      </c>
      <c r="I6759">
        <v>1.4856591881637118E-7</v>
      </c>
      <c r="J6759">
        <v>7.6080399728717328E-6</v>
      </c>
      <c r="K6759">
        <v>2.37706012698008</v>
      </c>
      <c r="L6759">
        <v>148.98090693988632</v>
      </c>
      <c r="M6759">
        <v>0</v>
      </c>
    </row>
    <row r="6760" spans="1:15" x14ac:dyDescent="0.15">
      <c r="A6760">
        <v>335</v>
      </c>
      <c r="B6760" t="s">
        <v>331</v>
      </c>
      <c r="C6760" t="s">
        <v>464</v>
      </c>
      <c r="D6760">
        <v>10</v>
      </c>
      <c r="E6760">
        <v>6421875</v>
      </c>
      <c r="F6760">
        <v>6445117.1875</v>
      </c>
      <c r="G6760">
        <v>6433496.09375</v>
      </c>
      <c r="H6760">
        <v>9237444.2829138674</v>
      </c>
      <c r="I6760">
        <v>8.730121920165935E-8</v>
      </c>
      <c r="J6760">
        <v>7.546775273257021E-6</v>
      </c>
      <c r="K6760">
        <v>1.3683435086731306</v>
      </c>
      <c r="L6760">
        <v>43.583584233273122</v>
      </c>
      <c r="M6760">
        <v>0</v>
      </c>
    </row>
    <row r="6761" spans="1:15" x14ac:dyDescent="0.15">
      <c r="A6761">
        <v>335</v>
      </c>
      <c r="B6761" t="s">
        <v>331</v>
      </c>
      <c r="C6761" t="s">
        <v>464</v>
      </c>
      <c r="D6761">
        <v>11</v>
      </c>
      <c r="E6761">
        <v>6421875</v>
      </c>
      <c r="F6761">
        <v>6433496.09375</v>
      </c>
      <c r="G6761">
        <v>6427685.546875</v>
      </c>
      <c r="H6761">
        <v>5954667.7992094802</v>
      </c>
      <c r="I6761">
        <v>5.6864875457260569E-8</v>
      </c>
      <c r="J6761">
        <v>7.5163389295126222E-6</v>
      </c>
      <c r="K6761">
        <v>0.88206551290645374</v>
      </c>
      <c r="L6761">
        <v>-7.3590679602472262</v>
      </c>
      <c r="M6761">
        <v>0</v>
      </c>
    </row>
    <row r="6762" spans="1:15" x14ac:dyDescent="0.15">
      <c r="A6762">
        <v>335</v>
      </c>
      <c r="B6762" t="s">
        <v>331</v>
      </c>
      <c r="C6762" t="s">
        <v>464</v>
      </c>
      <c r="D6762">
        <v>12</v>
      </c>
      <c r="E6762">
        <v>6427685.546875</v>
      </c>
      <c r="F6762">
        <v>6433496.09375</v>
      </c>
      <c r="G6762">
        <v>6430590.8203125</v>
      </c>
      <c r="H6762">
        <v>7585954.6737359269</v>
      </c>
      <c r="I6762">
        <v>7.2066593240131258E-8</v>
      </c>
      <c r="J6762">
        <v>7.5315406472954929E-6</v>
      </c>
      <c r="K6762">
        <v>1.1237081942778242</v>
      </c>
      <c r="L6762">
        <v>17.96668277779305</v>
      </c>
      <c r="M6762">
        <v>0</v>
      </c>
    </row>
    <row r="6763" spans="1:15" x14ac:dyDescent="0.15">
      <c r="A6763">
        <v>335</v>
      </c>
      <c r="B6763" t="s">
        <v>331</v>
      </c>
      <c r="C6763" t="s">
        <v>464</v>
      </c>
      <c r="D6763">
        <v>13</v>
      </c>
      <c r="E6763">
        <v>6427685.546875</v>
      </c>
      <c r="F6763">
        <v>6430590.8203125</v>
      </c>
      <c r="G6763">
        <v>6429138.18359375</v>
      </c>
      <c r="H6763">
        <v>6767797.5415754421</v>
      </c>
      <c r="I6763">
        <v>6.4461670857479463E-8</v>
      </c>
      <c r="J6763">
        <v>7.5239357249128411E-6</v>
      </c>
      <c r="K6763">
        <v>1.0025144997256248</v>
      </c>
      <c r="L6763">
        <v>5.2675700585484817</v>
      </c>
      <c r="M6763">
        <v>0</v>
      </c>
    </row>
    <row r="6764" spans="1:15" x14ac:dyDescent="0.15">
      <c r="A6764">
        <v>335</v>
      </c>
      <c r="B6764" t="s">
        <v>331</v>
      </c>
      <c r="C6764" t="s">
        <v>464</v>
      </c>
      <c r="D6764">
        <v>14</v>
      </c>
      <c r="E6764">
        <v>6427685.546875</v>
      </c>
      <c r="F6764">
        <v>6429138.18359375</v>
      </c>
      <c r="G6764">
        <v>6428411.865234375</v>
      </c>
      <c r="H6764">
        <v>6360634.889732928</v>
      </c>
      <c r="I6764">
        <v>6.066253633552897E-8</v>
      </c>
      <c r="J6764">
        <v>7.5201365903908906E-6</v>
      </c>
      <c r="K6764">
        <v>0.9422014570095395</v>
      </c>
      <c r="L6764">
        <v>-1.054334677402875</v>
      </c>
      <c r="M6764">
        <v>0</v>
      </c>
    </row>
    <row r="6765" spans="1:15" x14ac:dyDescent="0.15">
      <c r="A6765">
        <v>335</v>
      </c>
      <c r="B6765" t="s">
        <v>331</v>
      </c>
      <c r="C6765" t="s">
        <v>464</v>
      </c>
      <c r="D6765">
        <v>15</v>
      </c>
      <c r="E6765">
        <v>6428411.865234375</v>
      </c>
      <c r="F6765">
        <v>6429138.18359375</v>
      </c>
      <c r="G6765">
        <v>6428775.0244140625</v>
      </c>
      <c r="H6765">
        <v>6564074.2235559635</v>
      </c>
      <c r="I6765">
        <v>6.2561989570488669E-8</v>
      </c>
      <c r="J6765">
        <v>7.5220360436258503E-6</v>
      </c>
      <c r="K6765">
        <v>0.97233694506443746</v>
      </c>
      <c r="L6765">
        <v>2.1045875556087381</v>
      </c>
      <c r="M6765">
        <v>0</v>
      </c>
    </row>
    <row r="6766" spans="1:15" x14ac:dyDescent="0.15">
      <c r="A6766">
        <v>335</v>
      </c>
      <c r="B6766" t="s">
        <v>331</v>
      </c>
      <c r="C6766" t="s">
        <v>464</v>
      </c>
      <c r="D6766">
        <v>16</v>
      </c>
      <c r="E6766">
        <v>6428411.865234375</v>
      </c>
      <c r="F6766">
        <v>6428775.0244140625</v>
      </c>
      <c r="G6766">
        <v>6428593.4448242188</v>
      </c>
      <c r="H6766">
        <v>6462285.2428092007</v>
      </c>
      <c r="I6766">
        <v>6.1611918672128905E-8</v>
      </c>
      <c r="J6766">
        <v>7.5210859727274906E-6</v>
      </c>
      <c r="K6766">
        <v>0.9572589335719176</v>
      </c>
      <c r="L6766">
        <v>0.52409284043475801</v>
      </c>
      <c r="M6766">
        <v>0</v>
      </c>
    </row>
    <row r="6767" spans="1:15" x14ac:dyDescent="0.15">
      <c r="A6767">
        <v>335</v>
      </c>
      <c r="B6767" t="s">
        <v>331</v>
      </c>
      <c r="C6767" t="s">
        <v>465</v>
      </c>
      <c r="D6767">
        <v>16</v>
      </c>
      <c r="E6767">
        <v>6428411.865234375</v>
      </c>
      <c r="F6767">
        <v>6428775.0244140625</v>
      </c>
      <c r="G6767">
        <v>6428593.4448242188</v>
      </c>
      <c r="H6767">
        <v>6462285.2428092007</v>
      </c>
      <c r="I6767">
        <v>6.1611918672128905E-8</v>
      </c>
      <c r="J6767">
        <v>7.5210859727274906E-6</v>
      </c>
      <c r="K6767">
        <v>0.9572589335719176</v>
      </c>
      <c r="L6767">
        <v>0.52409284043475801</v>
      </c>
      <c r="M6767">
        <v>0</v>
      </c>
      <c r="N6767" t="s">
        <v>466</v>
      </c>
      <c r="O6767" t="s">
        <v>467</v>
      </c>
    </row>
    <row r="6768" spans="1:15" x14ac:dyDescent="0.15">
      <c r="A6768">
        <v>336</v>
      </c>
      <c r="B6768" t="s">
        <v>332</v>
      </c>
      <c r="C6768" t="s">
        <v>461</v>
      </c>
      <c r="D6768">
        <v>0</v>
      </c>
      <c r="E6768">
        <v>100000</v>
      </c>
      <c r="F6768">
        <v>12000000</v>
      </c>
      <c r="G6768">
        <v>100000</v>
      </c>
      <c r="H6768">
        <v>-6291.1015728634466</v>
      </c>
      <c r="I6768">
        <v>-1.7843574038780291E-5</v>
      </c>
      <c r="J6768">
        <v>-1.0971753239631977E-5</v>
      </c>
      <c r="K6768">
        <v>-6.6254789615408658E-4</v>
      </c>
      <c r="L6768">
        <v>-106.29110157286344</v>
      </c>
      <c r="M6768">
        <v>0</v>
      </c>
      <c r="O6768" t="s">
        <v>462</v>
      </c>
    </row>
    <row r="6769" spans="1:15" x14ac:dyDescent="0.15">
      <c r="A6769">
        <v>336</v>
      </c>
      <c r="B6769" t="s">
        <v>332</v>
      </c>
      <c r="C6769" t="s">
        <v>461</v>
      </c>
      <c r="D6769">
        <v>0</v>
      </c>
      <c r="E6769">
        <v>100000</v>
      </c>
      <c r="F6769">
        <v>12000000</v>
      </c>
      <c r="G6769">
        <v>12000000</v>
      </c>
      <c r="H6769">
        <v>-37379.901487760835</v>
      </c>
      <c r="I6769">
        <v>-9.8988498794161636E-6</v>
      </c>
      <c r="J6769">
        <v>-3.0270290802678492E-6</v>
      </c>
      <c r="K6769">
        <v>-3.9366674981040749E-3</v>
      </c>
      <c r="L6769">
        <v>-100.31149917906467</v>
      </c>
      <c r="M6769">
        <v>0</v>
      </c>
      <c r="O6769" t="s">
        <v>463</v>
      </c>
    </row>
    <row r="6770" spans="1:15" x14ac:dyDescent="0.15">
      <c r="A6770">
        <v>336</v>
      </c>
      <c r="B6770" t="s">
        <v>332</v>
      </c>
      <c r="C6770" t="s">
        <v>461</v>
      </c>
      <c r="D6770">
        <v>1</v>
      </c>
      <c r="E6770">
        <v>100000</v>
      </c>
      <c r="F6770">
        <v>18000000</v>
      </c>
      <c r="G6770">
        <v>18000000</v>
      </c>
      <c r="H6770">
        <v>-380167.18426992279</v>
      </c>
      <c r="I6770">
        <v>-5.7153162882787559E-6</v>
      </c>
      <c r="J6770">
        <v>1.1565045108695578E-6</v>
      </c>
      <c r="K6770">
        <v>-4.0037339281142066E-2</v>
      </c>
      <c r="L6770">
        <v>-102.11203991261068</v>
      </c>
      <c r="M6770">
        <v>0</v>
      </c>
      <c r="O6770" t="s">
        <v>468</v>
      </c>
    </row>
    <row r="6771" spans="1:15" x14ac:dyDescent="0.15">
      <c r="A6771">
        <v>336</v>
      </c>
      <c r="B6771" t="s">
        <v>332</v>
      </c>
      <c r="C6771" t="s">
        <v>461</v>
      </c>
      <c r="D6771">
        <v>2</v>
      </c>
      <c r="E6771">
        <v>100000</v>
      </c>
      <c r="F6771">
        <v>27000000</v>
      </c>
      <c r="G6771">
        <v>27000000</v>
      </c>
      <c r="H6771">
        <v>28897100196551.297</v>
      </c>
      <c r="I6771">
        <v>9.3060742930301601E-3</v>
      </c>
      <c r="J6771">
        <v>9.3129461138293079E-3</v>
      </c>
      <c r="K6771">
        <v>3043300.5600741836</v>
      </c>
      <c r="L6771">
        <v>107026197.02426407</v>
      </c>
      <c r="M6771">
        <v>0</v>
      </c>
      <c r="O6771" t="s">
        <v>471</v>
      </c>
    </row>
    <row r="6772" spans="1:15" x14ac:dyDescent="0.15">
      <c r="A6772">
        <v>336</v>
      </c>
      <c r="B6772" t="s">
        <v>332</v>
      </c>
      <c r="C6772" t="s">
        <v>464</v>
      </c>
      <c r="D6772">
        <v>1</v>
      </c>
      <c r="E6772">
        <v>100000</v>
      </c>
      <c r="F6772">
        <v>27000000</v>
      </c>
      <c r="G6772">
        <v>13550000</v>
      </c>
      <c r="H6772">
        <v>-56249.438936186642</v>
      </c>
      <c r="I6772">
        <v>-8.8334373774193977E-6</v>
      </c>
      <c r="J6772">
        <v>-1.9616165782710838E-6</v>
      </c>
      <c r="K6772">
        <v>-5.9239144361891791E-3</v>
      </c>
      <c r="L6772">
        <v>-100.41512501059917</v>
      </c>
      <c r="M6772">
        <v>0</v>
      </c>
    </row>
    <row r="6773" spans="1:15" x14ac:dyDescent="0.15">
      <c r="A6773">
        <v>336</v>
      </c>
      <c r="B6773" t="s">
        <v>332</v>
      </c>
      <c r="C6773" t="s">
        <v>464</v>
      </c>
      <c r="D6773">
        <v>2</v>
      </c>
      <c r="E6773">
        <v>13550000</v>
      </c>
      <c r="F6773">
        <v>27000000</v>
      </c>
      <c r="G6773">
        <v>20275000</v>
      </c>
      <c r="H6773">
        <v>-22647692.238283928</v>
      </c>
      <c r="I6773">
        <v>-2.7442719204445067E-6</v>
      </c>
      <c r="J6773">
        <v>4.1275488787038068E-6</v>
      </c>
      <c r="K6773">
        <v>-2.3851436304803646</v>
      </c>
      <c r="L6773">
        <v>-211.70255111360754</v>
      </c>
      <c r="M6773">
        <v>0</v>
      </c>
    </row>
    <row r="6774" spans="1:15" x14ac:dyDescent="0.15">
      <c r="A6774">
        <v>336</v>
      </c>
      <c r="B6774" t="s">
        <v>332</v>
      </c>
      <c r="C6774" t="s">
        <v>464</v>
      </c>
      <c r="D6774">
        <v>3</v>
      </c>
      <c r="E6774">
        <v>20275000</v>
      </c>
      <c r="F6774">
        <v>27000000</v>
      </c>
      <c r="G6774">
        <v>23637500</v>
      </c>
      <c r="H6774">
        <v>108799901295.36731</v>
      </c>
      <c r="I6774">
        <v>1.1938330683564355E-4</v>
      </c>
      <c r="J6774">
        <v>1.2625512763479187E-4</v>
      </c>
      <c r="K6774">
        <v>11458.270840190511</v>
      </c>
      <c r="L6774">
        <v>460185.1456176301</v>
      </c>
      <c r="M6774">
        <v>0</v>
      </c>
    </row>
    <row r="6775" spans="1:15" x14ac:dyDescent="0.15">
      <c r="A6775">
        <v>336</v>
      </c>
      <c r="B6775" t="s">
        <v>332</v>
      </c>
      <c r="C6775" t="s">
        <v>464</v>
      </c>
      <c r="D6775">
        <v>4</v>
      </c>
      <c r="E6775">
        <v>20275000</v>
      </c>
      <c r="F6775">
        <v>23637500</v>
      </c>
      <c r="G6775">
        <v>21956250</v>
      </c>
      <c r="H6775">
        <v>3176539959.1810236</v>
      </c>
      <c r="I6775">
        <v>8.8004098754525824E-6</v>
      </c>
      <c r="J6775">
        <v>1.5672230674600896E-5</v>
      </c>
      <c r="K6775">
        <v>334.5375754355918</v>
      </c>
      <c r="L6775">
        <v>14367.588769398342</v>
      </c>
      <c r="M6775">
        <v>0</v>
      </c>
    </row>
    <row r="6776" spans="1:15" x14ac:dyDescent="0.15">
      <c r="A6776">
        <v>336</v>
      </c>
      <c r="B6776" t="s">
        <v>332</v>
      </c>
      <c r="C6776" t="s">
        <v>464</v>
      </c>
      <c r="D6776">
        <v>5</v>
      </c>
      <c r="E6776">
        <v>20275000</v>
      </c>
      <c r="F6776">
        <v>21956250</v>
      </c>
      <c r="G6776">
        <v>21115625</v>
      </c>
      <c r="H6776">
        <v>-10261925.316069258</v>
      </c>
      <c r="I6776">
        <v>-9.7839710391101782E-8</v>
      </c>
      <c r="J6776">
        <v>6.7739810887572117E-6</v>
      </c>
      <c r="K6776">
        <v>-1.0807355357254897</v>
      </c>
      <c r="L6776">
        <v>-148.59872874266927</v>
      </c>
      <c r="M6776">
        <v>0</v>
      </c>
    </row>
    <row r="6777" spans="1:15" x14ac:dyDescent="0.15">
      <c r="A6777">
        <v>336</v>
      </c>
      <c r="B6777" t="s">
        <v>332</v>
      </c>
      <c r="C6777" t="s">
        <v>464</v>
      </c>
      <c r="D6777">
        <v>6</v>
      </c>
      <c r="E6777">
        <v>21115625</v>
      </c>
      <c r="F6777">
        <v>21956250</v>
      </c>
      <c r="G6777">
        <v>21535937.5</v>
      </c>
      <c r="H6777">
        <v>523768410.23868567</v>
      </c>
      <c r="I6777">
        <v>2.4844084398414037E-6</v>
      </c>
      <c r="J6777">
        <v>9.3562292389897172E-6</v>
      </c>
      <c r="K6777">
        <v>55.160714583354277</v>
      </c>
      <c r="L6777">
        <v>2332.0669125209229</v>
      </c>
      <c r="M6777">
        <v>0</v>
      </c>
    </row>
    <row r="6778" spans="1:15" x14ac:dyDescent="0.15">
      <c r="A6778">
        <v>336</v>
      </c>
      <c r="B6778" t="s">
        <v>332</v>
      </c>
      <c r="C6778" t="s">
        <v>464</v>
      </c>
      <c r="D6778">
        <v>7</v>
      </c>
      <c r="E6778">
        <v>21115625</v>
      </c>
      <c r="F6778">
        <v>21535937.5</v>
      </c>
      <c r="G6778">
        <v>21325781.25</v>
      </c>
      <c r="H6778">
        <v>115588044.15709259</v>
      </c>
      <c r="I6778">
        <v>8.0813007574717695E-7</v>
      </c>
      <c r="J6778">
        <v>7.6799508748954905E-6</v>
      </c>
      <c r="K6778">
        <v>12.173164681871469</v>
      </c>
      <c r="L6778">
        <v>442.01083093775327</v>
      </c>
      <c r="M6778">
        <v>0</v>
      </c>
    </row>
    <row r="6779" spans="1:15" x14ac:dyDescent="0.15">
      <c r="A6779">
        <v>336</v>
      </c>
      <c r="B6779" t="s">
        <v>332</v>
      </c>
      <c r="C6779" t="s">
        <v>464</v>
      </c>
      <c r="D6779">
        <v>8</v>
      </c>
      <c r="E6779">
        <v>21115625</v>
      </c>
      <c r="F6779">
        <v>21325781.25</v>
      </c>
      <c r="G6779">
        <v>21220703.125</v>
      </c>
      <c r="H6779">
        <v>42011657.544641584</v>
      </c>
      <c r="I6779">
        <v>3.4036413682212052E-7</v>
      </c>
      <c r="J6779">
        <v>7.212184935970434E-6</v>
      </c>
      <c r="K6779">
        <v>4.4244612803921131</v>
      </c>
      <c r="L6779">
        <v>97.974861139958506</v>
      </c>
      <c r="M6779">
        <v>0</v>
      </c>
    </row>
    <row r="6780" spans="1:15" x14ac:dyDescent="0.15">
      <c r="A6780">
        <v>336</v>
      </c>
      <c r="B6780" t="s">
        <v>332</v>
      </c>
      <c r="C6780" t="s">
        <v>464</v>
      </c>
      <c r="D6780">
        <v>9</v>
      </c>
      <c r="E6780">
        <v>21115625</v>
      </c>
      <c r="F6780">
        <v>21220703.125</v>
      </c>
      <c r="G6780">
        <v>21168164.0625</v>
      </c>
      <c r="H6780">
        <v>13419345.273897097</v>
      </c>
      <c r="I6780">
        <v>1.1768855393220807E-7</v>
      </c>
      <c r="J6780">
        <v>6.9895093530805216E-6</v>
      </c>
      <c r="K6780">
        <v>1.4132594865956065</v>
      </c>
      <c r="L6780">
        <v>-36.606003079549801</v>
      </c>
      <c r="M6780">
        <v>0</v>
      </c>
    </row>
    <row r="6781" spans="1:15" x14ac:dyDescent="0.15">
      <c r="A6781">
        <v>336</v>
      </c>
      <c r="B6781" t="s">
        <v>332</v>
      </c>
      <c r="C6781" t="s">
        <v>464</v>
      </c>
      <c r="D6781">
        <v>10</v>
      </c>
      <c r="E6781">
        <v>21168164.0625</v>
      </c>
      <c r="F6781">
        <v>21220703.125</v>
      </c>
      <c r="G6781">
        <v>21194433.59375</v>
      </c>
      <c r="H6781">
        <v>27076431.069982801</v>
      </c>
      <c r="I6781">
        <v>2.2811831234491597E-7</v>
      </c>
      <c r="J6781">
        <v>7.0999391114932295E-6</v>
      </c>
      <c r="K6781">
        <v>2.8515566364656499</v>
      </c>
      <c r="L6781">
        <v>27.752558001678967</v>
      </c>
      <c r="M6781">
        <v>0</v>
      </c>
    </row>
    <row r="6782" spans="1:15" x14ac:dyDescent="0.15">
      <c r="A6782">
        <v>336</v>
      </c>
      <c r="B6782" t="s">
        <v>332</v>
      </c>
      <c r="C6782" t="s">
        <v>464</v>
      </c>
      <c r="D6782">
        <v>11</v>
      </c>
      <c r="E6782">
        <v>21168164.0625</v>
      </c>
      <c r="F6782">
        <v>21194433.59375</v>
      </c>
      <c r="G6782">
        <v>21181298.828125</v>
      </c>
      <c r="H6782">
        <v>20091321.15560608</v>
      </c>
      <c r="I6782">
        <v>1.7267836431838944E-7</v>
      </c>
      <c r="J6782">
        <v>7.044499163466703E-6</v>
      </c>
      <c r="K6782">
        <v>2.115919192915539</v>
      </c>
      <c r="L6782">
        <v>-5.1459435106577294</v>
      </c>
      <c r="M6782">
        <v>0</v>
      </c>
    </row>
    <row r="6783" spans="1:15" x14ac:dyDescent="0.15">
      <c r="A6783">
        <v>336</v>
      </c>
      <c r="B6783" t="s">
        <v>332</v>
      </c>
      <c r="C6783" t="s">
        <v>464</v>
      </c>
      <c r="D6783">
        <v>12</v>
      </c>
      <c r="E6783">
        <v>21181298.828125</v>
      </c>
      <c r="F6783">
        <v>21194433.59375</v>
      </c>
      <c r="G6783">
        <v>21187866.2109375</v>
      </c>
      <c r="H6783">
        <v>23544334.138908759</v>
      </c>
      <c r="I6783">
        <v>2.003418070545855E-7</v>
      </c>
      <c r="J6783">
        <v>7.072162606202899E-6</v>
      </c>
      <c r="K6783">
        <v>2.4795735483543799</v>
      </c>
      <c r="L6783">
        <v>11.121780289299798</v>
      </c>
      <c r="M6783">
        <v>0</v>
      </c>
    </row>
    <row r="6784" spans="1:15" x14ac:dyDescent="0.15">
      <c r="A6784">
        <v>336</v>
      </c>
      <c r="B6784" t="s">
        <v>332</v>
      </c>
      <c r="C6784" t="s">
        <v>464</v>
      </c>
      <c r="D6784">
        <v>13</v>
      </c>
      <c r="E6784">
        <v>21181298.828125</v>
      </c>
      <c r="F6784">
        <v>21187866.2109375</v>
      </c>
      <c r="G6784">
        <v>21184582.51953125</v>
      </c>
      <c r="H6784">
        <v>21807991.898672044</v>
      </c>
      <c r="I6784">
        <v>1.8649598221002846E-7</v>
      </c>
      <c r="J6784">
        <v>7.058316781358342E-6</v>
      </c>
      <c r="K6784">
        <v>2.296710517937802</v>
      </c>
      <c r="L6784">
        <v>2.9427503636950991</v>
      </c>
      <c r="M6784">
        <v>0</v>
      </c>
    </row>
    <row r="6785" spans="1:15" x14ac:dyDescent="0.15">
      <c r="A6785">
        <v>336</v>
      </c>
      <c r="B6785" t="s">
        <v>332</v>
      </c>
      <c r="C6785" t="s">
        <v>464</v>
      </c>
      <c r="D6785">
        <v>14</v>
      </c>
      <c r="E6785">
        <v>21181298.828125</v>
      </c>
      <c r="F6785">
        <v>21184582.51953125</v>
      </c>
      <c r="G6785">
        <v>21182940.673828125</v>
      </c>
      <c r="H6785">
        <v>20947203.793861169</v>
      </c>
      <c r="I6785">
        <v>1.7958365105690709E-7</v>
      </c>
      <c r="J6785">
        <v>7.0514044502052206E-6</v>
      </c>
      <c r="K6785">
        <v>2.2060565456133139</v>
      </c>
      <c r="L6785">
        <v>-1.1128619184503143</v>
      </c>
      <c r="M6785">
        <v>0</v>
      </c>
    </row>
    <row r="6786" spans="1:15" x14ac:dyDescent="0.15">
      <c r="A6786">
        <v>336</v>
      </c>
      <c r="B6786" t="s">
        <v>332</v>
      </c>
      <c r="C6786" t="s">
        <v>464</v>
      </c>
      <c r="D6786">
        <v>15</v>
      </c>
      <c r="E6786">
        <v>21182940.673828125</v>
      </c>
      <c r="F6786">
        <v>21184582.51953125</v>
      </c>
      <c r="G6786">
        <v>21183761.596679688</v>
      </c>
      <c r="H6786">
        <v>21376983.888086759</v>
      </c>
      <c r="I6786">
        <v>1.8303893562411768E-7</v>
      </c>
      <c r="J6786">
        <v>7.0548597347724312E-6</v>
      </c>
      <c r="K6786">
        <v>2.2513188727177327</v>
      </c>
      <c r="L6786">
        <v>0.912124555996497</v>
      </c>
      <c r="M6786">
        <v>0</v>
      </c>
    </row>
    <row r="6787" spans="1:15" x14ac:dyDescent="0.15">
      <c r="A6787">
        <v>336</v>
      </c>
      <c r="B6787" t="s">
        <v>332</v>
      </c>
      <c r="C6787" t="s">
        <v>465</v>
      </c>
      <c r="D6787">
        <v>15</v>
      </c>
      <c r="E6787">
        <v>21182940.673828125</v>
      </c>
      <c r="F6787">
        <v>21184582.51953125</v>
      </c>
      <c r="G6787">
        <v>21183761.596679688</v>
      </c>
      <c r="H6787">
        <v>21376983.888086759</v>
      </c>
      <c r="I6787">
        <v>1.8303893562411768E-7</v>
      </c>
      <c r="J6787">
        <v>7.0548597347724312E-6</v>
      </c>
      <c r="K6787">
        <v>2.2513188727177327</v>
      </c>
      <c r="L6787">
        <v>0.912124555996497</v>
      </c>
      <c r="M6787">
        <v>0</v>
      </c>
      <c r="N6787" t="s">
        <v>466</v>
      </c>
      <c r="O6787" t="s">
        <v>467</v>
      </c>
    </row>
    <row r="6788" spans="1:15" x14ac:dyDescent="0.15">
      <c r="A6788">
        <v>337</v>
      </c>
      <c r="B6788" t="s">
        <v>333</v>
      </c>
      <c r="C6788" t="s">
        <v>461</v>
      </c>
      <c r="D6788">
        <v>0</v>
      </c>
      <c r="E6788">
        <v>100000</v>
      </c>
      <c r="F6788">
        <v>12000000</v>
      </c>
      <c r="G6788">
        <v>100000</v>
      </c>
      <c r="H6788">
        <v>2325.7334582876515</v>
      </c>
      <c r="I6788">
        <v>-6.3194928505745114E-5</v>
      </c>
      <c r="J6788">
        <v>-4.2761028366656442E-5</v>
      </c>
      <c r="K6788">
        <v>1.0906121270570742E-3</v>
      </c>
      <c r="L6788">
        <v>-97.674266541712342</v>
      </c>
      <c r="M6788">
        <v>0</v>
      </c>
      <c r="O6788" t="s">
        <v>462</v>
      </c>
    </row>
    <row r="6789" spans="1:15" x14ac:dyDescent="0.15">
      <c r="A6789">
        <v>337</v>
      </c>
      <c r="B6789" t="s">
        <v>333</v>
      </c>
      <c r="C6789" t="s">
        <v>461</v>
      </c>
      <c r="D6789">
        <v>0</v>
      </c>
      <c r="E6789">
        <v>100000</v>
      </c>
      <c r="F6789">
        <v>12000000</v>
      </c>
      <c r="G6789">
        <v>12000000</v>
      </c>
      <c r="H6789">
        <v>1.9497635998134177E+18</v>
      </c>
      <c r="I6789">
        <v>536.87090156609997</v>
      </c>
      <c r="J6789">
        <v>536.87092200000006</v>
      </c>
      <c r="K6789">
        <v>914307621655.22742</v>
      </c>
      <c r="L6789">
        <v>16248029998345.148</v>
      </c>
      <c r="M6789">
        <v>5</v>
      </c>
      <c r="O6789" t="s">
        <v>463</v>
      </c>
    </row>
    <row r="6790" spans="1:15" x14ac:dyDescent="0.15">
      <c r="A6790">
        <v>337</v>
      </c>
      <c r="B6790" t="s">
        <v>333</v>
      </c>
      <c r="C6790" t="s">
        <v>464</v>
      </c>
      <c r="D6790">
        <v>1</v>
      </c>
      <c r="E6790">
        <v>100000</v>
      </c>
      <c r="F6790">
        <v>12000000</v>
      </c>
      <c r="G6790">
        <v>6050000</v>
      </c>
      <c r="H6790">
        <v>1.9497635998134177E+18</v>
      </c>
      <c r="I6790">
        <v>536.87090156609997</v>
      </c>
      <c r="J6790">
        <v>536.87092200000006</v>
      </c>
      <c r="K6790">
        <v>914307621655.22742</v>
      </c>
      <c r="L6790">
        <v>32227497517477.152</v>
      </c>
      <c r="M6790">
        <v>5</v>
      </c>
    </row>
    <row r="6791" spans="1:15" x14ac:dyDescent="0.15">
      <c r="A6791">
        <v>337</v>
      </c>
      <c r="B6791" t="s">
        <v>333</v>
      </c>
      <c r="C6791" t="s">
        <v>464</v>
      </c>
      <c r="D6791">
        <v>2</v>
      </c>
      <c r="E6791">
        <v>100000</v>
      </c>
      <c r="F6791">
        <v>6050000</v>
      </c>
      <c r="G6791">
        <v>3075000</v>
      </c>
      <c r="H6791">
        <v>-87124.517501368711</v>
      </c>
      <c r="I6791">
        <v>-2.0864454502831447E-5</v>
      </c>
      <c r="J6791">
        <v>-4.3055436374277558E-7</v>
      </c>
      <c r="K6791">
        <v>-4.0855522378281439E-2</v>
      </c>
      <c r="L6791">
        <v>-102.83331764232094</v>
      </c>
      <c r="M6791">
        <v>0</v>
      </c>
    </row>
    <row r="6792" spans="1:15" x14ac:dyDescent="0.15">
      <c r="A6792">
        <v>337</v>
      </c>
      <c r="B6792" t="s">
        <v>333</v>
      </c>
      <c r="C6792" t="s">
        <v>464</v>
      </c>
      <c r="D6792">
        <v>3</v>
      </c>
      <c r="E6792">
        <v>3075000</v>
      </c>
      <c r="F6792">
        <v>6050000</v>
      </c>
      <c r="G6792">
        <v>4562500</v>
      </c>
      <c r="H6792">
        <v>1.7821048388712976E+17</v>
      </c>
      <c r="I6792">
        <v>65.242858903297574</v>
      </c>
      <c r="J6792">
        <v>65.242879337197706</v>
      </c>
      <c r="K6792">
        <v>83568697093.566254</v>
      </c>
      <c r="L6792">
        <v>3905983208385.0356</v>
      </c>
      <c r="M6792">
        <v>0</v>
      </c>
    </row>
    <row r="6793" spans="1:15" x14ac:dyDescent="0.15">
      <c r="A6793">
        <v>337</v>
      </c>
      <c r="B6793" t="s">
        <v>333</v>
      </c>
      <c r="C6793" t="s">
        <v>464</v>
      </c>
      <c r="D6793">
        <v>4</v>
      </c>
      <c r="E6793">
        <v>3075000</v>
      </c>
      <c r="F6793">
        <v>4562500</v>
      </c>
      <c r="G6793">
        <v>3818750</v>
      </c>
      <c r="H6793">
        <v>256646613794.89532</v>
      </c>
      <c r="I6793">
        <v>8.825894117463765E-4</v>
      </c>
      <c r="J6793">
        <v>9.0302331188546513E-4</v>
      </c>
      <c r="K6793">
        <v>120349.95170036695</v>
      </c>
      <c r="L6793">
        <v>6720596.9242525781</v>
      </c>
      <c r="M6793">
        <v>0</v>
      </c>
    </row>
    <row r="6794" spans="1:15" x14ac:dyDescent="0.15">
      <c r="A6794">
        <v>337</v>
      </c>
      <c r="B6794" t="s">
        <v>333</v>
      </c>
      <c r="C6794" t="s">
        <v>464</v>
      </c>
      <c r="D6794">
        <v>5</v>
      </c>
      <c r="E6794">
        <v>3075000</v>
      </c>
      <c r="F6794">
        <v>3818750</v>
      </c>
      <c r="G6794">
        <v>3446875</v>
      </c>
      <c r="H6794">
        <v>-1865187.2827023144</v>
      </c>
      <c r="I6794">
        <v>-1.2614581236182489E-5</v>
      </c>
      <c r="J6794">
        <v>7.8193189029061838E-6</v>
      </c>
      <c r="K6794">
        <v>-0.87464703339026484</v>
      </c>
      <c r="L6794">
        <v>-154.1124143667036</v>
      </c>
      <c r="M6794">
        <v>0</v>
      </c>
    </row>
    <row r="6795" spans="1:15" x14ac:dyDescent="0.15">
      <c r="A6795">
        <v>337</v>
      </c>
      <c r="B6795" t="s">
        <v>333</v>
      </c>
      <c r="C6795" t="s">
        <v>464</v>
      </c>
      <c r="D6795">
        <v>6</v>
      </c>
      <c r="E6795">
        <v>3446875</v>
      </c>
      <c r="F6795">
        <v>3818750</v>
      </c>
      <c r="G6795">
        <v>3632812.5</v>
      </c>
      <c r="H6795">
        <v>4413626208.4033356</v>
      </c>
      <c r="I6795">
        <v>4.0437666576466976E-5</v>
      </c>
      <c r="J6795">
        <v>6.0871566715555648E-5</v>
      </c>
      <c r="K6795">
        <v>2069.6930037398383</v>
      </c>
      <c r="L6795">
        <v>121393.36659690902</v>
      </c>
      <c r="M6795">
        <v>0</v>
      </c>
    </row>
    <row r="6796" spans="1:15" x14ac:dyDescent="0.15">
      <c r="A6796">
        <v>337</v>
      </c>
      <c r="B6796" t="s">
        <v>333</v>
      </c>
      <c r="C6796" t="s">
        <v>464</v>
      </c>
      <c r="D6796">
        <v>7</v>
      </c>
      <c r="E6796">
        <v>3446875</v>
      </c>
      <c r="F6796">
        <v>3632812.5</v>
      </c>
      <c r="G6796">
        <v>3539843.75</v>
      </c>
      <c r="H6796">
        <v>-105555467.86564603</v>
      </c>
      <c r="I6796">
        <v>-4.4499816351286323E-6</v>
      </c>
      <c r="J6796">
        <v>1.598391850396004E-5</v>
      </c>
      <c r="K6796">
        <v>-49.498394977821476</v>
      </c>
      <c r="L6796">
        <v>-3081.9244949906624</v>
      </c>
      <c r="M6796">
        <v>0</v>
      </c>
    </row>
    <row r="6797" spans="1:15" x14ac:dyDescent="0.15">
      <c r="A6797">
        <v>337</v>
      </c>
      <c r="B6797" t="s">
        <v>333</v>
      </c>
      <c r="C6797" t="s">
        <v>464</v>
      </c>
      <c r="D6797">
        <v>8</v>
      </c>
      <c r="E6797">
        <v>3539843.75</v>
      </c>
      <c r="F6797">
        <v>3632812.5</v>
      </c>
      <c r="G6797">
        <v>3586328.125</v>
      </c>
      <c r="H6797">
        <v>806803421.98177052</v>
      </c>
      <c r="I6797">
        <v>1.0730956567049231E-5</v>
      </c>
      <c r="J6797">
        <v>3.1164856706137904E-5</v>
      </c>
      <c r="K6797">
        <v>378.33638804521854</v>
      </c>
      <c r="L6797">
        <v>22396.642634498774</v>
      </c>
      <c r="M6797">
        <v>0</v>
      </c>
    </row>
    <row r="6798" spans="1:15" x14ac:dyDescent="0.15">
      <c r="A6798">
        <v>337</v>
      </c>
      <c r="B6798" t="s">
        <v>333</v>
      </c>
      <c r="C6798" t="s">
        <v>464</v>
      </c>
      <c r="D6798">
        <v>9</v>
      </c>
      <c r="E6798">
        <v>3539843.75</v>
      </c>
      <c r="F6798">
        <v>3586328.125</v>
      </c>
      <c r="G6798">
        <v>3563085.9375</v>
      </c>
      <c r="H6798">
        <v>101039052.54282184</v>
      </c>
      <c r="I6798">
        <v>1.8802374428924139E-6</v>
      </c>
      <c r="J6798">
        <v>2.2314137581981086E-5</v>
      </c>
      <c r="K6798">
        <v>47.380500812285831</v>
      </c>
      <c r="L6798">
        <v>2735.7175301170191</v>
      </c>
      <c r="M6798">
        <v>0</v>
      </c>
    </row>
    <row r="6799" spans="1:15" x14ac:dyDescent="0.15">
      <c r="A6799">
        <v>337</v>
      </c>
      <c r="B6799" t="s">
        <v>333</v>
      </c>
      <c r="C6799" t="s">
        <v>464</v>
      </c>
      <c r="D6799">
        <v>10</v>
      </c>
      <c r="E6799">
        <v>3539843.75</v>
      </c>
      <c r="F6799">
        <v>3563085.9375</v>
      </c>
      <c r="G6799">
        <v>3551464.84375</v>
      </c>
      <c r="H6799">
        <v>-58949745.427491136</v>
      </c>
      <c r="I6799">
        <v>-1.5493328123585827E-6</v>
      </c>
      <c r="J6799">
        <v>1.888456732673009E-5</v>
      </c>
      <c r="K6799">
        <v>-27.64345459323803</v>
      </c>
      <c r="L6799">
        <v>-1759.8712931435346</v>
      </c>
      <c r="M6799">
        <v>0</v>
      </c>
    </row>
    <row r="6800" spans="1:15" x14ac:dyDescent="0.15">
      <c r="A6800">
        <v>337</v>
      </c>
      <c r="B6800" t="s">
        <v>333</v>
      </c>
      <c r="C6800" t="s">
        <v>464</v>
      </c>
      <c r="D6800">
        <v>11</v>
      </c>
      <c r="E6800">
        <v>3551464.84375</v>
      </c>
      <c r="F6800">
        <v>3563085.9375</v>
      </c>
      <c r="G6800">
        <v>3557275.390625</v>
      </c>
      <c r="H6800">
        <v>4283646.1669417918</v>
      </c>
      <c r="I6800">
        <v>9.3663739473045366E-8</v>
      </c>
      <c r="J6800">
        <v>2.0527563878561718E-5</v>
      </c>
      <c r="K6800">
        <v>2.0087411311216785</v>
      </c>
      <c r="L6800">
        <v>20.419301194141486</v>
      </c>
      <c r="M6800">
        <v>0</v>
      </c>
    </row>
    <row r="6801" spans="1:15" x14ac:dyDescent="0.15">
      <c r="A6801">
        <v>337</v>
      </c>
      <c r="B6801" t="s">
        <v>333</v>
      </c>
      <c r="C6801" t="s">
        <v>464</v>
      </c>
      <c r="D6801">
        <v>12</v>
      </c>
      <c r="E6801">
        <v>3551464.84375</v>
      </c>
      <c r="F6801">
        <v>3557275.390625</v>
      </c>
      <c r="G6801">
        <v>3554370.1171875</v>
      </c>
      <c r="H6801">
        <v>-31180332.014147256</v>
      </c>
      <c r="I6801">
        <v>-7.4503487448210717E-7</v>
      </c>
      <c r="J6801">
        <v>1.9688865264606565E-5</v>
      </c>
      <c r="K6801">
        <v>-14.621472679561476</v>
      </c>
      <c r="L6801">
        <v>-977.23931346855943</v>
      </c>
      <c r="M6801">
        <v>0</v>
      </c>
    </row>
    <row r="6802" spans="1:15" x14ac:dyDescent="0.15">
      <c r="A6802">
        <v>337</v>
      </c>
      <c r="B6802" t="s">
        <v>333</v>
      </c>
      <c r="C6802" t="s">
        <v>464</v>
      </c>
      <c r="D6802">
        <v>13</v>
      </c>
      <c r="E6802">
        <v>3554370.1171875</v>
      </c>
      <c r="F6802">
        <v>3557275.390625</v>
      </c>
      <c r="G6802">
        <v>3555822.75390625</v>
      </c>
      <c r="H6802">
        <v>-14451664.743377589</v>
      </c>
      <c r="I6802">
        <v>-3.3007809625420706E-7</v>
      </c>
      <c r="J6802">
        <v>2.0103822042834465E-5</v>
      </c>
      <c r="K6802">
        <v>-6.7768560361577714</v>
      </c>
      <c r="L6802">
        <v>-506.42252844300828</v>
      </c>
      <c r="M6802">
        <v>0</v>
      </c>
    </row>
    <row r="6803" spans="1:15" x14ac:dyDescent="0.15">
      <c r="A6803">
        <v>337</v>
      </c>
      <c r="B6803" t="s">
        <v>333</v>
      </c>
      <c r="C6803" t="s">
        <v>464</v>
      </c>
      <c r="D6803">
        <v>14</v>
      </c>
      <c r="E6803">
        <v>3555822.75390625</v>
      </c>
      <c r="F6803">
        <v>3557275.390625</v>
      </c>
      <c r="G6803">
        <v>3556549.072265625</v>
      </c>
      <c r="H6803">
        <v>-5340161.9531970564</v>
      </c>
      <c r="I6803">
        <v>-1.1931737812483233E-7</v>
      </c>
      <c r="J6803">
        <v>2.031458276096384E-5</v>
      </c>
      <c r="K6803">
        <v>-2.5041757755394394</v>
      </c>
      <c r="L6803">
        <v>-250.15009900581009</v>
      </c>
      <c r="M6803">
        <v>0</v>
      </c>
    </row>
    <row r="6804" spans="1:15" x14ac:dyDescent="0.15">
      <c r="A6804">
        <v>337</v>
      </c>
      <c r="B6804" t="s">
        <v>333</v>
      </c>
      <c r="C6804" t="s">
        <v>464</v>
      </c>
      <c r="D6804">
        <v>15</v>
      </c>
      <c r="E6804">
        <v>3556549.072265625</v>
      </c>
      <c r="F6804">
        <v>3557275.390625</v>
      </c>
      <c r="G6804">
        <v>3556912.2314453125</v>
      </c>
      <c r="H6804">
        <v>-592920.50599453854</v>
      </c>
      <c r="I6804">
        <v>-1.310480571302248E-8</v>
      </c>
      <c r="J6804">
        <v>2.042079533337565E-5</v>
      </c>
      <c r="K6804">
        <v>-0.27803972631264517</v>
      </c>
      <c r="L6804">
        <v>-116.6695287208032</v>
      </c>
      <c r="M6804">
        <v>0</v>
      </c>
    </row>
    <row r="6805" spans="1:15" x14ac:dyDescent="0.15">
      <c r="A6805">
        <v>337</v>
      </c>
      <c r="B6805" t="s">
        <v>333</v>
      </c>
      <c r="C6805" t="s">
        <v>464</v>
      </c>
      <c r="D6805">
        <v>16</v>
      </c>
      <c r="E6805">
        <v>3556912.2314453125</v>
      </c>
      <c r="F6805">
        <v>3557275.390625</v>
      </c>
      <c r="G6805">
        <v>3557093.8110351563</v>
      </c>
      <c r="H6805">
        <v>1829029.9283469296</v>
      </c>
      <c r="I6805">
        <v>4.0207963364275237E-8</v>
      </c>
      <c r="J6805">
        <v>2.0474108102452948E-5</v>
      </c>
      <c r="K6805">
        <v>0.85769167292031823</v>
      </c>
      <c r="L6805">
        <v>-48.580778986690255</v>
      </c>
      <c r="M6805">
        <v>0</v>
      </c>
    </row>
    <row r="6806" spans="1:15" x14ac:dyDescent="0.15">
      <c r="A6806">
        <v>337</v>
      </c>
      <c r="B6806" t="s">
        <v>333</v>
      </c>
      <c r="C6806" t="s">
        <v>464</v>
      </c>
      <c r="D6806">
        <v>17</v>
      </c>
      <c r="E6806">
        <v>3557093.8110351563</v>
      </c>
      <c r="F6806">
        <v>3557275.390625</v>
      </c>
      <c r="G6806">
        <v>3557184.6008300781</v>
      </c>
      <c r="H6806">
        <v>3052299.8408138636</v>
      </c>
      <c r="I6806">
        <v>6.6919169505007524E-8</v>
      </c>
      <c r="J6806">
        <v>2.050081930859368E-5</v>
      </c>
      <c r="K6806">
        <v>1.4313227553844026</v>
      </c>
      <c r="L6806">
        <v>-14.19338090855331</v>
      </c>
      <c r="M6806">
        <v>0</v>
      </c>
    </row>
    <row r="6807" spans="1:15" x14ac:dyDescent="0.15">
      <c r="A6807">
        <v>337</v>
      </c>
      <c r="B6807" t="s">
        <v>333</v>
      </c>
      <c r="C6807" t="s">
        <v>464</v>
      </c>
      <c r="D6807">
        <v>18</v>
      </c>
      <c r="E6807">
        <v>3557184.6008300781</v>
      </c>
      <c r="F6807">
        <v>3557275.390625</v>
      </c>
      <c r="G6807">
        <v>3557229.9957275391</v>
      </c>
      <c r="H6807">
        <v>3666877.9966259194</v>
      </c>
      <c r="I6807">
        <v>8.0285452163140298E-8</v>
      </c>
      <c r="J6807">
        <v>2.0514185591251813E-5</v>
      </c>
      <c r="K6807">
        <v>1.7195184587073842</v>
      </c>
      <c r="L6807">
        <v>3.0823984119687107</v>
      </c>
      <c r="M6807">
        <v>0</v>
      </c>
    </row>
    <row r="6808" spans="1:15" x14ac:dyDescent="0.15">
      <c r="A6808">
        <v>337</v>
      </c>
      <c r="B6808" t="s">
        <v>333</v>
      </c>
      <c r="C6808" t="s">
        <v>464</v>
      </c>
      <c r="D6808">
        <v>19</v>
      </c>
      <c r="E6808">
        <v>3557184.6008300781</v>
      </c>
      <c r="F6808">
        <v>3557229.9957275391</v>
      </c>
      <c r="G6808">
        <v>3557207.2982788086</v>
      </c>
      <c r="H6808">
        <v>3359296.7418633318</v>
      </c>
      <c r="I6808">
        <v>7.3600404670307788E-8</v>
      </c>
      <c r="J6808">
        <v>2.050750054375898E-5</v>
      </c>
      <c r="K6808">
        <v>1.5752835958067619</v>
      </c>
      <c r="L6808">
        <v>-5.5636497909817599</v>
      </c>
      <c r="M6808">
        <v>0</v>
      </c>
    </row>
    <row r="6809" spans="1:15" x14ac:dyDescent="0.15">
      <c r="A6809">
        <v>337</v>
      </c>
      <c r="B6809" t="s">
        <v>333</v>
      </c>
      <c r="C6809" t="s">
        <v>464</v>
      </c>
      <c r="D6809">
        <v>20</v>
      </c>
      <c r="E6809">
        <v>3557207.2982788086</v>
      </c>
      <c r="F6809">
        <v>3557229.9957275391</v>
      </c>
      <c r="G6809">
        <v>3557218.6470031738</v>
      </c>
      <c r="H6809">
        <v>3513098.4373974185</v>
      </c>
      <c r="I6809">
        <v>7.6944280804299884E-8</v>
      </c>
      <c r="J6809">
        <v>2.0510844419892972E-5</v>
      </c>
      <c r="K6809">
        <v>1.6474062174742139</v>
      </c>
      <c r="L6809">
        <v>-1.2403007513447322</v>
      </c>
      <c r="M6809">
        <v>0</v>
      </c>
    </row>
    <row r="6810" spans="1:15" x14ac:dyDescent="0.15">
      <c r="A6810">
        <v>337</v>
      </c>
      <c r="B6810" t="s">
        <v>333</v>
      </c>
      <c r="C6810" t="s">
        <v>464</v>
      </c>
      <c r="D6810">
        <v>21</v>
      </c>
      <c r="E6810">
        <v>3557218.6470031738</v>
      </c>
      <c r="F6810">
        <v>3557229.9957275391</v>
      </c>
      <c r="G6810">
        <v>3557224.3213653564</v>
      </c>
      <c r="H6810">
        <v>3590009.7147184005</v>
      </c>
      <c r="I6810">
        <v>7.8615611187252262E-8</v>
      </c>
      <c r="J6810">
        <v>2.0512515750275925E-5</v>
      </c>
      <c r="K6810">
        <v>1.6834724190652899</v>
      </c>
      <c r="L6810">
        <v>0.92165661738363913</v>
      </c>
      <c r="M6810">
        <v>0</v>
      </c>
    </row>
    <row r="6811" spans="1:15" x14ac:dyDescent="0.15">
      <c r="A6811">
        <v>337</v>
      </c>
      <c r="B6811" t="s">
        <v>333</v>
      </c>
      <c r="C6811" t="s">
        <v>465</v>
      </c>
      <c r="D6811">
        <v>21</v>
      </c>
      <c r="E6811">
        <v>3557218.6470031738</v>
      </c>
      <c r="F6811">
        <v>3557229.9957275391</v>
      </c>
      <c r="G6811">
        <v>3557224.3213653564</v>
      </c>
      <c r="H6811">
        <v>3590009.7147184005</v>
      </c>
      <c r="I6811">
        <v>7.8615611187252262E-8</v>
      </c>
      <c r="J6811">
        <v>2.0512515750275925E-5</v>
      </c>
      <c r="K6811">
        <v>1.6834724190652899</v>
      </c>
      <c r="L6811">
        <v>0.92165661738363913</v>
      </c>
      <c r="M6811">
        <v>0</v>
      </c>
      <c r="N6811" t="s">
        <v>466</v>
      </c>
      <c r="O6811" t="s">
        <v>467</v>
      </c>
    </row>
    <row r="6812" spans="1:15" x14ac:dyDescent="0.15">
      <c r="A6812">
        <v>338</v>
      </c>
      <c r="B6812" t="s">
        <v>334</v>
      </c>
      <c r="C6812" t="s">
        <v>461</v>
      </c>
      <c r="D6812">
        <v>0</v>
      </c>
      <c r="E6812">
        <v>100000</v>
      </c>
      <c r="F6812">
        <v>12000000</v>
      </c>
      <c r="G6812">
        <v>100000</v>
      </c>
      <c r="H6812">
        <v>-6332.3795852213016</v>
      </c>
      <c r="I6812">
        <v>-1.7380356111714705E-5</v>
      </c>
      <c r="J6812">
        <v>-1.0706692990883926E-5</v>
      </c>
      <c r="K6812">
        <v>-6.6468683163025441E-4</v>
      </c>
      <c r="L6812">
        <v>-106.3323795852213</v>
      </c>
      <c r="M6812">
        <v>0</v>
      </c>
      <c r="O6812" t="s">
        <v>462</v>
      </c>
    </row>
    <row r="6813" spans="1:15" x14ac:dyDescent="0.15">
      <c r="A6813">
        <v>338</v>
      </c>
      <c r="B6813" t="s">
        <v>334</v>
      </c>
      <c r="C6813" t="s">
        <v>461</v>
      </c>
      <c r="D6813">
        <v>0</v>
      </c>
      <c r="E6813">
        <v>100000</v>
      </c>
      <c r="F6813">
        <v>12000000</v>
      </c>
      <c r="G6813">
        <v>12000000</v>
      </c>
      <c r="H6813">
        <v>-36894.335824109468</v>
      </c>
      <c r="I6813">
        <v>-9.6890207091510213E-6</v>
      </c>
      <c r="J6813">
        <v>-3.0153575883202423E-6</v>
      </c>
      <c r="K6813">
        <v>-3.8726641152818523E-3</v>
      </c>
      <c r="L6813">
        <v>-100.30745279853424</v>
      </c>
      <c r="M6813">
        <v>0</v>
      </c>
      <c r="O6813" t="s">
        <v>463</v>
      </c>
    </row>
    <row r="6814" spans="1:15" x14ac:dyDescent="0.15">
      <c r="A6814">
        <v>338</v>
      </c>
      <c r="B6814" t="s">
        <v>334</v>
      </c>
      <c r="C6814" t="s">
        <v>461</v>
      </c>
      <c r="D6814">
        <v>1</v>
      </c>
      <c r="E6814">
        <v>100000</v>
      </c>
      <c r="F6814">
        <v>18000000</v>
      </c>
      <c r="G6814">
        <v>18000000</v>
      </c>
      <c r="H6814">
        <v>-353410.65365638467</v>
      </c>
      <c r="I6814">
        <v>-5.641283041327808E-6</v>
      </c>
      <c r="J6814">
        <v>1.0323800795029706E-6</v>
      </c>
      <c r="K6814">
        <v>-3.7096229700359959E-2</v>
      </c>
      <c r="L6814">
        <v>-101.96339252031325</v>
      </c>
      <c r="M6814">
        <v>0</v>
      </c>
      <c r="O6814" t="s">
        <v>468</v>
      </c>
    </row>
    <row r="6815" spans="1:15" x14ac:dyDescent="0.15">
      <c r="A6815">
        <v>338</v>
      </c>
      <c r="B6815" t="s">
        <v>334</v>
      </c>
      <c r="C6815" t="s">
        <v>461</v>
      </c>
      <c r="D6815">
        <v>2</v>
      </c>
      <c r="E6815">
        <v>100000</v>
      </c>
      <c r="F6815">
        <v>27000000</v>
      </c>
      <c r="G6815">
        <v>27000000</v>
      </c>
      <c r="H6815">
        <v>18095384418788.391</v>
      </c>
      <c r="I6815">
        <v>6.1366949726092837E-3</v>
      </c>
      <c r="J6815">
        <v>6.1433686357301141E-3</v>
      </c>
      <c r="K6815">
        <v>1899406.6250429279</v>
      </c>
      <c r="L6815">
        <v>67019842.291808851</v>
      </c>
      <c r="M6815">
        <v>0</v>
      </c>
      <c r="O6815" t="s">
        <v>471</v>
      </c>
    </row>
    <row r="6816" spans="1:15" x14ac:dyDescent="0.15">
      <c r="A6816">
        <v>338</v>
      </c>
      <c r="B6816" t="s">
        <v>334</v>
      </c>
      <c r="C6816" t="s">
        <v>464</v>
      </c>
      <c r="D6816">
        <v>1</v>
      </c>
      <c r="E6816">
        <v>100000</v>
      </c>
      <c r="F6816">
        <v>27000000</v>
      </c>
      <c r="G6816">
        <v>13550000</v>
      </c>
      <c r="H6816">
        <v>-55119.958352253881</v>
      </c>
      <c r="I6816">
        <v>-8.6579374375408474E-6</v>
      </c>
      <c r="J6816">
        <v>-1.9842743167100692E-6</v>
      </c>
      <c r="K6816">
        <v>-5.785741360523765E-3</v>
      </c>
      <c r="L6816">
        <v>-100.40678936053324</v>
      </c>
      <c r="M6816">
        <v>0</v>
      </c>
    </row>
    <row r="6817" spans="1:15" x14ac:dyDescent="0.15">
      <c r="A6817">
        <v>338</v>
      </c>
      <c r="B6817" t="s">
        <v>334</v>
      </c>
      <c r="C6817" t="s">
        <v>464</v>
      </c>
      <c r="D6817">
        <v>2</v>
      </c>
      <c r="E6817">
        <v>13550000</v>
      </c>
      <c r="F6817">
        <v>27000000</v>
      </c>
      <c r="G6817">
        <v>20275000</v>
      </c>
      <c r="H6817">
        <v>-12660614.610556172</v>
      </c>
      <c r="I6817">
        <v>-3.0360845519047125E-6</v>
      </c>
      <c r="J6817">
        <v>3.6375785689260661E-6</v>
      </c>
      <c r="K6817">
        <v>-1.3289386238977638</v>
      </c>
      <c r="L6817">
        <v>-162.44446170434611</v>
      </c>
      <c r="M6817">
        <v>0</v>
      </c>
    </row>
    <row r="6818" spans="1:15" x14ac:dyDescent="0.15">
      <c r="A6818">
        <v>338</v>
      </c>
      <c r="B6818" t="s">
        <v>334</v>
      </c>
      <c r="C6818" t="s">
        <v>464</v>
      </c>
      <c r="D6818">
        <v>3</v>
      </c>
      <c r="E6818">
        <v>20275000</v>
      </c>
      <c r="F6818">
        <v>27000000</v>
      </c>
      <c r="G6818">
        <v>23637500</v>
      </c>
      <c r="H6818">
        <v>71528683259.746582</v>
      </c>
      <c r="I6818">
        <v>8.4291287259464693E-5</v>
      </c>
      <c r="J6818">
        <v>9.0964950380295476E-5</v>
      </c>
      <c r="K6818">
        <v>7508.1054770571554</v>
      </c>
      <c r="L6818">
        <v>302506.8038487428</v>
      </c>
      <c r="M6818">
        <v>0</v>
      </c>
    </row>
    <row r="6819" spans="1:15" x14ac:dyDescent="0.15">
      <c r="A6819">
        <v>338</v>
      </c>
      <c r="B6819" t="s">
        <v>334</v>
      </c>
      <c r="C6819" t="s">
        <v>464</v>
      </c>
      <c r="D6819">
        <v>4</v>
      </c>
      <c r="E6819">
        <v>20275000</v>
      </c>
      <c r="F6819">
        <v>23637500</v>
      </c>
      <c r="G6819">
        <v>21956250</v>
      </c>
      <c r="H6819">
        <v>1614694679.2092154</v>
      </c>
      <c r="I6819">
        <v>5.0908056918654043E-6</v>
      </c>
      <c r="J6819">
        <v>1.1764468812696183E-5</v>
      </c>
      <c r="K6819">
        <v>169.48862207796648</v>
      </c>
      <c r="L6819">
        <v>7254.1459912745368</v>
      </c>
      <c r="M6819">
        <v>0</v>
      </c>
    </row>
    <row r="6820" spans="1:15" x14ac:dyDescent="0.15">
      <c r="A6820">
        <v>338</v>
      </c>
      <c r="B6820" t="s">
        <v>334</v>
      </c>
      <c r="C6820" t="s">
        <v>464</v>
      </c>
      <c r="D6820">
        <v>5</v>
      </c>
      <c r="E6820">
        <v>20275000</v>
      </c>
      <c r="F6820">
        <v>21956250</v>
      </c>
      <c r="G6820">
        <v>21115625</v>
      </c>
      <c r="H6820">
        <v>-59147583.504297048</v>
      </c>
      <c r="I6820">
        <v>-7.7099535521582409E-7</v>
      </c>
      <c r="J6820">
        <v>5.9026677656149545E-6</v>
      </c>
      <c r="K6820">
        <v>-6.2085065099083367</v>
      </c>
      <c r="L6820">
        <v>-380.11287141297993</v>
      </c>
      <c r="M6820">
        <v>0</v>
      </c>
    </row>
    <row r="6821" spans="1:15" x14ac:dyDescent="0.15">
      <c r="A6821">
        <v>338</v>
      </c>
      <c r="B6821" t="s">
        <v>334</v>
      </c>
      <c r="C6821" t="s">
        <v>464</v>
      </c>
      <c r="D6821">
        <v>6</v>
      </c>
      <c r="E6821">
        <v>21115625</v>
      </c>
      <c r="F6821">
        <v>21956250</v>
      </c>
      <c r="G6821">
        <v>21535937.5</v>
      </c>
      <c r="H6821">
        <v>131742322.55565976</v>
      </c>
      <c r="I6821">
        <v>8.7593806679643392E-7</v>
      </c>
      <c r="J6821">
        <v>7.5496011876272125E-6</v>
      </c>
      <c r="K6821">
        <v>13.828511982367559</v>
      </c>
      <c r="L6821">
        <v>511.73247069304392</v>
      </c>
      <c r="M6821">
        <v>0</v>
      </c>
    </row>
    <row r="6822" spans="1:15" x14ac:dyDescent="0.15">
      <c r="A6822">
        <v>338</v>
      </c>
      <c r="B6822" t="s">
        <v>334</v>
      </c>
      <c r="C6822" t="s">
        <v>464</v>
      </c>
      <c r="D6822">
        <v>7</v>
      </c>
      <c r="E6822">
        <v>21115625</v>
      </c>
      <c r="F6822">
        <v>21535937.5</v>
      </c>
      <c r="G6822">
        <v>21325781.25</v>
      </c>
      <c r="H6822">
        <v>-17301.69358562538</v>
      </c>
      <c r="I6822">
        <v>-1.55361110888236E-10</v>
      </c>
      <c r="J6822">
        <v>6.6735077597198904E-6</v>
      </c>
      <c r="K6822">
        <v>-1.8160957877677393E-3</v>
      </c>
      <c r="L6822">
        <v>-100.08113040916437</v>
      </c>
      <c r="M6822">
        <v>0</v>
      </c>
    </row>
    <row r="6823" spans="1:15" x14ac:dyDescent="0.15">
      <c r="A6823">
        <v>338</v>
      </c>
      <c r="B6823" t="s">
        <v>334</v>
      </c>
      <c r="C6823" t="s">
        <v>464</v>
      </c>
      <c r="D6823">
        <v>8</v>
      </c>
      <c r="E6823">
        <v>21325781.25</v>
      </c>
      <c r="F6823">
        <v>21535937.5</v>
      </c>
      <c r="G6823">
        <v>21430859.375</v>
      </c>
      <c r="H6823">
        <v>55258520.756937727</v>
      </c>
      <c r="I6823">
        <v>4.2389828883084362E-7</v>
      </c>
      <c r="J6823">
        <v>7.0975614096616222E-6</v>
      </c>
      <c r="K6823">
        <v>5.8002857516981861</v>
      </c>
      <c r="L6823">
        <v>157.84556647970504</v>
      </c>
      <c r="M6823">
        <v>0</v>
      </c>
    </row>
    <row r="6824" spans="1:15" x14ac:dyDescent="0.15">
      <c r="A6824">
        <v>338</v>
      </c>
      <c r="B6824" t="s">
        <v>334</v>
      </c>
      <c r="C6824" t="s">
        <v>464</v>
      </c>
      <c r="D6824">
        <v>9</v>
      </c>
      <c r="E6824">
        <v>21325781.25</v>
      </c>
      <c r="F6824">
        <v>21430859.375</v>
      </c>
      <c r="G6824">
        <v>21378320.3125</v>
      </c>
      <c r="H6824">
        <v>25170178.118022539</v>
      </c>
      <c r="I6824">
        <v>2.0848705365226549E-7</v>
      </c>
      <c r="J6824">
        <v>6.8821501744830441E-6</v>
      </c>
      <c r="K6824">
        <v>2.6420219634153339</v>
      </c>
      <c r="L6824">
        <v>17.736930451479026</v>
      </c>
      <c r="M6824">
        <v>0</v>
      </c>
    </row>
    <row r="6825" spans="1:15" x14ac:dyDescent="0.15">
      <c r="A6825">
        <v>338</v>
      </c>
      <c r="B6825" t="s">
        <v>334</v>
      </c>
      <c r="C6825" t="s">
        <v>464</v>
      </c>
      <c r="D6825">
        <v>10</v>
      </c>
      <c r="E6825">
        <v>21325781.25</v>
      </c>
      <c r="F6825">
        <v>21378320.3125</v>
      </c>
      <c r="G6825">
        <v>21352050.78125</v>
      </c>
      <c r="H6825">
        <v>11987498.198820757</v>
      </c>
      <c r="I6825">
        <v>1.0332960333455118E-7</v>
      </c>
      <c r="J6825">
        <v>6.7769927241653298E-6</v>
      </c>
      <c r="K6825">
        <v>1.2582840446809838</v>
      </c>
      <c r="L6825">
        <v>-43.8578602044755</v>
      </c>
      <c r="M6825">
        <v>0</v>
      </c>
    </row>
    <row r="6826" spans="1:15" x14ac:dyDescent="0.15">
      <c r="A6826">
        <v>338</v>
      </c>
      <c r="B6826" t="s">
        <v>334</v>
      </c>
      <c r="C6826" t="s">
        <v>464</v>
      </c>
      <c r="D6826">
        <v>11</v>
      </c>
      <c r="E6826">
        <v>21352050.78125</v>
      </c>
      <c r="F6826">
        <v>21378320.3125</v>
      </c>
      <c r="G6826">
        <v>21365185.546875</v>
      </c>
      <c r="H6826">
        <v>18428632.231462203</v>
      </c>
      <c r="I6826">
        <v>1.5569773604167264E-7</v>
      </c>
      <c r="J6826">
        <v>6.8293608568724512E-6</v>
      </c>
      <c r="K6826">
        <v>1.9343864347294515</v>
      </c>
      <c r="L6826">
        <v>-13.744572023350926</v>
      </c>
      <c r="M6826">
        <v>0</v>
      </c>
    </row>
    <row r="6827" spans="1:15" x14ac:dyDescent="0.15">
      <c r="A6827">
        <v>338</v>
      </c>
      <c r="B6827" t="s">
        <v>334</v>
      </c>
      <c r="C6827" t="s">
        <v>464</v>
      </c>
      <c r="D6827">
        <v>12</v>
      </c>
      <c r="E6827">
        <v>21365185.546875</v>
      </c>
      <c r="F6827">
        <v>21378320.3125</v>
      </c>
      <c r="G6827">
        <v>21371752.9296875</v>
      </c>
      <c r="H6827">
        <v>21761472.695572682</v>
      </c>
      <c r="I6827">
        <v>1.8203950162395851E-7</v>
      </c>
      <c r="J6827">
        <v>6.8557026224547371E-6</v>
      </c>
      <c r="K6827">
        <v>2.2842225648295522</v>
      </c>
      <c r="L6827">
        <v>1.8235273782517953</v>
      </c>
      <c r="M6827">
        <v>0</v>
      </c>
    </row>
    <row r="6828" spans="1:15" x14ac:dyDescent="0.15">
      <c r="A6828">
        <v>338</v>
      </c>
      <c r="B6828" t="s">
        <v>334</v>
      </c>
      <c r="C6828" t="s">
        <v>464</v>
      </c>
      <c r="D6828">
        <v>13</v>
      </c>
      <c r="E6828">
        <v>21365185.546875</v>
      </c>
      <c r="F6828">
        <v>21371752.9296875</v>
      </c>
      <c r="G6828">
        <v>21368469.23828125</v>
      </c>
      <c r="H6828">
        <v>20085616.662995938</v>
      </c>
      <c r="I6828">
        <v>1.6885542244933452E-7</v>
      </c>
      <c r="J6828">
        <v>6.8425185432801131E-6</v>
      </c>
      <c r="K6828">
        <v>2.1083140581503912</v>
      </c>
      <c r="L6828">
        <v>-6.0034837356861441</v>
      </c>
      <c r="M6828">
        <v>0</v>
      </c>
    </row>
    <row r="6829" spans="1:15" x14ac:dyDescent="0.15">
      <c r="A6829">
        <v>338</v>
      </c>
      <c r="B6829" t="s">
        <v>334</v>
      </c>
      <c r="C6829" t="s">
        <v>464</v>
      </c>
      <c r="D6829">
        <v>14</v>
      </c>
      <c r="E6829">
        <v>21368469.23828125</v>
      </c>
      <c r="F6829">
        <v>21371752.9296875</v>
      </c>
      <c r="G6829">
        <v>21370111.083984375</v>
      </c>
      <c r="H6829">
        <v>20921179.823775135</v>
      </c>
      <c r="I6829">
        <v>1.7544415957989976E-7</v>
      </c>
      <c r="J6829">
        <v>6.8491072804106784E-6</v>
      </c>
      <c r="K6829">
        <v>2.1960200812165804</v>
      </c>
      <c r="L6829">
        <v>-2.1007436903109373</v>
      </c>
      <c r="M6829">
        <v>0</v>
      </c>
    </row>
    <row r="6830" spans="1:15" x14ac:dyDescent="0.15">
      <c r="A6830">
        <v>338</v>
      </c>
      <c r="B6830" t="s">
        <v>334</v>
      </c>
      <c r="C6830" t="s">
        <v>464</v>
      </c>
      <c r="D6830">
        <v>15</v>
      </c>
      <c r="E6830">
        <v>21370111.083984375</v>
      </c>
      <c r="F6830">
        <v>21371752.9296875</v>
      </c>
      <c r="G6830">
        <v>21370932.006835938</v>
      </c>
      <c r="H6830">
        <v>21340734.306789175</v>
      </c>
      <c r="I6830">
        <v>1.7874100456722722E-7</v>
      </c>
      <c r="J6830">
        <v>6.8524041253980058E-6</v>
      </c>
      <c r="K6830">
        <v>2.2400591878837979</v>
      </c>
      <c r="L6830">
        <v>-0.14130268177870511</v>
      </c>
      <c r="M6830">
        <v>0</v>
      </c>
    </row>
    <row r="6831" spans="1:15" x14ac:dyDescent="0.15">
      <c r="A6831">
        <v>338</v>
      </c>
      <c r="B6831" t="s">
        <v>334</v>
      </c>
      <c r="C6831" t="s">
        <v>465</v>
      </c>
      <c r="D6831">
        <v>15</v>
      </c>
      <c r="E6831">
        <v>21370111.083984375</v>
      </c>
      <c r="F6831">
        <v>21371752.9296875</v>
      </c>
      <c r="G6831">
        <v>21370932.006835938</v>
      </c>
      <c r="H6831">
        <v>21340734.306789175</v>
      </c>
      <c r="I6831">
        <v>1.7874100456722722E-7</v>
      </c>
      <c r="J6831">
        <v>6.8524041253980058E-6</v>
      </c>
      <c r="K6831">
        <v>2.2400591878837979</v>
      </c>
      <c r="L6831">
        <v>-0.14130268177870511</v>
      </c>
      <c r="M6831">
        <v>0</v>
      </c>
      <c r="N6831" t="s">
        <v>466</v>
      </c>
      <c r="O6831" t="s">
        <v>467</v>
      </c>
    </row>
    <row r="6832" spans="1:15" x14ac:dyDescent="0.15">
      <c r="A6832">
        <v>339</v>
      </c>
      <c r="B6832" t="s">
        <v>335</v>
      </c>
      <c r="C6832" t="s">
        <v>461</v>
      </c>
      <c r="D6832">
        <v>0</v>
      </c>
      <c r="E6832">
        <v>100000</v>
      </c>
      <c r="F6832">
        <v>12000000</v>
      </c>
      <c r="G6832">
        <v>100000</v>
      </c>
      <c r="H6832">
        <v>-5290.2316615519148</v>
      </c>
      <c r="I6832">
        <v>-1.8224985109111581E-5</v>
      </c>
      <c r="J6832">
        <v>-1.1714051276194379E-5</v>
      </c>
      <c r="K6832">
        <v>-5.1759104982317897E-4</v>
      </c>
      <c r="L6832">
        <v>-105.29023166155191</v>
      </c>
      <c r="M6832">
        <v>0</v>
      </c>
      <c r="O6832" t="s">
        <v>462</v>
      </c>
    </row>
    <row r="6833" spans="1:15" x14ac:dyDescent="0.15">
      <c r="A6833">
        <v>339</v>
      </c>
      <c r="B6833" t="s">
        <v>335</v>
      </c>
      <c r="C6833" t="s">
        <v>461</v>
      </c>
      <c r="D6833">
        <v>0</v>
      </c>
      <c r="E6833">
        <v>100000</v>
      </c>
      <c r="F6833">
        <v>12000000</v>
      </c>
      <c r="G6833">
        <v>12000000</v>
      </c>
      <c r="H6833">
        <v>-23982.015313101667</v>
      </c>
      <c r="I6833">
        <v>-1.0797858442312423E-5</v>
      </c>
      <c r="J6833">
        <v>-4.2869246093952207E-6</v>
      </c>
      <c r="K6833">
        <v>-2.3463767329883751E-3</v>
      </c>
      <c r="L6833">
        <v>-100.19985012760918</v>
      </c>
      <c r="M6833">
        <v>0</v>
      </c>
      <c r="O6833" t="s">
        <v>463</v>
      </c>
    </row>
    <row r="6834" spans="1:15" x14ac:dyDescent="0.15">
      <c r="A6834">
        <v>339</v>
      </c>
      <c r="B6834" t="s">
        <v>335</v>
      </c>
      <c r="C6834" t="s">
        <v>461</v>
      </c>
      <c r="D6834">
        <v>1</v>
      </c>
      <c r="E6834">
        <v>100000</v>
      </c>
      <c r="F6834">
        <v>18000000</v>
      </c>
      <c r="G6834">
        <v>18000000</v>
      </c>
      <c r="H6834">
        <v>-122314.48683860793</v>
      </c>
      <c r="I6834">
        <v>-6.924612290030356E-6</v>
      </c>
      <c r="J6834">
        <v>-4.1367845711315359E-7</v>
      </c>
      <c r="K6834">
        <v>-1.1967128795415836E-2</v>
      </c>
      <c r="L6834">
        <v>-100.67952492688116</v>
      </c>
      <c r="M6834">
        <v>0</v>
      </c>
      <c r="O6834" t="s">
        <v>468</v>
      </c>
    </row>
    <row r="6835" spans="1:15" x14ac:dyDescent="0.15">
      <c r="A6835">
        <v>339</v>
      </c>
      <c r="B6835" t="s">
        <v>335</v>
      </c>
      <c r="C6835" t="s">
        <v>461</v>
      </c>
      <c r="D6835">
        <v>2</v>
      </c>
      <c r="E6835">
        <v>100000</v>
      </c>
      <c r="F6835">
        <v>27000000</v>
      </c>
      <c r="G6835">
        <v>27000000</v>
      </c>
      <c r="H6835">
        <v>430188273374.86438</v>
      </c>
      <c r="I6835">
        <v>3.1539399908191341E-4</v>
      </c>
      <c r="J6835">
        <v>3.2190493291483059E-4</v>
      </c>
      <c r="K6835">
        <v>42089.196519684723</v>
      </c>
      <c r="L6835">
        <v>1593189.9013883865</v>
      </c>
      <c r="M6835">
        <v>0</v>
      </c>
      <c r="O6835" t="s">
        <v>471</v>
      </c>
    </row>
    <row r="6836" spans="1:15" x14ac:dyDescent="0.15">
      <c r="A6836">
        <v>339</v>
      </c>
      <c r="B6836" t="s">
        <v>335</v>
      </c>
      <c r="C6836" t="s">
        <v>464</v>
      </c>
      <c r="D6836">
        <v>1</v>
      </c>
      <c r="E6836">
        <v>100000</v>
      </c>
      <c r="F6836">
        <v>27000000</v>
      </c>
      <c r="G6836">
        <v>13550000</v>
      </c>
      <c r="H6836">
        <v>-32912.393507135435</v>
      </c>
      <c r="I6836">
        <v>-9.8083738264251001E-6</v>
      </c>
      <c r="J6836">
        <v>-3.2974399935078971E-6</v>
      </c>
      <c r="K6836">
        <v>-3.220116130520164E-3</v>
      </c>
      <c r="L6836">
        <v>-100.24289589304159</v>
      </c>
      <c r="M6836">
        <v>0</v>
      </c>
    </row>
    <row r="6837" spans="1:15" x14ac:dyDescent="0.15">
      <c r="A6837">
        <v>339</v>
      </c>
      <c r="B6837" t="s">
        <v>335</v>
      </c>
      <c r="C6837" t="s">
        <v>464</v>
      </c>
      <c r="D6837">
        <v>2</v>
      </c>
      <c r="E6837">
        <v>13550000</v>
      </c>
      <c r="F6837">
        <v>27000000</v>
      </c>
      <c r="G6837">
        <v>20275000</v>
      </c>
      <c r="H6837">
        <v>-385794.63317286083</v>
      </c>
      <c r="I6837">
        <v>-5.4205680173760468E-6</v>
      </c>
      <c r="J6837">
        <v>1.0903658155411553E-6</v>
      </c>
      <c r="K6837">
        <v>-3.7745766532558817E-2</v>
      </c>
      <c r="L6837">
        <v>-101.90280953476133</v>
      </c>
      <c r="M6837">
        <v>0</v>
      </c>
    </row>
    <row r="6838" spans="1:15" x14ac:dyDescent="0.15">
      <c r="A6838">
        <v>339</v>
      </c>
      <c r="B6838" t="s">
        <v>335</v>
      </c>
      <c r="C6838" t="s">
        <v>464</v>
      </c>
      <c r="D6838">
        <v>3</v>
      </c>
      <c r="E6838">
        <v>20275000</v>
      </c>
      <c r="F6838">
        <v>27000000</v>
      </c>
      <c r="G6838">
        <v>23637500</v>
      </c>
      <c r="H6838">
        <v>43716126.106765255</v>
      </c>
      <c r="I6838">
        <v>3.381351009601246E-7</v>
      </c>
      <c r="J6838">
        <v>6.8490689338773271E-6</v>
      </c>
      <c r="K6838">
        <v>4.2771426760478288</v>
      </c>
      <c r="L6838">
        <v>84.943949684887386</v>
      </c>
      <c r="M6838">
        <v>0</v>
      </c>
    </row>
    <row r="6839" spans="1:15" x14ac:dyDescent="0.15">
      <c r="A6839">
        <v>339</v>
      </c>
      <c r="B6839" t="s">
        <v>335</v>
      </c>
      <c r="C6839" t="s">
        <v>464</v>
      </c>
      <c r="D6839">
        <v>4</v>
      </c>
      <c r="E6839">
        <v>20275000</v>
      </c>
      <c r="F6839">
        <v>23637500</v>
      </c>
      <c r="G6839">
        <v>21956250</v>
      </c>
      <c r="H6839">
        <v>-2876368.1353704897</v>
      </c>
      <c r="I6839">
        <v>-3.8399512253955069E-6</v>
      </c>
      <c r="J6839">
        <v>2.6709826075216957E-6</v>
      </c>
      <c r="K6839">
        <v>-0.28142102238819727</v>
      </c>
      <c r="L6839">
        <v>-113.10045265184397</v>
      </c>
      <c r="M6839">
        <v>0</v>
      </c>
    </row>
    <row r="6840" spans="1:15" x14ac:dyDescent="0.15">
      <c r="A6840">
        <v>339</v>
      </c>
      <c r="B6840" t="s">
        <v>335</v>
      </c>
      <c r="C6840" t="s">
        <v>464</v>
      </c>
      <c r="D6840">
        <v>5</v>
      </c>
      <c r="E6840">
        <v>21956250</v>
      </c>
      <c r="F6840">
        <v>23637500</v>
      </c>
      <c r="G6840">
        <v>22796875</v>
      </c>
      <c r="H6840">
        <v>-34797254.673708767</v>
      </c>
      <c r="I6840">
        <v>-2.2585649032314443E-6</v>
      </c>
      <c r="J6840">
        <v>4.2523689296857583E-6</v>
      </c>
      <c r="K6840">
        <v>-3.4045290886648814</v>
      </c>
      <c r="L6840">
        <v>-252.64045915814674</v>
      </c>
      <c r="M6840">
        <v>0</v>
      </c>
    </row>
    <row r="6841" spans="1:15" x14ac:dyDescent="0.15">
      <c r="A6841">
        <v>339</v>
      </c>
      <c r="B6841" t="s">
        <v>335</v>
      </c>
      <c r="C6841" t="s">
        <v>464</v>
      </c>
      <c r="D6841">
        <v>6</v>
      </c>
      <c r="E6841">
        <v>22796875</v>
      </c>
      <c r="F6841">
        <v>23637500</v>
      </c>
      <c r="G6841">
        <v>23217187.5</v>
      </c>
      <c r="H6841">
        <v>-68129256.179223657</v>
      </c>
      <c r="I6841">
        <v>-1.1209142608556068E-6</v>
      </c>
      <c r="J6841">
        <v>5.3900195720615957E-6</v>
      </c>
      <c r="K6841">
        <v>-6.6656992520308798</v>
      </c>
      <c r="L6841">
        <v>-393.44319237299374</v>
      </c>
      <c r="M6841">
        <v>0</v>
      </c>
    </row>
    <row r="6842" spans="1:15" x14ac:dyDescent="0.15">
      <c r="A6842">
        <v>339</v>
      </c>
      <c r="B6842" t="s">
        <v>335</v>
      </c>
      <c r="C6842" t="s">
        <v>464</v>
      </c>
      <c r="D6842">
        <v>7</v>
      </c>
      <c r="E6842">
        <v>23217187.5</v>
      </c>
      <c r="F6842">
        <v>23637500</v>
      </c>
      <c r="G6842">
        <v>23427343.75</v>
      </c>
      <c r="H6842">
        <v>-40507423.809534021</v>
      </c>
      <c r="I6842">
        <v>-4.3681009621746637E-7</v>
      </c>
      <c r="J6842">
        <v>6.0741237366997362E-6</v>
      </c>
      <c r="K6842">
        <v>-3.9632064069305031</v>
      </c>
      <c r="L6842">
        <v>-272.90660111449478</v>
      </c>
      <c r="M6842">
        <v>0</v>
      </c>
    </row>
    <row r="6843" spans="1:15" x14ac:dyDescent="0.15">
      <c r="A6843">
        <v>339</v>
      </c>
      <c r="B6843" t="s">
        <v>335</v>
      </c>
      <c r="C6843" t="s">
        <v>464</v>
      </c>
      <c r="D6843">
        <v>8</v>
      </c>
      <c r="E6843">
        <v>23427343.75</v>
      </c>
      <c r="F6843">
        <v>23637500</v>
      </c>
      <c r="G6843">
        <v>23532421.875</v>
      </c>
      <c r="H6843">
        <v>-6782415.8994549606</v>
      </c>
      <c r="I6843">
        <v>-6.1397153147885285E-8</v>
      </c>
      <c r="J6843">
        <v>6.4495366797693173E-6</v>
      </c>
      <c r="K6843">
        <v>-0.66358488442951979</v>
      </c>
      <c r="L6843">
        <v>-128.82158043690504</v>
      </c>
      <c r="M6843">
        <v>0</v>
      </c>
    </row>
    <row r="6844" spans="1:15" x14ac:dyDescent="0.15">
      <c r="A6844">
        <v>339</v>
      </c>
      <c r="B6844" t="s">
        <v>335</v>
      </c>
      <c r="C6844" t="s">
        <v>464</v>
      </c>
      <c r="D6844">
        <v>9</v>
      </c>
      <c r="E6844">
        <v>23532421.875</v>
      </c>
      <c r="F6844">
        <v>23637500</v>
      </c>
      <c r="G6844">
        <v>23584960.9375</v>
      </c>
      <c r="H6844">
        <v>16194924.346498739</v>
      </c>
      <c r="I6844">
        <v>1.3524652528935079E-7</v>
      </c>
      <c r="J6844">
        <v>6.6461803582065533E-6</v>
      </c>
      <c r="K6844">
        <v>1.5844954305559165</v>
      </c>
      <c r="L6844">
        <v>-31.333681707528843</v>
      </c>
      <c r="M6844">
        <v>0</v>
      </c>
    </row>
    <row r="6845" spans="1:15" x14ac:dyDescent="0.15">
      <c r="A6845">
        <v>339</v>
      </c>
      <c r="B6845" t="s">
        <v>335</v>
      </c>
      <c r="C6845" t="s">
        <v>464</v>
      </c>
      <c r="D6845">
        <v>10</v>
      </c>
      <c r="E6845">
        <v>23584960.9375</v>
      </c>
      <c r="F6845">
        <v>23637500</v>
      </c>
      <c r="G6845">
        <v>23611230.46875</v>
      </c>
      <c r="H6845">
        <v>29365018.959866405</v>
      </c>
      <c r="I6845">
        <v>2.3589794591992119E-7</v>
      </c>
      <c r="J6845">
        <v>6.7468317788371237E-6</v>
      </c>
      <c r="K6845">
        <v>2.8730445023755515</v>
      </c>
      <c r="L6845">
        <v>24.368863362422701</v>
      </c>
      <c r="M6845">
        <v>0</v>
      </c>
    </row>
    <row r="6846" spans="1:15" x14ac:dyDescent="0.15">
      <c r="A6846">
        <v>339</v>
      </c>
      <c r="B6846" t="s">
        <v>335</v>
      </c>
      <c r="C6846" t="s">
        <v>464</v>
      </c>
      <c r="D6846">
        <v>11</v>
      </c>
      <c r="E6846">
        <v>23584960.9375</v>
      </c>
      <c r="F6846">
        <v>23611230.46875</v>
      </c>
      <c r="G6846">
        <v>23598095.703125</v>
      </c>
      <c r="H6846">
        <v>22635177.208322901</v>
      </c>
      <c r="I6846">
        <v>1.8537543180620964E-7</v>
      </c>
      <c r="J6846">
        <v>6.6963092647234122E-6</v>
      </c>
      <c r="K6846">
        <v>2.2146034207418182</v>
      </c>
      <c r="L6846">
        <v>-4.0804923707237251</v>
      </c>
      <c r="M6846">
        <v>0</v>
      </c>
    </row>
    <row r="6847" spans="1:15" x14ac:dyDescent="0.15">
      <c r="A6847">
        <v>339</v>
      </c>
      <c r="B6847" t="s">
        <v>335</v>
      </c>
      <c r="C6847" t="s">
        <v>464</v>
      </c>
      <c r="D6847">
        <v>12</v>
      </c>
      <c r="E6847">
        <v>23598095.703125</v>
      </c>
      <c r="F6847">
        <v>23611230.46875</v>
      </c>
      <c r="G6847">
        <v>23604663.0859375</v>
      </c>
      <c r="H6847">
        <v>25963534.32647508</v>
      </c>
      <c r="I6847">
        <v>2.1058721370819433E-7</v>
      </c>
      <c r="J6847">
        <v>6.7215210466253969E-6</v>
      </c>
      <c r="K6847">
        <v>2.5402465995634933</v>
      </c>
      <c r="L6847">
        <v>9.9932425722393798</v>
      </c>
      <c r="M6847">
        <v>0</v>
      </c>
    </row>
    <row r="6848" spans="1:15" x14ac:dyDescent="0.15">
      <c r="A6848">
        <v>339</v>
      </c>
      <c r="B6848" t="s">
        <v>335</v>
      </c>
      <c r="C6848" t="s">
        <v>464</v>
      </c>
      <c r="D6848">
        <v>13</v>
      </c>
      <c r="E6848">
        <v>23598095.703125</v>
      </c>
      <c r="F6848">
        <v>23604663.0859375</v>
      </c>
      <c r="G6848">
        <v>23601379.39453125</v>
      </c>
      <c r="H6848">
        <v>24290296.051045865</v>
      </c>
      <c r="I6848">
        <v>1.9796925637430801E-7</v>
      </c>
      <c r="J6848">
        <v>6.7089030892915105E-6</v>
      </c>
      <c r="K6848">
        <v>2.3765386164371605</v>
      </c>
      <c r="L6848">
        <v>2.9189677645461938</v>
      </c>
      <c r="M6848">
        <v>0</v>
      </c>
    </row>
    <row r="6849" spans="1:15" x14ac:dyDescent="0.15">
      <c r="A6849">
        <v>339</v>
      </c>
      <c r="B6849" t="s">
        <v>335</v>
      </c>
      <c r="C6849" t="s">
        <v>464</v>
      </c>
      <c r="D6849">
        <v>14</v>
      </c>
      <c r="E6849">
        <v>23598095.703125</v>
      </c>
      <c r="F6849">
        <v>23601379.39453125</v>
      </c>
      <c r="G6849">
        <v>23599737.548828125</v>
      </c>
      <c r="H6849">
        <v>23460483.375006393</v>
      </c>
      <c r="I6849">
        <v>1.9166937813469676E-7</v>
      </c>
      <c r="J6849">
        <v>6.7026032110518993E-6</v>
      </c>
      <c r="K6849">
        <v>2.2953505623734078</v>
      </c>
      <c r="L6849">
        <v>-0.59006662058683468</v>
      </c>
      <c r="M6849">
        <v>0</v>
      </c>
    </row>
    <row r="6850" spans="1:15" x14ac:dyDescent="0.15">
      <c r="A6850">
        <v>339</v>
      </c>
      <c r="B6850" t="s">
        <v>335</v>
      </c>
      <c r="C6850" t="s">
        <v>465</v>
      </c>
      <c r="D6850">
        <v>14</v>
      </c>
      <c r="E6850">
        <v>23598095.703125</v>
      </c>
      <c r="F6850">
        <v>23601379.39453125</v>
      </c>
      <c r="G6850">
        <v>23599737.548828125</v>
      </c>
      <c r="H6850">
        <v>23460483.375006393</v>
      </c>
      <c r="I6850">
        <v>1.9166937813469676E-7</v>
      </c>
      <c r="J6850">
        <v>6.7026032110518993E-6</v>
      </c>
      <c r="K6850">
        <v>2.2953505623734078</v>
      </c>
      <c r="L6850">
        <v>-0.59006662058683468</v>
      </c>
      <c r="M6850">
        <v>0</v>
      </c>
      <c r="N6850" t="s">
        <v>466</v>
      </c>
      <c r="O6850" t="s">
        <v>467</v>
      </c>
    </row>
    <row r="6851" spans="1:15" x14ac:dyDescent="0.15">
      <c r="A6851">
        <v>340</v>
      </c>
      <c r="B6851" t="s">
        <v>336</v>
      </c>
      <c r="C6851" t="s">
        <v>461</v>
      </c>
      <c r="D6851">
        <v>0</v>
      </c>
      <c r="E6851">
        <v>100000</v>
      </c>
      <c r="F6851">
        <v>12000000</v>
      </c>
      <c r="G6851">
        <v>100000</v>
      </c>
      <c r="H6851">
        <v>-2740220.4126708186</v>
      </c>
      <c r="I6851">
        <v>-3.7178978681623228E-6</v>
      </c>
      <c r="J6851">
        <v>2.5354576364021176E-6</v>
      </c>
      <c r="K6851">
        <v>-0.55327738950941197</v>
      </c>
      <c r="L6851">
        <v>-2840.2204126708184</v>
      </c>
      <c r="M6851">
        <v>0</v>
      </c>
      <c r="O6851" t="s">
        <v>462</v>
      </c>
    </row>
    <row r="6852" spans="1:15" x14ac:dyDescent="0.15">
      <c r="A6852">
        <v>340</v>
      </c>
      <c r="B6852" t="s">
        <v>336</v>
      </c>
      <c r="C6852" t="s">
        <v>461</v>
      </c>
      <c r="D6852">
        <v>0</v>
      </c>
      <c r="E6852">
        <v>100000</v>
      </c>
      <c r="F6852">
        <v>12000000</v>
      </c>
      <c r="G6852">
        <v>12000000</v>
      </c>
      <c r="H6852">
        <v>1.2352487245926097E+19</v>
      </c>
      <c r="I6852">
        <v>536.87091574664453</v>
      </c>
      <c r="J6852">
        <v>536.87092200000006</v>
      </c>
      <c r="K6852">
        <v>2494088382734.5259</v>
      </c>
      <c r="L6852">
        <v>102937393715950.81</v>
      </c>
      <c r="M6852">
        <v>5</v>
      </c>
      <c r="O6852" t="s">
        <v>463</v>
      </c>
    </row>
    <row r="6853" spans="1:15" x14ac:dyDescent="0.15">
      <c r="A6853">
        <v>340</v>
      </c>
      <c r="B6853" t="s">
        <v>336</v>
      </c>
      <c r="C6853" t="s">
        <v>464</v>
      </c>
      <c r="D6853">
        <v>1</v>
      </c>
      <c r="E6853">
        <v>100000</v>
      </c>
      <c r="F6853">
        <v>12000000</v>
      </c>
      <c r="G6853">
        <v>6050000</v>
      </c>
      <c r="H6853">
        <v>12114278329214.303</v>
      </c>
      <c r="I6853">
        <v>4.0866041924415399E-3</v>
      </c>
      <c r="J6853">
        <v>4.0928575479461044E-3</v>
      </c>
      <c r="K6853">
        <v>2445991.6650446854</v>
      </c>
      <c r="L6853">
        <v>200235905.44155872</v>
      </c>
      <c r="M6853">
        <v>0</v>
      </c>
    </row>
    <row r="6854" spans="1:15" x14ac:dyDescent="0.15">
      <c r="A6854">
        <v>340</v>
      </c>
      <c r="B6854" t="s">
        <v>336</v>
      </c>
      <c r="C6854" t="s">
        <v>464</v>
      </c>
      <c r="D6854">
        <v>2</v>
      </c>
      <c r="E6854">
        <v>100000</v>
      </c>
      <c r="F6854">
        <v>6050000</v>
      </c>
      <c r="G6854">
        <v>3075000</v>
      </c>
      <c r="H6854">
        <v>26507036222.16127</v>
      </c>
      <c r="I6854">
        <v>3.7488300844171234E-5</v>
      </c>
      <c r="J6854">
        <v>4.3741656348735677E-5</v>
      </c>
      <c r="K6854">
        <v>5352.030711403434</v>
      </c>
      <c r="L6854">
        <v>861917.43811906572</v>
      </c>
      <c r="M6854">
        <v>0</v>
      </c>
    </row>
    <row r="6855" spans="1:15" x14ac:dyDescent="0.15">
      <c r="A6855">
        <v>340</v>
      </c>
      <c r="B6855" t="s">
        <v>336</v>
      </c>
      <c r="C6855" t="s">
        <v>464</v>
      </c>
      <c r="D6855">
        <v>3</v>
      </c>
      <c r="E6855">
        <v>100000</v>
      </c>
      <c r="F6855">
        <v>3075000</v>
      </c>
      <c r="G6855">
        <v>1587500</v>
      </c>
      <c r="H6855">
        <v>41159805.19351428</v>
      </c>
      <c r="I6855">
        <v>3.105859756578207E-7</v>
      </c>
      <c r="J6855">
        <v>6.5639414802222611E-6</v>
      </c>
      <c r="K6855">
        <v>8.3105685458300407</v>
      </c>
      <c r="L6855">
        <v>2492.7436342371202</v>
      </c>
      <c r="M6855">
        <v>0</v>
      </c>
    </row>
    <row r="6856" spans="1:15" x14ac:dyDescent="0.15">
      <c r="A6856">
        <v>340</v>
      </c>
      <c r="B6856" t="s">
        <v>336</v>
      </c>
      <c r="C6856" t="s">
        <v>464</v>
      </c>
      <c r="D6856">
        <v>4</v>
      </c>
      <c r="E6856">
        <v>100000</v>
      </c>
      <c r="F6856">
        <v>1587500</v>
      </c>
      <c r="G6856">
        <v>843750</v>
      </c>
      <c r="H6856">
        <v>-32066470.333089218</v>
      </c>
      <c r="I6856">
        <v>-2.2120039961057087E-6</v>
      </c>
      <c r="J6856">
        <v>4.0413515084587317E-6</v>
      </c>
      <c r="K6856">
        <v>-6.4745350098973606</v>
      </c>
      <c r="L6856">
        <v>-3900.470557995759</v>
      </c>
      <c r="M6856">
        <v>0</v>
      </c>
    </row>
    <row r="6857" spans="1:15" x14ac:dyDescent="0.15">
      <c r="A6857">
        <v>340</v>
      </c>
      <c r="B6857" t="s">
        <v>336</v>
      </c>
      <c r="C6857" t="s">
        <v>464</v>
      </c>
      <c r="D6857">
        <v>5</v>
      </c>
      <c r="E6857">
        <v>843750</v>
      </c>
      <c r="F6857">
        <v>1587500</v>
      </c>
      <c r="G6857">
        <v>1215625</v>
      </c>
      <c r="H6857">
        <v>-67135097.633976519</v>
      </c>
      <c r="I6857">
        <v>-1.1143165234200415E-6</v>
      </c>
      <c r="J6857">
        <v>5.1390389811443989E-6</v>
      </c>
      <c r="K6857">
        <v>-13.55523497001559</v>
      </c>
      <c r="L6857">
        <v>-5622.6815534376574</v>
      </c>
      <c r="M6857">
        <v>0</v>
      </c>
    </row>
    <row r="6858" spans="1:15" x14ac:dyDescent="0.15">
      <c r="A6858">
        <v>340</v>
      </c>
      <c r="B6858" t="s">
        <v>336</v>
      </c>
      <c r="C6858" t="s">
        <v>464</v>
      </c>
      <c r="D6858">
        <v>6</v>
      </c>
      <c r="E6858">
        <v>1215625</v>
      </c>
      <c r="F6858">
        <v>1587500</v>
      </c>
      <c r="G6858">
        <v>1401562.5</v>
      </c>
      <c r="H6858">
        <v>-42034385.851432733</v>
      </c>
      <c r="I6858">
        <v>-4.4827720673177306E-7</v>
      </c>
      <c r="J6858">
        <v>5.8050782978326673E-6</v>
      </c>
      <c r="K6858">
        <v>-8.4871549624157474</v>
      </c>
      <c r="L6858">
        <v>-3099.1089124768059</v>
      </c>
      <c r="M6858">
        <v>0</v>
      </c>
    </row>
    <row r="6859" spans="1:15" x14ac:dyDescent="0.15">
      <c r="A6859">
        <v>340</v>
      </c>
      <c r="B6859" t="s">
        <v>336</v>
      </c>
      <c r="C6859" t="s">
        <v>464</v>
      </c>
      <c r="D6859">
        <v>7</v>
      </c>
      <c r="E6859">
        <v>1401562.5</v>
      </c>
      <c r="F6859">
        <v>1587500</v>
      </c>
      <c r="G6859">
        <v>1494531.25</v>
      </c>
      <c r="H6859">
        <v>-9164315.2221934889</v>
      </c>
      <c r="I6859">
        <v>-8.1450173576926393E-8</v>
      </c>
      <c r="J6859">
        <v>6.171905330987514E-6</v>
      </c>
      <c r="K6859">
        <v>-1.8503651674627848</v>
      </c>
      <c r="L6859">
        <v>-713.18993645622925</v>
      </c>
      <c r="M6859">
        <v>0</v>
      </c>
    </row>
    <row r="6860" spans="1:15" x14ac:dyDescent="0.15">
      <c r="A6860">
        <v>340</v>
      </c>
      <c r="B6860" t="s">
        <v>336</v>
      </c>
      <c r="C6860" t="s">
        <v>464</v>
      </c>
      <c r="D6860">
        <v>8</v>
      </c>
      <c r="E6860">
        <v>1494531.25</v>
      </c>
      <c r="F6860">
        <v>1587500</v>
      </c>
      <c r="G6860">
        <v>1541015.625</v>
      </c>
      <c r="H6860">
        <v>13619820.730636209</v>
      </c>
      <c r="I6860">
        <v>1.1130610932347439E-7</v>
      </c>
      <c r="J6860">
        <v>6.3646616138879148E-6</v>
      </c>
      <c r="K6860">
        <v>2.749975448904816</v>
      </c>
      <c r="L6860">
        <v>783.82106642404801</v>
      </c>
      <c r="M6860">
        <v>0</v>
      </c>
    </row>
    <row r="6861" spans="1:15" x14ac:dyDescent="0.15">
      <c r="A6861">
        <v>340</v>
      </c>
      <c r="B6861" t="s">
        <v>336</v>
      </c>
      <c r="C6861" t="s">
        <v>464</v>
      </c>
      <c r="D6861">
        <v>9</v>
      </c>
      <c r="E6861">
        <v>1494531.25</v>
      </c>
      <c r="F6861">
        <v>1541015.625</v>
      </c>
      <c r="G6861">
        <v>1517773.4375</v>
      </c>
      <c r="H6861">
        <v>1658471.1581071762</v>
      </c>
      <c r="I6861">
        <v>1.4126679485468786E-8</v>
      </c>
      <c r="J6861">
        <v>6.2674821840499092E-6</v>
      </c>
      <c r="K6861">
        <v>0.33486160043594271</v>
      </c>
      <c r="L6861">
        <v>9.2700081007430466</v>
      </c>
      <c r="M6861">
        <v>0</v>
      </c>
    </row>
    <row r="6862" spans="1:15" x14ac:dyDescent="0.15">
      <c r="A6862">
        <v>340</v>
      </c>
      <c r="B6862" t="s">
        <v>336</v>
      </c>
      <c r="C6862" t="s">
        <v>464</v>
      </c>
      <c r="D6862">
        <v>10</v>
      </c>
      <c r="E6862">
        <v>1494531.25</v>
      </c>
      <c r="F6862">
        <v>1517773.4375</v>
      </c>
      <c r="G6862">
        <v>1506152.34375</v>
      </c>
      <c r="H6862">
        <v>-3892182.0754331122</v>
      </c>
      <c r="I6862">
        <v>-3.3860570676326708E-8</v>
      </c>
      <c r="J6862">
        <v>6.2194949338881137E-6</v>
      </c>
      <c r="K6862">
        <v>-0.78586975275176574</v>
      </c>
      <c r="L6862">
        <v>-358.41888382568288</v>
      </c>
      <c r="M6862">
        <v>0</v>
      </c>
    </row>
    <row r="6863" spans="1:15" x14ac:dyDescent="0.15">
      <c r="A6863">
        <v>340</v>
      </c>
      <c r="B6863" t="s">
        <v>336</v>
      </c>
      <c r="C6863" t="s">
        <v>464</v>
      </c>
      <c r="D6863">
        <v>11</v>
      </c>
      <c r="E6863">
        <v>1506152.34375</v>
      </c>
      <c r="F6863">
        <v>1517773.4375</v>
      </c>
      <c r="G6863">
        <v>1511962.890625</v>
      </c>
      <c r="H6863">
        <v>-1152059.2854160641</v>
      </c>
      <c r="I6863">
        <v>-9.9169117444154782E-9</v>
      </c>
      <c r="J6863">
        <v>6.2434385928200249E-6</v>
      </c>
      <c r="K6863">
        <v>-0.23261207421406435</v>
      </c>
      <c r="L6863">
        <v>-176.19626728668172</v>
      </c>
      <c r="M6863">
        <v>0</v>
      </c>
    </row>
    <row r="6864" spans="1:15" x14ac:dyDescent="0.15">
      <c r="A6864">
        <v>340</v>
      </c>
      <c r="B6864" t="s">
        <v>336</v>
      </c>
      <c r="C6864" t="s">
        <v>464</v>
      </c>
      <c r="D6864">
        <v>12</v>
      </c>
      <c r="E6864">
        <v>1511962.890625</v>
      </c>
      <c r="F6864">
        <v>1517773.4375</v>
      </c>
      <c r="G6864">
        <v>1514868.1640625</v>
      </c>
      <c r="H6864">
        <v>244346.18025992526</v>
      </c>
      <c r="I6864">
        <v>2.0922748454982074E-9</v>
      </c>
      <c r="J6864">
        <v>6.2554477794099386E-6</v>
      </c>
      <c r="K6864">
        <v>4.9335891421610295E-2</v>
      </c>
      <c r="L6864">
        <v>-83.870135629185739</v>
      </c>
      <c r="M6864">
        <v>0</v>
      </c>
    </row>
    <row r="6865" spans="1:15" x14ac:dyDescent="0.15">
      <c r="A6865">
        <v>340</v>
      </c>
      <c r="B6865" t="s">
        <v>336</v>
      </c>
      <c r="C6865" t="s">
        <v>464</v>
      </c>
      <c r="D6865">
        <v>13</v>
      </c>
      <c r="E6865">
        <v>1514868.1640625</v>
      </c>
      <c r="F6865">
        <v>1517773.4375</v>
      </c>
      <c r="G6865">
        <v>1516320.80078125</v>
      </c>
      <c r="H6865">
        <v>949177.40670344769</v>
      </c>
      <c r="I6865">
        <v>8.106234388422557E-9</v>
      </c>
      <c r="J6865">
        <v>6.2614617389528629E-6</v>
      </c>
      <c r="K6865">
        <v>0.19164823213996107</v>
      </c>
      <c r="L6865">
        <v>-37.402599356652928</v>
      </c>
      <c r="M6865">
        <v>0</v>
      </c>
    </row>
    <row r="6866" spans="1:15" x14ac:dyDescent="0.15">
      <c r="A6866">
        <v>340</v>
      </c>
      <c r="B6866" t="s">
        <v>336</v>
      </c>
      <c r="C6866" t="s">
        <v>464</v>
      </c>
      <c r="D6866">
        <v>14</v>
      </c>
      <c r="E6866">
        <v>1516320.80078125</v>
      </c>
      <c r="F6866">
        <v>1517773.4375</v>
      </c>
      <c r="G6866">
        <v>1517047.119140625</v>
      </c>
      <c r="H6866">
        <v>1303282.7745157364</v>
      </c>
      <c r="I6866">
        <v>1.1115790872308924E-8</v>
      </c>
      <c r="J6866">
        <v>6.2644712954367493E-6</v>
      </c>
      <c r="K6866">
        <v>0.26314558053154424</v>
      </c>
      <c r="L6866">
        <v>-14.090817742429884</v>
      </c>
      <c r="M6866">
        <v>0</v>
      </c>
    </row>
    <row r="6867" spans="1:15" x14ac:dyDescent="0.15">
      <c r="A6867">
        <v>340</v>
      </c>
      <c r="B6867" t="s">
        <v>336</v>
      </c>
      <c r="C6867" t="s">
        <v>464</v>
      </c>
      <c r="D6867">
        <v>15</v>
      </c>
      <c r="E6867">
        <v>1517047.119140625</v>
      </c>
      <c r="F6867">
        <v>1517773.4375</v>
      </c>
      <c r="G6867">
        <v>1517410.2783203125</v>
      </c>
      <c r="H6867">
        <v>1480710.6889888698</v>
      </c>
      <c r="I6867">
        <v>1.262080735800216E-8</v>
      </c>
      <c r="J6867">
        <v>6.2659763119224426E-6</v>
      </c>
      <c r="K6867">
        <v>0.29897001746073049</v>
      </c>
      <c r="L6867">
        <v>-2.4185673351354318</v>
      </c>
      <c r="M6867">
        <v>0</v>
      </c>
    </row>
    <row r="6868" spans="1:15" x14ac:dyDescent="0.15">
      <c r="A6868">
        <v>340</v>
      </c>
      <c r="B6868" t="s">
        <v>336</v>
      </c>
      <c r="C6868" t="s">
        <v>464</v>
      </c>
      <c r="D6868">
        <v>16</v>
      </c>
      <c r="E6868">
        <v>1517410.2783203125</v>
      </c>
      <c r="F6868">
        <v>1517773.4375</v>
      </c>
      <c r="G6868">
        <v>1517591.8579101563</v>
      </c>
      <c r="H6868">
        <v>1569569.8907598315</v>
      </c>
      <c r="I6868">
        <v>1.3373810645764602E-8</v>
      </c>
      <c r="J6868">
        <v>6.266729315210205E-6</v>
      </c>
      <c r="K6868">
        <v>0.31691156222201822</v>
      </c>
      <c r="L6868">
        <v>3.4250337189640123</v>
      </c>
      <c r="M6868">
        <v>0</v>
      </c>
    </row>
    <row r="6869" spans="1:15" x14ac:dyDescent="0.15">
      <c r="A6869">
        <v>340</v>
      </c>
      <c r="B6869" t="s">
        <v>336</v>
      </c>
      <c r="C6869" t="s">
        <v>464</v>
      </c>
      <c r="D6869">
        <v>17</v>
      </c>
      <c r="E6869">
        <v>1517410.2783203125</v>
      </c>
      <c r="F6869">
        <v>1517591.8579101563</v>
      </c>
      <c r="G6869">
        <v>1517501.0681152344</v>
      </c>
      <c r="H6869">
        <v>1525145.3073185112</v>
      </c>
      <c r="I6869">
        <v>1.2997412901589551E-8</v>
      </c>
      <c r="J6869">
        <v>6.2663529174660299E-6</v>
      </c>
      <c r="K6869">
        <v>0.30794180291258361</v>
      </c>
      <c r="L6869">
        <v>0.5037386374146744</v>
      </c>
      <c r="M6869">
        <v>0</v>
      </c>
    </row>
    <row r="6870" spans="1:15" x14ac:dyDescent="0.15">
      <c r="A6870">
        <v>340</v>
      </c>
      <c r="B6870" t="s">
        <v>336</v>
      </c>
      <c r="C6870" t="s">
        <v>465</v>
      </c>
      <c r="D6870">
        <v>17</v>
      </c>
      <c r="E6870">
        <v>1517410.2783203125</v>
      </c>
      <c r="F6870">
        <v>1517591.8579101563</v>
      </c>
      <c r="G6870">
        <v>1517501.0681152344</v>
      </c>
      <c r="H6870">
        <v>1525145.3073185112</v>
      </c>
      <c r="I6870">
        <v>1.2997412901589551E-8</v>
      </c>
      <c r="J6870">
        <v>6.2663529174660299E-6</v>
      </c>
      <c r="K6870">
        <v>0.30794180291258361</v>
      </c>
      <c r="L6870">
        <v>0.5037386374146744</v>
      </c>
      <c r="M6870">
        <v>0</v>
      </c>
      <c r="N6870" t="s">
        <v>466</v>
      </c>
      <c r="O6870" t="s">
        <v>467</v>
      </c>
    </row>
    <row r="6871" spans="1:15" x14ac:dyDescent="0.15">
      <c r="A6871">
        <v>341</v>
      </c>
      <c r="B6871" t="s">
        <v>337</v>
      </c>
      <c r="C6871" t="s">
        <v>461</v>
      </c>
      <c r="D6871">
        <v>0</v>
      </c>
      <c r="E6871">
        <v>100000</v>
      </c>
      <c r="F6871">
        <v>12000000</v>
      </c>
      <c r="G6871">
        <v>100000</v>
      </c>
      <c r="H6871">
        <v>-2978.7098904588611</v>
      </c>
      <c r="I6871">
        <v>-2.1878185166083787E-5</v>
      </c>
      <c r="J6871">
        <v>-1.5698960167885692E-5</v>
      </c>
      <c r="K6871">
        <v>-2.3488713575040839E-4</v>
      </c>
      <c r="L6871">
        <v>-102.97870989045886</v>
      </c>
      <c r="M6871">
        <v>0</v>
      </c>
      <c r="O6871" t="s">
        <v>462</v>
      </c>
    </row>
    <row r="6872" spans="1:15" x14ac:dyDescent="0.15">
      <c r="A6872">
        <v>341</v>
      </c>
      <c r="B6872" t="s">
        <v>337</v>
      </c>
      <c r="C6872" t="s">
        <v>461</v>
      </c>
      <c r="D6872">
        <v>0</v>
      </c>
      <c r="E6872">
        <v>100000</v>
      </c>
      <c r="F6872">
        <v>12000000</v>
      </c>
      <c r="G6872">
        <v>12000000</v>
      </c>
      <c r="H6872">
        <v>-8039.8156779186338</v>
      </c>
      <c r="I6872">
        <v>-1.4949334816164836E-5</v>
      </c>
      <c r="J6872">
        <v>-8.7701098179667412E-6</v>
      </c>
      <c r="K6872">
        <v>-6.3398227621845583E-4</v>
      </c>
      <c r="L6872">
        <v>-100.06699846398266</v>
      </c>
      <c r="M6872">
        <v>0</v>
      </c>
      <c r="O6872" t="s">
        <v>463</v>
      </c>
    </row>
    <row r="6873" spans="1:15" x14ac:dyDescent="0.15">
      <c r="A6873">
        <v>341</v>
      </c>
      <c r="B6873" t="s">
        <v>337</v>
      </c>
      <c r="C6873" t="s">
        <v>461</v>
      </c>
      <c r="D6873">
        <v>1</v>
      </c>
      <c r="E6873">
        <v>100000</v>
      </c>
      <c r="F6873">
        <v>18000000</v>
      </c>
      <c r="G6873">
        <v>18000000</v>
      </c>
      <c r="H6873">
        <v>-17538.240983935735</v>
      </c>
      <c r="I6873">
        <v>-1.1417496265826733E-5</v>
      </c>
      <c r="J6873">
        <v>-5.2382712676286377E-6</v>
      </c>
      <c r="K6873">
        <v>-1.3829836883451887E-3</v>
      </c>
      <c r="L6873">
        <v>-100.09743467213298</v>
      </c>
      <c r="M6873">
        <v>0</v>
      </c>
      <c r="O6873" t="s">
        <v>468</v>
      </c>
    </row>
    <row r="6874" spans="1:15" x14ac:dyDescent="0.15">
      <c r="A6874">
        <v>341</v>
      </c>
      <c r="B6874" t="s">
        <v>337</v>
      </c>
      <c r="C6874" t="s">
        <v>461</v>
      </c>
      <c r="D6874">
        <v>2</v>
      </c>
      <c r="E6874">
        <v>100000</v>
      </c>
      <c r="F6874">
        <v>27000000</v>
      </c>
      <c r="G6874">
        <v>27000000</v>
      </c>
      <c r="H6874">
        <v>-185568.13317912127</v>
      </c>
      <c r="I6874">
        <v>-6.00759313067042E-6</v>
      </c>
      <c r="J6874">
        <v>1.7163186752767514E-7</v>
      </c>
      <c r="K6874">
        <v>-1.4633035405230279E-2</v>
      </c>
      <c r="L6874">
        <v>-100.6872893821449</v>
      </c>
      <c r="M6874">
        <v>0</v>
      </c>
      <c r="O6874" t="s">
        <v>471</v>
      </c>
    </row>
    <row r="6875" spans="1:15" x14ac:dyDescent="0.15">
      <c r="A6875">
        <v>341</v>
      </c>
      <c r="B6875" t="s">
        <v>337</v>
      </c>
      <c r="C6875" t="s">
        <v>461</v>
      </c>
      <c r="D6875">
        <v>3</v>
      </c>
      <c r="E6875">
        <v>100000</v>
      </c>
      <c r="F6875">
        <v>40500000</v>
      </c>
      <c r="G6875">
        <v>40500000</v>
      </c>
      <c r="H6875">
        <v>554199811895556.94</v>
      </c>
      <c r="I6875">
        <v>9.2076309883371052E-2</v>
      </c>
      <c r="J6875">
        <v>9.2082489108369248E-2</v>
      </c>
      <c r="K6875">
        <v>43701606.143829443</v>
      </c>
      <c r="L6875">
        <v>1368394497.27298</v>
      </c>
      <c r="M6875">
        <v>0</v>
      </c>
      <c r="O6875" t="s">
        <v>472</v>
      </c>
    </row>
    <row r="6876" spans="1:15" x14ac:dyDescent="0.15">
      <c r="A6876">
        <v>341</v>
      </c>
      <c r="B6876" t="s">
        <v>337</v>
      </c>
      <c r="C6876" t="s">
        <v>464</v>
      </c>
      <c r="D6876">
        <v>1</v>
      </c>
      <c r="E6876">
        <v>100000</v>
      </c>
      <c r="F6876">
        <v>40500000</v>
      </c>
      <c r="G6876">
        <v>20300000</v>
      </c>
      <c r="H6876">
        <v>-26190.353854482757</v>
      </c>
      <c r="I6876">
        <v>-1.0050532695408678E-5</v>
      </c>
      <c r="J6876">
        <v>-3.8713076972105834E-6</v>
      </c>
      <c r="K6876">
        <v>-2.0652488585323294E-3</v>
      </c>
      <c r="L6876">
        <v>-100.12901652145065</v>
      </c>
      <c r="M6876">
        <v>0</v>
      </c>
    </row>
    <row r="6877" spans="1:15" x14ac:dyDescent="0.15">
      <c r="A6877">
        <v>341</v>
      </c>
      <c r="B6877" t="s">
        <v>337</v>
      </c>
      <c r="C6877" t="s">
        <v>464</v>
      </c>
      <c r="D6877">
        <v>2</v>
      </c>
      <c r="E6877">
        <v>20300000</v>
      </c>
      <c r="F6877">
        <v>40500000</v>
      </c>
      <c r="G6877">
        <v>30400000</v>
      </c>
      <c r="H6877">
        <v>-4946590.7074750382</v>
      </c>
      <c r="I6877">
        <v>-3.3304167823376354E-6</v>
      </c>
      <c r="J6877">
        <v>2.8488082158604597E-6</v>
      </c>
      <c r="K6877">
        <v>-0.39006501664699289</v>
      </c>
      <c r="L6877">
        <v>-116.27167995879947</v>
      </c>
      <c r="M6877">
        <v>0</v>
      </c>
    </row>
    <row r="6878" spans="1:15" x14ac:dyDescent="0.15">
      <c r="A6878">
        <v>341</v>
      </c>
      <c r="B6878" t="s">
        <v>337</v>
      </c>
      <c r="C6878" t="s">
        <v>464</v>
      </c>
      <c r="D6878">
        <v>3</v>
      </c>
      <c r="E6878">
        <v>30400000</v>
      </c>
      <c r="F6878">
        <v>40500000</v>
      </c>
      <c r="G6878">
        <v>35450000</v>
      </c>
      <c r="H6878">
        <v>369726093585.57385</v>
      </c>
      <c r="I6878">
        <v>2.6332265564993855E-4</v>
      </c>
      <c r="J6878">
        <v>2.6950188064813667E-4</v>
      </c>
      <c r="K6878">
        <v>29154.871178517104</v>
      </c>
      <c r="L6878">
        <v>1042850.8986899122</v>
      </c>
      <c r="M6878">
        <v>0</v>
      </c>
    </row>
    <row r="6879" spans="1:15" x14ac:dyDescent="0.15">
      <c r="A6879">
        <v>341</v>
      </c>
      <c r="B6879" t="s">
        <v>337</v>
      </c>
      <c r="C6879" t="s">
        <v>464</v>
      </c>
      <c r="D6879">
        <v>4</v>
      </c>
      <c r="E6879">
        <v>30400000</v>
      </c>
      <c r="F6879">
        <v>35450000</v>
      </c>
      <c r="G6879">
        <v>32925000</v>
      </c>
      <c r="H6879">
        <v>4289338408.5925856</v>
      </c>
      <c r="I6879">
        <v>9.7255240972177789E-6</v>
      </c>
      <c r="J6879">
        <v>1.5904749095415874E-5</v>
      </c>
      <c r="K6879">
        <v>338.23717317543924</v>
      </c>
      <c r="L6879">
        <v>12927.603367023798</v>
      </c>
      <c r="M6879">
        <v>0</v>
      </c>
    </row>
    <row r="6880" spans="1:15" x14ac:dyDescent="0.15">
      <c r="A6880">
        <v>341</v>
      </c>
      <c r="B6880" t="s">
        <v>337</v>
      </c>
      <c r="C6880" t="s">
        <v>464</v>
      </c>
      <c r="D6880">
        <v>5</v>
      </c>
      <c r="E6880">
        <v>30400000</v>
      </c>
      <c r="F6880">
        <v>32925000</v>
      </c>
      <c r="G6880">
        <v>31662500</v>
      </c>
      <c r="H6880">
        <v>-53344778.901891798</v>
      </c>
      <c r="I6880">
        <v>-6.2897554442822136E-7</v>
      </c>
      <c r="J6880">
        <v>5.5502494537698737E-6</v>
      </c>
      <c r="K6880">
        <v>-4.2065198640657053</v>
      </c>
      <c r="L6880">
        <v>-268.47936486977278</v>
      </c>
      <c r="M6880">
        <v>0</v>
      </c>
    </row>
    <row r="6881" spans="1:15" x14ac:dyDescent="0.15">
      <c r="A6881">
        <v>341</v>
      </c>
      <c r="B6881" t="s">
        <v>337</v>
      </c>
      <c r="C6881" t="s">
        <v>464</v>
      </c>
      <c r="D6881">
        <v>6</v>
      </c>
      <c r="E6881">
        <v>31662500</v>
      </c>
      <c r="F6881">
        <v>32925000</v>
      </c>
      <c r="G6881">
        <v>32293750</v>
      </c>
      <c r="H6881">
        <v>354103666.56534302</v>
      </c>
      <c r="I6881">
        <v>1.7195723588120381E-6</v>
      </c>
      <c r="J6881">
        <v>7.8987973570101332E-6</v>
      </c>
      <c r="K6881">
        <v>27.922959622441887</v>
      </c>
      <c r="L6881">
        <v>996.50835398596644</v>
      </c>
      <c r="M6881">
        <v>0</v>
      </c>
    </row>
    <row r="6882" spans="1:15" x14ac:dyDescent="0.15">
      <c r="A6882">
        <v>341</v>
      </c>
      <c r="B6882" t="s">
        <v>337</v>
      </c>
      <c r="C6882" t="s">
        <v>464</v>
      </c>
      <c r="D6882">
        <v>7</v>
      </c>
      <c r="E6882">
        <v>31662500</v>
      </c>
      <c r="F6882">
        <v>32293750</v>
      </c>
      <c r="G6882">
        <v>31978125</v>
      </c>
      <c r="H6882">
        <v>55192180.245739505</v>
      </c>
      <c r="I6882">
        <v>3.9857407541539678E-7</v>
      </c>
      <c r="J6882">
        <v>6.5777990736134918E-6</v>
      </c>
      <c r="K6882">
        <v>4.3521972969797904</v>
      </c>
      <c r="L6882">
        <v>72.593547138049857</v>
      </c>
      <c r="M6882">
        <v>0</v>
      </c>
    </row>
    <row r="6883" spans="1:15" x14ac:dyDescent="0.15">
      <c r="A6883">
        <v>341</v>
      </c>
      <c r="B6883" t="s">
        <v>337</v>
      </c>
      <c r="C6883" t="s">
        <v>464</v>
      </c>
      <c r="D6883">
        <v>8</v>
      </c>
      <c r="E6883">
        <v>31662500</v>
      </c>
      <c r="F6883">
        <v>31978125</v>
      </c>
      <c r="G6883">
        <v>31820312.5</v>
      </c>
      <c r="H6883">
        <v>-15219381.040837387</v>
      </c>
      <c r="I6883">
        <v>-1.3778561603143095E-7</v>
      </c>
      <c r="J6883">
        <v>6.0414393821666641E-6</v>
      </c>
      <c r="K6883">
        <v>-1.2001292344806598</v>
      </c>
      <c r="L6883">
        <v>-147.82913757002666</v>
      </c>
      <c r="M6883">
        <v>0</v>
      </c>
    </row>
    <row r="6884" spans="1:15" x14ac:dyDescent="0.15">
      <c r="A6884">
        <v>341</v>
      </c>
      <c r="B6884" t="s">
        <v>337</v>
      </c>
      <c r="C6884" t="s">
        <v>464</v>
      </c>
      <c r="D6884">
        <v>9</v>
      </c>
      <c r="E6884">
        <v>31820312.5</v>
      </c>
      <c r="F6884">
        <v>31978125</v>
      </c>
      <c r="G6884">
        <v>31899218.75</v>
      </c>
      <c r="H6884">
        <v>15458109.471263019</v>
      </c>
      <c r="I6884">
        <v>1.2448345205475638E-7</v>
      </c>
      <c r="J6884">
        <v>6.3037084502528515E-6</v>
      </c>
      <c r="K6884">
        <v>1.2189542423891102</v>
      </c>
      <c r="L6884">
        <v>-51.540789784191752</v>
      </c>
      <c r="M6884">
        <v>0</v>
      </c>
    </row>
    <row r="6885" spans="1:15" x14ac:dyDescent="0.15">
      <c r="A6885">
        <v>341</v>
      </c>
      <c r="B6885" t="s">
        <v>337</v>
      </c>
      <c r="C6885" t="s">
        <v>464</v>
      </c>
      <c r="D6885">
        <v>10</v>
      </c>
      <c r="E6885">
        <v>31899218.75</v>
      </c>
      <c r="F6885">
        <v>31978125</v>
      </c>
      <c r="G6885">
        <v>31938671.875</v>
      </c>
      <c r="H6885">
        <v>34128689.622304916</v>
      </c>
      <c r="I6885">
        <v>2.6001790111107024E-7</v>
      </c>
      <c r="J6885">
        <v>6.4392428993091653E-6</v>
      </c>
      <c r="K6885">
        <v>2.6912289034844505</v>
      </c>
      <c r="L6885">
        <v>6.8569468257042745</v>
      </c>
      <c r="M6885">
        <v>0</v>
      </c>
    </row>
    <row r="6886" spans="1:15" x14ac:dyDescent="0.15">
      <c r="A6886">
        <v>341</v>
      </c>
      <c r="B6886" t="s">
        <v>337</v>
      </c>
      <c r="C6886" t="s">
        <v>464</v>
      </c>
      <c r="D6886">
        <v>11</v>
      </c>
      <c r="E6886">
        <v>31899218.75</v>
      </c>
      <c r="F6886">
        <v>31938671.875</v>
      </c>
      <c r="G6886">
        <v>31918945.3125</v>
      </c>
      <c r="H6886">
        <v>24502444.357855409</v>
      </c>
      <c r="I6886">
        <v>1.9187694783280887E-7</v>
      </c>
      <c r="J6886">
        <v>6.3711019460309039E-6</v>
      </c>
      <c r="K6886">
        <v>1.9321482070259028</v>
      </c>
      <c r="L6886">
        <v>-23.2354198487259</v>
      </c>
      <c r="M6886">
        <v>0</v>
      </c>
    </row>
    <row r="6887" spans="1:15" x14ac:dyDescent="0.15">
      <c r="A6887">
        <v>341</v>
      </c>
      <c r="B6887" t="s">
        <v>337</v>
      </c>
      <c r="C6887" t="s">
        <v>464</v>
      </c>
      <c r="D6887">
        <v>12</v>
      </c>
      <c r="E6887">
        <v>31918945.3125</v>
      </c>
      <c r="F6887">
        <v>31938671.875</v>
      </c>
      <c r="G6887">
        <v>31928808.59375</v>
      </c>
      <c r="H6887">
        <v>29241837.687889006</v>
      </c>
      <c r="I6887">
        <v>2.2585364383699424E-7</v>
      </c>
      <c r="J6887">
        <v>6.4050786420350893E-6</v>
      </c>
      <c r="K6887">
        <v>2.3058746071872469</v>
      </c>
      <c r="L6887">
        <v>-8.4155063223591853</v>
      </c>
      <c r="M6887">
        <v>0</v>
      </c>
    </row>
    <row r="6888" spans="1:15" x14ac:dyDescent="0.15">
      <c r="A6888">
        <v>341</v>
      </c>
      <c r="B6888" t="s">
        <v>337</v>
      </c>
      <c r="C6888" t="s">
        <v>464</v>
      </c>
      <c r="D6888">
        <v>13</v>
      </c>
      <c r="E6888">
        <v>31928808.59375</v>
      </c>
      <c r="F6888">
        <v>31938671.875</v>
      </c>
      <c r="G6888">
        <v>31933740.234375</v>
      </c>
      <c r="H6888">
        <v>31666697.864136416</v>
      </c>
      <c r="I6888">
        <v>2.4291221961203318E-7</v>
      </c>
      <c r="J6888">
        <v>6.4221372178101283E-6</v>
      </c>
      <c r="K6888">
        <v>2.4970877438604004</v>
      </c>
      <c r="L6888">
        <v>-0.83623893812202554</v>
      </c>
      <c r="M6888">
        <v>0</v>
      </c>
    </row>
    <row r="6889" spans="1:15" x14ac:dyDescent="0.15">
      <c r="A6889">
        <v>341</v>
      </c>
      <c r="B6889" t="s">
        <v>337</v>
      </c>
      <c r="C6889" t="s">
        <v>465</v>
      </c>
      <c r="D6889">
        <v>13</v>
      </c>
      <c r="E6889">
        <v>31928808.59375</v>
      </c>
      <c r="F6889">
        <v>31938671.875</v>
      </c>
      <c r="G6889">
        <v>31933740.234375</v>
      </c>
      <c r="H6889">
        <v>31666697.864136416</v>
      </c>
      <c r="I6889">
        <v>2.4291221961203318E-7</v>
      </c>
      <c r="J6889">
        <v>6.4221372178101283E-6</v>
      </c>
      <c r="K6889">
        <v>2.4970877438604004</v>
      </c>
      <c r="L6889">
        <v>-0.83623893812202554</v>
      </c>
      <c r="M6889">
        <v>0</v>
      </c>
      <c r="N6889" t="s">
        <v>466</v>
      </c>
      <c r="O6889" t="s">
        <v>467</v>
      </c>
    </row>
    <row r="6890" spans="1:15" x14ac:dyDescent="0.15">
      <c r="A6890">
        <v>342</v>
      </c>
      <c r="B6890" t="s">
        <v>338</v>
      </c>
      <c r="C6890" t="s">
        <v>461</v>
      </c>
      <c r="D6890">
        <v>0</v>
      </c>
      <c r="E6890">
        <v>100000</v>
      </c>
      <c r="F6890">
        <v>12000000</v>
      </c>
      <c r="G6890">
        <v>100000</v>
      </c>
      <c r="H6890">
        <v>-2362256.8763954253</v>
      </c>
      <c r="I6890">
        <v>-3.7496223582161057E-6</v>
      </c>
      <c r="J6890">
        <v>2.4052018951051948E-6</v>
      </c>
      <c r="K6890">
        <v>-0.50596733999600274</v>
      </c>
      <c r="L6890">
        <v>-2462.2568763954255</v>
      </c>
      <c r="M6890">
        <v>0</v>
      </c>
      <c r="O6890" t="s">
        <v>462</v>
      </c>
    </row>
    <row r="6891" spans="1:15" x14ac:dyDescent="0.15">
      <c r="A6891">
        <v>342</v>
      </c>
      <c r="B6891" t="s">
        <v>338</v>
      </c>
      <c r="C6891" t="s">
        <v>461</v>
      </c>
      <c r="D6891">
        <v>0</v>
      </c>
      <c r="E6891">
        <v>100000</v>
      </c>
      <c r="F6891">
        <v>12000000</v>
      </c>
      <c r="G6891">
        <v>12000000</v>
      </c>
      <c r="H6891">
        <v>1.2662312747934427E+19</v>
      </c>
      <c r="I6891">
        <v>536.87091584517577</v>
      </c>
      <c r="J6891">
        <v>536.87092200000006</v>
      </c>
      <c r="K6891">
        <v>2712116858792.21</v>
      </c>
      <c r="L6891">
        <v>105519272899353.56</v>
      </c>
      <c r="M6891">
        <v>5</v>
      </c>
      <c r="O6891" t="s">
        <v>463</v>
      </c>
    </row>
    <row r="6892" spans="1:15" x14ac:dyDescent="0.15">
      <c r="A6892">
        <v>342</v>
      </c>
      <c r="B6892" t="s">
        <v>338</v>
      </c>
      <c r="C6892" t="s">
        <v>464</v>
      </c>
      <c r="D6892">
        <v>1</v>
      </c>
      <c r="E6892">
        <v>100000</v>
      </c>
      <c r="F6892">
        <v>12000000</v>
      </c>
      <c r="G6892">
        <v>6050000</v>
      </c>
      <c r="H6892">
        <v>9209555740186.6563</v>
      </c>
      <c r="I6892">
        <v>3.2156346002232368E-3</v>
      </c>
      <c r="J6892">
        <v>3.2217894244765581E-3</v>
      </c>
      <c r="K6892">
        <v>1972577.3547191292</v>
      </c>
      <c r="L6892">
        <v>152223961.82126704</v>
      </c>
      <c r="M6892">
        <v>0</v>
      </c>
    </row>
    <row r="6893" spans="1:15" x14ac:dyDescent="0.15">
      <c r="A6893">
        <v>342</v>
      </c>
      <c r="B6893" t="s">
        <v>338</v>
      </c>
      <c r="C6893" t="s">
        <v>464</v>
      </c>
      <c r="D6893">
        <v>2</v>
      </c>
      <c r="E6893">
        <v>100000</v>
      </c>
      <c r="F6893">
        <v>6050000</v>
      </c>
      <c r="G6893">
        <v>3075000</v>
      </c>
      <c r="H6893">
        <v>21119581896.972694</v>
      </c>
      <c r="I6893">
        <v>3.114676853306644E-5</v>
      </c>
      <c r="J6893">
        <v>3.730159278638774E-5</v>
      </c>
      <c r="K6893">
        <v>4523.5633690035138</v>
      </c>
      <c r="L6893">
        <v>686715.67144626647</v>
      </c>
      <c r="M6893">
        <v>0</v>
      </c>
    </row>
    <row r="6894" spans="1:15" x14ac:dyDescent="0.15">
      <c r="A6894">
        <v>342</v>
      </c>
      <c r="B6894" t="s">
        <v>338</v>
      </c>
      <c r="C6894" t="s">
        <v>464</v>
      </c>
      <c r="D6894">
        <v>3</v>
      </c>
      <c r="E6894">
        <v>100000</v>
      </c>
      <c r="F6894">
        <v>3075000</v>
      </c>
      <c r="G6894">
        <v>1587500</v>
      </c>
      <c r="H6894">
        <v>-1997368.1710899204</v>
      </c>
      <c r="I6894">
        <v>-1.7057174387890362E-8</v>
      </c>
      <c r="J6894">
        <v>6.1377670789334101E-6</v>
      </c>
      <c r="K6894">
        <v>-0.42781251718108243</v>
      </c>
      <c r="L6894">
        <v>-225.81846747023121</v>
      </c>
      <c r="M6894">
        <v>0</v>
      </c>
    </row>
    <row r="6895" spans="1:15" x14ac:dyDescent="0.15">
      <c r="A6895">
        <v>342</v>
      </c>
      <c r="B6895" t="s">
        <v>338</v>
      </c>
      <c r="C6895" t="s">
        <v>464</v>
      </c>
      <c r="D6895">
        <v>4</v>
      </c>
      <c r="E6895">
        <v>1587500</v>
      </c>
      <c r="F6895">
        <v>3075000</v>
      </c>
      <c r="G6895">
        <v>2331250</v>
      </c>
      <c r="H6895">
        <v>2840890496.1485348</v>
      </c>
      <c r="I6895">
        <v>7.1216197367301917E-6</v>
      </c>
      <c r="J6895">
        <v>1.3276443990051492E-5</v>
      </c>
      <c r="K6895">
        <v>608.4849712659227</v>
      </c>
      <c r="L6895">
        <v>121761.2545264787</v>
      </c>
      <c r="M6895">
        <v>0</v>
      </c>
    </row>
    <row r="6896" spans="1:15" x14ac:dyDescent="0.15">
      <c r="A6896">
        <v>342</v>
      </c>
      <c r="B6896" t="s">
        <v>338</v>
      </c>
      <c r="C6896" t="s">
        <v>464</v>
      </c>
      <c r="D6896">
        <v>5</v>
      </c>
      <c r="E6896">
        <v>1587500</v>
      </c>
      <c r="F6896">
        <v>2331250</v>
      </c>
      <c r="G6896">
        <v>1959375</v>
      </c>
      <c r="H6896">
        <v>392640058.6587742</v>
      </c>
      <c r="I6896">
        <v>1.8423668204721699E-6</v>
      </c>
      <c r="J6896">
        <v>7.9971910737934704E-6</v>
      </c>
      <c r="K6896">
        <v>84.098832790189604</v>
      </c>
      <c r="L6896">
        <v>19939.046055950199</v>
      </c>
      <c r="M6896">
        <v>0</v>
      </c>
    </row>
    <row r="6897" spans="1:15" x14ac:dyDescent="0.15">
      <c r="A6897">
        <v>342</v>
      </c>
      <c r="B6897" t="s">
        <v>338</v>
      </c>
      <c r="C6897" t="s">
        <v>464</v>
      </c>
      <c r="D6897">
        <v>6</v>
      </c>
      <c r="E6897">
        <v>1587500</v>
      </c>
      <c r="F6897">
        <v>1959375</v>
      </c>
      <c r="G6897">
        <v>1773437.5</v>
      </c>
      <c r="H6897">
        <v>123851319.07994093</v>
      </c>
      <c r="I6897">
        <v>7.7961217129242491E-7</v>
      </c>
      <c r="J6897">
        <v>6.9344364246137254E-6</v>
      </c>
      <c r="K6897">
        <v>26.527480180518801</v>
      </c>
      <c r="L6897">
        <v>6883.6867146398408</v>
      </c>
      <c r="M6897">
        <v>0</v>
      </c>
    </row>
    <row r="6898" spans="1:15" x14ac:dyDescent="0.15">
      <c r="A6898">
        <v>342</v>
      </c>
      <c r="B6898" t="s">
        <v>338</v>
      </c>
      <c r="C6898" t="s">
        <v>464</v>
      </c>
      <c r="D6898">
        <v>7</v>
      </c>
      <c r="E6898">
        <v>1587500</v>
      </c>
      <c r="F6898">
        <v>1773437.5</v>
      </c>
      <c r="G6898">
        <v>1680468.75</v>
      </c>
      <c r="H6898">
        <v>50574109.708863929</v>
      </c>
      <c r="I6898">
        <v>3.6815501186980425E-7</v>
      </c>
      <c r="J6898">
        <v>6.5229792651911047E-6</v>
      </c>
      <c r="K6898">
        <v>10.832373065670147</v>
      </c>
      <c r="L6898">
        <v>2909.5239622197037</v>
      </c>
      <c r="M6898">
        <v>0</v>
      </c>
    </row>
    <row r="6899" spans="1:15" x14ac:dyDescent="0.15">
      <c r="A6899">
        <v>342</v>
      </c>
      <c r="B6899" t="s">
        <v>338</v>
      </c>
      <c r="C6899" t="s">
        <v>464</v>
      </c>
      <c r="D6899">
        <v>8</v>
      </c>
      <c r="E6899">
        <v>1587500</v>
      </c>
      <c r="F6899">
        <v>1680468.75</v>
      </c>
      <c r="G6899">
        <v>1633984.375</v>
      </c>
      <c r="H6899">
        <v>21906268.115647003</v>
      </c>
      <c r="I6899">
        <v>1.7238041572342716E-7</v>
      </c>
      <c r="J6899">
        <v>6.3272046690447276E-6</v>
      </c>
      <c r="K6899">
        <v>4.6920622047785292</v>
      </c>
      <c r="L6899">
        <v>1240.6657034677582</v>
      </c>
      <c r="M6899">
        <v>0</v>
      </c>
    </row>
    <row r="6900" spans="1:15" x14ac:dyDescent="0.15">
      <c r="A6900">
        <v>342</v>
      </c>
      <c r="B6900" t="s">
        <v>338</v>
      </c>
      <c r="C6900" t="s">
        <v>464</v>
      </c>
      <c r="D6900">
        <v>9</v>
      </c>
      <c r="E6900">
        <v>1587500</v>
      </c>
      <c r="F6900">
        <v>1633984.375</v>
      </c>
      <c r="G6900">
        <v>1610742.1875</v>
      </c>
      <c r="H6900">
        <v>9383667.3500886746</v>
      </c>
      <c r="I6900">
        <v>7.6883244997498873E-8</v>
      </c>
      <c r="J6900">
        <v>6.2317074983187994E-6</v>
      </c>
      <c r="K6900">
        <v>2.0098699916905027</v>
      </c>
      <c r="L6900">
        <v>482.56792569969701</v>
      </c>
      <c r="M6900">
        <v>0</v>
      </c>
    </row>
    <row r="6901" spans="1:15" x14ac:dyDescent="0.15">
      <c r="A6901">
        <v>342</v>
      </c>
      <c r="B6901" t="s">
        <v>338</v>
      </c>
      <c r="C6901" t="s">
        <v>464</v>
      </c>
      <c r="D6901">
        <v>10</v>
      </c>
      <c r="E6901">
        <v>1587500</v>
      </c>
      <c r="F6901">
        <v>1610742.1875</v>
      </c>
      <c r="G6901">
        <v>1599121.09375</v>
      </c>
      <c r="H6901">
        <v>3553476.9348733565</v>
      </c>
      <c r="I6901">
        <v>2.9720067352760379E-8</v>
      </c>
      <c r="J6901">
        <v>6.1845443206740609E-6</v>
      </c>
      <c r="K6901">
        <v>0.76111251508705868</v>
      </c>
      <c r="L6901">
        <v>122.2143744311644</v>
      </c>
      <c r="M6901">
        <v>0</v>
      </c>
    </row>
    <row r="6902" spans="1:15" x14ac:dyDescent="0.15">
      <c r="A6902">
        <v>342</v>
      </c>
      <c r="B6902" t="s">
        <v>338</v>
      </c>
      <c r="C6902" t="s">
        <v>464</v>
      </c>
      <c r="D6902">
        <v>11</v>
      </c>
      <c r="E6902">
        <v>1587500</v>
      </c>
      <c r="F6902">
        <v>1599121.09375</v>
      </c>
      <c r="G6902">
        <v>1593310.546875</v>
      </c>
      <c r="H6902">
        <v>743511.56155951158</v>
      </c>
      <c r="I6902">
        <v>6.2834147190772092E-9</v>
      </c>
      <c r="J6902">
        <v>6.1611076680403777E-6</v>
      </c>
      <c r="K6902">
        <v>0.15925133748899217</v>
      </c>
      <c r="L6902">
        <v>-53.335427106926552</v>
      </c>
      <c r="M6902">
        <v>0</v>
      </c>
    </row>
    <row r="6903" spans="1:15" x14ac:dyDescent="0.15">
      <c r="A6903">
        <v>342</v>
      </c>
      <c r="B6903" t="s">
        <v>338</v>
      </c>
      <c r="C6903" t="s">
        <v>464</v>
      </c>
      <c r="D6903">
        <v>12</v>
      </c>
      <c r="E6903">
        <v>1593310.546875</v>
      </c>
      <c r="F6903">
        <v>1599121.09375</v>
      </c>
      <c r="G6903">
        <v>1596215.8203125</v>
      </c>
      <c r="H6903">
        <v>2139784.4748963644</v>
      </c>
      <c r="I6903">
        <v>1.7989479046524271E-8</v>
      </c>
      <c r="J6903">
        <v>6.1728137323678247E-6</v>
      </c>
      <c r="K6903">
        <v>0.45831639638619348</v>
      </c>
      <c r="L6903">
        <v>34.053581456011813</v>
      </c>
      <c r="M6903">
        <v>0</v>
      </c>
    </row>
    <row r="6904" spans="1:15" x14ac:dyDescent="0.15">
      <c r="A6904">
        <v>342</v>
      </c>
      <c r="B6904" t="s">
        <v>338</v>
      </c>
      <c r="C6904" t="s">
        <v>464</v>
      </c>
      <c r="D6904">
        <v>13</v>
      </c>
      <c r="E6904">
        <v>1593310.546875</v>
      </c>
      <c r="F6904">
        <v>1596215.8203125</v>
      </c>
      <c r="G6904">
        <v>1594763.18359375</v>
      </c>
      <c r="H6904">
        <v>1439469.7577011853</v>
      </c>
      <c r="I6904">
        <v>1.213332785043605E-8</v>
      </c>
      <c r="J6904">
        <v>6.1669575811717365E-6</v>
      </c>
      <c r="K6904">
        <v>0.30831730942830915</v>
      </c>
      <c r="L6904">
        <v>-9.7377107454045753</v>
      </c>
      <c r="M6904">
        <v>0</v>
      </c>
    </row>
    <row r="6905" spans="1:15" x14ac:dyDescent="0.15">
      <c r="A6905">
        <v>342</v>
      </c>
      <c r="B6905" t="s">
        <v>338</v>
      </c>
      <c r="C6905" t="s">
        <v>464</v>
      </c>
      <c r="D6905">
        <v>14</v>
      </c>
      <c r="E6905">
        <v>1594763.18359375</v>
      </c>
      <c r="F6905">
        <v>1596215.8203125</v>
      </c>
      <c r="G6905">
        <v>1595489.501953125</v>
      </c>
      <c r="H6905">
        <v>1789112.4707870311</v>
      </c>
      <c r="I6905">
        <v>1.5060879807649452E-8</v>
      </c>
      <c r="J6905">
        <v>6.1698851331289499E-6</v>
      </c>
      <c r="K6905">
        <v>0.38320662195683275</v>
      </c>
      <c r="L6905">
        <v>12.135646683784616</v>
      </c>
      <c r="M6905">
        <v>0</v>
      </c>
    </row>
    <row r="6906" spans="1:15" x14ac:dyDescent="0.15">
      <c r="A6906">
        <v>342</v>
      </c>
      <c r="B6906" t="s">
        <v>338</v>
      </c>
      <c r="C6906" t="s">
        <v>464</v>
      </c>
      <c r="D6906">
        <v>15</v>
      </c>
      <c r="E6906">
        <v>1594763.18359375</v>
      </c>
      <c r="F6906">
        <v>1595489.501953125</v>
      </c>
      <c r="G6906">
        <v>1595126.3427734375</v>
      </c>
      <c r="H6906">
        <v>1614142.0890691634</v>
      </c>
      <c r="I6906">
        <v>1.3596801919894621E-8</v>
      </c>
      <c r="J6906">
        <v>6.1684210552411951E-6</v>
      </c>
      <c r="K6906">
        <v>0.34573004627173543</v>
      </c>
      <c r="L6906">
        <v>1.1921153695363937</v>
      </c>
      <c r="M6906">
        <v>0</v>
      </c>
    </row>
    <row r="6907" spans="1:15" x14ac:dyDescent="0.15">
      <c r="A6907">
        <v>342</v>
      </c>
      <c r="B6907" t="s">
        <v>338</v>
      </c>
      <c r="C6907" t="s">
        <v>464</v>
      </c>
      <c r="D6907">
        <v>16</v>
      </c>
      <c r="E6907">
        <v>1594763.18359375</v>
      </c>
      <c r="F6907">
        <v>1595126.3427734375</v>
      </c>
      <c r="G6907">
        <v>1594944.7631835938</v>
      </c>
      <c r="H6907">
        <v>1526799.2958017248</v>
      </c>
      <c r="I6907">
        <v>1.2865245882725584E-8</v>
      </c>
      <c r="J6907">
        <v>6.1676894992040261E-6</v>
      </c>
      <c r="K6907">
        <v>0.32702225830043724</v>
      </c>
      <c r="L6907">
        <v>-4.2725910611378817</v>
      </c>
      <c r="M6907">
        <v>0</v>
      </c>
    </row>
    <row r="6908" spans="1:15" x14ac:dyDescent="0.15">
      <c r="A6908">
        <v>342</v>
      </c>
      <c r="B6908" t="s">
        <v>338</v>
      </c>
      <c r="C6908" t="s">
        <v>464</v>
      </c>
      <c r="D6908">
        <v>17</v>
      </c>
      <c r="E6908">
        <v>1594944.7631835938</v>
      </c>
      <c r="F6908">
        <v>1595126.3427734375</v>
      </c>
      <c r="G6908">
        <v>1595035.5529785156</v>
      </c>
      <c r="H6908">
        <v>1570448.6280389833</v>
      </c>
      <c r="I6908">
        <v>1.3230898179740598E-8</v>
      </c>
      <c r="J6908">
        <v>6.1680551515010411E-6</v>
      </c>
      <c r="K6908">
        <v>0.33637142635466988</v>
      </c>
      <c r="L6908">
        <v>-1.5414656365257504</v>
      </c>
      <c r="M6908">
        <v>0</v>
      </c>
    </row>
    <row r="6909" spans="1:15" x14ac:dyDescent="0.15">
      <c r="A6909">
        <v>342</v>
      </c>
      <c r="B6909" t="s">
        <v>338</v>
      </c>
      <c r="C6909" t="s">
        <v>464</v>
      </c>
      <c r="D6909">
        <v>18</v>
      </c>
      <c r="E6909">
        <v>1595035.5529785156</v>
      </c>
      <c r="F6909">
        <v>1595126.3427734375</v>
      </c>
      <c r="G6909">
        <v>1595080.9478759766</v>
      </c>
      <c r="H6909">
        <v>1592293.2432923941</v>
      </c>
      <c r="I6909">
        <v>1.341384711438385E-8</v>
      </c>
      <c r="J6909">
        <v>6.1682381004356843E-6</v>
      </c>
      <c r="K6909">
        <v>0.34105028324929754</v>
      </c>
      <c r="L6909">
        <v>-0.17476884714187074</v>
      </c>
      <c r="M6909">
        <v>0</v>
      </c>
    </row>
    <row r="6910" spans="1:15" x14ac:dyDescent="0.15">
      <c r="A6910">
        <v>342</v>
      </c>
      <c r="B6910" t="s">
        <v>338</v>
      </c>
      <c r="C6910" t="s">
        <v>465</v>
      </c>
      <c r="D6910">
        <v>18</v>
      </c>
      <c r="E6910">
        <v>1595035.5529785156</v>
      </c>
      <c r="F6910">
        <v>1595126.3427734375</v>
      </c>
      <c r="G6910">
        <v>1595080.9478759766</v>
      </c>
      <c r="H6910">
        <v>1592293.2432923941</v>
      </c>
      <c r="I6910">
        <v>1.341384711438385E-8</v>
      </c>
      <c r="J6910">
        <v>6.1682381004356843E-6</v>
      </c>
      <c r="K6910">
        <v>0.34105028324929754</v>
      </c>
      <c r="L6910">
        <v>-0.17476884714187074</v>
      </c>
      <c r="M6910">
        <v>0</v>
      </c>
      <c r="N6910" t="s">
        <v>466</v>
      </c>
      <c r="O6910" t="s">
        <v>467</v>
      </c>
    </row>
    <row r="6911" spans="1:15" x14ac:dyDescent="0.15">
      <c r="A6911">
        <v>343</v>
      </c>
      <c r="B6911" t="s">
        <v>339</v>
      </c>
      <c r="C6911" t="s">
        <v>461</v>
      </c>
      <c r="D6911">
        <v>0</v>
      </c>
      <c r="E6911">
        <v>100000</v>
      </c>
      <c r="F6911">
        <v>12000000</v>
      </c>
      <c r="G6911">
        <v>100000</v>
      </c>
      <c r="H6911">
        <v>-3427562.9563262989</v>
      </c>
      <c r="I6911">
        <v>-3.3268492747016074E-6</v>
      </c>
      <c r="J6911">
        <v>2.4795565283273204E-6</v>
      </c>
      <c r="K6911">
        <v>-0.81694134729287049</v>
      </c>
      <c r="L6911">
        <v>-3527.5629563262987</v>
      </c>
      <c r="M6911">
        <v>0</v>
      </c>
      <c r="O6911" t="s">
        <v>462</v>
      </c>
    </row>
    <row r="6912" spans="1:15" x14ac:dyDescent="0.15">
      <c r="A6912">
        <v>343</v>
      </c>
      <c r="B6912" t="s">
        <v>339</v>
      </c>
      <c r="C6912" t="s">
        <v>461</v>
      </c>
      <c r="D6912">
        <v>0</v>
      </c>
      <c r="E6912">
        <v>100000</v>
      </c>
      <c r="F6912">
        <v>12000000</v>
      </c>
      <c r="G6912">
        <v>12000000</v>
      </c>
      <c r="H6912">
        <v>8.6276996697681377E+18</v>
      </c>
      <c r="I6912">
        <v>352.39902564744904</v>
      </c>
      <c r="J6912">
        <v>352.39903145385483</v>
      </c>
      <c r="K6912">
        <v>2056366194309.9976</v>
      </c>
      <c r="L6912">
        <v>71897497247967.813</v>
      </c>
      <c r="M6912">
        <v>0</v>
      </c>
      <c r="O6912" t="s">
        <v>463</v>
      </c>
    </row>
    <row r="6913" spans="1:13" x14ac:dyDescent="0.15">
      <c r="A6913">
        <v>343</v>
      </c>
      <c r="B6913" t="s">
        <v>339</v>
      </c>
      <c r="C6913" t="s">
        <v>464</v>
      </c>
      <c r="D6913">
        <v>1</v>
      </c>
      <c r="E6913">
        <v>100000</v>
      </c>
      <c r="F6913">
        <v>12000000</v>
      </c>
      <c r="G6913">
        <v>6050000</v>
      </c>
      <c r="H6913">
        <v>7874750212218.4961</v>
      </c>
      <c r="I6913">
        <v>2.6334373485639409E-3</v>
      </c>
      <c r="J6913">
        <v>2.6392437543669698E-3</v>
      </c>
      <c r="K6913">
        <v>1876904.7074950836</v>
      </c>
      <c r="L6913">
        <v>130161060.53253713</v>
      </c>
      <c r="M6913">
        <v>0</v>
      </c>
    </row>
    <row r="6914" spans="1:13" x14ac:dyDescent="0.15">
      <c r="A6914">
        <v>343</v>
      </c>
      <c r="B6914" t="s">
        <v>339</v>
      </c>
      <c r="C6914" t="s">
        <v>464</v>
      </c>
      <c r="D6914">
        <v>2</v>
      </c>
      <c r="E6914">
        <v>100000</v>
      </c>
      <c r="F6914">
        <v>6050000</v>
      </c>
      <c r="G6914">
        <v>3075000</v>
      </c>
      <c r="H6914">
        <v>22256125869.05479</v>
      </c>
      <c r="I6914">
        <v>3.0189952967686078E-5</v>
      </c>
      <c r="J6914">
        <v>3.5996358770715006E-5</v>
      </c>
      <c r="K6914">
        <v>5304.6288819951969</v>
      </c>
      <c r="L6914">
        <v>723676.45102617203</v>
      </c>
      <c r="M6914">
        <v>0</v>
      </c>
    </row>
    <row r="6915" spans="1:13" x14ac:dyDescent="0.15">
      <c r="A6915">
        <v>343</v>
      </c>
      <c r="B6915" t="s">
        <v>339</v>
      </c>
      <c r="C6915" t="s">
        <v>464</v>
      </c>
      <c r="D6915">
        <v>3</v>
      </c>
      <c r="E6915">
        <v>100000</v>
      </c>
      <c r="F6915">
        <v>3075000</v>
      </c>
      <c r="G6915">
        <v>1587500</v>
      </c>
      <c r="H6915">
        <v>48605155.994242109</v>
      </c>
      <c r="I6915">
        <v>3.3990403031348724E-7</v>
      </c>
      <c r="J6915">
        <v>6.1463098333424151E-6</v>
      </c>
      <c r="K6915">
        <v>11.584779661020525</v>
      </c>
      <c r="L6915">
        <v>2961.7421098735185</v>
      </c>
      <c r="M6915">
        <v>0</v>
      </c>
    </row>
    <row r="6916" spans="1:13" x14ac:dyDescent="0.15">
      <c r="A6916">
        <v>343</v>
      </c>
      <c r="B6916" t="s">
        <v>339</v>
      </c>
      <c r="C6916" t="s">
        <v>464</v>
      </c>
      <c r="D6916">
        <v>4</v>
      </c>
      <c r="E6916">
        <v>100000</v>
      </c>
      <c r="F6916">
        <v>1587500</v>
      </c>
      <c r="G6916">
        <v>843750</v>
      </c>
      <c r="H6916">
        <v>-35732569.695825413</v>
      </c>
      <c r="I6916">
        <v>-1.9357909179428105E-6</v>
      </c>
      <c r="J6916">
        <v>3.8706148850861174E-6</v>
      </c>
      <c r="K6916">
        <v>-8.516667381897399</v>
      </c>
      <c r="L6916">
        <v>-4334.9712232089378</v>
      </c>
      <c r="M6916">
        <v>0</v>
      </c>
    </row>
    <row r="6917" spans="1:13" x14ac:dyDescent="0.15">
      <c r="A6917">
        <v>343</v>
      </c>
      <c r="B6917" t="s">
        <v>339</v>
      </c>
      <c r="C6917" t="s">
        <v>464</v>
      </c>
      <c r="D6917">
        <v>5</v>
      </c>
      <c r="E6917">
        <v>843750</v>
      </c>
      <c r="F6917">
        <v>1587500</v>
      </c>
      <c r="G6917">
        <v>1215625</v>
      </c>
      <c r="H6917">
        <v>-63839168.063876718</v>
      </c>
      <c r="I6917">
        <v>-9.3876542726035619E-7</v>
      </c>
      <c r="J6917">
        <v>4.8676403757685717E-6</v>
      </c>
      <c r="K6917">
        <v>-15.215725176367719</v>
      </c>
      <c r="L6917">
        <v>-5351.5511003703214</v>
      </c>
      <c r="M6917">
        <v>0</v>
      </c>
    </row>
    <row r="6918" spans="1:13" x14ac:dyDescent="0.15">
      <c r="A6918">
        <v>343</v>
      </c>
      <c r="B6918" t="s">
        <v>339</v>
      </c>
      <c r="C6918" t="s">
        <v>464</v>
      </c>
      <c r="D6918">
        <v>6</v>
      </c>
      <c r="E6918">
        <v>1215625</v>
      </c>
      <c r="F6918">
        <v>1587500</v>
      </c>
      <c r="G6918">
        <v>1401562.5</v>
      </c>
      <c r="H6918">
        <v>-34901091.018631399</v>
      </c>
      <c r="I6918">
        <v>-3.3923548291753895E-7</v>
      </c>
      <c r="J6918">
        <v>5.4671703201113889E-6</v>
      </c>
      <c r="K6918">
        <v>-8.3184888744717558</v>
      </c>
      <c r="L6918">
        <v>-2590.1558809279927</v>
      </c>
      <c r="M6918">
        <v>0</v>
      </c>
    </row>
    <row r="6919" spans="1:13" x14ac:dyDescent="0.15">
      <c r="A6919">
        <v>343</v>
      </c>
      <c r="B6919" t="s">
        <v>339</v>
      </c>
      <c r="C6919" t="s">
        <v>464</v>
      </c>
      <c r="D6919">
        <v>7</v>
      </c>
      <c r="E6919">
        <v>1401562.5</v>
      </c>
      <c r="F6919">
        <v>1587500</v>
      </c>
      <c r="G6919">
        <v>1494531.25</v>
      </c>
      <c r="H6919">
        <v>-1250444.6159255141</v>
      </c>
      <c r="I6919">
        <v>-1.0223021679262715E-8</v>
      </c>
      <c r="J6919">
        <v>5.7961827813496651E-6</v>
      </c>
      <c r="K6919">
        <v>-0.29803680406915228</v>
      </c>
      <c r="L6919">
        <v>-183.66801402951688</v>
      </c>
      <c r="M6919">
        <v>0</v>
      </c>
    </row>
    <row r="6920" spans="1:13" x14ac:dyDescent="0.15">
      <c r="A6920">
        <v>343</v>
      </c>
      <c r="B6920" t="s">
        <v>339</v>
      </c>
      <c r="C6920" t="s">
        <v>464</v>
      </c>
      <c r="D6920">
        <v>8</v>
      </c>
      <c r="E6920">
        <v>1494531.25</v>
      </c>
      <c r="F6920">
        <v>1587500</v>
      </c>
      <c r="G6920">
        <v>1541015.625</v>
      </c>
      <c r="H6920">
        <v>21473498.239675909</v>
      </c>
      <c r="I6920">
        <v>1.6206333472671603E-7</v>
      </c>
      <c r="J6920">
        <v>5.9684691377556439E-6</v>
      </c>
      <c r="K6920">
        <v>5.1180937612344444</v>
      </c>
      <c r="L6920">
        <v>1293.4640175809968</v>
      </c>
      <c r="M6920">
        <v>0</v>
      </c>
    </row>
    <row r="6921" spans="1:13" x14ac:dyDescent="0.15">
      <c r="A6921">
        <v>343</v>
      </c>
      <c r="B6921" t="s">
        <v>339</v>
      </c>
      <c r="C6921" t="s">
        <v>464</v>
      </c>
      <c r="D6921">
        <v>9</v>
      </c>
      <c r="E6921">
        <v>1494531.25</v>
      </c>
      <c r="F6921">
        <v>1541015.625</v>
      </c>
      <c r="G6921">
        <v>1517773.4375</v>
      </c>
      <c r="H6921">
        <v>9582962.4905568063</v>
      </c>
      <c r="I6921">
        <v>7.5237592358189618E-8</v>
      </c>
      <c r="J6921">
        <v>5.8816433953871175E-6</v>
      </c>
      <c r="K6921">
        <v>2.284047992070561</v>
      </c>
      <c r="L6921">
        <v>531.38293593682727</v>
      </c>
      <c r="M6921">
        <v>0</v>
      </c>
    </row>
    <row r="6922" spans="1:13" x14ac:dyDescent="0.15">
      <c r="A6922">
        <v>343</v>
      </c>
      <c r="B6922" t="s">
        <v>339</v>
      </c>
      <c r="C6922" t="s">
        <v>464</v>
      </c>
      <c r="D6922">
        <v>10</v>
      </c>
      <c r="E6922">
        <v>1494531.25</v>
      </c>
      <c r="F6922">
        <v>1517773.4375</v>
      </c>
      <c r="G6922">
        <v>1506152.34375</v>
      </c>
      <c r="H6922">
        <v>4036866.2568574967</v>
      </c>
      <c r="I6922">
        <v>3.2338109623343993E-8</v>
      </c>
      <c r="J6922">
        <v>5.8387439126522718E-6</v>
      </c>
      <c r="K6922">
        <v>0.96216553882149514</v>
      </c>
      <c r="L6922">
        <v>168.02509544330394</v>
      </c>
      <c r="M6922">
        <v>0</v>
      </c>
    </row>
    <row r="6923" spans="1:13" x14ac:dyDescent="0.15">
      <c r="A6923">
        <v>343</v>
      </c>
      <c r="B6923" t="s">
        <v>339</v>
      </c>
      <c r="C6923" t="s">
        <v>464</v>
      </c>
      <c r="D6923">
        <v>11</v>
      </c>
      <c r="E6923">
        <v>1494531.25</v>
      </c>
      <c r="F6923">
        <v>1506152.34375</v>
      </c>
      <c r="G6923">
        <v>1500341.796875</v>
      </c>
      <c r="H6923">
        <v>1361185.3793804627</v>
      </c>
      <c r="I6923">
        <v>1.1015291733224826E-8</v>
      </c>
      <c r="J6923">
        <v>5.8174210947621527E-6</v>
      </c>
      <c r="K6923">
        <v>0.32443127432392832</v>
      </c>
      <c r="L6923">
        <v>-9.2749810599411724</v>
      </c>
      <c r="M6923">
        <v>0</v>
      </c>
    </row>
    <row r="6924" spans="1:13" x14ac:dyDescent="0.15">
      <c r="A6924">
        <v>343</v>
      </c>
      <c r="B6924" t="s">
        <v>339</v>
      </c>
      <c r="C6924" t="s">
        <v>464</v>
      </c>
      <c r="D6924">
        <v>12</v>
      </c>
      <c r="E6924">
        <v>1500341.796875</v>
      </c>
      <c r="F6924">
        <v>1506152.34375</v>
      </c>
      <c r="G6924">
        <v>1503247.0703125</v>
      </c>
      <c r="H6924">
        <v>2690966.9693803084</v>
      </c>
      <c r="I6924">
        <v>2.1666035440633181E-8</v>
      </c>
      <c r="J6924">
        <v>5.828071838469561E-6</v>
      </c>
      <c r="K6924">
        <v>0.64137762296345713</v>
      </c>
      <c r="L6924">
        <v>79.010291955593246</v>
      </c>
      <c r="M6924">
        <v>0</v>
      </c>
    </row>
    <row r="6925" spans="1:13" x14ac:dyDescent="0.15">
      <c r="A6925">
        <v>343</v>
      </c>
      <c r="B6925" t="s">
        <v>339</v>
      </c>
      <c r="C6925" t="s">
        <v>464</v>
      </c>
      <c r="D6925">
        <v>13</v>
      </c>
      <c r="E6925">
        <v>1500341.796875</v>
      </c>
      <c r="F6925">
        <v>1503247.0703125</v>
      </c>
      <c r="G6925">
        <v>1501794.43359375</v>
      </c>
      <c r="H6925">
        <v>2024070.1530177775</v>
      </c>
      <c r="I6925">
        <v>1.6338026787659153E-8</v>
      </c>
      <c r="J6925">
        <v>5.822743829816587E-6</v>
      </c>
      <c r="K6925">
        <v>0.48242632415245834</v>
      </c>
      <c r="L6925">
        <v>34.776778215526946</v>
      </c>
      <c r="M6925">
        <v>0</v>
      </c>
    </row>
    <row r="6926" spans="1:13" x14ac:dyDescent="0.15">
      <c r="A6926">
        <v>343</v>
      </c>
      <c r="B6926" t="s">
        <v>339</v>
      </c>
      <c r="C6926" t="s">
        <v>464</v>
      </c>
      <c r="D6926">
        <v>14</v>
      </c>
      <c r="E6926">
        <v>1500341.796875</v>
      </c>
      <c r="F6926">
        <v>1501794.43359375</v>
      </c>
      <c r="G6926">
        <v>1501068.115234375</v>
      </c>
      <c r="H6926">
        <v>1692153.4868786924</v>
      </c>
      <c r="I6926">
        <v>1.367621370714416E-8</v>
      </c>
      <c r="J6926">
        <v>5.820082016736072E-6</v>
      </c>
      <c r="K6926">
        <v>0.40331575729207586</v>
      </c>
      <c r="L6926">
        <v>12.729960066767626</v>
      </c>
      <c r="M6926">
        <v>0</v>
      </c>
    </row>
    <row r="6927" spans="1:13" x14ac:dyDescent="0.15">
      <c r="A6927">
        <v>343</v>
      </c>
      <c r="B6927" t="s">
        <v>339</v>
      </c>
      <c r="C6927" t="s">
        <v>464</v>
      </c>
      <c r="D6927">
        <v>15</v>
      </c>
      <c r="E6927">
        <v>1500341.796875</v>
      </c>
      <c r="F6927">
        <v>1501068.115234375</v>
      </c>
      <c r="G6927">
        <v>1500704.9560546875</v>
      </c>
      <c r="H6927">
        <v>1526531.022444583</v>
      </c>
      <c r="I6927">
        <v>1.2345481395814255E-8</v>
      </c>
      <c r="J6927">
        <v>5.8187512844247421E-6</v>
      </c>
      <c r="K6927">
        <v>0.36384052635954556</v>
      </c>
      <c r="L6927">
        <v>1.7209289731268387</v>
      </c>
      <c r="M6927">
        <v>0</v>
      </c>
    </row>
    <row r="6928" spans="1:13" x14ac:dyDescent="0.15">
      <c r="A6928">
        <v>343</v>
      </c>
      <c r="B6928" t="s">
        <v>339</v>
      </c>
      <c r="C6928" t="s">
        <v>464</v>
      </c>
      <c r="D6928">
        <v>16</v>
      </c>
      <c r="E6928">
        <v>1500341.796875</v>
      </c>
      <c r="F6928">
        <v>1500704.9560546875</v>
      </c>
      <c r="G6928">
        <v>1500523.3764648438</v>
      </c>
      <c r="H6928">
        <v>1443853.4315723537</v>
      </c>
      <c r="I6928">
        <v>1.168055861131577E-8</v>
      </c>
      <c r="J6928">
        <v>5.8180863616402436E-6</v>
      </c>
      <c r="K6928">
        <v>0.34413476359494827</v>
      </c>
      <c r="L6928">
        <v>-3.7766785763778996</v>
      </c>
      <c r="M6928">
        <v>0</v>
      </c>
    </row>
    <row r="6929" spans="1:15" x14ac:dyDescent="0.15">
      <c r="A6929">
        <v>343</v>
      </c>
      <c r="B6929" t="s">
        <v>339</v>
      </c>
      <c r="C6929" t="s">
        <v>464</v>
      </c>
      <c r="D6929">
        <v>17</v>
      </c>
      <c r="E6929">
        <v>1500523.3764648438</v>
      </c>
      <c r="F6929">
        <v>1500704.9560546875</v>
      </c>
      <c r="G6929">
        <v>1500614.1662597656</v>
      </c>
      <c r="H6929">
        <v>1485197.6693536763</v>
      </c>
      <c r="I6929">
        <v>1.2013116332874406E-8</v>
      </c>
      <c r="J6929">
        <v>5.8184189193618023E-6</v>
      </c>
      <c r="K6929">
        <v>0.35398894213119664</v>
      </c>
      <c r="L6929">
        <v>-1.0273458196462655</v>
      </c>
      <c r="M6929">
        <v>0</v>
      </c>
    </row>
    <row r="6930" spans="1:15" x14ac:dyDescent="0.15">
      <c r="A6930">
        <v>343</v>
      </c>
      <c r="B6930" t="s">
        <v>339</v>
      </c>
      <c r="C6930" t="s">
        <v>464</v>
      </c>
      <c r="D6930">
        <v>18</v>
      </c>
      <c r="E6930">
        <v>1500614.1662597656</v>
      </c>
      <c r="F6930">
        <v>1500704.9560546875</v>
      </c>
      <c r="G6930">
        <v>1500659.5611572266</v>
      </c>
      <c r="H6930">
        <v>1505849.1345510737</v>
      </c>
      <c r="I6930">
        <v>1.217918967888533E-8</v>
      </c>
      <c r="J6930">
        <v>5.8185849927078132E-6</v>
      </c>
      <c r="K6930">
        <v>0.35891110870170251</v>
      </c>
      <c r="L6930">
        <v>0.34581950018331803</v>
      </c>
      <c r="M6930">
        <v>0</v>
      </c>
    </row>
    <row r="6931" spans="1:15" x14ac:dyDescent="0.15">
      <c r="A6931">
        <v>343</v>
      </c>
      <c r="B6931" t="s">
        <v>339</v>
      </c>
      <c r="C6931" t="s">
        <v>465</v>
      </c>
      <c r="D6931">
        <v>18</v>
      </c>
      <c r="E6931">
        <v>1500614.1662597656</v>
      </c>
      <c r="F6931">
        <v>1500704.9560546875</v>
      </c>
      <c r="G6931">
        <v>1500659.5611572266</v>
      </c>
      <c r="H6931">
        <v>1505849.1345510737</v>
      </c>
      <c r="I6931">
        <v>1.217918967888533E-8</v>
      </c>
      <c r="J6931">
        <v>5.8185849927078132E-6</v>
      </c>
      <c r="K6931">
        <v>0.35891110870170251</v>
      </c>
      <c r="L6931">
        <v>0.34581950018331803</v>
      </c>
      <c r="M6931">
        <v>0</v>
      </c>
      <c r="N6931" t="s">
        <v>466</v>
      </c>
      <c r="O6931" t="s">
        <v>467</v>
      </c>
    </row>
    <row r="6932" spans="1:15" x14ac:dyDescent="0.15">
      <c r="A6932">
        <v>344</v>
      </c>
      <c r="B6932" t="s">
        <v>340</v>
      </c>
      <c r="C6932" t="s">
        <v>461</v>
      </c>
      <c r="D6932">
        <v>0</v>
      </c>
      <c r="E6932">
        <v>100000</v>
      </c>
      <c r="F6932">
        <v>12000000</v>
      </c>
      <c r="G6932">
        <v>100000</v>
      </c>
      <c r="H6932">
        <v>-168305.93886409834</v>
      </c>
      <c r="I6932">
        <v>-5.6469855451842981E-6</v>
      </c>
      <c r="J6932">
        <v>-1.3791241057182215E-8</v>
      </c>
      <c r="K6932">
        <v>-2.8684254976218532E-2</v>
      </c>
      <c r="L6932">
        <v>-268.30593886409832</v>
      </c>
      <c r="M6932">
        <v>0</v>
      </c>
      <c r="O6932" t="s">
        <v>462</v>
      </c>
    </row>
    <row r="6933" spans="1:15" x14ac:dyDescent="0.15">
      <c r="A6933">
        <v>344</v>
      </c>
      <c r="B6933" t="s">
        <v>340</v>
      </c>
      <c r="C6933" t="s">
        <v>461</v>
      </c>
      <c r="D6933">
        <v>0</v>
      </c>
      <c r="E6933">
        <v>100000</v>
      </c>
      <c r="F6933">
        <v>12000000</v>
      </c>
      <c r="G6933">
        <v>12000000</v>
      </c>
      <c r="H6933">
        <v>431821029585011.31</v>
      </c>
      <c r="I6933">
        <v>6.6150494652189168E-2</v>
      </c>
      <c r="J6933">
        <v>6.6156127846493301E-2</v>
      </c>
      <c r="K6933">
        <v>73594934.322022617</v>
      </c>
      <c r="L6933">
        <v>3598508479.8750944</v>
      </c>
      <c r="M6933">
        <v>0</v>
      </c>
      <c r="O6933" t="s">
        <v>463</v>
      </c>
    </row>
    <row r="6934" spans="1:15" x14ac:dyDescent="0.15">
      <c r="A6934">
        <v>344</v>
      </c>
      <c r="B6934" t="s">
        <v>340</v>
      </c>
      <c r="C6934" t="s">
        <v>464</v>
      </c>
      <c r="D6934">
        <v>1</v>
      </c>
      <c r="E6934">
        <v>100000</v>
      </c>
      <c r="F6934">
        <v>12000000</v>
      </c>
      <c r="G6934">
        <v>6050000</v>
      </c>
      <c r="H6934">
        <v>7413013160.5198374</v>
      </c>
      <c r="I6934">
        <v>1.3054578520351252E-5</v>
      </c>
      <c r="J6934">
        <v>1.8687772824478368E-5</v>
      </c>
      <c r="K6934">
        <v>1263.3942751723812</v>
      </c>
      <c r="L6934">
        <v>122429.14314908822</v>
      </c>
      <c r="M6934">
        <v>0</v>
      </c>
    </row>
    <row r="6935" spans="1:15" x14ac:dyDescent="0.15">
      <c r="A6935">
        <v>344</v>
      </c>
      <c r="B6935" t="s">
        <v>340</v>
      </c>
      <c r="C6935" t="s">
        <v>464</v>
      </c>
      <c r="D6935">
        <v>2</v>
      </c>
      <c r="E6935">
        <v>100000</v>
      </c>
      <c r="F6935">
        <v>6050000</v>
      </c>
      <c r="G6935">
        <v>3075000</v>
      </c>
      <c r="H6935">
        <v>-1814593.9182727553</v>
      </c>
      <c r="I6935">
        <v>-3.5901442248646924E-6</v>
      </c>
      <c r="J6935">
        <v>2.0430500792624238E-6</v>
      </c>
      <c r="K6935">
        <v>-0.30925988103164975</v>
      </c>
      <c r="L6935">
        <v>-159.01118433407333</v>
      </c>
      <c r="M6935">
        <v>0</v>
      </c>
    </row>
    <row r="6936" spans="1:15" x14ac:dyDescent="0.15">
      <c r="A6936">
        <v>344</v>
      </c>
      <c r="B6936" t="s">
        <v>340</v>
      </c>
      <c r="C6936" t="s">
        <v>464</v>
      </c>
      <c r="D6936">
        <v>3</v>
      </c>
      <c r="E6936">
        <v>3075000</v>
      </c>
      <c r="F6936">
        <v>6050000</v>
      </c>
      <c r="G6936">
        <v>4562500</v>
      </c>
      <c r="H6936">
        <v>-62428439.156210102</v>
      </c>
      <c r="I6936">
        <v>-8.8002693928265282E-7</v>
      </c>
      <c r="J6936">
        <v>4.7531673648444633E-6</v>
      </c>
      <c r="K6936">
        <v>-10.639632080778915</v>
      </c>
      <c r="L6936">
        <v>-1468.2945568484406</v>
      </c>
      <c r="M6936">
        <v>0</v>
      </c>
    </row>
    <row r="6937" spans="1:15" x14ac:dyDescent="0.15">
      <c r="A6937">
        <v>344</v>
      </c>
      <c r="B6937" t="s">
        <v>340</v>
      </c>
      <c r="C6937" t="s">
        <v>464</v>
      </c>
      <c r="D6937">
        <v>4</v>
      </c>
      <c r="E6937">
        <v>4562500</v>
      </c>
      <c r="F6937">
        <v>6050000</v>
      </c>
      <c r="G6937">
        <v>5306250</v>
      </c>
      <c r="H6937">
        <v>425532160.91758913</v>
      </c>
      <c r="I6937">
        <v>1.7996349628634646E-6</v>
      </c>
      <c r="J6937">
        <v>7.4328292669905808E-6</v>
      </c>
      <c r="K6937">
        <v>72.5231271500015</v>
      </c>
      <c r="L6937">
        <v>7919.4517958556253</v>
      </c>
      <c r="M6937">
        <v>0</v>
      </c>
    </row>
    <row r="6938" spans="1:15" x14ac:dyDescent="0.15">
      <c r="A6938">
        <v>344</v>
      </c>
      <c r="B6938" t="s">
        <v>340</v>
      </c>
      <c r="C6938" t="s">
        <v>464</v>
      </c>
      <c r="D6938">
        <v>5</v>
      </c>
      <c r="E6938">
        <v>4562500</v>
      </c>
      <c r="F6938">
        <v>5306250</v>
      </c>
      <c r="G6938">
        <v>4934375</v>
      </c>
      <c r="H6938">
        <v>41303455.875127606</v>
      </c>
      <c r="I6938">
        <v>2.8768807687209936E-7</v>
      </c>
      <c r="J6938">
        <v>5.9208823809992155E-6</v>
      </c>
      <c r="K6938">
        <v>7.0393170182652112</v>
      </c>
      <c r="L6938">
        <v>737.05547055356772</v>
      </c>
      <c r="M6938">
        <v>0</v>
      </c>
    </row>
    <row r="6939" spans="1:15" x14ac:dyDescent="0.15">
      <c r="A6939">
        <v>344</v>
      </c>
      <c r="B6939" t="s">
        <v>340</v>
      </c>
      <c r="C6939" t="s">
        <v>464</v>
      </c>
      <c r="D6939">
        <v>6</v>
      </c>
      <c r="E6939">
        <v>4562500</v>
      </c>
      <c r="F6939">
        <v>4934375</v>
      </c>
      <c r="G6939">
        <v>4748437.5</v>
      </c>
      <c r="H6939">
        <v>-34636103.258371487</v>
      </c>
      <c r="I6939">
        <v>-3.3040852969399714E-7</v>
      </c>
      <c r="J6939">
        <v>5.302785774433119E-6</v>
      </c>
      <c r="K6939">
        <v>-5.9030051105207253</v>
      </c>
      <c r="L6939">
        <v>-829.42106236781024</v>
      </c>
      <c r="M6939">
        <v>0</v>
      </c>
    </row>
    <row r="6940" spans="1:15" x14ac:dyDescent="0.15">
      <c r="A6940">
        <v>344</v>
      </c>
      <c r="B6940" t="s">
        <v>340</v>
      </c>
      <c r="C6940" t="s">
        <v>464</v>
      </c>
      <c r="D6940">
        <v>7</v>
      </c>
      <c r="E6940">
        <v>4748437.5</v>
      </c>
      <c r="F6940">
        <v>4934375</v>
      </c>
      <c r="G6940">
        <v>4841406.25</v>
      </c>
      <c r="H6940">
        <v>-3759420.7772976765</v>
      </c>
      <c r="I6940">
        <v>-3.0410996133568022E-8</v>
      </c>
      <c r="J6940">
        <v>5.6027833079935481E-6</v>
      </c>
      <c r="K6940">
        <v>-0.64071526451585581</v>
      </c>
      <c r="L6940">
        <v>-177.65142157400396</v>
      </c>
      <c r="M6940">
        <v>0</v>
      </c>
    </row>
    <row r="6941" spans="1:15" x14ac:dyDescent="0.15">
      <c r="A6941">
        <v>344</v>
      </c>
      <c r="B6941" t="s">
        <v>340</v>
      </c>
      <c r="C6941" t="s">
        <v>464</v>
      </c>
      <c r="D6941">
        <v>8</v>
      </c>
      <c r="E6941">
        <v>4841406.25</v>
      </c>
      <c r="F6941">
        <v>4934375</v>
      </c>
      <c r="G6941">
        <v>4887890.625</v>
      </c>
      <c r="H6941">
        <v>16862337.497388989</v>
      </c>
      <c r="I6941">
        <v>1.2635134266886217E-7</v>
      </c>
      <c r="J6941">
        <v>5.7595456467959783E-6</v>
      </c>
      <c r="K6941">
        <v>2.8738355374418219</v>
      </c>
      <c r="L6941">
        <v>244.98189078011518</v>
      </c>
      <c r="M6941">
        <v>0</v>
      </c>
    </row>
    <row r="6942" spans="1:15" x14ac:dyDescent="0.15">
      <c r="A6942">
        <v>344</v>
      </c>
      <c r="B6942" t="s">
        <v>340</v>
      </c>
      <c r="C6942" t="s">
        <v>464</v>
      </c>
      <c r="D6942">
        <v>9</v>
      </c>
      <c r="E6942">
        <v>4841406.25</v>
      </c>
      <c r="F6942">
        <v>4887890.625</v>
      </c>
      <c r="G6942">
        <v>4864648.4375</v>
      </c>
      <c r="H6942">
        <v>6089981.8749854378</v>
      </c>
      <c r="I6942">
        <v>4.7392076937007556E-8</v>
      </c>
      <c r="J6942">
        <v>5.6805863810641237E-6</v>
      </c>
      <c r="K6942">
        <v>1.0379110450979723</v>
      </c>
      <c r="L6942">
        <v>25.188530131792032</v>
      </c>
      <c r="M6942">
        <v>0</v>
      </c>
    </row>
    <row r="6943" spans="1:15" x14ac:dyDescent="0.15">
      <c r="A6943">
        <v>344</v>
      </c>
      <c r="B6943" t="s">
        <v>340</v>
      </c>
      <c r="C6943" t="s">
        <v>464</v>
      </c>
      <c r="D6943">
        <v>10</v>
      </c>
      <c r="E6943">
        <v>4841406.25</v>
      </c>
      <c r="F6943">
        <v>4864648.4375</v>
      </c>
      <c r="G6943">
        <v>4853027.34375</v>
      </c>
      <c r="H6943">
        <v>1052173.2804178651</v>
      </c>
      <c r="I6943">
        <v>8.3471222928404998E-9</v>
      </c>
      <c r="J6943">
        <v>5.6415414264199566E-6</v>
      </c>
      <c r="K6943">
        <v>0.17932110333337889</v>
      </c>
      <c r="L6943">
        <v>-78.319238572333362</v>
      </c>
      <c r="M6943">
        <v>0</v>
      </c>
    </row>
    <row r="6944" spans="1:15" x14ac:dyDescent="0.15">
      <c r="A6944">
        <v>344</v>
      </c>
      <c r="B6944" t="s">
        <v>340</v>
      </c>
      <c r="C6944" t="s">
        <v>464</v>
      </c>
      <c r="D6944">
        <v>11</v>
      </c>
      <c r="E6944">
        <v>4853027.34375</v>
      </c>
      <c r="F6944">
        <v>4864648.4375</v>
      </c>
      <c r="G6944">
        <v>4858837.890625</v>
      </c>
      <c r="H6944">
        <v>3542546.0734099452</v>
      </c>
      <c r="I6944">
        <v>2.7833811630002684E-8</v>
      </c>
      <c r="J6944">
        <v>5.6610281157571188E-6</v>
      </c>
      <c r="K6944">
        <v>0.60375347133022883</v>
      </c>
      <c r="L6944">
        <v>-27.090671614189993</v>
      </c>
      <c r="M6944">
        <v>0</v>
      </c>
    </row>
    <row r="6945" spans="1:15" x14ac:dyDescent="0.15">
      <c r="A6945">
        <v>344</v>
      </c>
      <c r="B6945" t="s">
        <v>340</v>
      </c>
      <c r="C6945" t="s">
        <v>464</v>
      </c>
      <c r="D6945">
        <v>12</v>
      </c>
      <c r="E6945">
        <v>4858837.890625</v>
      </c>
      <c r="F6945">
        <v>4864648.4375</v>
      </c>
      <c r="G6945">
        <v>4861743.1640625</v>
      </c>
      <c r="H6945">
        <v>4809102.7111221179</v>
      </c>
      <c r="I6945">
        <v>3.7604031477242268E-8</v>
      </c>
      <c r="J6945">
        <v>5.6707983356043584E-6</v>
      </c>
      <c r="K6945">
        <v>0.81961176951716042</v>
      </c>
      <c r="L6945">
        <v>-1.0827485361525229</v>
      </c>
      <c r="M6945">
        <v>0</v>
      </c>
    </row>
    <row r="6946" spans="1:15" x14ac:dyDescent="0.15">
      <c r="A6946">
        <v>344</v>
      </c>
      <c r="B6946" t="s">
        <v>340</v>
      </c>
      <c r="C6946" t="s">
        <v>464</v>
      </c>
      <c r="D6946">
        <v>13</v>
      </c>
      <c r="E6946">
        <v>4861743.1640625</v>
      </c>
      <c r="F6946">
        <v>4864648.4375</v>
      </c>
      <c r="G6946">
        <v>4863195.80078125</v>
      </c>
      <c r="H6946">
        <v>5447730.8937199926</v>
      </c>
      <c r="I6946">
        <v>4.2495696137117344E-8</v>
      </c>
      <c r="J6946">
        <v>5.6756900002642335E-6</v>
      </c>
      <c r="K6946">
        <v>0.92845269187717372</v>
      </c>
      <c r="L6946">
        <v>12.019567315073758</v>
      </c>
      <c r="M6946">
        <v>0</v>
      </c>
    </row>
    <row r="6947" spans="1:15" x14ac:dyDescent="0.15">
      <c r="A6947">
        <v>344</v>
      </c>
      <c r="B6947" t="s">
        <v>340</v>
      </c>
      <c r="C6947" t="s">
        <v>464</v>
      </c>
      <c r="D6947">
        <v>14</v>
      </c>
      <c r="E6947">
        <v>4861743.1640625</v>
      </c>
      <c r="F6947">
        <v>4863195.80078125</v>
      </c>
      <c r="G6947">
        <v>4862469.482421875</v>
      </c>
      <c r="H6947">
        <v>5127981.2097292515</v>
      </c>
      <c r="I6947">
        <v>4.0049402329590571E-8</v>
      </c>
      <c r="J6947">
        <v>5.6732437064567067E-6</v>
      </c>
      <c r="K6947">
        <v>0.87395799296128085</v>
      </c>
      <c r="L6947">
        <v>5.4604296904529193</v>
      </c>
      <c r="M6947">
        <v>0</v>
      </c>
    </row>
    <row r="6948" spans="1:15" x14ac:dyDescent="0.15">
      <c r="A6948">
        <v>344</v>
      </c>
      <c r="B6948" t="s">
        <v>340</v>
      </c>
      <c r="C6948" t="s">
        <v>464</v>
      </c>
      <c r="D6948">
        <v>15</v>
      </c>
      <c r="E6948">
        <v>4861743.1640625</v>
      </c>
      <c r="F6948">
        <v>4862469.482421875</v>
      </c>
      <c r="G6948">
        <v>4862106.3232421875</v>
      </c>
      <c r="H6948">
        <v>4968429.7865103753</v>
      </c>
      <c r="I6948">
        <v>3.8826576007895411E-8</v>
      </c>
      <c r="J6948">
        <v>5.6720208801350116E-6</v>
      </c>
      <c r="K6948">
        <v>0.84676576352293487</v>
      </c>
      <c r="L6948">
        <v>2.1867778324783402</v>
      </c>
      <c r="M6948">
        <v>0</v>
      </c>
    </row>
    <row r="6949" spans="1:15" x14ac:dyDescent="0.15">
      <c r="A6949">
        <v>344</v>
      </c>
      <c r="B6949" t="s">
        <v>340</v>
      </c>
      <c r="C6949" t="s">
        <v>464</v>
      </c>
      <c r="D6949">
        <v>16</v>
      </c>
      <c r="E6949">
        <v>4861743.1640625</v>
      </c>
      <c r="F6949">
        <v>4862106.3232421875</v>
      </c>
      <c r="G6949">
        <v>4861924.7436523438</v>
      </c>
      <c r="H6949">
        <v>4888711.591763678</v>
      </c>
      <c r="I6949">
        <v>3.8215064246053247E-8</v>
      </c>
      <c r="J6949">
        <v>5.6714093683731694E-6</v>
      </c>
      <c r="K6949">
        <v>0.83317945135955651</v>
      </c>
      <c r="L6949">
        <v>0.55095151660475139</v>
      </c>
      <c r="M6949">
        <v>0</v>
      </c>
    </row>
    <row r="6950" spans="1:15" x14ac:dyDescent="0.15">
      <c r="A6950">
        <v>344</v>
      </c>
      <c r="B6950" t="s">
        <v>340</v>
      </c>
      <c r="C6950" t="s">
        <v>465</v>
      </c>
      <c r="D6950">
        <v>16</v>
      </c>
      <c r="E6950">
        <v>4861743.1640625</v>
      </c>
      <c r="F6950">
        <v>4862106.3232421875</v>
      </c>
      <c r="G6950">
        <v>4861924.7436523438</v>
      </c>
      <c r="H6950">
        <v>4888711.591763678</v>
      </c>
      <c r="I6950">
        <v>3.8215064246053247E-8</v>
      </c>
      <c r="J6950">
        <v>5.6714093683731694E-6</v>
      </c>
      <c r="K6950">
        <v>0.83317945135955651</v>
      </c>
      <c r="L6950">
        <v>0.55095151660475139</v>
      </c>
      <c r="M6950">
        <v>0</v>
      </c>
      <c r="N6950" t="s">
        <v>466</v>
      </c>
      <c r="O6950" t="s">
        <v>467</v>
      </c>
    </row>
    <row r="6951" spans="1:15" x14ac:dyDescent="0.15">
      <c r="A6951">
        <v>345</v>
      </c>
      <c r="B6951" t="s">
        <v>341</v>
      </c>
      <c r="C6951" t="s">
        <v>461</v>
      </c>
      <c r="D6951">
        <v>0</v>
      </c>
      <c r="E6951">
        <v>100000</v>
      </c>
      <c r="F6951">
        <v>12000000</v>
      </c>
      <c r="G6951">
        <v>100000</v>
      </c>
      <c r="H6951">
        <v>-271861.76401028183</v>
      </c>
      <c r="I6951">
        <v>-4.9338063743570266E-6</v>
      </c>
      <c r="J6951">
        <v>5.1412175587602139E-7</v>
      </c>
      <c r="K6951">
        <v>-4.981488191164072E-2</v>
      </c>
      <c r="L6951">
        <v>-371.86176401028183</v>
      </c>
      <c r="M6951">
        <v>0</v>
      </c>
      <c r="O6951" t="s">
        <v>462</v>
      </c>
    </row>
    <row r="6952" spans="1:15" x14ac:dyDescent="0.15">
      <c r="A6952">
        <v>345</v>
      </c>
      <c r="B6952" t="s">
        <v>341</v>
      </c>
      <c r="C6952" t="s">
        <v>461</v>
      </c>
      <c r="D6952">
        <v>0</v>
      </c>
      <c r="E6952">
        <v>100000</v>
      </c>
      <c r="F6952">
        <v>12000000</v>
      </c>
      <c r="G6952">
        <v>12000000</v>
      </c>
      <c r="H6952">
        <v>1989675912558699.8</v>
      </c>
      <c r="I6952">
        <v>0.22748022509693214</v>
      </c>
      <c r="J6952">
        <v>0.22748567302506237</v>
      </c>
      <c r="K6952">
        <v>364580399.84909046</v>
      </c>
      <c r="L6952">
        <v>16580632504.65583</v>
      </c>
      <c r="M6952">
        <v>0</v>
      </c>
      <c r="O6952" t="s">
        <v>463</v>
      </c>
    </row>
    <row r="6953" spans="1:15" x14ac:dyDescent="0.15">
      <c r="A6953">
        <v>345</v>
      </c>
      <c r="B6953" t="s">
        <v>341</v>
      </c>
      <c r="C6953" t="s">
        <v>464</v>
      </c>
      <c r="D6953">
        <v>1</v>
      </c>
      <c r="E6953">
        <v>100000</v>
      </c>
      <c r="F6953">
        <v>12000000</v>
      </c>
      <c r="G6953">
        <v>6050000</v>
      </c>
      <c r="H6953">
        <v>43319356062.57531</v>
      </c>
      <c r="I6953">
        <v>4.5540838002499262E-5</v>
      </c>
      <c r="J6953">
        <v>5.0988766132732308E-5</v>
      </c>
      <c r="K6953">
        <v>7937.6686699638012</v>
      </c>
      <c r="L6953">
        <v>715922.41425744316</v>
      </c>
      <c r="M6953">
        <v>0</v>
      </c>
    </row>
    <row r="6954" spans="1:15" x14ac:dyDescent="0.15">
      <c r="A6954">
        <v>345</v>
      </c>
      <c r="B6954" t="s">
        <v>341</v>
      </c>
      <c r="C6954" t="s">
        <v>464</v>
      </c>
      <c r="D6954">
        <v>2</v>
      </c>
      <c r="E6954">
        <v>100000</v>
      </c>
      <c r="F6954">
        <v>6050000</v>
      </c>
      <c r="G6954">
        <v>3075000</v>
      </c>
      <c r="H6954">
        <v>-17954793.861966219</v>
      </c>
      <c r="I6954">
        <v>-2.2381173234478065E-6</v>
      </c>
      <c r="J6954">
        <v>3.2098108067852412E-6</v>
      </c>
      <c r="K6954">
        <v>-3.2899659105716386</v>
      </c>
      <c r="L6954">
        <v>-683.8957353484949</v>
      </c>
      <c r="M6954">
        <v>0</v>
      </c>
    </row>
    <row r="6955" spans="1:15" x14ac:dyDescent="0.15">
      <c r="A6955">
        <v>345</v>
      </c>
      <c r="B6955" t="s">
        <v>341</v>
      </c>
      <c r="C6955" t="s">
        <v>464</v>
      </c>
      <c r="D6955">
        <v>3</v>
      </c>
      <c r="E6955">
        <v>3075000</v>
      </c>
      <c r="F6955">
        <v>6050000</v>
      </c>
      <c r="G6955">
        <v>4562500</v>
      </c>
      <c r="H6955">
        <v>770419170.23217547</v>
      </c>
      <c r="I6955">
        <v>2.594069350544695E-6</v>
      </c>
      <c r="J6955">
        <v>8.0419974807777427E-6</v>
      </c>
      <c r="K6955">
        <v>141.16858296457085</v>
      </c>
      <c r="L6955">
        <v>16785.899621527133</v>
      </c>
      <c r="M6955">
        <v>0</v>
      </c>
    </row>
    <row r="6956" spans="1:15" x14ac:dyDescent="0.15">
      <c r="A6956">
        <v>345</v>
      </c>
      <c r="B6956" t="s">
        <v>341</v>
      </c>
      <c r="C6956" t="s">
        <v>464</v>
      </c>
      <c r="D6956">
        <v>4</v>
      </c>
      <c r="E6956">
        <v>3075000</v>
      </c>
      <c r="F6956">
        <v>4562500</v>
      </c>
      <c r="G6956">
        <v>3818750</v>
      </c>
      <c r="H6956">
        <v>-49493331.831935741</v>
      </c>
      <c r="I6956">
        <v>-5.3236626104239875E-7</v>
      </c>
      <c r="J6956">
        <v>4.915561869190649E-6</v>
      </c>
      <c r="K6956">
        <v>-9.0689637419121656</v>
      </c>
      <c r="L6956">
        <v>-1396.0610627020817</v>
      </c>
      <c r="M6956">
        <v>0</v>
      </c>
    </row>
    <row r="6957" spans="1:15" x14ac:dyDescent="0.15">
      <c r="A6957">
        <v>345</v>
      </c>
      <c r="B6957" t="s">
        <v>341</v>
      </c>
      <c r="C6957" t="s">
        <v>464</v>
      </c>
      <c r="D6957">
        <v>5</v>
      </c>
      <c r="E6957">
        <v>3818750</v>
      </c>
      <c r="F6957">
        <v>4562500</v>
      </c>
      <c r="G6957">
        <v>4190625</v>
      </c>
      <c r="H6957">
        <v>114894950.23162067</v>
      </c>
      <c r="I6957">
        <v>6.6464029392140403E-7</v>
      </c>
      <c r="J6957">
        <v>6.1125684241544517E-6</v>
      </c>
      <c r="K6957">
        <v>21.052899435374659</v>
      </c>
      <c r="L6957">
        <v>2641.7139503444155</v>
      </c>
      <c r="M6957">
        <v>0</v>
      </c>
    </row>
    <row r="6958" spans="1:15" x14ac:dyDescent="0.15">
      <c r="A6958">
        <v>345</v>
      </c>
      <c r="B6958" t="s">
        <v>341</v>
      </c>
      <c r="C6958" t="s">
        <v>464</v>
      </c>
      <c r="D6958">
        <v>6</v>
      </c>
      <c r="E6958">
        <v>3818750</v>
      </c>
      <c r="F6958">
        <v>4190625</v>
      </c>
      <c r="G6958">
        <v>4004687.5</v>
      </c>
      <c r="H6958">
        <v>4098039.0485090767</v>
      </c>
      <c r="I6958">
        <v>3.1390928890505586E-8</v>
      </c>
      <c r="J6958">
        <v>5.4793190591235533E-6</v>
      </c>
      <c r="K6958">
        <v>0.75090858037341157</v>
      </c>
      <c r="L6958">
        <v>2.3310570052988329</v>
      </c>
      <c r="M6958">
        <v>0</v>
      </c>
    </row>
    <row r="6959" spans="1:15" x14ac:dyDescent="0.15">
      <c r="A6959">
        <v>345</v>
      </c>
      <c r="B6959" t="s">
        <v>341</v>
      </c>
      <c r="C6959" t="s">
        <v>464</v>
      </c>
      <c r="D6959">
        <v>7</v>
      </c>
      <c r="E6959">
        <v>3818750</v>
      </c>
      <c r="F6959">
        <v>4004687.5</v>
      </c>
      <c r="G6959">
        <v>3911718.75</v>
      </c>
      <c r="H6959">
        <v>-28753073.862588264</v>
      </c>
      <c r="I6959">
        <v>-2.5870555142119653E-7</v>
      </c>
      <c r="J6959">
        <v>5.1892225788118512E-6</v>
      </c>
      <c r="K6959">
        <v>-5.2686003280966966</v>
      </c>
      <c r="L6959">
        <v>-835.04962141228236</v>
      </c>
      <c r="M6959">
        <v>0</v>
      </c>
    </row>
    <row r="6960" spans="1:15" x14ac:dyDescent="0.15">
      <c r="A6960">
        <v>345</v>
      </c>
      <c r="B6960" t="s">
        <v>341</v>
      </c>
      <c r="C6960" t="s">
        <v>464</v>
      </c>
      <c r="D6960">
        <v>8</v>
      </c>
      <c r="E6960">
        <v>3911718.75</v>
      </c>
      <c r="F6960">
        <v>4004687.5</v>
      </c>
      <c r="G6960">
        <v>3958203.125</v>
      </c>
      <c r="H6960">
        <v>-13973311.719172535</v>
      </c>
      <c r="I6960">
        <v>-1.1577448399525322E-7</v>
      </c>
      <c r="J6960">
        <v>5.3321536462377945E-6</v>
      </c>
      <c r="K6960">
        <v>-2.5604147598291882</v>
      </c>
      <c r="L6960">
        <v>-453.02159282622807</v>
      </c>
      <c r="M6960">
        <v>0</v>
      </c>
    </row>
    <row r="6961" spans="1:15" x14ac:dyDescent="0.15">
      <c r="A6961">
        <v>345</v>
      </c>
      <c r="B6961" t="s">
        <v>341</v>
      </c>
      <c r="C6961" t="s">
        <v>464</v>
      </c>
      <c r="D6961">
        <v>9</v>
      </c>
      <c r="E6961">
        <v>3958203.125</v>
      </c>
      <c r="F6961">
        <v>4004687.5</v>
      </c>
      <c r="G6961">
        <v>3981445.3125</v>
      </c>
      <c r="H6961">
        <v>-5366085.2240320574</v>
      </c>
      <c r="I6961">
        <v>-4.2729072805121792E-8</v>
      </c>
      <c r="J6961">
        <v>5.4051990574279259E-6</v>
      </c>
      <c r="K6961">
        <v>-0.98326038137841021</v>
      </c>
      <c r="L6961">
        <v>-234.77731835685128</v>
      </c>
      <c r="M6961">
        <v>0</v>
      </c>
    </row>
    <row r="6962" spans="1:15" x14ac:dyDescent="0.15">
      <c r="A6962">
        <v>345</v>
      </c>
      <c r="B6962" t="s">
        <v>341</v>
      </c>
      <c r="C6962" t="s">
        <v>464</v>
      </c>
      <c r="D6962">
        <v>10</v>
      </c>
      <c r="E6962">
        <v>3981445.3125</v>
      </c>
      <c r="F6962">
        <v>4004687.5</v>
      </c>
      <c r="G6962">
        <v>3993066.40625</v>
      </c>
      <c r="H6962">
        <v>-743285.90751979663</v>
      </c>
      <c r="I6962">
        <v>-5.8043404265980649E-9</v>
      </c>
      <c r="J6962">
        <v>5.4421237898064496E-6</v>
      </c>
      <c r="K6962">
        <v>-0.1361967904698986</v>
      </c>
      <c r="L6962">
        <v>-118.61441388393631</v>
      </c>
      <c r="M6962">
        <v>0</v>
      </c>
    </row>
    <row r="6963" spans="1:15" x14ac:dyDescent="0.15">
      <c r="A6963">
        <v>345</v>
      </c>
      <c r="B6963" t="s">
        <v>341</v>
      </c>
      <c r="C6963" t="s">
        <v>464</v>
      </c>
      <c r="D6963">
        <v>11</v>
      </c>
      <c r="E6963">
        <v>3993066.40625</v>
      </c>
      <c r="F6963">
        <v>4004687.5</v>
      </c>
      <c r="G6963">
        <v>3998876.953125</v>
      </c>
      <c r="H6963">
        <v>1649796.1275110878</v>
      </c>
      <c r="I6963">
        <v>1.2759405486364759E-8</v>
      </c>
      <c r="J6963">
        <v>5.4606875357194125E-6</v>
      </c>
      <c r="K6963">
        <v>0.30230216290047607</v>
      </c>
      <c r="L6963">
        <v>-58.743513570183183</v>
      </c>
      <c r="M6963">
        <v>0</v>
      </c>
    </row>
    <row r="6964" spans="1:15" x14ac:dyDescent="0.15">
      <c r="A6964">
        <v>345</v>
      </c>
      <c r="B6964" t="s">
        <v>341</v>
      </c>
      <c r="C6964" t="s">
        <v>464</v>
      </c>
      <c r="D6964">
        <v>12</v>
      </c>
      <c r="E6964">
        <v>3998876.953125</v>
      </c>
      <c r="F6964">
        <v>4004687.5</v>
      </c>
      <c r="G6964">
        <v>4001782.2265625</v>
      </c>
      <c r="H6964">
        <v>2866972.8201015121</v>
      </c>
      <c r="I6964">
        <v>2.2066560541772438E-8</v>
      </c>
      <c r="J6964">
        <v>5.4699946907748202E-6</v>
      </c>
      <c r="K6964">
        <v>0.52533283964066024</v>
      </c>
      <c r="L6964">
        <v>-28.357600244423605</v>
      </c>
      <c r="M6964">
        <v>0</v>
      </c>
    </row>
    <row r="6965" spans="1:15" x14ac:dyDescent="0.15">
      <c r="A6965">
        <v>345</v>
      </c>
      <c r="B6965" t="s">
        <v>341</v>
      </c>
      <c r="C6965" t="s">
        <v>464</v>
      </c>
      <c r="D6965">
        <v>13</v>
      </c>
      <c r="E6965">
        <v>4001782.2265625</v>
      </c>
      <c r="F6965">
        <v>4004687.5</v>
      </c>
      <c r="G6965">
        <v>4003234.86328125</v>
      </c>
      <c r="H6965">
        <v>3480794.6184219676</v>
      </c>
      <c r="I6965">
        <v>2.6726812232811616E-8</v>
      </c>
      <c r="J6965">
        <v>5.4746549424658593E-6</v>
      </c>
      <c r="K6965">
        <v>0.63780713520569599</v>
      </c>
      <c r="L6965">
        <v>-13.050452014475724</v>
      </c>
      <c r="M6965">
        <v>0</v>
      </c>
    </row>
    <row r="6966" spans="1:15" x14ac:dyDescent="0.15">
      <c r="A6966">
        <v>345</v>
      </c>
      <c r="B6966" t="s">
        <v>341</v>
      </c>
      <c r="C6966" t="s">
        <v>464</v>
      </c>
      <c r="D6966">
        <v>14</v>
      </c>
      <c r="E6966">
        <v>4003234.86328125</v>
      </c>
      <c r="F6966">
        <v>4004687.5</v>
      </c>
      <c r="G6966">
        <v>4003961.181640625</v>
      </c>
      <c r="H6966">
        <v>3788995.0368840327</v>
      </c>
      <c r="I6966">
        <v>2.9058436471635424E-8</v>
      </c>
      <c r="J6966">
        <v>5.4769865667046831E-6</v>
      </c>
      <c r="K6966">
        <v>0.69428056944054983</v>
      </c>
      <c r="L6966">
        <v>-5.3688368843903191</v>
      </c>
      <c r="M6966">
        <v>0</v>
      </c>
    </row>
    <row r="6967" spans="1:15" x14ac:dyDescent="0.15">
      <c r="A6967">
        <v>345</v>
      </c>
      <c r="B6967" t="s">
        <v>341</v>
      </c>
      <c r="C6967" t="s">
        <v>464</v>
      </c>
      <c r="D6967">
        <v>15</v>
      </c>
      <c r="E6967">
        <v>4003961.181640625</v>
      </c>
      <c r="F6967">
        <v>4004687.5</v>
      </c>
      <c r="G6967">
        <v>4004324.3408203125</v>
      </c>
      <c r="H6967">
        <v>3943395.238786479</v>
      </c>
      <c r="I6967">
        <v>3.0224451108944545E-8</v>
      </c>
      <c r="J6967">
        <v>5.4781525813419923E-6</v>
      </c>
      <c r="K6967">
        <v>0.72257225603687814</v>
      </c>
      <c r="L6967">
        <v>-1.5215825904190312</v>
      </c>
      <c r="M6967">
        <v>0</v>
      </c>
    </row>
    <row r="6968" spans="1:15" x14ac:dyDescent="0.15">
      <c r="A6968">
        <v>345</v>
      </c>
      <c r="B6968" t="s">
        <v>341</v>
      </c>
      <c r="C6968" t="s">
        <v>464</v>
      </c>
      <c r="D6968">
        <v>16</v>
      </c>
      <c r="E6968">
        <v>4004324.3408203125</v>
      </c>
      <c r="F6968">
        <v>4004687.5</v>
      </c>
      <c r="G6968">
        <v>4004505.9204101563</v>
      </c>
      <c r="H6968">
        <v>4020689.9399396526</v>
      </c>
      <c r="I6968">
        <v>3.0807656703582428E-8</v>
      </c>
      <c r="J6968">
        <v>5.4787357869366301E-6</v>
      </c>
      <c r="K6968">
        <v>0.73673543350450943</v>
      </c>
      <c r="L6968">
        <v>0.40414522668101571</v>
      </c>
      <c r="M6968">
        <v>0</v>
      </c>
    </row>
    <row r="6969" spans="1:15" x14ac:dyDescent="0.15">
      <c r="A6969">
        <v>345</v>
      </c>
      <c r="B6969" t="s">
        <v>341</v>
      </c>
      <c r="C6969" t="s">
        <v>465</v>
      </c>
      <c r="D6969">
        <v>16</v>
      </c>
      <c r="E6969">
        <v>4004324.3408203125</v>
      </c>
      <c r="F6969">
        <v>4004687.5</v>
      </c>
      <c r="G6969">
        <v>4004505.9204101563</v>
      </c>
      <c r="H6969">
        <v>4020689.9399396526</v>
      </c>
      <c r="I6969">
        <v>3.0807656703582428E-8</v>
      </c>
      <c r="J6969">
        <v>5.4787357869366301E-6</v>
      </c>
      <c r="K6969">
        <v>0.73673543350450943</v>
      </c>
      <c r="L6969">
        <v>0.40414522668101571</v>
      </c>
      <c r="M6969">
        <v>0</v>
      </c>
      <c r="N6969" t="s">
        <v>466</v>
      </c>
      <c r="O6969" t="s">
        <v>467</v>
      </c>
    </row>
    <row r="6970" spans="1:15" x14ac:dyDescent="0.15">
      <c r="A6970">
        <v>346</v>
      </c>
      <c r="B6970" t="s">
        <v>342</v>
      </c>
      <c r="C6970" t="s">
        <v>461</v>
      </c>
      <c r="D6970">
        <v>0</v>
      </c>
      <c r="E6970">
        <v>100000</v>
      </c>
      <c r="F6970">
        <v>12000000</v>
      </c>
      <c r="G6970">
        <v>100000</v>
      </c>
      <c r="H6970">
        <v>2187.6120103790863</v>
      </c>
      <c r="I6970">
        <v>-5.533707639033655E-5</v>
      </c>
      <c r="J6970">
        <v>-3.8518626615007047E-5</v>
      </c>
      <c r="K6970">
        <v>8.8340066132291603E-4</v>
      </c>
      <c r="L6970">
        <v>-97.812387989620916</v>
      </c>
      <c r="M6970">
        <v>0</v>
      </c>
      <c r="O6970" t="s">
        <v>462</v>
      </c>
    </row>
    <row r="6971" spans="1:15" x14ac:dyDescent="0.15">
      <c r="A6971">
        <v>346</v>
      </c>
      <c r="B6971" t="s">
        <v>342</v>
      </c>
      <c r="C6971" t="s">
        <v>461</v>
      </c>
      <c r="D6971">
        <v>0</v>
      </c>
      <c r="E6971">
        <v>100000</v>
      </c>
      <c r="F6971">
        <v>12000000</v>
      </c>
      <c r="G6971">
        <v>12000000</v>
      </c>
      <c r="H6971">
        <v>2.6409940047836211E+18</v>
      </c>
      <c r="I6971">
        <v>536.87090518155026</v>
      </c>
      <c r="J6971">
        <v>536.87092200000006</v>
      </c>
      <c r="K6971">
        <v>1066485208211.7695</v>
      </c>
      <c r="L6971">
        <v>22008283373096.844</v>
      </c>
      <c r="M6971">
        <v>5</v>
      </c>
      <c r="O6971" t="s">
        <v>463</v>
      </c>
    </row>
    <row r="6972" spans="1:15" x14ac:dyDescent="0.15">
      <c r="A6972">
        <v>346</v>
      </c>
      <c r="B6972" t="s">
        <v>342</v>
      </c>
      <c r="C6972" t="s">
        <v>464</v>
      </c>
      <c r="D6972">
        <v>1</v>
      </c>
      <c r="E6972">
        <v>100000</v>
      </c>
      <c r="F6972">
        <v>12000000</v>
      </c>
      <c r="G6972">
        <v>6050000</v>
      </c>
      <c r="H6972">
        <v>2.6409940047836211E+18</v>
      </c>
      <c r="I6972">
        <v>536.87090518155026</v>
      </c>
      <c r="J6972">
        <v>536.87092200000006</v>
      </c>
      <c r="K6972">
        <v>1066485208211.7695</v>
      </c>
      <c r="L6972">
        <v>43652793467397.867</v>
      </c>
      <c r="M6972">
        <v>5</v>
      </c>
    </row>
    <row r="6973" spans="1:15" x14ac:dyDescent="0.15">
      <c r="A6973">
        <v>346</v>
      </c>
      <c r="B6973" t="s">
        <v>342</v>
      </c>
      <c r="C6973" t="s">
        <v>464</v>
      </c>
      <c r="D6973">
        <v>2</v>
      </c>
      <c r="E6973">
        <v>100000</v>
      </c>
      <c r="F6973">
        <v>6050000</v>
      </c>
      <c r="G6973">
        <v>3075000</v>
      </c>
      <c r="H6973">
        <v>-36809.400187363557</v>
      </c>
      <c r="I6973">
        <v>-2.1607391406711832E-5</v>
      </c>
      <c r="J6973">
        <v>-4.7889416313823337E-6</v>
      </c>
      <c r="K6973">
        <v>-1.4864358174181885E-2</v>
      </c>
      <c r="L6973">
        <v>-101.19705366462971</v>
      </c>
      <c r="M6973">
        <v>0</v>
      </c>
    </row>
    <row r="6974" spans="1:15" x14ac:dyDescent="0.15">
      <c r="A6974">
        <v>346</v>
      </c>
      <c r="B6974" t="s">
        <v>342</v>
      </c>
      <c r="C6974" t="s">
        <v>464</v>
      </c>
      <c r="D6974">
        <v>3</v>
      </c>
      <c r="E6974">
        <v>3075000</v>
      </c>
      <c r="F6974">
        <v>6050000</v>
      </c>
      <c r="G6974">
        <v>4562500</v>
      </c>
      <c r="H6974">
        <v>22460460419635.414</v>
      </c>
      <c r="I6974">
        <v>2.4319185170672712E-2</v>
      </c>
      <c r="J6974">
        <v>2.4336003620448042E-2</v>
      </c>
      <c r="K6974">
        <v>9069974.7003513668</v>
      </c>
      <c r="L6974">
        <v>492283963.9920091</v>
      </c>
      <c r="M6974">
        <v>0</v>
      </c>
    </row>
    <row r="6975" spans="1:15" x14ac:dyDescent="0.15">
      <c r="A6975">
        <v>346</v>
      </c>
      <c r="B6975" t="s">
        <v>342</v>
      </c>
      <c r="C6975" t="s">
        <v>464</v>
      </c>
      <c r="D6975">
        <v>4</v>
      </c>
      <c r="E6975">
        <v>3075000</v>
      </c>
      <c r="F6975">
        <v>4562500</v>
      </c>
      <c r="G6975">
        <v>3818750</v>
      </c>
      <c r="H6975">
        <v>-738278.63514991826</v>
      </c>
      <c r="I6975">
        <v>-1.1864881905533254E-5</v>
      </c>
      <c r="J6975">
        <v>4.9535678697962462E-6</v>
      </c>
      <c r="K6975">
        <v>-0.29813140147232969</v>
      </c>
      <c r="L6975">
        <v>-119.33299208248559</v>
      </c>
      <c r="M6975">
        <v>0</v>
      </c>
    </row>
    <row r="6976" spans="1:15" x14ac:dyDescent="0.15">
      <c r="A6976">
        <v>346</v>
      </c>
      <c r="B6976" t="s">
        <v>342</v>
      </c>
      <c r="C6976" t="s">
        <v>464</v>
      </c>
      <c r="D6976">
        <v>5</v>
      </c>
      <c r="E6976">
        <v>3818750</v>
      </c>
      <c r="F6976">
        <v>4562500</v>
      </c>
      <c r="G6976">
        <v>4190625</v>
      </c>
      <c r="H6976">
        <v>44841601721.12957</v>
      </c>
      <c r="I6976">
        <v>1.8304310972871895E-4</v>
      </c>
      <c r="J6976">
        <v>1.9986155950404844E-4</v>
      </c>
      <c r="K6976">
        <v>18107.918784172431</v>
      </c>
      <c r="L6976">
        <v>1069945.6786548444</v>
      </c>
      <c r="M6976">
        <v>0</v>
      </c>
    </row>
    <row r="6977" spans="1:15" x14ac:dyDescent="0.15">
      <c r="A6977">
        <v>346</v>
      </c>
      <c r="B6977" t="s">
        <v>342</v>
      </c>
      <c r="C6977" t="s">
        <v>464</v>
      </c>
      <c r="D6977">
        <v>6</v>
      </c>
      <c r="E6977">
        <v>3818750</v>
      </c>
      <c r="F6977">
        <v>4190625</v>
      </c>
      <c r="G6977">
        <v>4004687.5</v>
      </c>
      <c r="H6977">
        <v>134768550.68035296</v>
      </c>
      <c r="I6977">
        <v>2.0097963774062206E-6</v>
      </c>
      <c r="J6977">
        <v>1.882824615273572E-5</v>
      </c>
      <c r="K6977">
        <v>54.422185575733799</v>
      </c>
      <c r="L6977">
        <v>3265.2700911207917</v>
      </c>
      <c r="M6977">
        <v>0</v>
      </c>
    </row>
    <row r="6978" spans="1:15" x14ac:dyDescent="0.15">
      <c r="A6978">
        <v>346</v>
      </c>
      <c r="B6978" t="s">
        <v>342</v>
      </c>
      <c r="C6978" t="s">
        <v>464</v>
      </c>
      <c r="D6978">
        <v>7</v>
      </c>
      <c r="E6978">
        <v>3818750</v>
      </c>
      <c r="F6978">
        <v>4004687.5</v>
      </c>
      <c r="G6978">
        <v>3911718.75</v>
      </c>
      <c r="H6978">
        <v>-12385893.821447631</v>
      </c>
      <c r="I6978">
        <v>-8.129213133775585E-6</v>
      </c>
      <c r="J6978">
        <v>8.6892366415539147E-6</v>
      </c>
      <c r="K6978">
        <v>-5.001666996263288</v>
      </c>
      <c r="L6978">
        <v>-416.63559200025901</v>
      </c>
      <c r="M6978">
        <v>0</v>
      </c>
    </row>
    <row r="6979" spans="1:15" x14ac:dyDescent="0.15">
      <c r="A6979">
        <v>346</v>
      </c>
      <c r="B6979" t="s">
        <v>342</v>
      </c>
      <c r="C6979" t="s">
        <v>464</v>
      </c>
      <c r="D6979">
        <v>8</v>
      </c>
      <c r="E6979">
        <v>3911718.75</v>
      </c>
      <c r="F6979">
        <v>4004687.5</v>
      </c>
      <c r="G6979">
        <v>3958203.125</v>
      </c>
      <c r="H6979">
        <v>-80769182.610229403</v>
      </c>
      <c r="I6979">
        <v>-5.2550101914709443E-6</v>
      </c>
      <c r="J6979">
        <v>1.1563439583858555E-5</v>
      </c>
      <c r="K6979">
        <v>-32.616181020154336</v>
      </c>
      <c r="L6979">
        <v>-2140.5517367234506</v>
      </c>
      <c r="M6979">
        <v>0</v>
      </c>
    </row>
    <row r="6980" spans="1:15" x14ac:dyDescent="0.15">
      <c r="A6980">
        <v>346</v>
      </c>
      <c r="B6980" t="s">
        <v>342</v>
      </c>
      <c r="C6980" t="s">
        <v>464</v>
      </c>
      <c r="D6980">
        <v>9</v>
      </c>
      <c r="E6980">
        <v>3958203.125</v>
      </c>
      <c r="F6980">
        <v>4004687.5</v>
      </c>
      <c r="G6980">
        <v>3981445.3125</v>
      </c>
      <c r="H6980">
        <v>-93849167.99695611</v>
      </c>
      <c r="I6980">
        <v>-2.7820363864081787E-6</v>
      </c>
      <c r="J6980">
        <v>1.4036413388921321E-5</v>
      </c>
      <c r="K6980">
        <v>-37.898135811912013</v>
      </c>
      <c r="L6980">
        <v>-2457.1633070611492</v>
      </c>
      <c r="M6980">
        <v>0</v>
      </c>
    </row>
    <row r="6981" spans="1:15" x14ac:dyDescent="0.15">
      <c r="A6981">
        <v>346</v>
      </c>
      <c r="B6981" t="s">
        <v>342</v>
      </c>
      <c r="C6981" t="s">
        <v>464</v>
      </c>
      <c r="D6981">
        <v>10</v>
      </c>
      <c r="E6981">
        <v>3981445.3125</v>
      </c>
      <c r="F6981">
        <v>4004687.5</v>
      </c>
      <c r="G6981">
        <v>3993066.40625</v>
      </c>
      <c r="H6981">
        <v>-27943568.15151744</v>
      </c>
      <c r="I6981">
        <v>-5.6238539302775871E-7</v>
      </c>
      <c r="J6981">
        <v>1.6256064382301741E-5</v>
      </c>
      <c r="K6981">
        <v>-11.284161207587633</v>
      </c>
      <c r="L6981">
        <v>-799.80223989713272</v>
      </c>
      <c r="M6981">
        <v>0</v>
      </c>
    </row>
    <row r="6982" spans="1:15" x14ac:dyDescent="0.15">
      <c r="A6982">
        <v>346</v>
      </c>
      <c r="B6982" t="s">
        <v>342</v>
      </c>
      <c r="C6982" t="s">
        <v>464</v>
      </c>
      <c r="D6982">
        <v>11</v>
      </c>
      <c r="E6982">
        <v>3993066.40625</v>
      </c>
      <c r="F6982">
        <v>4004687.5</v>
      </c>
      <c r="G6982">
        <v>3998876.953125</v>
      </c>
      <c r="H6982">
        <v>39363427.066230915</v>
      </c>
      <c r="I6982">
        <v>6.7630414338952513E-7</v>
      </c>
      <c r="J6982">
        <v>1.7494753918719025E-5</v>
      </c>
      <c r="K6982">
        <v>15.895724350232889</v>
      </c>
      <c r="L6982">
        <v>884.36204783619564</v>
      </c>
      <c r="M6982">
        <v>0</v>
      </c>
    </row>
    <row r="6983" spans="1:15" x14ac:dyDescent="0.15">
      <c r="A6983">
        <v>346</v>
      </c>
      <c r="B6983" t="s">
        <v>342</v>
      </c>
      <c r="C6983" t="s">
        <v>464</v>
      </c>
      <c r="D6983">
        <v>12</v>
      </c>
      <c r="E6983">
        <v>3993066.40625</v>
      </c>
      <c r="F6983">
        <v>3998876.953125</v>
      </c>
      <c r="G6983">
        <v>3995971.6796875</v>
      </c>
      <c r="H6983">
        <v>2454880.1511834967</v>
      </c>
      <c r="I6983">
        <v>4.554264541943741E-8</v>
      </c>
      <c r="J6983">
        <v>1.6863992420748937E-5</v>
      </c>
      <c r="K6983">
        <v>0.9913287816737677</v>
      </c>
      <c r="L6983">
        <v>-38.566127391186178</v>
      </c>
      <c r="M6983">
        <v>0</v>
      </c>
    </row>
    <row r="6984" spans="1:15" x14ac:dyDescent="0.15">
      <c r="A6984">
        <v>346</v>
      </c>
      <c r="B6984" t="s">
        <v>342</v>
      </c>
      <c r="C6984" t="s">
        <v>464</v>
      </c>
      <c r="D6984">
        <v>13</v>
      </c>
      <c r="E6984">
        <v>3995971.6796875</v>
      </c>
      <c r="F6984">
        <v>3998876.953125</v>
      </c>
      <c r="G6984">
        <v>3997424.31640625</v>
      </c>
      <c r="H6984">
        <v>20064248.894706734</v>
      </c>
      <c r="I6984">
        <v>3.5801692479238046E-7</v>
      </c>
      <c r="J6984">
        <v>1.717646670012188E-5</v>
      </c>
      <c r="K6984">
        <v>8.1023374613215946</v>
      </c>
      <c r="L6984">
        <v>401.92942521410441</v>
      </c>
      <c r="M6984">
        <v>0</v>
      </c>
    </row>
    <row r="6985" spans="1:15" x14ac:dyDescent="0.15">
      <c r="A6985">
        <v>346</v>
      </c>
      <c r="B6985" t="s">
        <v>342</v>
      </c>
      <c r="C6985" t="s">
        <v>464</v>
      </c>
      <c r="D6985">
        <v>14</v>
      </c>
      <c r="E6985">
        <v>3995971.6796875</v>
      </c>
      <c r="F6985">
        <v>3997424.31640625</v>
      </c>
      <c r="G6985">
        <v>3996697.998046875</v>
      </c>
      <c r="H6985">
        <v>11052244.615948059</v>
      </c>
      <c r="I6985">
        <v>2.0105901700420505E-7</v>
      </c>
      <c r="J6985">
        <v>1.7019508792333705E-5</v>
      </c>
      <c r="K6985">
        <v>4.4631132744326303</v>
      </c>
      <c r="L6985">
        <v>176.53439467653351</v>
      </c>
      <c r="M6985">
        <v>0</v>
      </c>
    </row>
    <row r="6986" spans="1:15" x14ac:dyDescent="0.15">
      <c r="A6986">
        <v>346</v>
      </c>
      <c r="B6986" t="s">
        <v>342</v>
      </c>
      <c r="C6986" t="s">
        <v>464</v>
      </c>
      <c r="D6986">
        <v>15</v>
      </c>
      <c r="E6986">
        <v>3995971.6796875</v>
      </c>
      <c r="F6986">
        <v>3996697.998046875</v>
      </c>
      <c r="G6986">
        <v>3996334.8388671875</v>
      </c>
      <c r="H6986">
        <v>6702235.1682663606</v>
      </c>
      <c r="I6986">
        <v>1.231217041894801E-7</v>
      </c>
      <c r="J6986">
        <v>1.694157147951898E-5</v>
      </c>
      <c r="K6986">
        <v>2.7064940912269968</v>
      </c>
      <c r="L6986">
        <v>67.709549837575551</v>
      </c>
      <c r="M6986">
        <v>0</v>
      </c>
    </row>
    <row r="6987" spans="1:15" x14ac:dyDescent="0.15">
      <c r="A6987">
        <v>346</v>
      </c>
      <c r="B6987" t="s">
        <v>342</v>
      </c>
      <c r="C6987" t="s">
        <v>464</v>
      </c>
      <c r="D6987">
        <v>16</v>
      </c>
      <c r="E6987">
        <v>3995971.6796875</v>
      </c>
      <c r="F6987">
        <v>3996334.8388671875</v>
      </c>
      <c r="G6987">
        <v>3996153.2592773438</v>
      </c>
      <c r="H6987">
        <v>4565785.8781882506</v>
      </c>
      <c r="I6987">
        <v>8.428748194972213E-8</v>
      </c>
      <c r="J6987">
        <v>1.6902737257279222E-5</v>
      </c>
      <c r="K6987">
        <v>1.8437539404217249</v>
      </c>
      <c r="L6987">
        <v>14.254523837104237</v>
      </c>
      <c r="M6987">
        <v>0</v>
      </c>
    </row>
    <row r="6988" spans="1:15" x14ac:dyDescent="0.15">
      <c r="A6988">
        <v>346</v>
      </c>
      <c r="B6988" t="s">
        <v>342</v>
      </c>
      <c r="C6988" t="s">
        <v>464</v>
      </c>
      <c r="D6988">
        <v>17</v>
      </c>
      <c r="E6988">
        <v>3995971.6796875</v>
      </c>
      <c r="F6988">
        <v>3996153.2592773438</v>
      </c>
      <c r="G6988">
        <v>3996062.4694824219</v>
      </c>
      <c r="H6988">
        <v>3507147.6562903849</v>
      </c>
      <c r="I6988">
        <v>6.4903903398824063E-8</v>
      </c>
      <c r="J6988">
        <v>1.6883353678728324E-5</v>
      </c>
      <c r="K6988">
        <v>1.4162550508155047</v>
      </c>
      <c r="L6988">
        <v>-12.234914166778834</v>
      </c>
      <c r="M6988">
        <v>0</v>
      </c>
    </row>
    <row r="6989" spans="1:15" x14ac:dyDescent="0.15">
      <c r="A6989">
        <v>346</v>
      </c>
      <c r="B6989" t="s">
        <v>342</v>
      </c>
      <c r="C6989" t="s">
        <v>464</v>
      </c>
      <c r="D6989">
        <v>18</v>
      </c>
      <c r="E6989">
        <v>3996062.4694824219</v>
      </c>
      <c r="F6989">
        <v>3996153.2592773438</v>
      </c>
      <c r="G6989">
        <v>3996107.8643798828</v>
      </c>
      <c r="H6989">
        <v>4035669.4801122406</v>
      </c>
      <c r="I6989">
        <v>7.4592900987572832E-8</v>
      </c>
      <c r="J6989">
        <v>1.6893042676317072E-5</v>
      </c>
      <c r="K6989">
        <v>1.6296825354300701</v>
      </c>
      <c r="L6989">
        <v>0.99000370047561315</v>
      </c>
      <c r="M6989">
        <v>0</v>
      </c>
    </row>
    <row r="6990" spans="1:15" x14ac:dyDescent="0.15">
      <c r="A6990">
        <v>346</v>
      </c>
      <c r="B6990" t="s">
        <v>342</v>
      </c>
      <c r="C6990" t="s">
        <v>465</v>
      </c>
      <c r="D6990">
        <v>18</v>
      </c>
      <c r="E6990">
        <v>3996062.4694824219</v>
      </c>
      <c r="F6990">
        <v>3996153.2592773438</v>
      </c>
      <c r="G6990">
        <v>3996107.8643798828</v>
      </c>
      <c r="H6990">
        <v>4035669.4801122406</v>
      </c>
      <c r="I6990">
        <v>7.4592900987572832E-8</v>
      </c>
      <c r="J6990">
        <v>1.6893042676317072E-5</v>
      </c>
      <c r="K6990">
        <v>1.6296825354300701</v>
      </c>
      <c r="L6990">
        <v>0.99000370047561315</v>
      </c>
      <c r="M6990">
        <v>0</v>
      </c>
      <c r="N6990" t="s">
        <v>466</v>
      </c>
      <c r="O6990" t="s">
        <v>467</v>
      </c>
    </row>
    <row r="6991" spans="1:15" x14ac:dyDescent="0.15">
      <c r="A6991">
        <v>347</v>
      </c>
      <c r="B6991" t="s">
        <v>343</v>
      </c>
      <c r="C6991" t="s">
        <v>461</v>
      </c>
      <c r="D6991">
        <v>0</v>
      </c>
      <c r="E6991">
        <v>100000</v>
      </c>
      <c r="F6991">
        <v>12000000</v>
      </c>
      <c r="G6991">
        <v>100000</v>
      </c>
      <c r="H6991">
        <v>-70424.217518606281</v>
      </c>
      <c r="I6991">
        <v>-6.5140370810666428E-6</v>
      </c>
      <c r="J6991">
        <v>-1.3171635223463764E-6</v>
      </c>
      <c r="K6991">
        <v>-1.1811833154414786E-2</v>
      </c>
      <c r="L6991">
        <v>-170.42421751860627</v>
      </c>
      <c r="M6991">
        <v>0</v>
      </c>
      <c r="O6991" t="s">
        <v>462</v>
      </c>
    </row>
    <row r="6992" spans="1:15" x14ac:dyDescent="0.15">
      <c r="A6992">
        <v>347</v>
      </c>
      <c r="B6992" t="s">
        <v>343</v>
      </c>
      <c r="C6992" t="s">
        <v>461</v>
      </c>
      <c r="D6992">
        <v>0</v>
      </c>
      <c r="E6992">
        <v>100000</v>
      </c>
      <c r="F6992">
        <v>12000000</v>
      </c>
      <c r="G6992">
        <v>12000000</v>
      </c>
      <c r="H6992">
        <v>1869423772718.6028</v>
      </c>
      <c r="I6992">
        <v>7.3719048916963512E-4</v>
      </c>
      <c r="J6992">
        <v>7.4238736272835533E-4</v>
      </c>
      <c r="K6992">
        <v>313547.27785814321</v>
      </c>
      <c r="L6992">
        <v>15578431.439321689</v>
      </c>
      <c r="M6992">
        <v>0</v>
      </c>
      <c r="O6992" t="s">
        <v>463</v>
      </c>
    </row>
    <row r="6993" spans="1:15" x14ac:dyDescent="0.15">
      <c r="A6993">
        <v>347</v>
      </c>
      <c r="B6993" t="s">
        <v>343</v>
      </c>
      <c r="C6993" t="s">
        <v>464</v>
      </c>
      <c r="D6993">
        <v>1</v>
      </c>
      <c r="E6993">
        <v>100000</v>
      </c>
      <c r="F6993">
        <v>12000000</v>
      </c>
      <c r="G6993">
        <v>6050000</v>
      </c>
      <c r="H6993">
        <v>-4493148.619702572</v>
      </c>
      <c r="I6993">
        <v>-2.8381190548263686E-6</v>
      </c>
      <c r="J6993">
        <v>2.3587545038938976E-6</v>
      </c>
      <c r="K6993">
        <v>-0.75360896725468063</v>
      </c>
      <c r="L6993">
        <v>-174.26691933392681</v>
      </c>
      <c r="M6993">
        <v>0</v>
      </c>
    </row>
    <row r="6994" spans="1:15" x14ac:dyDescent="0.15">
      <c r="A6994">
        <v>347</v>
      </c>
      <c r="B6994" t="s">
        <v>343</v>
      </c>
      <c r="C6994" t="s">
        <v>464</v>
      </c>
      <c r="D6994">
        <v>2</v>
      </c>
      <c r="E6994">
        <v>6050000</v>
      </c>
      <c r="F6994">
        <v>12000000</v>
      </c>
      <c r="G6994">
        <v>9025000</v>
      </c>
      <c r="H6994">
        <v>10907639899.975403</v>
      </c>
      <c r="I6994">
        <v>1.5739770600933331E-5</v>
      </c>
      <c r="J6994">
        <v>2.0936644159653597E-5</v>
      </c>
      <c r="K6994">
        <v>1829.4732571633804</v>
      </c>
      <c r="L6994">
        <v>120760.27590000446</v>
      </c>
      <c r="M6994">
        <v>0</v>
      </c>
    </row>
    <row r="6995" spans="1:15" x14ac:dyDescent="0.15">
      <c r="A6995">
        <v>347</v>
      </c>
      <c r="B6995" t="s">
        <v>343</v>
      </c>
      <c r="C6995" t="s">
        <v>464</v>
      </c>
      <c r="D6995">
        <v>3</v>
      </c>
      <c r="E6995">
        <v>6050000</v>
      </c>
      <c r="F6995">
        <v>9025000</v>
      </c>
      <c r="G6995">
        <v>7537500</v>
      </c>
      <c r="H6995">
        <v>4547011.5019094069</v>
      </c>
      <c r="I6995">
        <v>3.3656763644595629E-8</v>
      </c>
      <c r="J6995">
        <v>5.2305303223648618E-6</v>
      </c>
      <c r="K6995">
        <v>0.76264306660658243</v>
      </c>
      <c r="L6995">
        <v>-39.674805944817159</v>
      </c>
      <c r="M6995">
        <v>0</v>
      </c>
    </row>
    <row r="6996" spans="1:15" x14ac:dyDescent="0.15">
      <c r="A6996">
        <v>347</v>
      </c>
      <c r="B6996" t="s">
        <v>343</v>
      </c>
      <c r="C6996" t="s">
        <v>464</v>
      </c>
      <c r="D6996">
        <v>4</v>
      </c>
      <c r="E6996">
        <v>7537500</v>
      </c>
      <c r="F6996">
        <v>9025000</v>
      </c>
      <c r="G6996">
        <v>8281250</v>
      </c>
      <c r="H6996">
        <v>1438960073.3564353</v>
      </c>
      <c r="I6996">
        <v>3.6875445606850351E-6</v>
      </c>
      <c r="J6996">
        <v>8.8844181194053012E-6</v>
      </c>
      <c r="K6996">
        <v>241.34817398375895</v>
      </c>
      <c r="L6996">
        <v>17276.121640530539</v>
      </c>
      <c r="M6996">
        <v>0</v>
      </c>
    </row>
    <row r="6997" spans="1:15" x14ac:dyDescent="0.15">
      <c r="A6997">
        <v>347</v>
      </c>
      <c r="B6997" t="s">
        <v>343</v>
      </c>
      <c r="C6997" t="s">
        <v>464</v>
      </c>
      <c r="D6997">
        <v>5</v>
      </c>
      <c r="E6997">
        <v>7537500</v>
      </c>
      <c r="F6997">
        <v>8281250</v>
      </c>
      <c r="G6997">
        <v>7909375</v>
      </c>
      <c r="H6997">
        <v>272950238.72802538</v>
      </c>
      <c r="I6997">
        <v>1.2282403820720407E-6</v>
      </c>
      <c r="J6997">
        <v>6.4251139407923069E-6</v>
      </c>
      <c r="K6997">
        <v>45.780312411157702</v>
      </c>
      <c r="L6997">
        <v>3350.9710151310992</v>
      </c>
      <c r="M6997">
        <v>0</v>
      </c>
    </row>
    <row r="6998" spans="1:15" x14ac:dyDescent="0.15">
      <c r="A6998">
        <v>347</v>
      </c>
      <c r="B6998" t="s">
        <v>343</v>
      </c>
      <c r="C6998" t="s">
        <v>464</v>
      </c>
      <c r="D6998">
        <v>6</v>
      </c>
      <c r="E6998">
        <v>7537500</v>
      </c>
      <c r="F6998">
        <v>7909375</v>
      </c>
      <c r="G6998">
        <v>7723437.5</v>
      </c>
      <c r="H6998">
        <v>105683829.87428924</v>
      </c>
      <c r="I6998">
        <v>5.9857587924064453E-7</v>
      </c>
      <c r="J6998">
        <v>5.7954494379609107E-6</v>
      </c>
      <c r="K6998">
        <v>17.725717225964942</v>
      </c>
      <c r="L6998">
        <v>1268.3522379029964</v>
      </c>
      <c r="M6998">
        <v>0</v>
      </c>
    </row>
    <row r="6999" spans="1:15" x14ac:dyDescent="0.15">
      <c r="A6999">
        <v>347</v>
      </c>
      <c r="B6999" t="s">
        <v>343</v>
      </c>
      <c r="C6999" t="s">
        <v>464</v>
      </c>
      <c r="D6999">
        <v>7</v>
      </c>
      <c r="E6999">
        <v>7537500</v>
      </c>
      <c r="F6999">
        <v>7723437.5</v>
      </c>
      <c r="G6999">
        <v>7630468.75</v>
      </c>
      <c r="H6999">
        <v>47913778.145075016</v>
      </c>
      <c r="I6999">
        <v>3.0853063351107781E-7</v>
      </c>
      <c r="J6999">
        <v>5.505404192231344E-6</v>
      </c>
      <c r="K6999">
        <v>8.0362916790342194</v>
      </c>
      <c r="L6999">
        <v>527.92706077297044</v>
      </c>
      <c r="M6999">
        <v>0</v>
      </c>
    </row>
    <row r="7000" spans="1:15" x14ac:dyDescent="0.15">
      <c r="A7000">
        <v>347</v>
      </c>
      <c r="B7000" t="s">
        <v>343</v>
      </c>
      <c r="C7000" t="s">
        <v>464</v>
      </c>
      <c r="D7000">
        <v>8</v>
      </c>
      <c r="E7000">
        <v>7537500</v>
      </c>
      <c r="F7000">
        <v>7630468.75</v>
      </c>
      <c r="G7000">
        <v>7583984.375</v>
      </c>
      <c r="H7000">
        <v>24547620.80610973</v>
      </c>
      <c r="I7000">
        <v>1.6922251433109347E-7</v>
      </c>
      <c r="J7000">
        <v>5.3660960730513596E-6</v>
      </c>
      <c r="K7000">
        <v>4.1172257430194783</v>
      </c>
      <c r="L7000">
        <v>223.67710153819681</v>
      </c>
      <c r="M7000">
        <v>0</v>
      </c>
    </row>
    <row r="7001" spans="1:15" x14ac:dyDescent="0.15">
      <c r="A7001">
        <v>347</v>
      </c>
      <c r="B7001" t="s">
        <v>343</v>
      </c>
      <c r="C7001" t="s">
        <v>464</v>
      </c>
      <c r="D7001">
        <v>9</v>
      </c>
      <c r="E7001">
        <v>7537500</v>
      </c>
      <c r="F7001">
        <v>7583984.375</v>
      </c>
      <c r="G7001">
        <v>7560742.1875</v>
      </c>
      <c r="H7001">
        <v>14141604.28138488</v>
      </c>
      <c r="I7001">
        <v>1.0097836385807141E-7</v>
      </c>
      <c r="J7001">
        <v>5.2978519225783376E-6</v>
      </c>
      <c r="K7001">
        <v>2.3718867769222141</v>
      </c>
      <c r="L7001">
        <v>87.039895432023414</v>
      </c>
      <c r="M7001">
        <v>0</v>
      </c>
    </row>
    <row r="7002" spans="1:15" x14ac:dyDescent="0.15">
      <c r="A7002">
        <v>347</v>
      </c>
      <c r="B7002" t="s">
        <v>343</v>
      </c>
      <c r="C7002" t="s">
        <v>464</v>
      </c>
      <c r="D7002">
        <v>10</v>
      </c>
      <c r="E7002">
        <v>7537500</v>
      </c>
      <c r="F7002">
        <v>7560742.1875</v>
      </c>
      <c r="G7002">
        <v>7549121.09375</v>
      </c>
      <c r="H7002">
        <v>9244697.3701030854</v>
      </c>
      <c r="I7002">
        <v>6.7202870032646769E-8</v>
      </c>
      <c r="J7002">
        <v>5.2640764287529129E-6</v>
      </c>
      <c r="K7002">
        <v>1.5505578442510159</v>
      </c>
      <c r="L7002">
        <v>22.460578593140752</v>
      </c>
      <c r="M7002">
        <v>0</v>
      </c>
    </row>
    <row r="7003" spans="1:15" x14ac:dyDescent="0.15">
      <c r="A7003">
        <v>347</v>
      </c>
      <c r="B7003" t="s">
        <v>343</v>
      </c>
      <c r="C7003" t="s">
        <v>464</v>
      </c>
      <c r="D7003">
        <v>11</v>
      </c>
      <c r="E7003">
        <v>7537500</v>
      </c>
      <c r="F7003">
        <v>7549121.09375</v>
      </c>
      <c r="G7003">
        <v>7543310.546875</v>
      </c>
      <c r="H7003">
        <v>6871200.3464893792</v>
      </c>
      <c r="I7003">
        <v>5.0401383514377713E-8</v>
      </c>
      <c r="J7003">
        <v>5.2472749422346439E-6</v>
      </c>
      <c r="K7003">
        <v>1.1524653723251737</v>
      </c>
      <c r="L7003">
        <v>-8.9100163145750226</v>
      </c>
      <c r="M7003">
        <v>0</v>
      </c>
    </row>
    <row r="7004" spans="1:15" x14ac:dyDescent="0.15">
      <c r="A7004">
        <v>347</v>
      </c>
      <c r="B7004" t="s">
        <v>343</v>
      </c>
      <c r="C7004" t="s">
        <v>464</v>
      </c>
      <c r="D7004">
        <v>12</v>
      </c>
      <c r="E7004">
        <v>7543310.546875</v>
      </c>
      <c r="F7004">
        <v>7549121.09375</v>
      </c>
      <c r="G7004">
        <v>7546215.8203125</v>
      </c>
      <c r="H7004">
        <v>8051766.7821482476</v>
      </c>
      <c r="I7004">
        <v>5.8795075713819439E-8</v>
      </c>
      <c r="J7004">
        <v>5.2556686344340856E-6</v>
      </c>
      <c r="K7004">
        <v>1.3504747255994289</v>
      </c>
      <c r="L7004">
        <v>6.6993970736290445</v>
      </c>
      <c r="M7004">
        <v>0</v>
      </c>
    </row>
    <row r="7005" spans="1:15" x14ac:dyDescent="0.15">
      <c r="A7005">
        <v>347</v>
      </c>
      <c r="B7005" t="s">
        <v>343</v>
      </c>
      <c r="C7005" t="s">
        <v>464</v>
      </c>
      <c r="D7005">
        <v>13</v>
      </c>
      <c r="E7005">
        <v>7543310.546875</v>
      </c>
      <c r="F7005">
        <v>7546215.8203125</v>
      </c>
      <c r="G7005">
        <v>7544763.18359375</v>
      </c>
      <c r="H7005">
        <v>7459912.1982124159</v>
      </c>
      <c r="I7005">
        <v>5.4596259588889871E-8</v>
      </c>
      <c r="J7005">
        <v>5.251469818309156E-6</v>
      </c>
      <c r="K7005">
        <v>1.2512064931156444</v>
      </c>
      <c r="L7005">
        <v>-1.1246341775954529</v>
      </c>
      <c r="M7005">
        <v>0</v>
      </c>
    </row>
    <row r="7006" spans="1:15" x14ac:dyDescent="0.15">
      <c r="A7006">
        <v>347</v>
      </c>
      <c r="B7006" t="s">
        <v>343</v>
      </c>
      <c r="C7006" t="s">
        <v>464</v>
      </c>
      <c r="D7006">
        <v>14</v>
      </c>
      <c r="E7006">
        <v>7544763.18359375</v>
      </c>
      <c r="F7006">
        <v>7546215.8203125</v>
      </c>
      <c r="G7006">
        <v>7545489.501953125</v>
      </c>
      <c r="H7006">
        <v>7755465.7771862959</v>
      </c>
      <c r="I7006">
        <v>5.6695314119495563E-8</v>
      </c>
      <c r="J7006">
        <v>5.2535688728397617E-6</v>
      </c>
      <c r="K7006">
        <v>1.3007779287103287</v>
      </c>
      <c r="L7006">
        <v>2.7828052133505623</v>
      </c>
      <c r="M7006">
        <v>0</v>
      </c>
    </row>
    <row r="7007" spans="1:15" x14ac:dyDescent="0.15">
      <c r="A7007">
        <v>347</v>
      </c>
      <c r="B7007" t="s">
        <v>343</v>
      </c>
      <c r="C7007" t="s">
        <v>464</v>
      </c>
      <c r="D7007">
        <v>15</v>
      </c>
      <c r="E7007">
        <v>7544763.18359375</v>
      </c>
      <c r="F7007">
        <v>7545489.501953125</v>
      </c>
      <c r="G7007">
        <v>7545126.3427734375</v>
      </c>
      <c r="H7007">
        <v>7607579.2679008413</v>
      </c>
      <c r="I7007">
        <v>5.5645582471760413E-8</v>
      </c>
      <c r="J7007">
        <v>5.2525191411920266E-6</v>
      </c>
      <c r="K7007">
        <v>1.2759738082668592</v>
      </c>
      <c r="L7007">
        <v>0.82772537251440337</v>
      </c>
      <c r="M7007">
        <v>0</v>
      </c>
    </row>
    <row r="7008" spans="1:15" x14ac:dyDescent="0.15">
      <c r="A7008">
        <v>347</v>
      </c>
      <c r="B7008" t="s">
        <v>343</v>
      </c>
      <c r="C7008" t="s">
        <v>465</v>
      </c>
      <c r="D7008">
        <v>15</v>
      </c>
      <c r="E7008">
        <v>7544763.18359375</v>
      </c>
      <c r="F7008">
        <v>7545489.501953125</v>
      </c>
      <c r="G7008">
        <v>7545126.3427734375</v>
      </c>
      <c r="H7008">
        <v>7607579.2679008413</v>
      </c>
      <c r="I7008">
        <v>5.5645582471760413E-8</v>
      </c>
      <c r="J7008">
        <v>5.2525191411920266E-6</v>
      </c>
      <c r="K7008">
        <v>1.2759738082668592</v>
      </c>
      <c r="L7008">
        <v>0.82772537251440337</v>
      </c>
      <c r="M7008">
        <v>0</v>
      </c>
      <c r="N7008" t="s">
        <v>466</v>
      </c>
      <c r="O7008" t="s">
        <v>467</v>
      </c>
    </row>
    <row r="7009" spans="1:15" x14ac:dyDescent="0.15">
      <c r="A7009">
        <v>348</v>
      </c>
      <c r="B7009" t="s">
        <v>344</v>
      </c>
      <c r="C7009" t="s">
        <v>461</v>
      </c>
      <c r="D7009">
        <v>0</v>
      </c>
      <c r="E7009">
        <v>100000</v>
      </c>
      <c r="F7009">
        <v>12000000</v>
      </c>
      <c r="G7009">
        <v>100000</v>
      </c>
      <c r="H7009">
        <v>-104722.28626875122</v>
      </c>
      <c r="I7009">
        <v>-5.8622584266284997E-6</v>
      </c>
      <c r="J7009">
        <v>-6.8393458763517436E-7</v>
      </c>
      <c r="K7009">
        <v>-1.6515819784727052E-2</v>
      </c>
      <c r="L7009">
        <v>-204.72228626875122</v>
      </c>
      <c r="M7009">
        <v>0</v>
      </c>
      <c r="O7009" t="s">
        <v>462</v>
      </c>
    </row>
    <row r="7010" spans="1:15" x14ac:dyDescent="0.15">
      <c r="A7010">
        <v>348</v>
      </c>
      <c r="B7010" t="s">
        <v>344</v>
      </c>
      <c r="C7010" t="s">
        <v>461</v>
      </c>
      <c r="D7010">
        <v>0</v>
      </c>
      <c r="E7010">
        <v>100000</v>
      </c>
      <c r="F7010">
        <v>12000000</v>
      </c>
      <c r="G7010">
        <v>12000000</v>
      </c>
      <c r="H7010">
        <v>14827232335274.975</v>
      </c>
      <c r="I7010">
        <v>3.7661663483487123E-3</v>
      </c>
      <c r="J7010">
        <v>3.7713446721877055E-3</v>
      </c>
      <c r="K7010">
        <v>2338412.4419058985</v>
      </c>
      <c r="L7010">
        <v>123560169.46062478</v>
      </c>
      <c r="M7010">
        <v>0</v>
      </c>
      <c r="O7010" t="s">
        <v>463</v>
      </c>
    </row>
    <row r="7011" spans="1:15" x14ac:dyDescent="0.15">
      <c r="A7011">
        <v>348</v>
      </c>
      <c r="B7011" t="s">
        <v>344</v>
      </c>
      <c r="C7011" t="s">
        <v>464</v>
      </c>
      <c r="D7011">
        <v>1</v>
      </c>
      <c r="E7011">
        <v>100000</v>
      </c>
      <c r="F7011">
        <v>12000000</v>
      </c>
      <c r="G7011">
        <v>6050000</v>
      </c>
      <c r="H7011">
        <v>-56928858.971065059</v>
      </c>
      <c r="I7011">
        <v>-6.8973057363408482E-7</v>
      </c>
      <c r="J7011">
        <v>4.4885932653592404E-6</v>
      </c>
      <c r="K7011">
        <v>-8.9782873237061178</v>
      </c>
      <c r="L7011">
        <v>-1040.9728755547944</v>
      </c>
      <c r="M7011">
        <v>0</v>
      </c>
    </row>
    <row r="7012" spans="1:15" x14ac:dyDescent="0.15">
      <c r="A7012">
        <v>348</v>
      </c>
      <c r="B7012" t="s">
        <v>344</v>
      </c>
      <c r="C7012" t="s">
        <v>464</v>
      </c>
      <c r="D7012">
        <v>2</v>
      </c>
      <c r="E7012">
        <v>6050000</v>
      </c>
      <c r="F7012">
        <v>12000000</v>
      </c>
      <c r="G7012">
        <v>9025000</v>
      </c>
      <c r="H7012">
        <v>109390661599.17256</v>
      </c>
      <c r="I7012">
        <v>8.4829193667654339E-5</v>
      </c>
      <c r="J7012">
        <v>9.0007517506647663E-5</v>
      </c>
      <c r="K7012">
        <v>17252.072290204593</v>
      </c>
      <c r="L7012">
        <v>1211984.8930656239</v>
      </c>
      <c r="M7012">
        <v>0</v>
      </c>
    </row>
    <row r="7013" spans="1:15" x14ac:dyDescent="0.15">
      <c r="A7013">
        <v>348</v>
      </c>
      <c r="B7013" t="s">
        <v>344</v>
      </c>
      <c r="C7013" t="s">
        <v>464</v>
      </c>
      <c r="D7013">
        <v>3</v>
      </c>
      <c r="E7013">
        <v>6050000</v>
      </c>
      <c r="F7013">
        <v>9025000</v>
      </c>
      <c r="G7013">
        <v>7537500</v>
      </c>
      <c r="H7013">
        <v>6089702760.5045433</v>
      </c>
      <c r="I7013">
        <v>1.0243031522456703E-5</v>
      </c>
      <c r="J7013">
        <v>1.5421355361450027E-5</v>
      </c>
      <c r="K7013">
        <v>960.41097763026528</v>
      </c>
      <c r="L7013">
        <v>80692.076424604224</v>
      </c>
      <c r="M7013">
        <v>0</v>
      </c>
    </row>
    <row r="7014" spans="1:15" x14ac:dyDescent="0.15">
      <c r="A7014">
        <v>348</v>
      </c>
      <c r="B7014" t="s">
        <v>344</v>
      </c>
      <c r="C7014" t="s">
        <v>464</v>
      </c>
      <c r="D7014">
        <v>4</v>
      </c>
      <c r="E7014">
        <v>6050000</v>
      </c>
      <c r="F7014">
        <v>7537500</v>
      </c>
      <c r="G7014">
        <v>6793750</v>
      </c>
      <c r="H7014">
        <v>403885959.22754562</v>
      </c>
      <c r="I7014">
        <v>1.6110981290584961E-6</v>
      </c>
      <c r="J7014">
        <v>6.7894219680518213E-6</v>
      </c>
      <c r="K7014">
        <v>63.69711695431365</v>
      </c>
      <c r="L7014">
        <v>5844.9635212886196</v>
      </c>
      <c r="M7014">
        <v>0</v>
      </c>
    </row>
    <row r="7015" spans="1:15" x14ac:dyDescent="0.15">
      <c r="A7015">
        <v>348</v>
      </c>
      <c r="B7015" t="s">
        <v>344</v>
      </c>
      <c r="C7015" t="s">
        <v>464</v>
      </c>
      <c r="D7015">
        <v>5</v>
      </c>
      <c r="E7015">
        <v>6050000</v>
      </c>
      <c r="F7015">
        <v>6793750</v>
      </c>
      <c r="G7015">
        <v>6421875</v>
      </c>
      <c r="H7015">
        <v>52852196.375752173</v>
      </c>
      <c r="I7015">
        <v>3.3506241719770587E-7</v>
      </c>
      <c r="J7015">
        <v>5.5133862561910311E-6</v>
      </c>
      <c r="K7015">
        <v>8.3353542180008411</v>
      </c>
      <c r="L7015">
        <v>723.00257130125044</v>
      </c>
      <c r="M7015">
        <v>0</v>
      </c>
    </row>
    <row r="7016" spans="1:15" x14ac:dyDescent="0.15">
      <c r="A7016">
        <v>348</v>
      </c>
      <c r="B7016" t="s">
        <v>344</v>
      </c>
      <c r="C7016" t="s">
        <v>464</v>
      </c>
      <c r="D7016">
        <v>6</v>
      </c>
      <c r="E7016">
        <v>6050000</v>
      </c>
      <c r="F7016">
        <v>6421875</v>
      </c>
      <c r="G7016">
        <v>6235937.5</v>
      </c>
      <c r="H7016">
        <v>-24178267.598770656</v>
      </c>
      <c r="I7016">
        <v>-2.052576610521459E-7</v>
      </c>
      <c r="J7016">
        <v>4.9730661779411793E-6</v>
      </c>
      <c r="K7016">
        <v>-3.8131702868232575</v>
      </c>
      <c r="L7016">
        <v>-487.72466206998797</v>
      </c>
      <c r="M7016">
        <v>0</v>
      </c>
    </row>
    <row r="7017" spans="1:15" x14ac:dyDescent="0.15">
      <c r="A7017">
        <v>348</v>
      </c>
      <c r="B7017" t="s">
        <v>344</v>
      </c>
      <c r="C7017" t="s">
        <v>464</v>
      </c>
      <c r="D7017">
        <v>7</v>
      </c>
      <c r="E7017">
        <v>6235937.5</v>
      </c>
      <c r="F7017">
        <v>6421875</v>
      </c>
      <c r="G7017">
        <v>6328906.25</v>
      </c>
      <c r="H7017">
        <v>7884873.4852733519</v>
      </c>
      <c r="I7017">
        <v>5.7470537189463523E-8</v>
      </c>
      <c r="J7017">
        <v>5.2357943761827887E-6</v>
      </c>
      <c r="K7017">
        <v>1.2435285185996374</v>
      </c>
      <c r="L7017">
        <v>24.585089015552281</v>
      </c>
      <c r="M7017">
        <v>0</v>
      </c>
    </row>
    <row r="7018" spans="1:15" x14ac:dyDescent="0.15">
      <c r="A7018">
        <v>348</v>
      </c>
      <c r="B7018" t="s">
        <v>344</v>
      </c>
      <c r="C7018" t="s">
        <v>464</v>
      </c>
      <c r="D7018">
        <v>8</v>
      </c>
      <c r="E7018">
        <v>6235937.5</v>
      </c>
      <c r="F7018">
        <v>6328906.25</v>
      </c>
      <c r="G7018">
        <v>6282421.875</v>
      </c>
      <c r="H7018">
        <v>-9640465.4988559801</v>
      </c>
      <c r="I7018">
        <v>-7.56991195629354E-8</v>
      </c>
      <c r="J7018">
        <v>5.1026247194303898E-6</v>
      </c>
      <c r="K7018">
        <v>-1.5204040753214045</v>
      </c>
      <c r="L7018">
        <v>-253.4514187469459</v>
      </c>
      <c r="M7018">
        <v>0</v>
      </c>
    </row>
    <row r="7019" spans="1:15" x14ac:dyDescent="0.15">
      <c r="A7019">
        <v>348</v>
      </c>
      <c r="B7019" t="s">
        <v>344</v>
      </c>
      <c r="C7019" t="s">
        <v>464</v>
      </c>
      <c r="D7019">
        <v>9</v>
      </c>
      <c r="E7019">
        <v>6282421.875</v>
      </c>
      <c r="F7019">
        <v>6328906.25</v>
      </c>
      <c r="G7019">
        <v>6305664.0625</v>
      </c>
      <c r="H7019">
        <v>-1265802.7241212663</v>
      </c>
      <c r="I7019">
        <v>-9.5720306616075396E-9</v>
      </c>
      <c r="J7019">
        <v>5.1687518083317176E-6</v>
      </c>
      <c r="K7019">
        <v>-0.1996305697619363</v>
      </c>
      <c r="L7019">
        <v>-120.07405899798941</v>
      </c>
      <c r="M7019">
        <v>0</v>
      </c>
    </row>
    <row r="7020" spans="1:15" x14ac:dyDescent="0.15">
      <c r="A7020">
        <v>348</v>
      </c>
      <c r="B7020" t="s">
        <v>344</v>
      </c>
      <c r="C7020" t="s">
        <v>464</v>
      </c>
      <c r="D7020">
        <v>10</v>
      </c>
      <c r="E7020">
        <v>6305664.0625</v>
      </c>
      <c r="F7020">
        <v>6328906.25</v>
      </c>
      <c r="G7020">
        <v>6317285.15625</v>
      </c>
      <c r="H7020">
        <v>3210656.294181928</v>
      </c>
      <c r="I7020">
        <v>2.3833799860694727E-8</v>
      </c>
      <c r="J7020">
        <v>5.2021576388540199E-6</v>
      </c>
      <c r="K7020">
        <v>0.50635468948151952</v>
      </c>
      <c r="L7020">
        <v>-49.176644479860649</v>
      </c>
      <c r="M7020">
        <v>0</v>
      </c>
    </row>
    <row r="7021" spans="1:15" x14ac:dyDescent="0.15">
      <c r="A7021">
        <v>348</v>
      </c>
      <c r="B7021" t="s">
        <v>344</v>
      </c>
      <c r="C7021" t="s">
        <v>464</v>
      </c>
      <c r="D7021">
        <v>11</v>
      </c>
      <c r="E7021">
        <v>6317285.15625</v>
      </c>
      <c r="F7021">
        <v>6328906.25</v>
      </c>
      <c r="G7021">
        <v>6323095.703125</v>
      </c>
      <c r="H7021">
        <v>5522805.2120335717</v>
      </c>
      <c r="I7021">
        <v>4.0623155728691763E-8</v>
      </c>
      <c r="J7021">
        <v>5.2189469947220169E-6</v>
      </c>
      <c r="K7021">
        <v>0.87100519706009882</v>
      </c>
      <c r="L7021">
        <v>-12.656624676673941</v>
      </c>
      <c r="M7021">
        <v>0</v>
      </c>
    </row>
    <row r="7022" spans="1:15" x14ac:dyDescent="0.15">
      <c r="A7022">
        <v>348</v>
      </c>
      <c r="B7022" t="s">
        <v>344</v>
      </c>
      <c r="C7022" t="s">
        <v>464</v>
      </c>
      <c r="D7022">
        <v>12</v>
      </c>
      <c r="E7022">
        <v>6323095.703125</v>
      </c>
      <c r="F7022">
        <v>6328906.25</v>
      </c>
      <c r="G7022">
        <v>6326000.9765625</v>
      </c>
      <c r="H7022">
        <v>6697586.3022966133</v>
      </c>
      <c r="I7022">
        <v>4.9039695985650286E-8</v>
      </c>
      <c r="J7022">
        <v>5.2273635349789755E-6</v>
      </c>
      <c r="K7022">
        <v>1.0562806858275666</v>
      </c>
      <c r="L7022">
        <v>5.873937217379785</v>
      </c>
      <c r="M7022">
        <v>0</v>
      </c>
    </row>
    <row r="7023" spans="1:15" x14ac:dyDescent="0.15">
      <c r="A7023">
        <v>348</v>
      </c>
      <c r="B7023" t="s">
        <v>344</v>
      </c>
      <c r="C7023" t="s">
        <v>464</v>
      </c>
      <c r="D7023">
        <v>13</v>
      </c>
      <c r="E7023">
        <v>6323095.703125</v>
      </c>
      <c r="F7023">
        <v>6326000.9765625</v>
      </c>
      <c r="G7023">
        <v>6324548.33984375</v>
      </c>
      <c r="H7023">
        <v>6108645.78666656</v>
      </c>
      <c r="I7023">
        <v>4.4829709151748561E-8</v>
      </c>
      <c r="J7023">
        <v>5.2231535481450737E-6</v>
      </c>
      <c r="K7023">
        <v>0.96339849458980087</v>
      </c>
      <c r="L7023">
        <v>-3.4137228711975336</v>
      </c>
      <c r="M7023">
        <v>0</v>
      </c>
    </row>
    <row r="7024" spans="1:15" x14ac:dyDescent="0.15">
      <c r="A7024">
        <v>348</v>
      </c>
      <c r="B7024" t="s">
        <v>344</v>
      </c>
      <c r="C7024" t="s">
        <v>464</v>
      </c>
      <c r="D7024">
        <v>14</v>
      </c>
      <c r="E7024">
        <v>6324548.33984375</v>
      </c>
      <c r="F7024">
        <v>6326000.9765625</v>
      </c>
      <c r="G7024">
        <v>6325274.658203125</v>
      </c>
      <c r="H7024">
        <v>6402724.8845497305</v>
      </c>
      <c r="I7024">
        <v>4.6934250090499404E-8</v>
      </c>
      <c r="J7024">
        <v>5.2252580890838246E-6</v>
      </c>
      <c r="K7024">
        <v>1.0097779001217717</v>
      </c>
      <c r="L7024">
        <v>1.2244563363926304</v>
      </c>
      <c r="M7024">
        <v>0</v>
      </c>
    </row>
    <row r="7025" spans="1:15" x14ac:dyDescent="0.15">
      <c r="A7025">
        <v>348</v>
      </c>
      <c r="B7025" t="s">
        <v>344</v>
      </c>
      <c r="C7025" t="s">
        <v>464</v>
      </c>
      <c r="D7025">
        <v>15</v>
      </c>
      <c r="E7025">
        <v>6324548.33984375</v>
      </c>
      <c r="F7025">
        <v>6325274.658203125</v>
      </c>
      <c r="G7025">
        <v>6324911.4990234375</v>
      </c>
      <c r="H7025">
        <v>6255561.7448987253</v>
      </c>
      <c r="I7025">
        <v>4.5881681477737376E-8</v>
      </c>
      <c r="J7025">
        <v>5.2242055204710626E-6</v>
      </c>
      <c r="K7025">
        <v>0.98656870578473133</v>
      </c>
      <c r="L7025">
        <v>-1.096454142250366</v>
      </c>
      <c r="M7025">
        <v>0</v>
      </c>
    </row>
    <row r="7026" spans="1:15" x14ac:dyDescent="0.15">
      <c r="A7026">
        <v>348</v>
      </c>
      <c r="B7026" t="s">
        <v>344</v>
      </c>
      <c r="C7026" t="s">
        <v>464</v>
      </c>
      <c r="D7026">
        <v>16</v>
      </c>
      <c r="E7026">
        <v>6324911.4990234375</v>
      </c>
      <c r="F7026">
        <v>6325274.658203125</v>
      </c>
      <c r="G7026">
        <v>6325093.0786132813</v>
      </c>
      <c r="H7026">
        <v>6329131.8033249239</v>
      </c>
      <c r="I7026">
        <v>4.6408030031819432E-8</v>
      </c>
      <c r="J7026">
        <v>5.2247318690251446E-6</v>
      </c>
      <c r="K7026">
        <v>0.99817148748299067</v>
      </c>
      <c r="L7026">
        <v>6.3852415473513544E-2</v>
      </c>
      <c r="M7026">
        <v>0</v>
      </c>
    </row>
    <row r="7027" spans="1:15" x14ac:dyDescent="0.15">
      <c r="A7027">
        <v>348</v>
      </c>
      <c r="B7027" t="s">
        <v>344</v>
      </c>
      <c r="C7027" t="s">
        <v>465</v>
      </c>
      <c r="D7027">
        <v>16</v>
      </c>
      <c r="E7027">
        <v>6324911.4990234375</v>
      </c>
      <c r="F7027">
        <v>6325274.658203125</v>
      </c>
      <c r="G7027">
        <v>6325093.0786132813</v>
      </c>
      <c r="H7027">
        <v>6329131.8033249239</v>
      </c>
      <c r="I7027">
        <v>4.6408030031819432E-8</v>
      </c>
      <c r="J7027">
        <v>5.2247318690251446E-6</v>
      </c>
      <c r="K7027">
        <v>0.99817148748299067</v>
      </c>
      <c r="L7027">
        <v>6.3852415473513544E-2</v>
      </c>
      <c r="M7027">
        <v>0</v>
      </c>
      <c r="N7027" t="s">
        <v>466</v>
      </c>
      <c r="O7027" t="s">
        <v>467</v>
      </c>
    </row>
    <row r="7028" spans="1:15" x14ac:dyDescent="0.15">
      <c r="A7028">
        <v>349</v>
      </c>
      <c r="B7028" t="s">
        <v>345</v>
      </c>
      <c r="C7028" t="s">
        <v>461</v>
      </c>
      <c r="D7028">
        <v>0</v>
      </c>
      <c r="E7028">
        <v>100000</v>
      </c>
      <c r="F7028">
        <v>12000000</v>
      </c>
      <c r="G7028">
        <v>100000</v>
      </c>
      <c r="H7028">
        <v>-43062.195250535166</v>
      </c>
      <c r="I7028">
        <v>-7.400049028193856E-6</v>
      </c>
      <c r="J7028">
        <v>-2.2585114369050641E-6</v>
      </c>
      <c r="K7028">
        <v>-5.8838996688207216E-3</v>
      </c>
      <c r="L7028">
        <v>-143.06219525053515</v>
      </c>
      <c r="M7028">
        <v>0</v>
      </c>
      <c r="O7028" t="s">
        <v>462</v>
      </c>
    </row>
    <row r="7029" spans="1:15" x14ac:dyDescent="0.15">
      <c r="A7029">
        <v>349</v>
      </c>
      <c r="B7029" t="s">
        <v>345</v>
      </c>
      <c r="C7029" t="s">
        <v>461</v>
      </c>
      <c r="D7029">
        <v>0</v>
      </c>
      <c r="E7029">
        <v>100000</v>
      </c>
      <c r="F7029">
        <v>12000000</v>
      </c>
      <c r="G7029">
        <v>12000000</v>
      </c>
      <c r="H7029">
        <v>67512201374.364006</v>
      </c>
      <c r="I7029">
        <v>5.884907057878999E-5</v>
      </c>
      <c r="J7029">
        <v>6.399060817007878E-5</v>
      </c>
      <c r="K7029">
        <v>9224.6811152304526</v>
      </c>
      <c r="L7029">
        <v>562501.67811970005</v>
      </c>
      <c r="M7029">
        <v>0</v>
      </c>
      <c r="O7029" t="s">
        <v>463</v>
      </c>
    </row>
    <row r="7030" spans="1:15" x14ac:dyDescent="0.15">
      <c r="A7030">
        <v>349</v>
      </c>
      <c r="B7030" t="s">
        <v>345</v>
      </c>
      <c r="C7030" t="s">
        <v>464</v>
      </c>
      <c r="D7030">
        <v>1</v>
      </c>
      <c r="E7030">
        <v>100000</v>
      </c>
      <c r="F7030">
        <v>12000000</v>
      </c>
      <c r="G7030">
        <v>6050000</v>
      </c>
      <c r="H7030">
        <v>-435620.84498441289</v>
      </c>
      <c r="I7030">
        <v>-4.2501343041900159E-6</v>
      </c>
      <c r="J7030">
        <v>8.9140328709877644E-7</v>
      </c>
      <c r="K7030">
        <v>-5.9522031578344486E-2</v>
      </c>
      <c r="L7030">
        <v>-107.20034454519691</v>
      </c>
      <c r="M7030">
        <v>0</v>
      </c>
    </row>
    <row r="7031" spans="1:15" x14ac:dyDescent="0.15">
      <c r="A7031">
        <v>349</v>
      </c>
      <c r="B7031" t="s">
        <v>345</v>
      </c>
      <c r="C7031" t="s">
        <v>464</v>
      </c>
      <c r="D7031">
        <v>2</v>
      </c>
      <c r="E7031">
        <v>6050000</v>
      </c>
      <c r="F7031">
        <v>12000000</v>
      </c>
      <c r="G7031">
        <v>9025000</v>
      </c>
      <c r="H7031">
        <v>-59157324.886512056</v>
      </c>
      <c r="I7031">
        <v>-1.0953939599861347E-6</v>
      </c>
      <c r="J7031">
        <v>4.0461436313026572E-6</v>
      </c>
      <c r="K7031">
        <v>-8.0830938200658107</v>
      </c>
      <c r="L7031">
        <v>-755.48282422728039</v>
      </c>
      <c r="M7031">
        <v>0</v>
      </c>
    </row>
    <row r="7032" spans="1:15" x14ac:dyDescent="0.15">
      <c r="A7032">
        <v>349</v>
      </c>
      <c r="B7032" t="s">
        <v>345</v>
      </c>
      <c r="C7032" t="s">
        <v>464</v>
      </c>
      <c r="D7032">
        <v>3</v>
      </c>
      <c r="E7032">
        <v>9025000</v>
      </c>
      <c r="F7032">
        <v>12000000</v>
      </c>
      <c r="G7032">
        <v>10512500</v>
      </c>
      <c r="H7032">
        <v>3416137017.5385399</v>
      </c>
      <c r="I7032">
        <v>6.633901096669997E-6</v>
      </c>
      <c r="J7032">
        <v>1.1775438687958789E-5</v>
      </c>
      <c r="K7032">
        <v>466.77154634589658</v>
      </c>
      <c r="L7032">
        <v>32395.952604409416</v>
      </c>
      <c r="M7032">
        <v>0</v>
      </c>
    </row>
    <row r="7033" spans="1:15" x14ac:dyDescent="0.15">
      <c r="A7033">
        <v>349</v>
      </c>
      <c r="B7033" t="s">
        <v>345</v>
      </c>
      <c r="C7033" t="s">
        <v>464</v>
      </c>
      <c r="D7033">
        <v>4</v>
      </c>
      <c r="E7033">
        <v>9025000</v>
      </c>
      <c r="F7033">
        <v>10512500</v>
      </c>
      <c r="G7033">
        <v>9768750</v>
      </c>
      <c r="H7033">
        <v>177597909.86901787</v>
      </c>
      <c r="I7033">
        <v>8.8798191474191451E-7</v>
      </c>
      <c r="J7033">
        <v>6.0295195060307065E-6</v>
      </c>
      <c r="K7033">
        <v>24.266488900111984</v>
      </c>
      <c r="L7033">
        <v>1718.0208303930171</v>
      </c>
      <c r="M7033">
        <v>0</v>
      </c>
    </row>
    <row r="7034" spans="1:15" x14ac:dyDescent="0.15">
      <c r="A7034">
        <v>349</v>
      </c>
      <c r="B7034" t="s">
        <v>345</v>
      </c>
      <c r="C7034" t="s">
        <v>464</v>
      </c>
      <c r="D7034">
        <v>5</v>
      </c>
      <c r="E7034">
        <v>9025000</v>
      </c>
      <c r="F7034">
        <v>9768750</v>
      </c>
      <c r="G7034">
        <v>9396875</v>
      </c>
      <c r="H7034">
        <v>-24536729.717437547</v>
      </c>
      <c r="I7034">
        <v>-2.0788984495547197E-7</v>
      </c>
      <c r="J7034">
        <v>4.93364774633332E-6</v>
      </c>
      <c r="K7034">
        <v>-3.3526311192084459</v>
      </c>
      <c r="L7034">
        <v>-361.11584667708729</v>
      </c>
      <c r="M7034">
        <v>0</v>
      </c>
    </row>
    <row r="7035" spans="1:15" x14ac:dyDescent="0.15">
      <c r="A7035">
        <v>349</v>
      </c>
      <c r="B7035" t="s">
        <v>345</v>
      </c>
      <c r="C7035" t="s">
        <v>464</v>
      </c>
      <c r="D7035">
        <v>6</v>
      </c>
      <c r="E7035">
        <v>9396875</v>
      </c>
      <c r="F7035">
        <v>9768750</v>
      </c>
      <c r="G7035">
        <v>9582812.5</v>
      </c>
      <c r="H7035">
        <v>48838155.639192566</v>
      </c>
      <c r="I7035">
        <v>3.1119623122752244E-7</v>
      </c>
      <c r="J7035">
        <v>5.4527338225163144E-6</v>
      </c>
      <c r="K7035">
        <v>6.6731109763311194</v>
      </c>
      <c r="L7035">
        <v>409.64323510652605</v>
      </c>
      <c r="M7035">
        <v>0</v>
      </c>
    </row>
    <row r="7036" spans="1:15" x14ac:dyDescent="0.15">
      <c r="A7036">
        <v>349</v>
      </c>
      <c r="B7036" t="s">
        <v>345</v>
      </c>
      <c r="C7036" t="s">
        <v>464</v>
      </c>
      <c r="D7036">
        <v>7</v>
      </c>
      <c r="E7036">
        <v>9396875</v>
      </c>
      <c r="F7036">
        <v>9582812.5</v>
      </c>
      <c r="G7036">
        <v>9489843.75</v>
      </c>
      <c r="H7036">
        <v>6133875.1774999565</v>
      </c>
      <c r="I7036">
        <v>4.4790423071757738E-8</v>
      </c>
      <c r="J7036">
        <v>5.1863280143605497E-6</v>
      </c>
      <c r="K7036">
        <v>0.83811579775490219</v>
      </c>
      <c r="L7036">
        <v>-35.363791658846267</v>
      </c>
      <c r="M7036">
        <v>0</v>
      </c>
    </row>
    <row r="7037" spans="1:15" x14ac:dyDescent="0.15">
      <c r="A7037">
        <v>349</v>
      </c>
      <c r="B7037" t="s">
        <v>345</v>
      </c>
      <c r="C7037" t="s">
        <v>464</v>
      </c>
      <c r="D7037">
        <v>8</v>
      </c>
      <c r="E7037">
        <v>9489843.75</v>
      </c>
      <c r="F7037">
        <v>9582812.5</v>
      </c>
      <c r="G7037">
        <v>9536328.125</v>
      </c>
      <c r="H7037">
        <v>25874796.911046475</v>
      </c>
      <c r="I7037">
        <v>1.7624606174959304E-7</v>
      </c>
      <c r="J7037">
        <v>5.317783653038385E-6</v>
      </c>
      <c r="K7037">
        <v>3.5354609324943258</v>
      </c>
      <c r="L7037">
        <v>171.32871868381181</v>
      </c>
      <c r="M7037">
        <v>0</v>
      </c>
    </row>
    <row r="7038" spans="1:15" x14ac:dyDescent="0.15">
      <c r="A7038">
        <v>349</v>
      </c>
      <c r="B7038" t="s">
        <v>345</v>
      </c>
      <c r="C7038" t="s">
        <v>464</v>
      </c>
      <c r="D7038">
        <v>9</v>
      </c>
      <c r="E7038">
        <v>9489843.75</v>
      </c>
      <c r="F7038">
        <v>9536328.125</v>
      </c>
      <c r="G7038">
        <v>9513085.9375</v>
      </c>
      <c r="H7038">
        <v>15614603.824595409</v>
      </c>
      <c r="I7038">
        <v>1.1008212322479118E-7</v>
      </c>
      <c r="J7038">
        <v>5.2516197145135832E-6</v>
      </c>
      <c r="K7038">
        <v>2.1335364288276013</v>
      </c>
      <c r="L7038">
        <v>64.138155874778761</v>
      </c>
      <c r="M7038">
        <v>0</v>
      </c>
    </row>
    <row r="7039" spans="1:15" x14ac:dyDescent="0.15">
      <c r="A7039">
        <v>349</v>
      </c>
      <c r="B7039" t="s">
        <v>345</v>
      </c>
      <c r="C7039" t="s">
        <v>464</v>
      </c>
      <c r="D7039">
        <v>10</v>
      </c>
      <c r="E7039">
        <v>9489843.75</v>
      </c>
      <c r="F7039">
        <v>9513085.9375</v>
      </c>
      <c r="G7039">
        <v>9501464.84375</v>
      </c>
      <c r="H7039">
        <v>10778563.451411547</v>
      </c>
      <c r="I7039">
        <v>7.732819373571437E-8</v>
      </c>
      <c r="J7039">
        <v>5.2188657850245064E-6</v>
      </c>
      <c r="K7039">
        <v>1.4727532015761637</v>
      </c>
      <c r="L7039">
        <v>13.441070705025174</v>
      </c>
      <c r="M7039">
        <v>0</v>
      </c>
    </row>
    <row r="7040" spans="1:15" x14ac:dyDescent="0.15">
      <c r="A7040">
        <v>349</v>
      </c>
      <c r="B7040" t="s">
        <v>345</v>
      </c>
      <c r="C7040" t="s">
        <v>464</v>
      </c>
      <c r="D7040">
        <v>11</v>
      </c>
      <c r="E7040">
        <v>9489843.75</v>
      </c>
      <c r="F7040">
        <v>9501464.84375</v>
      </c>
      <c r="G7040">
        <v>9495654.296875</v>
      </c>
      <c r="H7040">
        <v>8432494.5055151973</v>
      </c>
      <c r="I7040">
        <v>6.1032243301598887E-8</v>
      </c>
      <c r="J7040">
        <v>5.2025698345903909E-6</v>
      </c>
      <c r="K7040">
        <v>1.1521928071634204</v>
      </c>
      <c r="L7040">
        <v>-11.196277350889726</v>
      </c>
      <c r="M7040">
        <v>0</v>
      </c>
    </row>
    <row r="7041" spans="1:15" x14ac:dyDescent="0.15">
      <c r="A7041">
        <v>349</v>
      </c>
      <c r="B7041" t="s">
        <v>345</v>
      </c>
      <c r="C7041" t="s">
        <v>464</v>
      </c>
      <c r="D7041">
        <v>12</v>
      </c>
      <c r="E7041">
        <v>9495654.296875</v>
      </c>
      <c r="F7041">
        <v>9501464.84375</v>
      </c>
      <c r="G7041">
        <v>9498559.5703125</v>
      </c>
      <c r="H7041">
        <v>9599561.0873312131</v>
      </c>
      <c r="I7041">
        <v>6.9173371927237838E-8</v>
      </c>
      <c r="J7041">
        <v>5.2107109632160298E-6</v>
      </c>
      <c r="K7041">
        <v>1.3116575681744989</v>
      </c>
      <c r="L7041">
        <v>1.063335090663543</v>
      </c>
      <c r="M7041">
        <v>0</v>
      </c>
    </row>
    <row r="7042" spans="1:15" x14ac:dyDescent="0.15">
      <c r="A7042">
        <v>349</v>
      </c>
      <c r="B7042" t="s">
        <v>345</v>
      </c>
      <c r="C7042" t="s">
        <v>464</v>
      </c>
      <c r="D7042">
        <v>13</v>
      </c>
      <c r="E7042">
        <v>9495654.296875</v>
      </c>
      <c r="F7042">
        <v>9498559.5703125</v>
      </c>
      <c r="G7042">
        <v>9497106.93359375</v>
      </c>
      <c r="H7042">
        <v>9014542.4952643123</v>
      </c>
      <c r="I7042">
        <v>6.5101120340708263E-8</v>
      </c>
      <c r="J7042">
        <v>5.2066387116295002E-6</v>
      </c>
      <c r="K7042">
        <v>1.2317222402124712</v>
      </c>
      <c r="L7042">
        <v>-5.0811730530534636</v>
      </c>
      <c r="M7042">
        <v>0</v>
      </c>
    </row>
    <row r="7043" spans="1:15" x14ac:dyDescent="0.15">
      <c r="A7043">
        <v>349</v>
      </c>
      <c r="B7043" t="s">
        <v>345</v>
      </c>
      <c r="C7043" t="s">
        <v>464</v>
      </c>
      <c r="D7043">
        <v>14</v>
      </c>
      <c r="E7043">
        <v>9497106.93359375</v>
      </c>
      <c r="F7043">
        <v>9498559.5703125</v>
      </c>
      <c r="G7043">
        <v>9497833.251953125</v>
      </c>
      <c r="H7043">
        <v>9306706.3370117471</v>
      </c>
      <c r="I7043">
        <v>6.7137007126789662E-8</v>
      </c>
      <c r="J7043">
        <v>5.2086745984155816E-6</v>
      </c>
      <c r="K7043">
        <v>1.2716427022720025</v>
      </c>
      <c r="L7043">
        <v>-2.0123212302350622</v>
      </c>
      <c r="M7043">
        <v>0</v>
      </c>
    </row>
    <row r="7044" spans="1:15" x14ac:dyDescent="0.15">
      <c r="A7044">
        <v>349</v>
      </c>
      <c r="B7044" t="s">
        <v>345</v>
      </c>
      <c r="C7044" t="s">
        <v>464</v>
      </c>
      <c r="D7044">
        <v>15</v>
      </c>
      <c r="E7044">
        <v>9497833.251953125</v>
      </c>
      <c r="F7044">
        <v>9498559.5703125</v>
      </c>
      <c r="G7044">
        <v>9498196.4111328125</v>
      </c>
      <c r="H7044">
        <v>9453027.5800390784</v>
      </c>
      <c r="I7044">
        <v>6.8154992509242813E-8</v>
      </c>
      <c r="J7044">
        <v>5.2096925837980348E-6</v>
      </c>
      <c r="K7044">
        <v>1.291635633621206</v>
      </c>
      <c r="L7044">
        <v>-0.47555166411163974</v>
      </c>
      <c r="M7044">
        <v>0</v>
      </c>
    </row>
    <row r="7045" spans="1:15" x14ac:dyDescent="0.15">
      <c r="A7045">
        <v>349</v>
      </c>
      <c r="B7045" t="s">
        <v>345</v>
      </c>
      <c r="C7045" t="s">
        <v>465</v>
      </c>
      <c r="D7045">
        <v>15</v>
      </c>
      <c r="E7045">
        <v>9497833.251953125</v>
      </c>
      <c r="F7045">
        <v>9498559.5703125</v>
      </c>
      <c r="G7045">
        <v>9498196.4111328125</v>
      </c>
      <c r="H7045">
        <v>9453027.5800390784</v>
      </c>
      <c r="I7045">
        <v>6.8154992509242813E-8</v>
      </c>
      <c r="J7045">
        <v>5.2096925837980348E-6</v>
      </c>
      <c r="K7045">
        <v>1.291635633621206</v>
      </c>
      <c r="L7045">
        <v>-0.47555166411163974</v>
      </c>
      <c r="M7045">
        <v>0</v>
      </c>
      <c r="N7045" t="s">
        <v>466</v>
      </c>
      <c r="O7045" t="s">
        <v>467</v>
      </c>
    </row>
    <row r="7046" spans="1:15" x14ac:dyDescent="0.15">
      <c r="A7046">
        <v>350</v>
      </c>
      <c r="B7046" t="s">
        <v>346</v>
      </c>
      <c r="C7046" t="s">
        <v>461</v>
      </c>
      <c r="D7046">
        <v>0</v>
      </c>
      <c r="E7046">
        <v>100000</v>
      </c>
      <c r="F7046">
        <v>12000000</v>
      </c>
      <c r="G7046">
        <v>100000</v>
      </c>
      <c r="H7046">
        <v>-25120.399423378418</v>
      </c>
      <c r="I7046">
        <v>-8.3563822118733427E-6</v>
      </c>
      <c r="J7046">
        <v>-3.4611513513223183E-6</v>
      </c>
      <c r="K7046">
        <v>-3.4925993695983986E-3</v>
      </c>
      <c r="L7046">
        <v>-125.12039942337842</v>
      </c>
      <c r="M7046">
        <v>0</v>
      </c>
      <c r="O7046" t="s">
        <v>462</v>
      </c>
    </row>
    <row r="7047" spans="1:15" x14ac:dyDescent="0.15">
      <c r="A7047">
        <v>350</v>
      </c>
      <c r="B7047" t="s">
        <v>346</v>
      </c>
      <c r="C7047" t="s">
        <v>461</v>
      </c>
      <c r="D7047">
        <v>0</v>
      </c>
      <c r="E7047">
        <v>100000</v>
      </c>
      <c r="F7047">
        <v>12000000</v>
      </c>
      <c r="G7047">
        <v>12000000</v>
      </c>
      <c r="H7047">
        <v>-57896940.590433627</v>
      </c>
      <c r="I7047">
        <v>-1.0181209384191153E-6</v>
      </c>
      <c r="J7047">
        <v>3.8771099221319092E-6</v>
      </c>
      <c r="K7047">
        <v>-8.0496657238513478</v>
      </c>
      <c r="L7047">
        <v>-582.4745049202802</v>
      </c>
      <c r="M7047">
        <v>0</v>
      </c>
      <c r="O7047" t="s">
        <v>463</v>
      </c>
    </row>
    <row r="7048" spans="1:15" x14ac:dyDescent="0.15">
      <c r="A7048">
        <v>350</v>
      </c>
      <c r="B7048" t="s">
        <v>346</v>
      </c>
      <c r="C7048" t="s">
        <v>461</v>
      </c>
      <c r="D7048">
        <v>1</v>
      </c>
      <c r="E7048">
        <v>100000</v>
      </c>
      <c r="F7048">
        <v>18000000</v>
      </c>
      <c r="G7048">
        <v>18000000</v>
      </c>
      <c r="H7048">
        <v>5030217140886.958</v>
      </c>
      <c r="I7048">
        <v>1.4835723598395833E-3</v>
      </c>
      <c r="J7048">
        <v>1.4884675907001343E-3</v>
      </c>
      <c r="K7048">
        <v>699373.16358332313</v>
      </c>
      <c r="L7048">
        <v>27945550.782705322</v>
      </c>
      <c r="M7048">
        <v>0</v>
      </c>
      <c r="O7048" t="s">
        <v>468</v>
      </c>
    </row>
    <row r="7049" spans="1:15" x14ac:dyDescent="0.15">
      <c r="A7049">
        <v>350</v>
      </c>
      <c r="B7049" t="s">
        <v>346</v>
      </c>
      <c r="C7049" t="s">
        <v>464</v>
      </c>
      <c r="D7049">
        <v>1</v>
      </c>
      <c r="E7049">
        <v>100000</v>
      </c>
      <c r="F7049">
        <v>18000000</v>
      </c>
      <c r="G7049">
        <v>9050000</v>
      </c>
      <c r="H7049">
        <v>-495182.2698776875</v>
      </c>
      <c r="I7049">
        <v>-3.9594761365724873E-6</v>
      </c>
      <c r="J7049">
        <v>9.3575472397853733E-7</v>
      </c>
      <c r="K7049">
        <v>-6.8847364027244451E-2</v>
      </c>
      <c r="L7049">
        <v>-105.47162729146616</v>
      </c>
      <c r="M7049">
        <v>0</v>
      </c>
    </row>
    <row r="7050" spans="1:15" x14ac:dyDescent="0.15">
      <c r="A7050">
        <v>350</v>
      </c>
      <c r="B7050" t="s">
        <v>346</v>
      </c>
      <c r="C7050" t="s">
        <v>464</v>
      </c>
      <c r="D7050">
        <v>2</v>
      </c>
      <c r="E7050">
        <v>9050000</v>
      </c>
      <c r="F7050">
        <v>18000000</v>
      </c>
      <c r="G7050">
        <v>13525000</v>
      </c>
      <c r="H7050">
        <v>3021640778.6366773</v>
      </c>
      <c r="I7050">
        <v>5.7203791846454893E-6</v>
      </c>
      <c r="J7050">
        <v>1.0615610045196514E-5</v>
      </c>
      <c r="K7050">
        <v>420.11197755071203</v>
      </c>
      <c r="L7050">
        <v>22241.151782895951</v>
      </c>
      <c r="M7050">
        <v>0</v>
      </c>
    </row>
    <row r="7051" spans="1:15" x14ac:dyDescent="0.15">
      <c r="A7051">
        <v>350</v>
      </c>
      <c r="B7051" t="s">
        <v>346</v>
      </c>
      <c r="C7051" t="s">
        <v>464</v>
      </c>
      <c r="D7051">
        <v>3</v>
      </c>
      <c r="E7051">
        <v>9050000</v>
      </c>
      <c r="F7051">
        <v>13525000</v>
      </c>
      <c r="G7051">
        <v>11287500</v>
      </c>
      <c r="H7051">
        <v>-12373597.91285895</v>
      </c>
      <c r="I7051">
        <v>-2.1776243124092637E-6</v>
      </c>
      <c r="J7051">
        <v>2.7176065481417608E-6</v>
      </c>
      <c r="K7051">
        <v>-1.7203556178289123</v>
      </c>
      <c r="L7051">
        <v>-209.6221299035123</v>
      </c>
      <c r="M7051">
        <v>0</v>
      </c>
    </row>
    <row r="7052" spans="1:15" x14ac:dyDescent="0.15">
      <c r="A7052">
        <v>350</v>
      </c>
      <c r="B7052" t="s">
        <v>346</v>
      </c>
      <c r="C7052" t="s">
        <v>464</v>
      </c>
      <c r="D7052">
        <v>4</v>
      </c>
      <c r="E7052">
        <v>11287500</v>
      </c>
      <c r="F7052">
        <v>13525000</v>
      </c>
      <c r="G7052">
        <v>12406250</v>
      </c>
      <c r="H7052">
        <v>-16593285.946723377</v>
      </c>
      <c r="I7052">
        <v>-1.3034784349169612E-7</v>
      </c>
      <c r="J7052">
        <v>4.7648830170593283E-6</v>
      </c>
      <c r="K7052">
        <v>-2.3070373627561493</v>
      </c>
      <c r="L7052">
        <v>-233.74940813479802</v>
      </c>
      <c r="M7052">
        <v>0</v>
      </c>
    </row>
    <row r="7053" spans="1:15" x14ac:dyDescent="0.15">
      <c r="A7053">
        <v>350</v>
      </c>
      <c r="B7053" t="s">
        <v>346</v>
      </c>
      <c r="C7053" t="s">
        <v>464</v>
      </c>
      <c r="D7053">
        <v>5</v>
      </c>
      <c r="E7053">
        <v>12406250</v>
      </c>
      <c r="F7053">
        <v>13525000</v>
      </c>
      <c r="G7053">
        <v>12965625</v>
      </c>
      <c r="H7053">
        <v>375282595.24614239</v>
      </c>
      <c r="I7053">
        <v>1.4579178610637184E-6</v>
      </c>
      <c r="J7053">
        <v>6.3531487216147429E-6</v>
      </c>
      <c r="K7053">
        <v>52.177186098327233</v>
      </c>
      <c r="L7053">
        <v>2794.4427688302135</v>
      </c>
      <c r="M7053">
        <v>0</v>
      </c>
    </row>
    <row r="7054" spans="1:15" x14ac:dyDescent="0.15">
      <c r="A7054">
        <v>350</v>
      </c>
      <c r="B7054" t="s">
        <v>346</v>
      </c>
      <c r="C7054" t="s">
        <v>464</v>
      </c>
      <c r="D7054">
        <v>6</v>
      </c>
      <c r="E7054">
        <v>12406250</v>
      </c>
      <c r="F7054">
        <v>12965625</v>
      </c>
      <c r="G7054">
        <v>12685937.5</v>
      </c>
      <c r="H7054">
        <v>113481774.32962406</v>
      </c>
      <c r="I7054">
        <v>6.0395896591272011E-7</v>
      </c>
      <c r="J7054">
        <v>5.4991898264637446E-6</v>
      </c>
      <c r="K7054">
        <v>15.777869085779388</v>
      </c>
      <c r="L7054">
        <v>794.54779616897895</v>
      </c>
      <c r="M7054">
        <v>0</v>
      </c>
    </row>
    <row r="7055" spans="1:15" x14ac:dyDescent="0.15">
      <c r="A7055">
        <v>350</v>
      </c>
      <c r="B7055" t="s">
        <v>346</v>
      </c>
      <c r="C7055" t="s">
        <v>464</v>
      </c>
      <c r="D7055">
        <v>7</v>
      </c>
      <c r="E7055">
        <v>12406250</v>
      </c>
      <c r="F7055">
        <v>12685937.5</v>
      </c>
      <c r="G7055">
        <v>12546093.75</v>
      </c>
      <c r="H7055">
        <v>34875912.412008032</v>
      </c>
      <c r="I7055">
        <v>2.2292659607717014E-7</v>
      </c>
      <c r="J7055">
        <v>5.1181574566281946E-6</v>
      </c>
      <c r="K7055">
        <v>4.8489511512698087</v>
      </c>
      <c r="L7055">
        <v>177.98223978685024</v>
      </c>
      <c r="M7055">
        <v>0</v>
      </c>
    </row>
    <row r="7056" spans="1:15" x14ac:dyDescent="0.15">
      <c r="A7056">
        <v>350</v>
      </c>
      <c r="B7056" t="s">
        <v>346</v>
      </c>
      <c r="C7056" t="s">
        <v>464</v>
      </c>
      <c r="D7056">
        <v>8</v>
      </c>
      <c r="E7056">
        <v>12406250</v>
      </c>
      <c r="F7056">
        <v>12546093.75</v>
      </c>
      <c r="G7056">
        <v>12476171.875</v>
      </c>
      <c r="H7056">
        <v>6080931.1814680034</v>
      </c>
      <c r="I7056">
        <v>4.2950836561554269E-8</v>
      </c>
      <c r="J7056">
        <v>4.9381816971125787E-6</v>
      </c>
      <c r="K7056">
        <v>0.84545854757392558</v>
      </c>
      <c r="L7056">
        <v>-51.25963923554874</v>
      </c>
      <c r="M7056">
        <v>0</v>
      </c>
    </row>
    <row r="7057" spans="1:15" x14ac:dyDescent="0.15">
      <c r="A7057">
        <v>350</v>
      </c>
      <c r="B7057" t="s">
        <v>346</v>
      </c>
      <c r="C7057" t="s">
        <v>464</v>
      </c>
      <c r="D7057">
        <v>9</v>
      </c>
      <c r="E7057">
        <v>12476171.875</v>
      </c>
      <c r="F7057">
        <v>12546093.75</v>
      </c>
      <c r="G7057">
        <v>12511132.8125</v>
      </c>
      <c r="H7057">
        <v>19673075.580351084</v>
      </c>
      <c r="I7057">
        <v>1.3208762704496991E-7</v>
      </c>
      <c r="J7057">
        <v>5.0273184875959944E-6</v>
      </c>
      <c r="K7057">
        <v>2.7352340307953225</v>
      </c>
      <c r="L7057">
        <v>57.244558707709622</v>
      </c>
      <c r="M7057">
        <v>0</v>
      </c>
    </row>
    <row r="7058" spans="1:15" x14ac:dyDescent="0.15">
      <c r="A7058">
        <v>350</v>
      </c>
      <c r="B7058" t="s">
        <v>346</v>
      </c>
      <c r="C7058" t="s">
        <v>464</v>
      </c>
      <c r="D7058">
        <v>10</v>
      </c>
      <c r="E7058">
        <v>12476171.875</v>
      </c>
      <c r="F7058">
        <v>12511132.8125</v>
      </c>
      <c r="G7058">
        <v>12493652.34375</v>
      </c>
      <c r="H7058">
        <v>12680769.161710003</v>
      </c>
      <c r="I7058">
        <v>8.7308496521860707E-8</v>
      </c>
      <c r="J7058">
        <v>4.9825393570728852E-6</v>
      </c>
      <c r="K7058">
        <v>1.7630629845397103</v>
      </c>
      <c r="L7058">
        <v>1.4976950919689176</v>
      </c>
      <c r="M7058">
        <v>0</v>
      </c>
    </row>
    <row r="7059" spans="1:15" x14ac:dyDescent="0.15">
      <c r="A7059">
        <v>350</v>
      </c>
      <c r="B7059" t="s">
        <v>346</v>
      </c>
      <c r="C7059" t="s">
        <v>464</v>
      </c>
      <c r="D7059">
        <v>11</v>
      </c>
      <c r="E7059">
        <v>12476171.875</v>
      </c>
      <c r="F7059">
        <v>12493652.34375</v>
      </c>
      <c r="G7059">
        <v>12484912.109375</v>
      </c>
      <c r="H7059">
        <v>9332441.2118321117</v>
      </c>
      <c r="I7059">
        <v>6.507736043902528E-8</v>
      </c>
      <c r="J7059">
        <v>4.9603082209900497E-6</v>
      </c>
      <c r="K7059">
        <v>1.2975302559450843</v>
      </c>
      <c r="L7059">
        <v>-25.250245015146547</v>
      </c>
      <c r="M7059">
        <v>0</v>
      </c>
    </row>
    <row r="7060" spans="1:15" x14ac:dyDescent="0.15">
      <c r="A7060">
        <v>350</v>
      </c>
      <c r="B7060" t="s">
        <v>346</v>
      </c>
      <c r="C7060" t="s">
        <v>464</v>
      </c>
      <c r="D7060">
        <v>12</v>
      </c>
      <c r="E7060">
        <v>12484912.109375</v>
      </c>
      <c r="F7060">
        <v>12493652.34375</v>
      </c>
      <c r="G7060">
        <v>12489282.2265625</v>
      </c>
      <c r="H7060">
        <v>10994433.462301381</v>
      </c>
      <c r="I7060">
        <v>7.6179879675197672E-8</v>
      </c>
      <c r="J7060">
        <v>4.9714107402262221E-6</v>
      </c>
      <c r="K7060">
        <v>1.5286043319752707</v>
      </c>
      <c r="L7060">
        <v>-11.969052641646927</v>
      </c>
      <c r="M7060">
        <v>0</v>
      </c>
    </row>
    <row r="7061" spans="1:15" x14ac:dyDescent="0.15">
      <c r="A7061">
        <v>350</v>
      </c>
      <c r="B7061" t="s">
        <v>346</v>
      </c>
      <c r="C7061" t="s">
        <v>464</v>
      </c>
      <c r="D7061">
        <v>13</v>
      </c>
      <c r="E7061">
        <v>12489282.2265625</v>
      </c>
      <c r="F7061">
        <v>12493652.34375</v>
      </c>
      <c r="G7061">
        <v>12491467.28515625</v>
      </c>
      <c r="H7061">
        <v>11834532.251521762</v>
      </c>
      <c r="I7061">
        <v>8.1740814094080404E-8</v>
      </c>
      <c r="J7061">
        <v>4.9769716746451049E-6</v>
      </c>
      <c r="K7061">
        <v>1.6454069533102174</v>
      </c>
      <c r="L7061">
        <v>-5.2590702007852252</v>
      </c>
      <c r="M7061">
        <v>0</v>
      </c>
    </row>
    <row r="7062" spans="1:15" x14ac:dyDescent="0.15">
      <c r="A7062">
        <v>350</v>
      </c>
      <c r="B7062" t="s">
        <v>346</v>
      </c>
      <c r="C7062" t="s">
        <v>464</v>
      </c>
      <c r="D7062">
        <v>14</v>
      </c>
      <c r="E7062">
        <v>12491467.28515625</v>
      </c>
      <c r="F7062">
        <v>12493652.34375</v>
      </c>
      <c r="G7062">
        <v>12492559.814453125</v>
      </c>
      <c r="H7062">
        <v>12256885.454608154</v>
      </c>
      <c r="I7062">
        <v>8.452383286137644E-8</v>
      </c>
      <c r="J7062">
        <v>4.9797546934124009E-6</v>
      </c>
      <c r="K7062">
        <v>1.7041285725801154</v>
      </c>
      <c r="L7062">
        <v>-1.8865177621347922</v>
      </c>
      <c r="M7062">
        <v>0</v>
      </c>
    </row>
    <row r="7063" spans="1:15" x14ac:dyDescent="0.15">
      <c r="A7063">
        <v>350</v>
      </c>
      <c r="B7063" t="s">
        <v>346</v>
      </c>
      <c r="C7063" t="s">
        <v>464</v>
      </c>
      <c r="D7063">
        <v>15</v>
      </c>
      <c r="E7063">
        <v>12492559.814453125</v>
      </c>
      <c r="F7063">
        <v>12493652.34375</v>
      </c>
      <c r="G7063">
        <v>12493106.079101563</v>
      </c>
      <c r="H7063">
        <v>12468662.154484246</v>
      </c>
      <c r="I7063">
        <v>8.5916131882074342E-8</v>
      </c>
      <c r="J7063">
        <v>4.9811469924330988E-6</v>
      </c>
      <c r="K7063">
        <v>1.7335728165197444</v>
      </c>
      <c r="L7063">
        <v>-0.19565930572066711</v>
      </c>
      <c r="M7063">
        <v>0</v>
      </c>
    </row>
    <row r="7064" spans="1:15" x14ac:dyDescent="0.15">
      <c r="A7064">
        <v>350</v>
      </c>
      <c r="B7064" t="s">
        <v>346</v>
      </c>
      <c r="C7064" t="s">
        <v>465</v>
      </c>
      <c r="D7064">
        <v>15</v>
      </c>
      <c r="E7064">
        <v>12492559.814453125</v>
      </c>
      <c r="F7064">
        <v>12493652.34375</v>
      </c>
      <c r="G7064">
        <v>12493106.079101563</v>
      </c>
      <c r="H7064">
        <v>12468662.154484246</v>
      </c>
      <c r="I7064">
        <v>8.5916131882074342E-8</v>
      </c>
      <c r="J7064">
        <v>4.9811469924330988E-6</v>
      </c>
      <c r="K7064">
        <v>1.7335728165197444</v>
      </c>
      <c r="L7064">
        <v>-0.19565930572066711</v>
      </c>
      <c r="M7064">
        <v>0</v>
      </c>
      <c r="N7064" t="s">
        <v>466</v>
      </c>
      <c r="O7064" t="s">
        <v>467</v>
      </c>
    </row>
    <row r="7065" spans="1:15" x14ac:dyDescent="0.15">
      <c r="A7065">
        <v>351</v>
      </c>
      <c r="B7065" t="s">
        <v>347</v>
      </c>
      <c r="C7065" t="s">
        <v>461</v>
      </c>
      <c r="D7065">
        <v>0</v>
      </c>
      <c r="E7065">
        <v>100000</v>
      </c>
      <c r="F7065">
        <v>12000000</v>
      </c>
      <c r="G7065">
        <v>100000</v>
      </c>
      <c r="H7065">
        <v>-9194.6917836992361</v>
      </c>
      <c r="I7065">
        <v>-1.1531469256123391E-5</v>
      </c>
      <c r="J7065">
        <v>-6.7524588593676056E-6</v>
      </c>
      <c r="K7065">
        <v>-1.0676566426660831E-3</v>
      </c>
      <c r="L7065">
        <v>-109.19469178369924</v>
      </c>
      <c r="M7065">
        <v>0</v>
      </c>
      <c r="O7065" t="s">
        <v>462</v>
      </c>
    </row>
    <row r="7066" spans="1:15" x14ac:dyDescent="0.15">
      <c r="A7066">
        <v>351</v>
      </c>
      <c r="B7066" t="s">
        <v>347</v>
      </c>
      <c r="C7066" t="s">
        <v>461</v>
      </c>
      <c r="D7066">
        <v>0</v>
      </c>
      <c r="E7066">
        <v>100000</v>
      </c>
      <c r="F7066">
        <v>12000000</v>
      </c>
      <c r="G7066">
        <v>12000000</v>
      </c>
      <c r="H7066">
        <v>-67214.68656123351</v>
      </c>
      <c r="I7066">
        <v>-6.1297189518044778E-6</v>
      </c>
      <c r="J7066">
        <v>-1.3507085550486915E-6</v>
      </c>
      <c r="K7066">
        <v>-7.804743027824264E-3</v>
      </c>
      <c r="L7066">
        <v>-100.56012238801029</v>
      </c>
      <c r="M7066">
        <v>0</v>
      </c>
      <c r="O7066" t="s">
        <v>463</v>
      </c>
    </row>
    <row r="7067" spans="1:15" x14ac:dyDescent="0.15">
      <c r="A7067">
        <v>351</v>
      </c>
      <c r="B7067" t="s">
        <v>347</v>
      </c>
      <c r="C7067" t="s">
        <v>461</v>
      </c>
      <c r="D7067">
        <v>1</v>
      </c>
      <c r="E7067">
        <v>100000</v>
      </c>
      <c r="F7067">
        <v>18000000</v>
      </c>
      <c r="G7067">
        <v>18000000</v>
      </c>
      <c r="H7067">
        <v>-1422806.7503314959</v>
      </c>
      <c r="I7067">
        <v>-3.1888178049694318E-6</v>
      </c>
      <c r="J7067">
        <v>1.5901925917863548E-6</v>
      </c>
      <c r="K7067">
        <v>-0.16521152790729091</v>
      </c>
      <c r="L7067">
        <v>-107.90448194628608</v>
      </c>
      <c r="M7067">
        <v>0</v>
      </c>
      <c r="O7067" t="s">
        <v>468</v>
      </c>
    </row>
    <row r="7068" spans="1:15" x14ac:dyDescent="0.15">
      <c r="A7068">
        <v>351</v>
      </c>
      <c r="B7068" t="s">
        <v>347</v>
      </c>
      <c r="C7068" t="s">
        <v>461</v>
      </c>
      <c r="D7068">
        <v>2</v>
      </c>
      <c r="E7068">
        <v>100000</v>
      </c>
      <c r="F7068">
        <v>27000000</v>
      </c>
      <c r="G7068">
        <v>27000000</v>
      </c>
      <c r="H7068">
        <v>13201874479512.807</v>
      </c>
      <c r="I7068">
        <v>3.0944554157351888E-3</v>
      </c>
      <c r="J7068">
        <v>3.0992344261319446E-3</v>
      </c>
      <c r="K7068">
        <v>1532957.201315226</v>
      </c>
      <c r="L7068">
        <v>48895731.405602984</v>
      </c>
      <c r="M7068">
        <v>0</v>
      </c>
      <c r="O7068" t="s">
        <v>471</v>
      </c>
    </row>
    <row r="7069" spans="1:15" x14ac:dyDescent="0.15">
      <c r="A7069">
        <v>351</v>
      </c>
      <c r="B7069" t="s">
        <v>347</v>
      </c>
      <c r="C7069" t="s">
        <v>464</v>
      </c>
      <c r="D7069">
        <v>1</v>
      </c>
      <c r="E7069">
        <v>100000</v>
      </c>
      <c r="F7069">
        <v>27000000</v>
      </c>
      <c r="G7069">
        <v>13550000</v>
      </c>
      <c r="H7069">
        <v>-109214.92638101858</v>
      </c>
      <c r="I7069">
        <v>-5.4021590508518772E-6</v>
      </c>
      <c r="J7069">
        <v>-6.2314865409609018E-7</v>
      </c>
      <c r="K7069">
        <v>-1.2681669421013396E-2</v>
      </c>
      <c r="L7069">
        <v>-100.80601421683409</v>
      </c>
      <c r="M7069">
        <v>0</v>
      </c>
    </row>
    <row r="7070" spans="1:15" x14ac:dyDescent="0.15">
      <c r="A7070">
        <v>351</v>
      </c>
      <c r="B7070" t="s">
        <v>347</v>
      </c>
      <c r="C7070" t="s">
        <v>464</v>
      </c>
      <c r="D7070">
        <v>2</v>
      </c>
      <c r="E7070">
        <v>13550000</v>
      </c>
      <c r="F7070">
        <v>27000000</v>
      </c>
      <c r="G7070">
        <v>20275000</v>
      </c>
      <c r="H7070">
        <v>-22578920.571186196</v>
      </c>
      <c r="I7070">
        <v>-1.8117327100995283E-7</v>
      </c>
      <c r="J7070">
        <v>4.5978371257458338E-6</v>
      </c>
      <c r="K7070">
        <v>-2.6217882120631777</v>
      </c>
      <c r="L7070">
        <v>-211.36335670128827</v>
      </c>
      <c r="M7070">
        <v>0</v>
      </c>
    </row>
    <row r="7071" spans="1:15" x14ac:dyDescent="0.15">
      <c r="A7071">
        <v>351</v>
      </c>
      <c r="B7071" t="s">
        <v>347</v>
      </c>
      <c r="C7071" t="s">
        <v>464</v>
      </c>
      <c r="D7071">
        <v>3</v>
      </c>
      <c r="E7071">
        <v>20275000</v>
      </c>
      <c r="F7071">
        <v>27000000</v>
      </c>
      <c r="G7071">
        <v>23637500</v>
      </c>
      <c r="H7071">
        <v>127966958356.45198</v>
      </c>
      <c r="I7071">
        <v>8.6413467041925249E-5</v>
      </c>
      <c r="J7071">
        <v>9.1192477438681042E-5</v>
      </c>
      <c r="K7071">
        <v>14859.092218105074</v>
      </c>
      <c r="L7071">
        <v>541272.642438718</v>
      </c>
      <c r="M7071">
        <v>0</v>
      </c>
    </row>
    <row r="7072" spans="1:15" x14ac:dyDescent="0.15">
      <c r="A7072">
        <v>351</v>
      </c>
      <c r="B7072" t="s">
        <v>347</v>
      </c>
      <c r="C7072" t="s">
        <v>464</v>
      </c>
      <c r="D7072">
        <v>4</v>
      </c>
      <c r="E7072">
        <v>20275000</v>
      </c>
      <c r="F7072">
        <v>23637500</v>
      </c>
      <c r="G7072">
        <v>21956250</v>
      </c>
      <c r="H7072">
        <v>8292474380.5298634</v>
      </c>
      <c r="I7072">
        <v>1.168251581219765E-5</v>
      </c>
      <c r="J7072">
        <v>1.6461526208953436E-5</v>
      </c>
      <c r="K7072">
        <v>962.89419643265603</v>
      </c>
      <c r="L7072">
        <v>37668.172527320756</v>
      </c>
      <c r="M7072">
        <v>0</v>
      </c>
    </row>
    <row r="7073" spans="1:15" x14ac:dyDescent="0.15">
      <c r="A7073">
        <v>351</v>
      </c>
      <c r="B7073" t="s">
        <v>347</v>
      </c>
      <c r="C7073" t="s">
        <v>464</v>
      </c>
      <c r="D7073">
        <v>5</v>
      </c>
      <c r="E7073">
        <v>20275000</v>
      </c>
      <c r="F7073">
        <v>21956250</v>
      </c>
      <c r="G7073">
        <v>21115625</v>
      </c>
      <c r="H7073">
        <v>767202157.50586939</v>
      </c>
      <c r="I7073">
        <v>2.293218530735729E-6</v>
      </c>
      <c r="J7073">
        <v>7.0722289274915157E-6</v>
      </c>
      <c r="K7073">
        <v>89.084930631502445</v>
      </c>
      <c r="L7073">
        <v>3533.338617757558</v>
      </c>
      <c r="M7073">
        <v>0</v>
      </c>
    </row>
    <row r="7074" spans="1:15" x14ac:dyDescent="0.15">
      <c r="A7074">
        <v>351</v>
      </c>
      <c r="B7074" t="s">
        <v>347</v>
      </c>
      <c r="C7074" t="s">
        <v>464</v>
      </c>
      <c r="D7074">
        <v>6</v>
      </c>
      <c r="E7074">
        <v>20275000</v>
      </c>
      <c r="F7074">
        <v>21115625</v>
      </c>
      <c r="G7074">
        <v>20695312.5</v>
      </c>
      <c r="H7074">
        <v>183913938.11022821</v>
      </c>
      <c r="I7074">
        <v>8.5787643532978385E-7</v>
      </c>
      <c r="J7074">
        <v>5.6368868320855705E-6</v>
      </c>
      <c r="K7074">
        <v>21.355467080514266</v>
      </c>
      <c r="L7074">
        <v>788.67437063454929</v>
      </c>
      <c r="M7074">
        <v>0</v>
      </c>
    </row>
    <row r="7075" spans="1:15" x14ac:dyDescent="0.15">
      <c r="A7075">
        <v>351</v>
      </c>
      <c r="B7075" t="s">
        <v>347</v>
      </c>
      <c r="C7075" t="s">
        <v>464</v>
      </c>
      <c r="D7075">
        <v>7</v>
      </c>
      <c r="E7075">
        <v>20275000</v>
      </c>
      <c r="F7075">
        <v>20695312.5</v>
      </c>
      <c r="G7075">
        <v>20485156.25</v>
      </c>
      <c r="H7075">
        <v>51923884.708953947</v>
      </c>
      <c r="I7075">
        <v>3.1066955742593628E-7</v>
      </c>
      <c r="J7075">
        <v>5.0896799541817229E-6</v>
      </c>
      <c r="K7075">
        <v>6.0292266153851442</v>
      </c>
      <c r="L7075">
        <v>153.47077696297262</v>
      </c>
      <c r="M7075">
        <v>0</v>
      </c>
    </row>
    <row r="7076" spans="1:15" x14ac:dyDescent="0.15">
      <c r="A7076">
        <v>351</v>
      </c>
      <c r="B7076" t="s">
        <v>347</v>
      </c>
      <c r="C7076" t="s">
        <v>464</v>
      </c>
      <c r="D7076">
        <v>8</v>
      </c>
      <c r="E7076">
        <v>20275000</v>
      </c>
      <c r="F7076">
        <v>20485156.25</v>
      </c>
      <c r="G7076">
        <v>20380078.125</v>
      </c>
      <c r="H7076">
        <v>8453873.3084405214</v>
      </c>
      <c r="I7076">
        <v>5.8193544508804233E-8</v>
      </c>
      <c r="J7076">
        <v>4.8372039412645909E-6</v>
      </c>
      <c r="K7076">
        <v>0.98163529635821223</v>
      </c>
      <c r="L7076">
        <v>-58.518935714626849</v>
      </c>
      <c r="M7076">
        <v>0</v>
      </c>
    </row>
    <row r="7077" spans="1:15" x14ac:dyDescent="0.15">
      <c r="A7077">
        <v>351</v>
      </c>
      <c r="B7077" t="s">
        <v>347</v>
      </c>
      <c r="C7077" t="s">
        <v>464</v>
      </c>
      <c r="D7077">
        <v>9</v>
      </c>
      <c r="E7077">
        <v>20380078.125</v>
      </c>
      <c r="F7077">
        <v>20485156.25</v>
      </c>
      <c r="G7077">
        <v>20432617.1875</v>
      </c>
      <c r="H7077">
        <v>28518474.945039451</v>
      </c>
      <c r="I7077">
        <v>1.8274789909129424E-7</v>
      </c>
      <c r="J7077">
        <v>4.9617582958470809E-6</v>
      </c>
      <c r="K7077">
        <v>3.3114692618361721</v>
      </c>
      <c r="L7077">
        <v>39.573284632798348</v>
      </c>
      <c r="M7077">
        <v>0</v>
      </c>
    </row>
    <row r="7078" spans="1:15" x14ac:dyDescent="0.15">
      <c r="A7078">
        <v>351</v>
      </c>
      <c r="B7078" t="s">
        <v>347</v>
      </c>
      <c r="C7078" t="s">
        <v>464</v>
      </c>
      <c r="D7078">
        <v>10</v>
      </c>
      <c r="E7078">
        <v>20380078.125</v>
      </c>
      <c r="F7078">
        <v>20432617.1875</v>
      </c>
      <c r="G7078">
        <v>20406347.65625</v>
      </c>
      <c r="H7078">
        <v>18083314.716068599</v>
      </c>
      <c r="I7078">
        <v>1.2005529206569074E-7</v>
      </c>
      <c r="J7078">
        <v>4.8990656888214774E-6</v>
      </c>
      <c r="K7078">
        <v>2.0997736011401584</v>
      </c>
      <c r="L7078">
        <v>-11.383874171475798</v>
      </c>
      <c r="M7078">
        <v>0</v>
      </c>
    </row>
    <row r="7079" spans="1:15" x14ac:dyDescent="0.15">
      <c r="A7079">
        <v>351</v>
      </c>
      <c r="B7079" t="s">
        <v>347</v>
      </c>
      <c r="C7079" t="s">
        <v>464</v>
      </c>
      <c r="D7079">
        <v>11</v>
      </c>
      <c r="E7079">
        <v>20406347.65625</v>
      </c>
      <c r="F7079">
        <v>20432617.1875</v>
      </c>
      <c r="G7079">
        <v>20419482.421875</v>
      </c>
      <c r="H7079">
        <v>23198372.81544435</v>
      </c>
      <c r="I7079">
        <v>1.5129715526939172E-7</v>
      </c>
      <c r="J7079">
        <v>4.9303075520251784E-6</v>
      </c>
      <c r="K7079">
        <v>2.6937169203825935</v>
      </c>
      <c r="L7079">
        <v>13.609014842572005</v>
      </c>
      <c r="M7079">
        <v>0</v>
      </c>
    </row>
    <row r="7080" spans="1:15" x14ac:dyDescent="0.15">
      <c r="A7080">
        <v>351</v>
      </c>
      <c r="B7080" t="s">
        <v>347</v>
      </c>
      <c r="C7080" t="s">
        <v>464</v>
      </c>
      <c r="D7080">
        <v>12</v>
      </c>
      <c r="E7080">
        <v>20406347.65625</v>
      </c>
      <c r="F7080">
        <v>20419482.421875</v>
      </c>
      <c r="G7080">
        <v>20412915.0390625</v>
      </c>
      <c r="H7080">
        <v>20615453.483592313</v>
      </c>
      <c r="I7080">
        <v>1.3565026805310033E-7</v>
      </c>
      <c r="J7080">
        <v>4.914660664808887E-6</v>
      </c>
      <c r="K7080">
        <v>2.3937970267096604</v>
      </c>
      <c r="L7080">
        <v>0.99220735569727192</v>
      </c>
      <c r="M7080">
        <v>0</v>
      </c>
    </row>
    <row r="7081" spans="1:15" x14ac:dyDescent="0.15">
      <c r="A7081">
        <v>351</v>
      </c>
      <c r="B7081" t="s">
        <v>347</v>
      </c>
      <c r="C7081" t="s">
        <v>465</v>
      </c>
      <c r="D7081">
        <v>12</v>
      </c>
      <c r="E7081">
        <v>20406347.65625</v>
      </c>
      <c r="F7081">
        <v>20419482.421875</v>
      </c>
      <c r="G7081">
        <v>20412915.0390625</v>
      </c>
      <c r="H7081">
        <v>20615453.483592313</v>
      </c>
      <c r="I7081">
        <v>1.3565026805310033E-7</v>
      </c>
      <c r="J7081">
        <v>4.914660664808887E-6</v>
      </c>
      <c r="K7081">
        <v>2.3937970267096604</v>
      </c>
      <c r="L7081">
        <v>0.99220735569727192</v>
      </c>
      <c r="M7081">
        <v>0</v>
      </c>
      <c r="N7081" t="s">
        <v>466</v>
      </c>
      <c r="O7081" t="s">
        <v>467</v>
      </c>
    </row>
    <row r="7082" spans="1:15" x14ac:dyDescent="0.15">
      <c r="A7082">
        <v>352</v>
      </c>
      <c r="B7082" t="s">
        <v>348</v>
      </c>
      <c r="C7082" t="s">
        <v>461</v>
      </c>
      <c r="D7082">
        <v>0</v>
      </c>
      <c r="E7082">
        <v>100000</v>
      </c>
      <c r="F7082">
        <v>12000000</v>
      </c>
      <c r="G7082">
        <v>100000</v>
      </c>
      <c r="H7082">
        <v>-7119.3074257366225</v>
      </c>
      <c r="I7082">
        <v>-1.1566358228856574E-5</v>
      </c>
      <c r="J7082">
        <v>-7.2943455989565935E-6</v>
      </c>
      <c r="K7082">
        <v>-6.6182085108760266E-4</v>
      </c>
      <c r="L7082">
        <v>-107.11930742573662</v>
      </c>
      <c r="M7082">
        <v>0</v>
      </c>
      <c r="O7082" t="s">
        <v>462</v>
      </c>
    </row>
    <row r="7083" spans="1:15" x14ac:dyDescent="0.15">
      <c r="A7083">
        <v>352</v>
      </c>
      <c r="B7083" t="s">
        <v>348</v>
      </c>
      <c r="C7083" t="s">
        <v>461</v>
      </c>
      <c r="D7083">
        <v>0</v>
      </c>
      <c r="E7083">
        <v>100000</v>
      </c>
      <c r="F7083">
        <v>12000000</v>
      </c>
      <c r="G7083">
        <v>12000000</v>
      </c>
      <c r="H7083">
        <v>-32646.262228771862</v>
      </c>
      <c r="I7083">
        <v>-6.8587449076931148E-6</v>
      </c>
      <c r="J7083">
        <v>-2.5867322777931344E-6</v>
      </c>
      <c r="K7083">
        <v>-3.034842543105844E-3</v>
      </c>
      <c r="L7083">
        <v>-100.27205218523977</v>
      </c>
      <c r="M7083">
        <v>0</v>
      </c>
      <c r="O7083" t="s">
        <v>463</v>
      </c>
    </row>
    <row r="7084" spans="1:15" x14ac:dyDescent="0.15">
      <c r="A7084">
        <v>352</v>
      </c>
      <c r="B7084" t="s">
        <v>348</v>
      </c>
      <c r="C7084" t="s">
        <v>461</v>
      </c>
      <c r="D7084">
        <v>1</v>
      </c>
      <c r="E7084">
        <v>100000</v>
      </c>
      <c r="F7084">
        <v>18000000</v>
      </c>
      <c r="G7084">
        <v>18000000</v>
      </c>
      <c r="H7084">
        <v>-168631.42165272855</v>
      </c>
      <c r="I7084">
        <v>-4.3988450418290542E-6</v>
      </c>
      <c r="J7084">
        <v>-1.2683241192907369E-7</v>
      </c>
      <c r="K7084">
        <v>-1.5676214598469001E-2</v>
      </c>
      <c r="L7084">
        <v>-100.93684123140405</v>
      </c>
      <c r="M7084">
        <v>0</v>
      </c>
      <c r="O7084" t="s">
        <v>468</v>
      </c>
    </row>
    <row r="7085" spans="1:15" x14ac:dyDescent="0.15">
      <c r="A7085">
        <v>352</v>
      </c>
      <c r="B7085" t="s">
        <v>348</v>
      </c>
      <c r="C7085" t="s">
        <v>461</v>
      </c>
      <c r="D7085">
        <v>2</v>
      </c>
      <c r="E7085">
        <v>100000</v>
      </c>
      <c r="F7085">
        <v>27000000</v>
      </c>
      <c r="G7085">
        <v>27000000</v>
      </c>
      <c r="H7085">
        <v>48128319607.253136</v>
      </c>
      <c r="I7085">
        <v>3.6709187134159091E-5</v>
      </c>
      <c r="J7085">
        <v>4.0981199764059074E-5</v>
      </c>
      <c r="K7085">
        <v>4474.0764148968774</v>
      </c>
      <c r="L7085">
        <v>178153.03558241902</v>
      </c>
      <c r="M7085">
        <v>0</v>
      </c>
      <c r="O7085" t="s">
        <v>471</v>
      </c>
    </row>
    <row r="7086" spans="1:15" x14ac:dyDescent="0.15">
      <c r="A7086">
        <v>352</v>
      </c>
      <c r="B7086" t="s">
        <v>348</v>
      </c>
      <c r="C7086" t="s">
        <v>464</v>
      </c>
      <c r="D7086">
        <v>1</v>
      </c>
      <c r="E7086">
        <v>100000</v>
      </c>
      <c r="F7086">
        <v>27000000</v>
      </c>
      <c r="G7086">
        <v>13550000</v>
      </c>
      <c r="H7086">
        <v>-44945.908554131485</v>
      </c>
      <c r="I7086">
        <v>-6.2302309498101349E-6</v>
      </c>
      <c r="J7086">
        <v>-1.9582183199101545E-6</v>
      </c>
      <c r="K7086">
        <v>-4.1782349986274232E-3</v>
      </c>
      <c r="L7086">
        <v>-100.33170412217071</v>
      </c>
      <c r="M7086">
        <v>0</v>
      </c>
    </row>
    <row r="7087" spans="1:15" x14ac:dyDescent="0.15">
      <c r="A7087">
        <v>352</v>
      </c>
      <c r="B7087" t="s">
        <v>348</v>
      </c>
      <c r="C7087" t="s">
        <v>464</v>
      </c>
      <c r="D7087">
        <v>2</v>
      </c>
      <c r="E7087">
        <v>13550000</v>
      </c>
      <c r="F7087">
        <v>27000000</v>
      </c>
      <c r="G7087">
        <v>20275000</v>
      </c>
      <c r="H7087">
        <v>-526332.44153239101</v>
      </c>
      <c r="I7087">
        <v>-3.4446716572616479E-6</v>
      </c>
      <c r="J7087">
        <v>8.27340972638333E-7</v>
      </c>
      <c r="K7087">
        <v>-4.8928605491978874E-2</v>
      </c>
      <c r="L7087">
        <v>-102.59596765244089</v>
      </c>
      <c r="M7087">
        <v>0</v>
      </c>
    </row>
    <row r="7088" spans="1:15" x14ac:dyDescent="0.15">
      <c r="A7088">
        <v>352</v>
      </c>
      <c r="B7088" t="s">
        <v>348</v>
      </c>
      <c r="C7088" t="s">
        <v>464</v>
      </c>
      <c r="D7088">
        <v>3</v>
      </c>
      <c r="E7088">
        <v>20275000</v>
      </c>
      <c r="F7088">
        <v>27000000</v>
      </c>
      <c r="G7088">
        <v>23637500</v>
      </c>
      <c r="H7088">
        <v>-54492796.526376761</v>
      </c>
      <c r="I7088">
        <v>-8.0231419200157141E-7</v>
      </c>
      <c r="J7088">
        <v>3.4696984378984095E-6</v>
      </c>
      <c r="K7088">
        <v>-5.0657271583546901</v>
      </c>
      <c r="L7088">
        <v>-330.53536341142996</v>
      </c>
      <c r="M7088">
        <v>0</v>
      </c>
    </row>
    <row r="7089" spans="1:15" x14ac:dyDescent="0.15">
      <c r="A7089">
        <v>352</v>
      </c>
      <c r="B7089" t="s">
        <v>348</v>
      </c>
      <c r="C7089" t="s">
        <v>464</v>
      </c>
      <c r="D7089">
        <v>4</v>
      </c>
      <c r="E7089">
        <v>23637500</v>
      </c>
      <c r="F7089">
        <v>27000000</v>
      </c>
      <c r="G7089">
        <v>25318750</v>
      </c>
      <c r="H7089">
        <v>2486618714.1445503</v>
      </c>
      <c r="I7089">
        <v>4.2602053878766321E-6</v>
      </c>
      <c r="J7089">
        <v>8.532218017776613E-6</v>
      </c>
      <c r="K7089">
        <v>231.15957990186513</v>
      </c>
      <c r="L7089">
        <v>9721.2538697390282</v>
      </c>
      <c r="M7089">
        <v>0</v>
      </c>
    </row>
    <row r="7090" spans="1:15" x14ac:dyDescent="0.15">
      <c r="A7090">
        <v>352</v>
      </c>
      <c r="B7090" t="s">
        <v>348</v>
      </c>
      <c r="C7090" t="s">
        <v>464</v>
      </c>
      <c r="D7090">
        <v>5</v>
      </c>
      <c r="E7090">
        <v>23637500</v>
      </c>
      <c r="F7090">
        <v>25318750</v>
      </c>
      <c r="G7090">
        <v>24478125</v>
      </c>
      <c r="H7090">
        <v>180689077.9195053</v>
      </c>
      <c r="I7090">
        <v>7.7218897039444842E-7</v>
      </c>
      <c r="J7090">
        <v>5.0442016002944293E-6</v>
      </c>
      <c r="K7090">
        <v>16.797111317123381</v>
      </c>
      <c r="L7090">
        <v>638.16551684210003</v>
      </c>
      <c r="M7090">
        <v>0</v>
      </c>
    </row>
    <row r="7091" spans="1:15" x14ac:dyDescent="0.15">
      <c r="A7091">
        <v>352</v>
      </c>
      <c r="B7091" t="s">
        <v>348</v>
      </c>
      <c r="C7091" t="s">
        <v>464</v>
      </c>
      <c r="D7091">
        <v>6</v>
      </c>
      <c r="E7091">
        <v>23637500</v>
      </c>
      <c r="F7091">
        <v>24478125</v>
      </c>
      <c r="G7091">
        <v>24057812.5</v>
      </c>
      <c r="H7091">
        <v>-12963971.564256851</v>
      </c>
      <c r="I7091">
        <v>-9.1994863119029123E-8</v>
      </c>
      <c r="J7091">
        <v>4.1800177667809517E-6</v>
      </c>
      <c r="K7091">
        <v>-1.2051490659211432</v>
      </c>
      <c r="L7091">
        <v>-153.88674287929067</v>
      </c>
      <c r="M7091">
        <v>0</v>
      </c>
    </row>
    <row r="7092" spans="1:15" x14ac:dyDescent="0.15">
      <c r="A7092">
        <v>352</v>
      </c>
      <c r="B7092" t="s">
        <v>348</v>
      </c>
      <c r="C7092" t="s">
        <v>464</v>
      </c>
      <c r="D7092">
        <v>7</v>
      </c>
      <c r="E7092">
        <v>24057812.5</v>
      </c>
      <c r="F7092">
        <v>24478125</v>
      </c>
      <c r="G7092">
        <v>24267968.75</v>
      </c>
      <c r="H7092">
        <v>59022823.273507223</v>
      </c>
      <c r="I7092">
        <v>3.1886451157468659E-7</v>
      </c>
      <c r="J7092">
        <v>4.5908771414746675E-6</v>
      </c>
      <c r="K7092">
        <v>5.4868448286490423</v>
      </c>
      <c r="L7092">
        <v>143.21286994201861</v>
      </c>
      <c r="M7092">
        <v>0</v>
      </c>
    </row>
    <row r="7093" spans="1:15" x14ac:dyDescent="0.15">
      <c r="A7093">
        <v>352</v>
      </c>
      <c r="B7093" t="s">
        <v>348</v>
      </c>
      <c r="C7093" t="s">
        <v>464</v>
      </c>
      <c r="D7093">
        <v>8</v>
      </c>
      <c r="E7093">
        <v>24057812.5</v>
      </c>
      <c r="F7093">
        <v>24267968.75</v>
      </c>
      <c r="G7093">
        <v>24162890.625</v>
      </c>
      <c r="H7093">
        <v>17602731.22776857</v>
      </c>
      <c r="I7093">
        <v>1.0838555678417485E-7</v>
      </c>
      <c r="J7093">
        <v>4.3803981866841557E-6</v>
      </c>
      <c r="K7093">
        <v>1.636374701352741</v>
      </c>
      <c r="L7093">
        <v>-27.149729306161728</v>
      </c>
      <c r="M7093">
        <v>0</v>
      </c>
    </row>
    <row r="7094" spans="1:15" x14ac:dyDescent="0.15">
      <c r="A7094">
        <v>352</v>
      </c>
      <c r="B7094" t="s">
        <v>348</v>
      </c>
      <c r="C7094" t="s">
        <v>464</v>
      </c>
      <c r="D7094">
        <v>9</v>
      </c>
      <c r="E7094">
        <v>24162890.625</v>
      </c>
      <c r="F7094">
        <v>24267968.75</v>
      </c>
      <c r="G7094">
        <v>24215429.6875</v>
      </c>
      <c r="H7094">
        <v>36862100.376191147</v>
      </c>
      <c r="I7094">
        <v>2.1233074885088166E-7</v>
      </c>
      <c r="J7094">
        <v>4.4843433787508625E-6</v>
      </c>
      <c r="K7094">
        <v>3.4267527984048591</v>
      </c>
      <c r="L7094">
        <v>52.225671201776592</v>
      </c>
      <c r="M7094">
        <v>0</v>
      </c>
    </row>
    <row r="7095" spans="1:15" x14ac:dyDescent="0.15">
      <c r="A7095">
        <v>352</v>
      </c>
      <c r="B7095" t="s">
        <v>348</v>
      </c>
      <c r="C7095" t="s">
        <v>464</v>
      </c>
      <c r="D7095">
        <v>10</v>
      </c>
      <c r="E7095">
        <v>24162890.625</v>
      </c>
      <c r="F7095">
        <v>24215429.6875</v>
      </c>
      <c r="G7095">
        <v>24189160.15625</v>
      </c>
      <c r="H7095">
        <v>26881731.521661773</v>
      </c>
      <c r="I7095">
        <v>1.6003862125980827E-7</v>
      </c>
      <c r="J7095">
        <v>4.4320512511597891E-6</v>
      </c>
      <c r="K7095">
        <v>2.4989636449831831</v>
      </c>
      <c r="L7095">
        <v>11.131313977083517</v>
      </c>
      <c r="M7095">
        <v>0</v>
      </c>
    </row>
    <row r="7096" spans="1:15" x14ac:dyDescent="0.15">
      <c r="A7096">
        <v>352</v>
      </c>
      <c r="B7096" t="s">
        <v>348</v>
      </c>
      <c r="C7096" t="s">
        <v>464</v>
      </c>
      <c r="D7096">
        <v>11</v>
      </c>
      <c r="E7096">
        <v>24162890.625</v>
      </c>
      <c r="F7096">
        <v>24189160.15625</v>
      </c>
      <c r="G7096">
        <v>24176025.390625</v>
      </c>
      <c r="H7096">
        <v>22156023.946980674</v>
      </c>
      <c r="I7096">
        <v>1.3413263258522853E-7</v>
      </c>
      <c r="J7096">
        <v>4.4061452624852094E-6</v>
      </c>
      <c r="K7096">
        <v>2.0596552091990699</v>
      </c>
      <c r="L7096">
        <v>-8.3553909751751174</v>
      </c>
      <c r="M7096">
        <v>0</v>
      </c>
    </row>
    <row r="7097" spans="1:15" x14ac:dyDescent="0.15">
      <c r="A7097">
        <v>352</v>
      </c>
      <c r="B7097" t="s">
        <v>348</v>
      </c>
      <c r="C7097" t="s">
        <v>464</v>
      </c>
      <c r="D7097">
        <v>12</v>
      </c>
      <c r="E7097">
        <v>24176025.390625</v>
      </c>
      <c r="F7097">
        <v>24189160.15625</v>
      </c>
      <c r="G7097">
        <v>24182592.7734375</v>
      </c>
      <c r="H7097">
        <v>24497149.061893649</v>
      </c>
      <c r="I7097">
        <v>1.4706573898395397E-7</v>
      </c>
      <c r="J7097">
        <v>4.4190783688839348E-6</v>
      </c>
      <c r="K7097">
        <v>2.277289499081411</v>
      </c>
      <c r="L7097">
        <v>1.3007550158213905</v>
      </c>
      <c r="M7097">
        <v>0</v>
      </c>
    </row>
    <row r="7098" spans="1:15" x14ac:dyDescent="0.15">
      <c r="A7098">
        <v>352</v>
      </c>
      <c r="B7098" t="s">
        <v>348</v>
      </c>
      <c r="C7098" t="s">
        <v>464</v>
      </c>
      <c r="D7098">
        <v>13</v>
      </c>
      <c r="E7098">
        <v>24176025.390625</v>
      </c>
      <c r="F7098">
        <v>24182592.7734375</v>
      </c>
      <c r="G7098">
        <v>24179309.08203125</v>
      </c>
      <c r="H7098">
        <v>23321200.878450792</v>
      </c>
      <c r="I7098">
        <v>1.4059435167468665E-7</v>
      </c>
      <c r="J7098">
        <v>4.4126069815746675E-6</v>
      </c>
      <c r="K7098">
        <v>2.1679716987589246</v>
      </c>
      <c r="L7098">
        <v>-3.5489359959344626</v>
      </c>
      <c r="M7098">
        <v>0</v>
      </c>
    </row>
    <row r="7099" spans="1:15" x14ac:dyDescent="0.15">
      <c r="A7099">
        <v>352</v>
      </c>
      <c r="B7099" t="s">
        <v>348</v>
      </c>
      <c r="C7099" t="s">
        <v>464</v>
      </c>
      <c r="D7099">
        <v>14</v>
      </c>
      <c r="E7099">
        <v>24179309.08203125</v>
      </c>
      <c r="F7099">
        <v>24182592.7734375</v>
      </c>
      <c r="G7099">
        <v>24180950.927734375</v>
      </c>
      <c r="H7099">
        <v>23907803.669324826</v>
      </c>
      <c r="I7099">
        <v>1.4382871425531265E-7</v>
      </c>
      <c r="J7099">
        <v>4.4158413441552935E-6</v>
      </c>
      <c r="K7099">
        <v>2.2225031208609063</v>
      </c>
      <c r="L7099">
        <v>-1.129596843506522</v>
      </c>
      <c r="M7099">
        <v>0</v>
      </c>
    </row>
    <row r="7100" spans="1:15" x14ac:dyDescent="0.15">
      <c r="A7100">
        <v>352</v>
      </c>
      <c r="B7100" t="s">
        <v>348</v>
      </c>
      <c r="C7100" t="s">
        <v>464</v>
      </c>
      <c r="D7100">
        <v>15</v>
      </c>
      <c r="E7100">
        <v>24180950.927734375</v>
      </c>
      <c r="F7100">
        <v>24182592.7734375</v>
      </c>
      <c r="G7100">
        <v>24181771.850585938</v>
      </c>
      <c r="H7100">
        <v>24202166.895244177</v>
      </c>
      <c r="I7100">
        <v>1.4544707903426811E-7</v>
      </c>
      <c r="J7100">
        <v>4.417459708934249E-6</v>
      </c>
      <c r="K7100">
        <v>2.2498675411699054</v>
      </c>
      <c r="L7100">
        <v>8.4340571833431424E-2</v>
      </c>
      <c r="M7100">
        <v>0</v>
      </c>
    </row>
    <row r="7101" spans="1:15" x14ac:dyDescent="0.15">
      <c r="A7101">
        <v>352</v>
      </c>
      <c r="B7101" t="s">
        <v>348</v>
      </c>
      <c r="C7101" t="s">
        <v>465</v>
      </c>
      <c r="D7101">
        <v>15</v>
      </c>
      <c r="E7101">
        <v>24180950.927734375</v>
      </c>
      <c r="F7101">
        <v>24182592.7734375</v>
      </c>
      <c r="G7101">
        <v>24181771.850585938</v>
      </c>
      <c r="H7101">
        <v>24202166.895244177</v>
      </c>
      <c r="I7101">
        <v>1.4544707903426811E-7</v>
      </c>
      <c r="J7101">
        <v>4.417459708934249E-6</v>
      </c>
      <c r="K7101">
        <v>2.2498675411699054</v>
      </c>
      <c r="L7101">
        <v>8.4340571833431424E-2</v>
      </c>
      <c r="M7101">
        <v>0</v>
      </c>
      <c r="N7101" t="s">
        <v>466</v>
      </c>
      <c r="O7101" t="s">
        <v>467</v>
      </c>
    </row>
    <row r="7102" spans="1:15" x14ac:dyDescent="0.15">
      <c r="A7102">
        <v>353</v>
      </c>
      <c r="B7102" t="s">
        <v>349</v>
      </c>
      <c r="C7102" t="s">
        <v>461</v>
      </c>
      <c r="D7102">
        <v>0</v>
      </c>
      <c r="E7102">
        <v>100000</v>
      </c>
      <c r="F7102">
        <v>12000000</v>
      </c>
      <c r="G7102">
        <v>100000</v>
      </c>
      <c r="H7102">
        <v>-7036.8729467296325</v>
      </c>
      <c r="I7102">
        <v>-1.1557166166710032E-5</v>
      </c>
      <c r="J7102">
        <v>-7.3122984780289737E-6</v>
      </c>
      <c r="K7102">
        <v>-6.5608161876630868E-4</v>
      </c>
      <c r="L7102">
        <v>-107.03687294672963</v>
      </c>
      <c r="M7102">
        <v>0</v>
      </c>
      <c r="O7102" t="s">
        <v>462</v>
      </c>
    </row>
    <row r="7103" spans="1:15" x14ac:dyDescent="0.15">
      <c r="A7103">
        <v>353</v>
      </c>
      <c r="B7103" t="s">
        <v>349</v>
      </c>
      <c r="C7103" t="s">
        <v>461</v>
      </c>
      <c r="D7103">
        <v>0</v>
      </c>
      <c r="E7103">
        <v>100000</v>
      </c>
      <c r="F7103">
        <v>12000000</v>
      </c>
      <c r="G7103">
        <v>12000000</v>
      </c>
      <c r="H7103">
        <v>-31680.516516533859</v>
      </c>
      <c r="I7103">
        <v>-6.8851958618309951E-6</v>
      </c>
      <c r="J7103">
        <v>-2.6403281731499375E-6</v>
      </c>
      <c r="K7103">
        <v>-2.9537274179690974E-3</v>
      </c>
      <c r="L7103">
        <v>-100.26400430430445</v>
      </c>
      <c r="M7103">
        <v>0</v>
      </c>
      <c r="O7103" t="s">
        <v>463</v>
      </c>
    </row>
    <row r="7104" spans="1:15" x14ac:dyDescent="0.15">
      <c r="A7104">
        <v>353</v>
      </c>
      <c r="B7104" t="s">
        <v>349</v>
      </c>
      <c r="C7104" t="s">
        <v>461</v>
      </c>
      <c r="D7104">
        <v>1</v>
      </c>
      <c r="E7104">
        <v>100000</v>
      </c>
      <c r="F7104">
        <v>18000000</v>
      </c>
      <c r="G7104">
        <v>18000000</v>
      </c>
      <c r="H7104">
        <v>-157451.90294619466</v>
      </c>
      <c r="I7104">
        <v>-4.445234216638423E-6</v>
      </c>
      <c r="J7104">
        <v>-2.0036652795736578E-7</v>
      </c>
      <c r="K7104">
        <v>-1.4680000640168459E-2</v>
      </c>
      <c r="L7104">
        <v>-100.87473279414553</v>
      </c>
      <c r="M7104">
        <v>0</v>
      </c>
      <c r="O7104" t="s">
        <v>468</v>
      </c>
    </row>
    <row r="7105" spans="1:15" x14ac:dyDescent="0.15">
      <c r="A7105">
        <v>353</v>
      </c>
      <c r="B7105" t="s">
        <v>349</v>
      </c>
      <c r="C7105" t="s">
        <v>461</v>
      </c>
      <c r="D7105">
        <v>2</v>
      </c>
      <c r="E7105">
        <v>100000</v>
      </c>
      <c r="F7105">
        <v>27000000</v>
      </c>
      <c r="G7105">
        <v>27000000</v>
      </c>
      <c r="H7105">
        <v>35337298620.301491</v>
      </c>
      <c r="I7105">
        <v>2.9084013484166384E-5</v>
      </c>
      <c r="J7105">
        <v>3.3328881172847441E-5</v>
      </c>
      <c r="K7105">
        <v>3294.6668580126375</v>
      </c>
      <c r="L7105">
        <v>130778.88377889441</v>
      </c>
      <c r="M7105">
        <v>0</v>
      </c>
      <c r="O7105" t="s">
        <v>471</v>
      </c>
    </row>
    <row r="7106" spans="1:15" x14ac:dyDescent="0.15">
      <c r="A7106">
        <v>353</v>
      </c>
      <c r="B7106" t="s">
        <v>349</v>
      </c>
      <c r="C7106" t="s">
        <v>464</v>
      </c>
      <c r="D7106">
        <v>1</v>
      </c>
      <c r="E7106">
        <v>100000</v>
      </c>
      <c r="F7106">
        <v>27000000</v>
      </c>
      <c r="G7106">
        <v>13550000</v>
      </c>
      <c r="H7106">
        <v>-43366.903477861393</v>
      </c>
      <c r="I7106">
        <v>-6.261657399014108E-6</v>
      </c>
      <c r="J7106">
        <v>-2.0167897103330513E-6</v>
      </c>
      <c r="K7106">
        <v>-4.0433056629025337E-3</v>
      </c>
      <c r="L7106">
        <v>-100.3200509481761</v>
      </c>
      <c r="M7106">
        <v>0</v>
      </c>
    </row>
    <row r="7107" spans="1:15" x14ac:dyDescent="0.15">
      <c r="A7107">
        <v>353</v>
      </c>
      <c r="B7107" t="s">
        <v>349</v>
      </c>
      <c r="C7107" t="s">
        <v>464</v>
      </c>
      <c r="D7107">
        <v>2</v>
      </c>
      <c r="E7107">
        <v>13550000</v>
      </c>
      <c r="F7107">
        <v>27000000</v>
      </c>
      <c r="G7107">
        <v>20275000</v>
      </c>
      <c r="H7107">
        <v>-472037.2577619442</v>
      </c>
      <c r="I7107">
        <v>-3.4991350036253612E-6</v>
      </c>
      <c r="J7107">
        <v>7.457326850556959E-7</v>
      </c>
      <c r="K7107">
        <v>-4.4010311190057161E-2</v>
      </c>
      <c r="L7107">
        <v>-102.32817389771613</v>
      </c>
      <c r="M7107">
        <v>0</v>
      </c>
    </row>
    <row r="7108" spans="1:15" x14ac:dyDescent="0.15">
      <c r="A7108">
        <v>353</v>
      </c>
      <c r="B7108" t="s">
        <v>349</v>
      </c>
      <c r="C7108" t="s">
        <v>464</v>
      </c>
      <c r="D7108">
        <v>3</v>
      </c>
      <c r="E7108">
        <v>20275000</v>
      </c>
      <c r="F7108">
        <v>27000000</v>
      </c>
      <c r="G7108">
        <v>23637500</v>
      </c>
      <c r="H7108">
        <v>-45493700.532426775</v>
      </c>
      <c r="I7108">
        <v>-1.0802959994886021E-6</v>
      </c>
      <c r="J7108">
        <v>3.1645716891924551E-6</v>
      </c>
      <c r="K7108">
        <v>-4.241597214406978</v>
      </c>
      <c r="L7108">
        <v>-292.46409532491498</v>
      </c>
      <c r="M7108">
        <v>0</v>
      </c>
    </row>
    <row r="7109" spans="1:15" x14ac:dyDescent="0.15">
      <c r="A7109">
        <v>353</v>
      </c>
      <c r="B7109" t="s">
        <v>349</v>
      </c>
      <c r="C7109" t="s">
        <v>464</v>
      </c>
      <c r="D7109">
        <v>4</v>
      </c>
      <c r="E7109">
        <v>23637500</v>
      </c>
      <c r="F7109">
        <v>27000000</v>
      </c>
      <c r="G7109">
        <v>25318750</v>
      </c>
      <c r="H7109">
        <v>1228291738.8186166</v>
      </c>
      <c r="I7109">
        <v>2.7621585137603012E-6</v>
      </c>
      <c r="J7109">
        <v>7.0070262024413583E-6</v>
      </c>
      <c r="K7109">
        <v>114.51956549761539</v>
      </c>
      <c r="L7109">
        <v>4751.3127181184564</v>
      </c>
      <c r="M7109">
        <v>0</v>
      </c>
    </row>
    <row r="7110" spans="1:15" x14ac:dyDescent="0.15">
      <c r="A7110">
        <v>353</v>
      </c>
      <c r="B7110" t="s">
        <v>349</v>
      </c>
      <c r="C7110" t="s">
        <v>464</v>
      </c>
      <c r="D7110">
        <v>5</v>
      </c>
      <c r="E7110">
        <v>23637500</v>
      </c>
      <c r="F7110">
        <v>25318750</v>
      </c>
      <c r="G7110">
        <v>24478125</v>
      </c>
      <c r="H7110">
        <v>64233193.170868278</v>
      </c>
      <c r="I7110">
        <v>3.4070990755444449E-7</v>
      </c>
      <c r="J7110">
        <v>4.5855775962355017E-6</v>
      </c>
      <c r="K7110">
        <v>5.9887705338857566</v>
      </c>
      <c r="L7110">
        <v>162.41059382966742</v>
      </c>
      <c r="M7110">
        <v>0</v>
      </c>
    </row>
    <row r="7111" spans="1:15" x14ac:dyDescent="0.15">
      <c r="A7111">
        <v>353</v>
      </c>
      <c r="B7111" t="s">
        <v>349</v>
      </c>
      <c r="C7111" t="s">
        <v>464</v>
      </c>
      <c r="D7111">
        <v>6</v>
      </c>
      <c r="E7111">
        <v>23637500</v>
      </c>
      <c r="F7111">
        <v>24478125</v>
      </c>
      <c r="G7111">
        <v>24057812.5</v>
      </c>
      <c r="H7111">
        <v>-45824048.140680112</v>
      </c>
      <c r="I7111">
        <v>-4.3880554282869333E-7</v>
      </c>
      <c r="J7111">
        <v>3.8060621458523638E-6</v>
      </c>
      <c r="K7111">
        <v>-4.2723971159000351</v>
      </c>
      <c r="L7111">
        <v>-290.4747081251885</v>
      </c>
      <c r="M7111">
        <v>0</v>
      </c>
    </row>
    <row r="7112" spans="1:15" x14ac:dyDescent="0.15">
      <c r="A7112">
        <v>353</v>
      </c>
      <c r="B7112" t="s">
        <v>349</v>
      </c>
      <c r="C7112" t="s">
        <v>464</v>
      </c>
      <c r="D7112">
        <v>7</v>
      </c>
      <c r="E7112">
        <v>24057812.5</v>
      </c>
      <c r="F7112">
        <v>24478125</v>
      </c>
      <c r="G7112">
        <v>24267968.75</v>
      </c>
      <c r="H7112">
        <v>-9799835.6465840191</v>
      </c>
      <c r="I7112">
        <v>-6.8055480828048084E-8</v>
      </c>
      <c r="J7112">
        <v>4.1768122078530091E-6</v>
      </c>
      <c r="K7112">
        <v>-0.91368596297346916</v>
      </c>
      <c r="L7112">
        <v>-140.38177132803511</v>
      </c>
      <c r="M7112">
        <v>0</v>
      </c>
    </row>
    <row r="7113" spans="1:15" x14ac:dyDescent="0.15">
      <c r="A7113">
        <v>353</v>
      </c>
      <c r="B7113" t="s">
        <v>349</v>
      </c>
      <c r="C7113" t="s">
        <v>464</v>
      </c>
      <c r="D7113">
        <v>8</v>
      </c>
      <c r="E7113">
        <v>24267968.75</v>
      </c>
      <c r="F7113">
        <v>24478125</v>
      </c>
      <c r="G7113">
        <v>24373046.875</v>
      </c>
      <c r="H7113">
        <v>21763010.37629614</v>
      </c>
      <c r="I7113">
        <v>1.3136716067925394E-7</v>
      </c>
      <c r="J7113">
        <v>4.3762348493603111E-6</v>
      </c>
      <c r="K7113">
        <v>2.0290704670949258</v>
      </c>
      <c r="L7113">
        <v>-10.708700114884016</v>
      </c>
      <c r="M7113">
        <v>0</v>
      </c>
    </row>
    <row r="7114" spans="1:15" x14ac:dyDescent="0.15">
      <c r="A7114">
        <v>353</v>
      </c>
      <c r="B7114" t="s">
        <v>349</v>
      </c>
      <c r="C7114" t="s">
        <v>464</v>
      </c>
      <c r="D7114">
        <v>9</v>
      </c>
      <c r="E7114">
        <v>24373046.875</v>
      </c>
      <c r="F7114">
        <v>24478125</v>
      </c>
      <c r="G7114">
        <v>24425585.9375</v>
      </c>
      <c r="H7114">
        <v>41539854.594103172</v>
      </c>
      <c r="I7114">
        <v>2.3475720957646855E-7</v>
      </c>
      <c r="J7114">
        <v>4.4796248982575257E-6</v>
      </c>
      <c r="K7114">
        <v>3.872961079691271</v>
      </c>
      <c r="L7114">
        <v>70.066972806282024</v>
      </c>
      <c r="M7114">
        <v>0</v>
      </c>
    </row>
    <row r="7115" spans="1:15" x14ac:dyDescent="0.15">
      <c r="A7115">
        <v>353</v>
      </c>
      <c r="B7115" t="s">
        <v>349</v>
      </c>
      <c r="C7115" t="s">
        <v>464</v>
      </c>
      <c r="D7115">
        <v>10</v>
      </c>
      <c r="E7115">
        <v>24373046.875</v>
      </c>
      <c r="F7115">
        <v>24425585.9375</v>
      </c>
      <c r="G7115">
        <v>24399316.40625</v>
      </c>
      <c r="H7115">
        <v>31298774.2918301</v>
      </c>
      <c r="I7115">
        <v>1.8274574333072103E-7</v>
      </c>
      <c r="J7115">
        <v>4.4276134320117782E-6</v>
      </c>
      <c r="K7115">
        <v>2.9181357483978156</v>
      </c>
      <c r="L7115">
        <v>28.277258963750196</v>
      </c>
      <c r="M7115">
        <v>0</v>
      </c>
    </row>
    <row r="7116" spans="1:15" x14ac:dyDescent="0.15">
      <c r="A7116">
        <v>353</v>
      </c>
      <c r="B7116" t="s">
        <v>349</v>
      </c>
      <c r="C7116" t="s">
        <v>464</v>
      </c>
      <c r="D7116">
        <v>11</v>
      </c>
      <c r="E7116">
        <v>24373046.875</v>
      </c>
      <c r="F7116">
        <v>24399316.40625</v>
      </c>
      <c r="G7116">
        <v>24386181.640625</v>
      </c>
      <c r="H7116">
        <v>26444197.17943006</v>
      </c>
      <c r="I7116">
        <v>1.5697783625103347E-7</v>
      </c>
      <c r="J7116">
        <v>4.4018455249320906E-6</v>
      </c>
      <c r="K7116">
        <v>2.4655201001631104</v>
      </c>
      <c r="L7116">
        <v>8.439269292477535</v>
      </c>
      <c r="M7116">
        <v>0</v>
      </c>
    </row>
    <row r="7117" spans="1:15" x14ac:dyDescent="0.15">
      <c r="A7117">
        <v>353</v>
      </c>
      <c r="B7117" t="s">
        <v>349</v>
      </c>
      <c r="C7117" t="s">
        <v>464</v>
      </c>
      <c r="D7117">
        <v>12</v>
      </c>
      <c r="E7117">
        <v>24373046.875</v>
      </c>
      <c r="F7117">
        <v>24386181.640625</v>
      </c>
      <c r="G7117">
        <v>24379614.2578125</v>
      </c>
      <c r="H7117">
        <v>24082112.841522217</v>
      </c>
      <c r="I7117">
        <v>1.4415290857475007E-7</v>
      </c>
      <c r="J7117">
        <v>4.3890205972558072E-6</v>
      </c>
      <c r="K7117">
        <v>2.2452915799370419</v>
      </c>
      <c r="L7117">
        <v>-1.2202876269666501</v>
      </c>
      <c r="M7117">
        <v>0</v>
      </c>
    </row>
    <row r="7118" spans="1:15" x14ac:dyDescent="0.15">
      <c r="A7118">
        <v>353</v>
      </c>
      <c r="B7118" t="s">
        <v>349</v>
      </c>
      <c r="C7118" t="s">
        <v>464</v>
      </c>
      <c r="D7118">
        <v>13</v>
      </c>
      <c r="E7118">
        <v>24379614.2578125</v>
      </c>
      <c r="F7118">
        <v>24386181.640625</v>
      </c>
      <c r="G7118">
        <v>24382897.94921875</v>
      </c>
      <c r="H7118">
        <v>25257759.545309842</v>
      </c>
      <c r="I7118">
        <v>1.5056046730464953E-7</v>
      </c>
      <c r="J7118">
        <v>4.3954281559857067E-6</v>
      </c>
      <c r="K7118">
        <v>2.3549027947987127</v>
      </c>
      <c r="L7118">
        <v>3.58801319643436</v>
      </c>
      <c r="M7118">
        <v>0</v>
      </c>
    </row>
    <row r="7119" spans="1:15" x14ac:dyDescent="0.15">
      <c r="A7119">
        <v>353</v>
      </c>
      <c r="B7119" t="s">
        <v>349</v>
      </c>
      <c r="C7119" t="s">
        <v>464</v>
      </c>
      <c r="D7119">
        <v>14</v>
      </c>
      <c r="E7119">
        <v>24379614.2578125</v>
      </c>
      <c r="F7119">
        <v>24382897.94921875</v>
      </c>
      <c r="G7119">
        <v>24381256.103515625</v>
      </c>
      <c r="H7119">
        <v>24668617.234897889</v>
      </c>
      <c r="I7119">
        <v>1.4735561011709826E-7</v>
      </c>
      <c r="J7119">
        <v>4.3922232987981554E-6</v>
      </c>
      <c r="K7119">
        <v>2.2999742145010629</v>
      </c>
      <c r="L7119">
        <v>1.1786149579915552</v>
      </c>
      <c r="M7119">
        <v>0</v>
      </c>
    </row>
    <row r="7120" spans="1:15" x14ac:dyDescent="0.15">
      <c r="A7120">
        <v>353</v>
      </c>
      <c r="B7120" t="s">
        <v>349</v>
      </c>
      <c r="C7120" t="s">
        <v>464</v>
      </c>
      <c r="D7120">
        <v>15</v>
      </c>
      <c r="E7120">
        <v>24379614.2578125</v>
      </c>
      <c r="F7120">
        <v>24381256.103515625</v>
      </c>
      <c r="G7120">
        <v>24380435.180664063</v>
      </c>
      <c r="H7120">
        <v>24375015.356772926</v>
      </c>
      <c r="I7120">
        <v>1.4575387938527255E-7</v>
      </c>
      <c r="J7120">
        <v>4.3906215680663297E-6</v>
      </c>
      <c r="K7120">
        <v>2.2726002947314048</v>
      </c>
      <c r="L7120">
        <v>-2.2230218004620429E-2</v>
      </c>
      <c r="M7120">
        <v>0</v>
      </c>
    </row>
    <row r="7121" spans="1:15" x14ac:dyDescent="0.15">
      <c r="A7121">
        <v>353</v>
      </c>
      <c r="B7121" t="s">
        <v>349</v>
      </c>
      <c r="C7121" t="s">
        <v>465</v>
      </c>
      <c r="D7121">
        <v>15</v>
      </c>
      <c r="E7121">
        <v>24379614.2578125</v>
      </c>
      <c r="F7121">
        <v>24381256.103515625</v>
      </c>
      <c r="G7121">
        <v>24380435.180664063</v>
      </c>
      <c r="H7121">
        <v>24375015.356772926</v>
      </c>
      <c r="I7121">
        <v>1.4575387938527255E-7</v>
      </c>
      <c r="J7121">
        <v>4.3906215680663297E-6</v>
      </c>
      <c r="K7121">
        <v>2.2726002947314048</v>
      </c>
      <c r="L7121">
        <v>-2.2230218004620429E-2</v>
      </c>
      <c r="M7121">
        <v>0</v>
      </c>
      <c r="N7121" t="s">
        <v>466</v>
      </c>
      <c r="O7121" t="s">
        <v>467</v>
      </c>
    </row>
    <row r="7122" spans="1:15" x14ac:dyDescent="0.15">
      <c r="A7122">
        <v>354</v>
      </c>
      <c r="B7122" t="s">
        <v>350</v>
      </c>
      <c r="C7122" t="s">
        <v>461</v>
      </c>
      <c r="D7122">
        <v>0</v>
      </c>
      <c r="E7122">
        <v>100000</v>
      </c>
      <c r="F7122">
        <v>12000000</v>
      </c>
      <c r="G7122">
        <v>100000</v>
      </c>
      <c r="H7122">
        <v>-7483965.578402577</v>
      </c>
      <c r="I7122">
        <v>-2.0795776483581617E-6</v>
      </c>
      <c r="J7122">
        <v>2.151819724863818E-6</v>
      </c>
      <c r="K7122">
        <v>-1.5207725353562094</v>
      </c>
      <c r="L7122">
        <v>-7583.9655784025772</v>
      </c>
      <c r="M7122">
        <v>0</v>
      </c>
      <c r="O7122" t="s">
        <v>462</v>
      </c>
    </row>
    <row r="7123" spans="1:15" x14ac:dyDescent="0.15">
      <c r="A7123">
        <v>354</v>
      </c>
      <c r="B7123" t="s">
        <v>350</v>
      </c>
      <c r="C7123" t="s">
        <v>461</v>
      </c>
      <c r="D7123">
        <v>0</v>
      </c>
      <c r="E7123">
        <v>100000</v>
      </c>
      <c r="F7123">
        <v>12000000</v>
      </c>
      <c r="G7123">
        <v>12000000</v>
      </c>
      <c r="H7123">
        <v>3.533895872400042E+16</v>
      </c>
      <c r="I7123">
        <v>1.8744769061661573</v>
      </c>
      <c r="J7123">
        <v>1.8744811375635304</v>
      </c>
      <c r="K7123">
        <v>7181021517.6080065</v>
      </c>
      <c r="L7123">
        <v>294491322600.00348</v>
      </c>
      <c r="M7123">
        <v>0</v>
      </c>
      <c r="O7123" t="s">
        <v>463</v>
      </c>
    </row>
    <row r="7124" spans="1:15" x14ac:dyDescent="0.15">
      <c r="A7124">
        <v>354</v>
      </c>
      <c r="B7124" t="s">
        <v>350</v>
      </c>
      <c r="C7124" t="s">
        <v>464</v>
      </c>
      <c r="D7124">
        <v>1</v>
      </c>
      <c r="E7124">
        <v>100000</v>
      </c>
      <c r="F7124">
        <v>12000000</v>
      </c>
      <c r="G7124">
        <v>6050000</v>
      </c>
      <c r="H7124">
        <v>1438296296409.8691</v>
      </c>
      <c r="I7124">
        <v>4.6417117677287258E-4</v>
      </c>
      <c r="J7124">
        <v>4.6840257414609458E-4</v>
      </c>
      <c r="K7124">
        <v>292267.71320233116</v>
      </c>
      <c r="L7124">
        <v>23773392.502642464</v>
      </c>
      <c r="M7124">
        <v>0</v>
      </c>
    </row>
    <row r="7125" spans="1:15" x14ac:dyDescent="0.15">
      <c r="A7125">
        <v>354</v>
      </c>
      <c r="B7125" t="s">
        <v>350</v>
      </c>
      <c r="C7125" t="s">
        <v>464</v>
      </c>
      <c r="D7125">
        <v>2</v>
      </c>
      <c r="E7125">
        <v>100000</v>
      </c>
      <c r="F7125">
        <v>6050000</v>
      </c>
      <c r="G7125">
        <v>3075000</v>
      </c>
      <c r="H7125">
        <v>9658957759.830658</v>
      </c>
      <c r="I7125">
        <v>1.1315335531781254E-5</v>
      </c>
      <c r="J7125">
        <v>1.5546732905003234E-5</v>
      </c>
      <c r="K7125">
        <v>1962.7398773327241</v>
      </c>
      <c r="L7125">
        <v>314012.44747416774</v>
      </c>
      <c r="M7125">
        <v>0</v>
      </c>
    </row>
    <row r="7126" spans="1:15" x14ac:dyDescent="0.15">
      <c r="A7126">
        <v>354</v>
      </c>
      <c r="B7126" t="s">
        <v>350</v>
      </c>
      <c r="C7126" t="s">
        <v>464</v>
      </c>
      <c r="D7126">
        <v>3</v>
      </c>
      <c r="E7126">
        <v>100000</v>
      </c>
      <c r="F7126">
        <v>3075000</v>
      </c>
      <c r="G7126">
        <v>1587500</v>
      </c>
      <c r="H7126">
        <v>52040632.277015083</v>
      </c>
      <c r="I7126">
        <v>2.8455460291493286E-7</v>
      </c>
      <c r="J7126">
        <v>4.5159519761369126E-6</v>
      </c>
      <c r="K7126">
        <v>10.574870162129869</v>
      </c>
      <c r="L7126">
        <v>3178.1500646938634</v>
      </c>
      <c r="M7126">
        <v>0</v>
      </c>
    </row>
    <row r="7127" spans="1:15" x14ac:dyDescent="0.15">
      <c r="A7127">
        <v>354</v>
      </c>
      <c r="B7127" t="s">
        <v>350</v>
      </c>
      <c r="C7127" t="s">
        <v>464</v>
      </c>
      <c r="D7127">
        <v>4</v>
      </c>
      <c r="E7127">
        <v>100000</v>
      </c>
      <c r="F7127">
        <v>1587500</v>
      </c>
      <c r="G7127">
        <v>843750</v>
      </c>
      <c r="H7127">
        <v>-42654620.41253639</v>
      </c>
      <c r="I7127">
        <v>-1.1321544054331341E-6</v>
      </c>
      <c r="J7127">
        <v>3.0992429677888456E-6</v>
      </c>
      <c r="K7127">
        <v>-8.6675940114726586</v>
      </c>
      <c r="L7127">
        <v>-5155.3624192635725</v>
      </c>
      <c r="M7127">
        <v>0</v>
      </c>
    </row>
    <row r="7128" spans="1:15" x14ac:dyDescent="0.15">
      <c r="A7128">
        <v>354</v>
      </c>
      <c r="B7128" t="s">
        <v>350</v>
      </c>
      <c r="C7128" t="s">
        <v>464</v>
      </c>
      <c r="D7128">
        <v>5</v>
      </c>
      <c r="E7128">
        <v>843750</v>
      </c>
      <c r="F7128">
        <v>1587500</v>
      </c>
      <c r="G7128">
        <v>1215625</v>
      </c>
      <c r="H7128">
        <v>-48807408.195388936</v>
      </c>
      <c r="I7128">
        <v>-4.9542405181422445E-7</v>
      </c>
      <c r="J7128">
        <v>3.7359733214077553E-6</v>
      </c>
      <c r="K7128">
        <v>-9.9178657528392975</v>
      </c>
      <c r="L7128">
        <v>-4115.0053014201694</v>
      </c>
      <c r="M7128">
        <v>0</v>
      </c>
    </row>
    <row r="7129" spans="1:15" x14ac:dyDescent="0.15">
      <c r="A7129">
        <v>354</v>
      </c>
      <c r="B7129" t="s">
        <v>350</v>
      </c>
      <c r="C7129" t="s">
        <v>464</v>
      </c>
      <c r="D7129">
        <v>6</v>
      </c>
      <c r="E7129">
        <v>1215625</v>
      </c>
      <c r="F7129">
        <v>1587500</v>
      </c>
      <c r="G7129">
        <v>1401562.5</v>
      </c>
      <c r="H7129">
        <v>-17316170.315735646</v>
      </c>
      <c r="I7129">
        <v>-1.2546371721802321E-7</v>
      </c>
      <c r="J7129">
        <v>4.1059336560039565E-6</v>
      </c>
      <c r="K7129">
        <v>-3.5187169098848408</v>
      </c>
      <c r="L7129">
        <v>-1335.4904127169245</v>
      </c>
      <c r="M7129">
        <v>0</v>
      </c>
    </row>
    <row r="7130" spans="1:15" x14ac:dyDescent="0.15">
      <c r="A7130">
        <v>354</v>
      </c>
      <c r="B7130" t="s">
        <v>350</v>
      </c>
      <c r="C7130" t="s">
        <v>464</v>
      </c>
      <c r="D7130">
        <v>7</v>
      </c>
      <c r="E7130">
        <v>1401562.5</v>
      </c>
      <c r="F7130">
        <v>1587500</v>
      </c>
      <c r="G7130">
        <v>1494531.25</v>
      </c>
      <c r="H7130">
        <v>11872264.102897478</v>
      </c>
      <c r="I7130">
        <v>7.429347420593077E-8</v>
      </c>
      <c r="J7130">
        <v>4.3056908474279105E-6</v>
      </c>
      <c r="K7130">
        <v>2.4124928142755677</v>
      </c>
      <c r="L7130">
        <v>694.38045225869166</v>
      </c>
      <c r="M7130">
        <v>0</v>
      </c>
    </row>
    <row r="7131" spans="1:15" x14ac:dyDescent="0.15">
      <c r="A7131">
        <v>354</v>
      </c>
      <c r="B7131" t="s">
        <v>350</v>
      </c>
      <c r="C7131" t="s">
        <v>464</v>
      </c>
      <c r="D7131">
        <v>8</v>
      </c>
      <c r="E7131">
        <v>1401562.5</v>
      </c>
      <c r="F7131">
        <v>1494531.25</v>
      </c>
      <c r="G7131">
        <v>1448046.875</v>
      </c>
      <c r="H7131">
        <v>-3997107.8378035342</v>
      </c>
      <c r="I7131">
        <v>-2.6872293510323674E-8</v>
      </c>
      <c r="J7131">
        <v>4.2045250797116561E-6</v>
      </c>
      <c r="K7131">
        <v>-0.81222872512010269</v>
      </c>
      <c r="L7131">
        <v>-376.03442311241025</v>
      </c>
      <c r="M7131">
        <v>0</v>
      </c>
    </row>
    <row r="7132" spans="1:15" x14ac:dyDescent="0.15">
      <c r="A7132">
        <v>354</v>
      </c>
      <c r="B7132" t="s">
        <v>350</v>
      </c>
      <c r="C7132" t="s">
        <v>464</v>
      </c>
      <c r="D7132">
        <v>9</v>
      </c>
      <c r="E7132">
        <v>1448046.875</v>
      </c>
      <c r="F7132">
        <v>1494531.25</v>
      </c>
      <c r="G7132">
        <v>1471289.0625</v>
      </c>
      <c r="H7132">
        <v>3606613.0835580896</v>
      </c>
      <c r="I7132">
        <v>2.3384283171283099E-8</v>
      </c>
      <c r="J7132">
        <v>4.2547816563932629E-6</v>
      </c>
      <c r="K7132">
        <v>0.73287858765141856</v>
      </c>
      <c r="L7132">
        <v>145.13286854928208</v>
      </c>
      <c r="M7132">
        <v>0</v>
      </c>
    </row>
    <row r="7133" spans="1:15" x14ac:dyDescent="0.15">
      <c r="A7133">
        <v>354</v>
      </c>
      <c r="B7133" t="s">
        <v>350</v>
      </c>
      <c r="C7133" t="s">
        <v>464</v>
      </c>
      <c r="D7133">
        <v>10</v>
      </c>
      <c r="E7133">
        <v>1448046.875</v>
      </c>
      <c r="F7133">
        <v>1471289.0625</v>
      </c>
      <c r="G7133">
        <v>1459667.96875</v>
      </c>
      <c r="H7133">
        <v>-276458.64049863647</v>
      </c>
      <c r="I7133">
        <v>-1.8250725541942033E-9</v>
      </c>
      <c r="J7133">
        <v>4.2295723006677855E-6</v>
      </c>
      <c r="K7133">
        <v>-5.6177530912960384E-2</v>
      </c>
      <c r="L7133">
        <v>-118.93983059280148</v>
      </c>
      <c r="M7133">
        <v>0</v>
      </c>
    </row>
    <row r="7134" spans="1:15" x14ac:dyDescent="0.15">
      <c r="A7134">
        <v>354</v>
      </c>
      <c r="B7134" t="s">
        <v>350</v>
      </c>
      <c r="C7134" t="s">
        <v>464</v>
      </c>
      <c r="D7134">
        <v>11</v>
      </c>
      <c r="E7134">
        <v>1459667.96875</v>
      </c>
      <c r="F7134">
        <v>1471289.0625</v>
      </c>
      <c r="G7134">
        <v>1465478.515625</v>
      </c>
      <c r="H7134">
        <v>1644586.1880771441</v>
      </c>
      <c r="I7134">
        <v>1.0759288403319486E-8</v>
      </c>
      <c r="J7134">
        <v>4.2421566616252992E-6</v>
      </c>
      <c r="K7134">
        <v>0.33418666623366805</v>
      </c>
      <c r="L7134">
        <v>12.22178766474498</v>
      </c>
      <c r="M7134">
        <v>0</v>
      </c>
    </row>
    <row r="7135" spans="1:15" x14ac:dyDescent="0.15">
      <c r="A7135">
        <v>354</v>
      </c>
      <c r="B7135" t="s">
        <v>350</v>
      </c>
      <c r="C7135" t="s">
        <v>464</v>
      </c>
      <c r="D7135">
        <v>12</v>
      </c>
      <c r="E7135">
        <v>1459667.96875</v>
      </c>
      <c r="F7135">
        <v>1465478.515625</v>
      </c>
      <c r="G7135">
        <v>1462573.2421875</v>
      </c>
      <c r="H7135">
        <v>678987.45797634323</v>
      </c>
      <c r="I7135">
        <v>4.4621847668330715E-9</v>
      </c>
      <c r="J7135">
        <v>4.2358595579888128E-6</v>
      </c>
      <c r="K7135">
        <v>0.13797303944336853</v>
      </c>
      <c r="L7135">
        <v>-53.575832075198193</v>
      </c>
      <c r="M7135">
        <v>0</v>
      </c>
    </row>
    <row r="7136" spans="1:15" x14ac:dyDescent="0.15">
      <c r="A7136">
        <v>354</v>
      </c>
      <c r="B7136" t="s">
        <v>350</v>
      </c>
      <c r="C7136" t="s">
        <v>464</v>
      </c>
      <c r="D7136">
        <v>13</v>
      </c>
      <c r="E7136">
        <v>1462573.2421875</v>
      </c>
      <c r="F7136">
        <v>1465478.515625</v>
      </c>
      <c r="G7136">
        <v>1464025.87890625</v>
      </c>
      <c r="H7136">
        <v>1160497.869210809</v>
      </c>
      <c r="I7136">
        <v>7.609394094233817E-9</v>
      </c>
      <c r="J7136">
        <v>4.2390067673162136E-6</v>
      </c>
      <c r="K7136">
        <v>0.23581793213056196</v>
      </c>
      <c r="L7136">
        <v>-20.732421063635968</v>
      </c>
      <c r="M7136">
        <v>0</v>
      </c>
    </row>
    <row r="7137" spans="1:15" x14ac:dyDescent="0.15">
      <c r="A7137">
        <v>354</v>
      </c>
      <c r="B7137" t="s">
        <v>350</v>
      </c>
      <c r="C7137" t="s">
        <v>464</v>
      </c>
      <c r="D7137">
        <v>14</v>
      </c>
      <c r="E7137">
        <v>1464025.87890625</v>
      </c>
      <c r="F7137">
        <v>1465478.515625</v>
      </c>
      <c r="G7137">
        <v>1464752.197265625</v>
      </c>
      <c r="H7137">
        <v>1402244.9346765375</v>
      </c>
      <c r="I7137">
        <v>9.1841716592882232E-9</v>
      </c>
      <c r="J7137">
        <v>4.240581544881268E-6</v>
      </c>
      <c r="K7137">
        <v>0.28494192846803729</v>
      </c>
      <c r="L7137">
        <v>-4.2674291737383969</v>
      </c>
      <c r="M7137">
        <v>0</v>
      </c>
    </row>
    <row r="7138" spans="1:15" x14ac:dyDescent="0.15">
      <c r="A7138">
        <v>354</v>
      </c>
      <c r="B7138" t="s">
        <v>350</v>
      </c>
      <c r="C7138" t="s">
        <v>464</v>
      </c>
      <c r="D7138">
        <v>15</v>
      </c>
      <c r="E7138">
        <v>1464752.197265625</v>
      </c>
      <c r="F7138">
        <v>1465478.515625</v>
      </c>
      <c r="G7138">
        <v>1465115.3564453125</v>
      </c>
      <c r="H7138">
        <v>1523346.9480187518</v>
      </c>
      <c r="I7138">
        <v>9.9717245855126196E-9</v>
      </c>
      <c r="J7138">
        <v>4.2413690978074924E-6</v>
      </c>
      <c r="K7138">
        <v>0.30955035483475646</v>
      </c>
      <c r="L7138">
        <v>3.9745397055097267</v>
      </c>
      <c r="M7138">
        <v>0</v>
      </c>
    </row>
    <row r="7139" spans="1:15" x14ac:dyDescent="0.15">
      <c r="A7139">
        <v>354</v>
      </c>
      <c r="B7139" t="s">
        <v>350</v>
      </c>
      <c r="C7139" t="s">
        <v>464</v>
      </c>
      <c r="D7139">
        <v>16</v>
      </c>
      <c r="E7139">
        <v>1464752.197265625</v>
      </c>
      <c r="F7139">
        <v>1465115.3564453125</v>
      </c>
      <c r="G7139">
        <v>1464933.7768554688</v>
      </c>
      <c r="H7139">
        <v>1462753.2292356759</v>
      </c>
      <c r="I7139">
        <v>9.5777805417522716E-9</v>
      </c>
      <c r="J7139">
        <v>4.240975153763732E-6</v>
      </c>
      <c r="K7139">
        <v>0.29723746237486509</v>
      </c>
      <c r="L7139">
        <v>-0.14884956946473626</v>
      </c>
      <c r="M7139">
        <v>0</v>
      </c>
    </row>
    <row r="7140" spans="1:15" x14ac:dyDescent="0.15">
      <c r="A7140">
        <v>354</v>
      </c>
      <c r="B7140" t="s">
        <v>350</v>
      </c>
      <c r="C7140" t="s">
        <v>465</v>
      </c>
      <c r="D7140">
        <v>16</v>
      </c>
      <c r="E7140">
        <v>1464752.197265625</v>
      </c>
      <c r="F7140">
        <v>1465115.3564453125</v>
      </c>
      <c r="G7140">
        <v>1464933.7768554688</v>
      </c>
      <c r="H7140">
        <v>1462753.2292356759</v>
      </c>
      <c r="I7140">
        <v>9.5777805417522716E-9</v>
      </c>
      <c r="J7140">
        <v>4.240975153763732E-6</v>
      </c>
      <c r="K7140">
        <v>0.29723746237486509</v>
      </c>
      <c r="L7140">
        <v>-0.14884956946473626</v>
      </c>
      <c r="M7140">
        <v>0</v>
      </c>
      <c r="N7140" t="s">
        <v>466</v>
      </c>
      <c r="O7140" t="s">
        <v>467</v>
      </c>
    </row>
    <row r="7141" spans="1:15" x14ac:dyDescent="0.15">
      <c r="A7141">
        <v>355</v>
      </c>
      <c r="B7141" t="s">
        <v>351</v>
      </c>
      <c r="C7141" t="s">
        <v>461</v>
      </c>
      <c r="D7141">
        <v>0</v>
      </c>
      <c r="E7141">
        <v>100000</v>
      </c>
      <c r="F7141">
        <v>12000000</v>
      </c>
      <c r="G7141">
        <v>100000</v>
      </c>
      <c r="H7141">
        <v>-5008.10133966173</v>
      </c>
      <c r="I7141">
        <v>-1.2937034951063235E-5</v>
      </c>
      <c r="J7141">
        <v>-8.7850584808565605E-6</v>
      </c>
      <c r="K7141">
        <v>-5.023924491282494E-4</v>
      </c>
      <c r="L7141">
        <v>-105.00810133966174</v>
      </c>
      <c r="M7141">
        <v>0</v>
      </c>
      <c r="O7141" t="s">
        <v>462</v>
      </c>
    </row>
    <row r="7142" spans="1:15" x14ac:dyDescent="0.15">
      <c r="A7142">
        <v>355</v>
      </c>
      <c r="B7142" t="s">
        <v>351</v>
      </c>
      <c r="C7142" t="s">
        <v>461</v>
      </c>
      <c r="D7142">
        <v>0</v>
      </c>
      <c r="E7142">
        <v>100000</v>
      </c>
      <c r="F7142">
        <v>12000000</v>
      </c>
      <c r="G7142">
        <v>12000000</v>
      </c>
      <c r="H7142">
        <v>-16025.707037380378</v>
      </c>
      <c r="I7142">
        <v>-8.4391458407584202E-6</v>
      </c>
      <c r="J7142">
        <v>-4.2871693705517478E-6</v>
      </c>
      <c r="K7142">
        <v>-1.6076340436164504E-3</v>
      </c>
      <c r="L7142">
        <v>-100.13354755864484</v>
      </c>
      <c r="M7142">
        <v>0</v>
      </c>
      <c r="O7142" t="s">
        <v>463</v>
      </c>
    </row>
    <row r="7143" spans="1:15" x14ac:dyDescent="0.15">
      <c r="A7143">
        <v>355</v>
      </c>
      <c r="B7143" t="s">
        <v>351</v>
      </c>
      <c r="C7143" t="s">
        <v>461</v>
      </c>
      <c r="D7143">
        <v>1</v>
      </c>
      <c r="E7143">
        <v>100000</v>
      </c>
      <c r="F7143">
        <v>18000000</v>
      </c>
      <c r="G7143">
        <v>18000000</v>
      </c>
      <c r="H7143">
        <v>-44029.902196434326</v>
      </c>
      <c r="I7143">
        <v>-6.1162316329171812E-6</v>
      </c>
      <c r="J7143">
        <v>-1.9642551627105083E-6</v>
      </c>
      <c r="K7143">
        <v>-4.4169015159821095E-3</v>
      </c>
      <c r="L7143">
        <v>-100.24461056775797</v>
      </c>
      <c r="M7143">
        <v>0</v>
      </c>
      <c r="O7143" t="s">
        <v>468</v>
      </c>
    </row>
    <row r="7144" spans="1:15" x14ac:dyDescent="0.15">
      <c r="A7144">
        <v>355</v>
      </c>
      <c r="B7144" t="s">
        <v>351</v>
      </c>
      <c r="C7144" t="s">
        <v>461</v>
      </c>
      <c r="D7144">
        <v>2</v>
      </c>
      <c r="E7144">
        <v>100000</v>
      </c>
      <c r="F7144">
        <v>27000000</v>
      </c>
      <c r="G7144">
        <v>27000000</v>
      </c>
      <c r="H7144">
        <v>-4093746.9205932105</v>
      </c>
      <c r="I7144">
        <v>-2.2965347109590605E-6</v>
      </c>
      <c r="J7144">
        <v>1.855441759247613E-6</v>
      </c>
      <c r="K7144">
        <v>-0.41066811593053121</v>
      </c>
      <c r="L7144">
        <v>-115.16202563182671</v>
      </c>
      <c r="M7144">
        <v>0</v>
      </c>
      <c r="O7144" t="s">
        <v>471</v>
      </c>
    </row>
    <row r="7145" spans="1:15" x14ac:dyDescent="0.15">
      <c r="A7145">
        <v>355</v>
      </c>
      <c r="B7145" t="s">
        <v>351</v>
      </c>
      <c r="C7145" t="s">
        <v>461</v>
      </c>
      <c r="D7145">
        <v>3</v>
      </c>
      <c r="E7145">
        <v>100000</v>
      </c>
      <c r="F7145">
        <v>40500000</v>
      </c>
      <c r="G7145">
        <v>40500000</v>
      </c>
      <c r="H7145">
        <v>1568917402254351.3</v>
      </c>
      <c r="I7145">
        <v>0.12959456092173835</v>
      </c>
      <c r="J7145">
        <v>0.12959871289820857</v>
      </c>
      <c r="K7145">
        <v>157387441.41541946</v>
      </c>
      <c r="L7145">
        <v>3873870029.0230894</v>
      </c>
      <c r="M7145">
        <v>0</v>
      </c>
      <c r="O7145" t="s">
        <v>472</v>
      </c>
    </row>
    <row r="7146" spans="1:15" x14ac:dyDescent="0.15">
      <c r="A7146">
        <v>355</v>
      </c>
      <c r="B7146" t="s">
        <v>351</v>
      </c>
      <c r="C7146" t="s">
        <v>464</v>
      </c>
      <c r="D7146">
        <v>1</v>
      </c>
      <c r="E7146">
        <v>100000</v>
      </c>
      <c r="F7146">
        <v>40500000</v>
      </c>
      <c r="G7146">
        <v>20300000</v>
      </c>
      <c r="H7146">
        <v>-77702.163859490742</v>
      </c>
      <c r="I7146">
        <v>-5.2117899535028997E-6</v>
      </c>
      <c r="J7146">
        <v>-1.0598134832962264E-6</v>
      </c>
      <c r="K7146">
        <v>-7.7947664706343248E-3</v>
      </c>
      <c r="L7146">
        <v>-100.38276928009601</v>
      </c>
      <c r="M7146">
        <v>0</v>
      </c>
    </row>
    <row r="7147" spans="1:15" x14ac:dyDescent="0.15">
      <c r="A7147">
        <v>355</v>
      </c>
      <c r="B7147" t="s">
        <v>351</v>
      </c>
      <c r="C7147" t="s">
        <v>464</v>
      </c>
      <c r="D7147">
        <v>2</v>
      </c>
      <c r="E7147">
        <v>20300000</v>
      </c>
      <c r="F7147">
        <v>40500000</v>
      </c>
      <c r="G7147">
        <v>30400000</v>
      </c>
      <c r="H7147">
        <v>4114744705.4883566</v>
      </c>
      <c r="I7147">
        <v>5.9412766106472058E-6</v>
      </c>
      <c r="J7147">
        <v>1.0093253080853879E-5</v>
      </c>
      <c r="K7147">
        <v>412.77452869342733</v>
      </c>
      <c r="L7147">
        <v>13435.344425948542</v>
      </c>
      <c r="M7147">
        <v>0</v>
      </c>
    </row>
    <row r="7148" spans="1:15" x14ac:dyDescent="0.15">
      <c r="A7148">
        <v>355</v>
      </c>
      <c r="B7148" t="s">
        <v>351</v>
      </c>
      <c r="C7148" t="s">
        <v>464</v>
      </c>
      <c r="D7148">
        <v>3</v>
      </c>
      <c r="E7148">
        <v>20300000</v>
      </c>
      <c r="F7148">
        <v>30400000</v>
      </c>
      <c r="G7148">
        <v>25350000</v>
      </c>
      <c r="H7148">
        <v>-678882.77271750779</v>
      </c>
      <c r="I7148">
        <v>-3.1916180416543175E-6</v>
      </c>
      <c r="J7148">
        <v>9.6035842855235603E-7</v>
      </c>
      <c r="K7148">
        <v>-6.8102771035292692E-2</v>
      </c>
      <c r="L7148">
        <v>-102.67803855115388</v>
      </c>
      <c r="M7148">
        <v>0</v>
      </c>
    </row>
    <row r="7149" spans="1:15" x14ac:dyDescent="0.15">
      <c r="A7149">
        <v>355</v>
      </c>
      <c r="B7149" t="s">
        <v>351</v>
      </c>
      <c r="C7149" t="s">
        <v>464</v>
      </c>
      <c r="D7149">
        <v>4</v>
      </c>
      <c r="E7149">
        <v>25350000</v>
      </c>
      <c r="F7149">
        <v>30400000</v>
      </c>
      <c r="G7149">
        <v>27875000</v>
      </c>
      <c r="H7149">
        <v>-24128254.883730408</v>
      </c>
      <c r="I7149">
        <v>-1.4822282609844102E-6</v>
      </c>
      <c r="J7149">
        <v>2.669748209222263E-6</v>
      </c>
      <c r="K7149">
        <v>-2.4204488372127724</v>
      </c>
      <c r="L7149">
        <v>-186.55876191472791</v>
      </c>
      <c r="M7149">
        <v>0</v>
      </c>
    </row>
    <row r="7150" spans="1:15" x14ac:dyDescent="0.15">
      <c r="A7150">
        <v>355</v>
      </c>
      <c r="B7150" t="s">
        <v>351</v>
      </c>
      <c r="C7150" t="s">
        <v>464</v>
      </c>
      <c r="D7150">
        <v>5</v>
      </c>
      <c r="E7150">
        <v>27875000</v>
      </c>
      <c r="F7150">
        <v>30400000</v>
      </c>
      <c r="G7150">
        <v>29137500</v>
      </c>
      <c r="H7150">
        <v>86372933.753526568</v>
      </c>
      <c r="I7150">
        <v>4.2724815132123447E-7</v>
      </c>
      <c r="J7150">
        <v>4.5792246215279078E-6</v>
      </c>
      <c r="K7150">
        <v>8.6645829993841978</v>
      </c>
      <c r="L7150">
        <v>196.43220507430826</v>
      </c>
      <c r="M7150">
        <v>0</v>
      </c>
    </row>
    <row r="7151" spans="1:15" x14ac:dyDescent="0.15">
      <c r="A7151">
        <v>355</v>
      </c>
      <c r="B7151" t="s">
        <v>351</v>
      </c>
      <c r="C7151" t="s">
        <v>464</v>
      </c>
      <c r="D7151">
        <v>6</v>
      </c>
      <c r="E7151">
        <v>27875000</v>
      </c>
      <c r="F7151">
        <v>29137500</v>
      </c>
      <c r="G7151">
        <v>28506250</v>
      </c>
      <c r="H7151">
        <v>-53455953.941108838</v>
      </c>
      <c r="I7151">
        <v>-6.6203088934634828E-7</v>
      </c>
      <c r="J7151">
        <v>3.489945580860325E-6</v>
      </c>
      <c r="K7151">
        <v>-5.3624848619326322</v>
      </c>
      <c r="L7151">
        <v>-287.52362706813011</v>
      </c>
      <c r="M7151">
        <v>0</v>
      </c>
    </row>
    <row r="7152" spans="1:15" x14ac:dyDescent="0.15">
      <c r="A7152">
        <v>355</v>
      </c>
      <c r="B7152" t="s">
        <v>351</v>
      </c>
      <c r="C7152" t="s">
        <v>464</v>
      </c>
      <c r="D7152">
        <v>7</v>
      </c>
      <c r="E7152">
        <v>28506250</v>
      </c>
      <c r="F7152">
        <v>29137500</v>
      </c>
      <c r="G7152">
        <v>28821875</v>
      </c>
      <c r="H7152">
        <v>-21206382.618191056</v>
      </c>
      <c r="I7152">
        <v>-1.5604522296339643E-7</v>
      </c>
      <c r="J7152">
        <v>3.9959312472432769E-6</v>
      </c>
      <c r="K7152">
        <v>-2.1273384418821197</v>
      </c>
      <c r="L7152">
        <v>-173.57738737743833</v>
      </c>
      <c r="M7152">
        <v>0</v>
      </c>
    </row>
    <row r="7153" spans="1:15" x14ac:dyDescent="0.15">
      <c r="A7153">
        <v>355</v>
      </c>
      <c r="B7153" t="s">
        <v>351</v>
      </c>
      <c r="C7153" t="s">
        <v>464</v>
      </c>
      <c r="D7153">
        <v>8</v>
      </c>
      <c r="E7153">
        <v>28821875</v>
      </c>
      <c r="F7153">
        <v>29137500</v>
      </c>
      <c r="G7153">
        <v>28979687.5</v>
      </c>
      <c r="H7153">
        <v>21002862.18648478</v>
      </c>
      <c r="I7153">
        <v>1.2523235858939003E-7</v>
      </c>
      <c r="J7153">
        <v>4.2772088287960633E-6</v>
      </c>
      <c r="K7153">
        <v>2.1069220962058037</v>
      </c>
      <c r="L7153">
        <v>-27.525573950772312</v>
      </c>
      <c r="M7153">
        <v>0</v>
      </c>
    </row>
    <row r="7154" spans="1:15" x14ac:dyDescent="0.15">
      <c r="A7154">
        <v>355</v>
      </c>
      <c r="B7154" t="s">
        <v>351</v>
      </c>
      <c r="C7154" t="s">
        <v>464</v>
      </c>
      <c r="D7154">
        <v>9</v>
      </c>
      <c r="E7154">
        <v>28979687.5</v>
      </c>
      <c r="F7154">
        <v>29137500</v>
      </c>
      <c r="G7154">
        <v>29058593.75</v>
      </c>
      <c r="H7154">
        <v>50505200.53370852</v>
      </c>
      <c r="I7154">
        <v>2.7357072210972942E-7</v>
      </c>
      <c r="J7154">
        <v>4.4255471923164027E-6</v>
      </c>
      <c r="K7154">
        <v>5.066477227387141</v>
      </c>
      <c r="L7154">
        <v>73.804696015988455</v>
      </c>
      <c r="M7154">
        <v>0</v>
      </c>
    </row>
    <row r="7155" spans="1:15" x14ac:dyDescent="0.15">
      <c r="A7155">
        <v>355</v>
      </c>
      <c r="B7155" t="s">
        <v>351</v>
      </c>
      <c r="C7155" t="s">
        <v>464</v>
      </c>
      <c r="D7155">
        <v>10</v>
      </c>
      <c r="E7155">
        <v>28979687.5</v>
      </c>
      <c r="F7155">
        <v>29058593.75</v>
      </c>
      <c r="G7155">
        <v>29019140.625</v>
      </c>
      <c r="H7155">
        <v>34994440.739965051</v>
      </c>
      <c r="I7155">
        <v>1.9874031426074789E-7</v>
      </c>
      <c r="J7155">
        <v>4.3507167844674212E-6</v>
      </c>
      <c r="K7155">
        <v>3.5105006062860391</v>
      </c>
      <c r="L7155">
        <v>20.590892722086085</v>
      </c>
      <c r="M7155">
        <v>0</v>
      </c>
    </row>
    <row r="7156" spans="1:15" x14ac:dyDescent="0.15">
      <c r="A7156">
        <v>355</v>
      </c>
      <c r="B7156" t="s">
        <v>351</v>
      </c>
      <c r="C7156" t="s">
        <v>464</v>
      </c>
      <c r="D7156">
        <v>11</v>
      </c>
      <c r="E7156">
        <v>28979687.5</v>
      </c>
      <c r="F7156">
        <v>29019140.625</v>
      </c>
      <c r="G7156">
        <v>28999414.0625</v>
      </c>
      <c r="H7156">
        <v>27813355.317430586</v>
      </c>
      <c r="I7156">
        <v>1.6182252969035109E-7</v>
      </c>
      <c r="J7156">
        <v>4.3137989998970244E-6</v>
      </c>
      <c r="K7156">
        <v>2.7901231921441076</v>
      </c>
      <c r="L7156">
        <v>-4.0899403778062604</v>
      </c>
      <c r="M7156">
        <v>0</v>
      </c>
    </row>
    <row r="7157" spans="1:15" x14ac:dyDescent="0.15">
      <c r="A7157">
        <v>355</v>
      </c>
      <c r="B7157" t="s">
        <v>351</v>
      </c>
      <c r="C7157" t="s">
        <v>464</v>
      </c>
      <c r="D7157">
        <v>12</v>
      </c>
      <c r="E7157">
        <v>28999414.0625</v>
      </c>
      <c r="F7157">
        <v>29019140.625</v>
      </c>
      <c r="G7157">
        <v>29009277.34375</v>
      </c>
      <c r="H7157">
        <v>31357032.883029021</v>
      </c>
      <c r="I7157">
        <v>1.8024043460361549E-7</v>
      </c>
      <c r="J7157">
        <v>4.3322169048102888E-6</v>
      </c>
      <c r="K7157">
        <v>3.1456105775535415</v>
      </c>
      <c r="L7157">
        <v>8.0931196991187413</v>
      </c>
      <c r="M7157">
        <v>0</v>
      </c>
    </row>
    <row r="7158" spans="1:15" x14ac:dyDescent="0.15">
      <c r="A7158">
        <v>355</v>
      </c>
      <c r="B7158" t="s">
        <v>351</v>
      </c>
      <c r="C7158" t="s">
        <v>464</v>
      </c>
      <c r="D7158">
        <v>13</v>
      </c>
      <c r="E7158">
        <v>28999414.0625</v>
      </c>
      <c r="F7158">
        <v>29009277.34375</v>
      </c>
      <c r="G7158">
        <v>29004345.703125</v>
      </c>
      <c r="H7158">
        <v>29573528.150849003</v>
      </c>
      <c r="I7158">
        <v>1.7102115002141849E-7</v>
      </c>
      <c r="J7158">
        <v>4.3229976202280918E-6</v>
      </c>
      <c r="K7158">
        <v>2.966696604041124</v>
      </c>
      <c r="L7158">
        <v>1.96240402576183</v>
      </c>
      <c r="M7158">
        <v>0</v>
      </c>
    </row>
    <row r="7159" spans="1:15" x14ac:dyDescent="0.15">
      <c r="A7159">
        <v>355</v>
      </c>
      <c r="B7159" t="s">
        <v>351</v>
      </c>
      <c r="C7159" t="s">
        <v>464</v>
      </c>
      <c r="D7159">
        <v>14</v>
      </c>
      <c r="E7159">
        <v>28999414.0625</v>
      </c>
      <c r="F7159">
        <v>29004345.703125</v>
      </c>
      <c r="G7159">
        <v>29001879.8828125</v>
      </c>
      <c r="H7159">
        <v>28690565.271166056</v>
      </c>
      <c r="I7159">
        <v>1.6641942195010822E-7</v>
      </c>
      <c r="J7159">
        <v>4.3183958921567815E-6</v>
      </c>
      <c r="K7159">
        <v>2.8781213429735812</v>
      </c>
      <c r="L7159">
        <v>-1.0734290773714266</v>
      </c>
      <c r="M7159">
        <v>0</v>
      </c>
    </row>
    <row r="7160" spans="1:15" x14ac:dyDescent="0.15">
      <c r="A7160">
        <v>355</v>
      </c>
      <c r="B7160" t="s">
        <v>351</v>
      </c>
      <c r="C7160" t="s">
        <v>464</v>
      </c>
      <c r="D7160">
        <v>15</v>
      </c>
      <c r="E7160">
        <v>29001879.8828125</v>
      </c>
      <c r="F7160">
        <v>29004345.703125</v>
      </c>
      <c r="G7160">
        <v>29003112.79296875</v>
      </c>
      <c r="H7160">
        <v>29131333.470636208</v>
      </c>
      <c r="I7160">
        <v>1.6871971728103624E-7</v>
      </c>
      <c r="J7160">
        <v>4.3206961874877095E-6</v>
      </c>
      <c r="K7160">
        <v>2.9223374241211357</v>
      </c>
      <c r="L7160">
        <v>0.44209281459796362</v>
      </c>
      <c r="M7160">
        <v>0</v>
      </c>
    </row>
    <row r="7161" spans="1:15" x14ac:dyDescent="0.15">
      <c r="A7161">
        <v>355</v>
      </c>
      <c r="B7161" t="s">
        <v>351</v>
      </c>
      <c r="C7161" t="s">
        <v>465</v>
      </c>
      <c r="D7161">
        <v>15</v>
      </c>
      <c r="E7161">
        <v>29001879.8828125</v>
      </c>
      <c r="F7161">
        <v>29004345.703125</v>
      </c>
      <c r="G7161">
        <v>29003112.79296875</v>
      </c>
      <c r="H7161">
        <v>29131333.470636208</v>
      </c>
      <c r="I7161">
        <v>1.6871971728103624E-7</v>
      </c>
      <c r="J7161">
        <v>4.3206961874877095E-6</v>
      </c>
      <c r="K7161">
        <v>2.9223374241211357</v>
      </c>
      <c r="L7161">
        <v>0.44209281459796362</v>
      </c>
      <c r="M7161">
        <v>0</v>
      </c>
      <c r="N7161" t="s">
        <v>466</v>
      </c>
      <c r="O7161" t="s">
        <v>467</v>
      </c>
    </row>
    <row r="7162" spans="1:15" x14ac:dyDescent="0.15">
      <c r="A7162">
        <v>356</v>
      </c>
      <c r="B7162" t="s">
        <v>352</v>
      </c>
      <c r="C7162" t="s">
        <v>461</v>
      </c>
      <c r="D7162">
        <v>0</v>
      </c>
      <c r="E7162">
        <v>100000</v>
      </c>
      <c r="F7162">
        <v>12000000</v>
      </c>
      <c r="G7162">
        <v>100000</v>
      </c>
      <c r="H7162">
        <v>-3041.3056819209901</v>
      </c>
      <c r="I7162">
        <v>-1.5075918886058159E-5</v>
      </c>
      <c r="J7162">
        <v>-1.1160495229353483E-5</v>
      </c>
      <c r="K7162">
        <v>-2.0600193414551781E-4</v>
      </c>
      <c r="L7162">
        <v>-103.04130568192099</v>
      </c>
      <c r="M7162">
        <v>0</v>
      </c>
      <c r="O7162" t="s">
        <v>462</v>
      </c>
    </row>
    <row r="7163" spans="1:15" x14ac:dyDescent="0.15">
      <c r="A7163">
        <v>356</v>
      </c>
      <c r="B7163" t="s">
        <v>352</v>
      </c>
      <c r="C7163" t="s">
        <v>461</v>
      </c>
      <c r="D7163">
        <v>0</v>
      </c>
      <c r="E7163">
        <v>100000</v>
      </c>
      <c r="F7163">
        <v>12000000</v>
      </c>
      <c r="G7163">
        <v>12000000</v>
      </c>
      <c r="H7163">
        <v>-6899.2206458454602</v>
      </c>
      <c r="I7163">
        <v>-1.0904085061215537E-5</v>
      </c>
      <c r="J7163">
        <v>-6.9886614045108632E-6</v>
      </c>
      <c r="K7163">
        <v>-4.6731665468205836E-4</v>
      </c>
      <c r="L7163">
        <v>-100.05749350538204</v>
      </c>
      <c r="M7163">
        <v>0</v>
      </c>
      <c r="O7163" t="s">
        <v>463</v>
      </c>
    </row>
    <row r="7164" spans="1:15" x14ac:dyDescent="0.15">
      <c r="A7164">
        <v>356</v>
      </c>
      <c r="B7164" t="s">
        <v>352</v>
      </c>
      <c r="C7164" t="s">
        <v>461</v>
      </c>
      <c r="D7164">
        <v>1</v>
      </c>
      <c r="E7164">
        <v>100000</v>
      </c>
      <c r="F7164">
        <v>18000000</v>
      </c>
      <c r="G7164">
        <v>18000000</v>
      </c>
      <c r="H7164">
        <v>-12443.917033451473</v>
      </c>
      <c r="I7164">
        <v>-8.7792333917755157E-6</v>
      </c>
      <c r="J7164">
        <v>-4.8638097350708418E-6</v>
      </c>
      <c r="K7164">
        <v>-8.4288501234054973E-4</v>
      </c>
      <c r="L7164">
        <v>-100.06913287240806</v>
      </c>
      <c r="M7164">
        <v>0</v>
      </c>
      <c r="O7164" t="s">
        <v>468</v>
      </c>
    </row>
    <row r="7165" spans="1:15" x14ac:dyDescent="0.15">
      <c r="A7165">
        <v>356</v>
      </c>
      <c r="B7165" t="s">
        <v>352</v>
      </c>
      <c r="C7165" t="s">
        <v>461</v>
      </c>
      <c r="D7165">
        <v>2</v>
      </c>
      <c r="E7165">
        <v>100000</v>
      </c>
      <c r="F7165">
        <v>27000000</v>
      </c>
      <c r="G7165">
        <v>27000000</v>
      </c>
      <c r="H7165">
        <v>-51907.996292816948</v>
      </c>
      <c r="I7165">
        <v>-5.5419477301992623E-6</v>
      </c>
      <c r="J7165">
        <v>-1.6265240734945876E-6</v>
      </c>
      <c r="K7165">
        <v>-3.5159726618419068E-3</v>
      </c>
      <c r="L7165">
        <v>-100.19225183812155</v>
      </c>
      <c r="M7165">
        <v>0</v>
      </c>
      <c r="O7165" t="s">
        <v>471</v>
      </c>
    </row>
    <row r="7166" spans="1:15" x14ac:dyDescent="0.15">
      <c r="A7166">
        <v>356</v>
      </c>
      <c r="B7166" t="s">
        <v>352</v>
      </c>
      <c r="C7166" t="s">
        <v>461</v>
      </c>
      <c r="D7166">
        <v>3</v>
      </c>
      <c r="E7166">
        <v>100000</v>
      </c>
      <c r="F7166">
        <v>40500000</v>
      </c>
      <c r="G7166">
        <v>40500000</v>
      </c>
      <c r="H7166">
        <v>30366649274.537487</v>
      </c>
      <c r="I7166">
        <v>2.3654094445999487E-5</v>
      </c>
      <c r="J7166">
        <v>2.7569518102704161E-5</v>
      </c>
      <c r="K7166">
        <v>2056.8759402448718</v>
      </c>
      <c r="L7166">
        <v>74879.380924783924</v>
      </c>
      <c r="M7166">
        <v>0</v>
      </c>
      <c r="O7166" t="s">
        <v>472</v>
      </c>
    </row>
    <row r="7167" spans="1:15" x14ac:dyDescent="0.15">
      <c r="A7167">
        <v>356</v>
      </c>
      <c r="B7167" t="s">
        <v>352</v>
      </c>
      <c r="C7167" t="s">
        <v>464</v>
      </c>
      <c r="D7167">
        <v>1</v>
      </c>
      <c r="E7167">
        <v>100000</v>
      </c>
      <c r="F7167">
        <v>40500000</v>
      </c>
      <c r="G7167">
        <v>20300000</v>
      </c>
      <c r="H7167">
        <v>-16491.105990183056</v>
      </c>
      <c r="I7167">
        <v>-7.9585837412247074E-6</v>
      </c>
      <c r="J7167">
        <v>-4.0431600845200326E-6</v>
      </c>
      <c r="K7167">
        <v>-1.1170201503818121E-3</v>
      </c>
      <c r="L7167">
        <v>-100.0812369753211</v>
      </c>
      <c r="M7167">
        <v>0</v>
      </c>
    </row>
    <row r="7168" spans="1:15" x14ac:dyDescent="0.15">
      <c r="A7168">
        <v>356</v>
      </c>
      <c r="B7168" t="s">
        <v>352</v>
      </c>
      <c r="C7168" t="s">
        <v>464</v>
      </c>
      <c r="D7168">
        <v>2</v>
      </c>
      <c r="E7168">
        <v>20300000</v>
      </c>
      <c r="F7168">
        <v>40500000</v>
      </c>
      <c r="G7168">
        <v>30400000</v>
      </c>
      <c r="H7168">
        <v>-134382.09638359709</v>
      </c>
      <c r="I7168">
        <v>-4.2970750978747924E-6</v>
      </c>
      <c r="J7168">
        <v>-3.8165144117011727E-7</v>
      </c>
      <c r="K7168">
        <v>-9.1023312566413609E-3</v>
      </c>
      <c r="L7168">
        <v>-100.44204636968288</v>
      </c>
      <c r="M7168">
        <v>0</v>
      </c>
    </row>
    <row r="7169" spans="1:15" x14ac:dyDescent="0.15">
      <c r="A7169">
        <v>356</v>
      </c>
      <c r="B7169" t="s">
        <v>352</v>
      </c>
      <c r="C7169" t="s">
        <v>464</v>
      </c>
      <c r="D7169">
        <v>3</v>
      </c>
      <c r="E7169">
        <v>30400000</v>
      </c>
      <c r="F7169">
        <v>40500000</v>
      </c>
      <c r="G7169">
        <v>35450000</v>
      </c>
      <c r="H7169">
        <v>-3170387.1710979557</v>
      </c>
      <c r="I7169">
        <v>-2.2698356933410498E-6</v>
      </c>
      <c r="J7169">
        <v>1.6455879633636251E-6</v>
      </c>
      <c r="K7169">
        <v>-0.21474523035244261</v>
      </c>
      <c r="L7169">
        <v>-108.9432642344089</v>
      </c>
      <c r="M7169">
        <v>0</v>
      </c>
    </row>
    <row r="7170" spans="1:15" x14ac:dyDescent="0.15">
      <c r="A7170">
        <v>356</v>
      </c>
      <c r="B7170" t="s">
        <v>352</v>
      </c>
      <c r="C7170" t="s">
        <v>464</v>
      </c>
      <c r="D7170">
        <v>4</v>
      </c>
      <c r="E7170">
        <v>35450000</v>
      </c>
      <c r="F7170">
        <v>40500000</v>
      </c>
      <c r="G7170">
        <v>37975000</v>
      </c>
      <c r="H7170">
        <v>137778956.91254136</v>
      </c>
      <c r="I7170">
        <v>5.8800651536062951E-7</v>
      </c>
      <c r="J7170">
        <v>4.5034301720653043E-6</v>
      </c>
      <c r="K7170">
        <v>9.3324165924051421</v>
      </c>
      <c r="L7170">
        <v>262.81489641222214</v>
      </c>
      <c r="M7170">
        <v>0</v>
      </c>
    </row>
    <row r="7171" spans="1:15" x14ac:dyDescent="0.15">
      <c r="A7171">
        <v>356</v>
      </c>
      <c r="B7171" t="s">
        <v>352</v>
      </c>
      <c r="C7171" t="s">
        <v>464</v>
      </c>
      <c r="D7171">
        <v>5</v>
      </c>
      <c r="E7171">
        <v>35450000</v>
      </c>
      <c r="F7171">
        <v>37975000</v>
      </c>
      <c r="G7171">
        <v>36712500</v>
      </c>
      <c r="H7171">
        <v>-31917708.236126363</v>
      </c>
      <c r="I7171">
        <v>-1.2132109369283887E-6</v>
      </c>
      <c r="J7171">
        <v>2.702212719776286E-6</v>
      </c>
      <c r="K7171">
        <v>-2.1619364568382671</v>
      </c>
      <c r="L7171">
        <v>-186.93962066360604</v>
      </c>
      <c r="M7171">
        <v>0</v>
      </c>
    </row>
    <row r="7172" spans="1:15" x14ac:dyDescent="0.15">
      <c r="A7172">
        <v>356</v>
      </c>
      <c r="B7172" t="s">
        <v>352</v>
      </c>
      <c r="C7172" t="s">
        <v>464</v>
      </c>
      <c r="D7172">
        <v>6</v>
      </c>
      <c r="E7172">
        <v>36712500</v>
      </c>
      <c r="F7172">
        <v>37975000</v>
      </c>
      <c r="G7172">
        <v>37343750</v>
      </c>
      <c r="H7172">
        <v>-45602679.250679076</v>
      </c>
      <c r="I7172">
        <v>-4.3237754018239725E-7</v>
      </c>
      <c r="J7172">
        <v>3.4830461165222775E-6</v>
      </c>
      <c r="K7172">
        <v>-3.0888838907912235</v>
      </c>
      <c r="L7172">
        <v>-222.11596117336657</v>
      </c>
      <c r="M7172">
        <v>0</v>
      </c>
    </row>
    <row r="7173" spans="1:15" x14ac:dyDescent="0.15">
      <c r="A7173">
        <v>356</v>
      </c>
      <c r="B7173" t="s">
        <v>352</v>
      </c>
      <c r="C7173" t="s">
        <v>464</v>
      </c>
      <c r="D7173">
        <v>7</v>
      </c>
      <c r="E7173">
        <v>37343750</v>
      </c>
      <c r="F7173">
        <v>37975000</v>
      </c>
      <c r="G7173">
        <v>37659375</v>
      </c>
      <c r="H7173">
        <v>7195121.8244866151</v>
      </c>
      <c r="I7173">
        <v>4.3681618711910146E-8</v>
      </c>
      <c r="J7173">
        <v>3.9591052754165849E-6</v>
      </c>
      <c r="K7173">
        <v>0.48735943284749234</v>
      </c>
      <c r="L7173">
        <v>-80.894208083680056</v>
      </c>
      <c r="M7173">
        <v>0</v>
      </c>
    </row>
    <row r="7174" spans="1:15" x14ac:dyDescent="0.15">
      <c r="A7174">
        <v>356</v>
      </c>
      <c r="B7174" t="s">
        <v>352</v>
      </c>
      <c r="C7174" t="s">
        <v>464</v>
      </c>
      <c r="D7174">
        <v>8</v>
      </c>
      <c r="E7174">
        <v>37659375</v>
      </c>
      <c r="F7174">
        <v>37975000</v>
      </c>
      <c r="G7174">
        <v>37817187.5</v>
      </c>
      <c r="H7174">
        <v>60811831.659871005</v>
      </c>
      <c r="I7174">
        <v>3.0671007302129904E-7</v>
      </c>
      <c r="J7174">
        <v>4.2221337297259738E-6</v>
      </c>
      <c r="K7174">
        <v>4.1190712973489614</v>
      </c>
      <c r="L7174">
        <v>60.804744297473221</v>
      </c>
      <c r="M7174">
        <v>0</v>
      </c>
    </row>
    <row r="7175" spans="1:15" x14ac:dyDescent="0.15">
      <c r="A7175">
        <v>356</v>
      </c>
      <c r="B7175" t="s">
        <v>352</v>
      </c>
      <c r="C7175" t="s">
        <v>464</v>
      </c>
      <c r="D7175">
        <v>9</v>
      </c>
      <c r="E7175">
        <v>37659375</v>
      </c>
      <c r="F7175">
        <v>37817187.5</v>
      </c>
      <c r="G7175">
        <v>37738281.25</v>
      </c>
      <c r="H7175">
        <v>31341860.144763198</v>
      </c>
      <c r="I7175">
        <v>1.7298928269748479E-7</v>
      </c>
      <c r="J7175">
        <v>4.0884129394021595E-6</v>
      </c>
      <c r="K7175">
        <v>2.1229315579555315</v>
      </c>
      <c r="L7175">
        <v>-16.949423485566932</v>
      </c>
      <c r="M7175">
        <v>0</v>
      </c>
    </row>
    <row r="7176" spans="1:15" x14ac:dyDescent="0.15">
      <c r="A7176">
        <v>356</v>
      </c>
      <c r="B7176" t="s">
        <v>352</v>
      </c>
      <c r="C7176" t="s">
        <v>464</v>
      </c>
      <c r="D7176">
        <v>10</v>
      </c>
      <c r="E7176">
        <v>37738281.25</v>
      </c>
      <c r="F7176">
        <v>37817187.5</v>
      </c>
      <c r="G7176">
        <v>37777734.375</v>
      </c>
      <c r="H7176">
        <v>45380248.609084889</v>
      </c>
      <c r="I7176">
        <v>2.3928879974664356E-7</v>
      </c>
      <c r="J7176">
        <v>4.1547124564513183E-6</v>
      </c>
      <c r="K7176">
        <v>3.0738176175606124</v>
      </c>
      <c r="L7176">
        <v>20.124325505120737</v>
      </c>
      <c r="M7176">
        <v>0</v>
      </c>
    </row>
    <row r="7177" spans="1:15" x14ac:dyDescent="0.15">
      <c r="A7177">
        <v>356</v>
      </c>
      <c r="B7177" t="s">
        <v>352</v>
      </c>
      <c r="C7177" t="s">
        <v>464</v>
      </c>
      <c r="D7177">
        <v>11</v>
      </c>
      <c r="E7177">
        <v>37738281.25</v>
      </c>
      <c r="F7177">
        <v>37777734.375</v>
      </c>
      <c r="G7177">
        <v>37758007.8125</v>
      </c>
      <c r="H7177">
        <v>38190836.464889929</v>
      </c>
      <c r="I7177">
        <v>2.0599988805319265E-7</v>
      </c>
      <c r="J7177">
        <v>4.1214235447578674E-6</v>
      </c>
      <c r="K7177">
        <v>2.586844928206359</v>
      </c>
      <c r="L7177">
        <v>1.146322800025054</v>
      </c>
      <c r="M7177">
        <v>0</v>
      </c>
    </row>
    <row r="7178" spans="1:15" x14ac:dyDescent="0.15">
      <c r="A7178">
        <v>356</v>
      </c>
      <c r="B7178" t="s">
        <v>352</v>
      </c>
      <c r="C7178" t="s">
        <v>464</v>
      </c>
      <c r="D7178">
        <v>12</v>
      </c>
      <c r="E7178">
        <v>37738281.25</v>
      </c>
      <c r="F7178">
        <v>37758007.8125</v>
      </c>
      <c r="G7178">
        <v>37748144.53125</v>
      </c>
      <c r="H7178">
        <v>34724316.403167821</v>
      </c>
      <c r="I7178">
        <v>1.8946010068850834E-7</v>
      </c>
      <c r="J7178">
        <v>4.1048837573931831E-6</v>
      </c>
      <c r="K7178">
        <v>2.3520412247463574</v>
      </c>
      <c r="L7178">
        <v>-8.0105344663467797</v>
      </c>
      <c r="M7178">
        <v>0</v>
      </c>
    </row>
    <row r="7179" spans="1:15" x14ac:dyDescent="0.15">
      <c r="A7179">
        <v>356</v>
      </c>
      <c r="B7179" t="s">
        <v>352</v>
      </c>
      <c r="C7179" t="s">
        <v>464</v>
      </c>
      <c r="D7179">
        <v>13</v>
      </c>
      <c r="E7179">
        <v>37748144.53125</v>
      </c>
      <c r="F7179">
        <v>37758007.8125</v>
      </c>
      <c r="G7179">
        <v>37753076.171875</v>
      </c>
      <c r="H7179">
        <v>36447014.807749547</v>
      </c>
      <c r="I7179">
        <v>1.9772138897677966E-7</v>
      </c>
      <c r="J7179">
        <v>4.1131450456814544E-6</v>
      </c>
      <c r="K7179">
        <v>2.4687276878673812</v>
      </c>
      <c r="L7179">
        <v>-3.4594832966179125</v>
      </c>
      <c r="M7179">
        <v>0</v>
      </c>
    </row>
    <row r="7180" spans="1:15" x14ac:dyDescent="0.15">
      <c r="A7180">
        <v>356</v>
      </c>
      <c r="B7180" t="s">
        <v>352</v>
      </c>
      <c r="C7180" t="s">
        <v>464</v>
      </c>
      <c r="D7180">
        <v>14</v>
      </c>
      <c r="E7180">
        <v>37753076.171875</v>
      </c>
      <c r="F7180">
        <v>37758007.8125</v>
      </c>
      <c r="G7180">
        <v>37755541.9921875</v>
      </c>
      <c r="H7180">
        <v>37316288.376149938</v>
      </c>
      <c r="I7180">
        <v>2.0185853584645163E-7</v>
      </c>
      <c r="J7180">
        <v>4.1172821925511264E-6</v>
      </c>
      <c r="K7180">
        <v>2.5276076740050946</v>
      </c>
      <c r="L7180">
        <v>-1.1634149395298159</v>
      </c>
      <c r="M7180">
        <v>0</v>
      </c>
    </row>
    <row r="7181" spans="1:15" x14ac:dyDescent="0.15">
      <c r="A7181">
        <v>356</v>
      </c>
      <c r="B7181" t="s">
        <v>352</v>
      </c>
      <c r="C7181" t="s">
        <v>464</v>
      </c>
      <c r="D7181">
        <v>15</v>
      </c>
      <c r="E7181">
        <v>37755541.9921875</v>
      </c>
      <c r="F7181">
        <v>37758007.8125</v>
      </c>
      <c r="G7181">
        <v>37756774.90234375</v>
      </c>
      <c r="H7181">
        <v>37752912.941884302</v>
      </c>
      <c r="I7181">
        <v>2.0392873697797823E-7</v>
      </c>
      <c r="J7181">
        <v>4.119352393682653E-6</v>
      </c>
      <c r="K7181">
        <v>2.5571823088638674</v>
      </c>
      <c r="L7181">
        <v>-1.0228523144355389E-2</v>
      </c>
      <c r="M7181">
        <v>0</v>
      </c>
    </row>
    <row r="7182" spans="1:15" x14ac:dyDescent="0.15">
      <c r="A7182">
        <v>356</v>
      </c>
      <c r="B7182" t="s">
        <v>352</v>
      </c>
      <c r="C7182" t="s">
        <v>465</v>
      </c>
      <c r="D7182">
        <v>15</v>
      </c>
      <c r="E7182">
        <v>37755541.9921875</v>
      </c>
      <c r="F7182">
        <v>37758007.8125</v>
      </c>
      <c r="G7182">
        <v>37756774.90234375</v>
      </c>
      <c r="H7182">
        <v>37752912.941884302</v>
      </c>
      <c r="I7182">
        <v>2.0392873697797823E-7</v>
      </c>
      <c r="J7182">
        <v>4.119352393682653E-6</v>
      </c>
      <c r="K7182">
        <v>2.5571823088638674</v>
      </c>
      <c r="L7182">
        <v>-1.0228523144355389E-2</v>
      </c>
      <c r="M7182">
        <v>0</v>
      </c>
      <c r="N7182" t="s">
        <v>466</v>
      </c>
      <c r="O7182" t="s">
        <v>467</v>
      </c>
    </row>
    <row r="7183" spans="1:15" x14ac:dyDescent="0.15">
      <c r="A7183">
        <v>357</v>
      </c>
      <c r="B7183" t="s">
        <v>353</v>
      </c>
      <c r="C7183" t="s">
        <v>461</v>
      </c>
      <c r="D7183">
        <v>0</v>
      </c>
      <c r="E7183">
        <v>100000</v>
      </c>
      <c r="F7183">
        <v>12000000</v>
      </c>
      <c r="G7183">
        <v>100000</v>
      </c>
      <c r="H7183">
        <v>2115.8183206279609</v>
      </c>
      <c r="I7183">
        <v>-5.3652069622128111E-5</v>
      </c>
      <c r="J7183">
        <v>-3.773257809167123E-5</v>
      </c>
      <c r="K7183">
        <v>8.3008791332000336E-4</v>
      </c>
      <c r="L7183">
        <v>-97.884181679372034</v>
      </c>
      <c r="M7183">
        <v>0</v>
      </c>
      <c r="O7183" t="s">
        <v>462</v>
      </c>
    </row>
    <row r="7184" spans="1:15" x14ac:dyDescent="0.15">
      <c r="A7184">
        <v>357</v>
      </c>
      <c r="B7184" t="s">
        <v>353</v>
      </c>
      <c r="C7184" t="s">
        <v>461</v>
      </c>
      <c r="D7184">
        <v>0</v>
      </c>
      <c r="E7184">
        <v>100000</v>
      </c>
      <c r="F7184">
        <v>12000000</v>
      </c>
      <c r="G7184">
        <v>12000000</v>
      </c>
      <c r="H7184">
        <v>2.8770770204706852E+18</v>
      </c>
      <c r="I7184">
        <v>536.87090608050858</v>
      </c>
      <c r="J7184">
        <v>536.87092200000006</v>
      </c>
      <c r="K7184">
        <v>1128748549485.3989</v>
      </c>
      <c r="L7184">
        <v>23975641837155.711</v>
      </c>
      <c r="M7184">
        <v>5</v>
      </c>
      <c r="O7184" t="s">
        <v>463</v>
      </c>
    </row>
    <row r="7185" spans="1:13" x14ac:dyDescent="0.15">
      <c r="A7185">
        <v>357</v>
      </c>
      <c r="B7185" t="s">
        <v>353</v>
      </c>
      <c r="C7185" t="s">
        <v>464</v>
      </c>
      <c r="D7185">
        <v>1</v>
      </c>
      <c r="E7185">
        <v>100000</v>
      </c>
      <c r="F7185">
        <v>12000000</v>
      </c>
      <c r="G7185">
        <v>6050000</v>
      </c>
      <c r="H7185">
        <v>2.8770770204706857E+18</v>
      </c>
      <c r="I7185">
        <v>536.87090608050869</v>
      </c>
      <c r="J7185">
        <v>536.87092200000018</v>
      </c>
      <c r="K7185">
        <v>1128748549485.3992</v>
      </c>
      <c r="L7185">
        <v>47554992073795.633</v>
      </c>
      <c r="M7185">
        <v>5</v>
      </c>
    </row>
    <row r="7186" spans="1:13" x14ac:dyDescent="0.15">
      <c r="A7186">
        <v>357</v>
      </c>
      <c r="B7186" t="s">
        <v>353</v>
      </c>
      <c r="C7186" t="s">
        <v>464</v>
      </c>
      <c r="D7186">
        <v>2</v>
      </c>
      <c r="E7186">
        <v>100000</v>
      </c>
      <c r="F7186">
        <v>6050000</v>
      </c>
      <c r="G7186">
        <v>3075000</v>
      </c>
      <c r="H7186">
        <v>-28857.64040352148</v>
      </c>
      <c r="I7186">
        <v>-2.2003675979343958E-5</v>
      </c>
      <c r="J7186">
        <v>-6.0841844488870718E-6</v>
      </c>
      <c r="K7186">
        <v>-1.1321566824692521E-2</v>
      </c>
      <c r="L7186">
        <v>-100.93845985052103</v>
      </c>
      <c r="M7186">
        <v>0</v>
      </c>
    </row>
    <row r="7187" spans="1:13" x14ac:dyDescent="0.15">
      <c r="A7187">
        <v>357</v>
      </c>
      <c r="B7187" t="s">
        <v>353</v>
      </c>
      <c r="C7187" t="s">
        <v>464</v>
      </c>
      <c r="D7187">
        <v>3</v>
      </c>
      <c r="E7187">
        <v>3075000</v>
      </c>
      <c r="F7187">
        <v>6050000</v>
      </c>
      <c r="G7187">
        <v>4562500</v>
      </c>
      <c r="H7187">
        <v>1267871135640.2563</v>
      </c>
      <c r="I7187">
        <v>2.2475090404205809E-3</v>
      </c>
      <c r="J7187">
        <v>2.263428531951038E-3</v>
      </c>
      <c r="K7187">
        <v>497417.23808777909</v>
      </c>
      <c r="L7187">
        <v>27788856.397594661</v>
      </c>
      <c r="M7187">
        <v>0</v>
      </c>
    </row>
    <row r="7188" spans="1:13" x14ac:dyDescent="0.15">
      <c r="A7188">
        <v>357</v>
      </c>
      <c r="B7188" t="s">
        <v>353</v>
      </c>
      <c r="C7188" t="s">
        <v>464</v>
      </c>
      <c r="D7188">
        <v>4</v>
      </c>
      <c r="E7188">
        <v>3075000</v>
      </c>
      <c r="F7188">
        <v>4562500</v>
      </c>
      <c r="G7188">
        <v>3818750</v>
      </c>
      <c r="H7188">
        <v>-207760.72869570975</v>
      </c>
      <c r="I7188">
        <v>-1.3934666140178123E-5</v>
      </c>
      <c r="J7188">
        <v>1.984825390278762E-6</v>
      </c>
      <c r="K7188">
        <v>-8.1509677873325234E-2</v>
      </c>
      <c r="L7188">
        <v>-105.4405428136356</v>
      </c>
      <c r="M7188">
        <v>0</v>
      </c>
    </row>
    <row r="7189" spans="1:13" x14ac:dyDescent="0.15">
      <c r="A7189">
        <v>357</v>
      </c>
      <c r="B7189" t="s">
        <v>353</v>
      </c>
      <c r="C7189" t="s">
        <v>464</v>
      </c>
      <c r="D7189">
        <v>5</v>
      </c>
      <c r="E7189">
        <v>3818750</v>
      </c>
      <c r="F7189">
        <v>4562500</v>
      </c>
      <c r="G7189">
        <v>4190625</v>
      </c>
      <c r="H7189">
        <v>711388126.4460119</v>
      </c>
      <c r="I7189">
        <v>7.2508266206288835E-6</v>
      </c>
      <c r="J7189">
        <v>2.3170318151085768E-5</v>
      </c>
      <c r="K7189">
        <v>279.0951754623884</v>
      </c>
      <c r="L7189">
        <v>16875.704732492453</v>
      </c>
      <c r="M7189">
        <v>0</v>
      </c>
    </row>
    <row r="7190" spans="1:13" x14ac:dyDescent="0.15">
      <c r="A7190">
        <v>357</v>
      </c>
      <c r="B7190" t="s">
        <v>353</v>
      </c>
      <c r="C7190" t="s">
        <v>464</v>
      </c>
      <c r="D7190">
        <v>6</v>
      </c>
      <c r="E7190">
        <v>3818750</v>
      </c>
      <c r="F7190">
        <v>4190625</v>
      </c>
      <c r="G7190">
        <v>4004687.5</v>
      </c>
      <c r="H7190">
        <v>-1359274.5982642903</v>
      </c>
      <c r="I7190">
        <v>-1.0314731683543357E-5</v>
      </c>
      <c r="J7190">
        <v>5.6047598469135288E-6</v>
      </c>
      <c r="K7190">
        <v>-0.53327707955908676</v>
      </c>
      <c r="L7190">
        <v>-133.9420890709772</v>
      </c>
      <c r="M7190">
        <v>0</v>
      </c>
    </row>
    <row r="7191" spans="1:13" x14ac:dyDescent="0.15">
      <c r="A7191">
        <v>357</v>
      </c>
      <c r="B7191" t="s">
        <v>353</v>
      </c>
      <c r="C7191" t="s">
        <v>464</v>
      </c>
      <c r="D7191">
        <v>7</v>
      </c>
      <c r="E7191">
        <v>4004687.5</v>
      </c>
      <c r="F7191">
        <v>4190625</v>
      </c>
      <c r="G7191">
        <v>4097656.25</v>
      </c>
      <c r="H7191">
        <v>-39964277.666803949</v>
      </c>
      <c r="I7191">
        <v>-6.2504773614353496E-6</v>
      </c>
      <c r="J7191">
        <v>9.6690141690215351E-6</v>
      </c>
      <c r="K7191">
        <v>-15.678975615417073</v>
      </c>
      <c r="L7191">
        <v>-1075.296004070716</v>
      </c>
      <c r="M7191">
        <v>0</v>
      </c>
    </row>
    <row r="7192" spans="1:13" x14ac:dyDescent="0.15">
      <c r="A7192">
        <v>357</v>
      </c>
      <c r="B7192" t="s">
        <v>353</v>
      </c>
      <c r="C7192" t="s">
        <v>464</v>
      </c>
      <c r="D7192">
        <v>8</v>
      </c>
      <c r="E7192">
        <v>4097656.25</v>
      </c>
      <c r="F7192">
        <v>4190625</v>
      </c>
      <c r="G7192">
        <v>4144140.625</v>
      </c>
      <c r="H7192">
        <v>-94212631.033300444</v>
      </c>
      <c r="I7192">
        <v>-2.7715593507644074E-6</v>
      </c>
      <c r="J7192">
        <v>1.3147932179692477E-5</v>
      </c>
      <c r="K7192">
        <v>-36.961947791249443</v>
      </c>
      <c r="L7192">
        <v>-2373.39367937835</v>
      </c>
      <c r="M7192">
        <v>0</v>
      </c>
    </row>
    <row r="7193" spans="1:13" x14ac:dyDescent="0.15">
      <c r="A7193">
        <v>357</v>
      </c>
      <c r="B7193" t="s">
        <v>353</v>
      </c>
      <c r="C7193" t="s">
        <v>464</v>
      </c>
      <c r="D7193">
        <v>9</v>
      </c>
      <c r="E7193">
        <v>4144140.625</v>
      </c>
      <c r="F7193">
        <v>4190625</v>
      </c>
      <c r="G7193">
        <v>4167382.8125</v>
      </c>
      <c r="H7193">
        <v>103729046.76284841</v>
      </c>
      <c r="I7193">
        <v>1.5317932687479911E-6</v>
      </c>
      <c r="J7193">
        <v>1.7451284799204876E-5</v>
      </c>
      <c r="K7193">
        <v>40.695473301550166</v>
      </c>
      <c r="L7193">
        <v>2389.0693135201004</v>
      </c>
      <c r="M7193">
        <v>0</v>
      </c>
    </row>
    <row r="7194" spans="1:13" x14ac:dyDescent="0.15">
      <c r="A7194">
        <v>357</v>
      </c>
      <c r="B7194" t="s">
        <v>353</v>
      </c>
      <c r="C7194" t="s">
        <v>464</v>
      </c>
      <c r="D7194">
        <v>10</v>
      </c>
      <c r="E7194">
        <v>4144140.625</v>
      </c>
      <c r="F7194">
        <v>4167382.8125</v>
      </c>
      <c r="G7194">
        <v>4155761.71875</v>
      </c>
      <c r="H7194">
        <v>-38720767.97308138</v>
      </c>
      <c r="I7194">
        <v>-7.7249539856331275E-7</v>
      </c>
      <c r="J7194">
        <v>1.5146996131893572E-5</v>
      </c>
      <c r="K7194">
        <v>-15.191115974165358</v>
      </c>
      <c r="L7194">
        <v>-1031.7369616833587</v>
      </c>
      <c r="M7194">
        <v>0</v>
      </c>
    </row>
    <row r="7195" spans="1:13" x14ac:dyDescent="0.15">
      <c r="A7195">
        <v>357</v>
      </c>
      <c r="B7195" t="s">
        <v>353</v>
      </c>
      <c r="C7195" t="s">
        <v>464</v>
      </c>
      <c r="D7195">
        <v>11</v>
      </c>
      <c r="E7195">
        <v>4155761.71875</v>
      </c>
      <c r="F7195">
        <v>4167382.8125</v>
      </c>
      <c r="G7195">
        <v>4161572.265625</v>
      </c>
      <c r="H7195">
        <v>19898541.317967929</v>
      </c>
      <c r="I7195">
        <v>3.38709210621114E-7</v>
      </c>
      <c r="J7195">
        <v>1.6258200741077999E-5</v>
      </c>
      <c r="K7195">
        <v>7.8066904325894919</v>
      </c>
      <c r="L7195">
        <v>378.14960423328114</v>
      </c>
      <c r="M7195">
        <v>0</v>
      </c>
    </row>
    <row r="7196" spans="1:13" x14ac:dyDescent="0.15">
      <c r="A7196">
        <v>357</v>
      </c>
      <c r="B7196" t="s">
        <v>353</v>
      </c>
      <c r="C7196" t="s">
        <v>464</v>
      </c>
      <c r="D7196">
        <v>12</v>
      </c>
      <c r="E7196">
        <v>4155761.71875</v>
      </c>
      <c r="F7196">
        <v>4161572.265625</v>
      </c>
      <c r="G7196">
        <v>4158666.9921875</v>
      </c>
      <c r="H7196">
        <v>-12334306.966341699</v>
      </c>
      <c r="I7196">
        <v>-2.2676634779797544E-7</v>
      </c>
      <c r="J7196">
        <v>1.5692725182658909E-5</v>
      </c>
      <c r="K7196">
        <v>-4.8390540114522809</v>
      </c>
      <c r="L7196">
        <v>-396.59280220111424</v>
      </c>
      <c r="M7196">
        <v>0</v>
      </c>
    </row>
    <row r="7197" spans="1:13" x14ac:dyDescent="0.15">
      <c r="A7197">
        <v>357</v>
      </c>
      <c r="B7197" t="s">
        <v>353</v>
      </c>
      <c r="C7197" t="s">
        <v>464</v>
      </c>
      <c r="D7197">
        <v>13</v>
      </c>
      <c r="E7197">
        <v>4158666.9921875</v>
      </c>
      <c r="F7197">
        <v>4161572.265625</v>
      </c>
      <c r="G7197">
        <v>4160119.62890625</v>
      </c>
      <c r="H7197">
        <v>3023675.3430807772</v>
      </c>
      <c r="I7197">
        <v>5.3460295456502546E-8</v>
      </c>
      <c r="J7197">
        <v>1.5972951825913387E-5</v>
      </c>
      <c r="K7197">
        <v>1.1862627011142153</v>
      </c>
      <c r="L7197">
        <v>-27.317586684983358</v>
      </c>
      <c r="M7197">
        <v>0</v>
      </c>
    </row>
    <row r="7198" spans="1:13" x14ac:dyDescent="0.15">
      <c r="A7198">
        <v>357</v>
      </c>
      <c r="B7198" t="s">
        <v>353</v>
      </c>
      <c r="C7198" t="s">
        <v>464</v>
      </c>
      <c r="D7198">
        <v>14</v>
      </c>
      <c r="E7198">
        <v>4160119.62890625</v>
      </c>
      <c r="F7198">
        <v>4161572.265625</v>
      </c>
      <c r="G7198">
        <v>4160845.947265625</v>
      </c>
      <c r="H7198">
        <v>11267912.507590916</v>
      </c>
      <c r="I7198">
        <v>1.954504209226605E-7</v>
      </c>
      <c r="J7198">
        <v>1.6114941951379545E-5</v>
      </c>
      <c r="K7198">
        <v>4.4206810621256434</v>
      </c>
      <c r="L7198">
        <v>170.80821184922331</v>
      </c>
      <c r="M7198">
        <v>0</v>
      </c>
    </row>
    <row r="7199" spans="1:13" x14ac:dyDescent="0.15">
      <c r="A7199">
        <v>357</v>
      </c>
      <c r="B7199" t="s">
        <v>353</v>
      </c>
      <c r="C7199" t="s">
        <v>464</v>
      </c>
      <c r="D7199">
        <v>15</v>
      </c>
      <c r="E7199">
        <v>4160119.62890625</v>
      </c>
      <c r="F7199">
        <v>4160845.947265625</v>
      </c>
      <c r="G7199">
        <v>4160482.7880859375</v>
      </c>
      <c r="H7199">
        <v>7097912.9593221294</v>
      </c>
      <c r="I7199">
        <v>1.2429701339712365E-7</v>
      </c>
      <c r="J7199">
        <v>1.6043788543854008E-5</v>
      </c>
      <c r="K7199">
        <v>2.7846869931545171</v>
      </c>
      <c r="L7199">
        <v>70.603108361555783</v>
      </c>
      <c r="M7199">
        <v>0</v>
      </c>
    </row>
    <row r="7200" spans="1:13" x14ac:dyDescent="0.15">
      <c r="A7200">
        <v>357</v>
      </c>
      <c r="B7200" t="s">
        <v>353</v>
      </c>
      <c r="C7200" t="s">
        <v>464</v>
      </c>
      <c r="D7200">
        <v>16</v>
      </c>
      <c r="E7200">
        <v>4160119.62890625</v>
      </c>
      <c r="F7200">
        <v>4160482.7880859375</v>
      </c>
      <c r="G7200">
        <v>4160301.2084960938</v>
      </c>
      <c r="H7200">
        <v>5048852.590908803</v>
      </c>
      <c r="I7200">
        <v>8.8838688809431089E-8</v>
      </c>
      <c r="J7200">
        <v>1.6008330219266316E-5</v>
      </c>
      <c r="K7200">
        <v>1.9807898773671277</v>
      </c>
      <c r="L7200">
        <v>21.357861796115277</v>
      </c>
      <c r="M7200">
        <v>0</v>
      </c>
    </row>
    <row r="7201" spans="1:15" x14ac:dyDescent="0.15">
      <c r="A7201">
        <v>357</v>
      </c>
      <c r="B7201" t="s">
        <v>353</v>
      </c>
      <c r="C7201" t="s">
        <v>464</v>
      </c>
      <c r="D7201">
        <v>17</v>
      </c>
      <c r="E7201">
        <v>4160119.62890625</v>
      </c>
      <c r="F7201">
        <v>4160301.2084960938</v>
      </c>
      <c r="G7201">
        <v>4160210.4187011719</v>
      </c>
      <c r="H7201">
        <v>4033330.2695283019</v>
      </c>
      <c r="I7201">
        <v>7.1140292037589722E-8</v>
      </c>
      <c r="J7201">
        <v>1.5990631822494474E-5</v>
      </c>
      <c r="K7201">
        <v>1.5823753270883321</v>
      </c>
      <c r="L7201">
        <v>-3.0498493201813162</v>
      </c>
      <c r="M7201">
        <v>0</v>
      </c>
    </row>
    <row r="7202" spans="1:15" x14ac:dyDescent="0.15">
      <c r="A7202">
        <v>357</v>
      </c>
      <c r="B7202" t="s">
        <v>353</v>
      </c>
      <c r="C7202" t="s">
        <v>464</v>
      </c>
      <c r="D7202">
        <v>18</v>
      </c>
      <c r="E7202">
        <v>4160210.4187011719</v>
      </c>
      <c r="F7202">
        <v>4160301.2084960938</v>
      </c>
      <c r="G7202">
        <v>4160255.8135986328</v>
      </c>
      <c r="H7202">
        <v>4540384.0872822041</v>
      </c>
      <c r="I7202">
        <v>7.9987657472686406E-8</v>
      </c>
      <c r="J7202">
        <v>1.5999479187929571E-5</v>
      </c>
      <c r="K7202">
        <v>1.7813050940804989</v>
      </c>
      <c r="L7202">
        <v>9.1371370106868319</v>
      </c>
      <c r="M7202">
        <v>0</v>
      </c>
    </row>
    <row r="7203" spans="1:15" x14ac:dyDescent="0.15">
      <c r="A7203">
        <v>357</v>
      </c>
      <c r="B7203" t="s">
        <v>353</v>
      </c>
      <c r="C7203" t="s">
        <v>464</v>
      </c>
      <c r="D7203">
        <v>19</v>
      </c>
      <c r="E7203">
        <v>4160210.4187011719</v>
      </c>
      <c r="F7203">
        <v>4160255.8135986328</v>
      </c>
      <c r="G7203">
        <v>4160233.1161499023</v>
      </c>
      <c r="H7203">
        <v>4286599.9443746973</v>
      </c>
      <c r="I7203">
        <v>7.5562112529749183E-8</v>
      </c>
      <c r="J7203">
        <v>1.5995053642986634E-5</v>
      </c>
      <c r="K7203">
        <v>1.6817392913052991</v>
      </c>
      <c r="L7203">
        <v>3.0374939263437577</v>
      </c>
      <c r="M7203">
        <v>0</v>
      </c>
    </row>
    <row r="7204" spans="1:15" x14ac:dyDescent="0.15">
      <c r="A7204">
        <v>357</v>
      </c>
      <c r="B7204" t="s">
        <v>353</v>
      </c>
      <c r="C7204" t="s">
        <v>464</v>
      </c>
      <c r="D7204">
        <v>20</v>
      </c>
      <c r="E7204">
        <v>4160210.4187011719</v>
      </c>
      <c r="F7204">
        <v>4160233.1161499023</v>
      </c>
      <c r="G7204">
        <v>4160221.7674255371</v>
      </c>
      <c r="H7204">
        <v>4159882.9842180531</v>
      </c>
      <c r="I7204">
        <v>7.3350424940225796E-8</v>
      </c>
      <c r="J7204">
        <v>1.599284195539711E-5</v>
      </c>
      <c r="K7204">
        <v>1.6320250904151847</v>
      </c>
      <c r="L7204">
        <v>-8.14339298295879E-3</v>
      </c>
      <c r="M7204">
        <v>0</v>
      </c>
    </row>
    <row r="7205" spans="1:15" x14ac:dyDescent="0.15">
      <c r="A7205">
        <v>357</v>
      </c>
      <c r="B7205" t="s">
        <v>353</v>
      </c>
      <c r="C7205" t="s">
        <v>465</v>
      </c>
      <c r="D7205">
        <v>20</v>
      </c>
      <c r="E7205">
        <v>4160210.4187011719</v>
      </c>
      <c r="F7205">
        <v>4160233.1161499023</v>
      </c>
      <c r="G7205">
        <v>4160221.7674255371</v>
      </c>
      <c r="H7205">
        <v>4159882.9842180531</v>
      </c>
      <c r="I7205">
        <v>7.3350424940225796E-8</v>
      </c>
      <c r="J7205">
        <v>1.599284195539711E-5</v>
      </c>
      <c r="K7205">
        <v>1.6320250904151847</v>
      </c>
      <c r="L7205">
        <v>-8.14339298295879E-3</v>
      </c>
      <c r="M7205">
        <v>0</v>
      </c>
      <c r="N7205" t="s">
        <v>466</v>
      </c>
      <c r="O7205" t="s">
        <v>467</v>
      </c>
    </row>
    <row r="7206" spans="1:15" x14ac:dyDescent="0.15">
      <c r="A7206">
        <v>358</v>
      </c>
      <c r="B7206" t="s">
        <v>354</v>
      </c>
      <c r="C7206" t="s">
        <v>461</v>
      </c>
      <c r="D7206">
        <v>0</v>
      </c>
      <c r="E7206">
        <v>100000</v>
      </c>
      <c r="F7206">
        <v>12000000</v>
      </c>
      <c r="G7206">
        <v>100000</v>
      </c>
      <c r="H7206">
        <v>-90836.126886010446</v>
      </c>
      <c r="I7206">
        <v>-4.7232863291981642E-6</v>
      </c>
      <c r="J7206">
        <v>-8.3151900545758616E-7</v>
      </c>
      <c r="K7206">
        <v>-1.3582503483245835E-2</v>
      </c>
      <c r="L7206">
        <v>-190.83612688601045</v>
      </c>
      <c r="M7206">
        <v>0</v>
      </c>
      <c r="O7206" t="s">
        <v>462</v>
      </c>
    </row>
    <row r="7207" spans="1:15" x14ac:dyDescent="0.15">
      <c r="A7207">
        <v>358</v>
      </c>
      <c r="B7207" t="s">
        <v>354</v>
      </c>
      <c r="C7207" t="s">
        <v>461</v>
      </c>
      <c r="D7207">
        <v>0</v>
      </c>
      <c r="E7207">
        <v>100000</v>
      </c>
      <c r="F7207">
        <v>12000000</v>
      </c>
      <c r="G7207">
        <v>12000000</v>
      </c>
      <c r="H7207">
        <v>335690605856.13129</v>
      </c>
      <c r="I7207">
        <v>1.3801717488907142E-4</v>
      </c>
      <c r="J7207">
        <v>1.41908942212812E-4</v>
      </c>
      <c r="K7207">
        <v>50194.993772197187</v>
      </c>
      <c r="L7207">
        <v>2797321.7154677608</v>
      </c>
      <c r="M7207">
        <v>0</v>
      </c>
      <c r="O7207" t="s">
        <v>463</v>
      </c>
    </row>
    <row r="7208" spans="1:15" x14ac:dyDescent="0.15">
      <c r="A7208">
        <v>358</v>
      </c>
      <c r="B7208" t="s">
        <v>354</v>
      </c>
      <c r="C7208" t="s">
        <v>464</v>
      </c>
      <c r="D7208">
        <v>1</v>
      </c>
      <c r="E7208">
        <v>100000</v>
      </c>
      <c r="F7208">
        <v>12000000</v>
      </c>
      <c r="G7208">
        <v>6050000</v>
      </c>
      <c r="H7208">
        <v>-4275752.9756413987</v>
      </c>
      <c r="I7208">
        <v>-2.1321035395045713E-6</v>
      </c>
      <c r="J7208">
        <v>1.7596637842360064E-6</v>
      </c>
      <c r="K7208">
        <v>-0.63934286584044309</v>
      </c>
      <c r="L7208">
        <v>-170.67360290316361</v>
      </c>
      <c r="M7208">
        <v>0</v>
      </c>
    </row>
    <row r="7209" spans="1:15" x14ac:dyDescent="0.15">
      <c r="A7209">
        <v>358</v>
      </c>
      <c r="B7209" t="s">
        <v>354</v>
      </c>
      <c r="C7209" t="s">
        <v>464</v>
      </c>
      <c r="D7209">
        <v>2</v>
      </c>
      <c r="E7209">
        <v>6050000</v>
      </c>
      <c r="F7209">
        <v>12000000</v>
      </c>
      <c r="G7209">
        <v>9025000</v>
      </c>
      <c r="H7209">
        <v>2215605043.2450681</v>
      </c>
      <c r="I7209">
        <v>3.634759824595107E-6</v>
      </c>
      <c r="J7209">
        <v>7.5265271483356847E-6</v>
      </c>
      <c r="K7209">
        <v>331.29399335946181</v>
      </c>
      <c r="L7209">
        <v>24449.640368366407</v>
      </c>
      <c r="M7209">
        <v>0</v>
      </c>
    </row>
    <row r="7210" spans="1:15" x14ac:dyDescent="0.15">
      <c r="A7210">
        <v>358</v>
      </c>
      <c r="B7210" t="s">
        <v>354</v>
      </c>
      <c r="C7210" t="s">
        <v>464</v>
      </c>
      <c r="D7210">
        <v>3</v>
      </c>
      <c r="E7210">
        <v>6050000</v>
      </c>
      <c r="F7210">
        <v>9025000</v>
      </c>
      <c r="G7210">
        <v>7537500</v>
      </c>
      <c r="H7210">
        <v>-48353998.182409093</v>
      </c>
      <c r="I7210">
        <v>-4.9268690813394461E-7</v>
      </c>
      <c r="J7210">
        <v>3.3990804156066331E-6</v>
      </c>
      <c r="K7210">
        <v>-7.230254869470687</v>
      </c>
      <c r="L7210">
        <v>-741.5124136969697</v>
      </c>
      <c r="M7210">
        <v>0</v>
      </c>
    </row>
    <row r="7211" spans="1:15" x14ac:dyDescent="0.15">
      <c r="A7211">
        <v>358</v>
      </c>
      <c r="B7211" t="s">
        <v>354</v>
      </c>
      <c r="C7211" t="s">
        <v>464</v>
      </c>
      <c r="D7211">
        <v>4</v>
      </c>
      <c r="E7211">
        <v>7537500</v>
      </c>
      <c r="F7211">
        <v>9025000</v>
      </c>
      <c r="G7211">
        <v>8281250</v>
      </c>
      <c r="H7211">
        <v>244771515.53738251</v>
      </c>
      <c r="I7211">
        <v>8.903347622165883E-7</v>
      </c>
      <c r="J7211">
        <v>4.782102085957166E-6</v>
      </c>
      <c r="K7211">
        <v>36.600084970134041</v>
      </c>
      <c r="L7211">
        <v>2855.7315083759399</v>
      </c>
      <c r="M7211">
        <v>0</v>
      </c>
    </row>
    <row r="7212" spans="1:15" x14ac:dyDescent="0.15">
      <c r="A7212">
        <v>358</v>
      </c>
      <c r="B7212" t="s">
        <v>354</v>
      </c>
      <c r="C7212" t="s">
        <v>464</v>
      </c>
      <c r="D7212">
        <v>5</v>
      </c>
      <c r="E7212">
        <v>7537500</v>
      </c>
      <c r="F7212">
        <v>8281250</v>
      </c>
      <c r="G7212">
        <v>7909375</v>
      </c>
      <c r="H7212">
        <v>24161851.774407707</v>
      </c>
      <c r="I7212">
        <v>1.3628359119599681E-7</v>
      </c>
      <c r="J7212">
        <v>4.0280509149365745E-6</v>
      </c>
      <c r="K7212">
        <v>3.6128624935692248</v>
      </c>
      <c r="L7212">
        <v>205.48370477323058</v>
      </c>
      <c r="M7212">
        <v>0</v>
      </c>
    </row>
    <row r="7213" spans="1:15" x14ac:dyDescent="0.15">
      <c r="A7213">
        <v>358</v>
      </c>
      <c r="B7213" t="s">
        <v>354</v>
      </c>
      <c r="C7213" t="s">
        <v>464</v>
      </c>
      <c r="D7213">
        <v>6</v>
      </c>
      <c r="E7213">
        <v>7537500</v>
      </c>
      <c r="F7213">
        <v>7909375</v>
      </c>
      <c r="G7213">
        <v>7723437.5</v>
      </c>
      <c r="H7213">
        <v>-26019270.666649599</v>
      </c>
      <c r="I7213">
        <v>-1.9230078681097469E-7</v>
      </c>
      <c r="J7213">
        <v>3.699466536929603E-6</v>
      </c>
      <c r="K7213">
        <v>-3.8905977894100641</v>
      </c>
      <c r="L7213">
        <v>-436.88717836649289</v>
      </c>
      <c r="M7213">
        <v>0</v>
      </c>
    </row>
    <row r="7214" spans="1:15" x14ac:dyDescent="0.15">
      <c r="A7214">
        <v>358</v>
      </c>
      <c r="B7214" t="s">
        <v>354</v>
      </c>
      <c r="C7214" t="s">
        <v>464</v>
      </c>
      <c r="D7214">
        <v>7</v>
      </c>
      <c r="E7214">
        <v>7723437.5</v>
      </c>
      <c r="F7214">
        <v>7909375</v>
      </c>
      <c r="G7214">
        <v>7816406.25</v>
      </c>
      <c r="H7214">
        <v>-4943512.6823797915</v>
      </c>
      <c r="I7214">
        <v>-3.1748743127264526E-8</v>
      </c>
      <c r="J7214">
        <v>3.8600185806133132E-6</v>
      </c>
      <c r="K7214">
        <v>-0.73919133861963937</v>
      </c>
      <c r="L7214">
        <v>-163.24533966462903</v>
      </c>
      <c r="M7214">
        <v>0</v>
      </c>
    </row>
    <row r="7215" spans="1:15" x14ac:dyDescent="0.15">
      <c r="A7215">
        <v>358</v>
      </c>
      <c r="B7215" t="s">
        <v>354</v>
      </c>
      <c r="C7215" t="s">
        <v>464</v>
      </c>
      <c r="D7215">
        <v>8</v>
      </c>
      <c r="E7215">
        <v>7816406.25</v>
      </c>
      <c r="F7215">
        <v>7909375</v>
      </c>
      <c r="G7215">
        <v>7862890.625</v>
      </c>
      <c r="H7215">
        <v>8535643.5320593771</v>
      </c>
      <c r="I7215">
        <v>5.1310314914510743E-8</v>
      </c>
      <c r="J7215">
        <v>3.9430776386550885E-6</v>
      </c>
      <c r="K7215">
        <v>1.2763138630010911</v>
      </c>
      <c r="L7215">
        <v>8.5560506834517618</v>
      </c>
      <c r="M7215">
        <v>0</v>
      </c>
    </row>
    <row r="7216" spans="1:15" x14ac:dyDescent="0.15">
      <c r="A7216">
        <v>358</v>
      </c>
      <c r="B7216" t="s">
        <v>354</v>
      </c>
      <c r="C7216" t="s">
        <v>464</v>
      </c>
      <c r="D7216">
        <v>9</v>
      </c>
      <c r="E7216">
        <v>7816406.25</v>
      </c>
      <c r="F7216">
        <v>7862890.625</v>
      </c>
      <c r="G7216">
        <v>7839648.4375</v>
      </c>
      <c r="H7216">
        <v>1536562.9622846039</v>
      </c>
      <c r="I7216">
        <v>9.5442440017106436E-9</v>
      </c>
      <c r="J7216">
        <v>3.9013115677422884E-6</v>
      </c>
      <c r="K7216">
        <v>0.22975849480732746</v>
      </c>
      <c r="L7216">
        <v>-80.400103722322001</v>
      </c>
      <c r="M7216">
        <v>0</v>
      </c>
    </row>
    <row r="7217" spans="1:15" x14ac:dyDescent="0.15">
      <c r="A7217">
        <v>358</v>
      </c>
      <c r="B7217" t="s">
        <v>354</v>
      </c>
      <c r="C7217" t="s">
        <v>464</v>
      </c>
      <c r="D7217">
        <v>10</v>
      </c>
      <c r="E7217">
        <v>7839648.4375</v>
      </c>
      <c r="F7217">
        <v>7862890.625</v>
      </c>
      <c r="G7217">
        <v>7851269.53125</v>
      </c>
      <c r="H7217">
        <v>4970141.0101860585</v>
      </c>
      <c r="I7217">
        <v>3.036788239373725E-8</v>
      </c>
      <c r="J7217">
        <v>3.922135206134315E-6</v>
      </c>
      <c r="K7217">
        <v>0.74317300723080215</v>
      </c>
      <c r="L7217">
        <v>-36.696339484924515</v>
      </c>
      <c r="M7217">
        <v>0</v>
      </c>
    </row>
    <row r="7218" spans="1:15" x14ac:dyDescent="0.15">
      <c r="A7218">
        <v>358</v>
      </c>
      <c r="B7218" t="s">
        <v>354</v>
      </c>
      <c r="C7218" t="s">
        <v>464</v>
      </c>
      <c r="D7218">
        <v>11</v>
      </c>
      <c r="E7218">
        <v>7851269.53125</v>
      </c>
      <c r="F7218">
        <v>7862890.625</v>
      </c>
      <c r="G7218">
        <v>7857080.078125</v>
      </c>
      <c r="H7218">
        <v>6736235.0257729031</v>
      </c>
      <c r="I7218">
        <v>4.0824039321732076E-8</v>
      </c>
      <c r="J7218">
        <v>3.9325913630623098E-6</v>
      </c>
      <c r="K7218">
        <v>1.0072527180329842</v>
      </c>
      <c r="L7218">
        <v>-14.265414647772985</v>
      </c>
      <c r="M7218">
        <v>0</v>
      </c>
    </row>
    <row r="7219" spans="1:15" x14ac:dyDescent="0.15">
      <c r="A7219">
        <v>358</v>
      </c>
      <c r="B7219" t="s">
        <v>354</v>
      </c>
      <c r="C7219" t="s">
        <v>464</v>
      </c>
      <c r="D7219">
        <v>12</v>
      </c>
      <c r="E7219">
        <v>7857080.078125</v>
      </c>
      <c r="F7219">
        <v>7862890.625</v>
      </c>
      <c r="G7219">
        <v>7859985.3515625</v>
      </c>
      <c r="H7219">
        <v>7631752.4911847329</v>
      </c>
      <c r="I7219">
        <v>4.6063377926775909E-8</v>
      </c>
      <c r="J7219">
        <v>3.9378307016673536E-6</v>
      </c>
      <c r="K7219">
        <v>1.1411572504061815</v>
      </c>
      <c r="L7219">
        <v>-2.9037313705985</v>
      </c>
      <c r="M7219">
        <v>0</v>
      </c>
    </row>
    <row r="7220" spans="1:15" x14ac:dyDescent="0.15">
      <c r="A7220">
        <v>358</v>
      </c>
      <c r="B7220" t="s">
        <v>354</v>
      </c>
      <c r="C7220" t="s">
        <v>464</v>
      </c>
      <c r="D7220">
        <v>13</v>
      </c>
      <c r="E7220">
        <v>7859985.3515625</v>
      </c>
      <c r="F7220">
        <v>7862890.625</v>
      </c>
      <c r="G7220">
        <v>7861437.98828125</v>
      </c>
      <c r="H7220">
        <v>8082663.432129262</v>
      </c>
      <c r="I7220">
        <v>4.8685979096109566E-8</v>
      </c>
      <c r="J7220">
        <v>3.9404533028366873E-6</v>
      </c>
      <c r="K7220">
        <v>1.2085808585670437</v>
      </c>
      <c r="L7220">
        <v>2.814058244532164</v>
      </c>
      <c r="M7220">
        <v>0</v>
      </c>
    </row>
    <row r="7221" spans="1:15" x14ac:dyDescent="0.15">
      <c r="A7221">
        <v>358</v>
      </c>
      <c r="B7221" t="s">
        <v>354</v>
      </c>
      <c r="C7221" t="s">
        <v>464</v>
      </c>
      <c r="D7221">
        <v>14</v>
      </c>
      <c r="E7221">
        <v>7859985.3515625</v>
      </c>
      <c r="F7221">
        <v>7861437.98828125</v>
      </c>
      <c r="G7221">
        <v>7860711.669921875</v>
      </c>
      <c r="H7221">
        <v>7856958.1492057675</v>
      </c>
      <c r="I7221">
        <v>4.7374511653328515E-8</v>
      </c>
      <c r="J7221">
        <v>3.9391418353939063E-6</v>
      </c>
      <c r="K7221">
        <v>1.1748317006428799</v>
      </c>
      <c r="L7221">
        <v>-4.7750393014284867E-2</v>
      </c>
      <c r="M7221">
        <v>0</v>
      </c>
    </row>
    <row r="7222" spans="1:15" x14ac:dyDescent="0.15">
      <c r="A7222">
        <v>358</v>
      </c>
      <c r="B7222" t="s">
        <v>354</v>
      </c>
      <c r="C7222" t="s">
        <v>465</v>
      </c>
      <c r="D7222">
        <v>14</v>
      </c>
      <c r="E7222">
        <v>7859985.3515625</v>
      </c>
      <c r="F7222">
        <v>7861437.98828125</v>
      </c>
      <c r="G7222">
        <v>7860711.669921875</v>
      </c>
      <c r="H7222">
        <v>7856958.1492057675</v>
      </c>
      <c r="I7222">
        <v>4.7374511653328515E-8</v>
      </c>
      <c r="J7222">
        <v>3.9391418353939063E-6</v>
      </c>
      <c r="K7222">
        <v>1.1748317006428799</v>
      </c>
      <c r="L7222">
        <v>-4.7750393014284867E-2</v>
      </c>
      <c r="M7222">
        <v>0</v>
      </c>
      <c r="N7222" t="s">
        <v>466</v>
      </c>
      <c r="O7222" t="s">
        <v>467</v>
      </c>
    </row>
    <row r="7223" spans="1:15" x14ac:dyDescent="0.15">
      <c r="A7223">
        <v>359</v>
      </c>
      <c r="B7223" t="s">
        <v>355</v>
      </c>
      <c r="C7223" t="s">
        <v>461</v>
      </c>
      <c r="D7223">
        <v>0</v>
      </c>
      <c r="E7223">
        <v>100000</v>
      </c>
      <c r="F7223">
        <v>12000000</v>
      </c>
      <c r="G7223">
        <v>100000</v>
      </c>
      <c r="H7223">
        <v>-31925.771687148881</v>
      </c>
      <c r="I7223">
        <v>-5.735242996879583E-6</v>
      </c>
      <c r="J7223">
        <v>-2.3021180822359932E-6</v>
      </c>
      <c r="K7223">
        <v>-4.0160391742539835E-3</v>
      </c>
      <c r="L7223">
        <v>-131.92577168714888</v>
      </c>
      <c r="M7223">
        <v>0</v>
      </c>
      <c r="O7223" t="s">
        <v>462</v>
      </c>
    </row>
    <row r="7224" spans="1:15" x14ac:dyDescent="0.15">
      <c r="A7224">
        <v>359</v>
      </c>
      <c r="B7224" t="s">
        <v>355</v>
      </c>
      <c r="C7224" t="s">
        <v>461</v>
      </c>
      <c r="D7224">
        <v>0</v>
      </c>
      <c r="E7224">
        <v>100000</v>
      </c>
      <c r="F7224">
        <v>12000000</v>
      </c>
      <c r="G7224">
        <v>12000000</v>
      </c>
      <c r="H7224">
        <v>-21253173.923294324</v>
      </c>
      <c r="I7224">
        <v>-1.2310505719259035E-6</v>
      </c>
      <c r="J7224">
        <v>2.2020743427176859E-6</v>
      </c>
      <c r="K7224">
        <v>-2.6735008910541294</v>
      </c>
      <c r="L7224">
        <v>-277.10978269411936</v>
      </c>
      <c r="M7224">
        <v>0</v>
      </c>
      <c r="O7224" t="s">
        <v>463</v>
      </c>
    </row>
    <row r="7225" spans="1:15" x14ac:dyDescent="0.15">
      <c r="A7225">
        <v>359</v>
      </c>
      <c r="B7225" t="s">
        <v>355</v>
      </c>
      <c r="C7225" t="s">
        <v>461</v>
      </c>
      <c r="D7225">
        <v>1</v>
      </c>
      <c r="E7225">
        <v>100000</v>
      </c>
      <c r="F7225">
        <v>18000000</v>
      </c>
      <c r="G7225">
        <v>18000000</v>
      </c>
      <c r="H7225">
        <v>427147865472.58698</v>
      </c>
      <c r="I7225">
        <v>1.4167059582022822E-4</v>
      </c>
      <c r="J7225">
        <v>1.4510372073487179E-4</v>
      </c>
      <c r="K7225">
        <v>53732.219153449594</v>
      </c>
      <c r="L7225">
        <v>2372943.6970699276</v>
      </c>
      <c r="M7225">
        <v>0</v>
      </c>
      <c r="O7225" t="s">
        <v>468</v>
      </c>
    </row>
    <row r="7226" spans="1:15" x14ac:dyDescent="0.15">
      <c r="A7226">
        <v>359</v>
      </c>
      <c r="B7226" t="s">
        <v>355</v>
      </c>
      <c r="C7226" t="s">
        <v>464</v>
      </c>
      <c r="D7226">
        <v>1</v>
      </c>
      <c r="E7226">
        <v>100000</v>
      </c>
      <c r="F7226">
        <v>18000000</v>
      </c>
      <c r="G7226">
        <v>9050000</v>
      </c>
      <c r="H7226">
        <v>-590036.06554188894</v>
      </c>
      <c r="I7226">
        <v>-2.7435657841222352E-6</v>
      </c>
      <c r="J7226">
        <v>6.8955913052135408E-7</v>
      </c>
      <c r="K7226">
        <v>-7.4222417445676273E-2</v>
      </c>
      <c r="L7226">
        <v>-106.5197355308496</v>
      </c>
      <c r="M7226">
        <v>0</v>
      </c>
    </row>
    <row r="7227" spans="1:15" x14ac:dyDescent="0.15">
      <c r="A7227">
        <v>359</v>
      </c>
      <c r="B7227" t="s">
        <v>355</v>
      </c>
      <c r="C7227" t="s">
        <v>464</v>
      </c>
      <c r="D7227">
        <v>2</v>
      </c>
      <c r="E7227">
        <v>9050000</v>
      </c>
      <c r="F7227">
        <v>18000000</v>
      </c>
      <c r="G7227">
        <v>13525000</v>
      </c>
      <c r="H7227">
        <v>186848148.80921242</v>
      </c>
      <c r="I7227">
        <v>6.6337377436391735E-7</v>
      </c>
      <c r="J7227">
        <v>4.0964986890075067E-6</v>
      </c>
      <c r="K7227">
        <v>23.504192556657607</v>
      </c>
      <c r="L7227">
        <v>1281.5020244673747</v>
      </c>
      <c r="M7227">
        <v>0</v>
      </c>
    </row>
    <row r="7228" spans="1:15" x14ac:dyDescent="0.15">
      <c r="A7228">
        <v>359</v>
      </c>
      <c r="B7228" t="s">
        <v>355</v>
      </c>
      <c r="C7228" t="s">
        <v>464</v>
      </c>
      <c r="D7228">
        <v>3</v>
      </c>
      <c r="E7228">
        <v>9050000</v>
      </c>
      <c r="F7228">
        <v>13525000</v>
      </c>
      <c r="G7228">
        <v>11287500</v>
      </c>
      <c r="H7228">
        <v>-5671519.1672841143</v>
      </c>
      <c r="I7228">
        <v>-1.7697360615515398E-6</v>
      </c>
      <c r="J7228">
        <v>1.6633888530920495E-6</v>
      </c>
      <c r="K7228">
        <v>-0.71343751300814462</v>
      </c>
      <c r="L7228">
        <v>-150.24601698590578</v>
      </c>
      <c r="M7228">
        <v>0</v>
      </c>
    </row>
    <row r="7229" spans="1:15" x14ac:dyDescent="0.15">
      <c r="A7229">
        <v>359</v>
      </c>
      <c r="B7229" t="s">
        <v>355</v>
      </c>
      <c r="C7229" t="s">
        <v>464</v>
      </c>
      <c r="D7229">
        <v>4</v>
      </c>
      <c r="E7229">
        <v>11287500</v>
      </c>
      <c r="F7229">
        <v>13525000</v>
      </c>
      <c r="G7229">
        <v>12406250</v>
      </c>
      <c r="H7229">
        <v>-40231325.528854772</v>
      </c>
      <c r="I7229">
        <v>-8.4157417056160468E-7</v>
      </c>
      <c r="J7229">
        <v>2.5915507440819847E-6</v>
      </c>
      <c r="K7229">
        <v>-5.0608198586185571</v>
      </c>
      <c r="L7229">
        <v>-424.28272466583189</v>
      </c>
      <c r="M7229">
        <v>0</v>
      </c>
    </row>
    <row r="7230" spans="1:15" x14ac:dyDescent="0.15">
      <c r="A7230">
        <v>359</v>
      </c>
      <c r="B7230" t="s">
        <v>355</v>
      </c>
      <c r="C7230" t="s">
        <v>464</v>
      </c>
      <c r="D7230">
        <v>5</v>
      </c>
      <c r="E7230">
        <v>12406250</v>
      </c>
      <c r="F7230">
        <v>13525000</v>
      </c>
      <c r="G7230">
        <v>12965625</v>
      </c>
      <c r="H7230">
        <v>-25797907.783232238</v>
      </c>
      <c r="I7230">
        <v>-1.8013110673141311E-7</v>
      </c>
      <c r="J7230">
        <v>3.2529938079121762E-6</v>
      </c>
      <c r="K7230">
        <v>-3.245196679551424</v>
      </c>
      <c r="L7230">
        <v>-298.97157123726959</v>
      </c>
      <c r="M7230">
        <v>0</v>
      </c>
    </row>
    <row r="7231" spans="1:15" x14ac:dyDescent="0.15">
      <c r="A7231">
        <v>359</v>
      </c>
      <c r="B7231" t="s">
        <v>355</v>
      </c>
      <c r="C7231" t="s">
        <v>464</v>
      </c>
      <c r="D7231">
        <v>6</v>
      </c>
      <c r="E7231">
        <v>12965625</v>
      </c>
      <c r="F7231">
        <v>13525000</v>
      </c>
      <c r="G7231">
        <v>13245312.5</v>
      </c>
      <c r="H7231">
        <v>44800902.079270326</v>
      </c>
      <c r="I7231">
        <v>2.1588772292672271E-7</v>
      </c>
      <c r="J7231">
        <v>3.6490126375703121E-6</v>
      </c>
      <c r="K7231">
        <v>5.6356406841276341</v>
      </c>
      <c r="L7231">
        <v>238.23967595532628</v>
      </c>
      <c r="M7231">
        <v>0</v>
      </c>
    </row>
    <row r="7232" spans="1:15" x14ac:dyDescent="0.15">
      <c r="A7232">
        <v>359</v>
      </c>
      <c r="B7232" t="s">
        <v>355</v>
      </c>
      <c r="C7232" t="s">
        <v>464</v>
      </c>
      <c r="D7232">
        <v>7</v>
      </c>
      <c r="E7232">
        <v>12965625</v>
      </c>
      <c r="F7232">
        <v>13245312.5</v>
      </c>
      <c r="G7232">
        <v>13105468.75</v>
      </c>
      <c r="H7232">
        <v>2069399.8438703562</v>
      </c>
      <c r="I7232">
        <v>1.1885556271889909E-8</v>
      </c>
      <c r="J7232">
        <v>3.4450104709154793E-6</v>
      </c>
      <c r="K7232">
        <v>0.26031605192252188</v>
      </c>
      <c r="L7232">
        <v>-84.209646496846162</v>
      </c>
      <c r="M7232">
        <v>0</v>
      </c>
    </row>
    <row r="7233" spans="1:15" x14ac:dyDescent="0.15">
      <c r="A7233">
        <v>359</v>
      </c>
      <c r="B7233" t="s">
        <v>355</v>
      </c>
      <c r="C7233" t="s">
        <v>464</v>
      </c>
      <c r="D7233">
        <v>8</v>
      </c>
      <c r="E7233">
        <v>13105468.75</v>
      </c>
      <c r="F7233">
        <v>13245312.5</v>
      </c>
      <c r="G7233">
        <v>13175390.625</v>
      </c>
      <c r="H7233">
        <v>21398522.359565619</v>
      </c>
      <c r="I7233">
        <v>1.1232626871539488E-7</v>
      </c>
      <c r="J7233">
        <v>3.5454511833589842E-6</v>
      </c>
      <c r="K7233">
        <v>2.6917847095222371</v>
      </c>
      <c r="L7233">
        <v>62.412811647211555</v>
      </c>
      <c r="M7233">
        <v>0</v>
      </c>
    </row>
    <row r="7234" spans="1:15" x14ac:dyDescent="0.15">
      <c r="A7234">
        <v>359</v>
      </c>
      <c r="B7234" t="s">
        <v>355</v>
      </c>
      <c r="C7234" t="s">
        <v>464</v>
      </c>
      <c r="D7234">
        <v>9</v>
      </c>
      <c r="E7234">
        <v>13105468.75</v>
      </c>
      <c r="F7234">
        <v>13175390.625</v>
      </c>
      <c r="G7234">
        <v>13140429.6875</v>
      </c>
      <c r="H7234">
        <v>11247486.800002698</v>
      </c>
      <c r="I7234">
        <v>6.1721928861278882E-8</v>
      </c>
      <c r="J7234">
        <v>3.4948468435048682E-6</v>
      </c>
      <c r="K7234">
        <v>1.4148553101035264</v>
      </c>
      <c r="L7234">
        <v>-14.405486978085564</v>
      </c>
      <c r="M7234">
        <v>0</v>
      </c>
    </row>
    <row r="7235" spans="1:15" x14ac:dyDescent="0.15">
      <c r="A7235">
        <v>359</v>
      </c>
      <c r="B7235" t="s">
        <v>355</v>
      </c>
      <c r="C7235" t="s">
        <v>464</v>
      </c>
      <c r="D7235">
        <v>10</v>
      </c>
      <c r="E7235">
        <v>13140429.6875</v>
      </c>
      <c r="F7235">
        <v>13175390.625</v>
      </c>
      <c r="G7235">
        <v>13157910.15625</v>
      </c>
      <c r="H7235">
        <v>16198587.39639207</v>
      </c>
      <c r="I7235">
        <v>8.69273466748941E-8</v>
      </c>
      <c r="J7235">
        <v>3.5200522613184835E-6</v>
      </c>
      <c r="K7235">
        <v>2.0376691968161169</v>
      </c>
      <c r="L7235">
        <v>23.109119944079797</v>
      </c>
      <c r="M7235">
        <v>0</v>
      </c>
    </row>
    <row r="7236" spans="1:15" x14ac:dyDescent="0.15">
      <c r="A7236">
        <v>359</v>
      </c>
      <c r="B7236" t="s">
        <v>355</v>
      </c>
      <c r="C7236" t="s">
        <v>464</v>
      </c>
      <c r="D7236">
        <v>11</v>
      </c>
      <c r="E7236">
        <v>13140429.6875</v>
      </c>
      <c r="F7236">
        <v>13157910.15625</v>
      </c>
      <c r="G7236">
        <v>13149169.921875</v>
      </c>
      <c r="H7236">
        <v>13692306.967095468</v>
      </c>
      <c r="I7236">
        <v>7.4300657208666591E-8</v>
      </c>
      <c r="J7236">
        <v>3.5074255718522559E-6</v>
      </c>
      <c r="K7236">
        <v>1.722396617523293</v>
      </c>
      <c r="L7236">
        <v>4.130580473501249</v>
      </c>
      <c r="M7236">
        <v>0</v>
      </c>
    </row>
    <row r="7237" spans="1:15" x14ac:dyDescent="0.15">
      <c r="A7237">
        <v>359</v>
      </c>
      <c r="B7237" t="s">
        <v>355</v>
      </c>
      <c r="C7237" t="s">
        <v>464</v>
      </c>
      <c r="D7237">
        <v>12</v>
      </c>
      <c r="E7237">
        <v>13140429.6875</v>
      </c>
      <c r="F7237">
        <v>13149169.921875</v>
      </c>
      <c r="G7237">
        <v>13144799.8046875</v>
      </c>
      <c r="H7237">
        <v>12462261.68434719</v>
      </c>
      <c r="I7237">
        <v>6.8005328749213219E-8</v>
      </c>
      <c r="J7237">
        <v>3.5011302433928026E-6</v>
      </c>
      <c r="K7237">
        <v>1.5676655090623541</v>
      </c>
      <c r="L7237">
        <v>-5.1924573251919259</v>
      </c>
      <c r="M7237">
        <v>0</v>
      </c>
    </row>
    <row r="7238" spans="1:15" x14ac:dyDescent="0.15">
      <c r="A7238">
        <v>359</v>
      </c>
      <c r="B7238" t="s">
        <v>355</v>
      </c>
      <c r="C7238" t="s">
        <v>464</v>
      </c>
      <c r="D7238">
        <v>13</v>
      </c>
      <c r="E7238">
        <v>13144799.8046875</v>
      </c>
      <c r="F7238">
        <v>13149169.921875</v>
      </c>
      <c r="G7238">
        <v>13146984.86328125</v>
      </c>
      <c r="H7238">
        <v>13075341.407124262</v>
      </c>
      <c r="I7238">
        <v>7.1151353607435579E-8</v>
      </c>
      <c r="J7238">
        <v>3.5042762682510249E-6</v>
      </c>
      <c r="K7238">
        <v>1.6447866576986638</v>
      </c>
      <c r="L7238">
        <v>-0.54494210575295954</v>
      </c>
      <c r="M7238">
        <v>0</v>
      </c>
    </row>
    <row r="7239" spans="1:15" x14ac:dyDescent="0.15">
      <c r="A7239">
        <v>359</v>
      </c>
      <c r="B7239" t="s">
        <v>355</v>
      </c>
      <c r="C7239" t="s">
        <v>465</v>
      </c>
      <c r="D7239">
        <v>13</v>
      </c>
      <c r="E7239">
        <v>13144799.8046875</v>
      </c>
      <c r="F7239">
        <v>13149169.921875</v>
      </c>
      <c r="G7239">
        <v>13146984.86328125</v>
      </c>
      <c r="H7239">
        <v>13075341.407124262</v>
      </c>
      <c r="I7239">
        <v>7.1151353607435579E-8</v>
      </c>
      <c r="J7239">
        <v>3.5042762682510249E-6</v>
      </c>
      <c r="K7239">
        <v>1.6447866576986638</v>
      </c>
      <c r="L7239">
        <v>-0.54494210575295954</v>
      </c>
      <c r="M7239">
        <v>0</v>
      </c>
      <c r="N7239" t="s">
        <v>466</v>
      </c>
      <c r="O7239" t="s">
        <v>467</v>
      </c>
    </row>
    <row r="7240" spans="1:15" x14ac:dyDescent="0.15">
      <c r="A7240">
        <v>360</v>
      </c>
      <c r="B7240" t="s">
        <v>356</v>
      </c>
      <c r="C7240" t="s">
        <v>461</v>
      </c>
      <c r="D7240">
        <v>0</v>
      </c>
      <c r="E7240">
        <v>100000</v>
      </c>
      <c r="F7240">
        <v>12000000</v>
      </c>
      <c r="G7240">
        <v>100000</v>
      </c>
      <c r="H7240">
        <v>-41112597.984957501</v>
      </c>
      <c r="I7240">
        <v>-3.5849915981067878E-7</v>
      </c>
      <c r="J7240">
        <v>2.8287225719453641E-6</v>
      </c>
      <c r="K7240">
        <v>-7.9467243945808876</v>
      </c>
      <c r="L7240">
        <v>-41212.597984957501</v>
      </c>
      <c r="M7240">
        <v>0</v>
      </c>
      <c r="O7240" t="s">
        <v>462</v>
      </c>
    </row>
    <row r="7241" spans="1:15" x14ac:dyDescent="0.15">
      <c r="A7241">
        <v>360</v>
      </c>
      <c r="B7241" t="s">
        <v>356</v>
      </c>
      <c r="C7241" t="s">
        <v>461</v>
      </c>
      <c r="D7241">
        <v>0</v>
      </c>
      <c r="E7241">
        <v>100000</v>
      </c>
      <c r="F7241">
        <v>12000000</v>
      </c>
      <c r="G7241">
        <v>12000000</v>
      </c>
      <c r="H7241">
        <v>8243292153051184</v>
      </c>
      <c r="I7241">
        <v>0.36886772972914483</v>
      </c>
      <c r="J7241">
        <v>0.36887091695087659</v>
      </c>
      <c r="K7241">
        <v>1593360041.8119323</v>
      </c>
      <c r="L7241">
        <v>68694101175.426537</v>
      </c>
      <c r="M7241">
        <v>0</v>
      </c>
      <c r="O7241" t="s">
        <v>463</v>
      </c>
    </row>
    <row r="7242" spans="1:15" x14ac:dyDescent="0.15">
      <c r="A7242">
        <v>360</v>
      </c>
      <c r="B7242" t="s">
        <v>356</v>
      </c>
      <c r="C7242" t="s">
        <v>464</v>
      </c>
      <c r="D7242">
        <v>1</v>
      </c>
      <c r="E7242">
        <v>100000</v>
      </c>
      <c r="F7242">
        <v>12000000</v>
      </c>
      <c r="G7242">
        <v>6050000</v>
      </c>
      <c r="H7242">
        <v>1737157277219.9395</v>
      </c>
      <c r="I7242">
        <v>3.7575456808299927E-4</v>
      </c>
      <c r="J7242">
        <v>3.7894178981475531E-4</v>
      </c>
      <c r="K7242">
        <v>335778.10181585577</v>
      </c>
      <c r="L7242">
        <v>28713243.425122965</v>
      </c>
      <c r="M7242">
        <v>0</v>
      </c>
    </row>
    <row r="7243" spans="1:15" x14ac:dyDescent="0.15">
      <c r="A7243">
        <v>360</v>
      </c>
      <c r="B7243" t="s">
        <v>356</v>
      </c>
      <c r="C7243" t="s">
        <v>464</v>
      </c>
      <c r="D7243">
        <v>2</v>
      </c>
      <c r="E7243">
        <v>100000</v>
      </c>
      <c r="F7243">
        <v>6050000</v>
      </c>
      <c r="G7243">
        <v>3075000</v>
      </c>
      <c r="H7243">
        <v>28155245394.259789</v>
      </c>
      <c r="I7243">
        <v>1.7528830760044764E-5</v>
      </c>
      <c r="J7243">
        <v>2.0716052491800806E-5</v>
      </c>
      <c r="K7243">
        <v>5442.1755465767292</v>
      </c>
      <c r="L7243">
        <v>915517.73639869236</v>
      </c>
      <c r="M7243">
        <v>0</v>
      </c>
    </row>
    <row r="7244" spans="1:15" x14ac:dyDescent="0.15">
      <c r="A7244">
        <v>360</v>
      </c>
      <c r="B7244" t="s">
        <v>356</v>
      </c>
      <c r="C7244" t="s">
        <v>464</v>
      </c>
      <c r="D7244">
        <v>3</v>
      </c>
      <c r="E7244">
        <v>100000</v>
      </c>
      <c r="F7244">
        <v>3075000</v>
      </c>
      <c r="G7244">
        <v>1587500</v>
      </c>
      <c r="H7244">
        <v>1318659120.7501936</v>
      </c>
      <c r="I7244">
        <v>2.2100737255988969E-6</v>
      </c>
      <c r="J7244">
        <v>5.3972954573549397E-6</v>
      </c>
      <c r="K7244">
        <v>254.88587723977619</v>
      </c>
      <c r="L7244">
        <v>82965.141464579123</v>
      </c>
      <c r="M7244">
        <v>0</v>
      </c>
    </row>
    <row r="7245" spans="1:15" x14ac:dyDescent="0.15">
      <c r="A7245">
        <v>360</v>
      </c>
      <c r="B7245" t="s">
        <v>356</v>
      </c>
      <c r="C7245" t="s">
        <v>464</v>
      </c>
      <c r="D7245">
        <v>4</v>
      </c>
      <c r="E7245">
        <v>100000</v>
      </c>
      <c r="F7245">
        <v>1587500</v>
      </c>
      <c r="G7245">
        <v>843750</v>
      </c>
      <c r="H7245">
        <v>221421218.62085876</v>
      </c>
      <c r="I7245">
        <v>7.0497931395160239E-7</v>
      </c>
      <c r="J7245">
        <v>3.8922010457076453E-6</v>
      </c>
      <c r="K7245">
        <v>42.798886125756596</v>
      </c>
      <c r="L7245">
        <v>26142.514799509187</v>
      </c>
      <c r="M7245">
        <v>0</v>
      </c>
    </row>
    <row r="7246" spans="1:15" x14ac:dyDescent="0.15">
      <c r="A7246">
        <v>360</v>
      </c>
      <c r="B7246" t="s">
        <v>356</v>
      </c>
      <c r="C7246" t="s">
        <v>464</v>
      </c>
      <c r="D7246">
        <v>5</v>
      </c>
      <c r="E7246">
        <v>100000</v>
      </c>
      <c r="F7246">
        <v>843750</v>
      </c>
      <c r="G7246">
        <v>471875</v>
      </c>
      <c r="H7246">
        <v>26011740.515428193</v>
      </c>
      <c r="I7246">
        <v>1.2773107509102367E-7</v>
      </c>
      <c r="J7246">
        <v>3.3149528068470665E-6</v>
      </c>
      <c r="K7246">
        <v>5.0278538217188986</v>
      </c>
      <c r="L7246">
        <v>5412.4218310841206</v>
      </c>
      <c r="M7246">
        <v>0</v>
      </c>
    </row>
    <row r="7247" spans="1:15" x14ac:dyDescent="0.15">
      <c r="A7247">
        <v>360</v>
      </c>
      <c r="B7247" t="s">
        <v>356</v>
      </c>
      <c r="C7247" t="s">
        <v>464</v>
      </c>
      <c r="D7247">
        <v>6</v>
      </c>
      <c r="E7247">
        <v>100000</v>
      </c>
      <c r="F7247">
        <v>471875</v>
      </c>
      <c r="G7247">
        <v>285937.5</v>
      </c>
      <c r="H7247">
        <v>-19687194.56606818</v>
      </c>
      <c r="I7247">
        <v>-1.2592230776570684E-7</v>
      </c>
      <c r="J7247">
        <v>3.061299423990336E-6</v>
      </c>
      <c r="K7247">
        <v>-3.8053715159590884</v>
      </c>
      <c r="L7247">
        <v>-6985.139083215101</v>
      </c>
      <c r="M7247">
        <v>0</v>
      </c>
    </row>
    <row r="7248" spans="1:15" x14ac:dyDescent="0.15">
      <c r="A7248">
        <v>360</v>
      </c>
      <c r="B7248" t="s">
        <v>356</v>
      </c>
      <c r="C7248" t="s">
        <v>464</v>
      </c>
      <c r="D7248">
        <v>7</v>
      </c>
      <c r="E7248">
        <v>285937.5</v>
      </c>
      <c r="F7248">
        <v>471875</v>
      </c>
      <c r="G7248">
        <v>378906.25</v>
      </c>
      <c r="H7248">
        <v>-331932.86638868722</v>
      </c>
      <c r="I7248">
        <v>-1.8512174317978097E-9</v>
      </c>
      <c r="J7248">
        <v>3.1853705143242451E-6</v>
      </c>
      <c r="K7248">
        <v>-6.4159871571708119E-2</v>
      </c>
      <c r="L7248">
        <v>-187.60290082010715</v>
      </c>
      <c r="M7248">
        <v>0</v>
      </c>
    </row>
    <row r="7249" spans="1:15" x14ac:dyDescent="0.15">
      <c r="A7249">
        <v>360</v>
      </c>
      <c r="B7249" t="s">
        <v>356</v>
      </c>
      <c r="C7249" t="s">
        <v>464</v>
      </c>
      <c r="D7249">
        <v>8</v>
      </c>
      <c r="E7249">
        <v>378906.25</v>
      </c>
      <c r="F7249">
        <v>471875</v>
      </c>
      <c r="G7249">
        <v>425390.625</v>
      </c>
      <c r="H7249">
        <v>11905847.745503662</v>
      </c>
      <c r="I7249">
        <v>6.2235161146564628E-8</v>
      </c>
      <c r="J7249">
        <v>3.2494568929026075E-6</v>
      </c>
      <c r="K7249">
        <v>2.301301677699306</v>
      </c>
      <c r="L7249">
        <v>2698.80351042143</v>
      </c>
      <c r="M7249">
        <v>0</v>
      </c>
    </row>
    <row r="7250" spans="1:15" x14ac:dyDescent="0.15">
      <c r="A7250">
        <v>360</v>
      </c>
      <c r="B7250" t="s">
        <v>356</v>
      </c>
      <c r="C7250" t="s">
        <v>464</v>
      </c>
      <c r="D7250">
        <v>9</v>
      </c>
      <c r="E7250">
        <v>378906.25</v>
      </c>
      <c r="F7250">
        <v>425390.625</v>
      </c>
      <c r="G7250">
        <v>402148.4375</v>
      </c>
      <c r="H7250">
        <v>5561144.9903434599</v>
      </c>
      <c r="I7250">
        <v>3.0017759772176699E-8</v>
      </c>
      <c r="J7250">
        <v>3.2172394915282196E-6</v>
      </c>
      <c r="K7250">
        <v>1.0749232284647445</v>
      </c>
      <c r="L7250">
        <v>1282.8587834171208</v>
      </c>
      <c r="M7250">
        <v>0</v>
      </c>
    </row>
    <row r="7251" spans="1:15" x14ac:dyDescent="0.15">
      <c r="A7251">
        <v>360</v>
      </c>
      <c r="B7251" t="s">
        <v>356</v>
      </c>
      <c r="C7251" t="s">
        <v>464</v>
      </c>
      <c r="D7251">
        <v>10</v>
      </c>
      <c r="E7251">
        <v>378906.25</v>
      </c>
      <c r="F7251">
        <v>402148.4375</v>
      </c>
      <c r="G7251">
        <v>390527.34375</v>
      </c>
      <c r="H7251">
        <v>2559115.0360221467</v>
      </c>
      <c r="I7251">
        <v>1.4040029140781572E-8</v>
      </c>
      <c r="J7251">
        <v>3.2012617608968244E-6</v>
      </c>
      <c r="K7251">
        <v>0.49465572311282291</v>
      </c>
      <c r="L7251">
        <v>555.29727354005456</v>
      </c>
      <c r="M7251">
        <v>0</v>
      </c>
    </row>
    <row r="7252" spans="1:15" x14ac:dyDescent="0.15">
      <c r="A7252">
        <v>360</v>
      </c>
      <c r="B7252" t="s">
        <v>356</v>
      </c>
      <c r="C7252" t="s">
        <v>464</v>
      </c>
      <c r="D7252">
        <v>11</v>
      </c>
      <c r="E7252">
        <v>378906.25</v>
      </c>
      <c r="F7252">
        <v>390527.34375</v>
      </c>
      <c r="G7252">
        <v>384716.796875</v>
      </c>
      <c r="H7252">
        <v>1099833.7432711874</v>
      </c>
      <c r="I7252">
        <v>6.0836126828670421E-9</v>
      </c>
      <c r="J7252">
        <v>3.1933053444389099E-6</v>
      </c>
      <c r="K7252">
        <v>0.21258874568895461</v>
      </c>
      <c r="L7252">
        <v>185.8813943672283</v>
      </c>
      <c r="M7252">
        <v>0</v>
      </c>
    </row>
    <row r="7253" spans="1:15" x14ac:dyDescent="0.15">
      <c r="A7253">
        <v>360</v>
      </c>
      <c r="B7253" t="s">
        <v>356</v>
      </c>
      <c r="C7253" t="s">
        <v>464</v>
      </c>
      <c r="D7253">
        <v>12</v>
      </c>
      <c r="E7253">
        <v>378906.25</v>
      </c>
      <c r="F7253">
        <v>384716.796875</v>
      </c>
      <c r="G7253">
        <v>381811.5234375</v>
      </c>
      <c r="H7253">
        <v>380506.63519786863</v>
      </c>
      <c r="I7253">
        <v>2.1133969484099211E-9</v>
      </c>
      <c r="J7253">
        <v>3.1893351287044528E-6</v>
      </c>
      <c r="K7253">
        <v>7.3548778438500786E-2</v>
      </c>
      <c r="L7253">
        <v>-0.34176240357632176</v>
      </c>
      <c r="M7253">
        <v>0</v>
      </c>
    </row>
    <row r="7254" spans="1:15" x14ac:dyDescent="0.15">
      <c r="A7254">
        <v>360</v>
      </c>
      <c r="B7254" t="s">
        <v>356</v>
      </c>
      <c r="C7254" t="s">
        <v>465</v>
      </c>
      <c r="D7254">
        <v>12</v>
      </c>
      <c r="E7254">
        <v>378906.25</v>
      </c>
      <c r="F7254">
        <v>384716.796875</v>
      </c>
      <c r="G7254">
        <v>381811.5234375</v>
      </c>
      <c r="H7254">
        <v>380506.63519786863</v>
      </c>
      <c r="I7254">
        <v>2.1133969484099211E-9</v>
      </c>
      <c r="J7254">
        <v>3.1893351287044528E-6</v>
      </c>
      <c r="K7254">
        <v>7.3548778438500786E-2</v>
      </c>
      <c r="L7254">
        <v>-0.34176240357632176</v>
      </c>
      <c r="M7254">
        <v>0</v>
      </c>
      <c r="N7254" t="s">
        <v>466</v>
      </c>
      <c r="O7254" t="s">
        <v>467</v>
      </c>
    </row>
    <row r="7255" spans="1:15" x14ac:dyDescent="0.15">
      <c r="A7255">
        <v>361</v>
      </c>
      <c r="B7255" t="s">
        <v>357</v>
      </c>
      <c r="C7255" t="s">
        <v>461</v>
      </c>
      <c r="D7255">
        <v>0</v>
      </c>
      <c r="E7255">
        <v>100000</v>
      </c>
      <c r="F7255">
        <v>12000000</v>
      </c>
      <c r="G7255">
        <v>100000</v>
      </c>
      <c r="H7255">
        <v>-10064.124401641462</v>
      </c>
      <c r="I7255">
        <v>-7.9178211992440973E-6</v>
      </c>
      <c r="J7255">
        <v>-4.7730845009224089E-6</v>
      </c>
      <c r="K7255">
        <v>-1.0258235974450361E-3</v>
      </c>
      <c r="L7255">
        <v>-110.06412440164146</v>
      </c>
      <c r="M7255">
        <v>0</v>
      </c>
      <c r="O7255" t="s">
        <v>462</v>
      </c>
    </row>
    <row r="7256" spans="1:15" x14ac:dyDescent="0.15">
      <c r="A7256">
        <v>361</v>
      </c>
      <c r="B7256" t="s">
        <v>357</v>
      </c>
      <c r="C7256" t="s">
        <v>461</v>
      </c>
      <c r="D7256">
        <v>0</v>
      </c>
      <c r="E7256">
        <v>100000</v>
      </c>
      <c r="F7256">
        <v>12000000</v>
      </c>
      <c r="G7256">
        <v>12000000</v>
      </c>
      <c r="H7256">
        <v>-55189.03542899181</v>
      </c>
      <c r="I7256">
        <v>-4.5055258387814178E-6</v>
      </c>
      <c r="J7256">
        <v>-1.3607891404597296E-6</v>
      </c>
      <c r="K7256">
        <v>-5.6253492707280259E-3</v>
      </c>
      <c r="L7256">
        <v>-100.45990862857494</v>
      </c>
      <c r="M7256">
        <v>0</v>
      </c>
      <c r="O7256" t="s">
        <v>463</v>
      </c>
    </row>
    <row r="7257" spans="1:15" x14ac:dyDescent="0.15">
      <c r="A7257">
        <v>361</v>
      </c>
      <c r="B7257" t="s">
        <v>357</v>
      </c>
      <c r="C7257" t="s">
        <v>461</v>
      </c>
      <c r="D7257">
        <v>1</v>
      </c>
      <c r="E7257">
        <v>100000</v>
      </c>
      <c r="F7257">
        <v>18000000</v>
      </c>
      <c r="G7257">
        <v>18000000</v>
      </c>
      <c r="H7257">
        <v>-417260.85952942073</v>
      </c>
      <c r="I7257">
        <v>-2.7166682562497432E-6</v>
      </c>
      <c r="J7257">
        <v>4.280684420719445E-7</v>
      </c>
      <c r="K7257">
        <v>-4.2530876896321491E-2</v>
      </c>
      <c r="L7257">
        <v>-102.31811588627455</v>
      </c>
      <c r="M7257">
        <v>0</v>
      </c>
      <c r="O7257" t="s">
        <v>468</v>
      </c>
    </row>
    <row r="7258" spans="1:15" x14ac:dyDescent="0.15">
      <c r="A7258">
        <v>361</v>
      </c>
      <c r="B7258" t="s">
        <v>357</v>
      </c>
      <c r="C7258" t="s">
        <v>461</v>
      </c>
      <c r="D7258">
        <v>2</v>
      </c>
      <c r="E7258">
        <v>100000</v>
      </c>
      <c r="F7258">
        <v>27000000</v>
      </c>
      <c r="G7258">
        <v>27000000</v>
      </c>
      <c r="H7258">
        <v>75113069636.642548</v>
      </c>
      <c r="I7258">
        <v>3.5119429145536991E-5</v>
      </c>
      <c r="J7258">
        <v>3.8264165843858677E-5</v>
      </c>
      <c r="K7258">
        <v>7656.1811276133303</v>
      </c>
      <c r="L7258">
        <v>278096.55420978722</v>
      </c>
      <c r="M7258">
        <v>0</v>
      </c>
      <c r="O7258" t="s">
        <v>471</v>
      </c>
    </row>
    <row r="7259" spans="1:15" x14ac:dyDescent="0.15">
      <c r="A7259">
        <v>361</v>
      </c>
      <c r="B7259" t="s">
        <v>357</v>
      </c>
      <c r="C7259" t="s">
        <v>464</v>
      </c>
      <c r="D7259">
        <v>1</v>
      </c>
      <c r="E7259">
        <v>100000</v>
      </c>
      <c r="F7259">
        <v>27000000</v>
      </c>
      <c r="G7259">
        <v>13550000</v>
      </c>
      <c r="H7259">
        <v>-80425.374407765077</v>
      </c>
      <c r="I7259">
        <v>-4.0487307117838739E-6</v>
      </c>
      <c r="J7259">
        <v>-9.0399401346218568E-7</v>
      </c>
      <c r="K7259">
        <v>-8.1976577005925481E-3</v>
      </c>
      <c r="L7259">
        <v>-100.5935451985813</v>
      </c>
      <c r="M7259">
        <v>0</v>
      </c>
    </row>
    <row r="7260" spans="1:15" x14ac:dyDescent="0.15">
      <c r="A7260">
        <v>361</v>
      </c>
      <c r="B7260" t="s">
        <v>357</v>
      </c>
      <c r="C7260" t="s">
        <v>464</v>
      </c>
      <c r="D7260">
        <v>2</v>
      </c>
      <c r="E7260">
        <v>13550000</v>
      </c>
      <c r="F7260">
        <v>27000000</v>
      </c>
      <c r="G7260">
        <v>20275000</v>
      </c>
      <c r="H7260">
        <v>-1981956.9730516614</v>
      </c>
      <c r="I7260">
        <v>-1.9938104450721663E-6</v>
      </c>
      <c r="J7260">
        <v>1.1509262532495214E-6</v>
      </c>
      <c r="K7260">
        <v>-0.20201839235468155</v>
      </c>
      <c r="L7260">
        <v>-109.77537347990955</v>
      </c>
      <c r="M7260">
        <v>0</v>
      </c>
    </row>
    <row r="7261" spans="1:15" x14ac:dyDescent="0.15">
      <c r="A7261">
        <v>361</v>
      </c>
      <c r="B7261" t="s">
        <v>357</v>
      </c>
      <c r="C7261" t="s">
        <v>464</v>
      </c>
      <c r="D7261">
        <v>3</v>
      </c>
      <c r="E7261">
        <v>20275000</v>
      </c>
      <c r="F7261">
        <v>27000000</v>
      </c>
      <c r="G7261">
        <v>23637500</v>
      </c>
      <c r="H7261">
        <v>247747776.90264428</v>
      </c>
      <c r="I7261">
        <v>7.5389106180011894E-7</v>
      </c>
      <c r="J7261">
        <v>3.8986277601218069E-6</v>
      </c>
      <c r="K7261">
        <v>25.252620657176053</v>
      </c>
      <c r="L7261">
        <v>948.11328144957918</v>
      </c>
      <c r="M7261">
        <v>0</v>
      </c>
    </row>
    <row r="7262" spans="1:15" x14ac:dyDescent="0.15">
      <c r="A7262">
        <v>361</v>
      </c>
      <c r="B7262" t="s">
        <v>357</v>
      </c>
      <c r="C7262" t="s">
        <v>464</v>
      </c>
      <c r="D7262">
        <v>4</v>
      </c>
      <c r="E7262">
        <v>20275000</v>
      </c>
      <c r="F7262">
        <v>23637500</v>
      </c>
      <c r="G7262">
        <v>21956250</v>
      </c>
      <c r="H7262">
        <v>-23494533.113502339</v>
      </c>
      <c r="I7262">
        <v>-1.0554887746772617E-6</v>
      </c>
      <c r="J7262">
        <v>2.0892479236444262E-6</v>
      </c>
      <c r="K7262">
        <v>-2.3947683391963608</v>
      </c>
      <c r="L7262">
        <v>-207.00612861259248</v>
      </c>
      <c r="M7262">
        <v>0</v>
      </c>
    </row>
    <row r="7263" spans="1:15" x14ac:dyDescent="0.15">
      <c r="A7263">
        <v>361</v>
      </c>
      <c r="B7263" t="s">
        <v>357</v>
      </c>
      <c r="C7263" t="s">
        <v>464</v>
      </c>
      <c r="D7263">
        <v>5</v>
      </c>
      <c r="E7263">
        <v>21956250</v>
      </c>
      <c r="F7263">
        <v>23637500</v>
      </c>
      <c r="G7263">
        <v>22796875</v>
      </c>
      <c r="H7263">
        <v>-37409801.670640163</v>
      </c>
      <c r="I7263">
        <v>-2.9885828533661385E-7</v>
      </c>
      <c r="J7263">
        <v>2.8458784129850741E-6</v>
      </c>
      <c r="K7263">
        <v>-3.813134237810325</v>
      </c>
      <c r="L7263">
        <v>-264.1005693571604</v>
      </c>
      <c r="M7263">
        <v>0</v>
      </c>
    </row>
    <row r="7264" spans="1:15" x14ac:dyDescent="0.15">
      <c r="A7264">
        <v>361</v>
      </c>
      <c r="B7264" t="s">
        <v>357</v>
      </c>
      <c r="C7264" t="s">
        <v>464</v>
      </c>
      <c r="D7264">
        <v>6</v>
      </c>
      <c r="E7264">
        <v>22796875</v>
      </c>
      <c r="F7264">
        <v>23637500</v>
      </c>
      <c r="G7264">
        <v>23217187.5</v>
      </c>
      <c r="H7264">
        <v>39848934.869117603</v>
      </c>
      <c r="I7264">
        <v>1.8401859713347913E-7</v>
      </c>
      <c r="J7264">
        <v>3.3287552954551671E-6</v>
      </c>
      <c r="K7264">
        <v>4.0617520303230696</v>
      </c>
      <c r="L7264">
        <v>71.635495768458611</v>
      </c>
      <c r="M7264">
        <v>0</v>
      </c>
    </row>
    <row r="7265" spans="1:15" x14ac:dyDescent="0.15">
      <c r="A7265">
        <v>361</v>
      </c>
      <c r="B7265" t="s">
        <v>357</v>
      </c>
      <c r="C7265" t="s">
        <v>464</v>
      </c>
      <c r="D7265">
        <v>7</v>
      </c>
      <c r="E7265">
        <v>22796875</v>
      </c>
      <c r="F7265">
        <v>23217187.5</v>
      </c>
      <c r="G7265">
        <v>23007031.25</v>
      </c>
      <c r="H7265">
        <v>-11338634.080664132</v>
      </c>
      <c r="I7265">
        <v>-6.7427633168386926E-8</v>
      </c>
      <c r="J7265">
        <v>3.077309065153301E-6</v>
      </c>
      <c r="K7265">
        <v>-1.1557327730212354</v>
      </c>
      <c r="L7265">
        <v>-149.28334280705656</v>
      </c>
      <c r="M7265">
        <v>0</v>
      </c>
    </row>
    <row r="7266" spans="1:15" x14ac:dyDescent="0.15">
      <c r="A7266">
        <v>361</v>
      </c>
      <c r="B7266" t="s">
        <v>357</v>
      </c>
      <c r="C7266" t="s">
        <v>464</v>
      </c>
      <c r="D7266">
        <v>8</v>
      </c>
      <c r="E7266">
        <v>23007031.25</v>
      </c>
      <c r="F7266">
        <v>23217187.5</v>
      </c>
      <c r="G7266">
        <v>23112109.375</v>
      </c>
      <c r="H7266">
        <v>10674847.269181704</v>
      </c>
      <c r="I7266">
        <v>5.5686588416345706E-8</v>
      </c>
      <c r="J7266">
        <v>3.2004232867380336E-6</v>
      </c>
      <c r="K7266">
        <v>1.0880738145548223</v>
      </c>
      <c r="L7266">
        <v>-53.812752025444652</v>
      </c>
      <c r="M7266">
        <v>0</v>
      </c>
    </row>
    <row r="7267" spans="1:15" x14ac:dyDescent="0.15">
      <c r="A7267">
        <v>361</v>
      </c>
      <c r="B7267" t="s">
        <v>357</v>
      </c>
      <c r="C7267" t="s">
        <v>464</v>
      </c>
      <c r="D7267">
        <v>9</v>
      </c>
      <c r="E7267">
        <v>23112109.375</v>
      </c>
      <c r="F7267">
        <v>23217187.5</v>
      </c>
      <c r="G7267">
        <v>23164648.4375</v>
      </c>
      <c r="H7267">
        <v>24309100.372245062</v>
      </c>
      <c r="I7267">
        <v>1.1918637464077659E-7</v>
      </c>
      <c r="J7267">
        <v>3.2639230729624645E-6</v>
      </c>
      <c r="K7267">
        <v>2.4777961598369833</v>
      </c>
      <c r="L7267">
        <v>4.9405107003150999</v>
      </c>
      <c r="M7267">
        <v>0</v>
      </c>
    </row>
    <row r="7268" spans="1:15" x14ac:dyDescent="0.15">
      <c r="A7268">
        <v>361</v>
      </c>
      <c r="B7268" t="s">
        <v>357</v>
      </c>
      <c r="C7268" t="s">
        <v>464</v>
      </c>
      <c r="D7268">
        <v>10</v>
      </c>
      <c r="E7268">
        <v>23112109.375</v>
      </c>
      <c r="F7268">
        <v>23164648.4375</v>
      </c>
      <c r="G7268">
        <v>23138378.90625</v>
      </c>
      <c r="H7268">
        <v>17261130.966833673</v>
      </c>
      <c r="I7268">
        <v>8.7271767459092881E-8</v>
      </c>
      <c r="J7268">
        <v>3.2320084657807808E-6</v>
      </c>
      <c r="K7268">
        <v>1.7594054641732404</v>
      </c>
      <c r="L7268">
        <v>-25.400430873870768</v>
      </c>
      <c r="M7268">
        <v>0</v>
      </c>
    </row>
    <row r="7269" spans="1:15" x14ac:dyDescent="0.15">
      <c r="A7269">
        <v>361</v>
      </c>
      <c r="B7269" t="s">
        <v>357</v>
      </c>
      <c r="C7269" t="s">
        <v>464</v>
      </c>
      <c r="D7269">
        <v>11</v>
      </c>
      <c r="E7269">
        <v>23138378.90625</v>
      </c>
      <c r="F7269">
        <v>23164648.4375</v>
      </c>
      <c r="G7269">
        <v>23151513.671875</v>
      </c>
      <c r="H7269">
        <v>20726500.488873295</v>
      </c>
      <c r="I7269">
        <v>1.0318769341637202E-7</v>
      </c>
      <c r="J7269">
        <v>3.24792439173806E-6</v>
      </c>
      <c r="K7269">
        <v>2.1126262400407638</v>
      </c>
      <c r="L7269">
        <v>-10.474534051515031</v>
      </c>
      <c r="M7269">
        <v>0</v>
      </c>
    </row>
    <row r="7270" spans="1:15" x14ac:dyDescent="0.15">
      <c r="A7270">
        <v>361</v>
      </c>
      <c r="B7270" t="s">
        <v>357</v>
      </c>
      <c r="C7270" t="s">
        <v>464</v>
      </c>
      <c r="D7270">
        <v>12</v>
      </c>
      <c r="E7270">
        <v>23151513.671875</v>
      </c>
      <c r="F7270">
        <v>23164648.4375</v>
      </c>
      <c r="G7270">
        <v>23158081.0546875</v>
      </c>
      <c r="H7270">
        <v>22503018.796355356</v>
      </c>
      <c r="I7270">
        <v>1.1117660147050904E-7</v>
      </c>
      <c r="J7270">
        <v>3.255913299792197E-6</v>
      </c>
      <c r="K7270">
        <v>2.2937045264748006</v>
      </c>
      <c r="L7270">
        <v>-2.8286551756392235</v>
      </c>
      <c r="M7270">
        <v>0</v>
      </c>
    </row>
    <row r="7271" spans="1:15" x14ac:dyDescent="0.15">
      <c r="A7271">
        <v>361</v>
      </c>
      <c r="B7271" t="s">
        <v>357</v>
      </c>
      <c r="C7271" t="s">
        <v>464</v>
      </c>
      <c r="D7271">
        <v>13</v>
      </c>
      <c r="E7271">
        <v>23158081.0546875</v>
      </c>
      <c r="F7271">
        <v>23164648.4375</v>
      </c>
      <c r="G7271">
        <v>23161364.74609375</v>
      </c>
      <c r="H7271">
        <v>23402376.320358105</v>
      </c>
      <c r="I7271">
        <v>1.151789941807598E-7</v>
      </c>
      <c r="J7271">
        <v>3.2599156925024477E-6</v>
      </c>
      <c r="K7271">
        <v>2.3853749126746462</v>
      </c>
      <c r="L7271">
        <v>1.0405758767086577</v>
      </c>
      <c r="M7271">
        <v>0</v>
      </c>
    </row>
    <row r="7272" spans="1:15" x14ac:dyDescent="0.15">
      <c r="A7272">
        <v>361</v>
      </c>
      <c r="B7272" t="s">
        <v>357</v>
      </c>
      <c r="C7272" t="s">
        <v>464</v>
      </c>
      <c r="D7272">
        <v>14</v>
      </c>
      <c r="E7272">
        <v>23158081.0546875</v>
      </c>
      <c r="F7272">
        <v>23161364.74609375</v>
      </c>
      <c r="G7272">
        <v>23159722.900390625</v>
      </c>
      <c r="H7272">
        <v>22951784.336368229</v>
      </c>
      <c r="I7272">
        <v>1.1317720087167263E-7</v>
      </c>
      <c r="J7272">
        <v>3.2579138991933606E-6</v>
      </c>
      <c r="K7272">
        <v>2.3394466360010191</v>
      </c>
      <c r="L7272">
        <v>-0.89784564744895345</v>
      </c>
      <c r="M7272">
        <v>0</v>
      </c>
    </row>
    <row r="7273" spans="1:15" x14ac:dyDescent="0.15">
      <c r="A7273">
        <v>361</v>
      </c>
      <c r="B7273" t="s">
        <v>357</v>
      </c>
      <c r="C7273" t="s">
        <v>465</v>
      </c>
      <c r="D7273">
        <v>14</v>
      </c>
      <c r="E7273">
        <v>23158081.0546875</v>
      </c>
      <c r="F7273">
        <v>23161364.74609375</v>
      </c>
      <c r="G7273">
        <v>23159722.900390625</v>
      </c>
      <c r="H7273">
        <v>22951784.336368229</v>
      </c>
      <c r="I7273">
        <v>1.1317720087167263E-7</v>
      </c>
      <c r="J7273">
        <v>3.2579138991933606E-6</v>
      </c>
      <c r="K7273">
        <v>2.3394466360010191</v>
      </c>
      <c r="L7273">
        <v>-0.89784564744895345</v>
      </c>
      <c r="M7273">
        <v>0</v>
      </c>
      <c r="N7273" t="s">
        <v>466</v>
      </c>
      <c r="O7273" t="s">
        <v>467</v>
      </c>
    </row>
    <row r="7274" spans="1:15" x14ac:dyDescent="0.15">
      <c r="A7274">
        <v>362</v>
      </c>
      <c r="B7274" t="s">
        <v>358</v>
      </c>
      <c r="C7274" t="s">
        <v>461</v>
      </c>
      <c r="D7274">
        <v>0</v>
      </c>
      <c r="E7274">
        <v>100000</v>
      </c>
      <c r="F7274">
        <v>12000000</v>
      </c>
      <c r="G7274">
        <v>100000</v>
      </c>
      <c r="H7274">
        <v>-4635.6901836567613</v>
      </c>
      <c r="I7274">
        <v>-1.0270833889435376E-5</v>
      </c>
      <c r="J7274">
        <v>-7.2718792923889504E-6</v>
      </c>
      <c r="K7274">
        <v>-3.9186837242720493E-4</v>
      </c>
      <c r="L7274">
        <v>-104.63569018365676</v>
      </c>
      <c r="M7274">
        <v>0</v>
      </c>
      <c r="O7274" t="s">
        <v>462</v>
      </c>
    </row>
    <row r="7275" spans="1:15" x14ac:dyDescent="0.15">
      <c r="A7275">
        <v>362</v>
      </c>
      <c r="B7275" t="s">
        <v>358</v>
      </c>
      <c r="C7275" t="s">
        <v>461</v>
      </c>
      <c r="D7275">
        <v>0</v>
      </c>
      <c r="E7275">
        <v>100000</v>
      </c>
      <c r="F7275">
        <v>12000000</v>
      </c>
      <c r="G7275">
        <v>12000000</v>
      </c>
      <c r="H7275">
        <v>-12022.345671093386</v>
      </c>
      <c r="I7275">
        <v>-7.1359588018815596E-6</v>
      </c>
      <c r="J7275">
        <v>-4.1370042048351346E-6</v>
      </c>
      <c r="K7275">
        <v>-1.0162838421553682E-3</v>
      </c>
      <c r="L7275">
        <v>-100.10018621392578</v>
      </c>
      <c r="M7275">
        <v>0</v>
      </c>
      <c r="O7275" t="s">
        <v>463</v>
      </c>
    </row>
    <row r="7276" spans="1:15" x14ac:dyDescent="0.15">
      <c r="A7276">
        <v>362</v>
      </c>
      <c r="B7276" t="s">
        <v>358</v>
      </c>
      <c r="C7276" t="s">
        <v>461</v>
      </c>
      <c r="D7276">
        <v>1</v>
      </c>
      <c r="E7276">
        <v>100000</v>
      </c>
      <c r="F7276">
        <v>18000000</v>
      </c>
      <c r="G7276">
        <v>18000000</v>
      </c>
      <c r="H7276">
        <v>-25148.613010853653</v>
      </c>
      <c r="I7276">
        <v>-5.5258813655925071E-6</v>
      </c>
      <c r="J7276">
        <v>-2.5269267685460826E-6</v>
      </c>
      <c r="K7276">
        <v>-2.125885393313967E-3</v>
      </c>
      <c r="L7276">
        <v>-100.13971451672697</v>
      </c>
      <c r="M7276">
        <v>0</v>
      </c>
      <c r="O7276" t="s">
        <v>468</v>
      </c>
    </row>
    <row r="7277" spans="1:15" x14ac:dyDescent="0.15">
      <c r="A7277">
        <v>362</v>
      </c>
      <c r="B7277" t="s">
        <v>358</v>
      </c>
      <c r="C7277" t="s">
        <v>461</v>
      </c>
      <c r="D7277">
        <v>2</v>
      </c>
      <c r="E7277">
        <v>100000</v>
      </c>
      <c r="F7277">
        <v>27000000</v>
      </c>
      <c r="G7277">
        <v>27000000</v>
      </c>
      <c r="H7277">
        <v>-204592.24646695022</v>
      </c>
      <c r="I7277">
        <v>-3.0551162650712213E-6</v>
      </c>
      <c r="J7277">
        <v>-5.6161668024796165E-8</v>
      </c>
      <c r="K7277">
        <v>-1.7294777575274988E-2</v>
      </c>
      <c r="L7277">
        <v>-100.7577490609887</v>
      </c>
      <c r="M7277">
        <v>0</v>
      </c>
      <c r="O7277" t="s">
        <v>471</v>
      </c>
    </row>
    <row r="7278" spans="1:15" x14ac:dyDescent="0.15">
      <c r="A7278">
        <v>362</v>
      </c>
      <c r="B7278" t="s">
        <v>358</v>
      </c>
      <c r="C7278" t="s">
        <v>461</v>
      </c>
      <c r="D7278">
        <v>3</v>
      </c>
      <c r="E7278">
        <v>100000</v>
      </c>
      <c r="F7278">
        <v>40500000</v>
      </c>
      <c r="G7278">
        <v>40500000</v>
      </c>
      <c r="H7278">
        <v>851217368430.68152</v>
      </c>
      <c r="I7278">
        <v>2.0173170715326628E-4</v>
      </c>
      <c r="J7278">
        <v>2.047306617503127E-4</v>
      </c>
      <c r="K7278">
        <v>71955.879606599192</v>
      </c>
      <c r="L7278">
        <v>2101671.2800757568</v>
      </c>
      <c r="M7278">
        <v>0</v>
      </c>
      <c r="O7278" t="s">
        <v>472</v>
      </c>
    </row>
    <row r="7279" spans="1:15" x14ac:dyDescent="0.15">
      <c r="A7279">
        <v>362</v>
      </c>
      <c r="B7279" t="s">
        <v>358</v>
      </c>
      <c r="C7279" t="s">
        <v>464</v>
      </c>
      <c r="D7279">
        <v>1</v>
      </c>
      <c r="E7279">
        <v>100000</v>
      </c>
      <c r="F7279">
        <v>40500000</v>
      </c>
      <c r="G7279">
        <v>20300000</v>
      </c>
      <c r="H7279">
        <v>-36521.845192244546</v>
      </c>
      <c r="I7279">
        <v>-4.9015861614817101E-6</v>
      </c>
      <c r="J7279">
        <v>-1.9026315644352849E-6</v>
      </c>
      <c r="K7279">
        <v>-3.0872977844765498E-3</v>
      </c>
      <c r="L7279">
        <v>-100.17991056744948</v>
      </c>
      <c r="M7279">
        <v>0</v>
      </c>
    </row>
    <row r="7280" spans="1:15" x14ac:dyDescent="0.15">
      <c r="A7280">
        <v>362</v>
      </c>
      <c r="B7280" t="s">
        <v>358</v>
      </c>
      <c r="C7280" t="s">
        <v>464</v>
      </c>
      <c r="D7280">
        <v>2</v>
      </c>
      <c r="E7280">
        <v>20300000</v>
      </c>
      <c r="F7280">
        <v>40500000</v>
      </c>
      <c r="G7280">
        <v>30400000</v>
      </c>
      <c r="H7280">
        <v>-1194325.7714410333</v>
      </c>
      <c r="I7280">
        <v>-2.0991262006225312E-6</v>
      </c>
      <c r="J7280">
        <v>8.9982839642389397E-7</v>
      </c>
      <c r="K7280">
        <v>-0.10095983071786684</v>
      </c>
      <c r="L7280">
        <v>-103.92870319552972</v>
      </c>
      <c r="M7280">
        <v>0</v>
      </c>
    </row>
    <row r="7281" spans="1:15" x14ac:dyDescent="0.15">
      <c r="A7281">
        <v>362</v>
      </c>
      <c r="B7281" t="s">
        <v>358</v>
      </c>
      <c r="C7281" t="s">
        <v>464</v>
      </c>
      <c r="D7281">
        <v>3</v>
      </c>
      <c r="E7281">
        <v>30400000</v>
      </c>
      <c r="F7281">
        <v>40500000</v>
      </c>
      <c r="G7281">
        <v>35450000</v>
      </c>
      <c r="H7281">
        <v>1288943482.7757843</v>
      </c>
      <c r="I7281">
        <v>2.061460707281394E-6</v>
      </c>
      <c r="J7281">
        <v>5.060415304327819E-6</v>
      </c>
      <c r="K7281">
        <v>108.95814101786364</v>
      </c>
      <c r="L7281">
        <v>3535.9477652349346</v>
      </c>
      <c r="M7281">
        <v>0</v>
      </c>
    </row>
    <row r="7282" spans="1:15" x14ac:dyDescent="0.15">
      <c r="A7282">
        <v>362</v>
      </c>
      <c r="B7282" t="s">
        <v>358</v>
      </c>
      <c r="C7282" t="s">
        <v>464</v>
      </c>
      <c r="D7282">
        <v>4</v>
      </c>
      <c r="E7282">
        <v>30400000</v>
      </c>
      <c r="F7282">
        <v>35450000</v>
      </c>
      <c r="G7282">
        <v>32925000</v>
      </c>
      <c r="H7282">
        <v>-27065564.242215261</v>
      </c>
      <c r="I7282">
        <v>-9.2012076263208353E-7</v>
      </c>
      <c r="J7282">
        <v>2.0788338344143414E-6</v>
      </c>
      <c r="K7282">
        <v>-2.287930855649726</v>
      </c>
      <c r="L7282">
        <v>-182.20368790346322</v>
      </c>
      <c r="M7282">
        <v>0</v>
      </c>
    </row>
    <row r="7283" spans="1:15" x14ac:dyDescent="0.15">
      <c r="A7283">
        <v>362</v>
      </c>
      <c r="B7283" t="s">
        <v>358</v>
      </c>
      <c r="C7283" t="s">
        <v>464</v>
      </c>
      <c r="D7283">
        <v>5</v>
      </c>
      <c r="E7283">
        <v>32925000</v>
      </c>
      <c r="F7283">
        <v>35450000</v>
      </c>
      <c r="G7283">
        <v>34187500</v>
      </c>
      <c r="H7283">
        <v>53610514.107004441</v>
      </c>
      <c r="I7283">
        <v>2.2885300905217484E-7</v>
      </c>
      <c r="J7283">
        <v>3.2278076060985998E-6</v>
      </c>
      <c r="K7283">
        <v>4.5318526639598753</v>
      </c>
      <c r="L7283">
        <v>56.813203969300012</v>
      </c>
      <c r="M7283">
        <v>0</v>
      </c>
    </row>
    <row r="7284" spans="1:15" x14ac:dyDescent="0.15">
      <c r="A7284">
        <v>362</v>
      </c>
      <c r="B7284" t="s">
        <v>358</v>
      </c>
      <c r="C7284" t="s">
        <v>464</v>
      </c>
      <c r="D7284">
        <v>6</v>
      </c>
      <c r="E7284">
        <v>32925000</v>
      </c>
      <c r="F7284">
        <v>34187500</v>
      </c>
      <c r="G7284">
        <v>33556250</v>
      </c>
      <c r="H7284">
        <v>-42561575.900848128</v>
      </c>
      <c r="I7284">
        <v>-4.1213067677443814E-7</v>
      </c>
      <c r="J7284">
        <v>2.5868239202719868E-6</v>
      </c>
      <c r="K7284">
        <v>-3.59785378561382</v>
      </c>
      <c r="L7284">
        <v>-226.83650855160553</v>
      </c>
      <c r="M7284">
        <v>0</v>
      </c>
    </row>
    <row r="7285" spans="1:15" x14ac:dyDescent="0.15">
      <c r="A7285">
        <v>362</v>
      </c>
      <c r="B7285" t="s">
        <v>358</v>
      </c>
      <c r="C7285" t="s">
        <v>464</v>
      </c>
      <c r="D7285">
        <v>7</v>
      </c>
      <c r="E7285">
        <v>33556250</v>
      </c>
      <c r="F7285">
        <v>34187500</v>
      </c>
      <c r="G7285">
        <v>33871875</v>
      </c>
      <c r="H7285">
        <v>-17970269.202824205</v>
      </c>
      <c r="I7285">
        <v>-1.102746963282E-7</v>
      </c>
      <c r="J7285">
        <v>2.888679900718225E-6</v>
      </c>
      <c r="K7285">
        <v>-1.519079115644121</v>
      </c>
      <c r="L7285">
        <v>-153.05365942341311</v>
      </c>
      <c r="M7285">
        <v>0</v>
      </c>
    </row>
    <row r="7286" spans="1:15" x14ac:dyDescent="0.15">
      <c r="A7286">
        <v>362</v>
      </c>
      <c r="B7286" t="s">
        <v>358</v>
      </c>
      <c r="C7286" t="s">
        <v>464</v>
      </c>
      <c r="D7286">
        <v>8</v>
      </c>
      <c r="E7286">
        <v>33871875</v>
      </c>
      <c r="F7286">
        <v>34187500</v>
      </c>
      <c r="G7286">
        <v>34029687.5</v>
      </c>
      <c r="H7286">
        <v>10716034.85743415</v>
      </c>
      <c r="I7286">
        <v>5.4338967181416306E-8</v>
      </c>
      <c r="J7286">
        <v>3.0532935642278413E-6</v>
      </c>
      <c r="K7286">
        <v>0.90585759015142164</v>
      </c>
      <c r="L7286">
        <v>-68.509746504624388</v>
      </c>
      <c r="M7286">
        <v>0</v>
      </c>
    </row>
    <row r="7287" spans="1:15" x14ac:dyDescent="0.15">
      <c r="A7287">
        <v>362</v>
      </c>
      <c r="B7287" t="s">
        <v>358</v>
      </c>
      <c r="C7287" t="s">
        <v>464</v>
      </c>
      <c r="D7287">
        <v>9</v>
      </c>
      <c r="E7287">
        <v>34029687.5</v>
      </c>
      <c r="F7287">
        <v>34187500</v>
      </c>
      <c r="G7287">
        <v>34108593.75</v>
      </c>
      <c r="H7287">
        <v>30223438.621494785</v>
      </c>
      <c r="I7287">
        <v>1.4032136493688763E-7</v>
      </c>
      <c r="J7287">
        <v>3.1392759619833126E-6</v>
      </c>
      <c r="K7287">
        <v>2.5548751604483022</v>
      </c>
      <c r="L7287">
        <v>-11.390546197775201</v>
      </c>
      <c r="M7287">
        <v>0</v>
      </c>
    </row>
    <row r="7288" spans="1:15" x14ac:dyDescent="0.15">
      <c r="A7288">
        <v>362</v>
      </c>
      <c r="B7288" t="s">
        <v>358</v>
      </c>
      <c r="C7288" t="s">
        <v>464</v>
      </c>
      <c r="D7288">
        <v>10</v>
      </c>
      <c r="E7288">
        <v>34108593.75</v>
      </c>
      <c r="F7288">
        <v>34187500</v>
      </c>
      <c r="G7288">
        <v>34148046.875</v>
      </c>
      <c r="H7288">
        <v>41410823.55338715</v>
      </c>
      <c r="I7288">
        <v>1.842637487058879E-7</v>
      </c>
      <c r="J7288">
        <v>3.1832183457523129E-6</v>
      </c>
      <c r="K7288">
        <v>3.5005773431422913</v>
      </c>
      <c r="L7288">
        <v>21.268498034375941</v>
      </c>
      <c r="M7288">
        <v>0</v>
      </c>
    </row>
    <row r="7289" spans="1:15" x14ac:dyDescent="0.15">
      <c r="A7289">
        <v>362</v>
      </c>
      <c r="B7289" t="s">
        <v>358</v>
      </c>
      <c r="C7289" t="s">
        <v>464</v>
      </c>
      <c r="D7289">
        <v>11</v>
      </c>
      <c r="E7289">
        <v>34108593.75</v>
      </c>
      <c r="F7289">
        <v>34148046.875</v>
      </c>
      <c r="G7289">
        <v>34128320.3125</v>
      </c>
      <c r="H7289">
        <v>35693277.757250264</v>
      </c>
      <c r="I7289">
        <v>1.6221230910652877E-7</v>
      </c>
      <c r="J7289">
        <v>3.1611669061529537E-6</v>
      </c>
      <c r="K7289">
        <v>3.0172565696123437</v>
      </c>
      <c r="L7289">
        <v>4.5855097186751248</v>
      </c>
      <c r="M7289">
        <v>0</v>
      </c>
    </row>
    <row r="7290" spans="1:15" x14ac:dyDescent="0.15">
      <c r="A7290">
        <v>362</v>
      </c>
      <c r="B7290" t="s">
        <v>358</v>
      </c>
      <c r="C7290" t="s">
        <v>464</v>
      </c>
      <c r="D7290">
        <v>12</v>
      </c>
      <c r="E7290">
        <v>34108593.75</v>
      </c>
      <c r="F7290">
        <v>34128320.3125</v>
      </c>
      <c r="G7290">
        <v>34118457.03125</v>
      </c>
      <c r="H7290">
        <v>32927727.051253859</v>
      </c>
      <c r="I7290">
        <v>1.5124684948264354E-7</v>
      </c>
      <c r="J7290">
        <v>3.1502014465290685E-6</v>
      </c>
      <c r="K7290">
        <v>2.7834765258457344</v>
      </c>
      <c r="L7290">
        <v>-3.4899877767201484</v>
      </c>
      <c r="M7290">
        <v>0</v>
      </c>
    </row>
    <row r="7291" spans="1:15" x14ac:dyDescent="0.15">
      <c r="A7291">
        <v>362</v>
      </c>
      <c r="B7291" t="s">
        <v>358</v>
      </c>
      <c r="C7291" t="s">
        <v>464</v>
      </c>
      <c r="D7291">
        <v>13</v>
      </c>
      <c r="E7291">
        <v>34118457.03125</v>
      </c>
      <c r="F7291">
        <v>34128320.3125</v>
      </c>
      <c r="G7291">
        <v>34123388.671875</v>
      </c>
      <c r="H7291">
        <v>34302828.463443153</v>
      </c>
      <c r="I7291">
        <v>1.5672467320072791E-7</v>
      </c>
      <c r="J7291">
        <v>3.1556792702471529E-6</v>
      </c>
      <c r="K7291">
        <v>2.8997178471956233</v>
      </c>
      <c r="L7291">
        <v>0.5258557211114544</v>
      </c>
      <c r="M7291">
        <v>0</v>
      </c>
    </row>
    <row r="7292" spans="1:15" x14ac:dyDescent="0.15">
      <c r="A7292">
        <v>362</v>
      </c>
      <c r="B7292" t="s">
        <v>358</v>
      </c>
      <c r="C7292" t="s">
        <v>465</v>
      </c>
      <c r="D7292">
        <v>13</v>
      </c>
      <c r="E7292">
        <v>34118457.03125</v>
      </c>
      <c r="F7292">
        <v>34128320.3125</v>
      </c>
      <c r="G7292">
        <v>34123388.671875</v>
      </c>
      <c r="H7292">
        <v>34302828.463443153</v>
      </c>
      <c r="I7292">
        <v>1.5672467320072791E-7</v>
      </c>
      <c r="J7292">
        <v>3.1556792702471529E-6</v>
      </c>
      <c r="K7292">
        <v>2.8997178471956233</v>
      </c>
      <c r="L7292">
        <v>0.5258557211114544</v>
      </c>
      <c r="M7292">
        <v>0</v>
      </c>
      <c r="N7292" t="s">
        <v>466</v>
      </c>
      <c r="O7292" t="s">
        <v>467</v>
      </c>
    </row>
    <row r="7293" spans="1:15" x14ac:dyDescent="0.15">
      <c r="A7293">
        <v>363</v>
      </c>
      <c r="B7293" t="s">
        <v>359</v>
      </c>
      <c r="C7293" t="s">
        <v>461</v>
      </c>
      <c r="D7293">
        <v>0</v>
      </c>
      <c r="E7293">
        <v>100000</v>
      </c>
      <c r="F7293">
        <v>12000000</v>
      </c>
      <c r="G7293">
        <v>100000</v>
      </c>
      <c r="H7293">
        <v>-158497.967850986</v>
      </c>
      <c r="I7293">
        <v>-3.1054268905109793E-6</v>
      </c>
      <c r="J7293">
        <v>-2.5632108699190139E-7</v>
      </c>
      <c r="K7293">
        <v>-2.2430179947963862E-2</v>
      </c>
      <c r="L7293">
        <v>-258.49796785098602</v>
      </c>
      <c r="M7293">
        <v>0</v>
      </c>
      <c r="O7293" t="s">
        <v>462</v>
      </c>
    </row>
    <row r="7294" spans="1:15" x14ac:dyDescent="0.15">
      <c r="A7294">
        <v>363</v>
      </c>
      <c r="B7294" t="s">
        <v>359</v>
      </c>
      <c r="C7294" t="s">
        <v>461</v>
      </c>
      <c r="D7294">
        <v>0</v>
      </c>
      <c r="E7294">
        <v>100000</v>
      </c>
      <c r="F7294">
        <v>12000000</v>
      </c>
      <c r="G7294">
        <v>12000000</v>
      </c>
      <c r="H7294">
        <v>189586290459.86932</v>
      </c>
      <c r="I7294">
        <v>6.1454665848705123E-5</v>
      </c>
      <c r="J7294">
        <v>6.4303771652224199E-5</v>
      </c>
      <c r="K7294">
        <v>26829.710616099608</v>
      </c>
      <c r="L7294">
        <v>1579785.7538322443</v>
      </c>
      <c r="M7294">
        <v>0</v>
      </c>
      <c r="O7294" t="s">
        <v>463</v>
      </c>
    </row>
    <row r="7295" spans="1:15" x14ac:dyDescent="0.15">
      <c r="A7295">
        <v>363</v>
      </c>
      <c r="B7295" t="s">
        <v>359</v>
      </c>
      <c r="C7295" t="s">
        <v>464</v>
      </c>
      <c r="D7295">
        <v>1</v>
      </c>
      <c r="E7295">
        <v>100000</v>
      </c>
      <c r="F7295">
        <v>12000000</v>
      </c>
      <c r="G7295">
        <v>6050000</v>
      </c>
      <c r="H7295">
        <v>-15983421.376569105</v>
      </c>
      <c r="I7295">
        <v>-1.0928697690161901E-6</v>
      </c>
      <c r="J7295">
        <v>1.7562360345028878E-6</v>
      </c>
      <c r="K7295">
        <v>-2.2619281655247234</v>
      </c>
      <c r="L7295">
        <v>-364.18878308378686</v>
      </c>
      <c r="M7295">
        <v>0</v>
      </c>
    </row>
    <row r="7296" spans="1:15" x14ac:dyDescent="0.15">
      <c r="A7296">
        <v>363</v>
      </c>
      <c r="B7296" t="s">
        <v>359</v>
      </c>
      <c r="C7296" t="s">
        <v>464</v>
      </c>
      <c r="D7296">
        <v>2</v>
      </c>
      <c r="E7296">
        <v>6050000</v>
      </c>
      <c r="F7296">
        <v>12000000</v>
      </c>
      <c r="G7296">
        <v>9025000</v>
      </c>
      <c r="H7296">
        <v>2329529038.724381</v>
      </c>
      <c r="I7296">
        <v>2.7810358027314754E-6</v>
      </c>
      <c r="J7296">
        <v>5.6301416062505532E-6</v>
      </c>
      <c r="K7296">
        <v>329.66829948078788</v>
      </c>
      <c r="L7296">
        <v>25711.956107749374</v>
      </c>
      <c r="M7296">
        <v>0</v>
      </c>
    </row>
    <row r="7297" spans="1:15" x14ac:dyDescent="0.15">
      <c r="A7297">
        <v>363</v>
      </c>
      <c r="B7297" t="s">
        <v>359</v>
      </c>
      <c r="C7297" t="s">
        <v>464</v>
      </c>
      <c r="D7297">
        <v>3</v>
      </c>
      <c r="E7297">
        <v>6050000</v>
      </c>
      <c r="F7297">
        <v>9025000</v>
      </c>
      <c r="G7297">
        <v>7537500</v>
      </c>
      <c r="H7297">
        <v>48839518.974426143</v>
      </c>
      <c r="I7297">
        <v>2.0463379324388344E-7</v>
      </c>
      <c r="J7297">
        <v>3.0537395967629613E-6</v>
      </c>
      <c r="K7297">
        <v>6.911629303653303</v>
      </c>
      <c r="L7297">
        <v>547.95381723948447</v>
      </c>
      <c r="M7297">
        <v>0</v>
      </c>
    </row>
    <row r="7298" spans="1:15" x14ac:dyDescent="0.15">
      <c r="A7298">
        <v>363</v>
      </c>
      <c r="B7298" t="s">
        <v>359</v>
      </c>
      <c r="C7298" t="s">
        <v>464</v>
      </c>
      <c r="D7298">
        <v>4</v>
      </c>
      <c r="E7298">
        <v>6050000</v>
      </c>
      <c r="F7298">
        <v>7537500</v>
      </c>
      <c r="G7298">
        <v>6793750</v>
      </c>
      <c r="H7298">
        <v>-40943519.378388464</v>
      </c>
      <c r="I7298">
        <v>-5.4019887757821262E-7</v>
      </c>
      <c r="J7298">
        <v>2.3089069259408652E-6</v>
      </c>
      <c r="K7298">
        <v>-5.7942099814403756</v>
      </c>
      <c r="L7298">
        <v>-702.66449866993139</v>
      </c>
      <c r="M7298">
        <v>0</v>
      </c>
    </row>
    <row r="7299" spans="1:15" x14ac:dyDescent="0.15">
      <c r="A7299">
        <v>363</v>
      </c>
      <c r="B7299" t="s">
        <v>359</v>
      </c>
      <c r="C7299" t="s">
        <v>464</v>
      </c>
      <c r="D7299">
        <v>5</v>
      </c>
      <c r="E7299">
        <v>6793750</v>
      </c>
      <c r="F7299">
        <v>7537500</v>
      </c>
      <c r="G7299">
        <v>7165625</v>
      </c>
      <c r="H7299">
        <v>-28733421.615768861</v>
      </c>
      <c r="I7299">
        <v>-1.9558282078655842E-7</v>
      </c>
      <c r="J7299">
        <v>2.6535229827325194E-6</v>
      </c>
      <c r="K7299">
        <v>-4.0662718020986972</v>
      </c>
      <c r="L7299">
        <v>-500.98974779965266</v>
      </c>
      <c r="M7299">
        <v>0</v>
      </c>
    </row>
    <row r="7300" spans="1:15" x14ac:dyDescent="0.15">
      <c r="A7300">
        <v>363</v>
      </c>
      <c r="B7300" t="s">
        <v>359</v>
      </c>
      <c r="C7300" t="s">
        <v>464</v>
      </c>
      <c r="D7300">
        <v>6</v>
      </c>
      <c r="E7300">
        <v>7165625</v>
      </c>
      <c r="F7300">
        <v>7537500</v>
      </c>
      <c r="G7300">
        <v>7351562.5</v>
      </c>
      <c r="H7300">
        <v>-577112.91413384466</v>
      </c>
      <c r="I7300">
        <v>-3.0324381491404238E-9</v>
      </c>
      <c r="J7300">
        <v>2.8460733653699374E-6</v>
      </c>
      <c r="K7300">
        <v>-8.167137213068959E-2</v>
      </c>
      <c r="L7300">
        <v>-107.85020754613518</v>
      </c>
      <c r="M7300">
        <v>0</v>
      </c>
    </row>
    <row r="7301" spans="1:15" x14ac:dyDescent="0.15">
      <c r="A7301">
        <v>363</v>
      </c>
      <c r="B7301" t="s">
        <v>359</v>
      </c>
      <c r="C7301" t="s">
        <v>464</v>
      </c>
      <c r="D7301">
        <v>7</v>
      </c>
      <c r="E7301">
        <v>7351562.5</v>
      </c>
      <c r="F7301">
        <v>7537500</v>
      </c>
      <c r="G7301">
        <v>7444531.25</v>
      </c>
      <c r="H7301">
        <v>21138735.297653034</v>
      </c>
      <c r="I7301">
        <v>9.883387455306515E-8</v>
      </c>
      <c r="J7301">
        <v>2.947939678072143E-6</v>
      </c>
      <c r="K7301">
        <v>2.9914934748217559</v>
      </c>
      <c r="L7301">
        <v>183.94984973235265</v>
      </c>
      <c r="M7301">
        <v>0</v>
      </c>
    </row>
    <row r="7302" spans="1:15" x14ac:dyDescent="0.15">
      <c r="A7302">
        <v>363</v>
      </c>
      <c r="B7302" t="s">
        <v>359</v>
      </c>
      <c r="C7302" t="s">
        <v>464</v>
      </c>
      <c r="D7302">
        <v>8</v>
      </c>
      <c r="E7302">
        <v>7351562.5</v>
      </c>
      <c r="F7302">
        <v>7444531.25</v>
      </c>
      <c r="G7302">
        <v>7398046.875</v>
      </c>
      <c r="H7302">
        <v>9575889.3541214503</v>
      </c>
      <c r="I7302">
        <v>4.7418572610708841E-8</v>
      </c>
      <c r="J7302">
        <v>2.8965243761297867E-6</v>
      </c>
      <c r="K7302">
        <v>1.3551525252151642</v>
      </c>
      <c r="L7302">
        <v>29.43807353371832</v>
      </c>
      <c r="M7302">
        <v>0</v>
      </c>
    </row>
    <row r="7303" spans="1:15" x14ac:dyDescent="0.15">
      <c r="A7303">
        <v>363</v>
      </c>
      <c r="B7303" t="s">
        <v>359</v>
      </c>
      <c r="C7303" t="s">
        <v>464</v>
      </c>
      <c r="D7303">
        <v>9</v>
      </c>
      <c r="E7303">
        <v>7351562.5</v>
      </c>
      <c r="F7303">
        <v>7398046.875</v>
      </c>
      <c r="G7303">
        <v>7374804.6875</v>
      </c>
      <c r="H7303">
        <v>4328432.9968661321</v>
      </c>
      <c r="I7303">
        <v>2.2073707781491853E-8</v>
      </c>
      <c r="J7303">
        <v>2.8711795113005697E-6</v>
      </c>
      <c r="K7303">
        <v>0.61254748138909898</v>
      </c>
      <c r="L7303">
        <v>-41.307828745584899</v>
      </c>
      <c r="M7303">
        <v>0</v>
      </c>
    </row>
    <row r="7304" spans="1:15" x14ac:dyDescent="0.15">
      <c r="A7304">
        <v>363</v>
      </c>
      <c r="B7304" t="s">
        <v>359</v>
      </c>
      <c r="C7304" t="s">
        <v>464</v>
      </c>
      <c r="D7304">
        <v>10</v>
      </c>
      <c r="E7304">
        <v>7374804.6875</v>
      </c>
      <c r="F7304">
        <v>7398046.875</v>
      </c>
      <c r="G7304">
        <v>7386425.78125</v>
      </c>
      <c r="H7304">
        <v>6908772.386976853</v>
      </c>
      <c r="I7304">
        <v>3.4716173516782818E-8</v>
      </c>
      <c r="J7304">
        <v>2.8838219770358606E-6</v>
      </c>
      <c r="K7304">
        <v>0.97770974581268499</v>
      </c>
      <c r="L7304">
        <v>-6.4666377002750313</v>
      </c>
      <c r="M7304">
        <v>0</v>
      </c>
    </row>
    <row r="7305" spans="1:15" x14ac:dyDescent="0.15">
      <c r="A7305">
        <v>363</v>
      </c>
      <c r="B7305" t="s">
        <v>359</v>
      </c>
      <c r="C7305" t="s">
        <v>464</v>
      </c>
      <c r="D7305">
        <v>11</v>
      </c>
      <c r="E7305">
        <v>7386425.78125</v>
      </c>
      <c r="F7305">
        <v>7398046.875</v>
      </c>
      <c r="G7305">
        <v>7392236.328125</v>
      </c>
      <c r="H7305">
        <v>8231400.4289306644</v>
      </c>
      <c r="I7305">
        <v>4.1059857943703847E-8</v>
      </c>
      <c r="J7305">
        <v>2.8901656614627817E-6</v>
      </c>
      <c r="K7305">
        <v>1.1648842906190811</v>
      </c>
      <c r="L7305">
        <v>11.35196527217243</v>
      </c>
      <c r="M7305">
        <v>0</v>
      </c>
    </row>
    <row r="7306" spans="1:15" x14ac:dyDescent="0.15">
      <c r="A7306">
        <v>363</v>
      </c>
      <c r="B7306" t="s">
        <v>359</v>
      </c>
      <c r="C7306" t="s">
        <v>464</v>
      </c>
      <c r="D7306">
        <v>12</v>
      </c>
      <c r="E7306">
        <v>7386425.78125</v>
      </c>
      <c r="F7306">
        <v>7392236.328125</v>
      </c>
      <c r="G7306">
        <v>7389331.0546875</v>
      </c>
      <c r="H7306">
        <v>7567383.4372553956</v>
      </c>
      <c r="I7306">
        <v>3.7886232014364534E-8</v>
      </c>
      <c r="J7306">
        <v>2.8869920355334424E-6</v>
      </c>
      <c r="K7306">
        <v>1.0709145015187898</v>
      </c>
      <c r="L7306">
        <v>2.40958729890639</v>
      </c>
      <c r="M7306">
        <v>0</v>
      </c>
    </row>
    <row r="7307" spans="1:15" x14ac:dyDescent="0.15">
      <c r="A7307">
        <v>363</v>
      </c>
      <c r="B7307" t="s">
        <v>359</v>
      </c>
      <c r="C7307" t="s">
        <v>464</v>
      </c>
      <c r="D7307">
        <v>13</v>
      </c>
      <c r="E7307">
        <v>7386425.78125</v>
      </c>
      <c r="F7307">
        <v>7389331.0546875</v>
      </c>
      <c r="G7307">
        <v>7387878.41796875</v>
      </c>
      <c r="H7307">
        <v>7237388.9473174568</v>
      </c>
      <c r="I7307">
        <v>3.6300687540827603E-8</v>
      </c>
      <c r="J7307">
        <v>2.8854064910599054E-6</v>
      </c>
      <c r="K7307">
        <v>1.0242146233342098</v>
      </c>
      <c r="L7307">
        <v>-2.0369781706920578</v>
      </c>
      <c r="M7307">
        <v>0</v>
      </c>
    </row>
    <row r="7308" spans="1:15" x14ac:dyDescent="0.15">
      <c r="A7308">
        <v>363</v>
      </c>
      <c r="B7308" t="s">
        <v>359</v>
      </c>
      <c r="C7308" t="s">
        <v>464</v>
      </c>
      <c r="D7308">
        <v>14</v>
      </c>
      <c r="E7308">
        <v>7387878.41796875</v>
      </c>
      <c r="F7308">
        <v>7389331.0546875</v>
      </c>
      <c r="G7308">
        <v>7388604.736328125</v>
      </c>
      <c r="H7308">
        <v>7402225.8387001259</v>
      </c>
      <c r="I7308">
        <v>3.7093388885773036E-8</v>
      </c>
      <c r="J7308">
        <v>2.8861991924048509E-6</v>
      </c>
      <c r="K7308">
        <v>1.0475418696447261</v>
      </c>
      <c r="L7308">
        <v>0.18435283599661242</v>
      </c>
      <c r="M7308">
        <v>0</v>
      </c>
    </row>
    <row r="7309" spans="1:15" x14ac:dyDescent="0.15">
      <c r="A7309">
        <v>363</v>
      </c>
      <c r="B7309" t="s">
        <v>359</v>
      </c>
      <c r="C7309" t="s">
        <v>465</v>
      </c>
      <c r="D7309">
        <v>14</v>
      </c>
      <c r="E7309">
        <v>7387878.41796875</v>
      </c>
      <c r="F7309">
        <v>7389331.0546875</v>
      </c>
      <c r="G7309">
        <v>7388604.736328125</v>
      </c>
      <c r="H7309">
        <v>7402225.8387001259</v>
      </c>
      <c r="I7309">
        <v>3.7093388885773036E-8</v>
      </c>
      <c r="J7309">
        <v>2.8861991924048509E-6</v>
      </c>
      <c r="K7309">
        <v>1.0475418696447261</v>
      </c>
      <c r="L7309">
        <v>0.18435283599661242</v>
      </c>
      <c r="M7309">
        <v>0</v>
      </c>
      <c r="N7309" t="s">
        <v>466</v>
      </c>
      <c r="O7309" t="s">
        <v>467</v>
      </c>
    </row>
    <row r="7310" spans="1:15" x14ac:dyDescent="0.15">
      <c r="A7310">
        <v>364</v>
      </c>
      <c r="B7310" t="s">
        <v>360</v>
      </c>
      <c r="C7310" t="s">
        <v>461</v>
      </c>
      <c r="D7310">
        <v>0</v>
      </c>
      <c r="E7310">
        <v>100000</v>
      </c>
      <c r="F7310">
        <v>12000000</v>
      </c>
      <c r="G7310">
        <v>100000</v>
      </c>
      <c r="H7310">
        <v>-38870.011622593192</v>
      </c>
      <c r="I7310">
        <v>-4.2677966449020072E-6</v>
      </c>
      <c r="J7310">
        <v>-1.6602961178180587E-6</v>
      </c>
      <c r="K7310">
        <v>-4.5467644671776976E-3</v>
      </c>
      <c r="L7310">
        <v>-138.87001162259318</v>
      </c>
      <c r="M7310">
        <v>0</v>
      </c>
      <c r="O7310" t="s">
        <v>462</v>
      </c>
    </row>
    <row r="7311" spans="1:15" x14ac:dyDescent="0.15">
      <c r="A7311">
        <v>364</v>
      </c>
      <c r="B7311" t="s">
        <v>360</v>
      </c>
      <c r="C7311" t="s">
        <v>461</v>
      </c>
      <c r="D7311">
        <v>0</v>
      </c>
      <c r="E7311">
        <v>100000</v>
      </c>
      <c r="F7311">
        <v>12000000</v>
      </c>
      <c r="G7311">
        <v>12000000</v>
      </c>
      <c r="H7311">
        <v>-12248868.50463881</v>
      </c>
      <c r="I7311">
        <v>-1.0783357283514587E-6</v>
      </c>
      <c r="J7311">
        <v>1.5291647987324898E-6</v>
      </c>
      <c r="K7311">
        <v>-1.4327940166514477</v>
      </c>
      <c r="L7311">
        <v>-202.0739042053234</v>
      </c>
      <c r="M7311">
        <v>0</v>
      </c>
      <c r="O7311" t="s">
        <v>463</v>
      </c>
    </row>
    <row r="7312" spans="1:15" x14ac:dyDescent="0.15">
      <c r="A7312">
        <v>364</v>
      </c>
      <c r="B7312" t="s">
        <v>360</v>
      </c>
      <c r="C7312" t="s">
        <v>461</v>
      </c>
      <c r="D7312">
        <v>1</v>
      </c>
      <c r="E7312">
        <v>100000</v>
      </c>
      <c r="F7312">
        <v>18000000</v>
      </c>
      <c r="G7312">
        <v>18000000</v>
      </c>
      <c r="H7312">
        <v>87866222861.72168</v>
      </c>
      <c r="I7312">
        <v>3.1403604260560856E-5</v>
      </c>
      <c r="J7312">
        <v>3.4011104787644806E-5</v>
      </c>
      <c r="K7312">
        <v>10278.026769114196</v>
      </c>
      <c r="L7312">
        <v>488045.68256512046</v>
      </c>
      <c r="M7312">
        <v>0</v>
      </c>
      <c r="O7312" t="s">
        <v>468</v>
      </c>
    </row>
    <row r="7313" spans="1:15" x14ac:dyDescent="0.15">
      <c r="A7313">
        <v>364</v>
      </c>
      <c r="B7313" t="s">
        <v>360</v>
      </c>
      <c r="C7313" t="s">
        <v>464</v>
      </c>
      <c r="D7313">
        <v>1</v>
      </c>
      <c r="E7313">
        <v>100000</v>
      </c>
      <c r="F7313">
        <v>18000000</v>
      </c>
      <c r="G7313">
        <v>9050000</v>
      </c>
      <c r="H7313">
        <v>-698379.87055206415</v>
      </c>
      <c r="I7313">
        <v>-2.046533160752055E-6</v>
      </c>
      <c r="J7313">
        <v>5.6096736633189377E-7</v>
      </c>
      <c r="K7313">
        <v>-8.1691994611408927E-2</v>
      </c>
      <c r="L7313">
        <v>-107.71690464698413</v>
      </c>
      <c r="M7313">
        <v>0</v>
      </c>
    </row>
    <row r="7314" spans="1:15" x14ac:dyDescent="0.15">
      <c r="A7314">
        <v>364</v>
      </c>
      <c r="B7314" t="s">
        <v>360</v>
      </c>
      <c r="C7314" t="s">
        <v>464</v>
      </c>
      <c r="D7314">
        <v>2</v>
      </c>
      <c r="E7314">
        <v>9050000</v>
      </c>
      <c r="F7314">
        <v>18000000</v>
      </c>
      <c r="G7314">
        <v>13525000</v>
      </c>
      <c r="H7314">
        <v>-7834284.0567282606</v>
      </c>
      <c r="I7314">
        <v>-4.148978465174076E-8</v>
      </c>
      <c r="J7314">
        <v>2.5660107424322078E-6</v>
      </c>
      <c r="K7314">
        <v>-0.91640426354295967</v>
      </c>
      <c r="L7314">
        <v>-157.92446622349917</v>
      </c>
      <c r="M7314">
        <v>0</v>
      </c>
    </row>
    <row r="7315" spans="1:15" x14ac:dyDescent="0.15">
      <c r="A7315">
        <v>364</v>
      </c>
      <c r="B7315" t="s">
        <v>360</v>
      </c>
      <c r="C7315" t="s">
        <v>464</v>
      </c>
      <c r="D7315">
        <v>3</v>
      </c>
      <c r="E7315">
        <v>13525000</v>
      </c>
      <c r="F7315">
        <v>18000000</v>
      </c>
      <c r="G7315">
        <v>15762500</v>
      </c>
      <c r="H7315">
        <v>4706199654.0750113</v>
      </c>
      <c r="I7315">
        <v>3.828100370295834E-6</v>
      </c>
      <c r="J7315">
        <v>6.4356008973797825E-6</v>
      </c>
      <c r="K7315">
        <v>550.50102815391642</v>
      </c>
      <c r="L7315">
        <v>29756.936742743925</v>
      </c>
      <c r="M7315">
        <v>0</v>
      </c>
    </row>
    <row r="7316" spans="1:15" x14ac:dyDescent="0.15">
      <c r="A7316">
        <v>364</v>
      </c>
      <c r="B7316" t="s">
        <v>360</v>
      </c>
      <c r="C7316" t="s">
        <v>464</v>
      </c>
      <c r="D7316">
        <v>4</v>
      </c>
      <c r="E7316">
        <v>13525000</v>
      </c>
      <c r="F7316">
        <v>15762500</v>
      </c>
      <c r="G7316">
        <v>14643750</v>
      </c>
      <c r="H7316">
        <v>637272418.8338865</v>
      </c>
      <c r="I7316">
        <v>1.1891529784577661E-6</v>
      </c>
      <c r="J7316">
        <v>3.7966535055417146E-6</v>
      </c>
      <c r="K7316">
        <v>74.54403713587034</v>
      </c>
      <c r="L7316">
        <v>4251.838967708999</v>
      </c>
      <c r="M7316">
        <v>0</v>
      </c>
    </row>
    <row r="7317" spans="1:15" x14ac:dyDescent="0.15">
      <c r="A7317">
        <v>364</v>
      </c>
      <c r="B7317" t="s">
        <v>360</v>
      </c>
      <c r="C7317" t="s">
        <v>464</v>
      </c>
      <c r="D7317">
        <v>5</v>
      </c>
      <c r="E7317">
        <v>13525000</v>
      </c>
      <c r="F7317">
        <v>14643750</v>
      </c>
      <c r="G7317">
        <v>14084375</v>
      </c>
      <c r="H7317">
        <v>174744978.91223374</v>
      </c>
      <c r="I7317">
        <v>5.1020088372805036E-7</v>
      </c>
      <c r="J7317">
        <v>3.1177014108119989E-6</v>
      </c>
      <c r="K7317">
        <v>20.440546008842539</v>
      </c>
      <c r="L7317">
        <v>1140.7009818485644</v>
      </c>
      <c r="M7317">
        <v>0</v>
      </c>
    </row>
    <row r="7318" spans="1:15" x14ac:dyDescent="0.15">
      <c r="A7318">
        <v>364</v>
      </c>
      <c r="B7318" t="s">
        <v>360</v>
      </c>
      <c r="C7318" t="s">
        <v>464</v>
      </c>
      <c r="D7318">
        <v>6</v>
      </c>
      <c r="E7318">
        <v>13525000</v>
      </c>
      <c r="F7318">
        <v>14084375</v>
      </c>
      <c r="G7318">
        <v>13804687.5</v>
      </c>
      <c r="H7318">
        <v>57367687.618967049</v>
      </c>
      <c r="I7318">
        <v>2.2014685497703487E-7</v>
      </c>
      <c r="J7318">
        <v>2.8276473820609834E-6</v>
      </c>
      <c r="K7318">
        <v>6.7105038753952311</v>
      </c>
      <c r="L7318">
        <v>315.56672412154967</v>
      </c>
      <c r="M7318">
        <v>0</v>
      </c>
    </row>
    <row r="7319" spans="1:15" x14ac:dyDescent="0.15">
      <c r="A7319">
        <v>364</v>
      </c>
      <c r="B7319" t="s">
        <v>360</v>
      </c>
      <c r="C7319" t="s">
        <v>464</v>
      </c>
      <c r="D7319">
        <v>7</v>
      </c>
      <c r="E7319">
        <v>13525000</v>
      </c>
      <c r="F7319">
        <v>13804687.5</v>
      </c>
      <c r="G7319">
        <v>13664843.75</v>
      </c>
      <c r="H7319">
        <v>19202184.798338082</v>
      </c>
      <c r="I7319">
        <v>8.5950591810803361E-8</v>
      </c>
      <c r="J7319">
        <v>2.6934511188947519E-6</v>
      </c>
      <c r="K7319">
        <v>2.2461483258861614</v>
      </c>
      <c r="L7319">
        <v>40.522534685682608</v>
      </c>
      <c r="M7319">
        <v>0</v>
      </c>
    </row>
    <row r="7320" spans="1:15" x14ac:dyDescent="0.15">
      <c r="A7320">
        <v>364</v>
      </c>
      <c r="B7320" t="s">
        <v>360</v>
      </c>
      <c r="C7320" t="s">
        <v>464</v>
      </c>
      <c r="D7320">
        <v>8</v>
      </c>
      <c r="E7320">
        <v>13525000</v>
      </c>
      <c r="F7320">
        <v>13664843.75</v>
      </c>
      <c r="G7320">
        <v>13594921.875</v>
      </c>
      <c r="H7320">
        <v>4404656.4103499716</v>
      </c>
      <c r="I7320">
        <v>2.1403863516638062E-8</v>
      </c>
      <c r="J7320">
        <v>2.6289043906005866E-6</v>
      </c>
      <c r="K7320">
        <v>0.51522843499910509</v>
      </c>
      <c r="L7320">
        <v>-67.600722896026411</v>
      </c>
      <c r="M7320">
        <v>0</v>
      </c>
    </row>
    <row r="7321" spans="1:15" x14ac:dyDescent="0.15">
      <c r="A7321">
        <v>364</v>
      </c>
      <c r="B7321" t="s">
        <v>360</v>
      </c>
      <c r="C7321" t="s">
        <v>464</v>
      </c>
      <c r="D7321">
        <v>9</v>
      </c>
      <c r="E7321">
        <v>13594921.875</v>
      </c>
      <c r="F7321">
        <v>13664843.75</v>
      </c>
      <c r="G7321">
        <v>13629882.8125</v>
      </c>
      <c r="H7321">
        <v>11469751.440402763</v>
      </c>
      <c r="I7321">
        <v>5.3467809448284149E-8</v>
      </c>
      <c r="J7321">
        <v>2.6609683365322327E-6</v>
      </c>
      <c r="K7321">
        <v>1.3416579033454974</v>
      </c>
      <c r="L7321">
        <v>-15.848495557982165</v>
      </c>
      <c r="M7321">
        <v>0</v>
      </c>
    </row>
    <row r="7322" spans="1:15" x14ac:dyDescent="0.15">
      <c r="A7322">
        <v>364</v>
      </c>
      <c r="B7322" t="s">
        <v>360</v>
      </c>
      <c r="C7322" t="s">
        <v>464</v>
      </c>
      <c r="D7322">
        <v>10</v>
      </c>
      <c r="E7322">
        <v>13629882.8125</v>
      </c>
      <c r="F7322">
        <v>13664843.75</v>
      </c>
      <c r="G7322">
        <v>13647363.28125</v>
      </c>
      <c r="H7322">
        <v>15250805.649833227</v>
      </c>
      <c r="I7322">
        <v>6.9656548468048676E-8</v>
      </c>
      <c r="J7322">
        <v>2.6771570755519972E-6</v>
      </c>
      <c r="K7322">
        <v>1.7839413555562114</v>
      </c>
      <c r="L7322">
        <v>11.749100068188138</v>
      </c>
      <c r="M7322">
        <v>0</v>
      </c>
    </row>
    <row r="7323" spans="1:15" x14ac:dyDescent="0.15">
      <c r="A7323">
        <v>364</v>
      </c>
      <c r="B7323" t="s">
        <v>360</v>
      </c>
      <c r="C7323" t="s">
        <v>464</v>
      </c>
      <c r="D7323">
        <v>11</v>
      </c>
      <c r="E7323">
        <v>13629882.8125</v>
      </c>
      <c r="F7323">
        <v>13647363.28125</v>
      </c>
      <c r="G7323">
        <v>13638623.046875</v>
      </c>
      <c r="H7323">
        <v>13339216.010431379</v>
      </c>
      <c r="I7323">
        <v>6.1549091137602253E-8</v>
      </c>
      <c r="J7323">
        <v>2.6690496182215508E-6</v>
      </c>
      <c r="K7323">
        <v>1.560335869335945</v>
      </c>
      <c r="L7323">
        <v>-2.1952878631118384</v>
      </c>
      <c r="M7323">
        <v>0</v>
      </c>
    </row>
    <row r="7324" spans="1:15" x14ac:dyDescent="0.15">
      <c r="A7324">
        <v>364</v>
      </c>
      <c r="B7324" t="s">
        <v>360</v>
      </c>
      <c r="C7324" t="s">
        <v>464</v>
      </c>
      <c r="D7324">
        <v>12</v>
      </c>
      <c r="E7324">
        <v>13638623.046875</v>
      </c>
      <c r="F7324">
        <v>13647363.28125</v>
      </c>
      <c r="G7324">
        <v>13642993.1640625</v>
      </c>
      <c r="H7324">
        <v>14289715.271121057</v>
      </c>
      <c r="I7324">
        <v>6.5599531938213024E-8</v>
      </c>
      <c r="J7324">
        <v>2.6731000590221615E-6</v>
      </c>
      <c r="K7324">
        <v>1.6715191719432052</v>
      </c>
      <c r="L7324">
        <v>4.7403242036513715</v>
      </c>
      <c r="M7324">
        <v>0</v>
      </c>
    </row>
    <row r="7325" spans="1:15" x14ac:dyDescent="0.15">
      <c r="A7325">
        <v>364</v>
      </c>
      <c r="B7325" t="s">
        <v>360</v>
      </c>
      <c r="C7325" t="s">
        <v>464</v>
      </c>
      <c r="D7325">
        <v>13</v>
      </c>
      <c r="E7325">
        <v>13638623.046875</v>
      </c>
      <c r="F7325">
        <v>13642993.1640625</v>
      </c>
      <c r="G7325">
        <v>13640808.10546875</v>
      </c>
      <c r="H7325">
        <v>13813125.516131407</v>
      </c>
      <c r="I7325">
        <v>6.3573406385812496E-8</v>
      </c>
      <c r="J7325">
        <v>2.671073933469761E-6</v>
      </c>
      <c r="K7325">
        <v>1.6157707614603967</v>
      </c>
      <c r="L7325">
        <v>1.2632492835492106</v>
      </c>
      <c r="M7325">
        <v>0</v>
      </c>
    </row>
    <row r="7326" spans="1:15" x14ac:dyDescent="0.15">
      <c r="A7326">
        <v>364</v>
      </c>
      <c r="B7326" t="s">
        <v>360</v>
      </c>
      <c r="C7326" t="s">
        <v>464</v>
      </c>
      <c r="D7326">
        <v>14</v>
      </c>
      <c r="E7326">
        <v>13638623.046875</v>
      </c>
      <c r="F7326">
        <v>13640808.10546875</v>
      </c>
      <c r="G7326">
        <v>13639715.576171875</v>
      </c>
      <c r="H7326">
        <v>13575850.923854442</v>
      </c>
      <c r="I7326">
        <v>6.2561085463051119E-8</v>
      </c>
      <c r="J7326">
        <v>2.6700616125469996E-6</v>
      </c>
      <c r="K7326">
        <v>1.588015902634939</v>
      </c>
      <c r="L7326">
        <v>-0.46822568961043504</v>
      </c>
      <c r="M7326">
        <v>0</v>
      </c>
    </row>
    <row r="7327" spans="1:15" x14ac:dyDescent="0.15">
      <c r="A7327">
        <v>364</v>
      </c>
      <c r="B7327" t="s">
        <v>360</v>
      </c>
      <c r="C7327" t="s">
        <v>465</v>
      </c>
      <c r="D7327">
        <v>14</v>
      </c>
      <c r="E7327">
        <v>13638623.046875</v>
      </c>
      <c r="F7327">
        <v>13640808.10546875</v>
      </c>
      <c r="G7327">
        <v>13639715.576171875</v>
      </c>
      <c r="H7327">
        <v>13575850.923854442</v>
      </c>
      <c r="I7327">
        <v>6.2561085463051119E-8</v>
      </c>
      <c r="J7327">
        <v>2.6700616125469996E-6</v>
      </c>
      <c r="K7327">
        <v>1.588015902634939</v>
      </c>
      <c r="L7327">
        <v>-0.46822568961043504</v>
      </c>
      <c r="M7327">
        <v>0</v>
      </c>
      <c r="N7327" t="s">
        <v>466</v>
      </c>
      <c r="O7327" t="s">
        <v>467</v>
      </c>
    </row>
    <row r="7328" spans="1:15" x14ac:dyDescent="0.15">
      <c r="A7328">
        <v>365</v>
      </c>
      <c r="B7328" t="s">
        <v>361</v>
      </c>
      <c r="C7328" t="s">
        <v>461</v>
      </c>
      <c r="D7328">
        <v>0</v>
      </c>
      <c r="E7328">
        <v>100000</v>
      </c>
      <c r="F7328">
        <v>12000000</v>
      </c>
      <c r="G7328">
        <v>100000</v>
      </c>
      <c r="H7328">
        <v>-10502.644859839142</v>
      </c>
      <c r="I7328">
        <v>-6.2657035849612904E-6</v>
      </c>
      <c r="J7328">
        <v>-3.8580357846963919E-6</v>
      </c>
      <c r="K7328">
        <v>-9.9086954585743663E-4</v>
      </c>
      <c r="L7328">
        <v>-110.50264485983914</v>
      </c>
      <c r="M7328">
        <v>0</v>
      </c>
      <c r="O7328" t="s">
        <v>462</v>
      </c>
    </row>
    <row r="7329" spans="1:15" x14ac:dyDescent="0.15">
      <c r="A7329">
        <v>365</v>
      </c>
      <c r="B7329" t="s">
        <v>361</v>
      </c>
      <c r="C7329" t="s">
        <v>461</v>
      </c>
      <c r="D7329">
        <v>0</v>
      </c>
      <c r="E7329">
        <v>100000</v>
      </c>
      <c r="F7329">
        <v>12000000</v>
      </c>
      <c r="G7329">
        <v>12000000</v>
      </c>
      <c r="H7329">
        <v>-48712.044147778535</v>
      </c>
      <c r="I7329">
        <v>-3.7179391181901867E-6</v>
      </c>
      <c r="J7329">
        <v>-1.3102713179252882E-6</v>
      </c>
      <c r="K7329">
        <v>-4.5957262867246931E-3</v>
      </c>
      <c r="L7329">
        <v>-100.40593370123149</v>
      </c>
      <c r="M7329">
        <v>0</v>
      </c>
      <c r="O7329" t="s">
        <v>463</v>
      </c>
    </row>
    <row r="7330" spans="1:15" x14ac:dyDescent="0.15">
      <c r="A7330">
        <v>365</v>
      </c>
      <c r="B7330" t="s">
        <v>361</v>
      </c>
      <c r="C7330" t="s">
        <v>461</v>
      </c>
      <c r="D7330">
        <v>1</v>
      </c>
      <c r="E7330">
        <v>100000</v>
      </c>
      <c r="F7330">
        <v>18000000</v>
      </c>
      <c r="G7330">
        <v>18000000</v>
      </c>
      <c r="H7330">
        <v>-249419.9936042467</v>
      </c>
      <c r="I7330">
        <v>-2.3894006421940399E-6</v>
      </c>
      <c r="J7330">
        <v>1.8267158070858632E-8</v>
      </c>
      <c r="K7330">
        <v>-2.3531470319009713E-2</v>
      </c>
      <c r="L7330">
        <v>-101.3856666311347</v>
      </c>
      <c r="M7330">
        <v>0</v>
      </c>
      <c r="O7330" t="s">
        <v>468</v>
      </c>
    </row>
    <row r="7331" spans="1:15" x14ac:dyDescent="0.15">
      <c r="A7331">
        <v>365</v>
      </c>
      <c r="B7331" t="s">
        <v>361</v>
      </c>
      <c r="C7331" t="s">
        <v>461</v>
      </c>
      <c r="D7331">
        <v>2</v>
      </c>
      <c r="E7331">
        <v>100000</v>
      </c>
      <c r="F7331">
        <v>27000000</v>
      </c>
      <c r="G7331">
        <v>27000000</v>
      </c>
      <c r="H7331">
        <v>1784841481.1461043</v>
      </c>
      <c r="I7331">
        <v>2.0375212612537079E-6</v>
      </c>
      <c r="J7331">
        <v>4.4451890615186063E-6</v>
      </c>
      <c r="K7331">
        <v>168.39044749703572</v>
      </c>
      <c r="L7331">
        <v>6510.5240042448313</v>
      </c>
      <c r="M7331">
        <v>0</v>
      </c>
      <c r="O7331" t="s">
        <v>471</v>
      </c>
    </row>
    <row r="7332" spans="1:15" x14ac:dyDescent="0.15">
      <c r="A7332">
        <v>365</v>
      </c>
      <c r="B7332" t="s">
        <v>361</v>
      </c>
      <c r="C7332" t="s">
        <v>464</v>
      </c>
      <c r="D7332">
        <v>1</v>
      </c>
      <c r="E7332">
        <v>100000</v>
      </c>
      <c r="F7332">
        <v>27000000</v>
      </c>
      <c r="G7332">
        <v>13550000</v>
      </c>
      <c r="H7332">
        <v>-67155.330126021217</v>
      </c>
      <c r="I7332">
        <v>-3.3780787976614916E-6</v>
      </c>
      <c r="J7332">
        <v>-9.7041099739659314E-7</v>
      </c>
      <c r="K7332">
        <v>-6.3357537412624685E-3</v>
      </c>
      <c r="L7332">
        <v>-100.49561129244296</v>
      </c>
      <c r="M7332">
        <v>0</v>
      </c>
    </row>
    <row r="7333" spans="1:15" x14ac:dyDescent="0.15">
      <c r="A7333">
        <v>365</v>
      </c>
      <c r="B7333" t="s">
        <v>361</v>
      </c>
      <c r="C7333" t="s">
        <v>464</v>
      </c>
      <c r="D7333">
        <v>2</v>
      </c>
      <c r="E7333">
        <v>13550000</v>
      </c>
      <c r="F7333">
        <v>27000000</v>
      </c>
      <c r="G7333">
        <v>20275000</v>
      </c>
      <c r="H7333">
        <v>-739595.32099271787</v>
      </c>
      <c r="I7333">
        <v>-1.8756606873474562E-6</v>
      </c>
      <c r="J7333">
        <v>5.3200711291744215E-7</v>
      </c>
      <c r="K7333">
        <v>-6.9776945675145266E-2</v>
      </c>
      <c r="L7333">
        <v>-103.6478190924425</v>
      </c>
      <c r="M7333">
        <v>0</v>
      </c>
    </row>
    <row r="7334" spans="1:15" x14ac:dyDescent="0.15">
      <c r="A7334">
        <v>365</v>
      </c>
      <c r="B7334" t="s">
        <v>361</v>
      </c>
      <c r="C7334" t="s">
        <v>464</v>
      </c>
      <c r="D7334">
        <v>3</v>
      </c>
      <c r="E7334">
        <v>20275000</v>
      </c>
      <c r="F7334">
        <v>27000000</v>
      </c>
      <c r="G7334">
        <v>23637500</v>
      </c>
      <c r="H7334">
        <v>-16585854.182960371</v>
      </c>
      <c r="I7334">
        <v>-8.781410994933137E-7</v>
      </c>
      <c r="J7334">
        <v>1.5295267007715848E-6</v>
      </c>
      <c r="K7334">
        <v>-1.5647884910181871</v>
      </c>
      <c r="L7334">
        <v>-170.16754810348121</v>
      </c>
      <c r="M7334">
        <v>0</v>
      </c>
    </row>
    <row r="7335" spans="1:15" x14ac:dyDescent="0.15">
      <c r="A7335">
        <v>365</v>
      </c>
      <c r="B7335" t="s">
        <v>361</v>
      </c>
      <c r="C7335" t="s">
        <v>464</v>
      </c>
      <c r="D7335">
        <v>4</v>
      </c>
      <c r="E7335">
        <v>23637500</v>
      </c>
      <c r="F7335">
        <v>27000000</v>
      </c>
      <c r="G7335">
        <v>25318750</v>
      </c>
      <c r="H7335">
        <v>47217927.423859216</v>
      </c>
      <c r="I7335">
        <v>1.7833143350648467E-7</v>
      </c>
      <c r="J7335">
        <v>2.5859992337713831E-6</v>
      </c>
      <c r="K7335">
        <v>4.4547641977037555</v>
      </c>
      <c r="L7335">
        <v>86.493912313440504</v>
      </c>
      <c r="M7335">
        <v>0</v>
      </c>
    </row>
    <row r="7336" spans="1:15" x14ac:dyDescent="0.15">
      <c r="A7336">
        <v>365</v>
      </c>
      <c r="B7336" t="s">
        <v>361</v>
      </c>
      <c r="C7336" t="s">
        <v>464</v>
      </c>
      <c r="D7336">
        <v>5</v>
      </c>
      <c r="E7336">
        <v>23637500</v>
      </c>
      <c r="F7336">
        <v>25318750</v>
      </c>
      <c r="G7336">
        <v>24478125</v>
      </c>
      <c r="H7336">
        <v>-36560074.828893825</v>
      </c>
      <c r="I7336">
        <v>-4.2356391980796116E-7</v>
      </c>
      <c r="J7336">
        <v>1.9841038804569373E-6</v>
      </c>
      <c r="K7336">
        <v>-3.4492516147760868</v>
      </c>
      <c r="L7336">
        <v>-249.35815071168165</v>
      </c>
      <c r="M7336">
        <v>0</v>
      </c>
    </row>
    <row r="7337" spans="1:15" x14ac:dyDescent="0.15">
      <c r="A7337">
        <v>365</v>
      </c>
      <c r="B7337" t="s">
        <v>361</v>
      </c>
      <c r="C7337" t="s">
        <v>464</v>
      </c>
      <c r="D7337">
        <v>6</v>
      </c>
      <c r="E7337">
        <v>24478125</v>
      </c>
      <c r="F7337">
        <v>25318750</v>
      </c>
      <c r="G7337">
        <v>24898437.5</v>
      </c>
      <c r="H7337">
        <v>-23579928.843254898</v>
      </c>
      <c r="I7337">
        <v>-1.4376982147718565E-7</v>
      </c>
      <c r="J7337">
        <v>2.2638979787877128E-6</v>
      </c>
      <c r="K7337">
        <v>-2.2246428110323158</v>
      </c>
      <c r="L7337">
        <v>-194.70445221012321</v>
      </c>
      <c r="M7337">
        <v>0</v>
      </c>
    </row>
    <row r="7338" spans="1:15" x14ac:dyDescent="0.15">
      <c r="A7338">
        <v>365</v>
      </c>
      <c r="B7338" t="s">
        <v>361</v>
      </c>
      <c r="C7338" t="s">
        <v>464</v>
      </c>
      <c r="D7338">
        <v>7</v>
      </c>
      <c r="E7338">
        <v>24898437.5</v>
      </c>
      <c r="F7338">
        <v>25318750</v>
      </c>
      <c r="G7338">
        <v>25108593.75</v>
      </c>
      <c r="H7338">
        <v>2458591.3547256743</v>
      </c>
      <c r="I7338">
        <v>1.1616355364735941E-8</v>
      </c>
      <c r="J7338">
        <v>2.4192841556296344E-6</v>
      </c>
      <c r="K7338">
        <v>0.23195522000573107</v>
      </c>
      <c r="L7338">
        <v>-90.208167851990225</v>
      </c>
      <c r="M7338">
        <v>0</v>
      </c>
    </row>
    <row r="7339" spans="1:15" x14ac:dyDescent="0.15">
      <c r="A7339">
        <v>365</v>
      </c>
      <c r="B7339" t="s">
        <v>361</v>
      </c>
      <c r="C7339" t="s">
        <v>464</v>
      </c>
      <c r="D7339">
        <v>8</v>
      </c>
      <c r="E7339">
        <v>25108593.75</v>
      </c>
      <c r="F7339">
        <v>25318750</v>
      </c>
      <c r="G7339">
        <v>25213671.875</v>
      </c>
      <c r="H7339">
        <v>22209353.274911642</v>
      </c>
      <c r="I7339">
        <v>9.3499105593552057E-8</v>
      </c>
      <c r="J7339">
        <v>2.5011669058584505E-6</v>
      </c>
      <c r="K7339">
        <v>2.0953361831217938</v>
      </c>
      <c r="L7339">
        <v>-11.915434669661172</v>
      </c>
      <c r="M7339">
        <v>0</v>
      </c>
    </row>
    <row r="7340" spans="1:15" x14ac:dyDescent="0.15">
      <c r="A7340">
        <v>365</v>
      </c>
      <c r="B7340" t="s">
        <v>361</v>
      </c>
      <c r="C7340" t="s">
        <v>464</v>
      </c>
      <c r="D7340">
        <v>9</v>
      </c>
      <c r="E7340">
        <v>25213671.875</v>
      </c>
      <c r="F7340">
        <v>25318750</v>
      </c>
      <c r="G7340">
        <v>25266210.9375</v>
      </c>
      <c r="H7340">
        <v>34018853.481582798</v>
      </c>
      <c r="I7340">
        <v>1.3553988662242762E-7</v>
      </c>
      <c r="J7340">
        <v>2.5432076868873261E-6</v>
      </c>
      <c r="K7340">
        <v>3.2095006876584895</v>
      </c>
      <c r="L7340">
        <v>34.641690302253295</v>
      </c>
      <c r="M7340">
        <v>0</v>
      </c>
    </row>
    <row r="7341" spans="1:15" x14ac:dyDescent="0.15">
      <c r="A7341">
        <v>365</v>
      </c>
      <c r="B7341" t="s">
        <v>361</v>
      </c>
      <c r="C7341" t="s">
        <v>464</v>
      </c>
      <c r="D7341">
        <v>10</v>
      </c>
      <c r="E7341">
        <v>25213671.875</v>
      </c>
      <c r="F7341">
        <v>25266210.9375</v>
      </c>
      <c r="G7341">
        <v>25239941.40625</v>
      </c>
      <c r="H7341">
        <v>27945144.303081971</v>
      </c>
      <c r="I7341">
        <v>1.14426384594195E-7</v>
      </c>
      <c r="J7341">
        <v>2.5220941848590935E-6</v>
      </c>
      <c r="K7341">
        <v>2.6364780313955571</v>
      </c>
      <c r="L7341">
        <v>10.717944440877739</v>
      </c>
      <c r="M7341">
        <v>0</v>
      </c>
    </row>
    <row r="7342" spans="1:15" x14ac:dyDescent="0.15">
      <c r="A7342">
        <v>365</v>
      </c>
      <c r="B7342" t="s">
        <v>361</v>
      </c>
      <c r="C7342" t="s">
        <v>464</v>
      </c>
      <c r="D7342">
        <v>11</v>
      </c>
      <c r="E7342">
        <v>25213671.875</v>
      </c>
      <c r="F7342">
        <v>25239941.40625</v>
      </c>
      <c r="G7342">
        <v>25226806.640625</v>
      </c>
      <c r="H7342">
        <v>25035593.90581122</v>
      </c>
      <c r="I7342">
        <v>1.0393955294466565E-7</v>
      </c>
      <c r="J7342">
        <v>2.5116073532095641E-6</v>
      </c>
      <c r="K7342">
        <v>2.3619771871542001</v>
      </c>
      <c r="L7342">
        <v>-0.7579743942138617</v>
      </c>
      <c r="M7342">
        <v>0</v>
      </c>
    </row>
    <row r="7343" spans="1:15" x14ac:dyDescent="0.15">
      <c r="A7343">
        <v>365</v>
      </c>
      <c r="B7343" t="s">
        <v>361</v>
      </c>
      <c r="C7343" t="s">
        <v>465</v>
      </c>
      <c r="D7343">
        <v>11</v>
      </c>
      <c r="E7343">
        <v>25213671.875</v>
      </c>
      <c r="F7343">
        <v>25239941.40625</v>
      </c>
      <c r="G7343">
        <v>25226806.640625</v>
      </c>
      <c r="H7343">
        <v>25035593.90581122</v>
      </c>
      <c r="I7343">
        <v>1.0393955294466565E-7</v>
      </c>
      <c r="J7343">
        <v>2.5116073532095641E-6</v>
      </c>
      <c r="K7343">
        <v>2.3619771871542001</v>
      </c>
      <c r="L7343">
        <v>-0.7579743942138617</v>
      </c>
      <c r="M7343">
        <v>0</v>
      </c>
      <c r="N7343" t="s">
        <v>466</v>
      </c>
      <c r="O7343" t="s">
        <v>467</v>
      </c>
    </row>
    <row r="7344" spans="1:15" x14ac:dyDescent="0.15">
      <c r="A7344">
        <v>366</v>
      </c>
      <c r="B7344" t="s">
        <v>362</v>
      </c>
      <c r="C7344" t="s">
        <v>461</v>
      </c>
      <c r="D7344">
        <v>0</v>
      </c>
      <c r="E7344">
        <v>100000</v>
      </c>
      <c r="F7344">
        <v>12000000</v>
      </c>
      <c r="G7344">
        <v>100000</v>
      </c>
      <c r="H7344">
        <v>-4716.0506221336791</v>
      </c>
      <c r="I7344">
        <v>-7.8571492718589789E-6</v>
      </c>
      <c r="J7344">
        <v>-5.6931233396638822E-6</v>
      </c>
      <c r="K7344">
        <v>-3.655209113604702E-4</v>
      </c>
      <c r="L7344">
        <v>-104.71605062213368</v>
      </c>
      <c r="M7344">
        <v>0</v>
      </c>
      <c r="O7344" t="s">
        <v>462</v>
      </c>
    </row>
    <row r="7345" spans="1:15" x14ac:dyDescent="0.15">
      <c r="A7345">
        <v>366</v>
      </c>
      <c r="B7345" t="s">
        <v>362</v>
      </c>
      <c r="C7345" t="s">
        <v>461</v>
      </c>
      <c r="D7345">
        <v>0</v>
      </c>
      <c r="E7345">
        <v>100000</v>
      </c>
      <c r="F7345">
        <v>12000000</v>
      </c>
      <c r="G7345">
        <v>12000000</v>
      </c>
      <c r="H7345">
        <v>-10902.970930527959</v>
      </c>
      <c r="I7345">
        <v>-5.6636408874825014E-6</v>
      </c>
      <c r="J7345">
        <v>-3.4996149552874047E-6</v>
      </c>
      <c r="K7345">
        <v>-8.4504264062802703E-4</v>
      </c>
      <c r="L7345">
        <v>-100.09085809108774</v>
      </c>
      <c r="M7345">
        <v>0</v>
      </c>
      <c r="O7345" t="s">
        <v>463</v>
      </c>
    </row>
    <row r="7346" spans="1:15" x14ac:dyDescent="0.15">
      <c r="A7346">
        <v>366</v>
      </c>
      <c r="B7346" t="s">
        <v>362</v>
      </c>
      <c r="C7346" t="s">
        <v>461</v>
      </c>
      <c r="D7346">
        <v>1</v>
      </c>
      <c r="E7346">
        <v>100000</v>
      </c>
      <c r="F7346">
        <v>18000000</v>
      </c>
      <c r="G7346">
        <v>18000000</v>
      </c>
      <c r="H7346">
        <v>-20104.533694424339</v>
      </c>
      <c r="I7346">
        <v>-4.5396136542217468E-6</v>
      </c>
      <c r="J7346">
        <v>-2.3755877220266492E-6</v>
      </c>
      <c r="K7346">
        <v>-1.5582164118371003E-3</v>
      </c>
      <c r="L7346">
        <v>-100.11169185385792</v>
      </c>
      <c r="M7346">
        <v>0</v>
      </c>
      <c r="O7346" t="s">
        <v>468</v>
      </c>
    </row>
    <row r="7347" spans="1:15" x14ac:dyDescent="0.15">
      <c r="A7347">
        <v>366</v>
      </c>
      <c r="B7347" t="s">
        <v>362</v>
      </c>
      <c r="C7347" t="s">
        <v>461</v>
      </c>
      <c r="D7347">
        <v>2</v>
      </c>
      <c r="E7347">
        <v>100000</v>
      </c>
      <c r="F7347">
        <v>27000000</v>
      </c>
      <c r="G7347">
        <v>27000000</v>
      </c>
      <c r="H7347">
        <v>-91065.72741728909</v>
      </c>
      <c r="I7347">
        <v>-2.8218867064320735E-6</v>
      </c>
      <c r="J7347">
        <v>-6.5786077423697641E-7</v>
      </c>
      <c r="K7347">
        <v>-7.0581150089970655E-3</v>
      </c>
      <c r="L7347">
        <v>-100.33728047191589</v>
      </c>
      <c r="M7347">
        <v>0</v>
      </c>
      <c r="O7347" t="s">
        <v>471</v>
      </c>
    </row>
    <row r="7348" spans="1:15" x14ac:dyDescent="0.15">
      <c r="A7348">
        <v>366</v>
      </c>
      <c r="B7348" t="s">
        <v>362</v>
      </c>
      <c r="C7348" t="s">
        <v>461</v>
      </c>
      <c r="D7348">
        <v>3</v>
      </c>
      <c r="E7348">
        <v>100000</v>
      </c>
      <c r="F7348">
        <v>40500000</v>
      </c>
      <c r="G7348">
        <v>40500000</v>
      </c>
      <c r="H7348">
        <v>2605800610.3778501</v>
      </c>
      <c r="I7348">
        <v>2.2883919535787491E-6</v>
      </c>
      <c r="J7348">
        <v>4.4524178857738462E-6</v>
      </c>
      <c r="K7348">
        <v>201.96445929964466</v>
      </c>
      <c r="L7348">
        <v>6334.0755811798763</v>
      </c>
      <c r="M7348">
        <v>0</v>
      </c>
      <c r="O7348" t="s">
        <v>472</v>
      </c>
    </row>
    <row r="7349" spans="1:15" x14ac:dyDescent="0.15">
      <c r="A7349">
        <v>366</v>
      </c>
      <c r="B7349" t="s">
        <v>362</v>
      </c>
      <c r="C7349" t="s">
        <v>464</v>
      </c>
      <c r="D7349">
        <v>1</v>
      </c>
      <c r="E7349">
        <v>100000</v>
      </c>
      <c r="F7349">
        <v>40500000</v>
      </c>
      <c r="G7349">
        <v>20300000</v>
      </c>
      <c r="H7349">
        <v>-26992.513484465802</v>
      </c>
      <c r="I7349">
        <v>-4.1046181866399446E-6</v>
      </c>
      <c r="J7349">
        <v>-1.9405922544448471E-6</v>
      </c>
      <c r="K7349">
        <v>-2.092074262826277E-3</v>
      </c>
      <c r="L7349">
        <v>-100.1329680467215</v>
      </c>
      <c r="M7349">
        <v>0</v>
      </c>
    </row>
    <row r="7350" spans="1:15" x14ac:dyDescent="0.15">
      <c r="A7350">
        <v>366</v>
      </c>
      <c r="B7350" t="s">
        <v>362</v>
      </c>
      <c r="C7350" t="s">
        <v>464</v>
      </c>
      <c r="D7350">
        <v>2</v>
      </c>
      <c r="E7350">
        <v>20300000</v>
      </c>
      <c r="F7350">
        <v>40500000</v>
      </c>
      <c r="G7350">
        <v>30400000</v>
      </c>
      <c r="H7350">
        <v>-253598.84899239321</v>
      </c>
      <c r="I7350">
        <v>-2.1606799895061764E-6</v>
      </c>
      <c r="J7350">
        <v>3.3459426889208278E-9</v>
      </c>
      <c r="K7350">
        <v>-1.9655362045653275E-2</v>
      </c>
      <c r="L7350">
        <v>-100.83420674010655</v>
      </c>
      <c r="M7350">
        <v>0</v>
      </c>
    </row>
    <row r="7351" spans="1:15" x14ac:dyDescent="0.15">
      <c r="A7351">
        <v>366</v>
      </c>
      <c r="B7351" t="s">
        <v>362</v>
      </c>
      <c r="C7351" t="s">
        <v>464</v>
      </c>
      <c r="D7351">
        <v>3</v>
      </c>
      <c r="E7351">
        <v>30400000</v>
      </c>
      <c r="F7351">
        <v>40500000</v>
      </c>
      <c r="G7351">
        <v>35450000</v>
      </c>
      <c r="H7351">
        <v>-5159475.6287893895</v>
      </c>
      <c r="I7351">
        <v>-1.1149960053272719E-6</v>
      </c>
      <c r="J7351">
        <v>1.0490299268678252E-6</v>
      </c>
      <c r="K7351">
        <v>-0.39988888692717173</v>
      </c>
      <c r="L7351">
        <v>-114.55423308544256</v>
      </c>
      <c r="M7351">
        <v>0</v>
      </c>
    </row>
    <row r="7352" spans="1:15" x14ac:dyDescent="0.15">
      <c r="A7352">
        <v>366</v>
      </c>
      <c r="B7352" t="s">
        <v>362</v>
      </c>
      <c r="C7352" t="s">
        <v>464</v>
      </c>
      <c r="D7352">
        <v>4</v>
      </c>
      <c r="E7352">
        <v>35450000</v>
      </c>
      <c r="F7352">
        <v>40500000</v>
      </c>
      <c r="G7352">
        <v>37975000</v>
      </c>
      <c r="H7352">
        <v>-7508036.4454650413</v>
      </c>
      <c r="I7352">
        <v>-3.6663078927484673E-8</v>
      </c>
      <c r="J7352">
        <v>2.1273628532676124E-6</v>
      </c>
      <c r="K7352">
        <v>-0.58191579013042605</v>
      </c>
      <c r="L7352">
        <v>-119.77099788140893</v>
      </c>
      <c r="M7352">
        <v>0</v>
      </c>
    </row>
    <row r="7353" spans="1:15" x14ac:dyDescent="0.15">
      <c r="A7353">
        <v>366</v>
      </c>
      <c r="B7353" t="s">
        <v>362</v>
      </c>
      <c r="C7353" t="s">
        <v>464</v>
      </c>
      <c r="D7353">
        <v>5</v>
      </c>
      <c r="E7353">
        <v>37975000</v>
      </c>
      <c r="F7353">
        <v>40500000</v>
      </c>
      <c r="G7353">
        <v>39237500</v>
      </c>
      <c r="H7353">
        <v>527921743.55842948</v>
      </c>
      <c r="I7353">
        <v>9.0403049633798502E-7</v>
      </c>
      <c r="J7353">
        <v>3.0680564285330821E-6</v>
      </c>
      <c r="K7353">
        <v>40.916956219011475</v>
      </c>
      <c r="L7353">
        <v>1245.4520383776476</v>
      </c>
      <c r="M7353">
        <v>0</v>
      </c>
    </row>
    <row r="7354" spans="1:15" x14ac:dyDescent="0.15">
      <c r="A7354">
        <v>366</v>
      </c>
      <c r="B7354" t="s">
        <v>362</v>
      </c>
      <c r="C7354" t="s">
        <v>464</v>
      </c>
      <c r="D7354">
        <v>6</v>
      </c>
      <c r="E7354">
        <v>37975000</v>
      </c>
      <c r="F7354">
        <v>39237500</v>
      </c>
      <c r="G7354">
        <v>38606250</v>
      </c>
      <c r="H7354">
        <v>144562329.42404217</v>
      </c>
      <c r="I7354">
        <v>3.8854489509193281E-7</v>
      </c>
      <c r="J7354">
        <v>2.5525708272870299E-6</v>
      </c>
      <c r="K7354">
        <v>11.204407805012449</v>
      </c>
      <c r="L7354">
        <v>274.45317642620603</v>
      </c>
      <c r="M7354">
        <v>0</v>
      </c>
    </row>
    <row r="7355" spans="1:15" x14ac:dyDescent="0.15">
      <c r="A7355">
        <v>366</v>
      </c>
      <c r="B7355" t="s">
        <v>362</v>
      </c>
      <c r="C7355" t="s">
        <v>464</v>
      </c>
      <c r="D7355">
        <v>7</v>
      </c>
      <c r="E7355">
        <v>37975000</v>
      </c>
      <c r="F7355">
        <v>38606250</v>
      </c>
      <c r="G7355">
        <v>38290625</v>
      </c>
      <c r="H7355">
        <v>46851615.834654838</v>
      </c>
      <c r="I7355">
        <v>1.6572823653618191E-7</v>
      </c>
      <c r="J7355">
        <v>2.329754168731279E-6</v>
      </c>
      <c r="K7355">
        <v>3.6312683409758888</v>
      </c>
      <c r="L7355">
        <v>22.357929218065355</v>
      </c>
      <c r="M7355">
        <v>0</v>
      </c>
    </row>
    <row r="7356" spans="1:15" x14ac:dyDescent="0.15">
      <c r="A7356">
        <v>366</v>
      </c>
      <c r="B7356" t="s">
        <v>362</v>
      </c>
      <c r="C7356" t="s">
        <v>464</v>
      </c>
      <c r="D7356">
        <v>8</v>
      </c>
      <c r="E7356">
        <v>37975000</v>
      </c>
      <c r="F7356">
        <v>38290625</v>
      </c>
      <c r="G7356">
        <v>38132812.5</v>
      </c>
      <c r="H7356">
        <v>15045428.856434464</v>
      </c>
      <c r="I7356">
        <v>6.2097949559691715E-8</v>
      </c>
      <c r="J7356">
        <v>2.2261238817547888E-6</v>
      </c>
      <c r="K7356">
        <v>1.1661068355803494</v>
      </c>
      <c r="L7356">
        <v>-60.544665158295196</v>
      </c>
      <c r="M7356">
        <v>0</v>
      </c>
    </row>
    <row r="7357" spans="1:15" x14ac:dyDescent="0.15">
      <c r="A7357">
        <v>366</v>
      </c>
      <c r="B7357" t="s">
        <v>362</v>
      </c>
      <c r="C7357" t="s">
        <v>464</v>
      </c>
      <c r="D7357">
        <v>9</v>
      </c>
      <c r="E7357">
        <v>38132812.5</v>
      </c>
      <c r="F7357">
        <v>38290625</v>
      </c>
      <c r="G7357">
        <v>38211718.75</v>
      </c>
      <c r="H7357">
        <v>29696859.21295806</v>
      </c>
      <c r="I7357">
        <v>1.1328945724848815E-7</v>
      </c>
      <c r="J7357">
        <v>2.2773153894435852E-6</v>
      </c>
      <c r="K7357">
        <v>2.3016765327156237</v>
      </c>
      <c r="L7357">
        <v>-22.283372262709172</v>
      </c>
      <c r="M7357">
        <v>0</v>
      </c>
    </row>
    <row r="7358" spans="1:15" x14ac:dyDescent="0.15">
      <c r="A7358">
        <v>366</v>
      </c>
      <c r="B7358" t="s">
        <v>362</v>
      </c>
      <c r="C7358" t="s">
        <v>464</v>
      </c>
      <c r="D7358">
        <v>10</v>
      </c>
      <c r="E7358">
        <v>38211718.75</v>
      </c>
      <c r="F7358">
        <v>38290625</v>
      </c>
      <c r="G7358">
        <v>38251171.875</v>
      </c>
      <c r="H7358">
        <v>37949089.867980614</v>
      </c>
      <c r="I7358">
        <v>1.3935106023650877E-7</v>
      </c>
      <c r="J7358">
        <v>2.3033769924316059E-6</v>
      </c>
      <c r="K7358">
        <v>2.9412716328241895</v>
      </c>
      <c r="L7358">
        <v>-0.78973268585483225</v>
      </c>
      <c r="M7358">
        <v>0</v>
      </c>
    </row>
    <row r="7359" spans="1:15" x14ac:dyDescent="0.15">
      <c r="A7359">
        <v>366</v>
      </c>
      <c r="B7359" t="s">
        <v>362</v>
      </c>
      <c r="C7359" t="s">
        <v>465</v>
      </c>
      <c r="D7359">
        <v>10</v>
      </c>
      <c r="E7359">
        <v>38211718.75</v>
      </c>
      <c r="F7359">
        <v>38290625</v>
      </c>
      <c r="G7359">
        <v>38251171.875</v>
      </c>
      <c r="H7359">
        <v>37949089.867980614</v>
      </c>
      <c r="I7359">
        <v>1.3935106023650877E-7</v>
      </c>
      <c r="J7359">
        <v>2.3033769924316059E-6</v>
      </c>
      <c r="K7359">
        <v>2.9412716328241895</v>
      </c>
      <c r="L7359">
        <v>-0.78973268585483225</v>
      </c>
      <c r="M7359">
        <v>0</v>
      </c>
      <c r="N7359" t="s">
        <v>466</v>
      </c>
      <c r="O7359" t="s">
        <v>467</v>
      </c>
    </row>
    <row r="7360" spans="1:15" x14ac:dyDescent="0.15">
      <c r="A7360">
        <v>367</v>
      </c>
      <c r="B7360" t="s">
        <v>363</v>
      </c>
      <c r="C7360" t="s">
        <v>461</v>
      </c>
      <c r="D7360">
        <v>0</v>
      </c>
      <c r="E7360">
        <v>100000</v>
      </c>
      <c r="F7360">
        <v>12000000</v>
      </c>
      <c r="G7360">
        <v>100000</v>
      </c>
      <c r="H7360">
        <v>1912.9082301092649</v>
      </c>
      <c r="I7360">
        <v>-4.5734081079728956E-5</v>
      </c>
      <c r="J7360">
        <v>-3.3336714673817549E-5</v>
      </c>
      <c r="K7360">
        <v>6.3231372138548186E-4</v>
      </c>
      <c r="L7360">
        <v>-98.087091769890733</v>
      </c>
      <c r="M7360">
        <v>0</v>
      </c>
      <c r="O7360" t="s">
        <v>462</v>
      </c>
    </row>
    <row r="7361" spans="1:15" x14ac:dyDescent="0.15">
      <c r="A7361">
        <v>367</v>
      </c>
      <c r="B7361" t="s">
        <v>363</v>
      </c>
      <c r="C7361" t="s">
        <v>461</v>
      </c>
      <c r="D7361">
        <v>0</v>
      </c>
      <c r="E7361">
        <v>100000</v>
      </c>
      <c r="F7361">
        <v>12000000</v>
      </c>
      <c r="G7361">
        <v>12000000</v>
      </c>
      <c r="H7361">
        <v>4.2486206154992451E+18</v>
      </c>
      <c r="I7361">
        <v>536.87090960263367</v>
      </c>
      <c r="J7361">
        <v>536.87092200000006</v>
      </c>
      <c r="K7361">
        <v>1404385777559.2058</v>
      </c>
      <c r="L7361">
        <v>35405171795727.039</v>
      </c>
      <c r="M7361">
        <v>5</v>
      </c>
      <c r="O7361" t="s">
        <v>463</v>
      </c>
    </row>
    <row r="7362" spans="1:15" x14ac:dyDescent="0.15">
      <c r="A7362">
        <v>367</v>
      </c>
      <c r="B7362" t="s">
        <v>363</v>
      </c>
      <c r="C7362" t="s">
        <v>464</v>
      </c>
      <c r="D7362">
        <v>1</v>
      </c>
      <c r="E7362">
        <v>100000</v>
      </c>
      <c r="F7362">
        <v>12000000</v>
      </c>
      <c r="G7362">
        <v>6050000</v>
      </c>
      <c r="H7362">
        <v>1.4339599688369398E+16</v>
      </c>
      <c r="I7362">
        <v>3.7022808176042683</v>
      </c>
      <c r="J7362">
        <v>3.7022932149706742</v>
      </c>
      <c r="K7362">
        <v>4739968964.2262859</v>
      </c>
      <c r="L7362">
        <v>237018176567.26279</v>
      </c>
      <c r="M7362">
        <v>0</v>
      </c>
    </row>
    <row r="7363" spans="1:15" x14ac:dyDescent="0.15">
      <c r="A7363">
        <v>367</v>
      </c>
      <c r="B7363" t="s">
        <v>363</v>
      </c>
      <c r="C7363" t="s">
        <v>464</v>
      </c>
      <c r="D7363">
        <v>2</v>
      </c>
      <c r="E7363">
        <v>100000</v>
      </c>
      <c r="F7363">
        <v>6050000</v>
      </c>
      <c r="G7363">
        <v>3075000</v>
      </c>
      <c r="H7363">
        <v>-14101.999477053952</v>
      </c>
      <c r="I7363">
        <v>-2.2010922677501552E-5</v>
      </c>
      <c r="J7363">
        <v>-9.6135562715901474E-6</v>
      </c>
      <c r="K7363">
        <v>-4.6614299776433993E-3</v>
      </c>
      <c r="L7363">
        <v>-100.45860160900989</v>
      </c>
      <c r="M7363">
        <v>0</v>
      </c>
    </row>
    <row r="7364" spans="1:15" x14ac:dyDescent="0.15">
      <c r="A7364">
        <v>367</v>
      </c>
      <c r="B7364" t="s">
        <v>363</v>
      </c>
      <c r="C7364" t="s">
        <v>464</v>
      </c>
      <c r="D7364">
        <v>3</v>
      </c>
      <c r="E7364">
        <v>3075000</v>
      </c>
      <c r="F7364">
        <v>6050000</v>
      </c>
      <c r="G7364">
        <v>4562500</v>
      </c>
      <c r="H7364">
        <v>-401266.69529446698</v>
      </c>
      <c r="I7364">
        <v>-9.8098592598804217E-6</v>
      </c>
      <c r="J7364">
        <v>2.5875071460309824E-6</v>
      </c>
      <c r="K7364">
        <v>-0.13263910593097603</v>
      </c>
      <c r="L7364">
        <v>-108.79488647220749</v>
      </c>
      <c r="M7364">
        <v>0</v>
      </c>
    </row>
    <row r="7365" spans="1:15" x14ac:dyDescent="0.15">
      <c r="A7365">
        <v>367</v>
      </c>
      <c r="B7365" t="s">
        <v>363</v>
      </c>
      <c r="C7365" t="s">
        <v>464</v>
      </c>
      <c r="D7365">
        <v>4</v>
      </c>
      <c r="E7365">
        <v>4562500</v>
      </c>
      <c r="F7365">
        <v>6050000</v>
      </c>
      <c r="G7365">
        <v>5306250</v>
      </c>
      <c r="H7365">
        <v>858792927108.98206</v>
      </c>
      <c r="I7365">
        <v>1.20626579364696E-3</v>
      </c>
      <c r="J7365">
        <v>1.2186631600528714E-3</v>
      </c>
      <c r="K7365">
        <v>283874.85771274759</v>
      </c>
      <c r="L7365">
        <v>16184454.574492006</v>
      </c>
      <c r="M7365">
        <v>0</v>
      </c>
    </row>
    <row r="7366" spans="1:15" x14ac:dyDescent="0.15">
      <c r="A7366">
        <v>367</v>
      </c>
      <c r="B7366" t="s">
        <v>363</v>
      </c>
      <c r="C7366" t="s">
        <v>464</v>
      </c>
      <c r="D7366">
        <v>5</v>
      </c>
      <c r="E7366">
        <v>4562500</v>
      </c>
      <c r="F7366">
        <v>5306250</v>
      </c>
      <c r="G7366">
        <v>4934375</v>
      </c>
      <c r="H7366">
        <v>2036111910.8986416</v>
      </c>
      <c r="I7366">
        <v>1.247810687469172E-5</v>
      </c>
      <c r="J7366">
        <v>2.4875473280603125E-5</v>
      </c>
      <c r="K7366">
        <v>673.03882082418841</v>
      </c>
      <c r="L7366">
        <v>41163.825933348024</v>
      </c>
      <c r="M7366">
        <v>0</v>
      </c>
    </row>
    <row r="7367" spans="1:15" x14ac:dyDescent="0.15">
      <c r="A7367">
        <v>367</v>
      </c>
      <c r="B7367" t="s">
        <v>363</v>
      </c>
      <c r="C7367" t="s">
        <v>464</v>
      </c>
      <c r="D7367">
        <v>6</v>
      </c>
      <c r="E7367">
        <v>4562500</v>
      </c>
      <c r="F7367">
        <v>4934375</v>
      </c>
      <c r="G7367">
        <v>4748437.5</v>
      </c>
      <c r="H7367">
        <v>-11074684.34025228</v>
      </c>
      <c r="I7367">
        <v>-6.0067473519425714E-6</v>
      </c>
      <c r="J7367">
        <v>6.3906190539688336E-6</v>
      </c>
      <c r="K7367">
        <v>-3.6607479429133138</v>
      </c>
      <c r="L7367">
        <v>-333.22796899511218</v>
      </c>
      <c r="M7367">
        <v>0</v>
      </c>
    </row>
    <row r="7368" spans="1:15" x14ac:dyDescent="0.15">
      <c r="A7368">
        <v>367</v>
      </c>
      <c r="B7368" t="s">
        <v>363</v>
      </c>
      <c r="C7368" t="s">
        <v>464</v>
      </c>
      <c r="D7368">
        <v>7</v>
      </c>
      <c r="E7368">
        <v>4748437.5</v>
      </c>
      <c r="F7368">
        <v>4934375</v>
      </c>
      <c r="G7368">
        <v>4841406.25</v>
      </c>
      <c r="H7368">
        <v>-87936790.39326857</v>
      </c>
      <c r="I7368">
        <v>-2.199192899470735E-6</v>
      </c>
      <c r="J7368">
        <v>1.019817350644067E-5</v>
      </c>
      <c r="K7368">
        <v>-29.067593680166599</v>
      </c>
      <c r="L7368">
        <v>-1916.3480991348035</v>
      </c>
      <c r="M7368">
        <v>0</v>
      </c>
    </row>
    <row r="7369" spans="1:15" x14ac:dyDescent="0.15">
      <c r="A7369">
        <v>367</v>
      </c>
      <c r="B7369" t="s">
        <v>363</v>
      </c>
      <c r="C7369" t="s">
        <v>464</v>
      </c>
      <c r="D7369">
        <v>8</v>
      </c>
      <c r="E7369">
        <v>4841406.25</v>
      </c>
      <c r="F7369">
        <v>4934375</v>
      </c>
      <c r="G7369">
        <v>4887890.625</v>
      </c>
      <c r="H7369">
        <v>313257290.61336362</v>
      </c>
      <c r="I7369">
        <v>2.9634078842841047E-6</v>
      </c>
      <c r="J7369">
        <v>1.536077429019551E-5</v>
      </c>
      <c r="K7369">
        <v>103.54750952561652</v>
      </c>
      <c r="L7369">
        <v>6308.8441138832486</v>
      </c>
      <c r="M7369">
        <v>0</v>
      </c>
    </row>
    <row r="7370" spans="1:15" x14ac:dyDescent="0.15">
      <c r="A7370">
        <v>367</v>
      </c>
      <c r="B7370" t="s">
        <v>363</v>
      </c>
      <c r="C7370" t="s">
        <v>464</v>
      </c>
      <c r="D7370">
        <v>9</v>
      </c>
      <c r="E7370">
        <v>4841406.25</v>
      </c>
      <c r="F7370">
        <v>4887890.625</v>
      </c>
      <c r="G7370">
        <v>4864648.4375</v>
      </c>
      <c r="H7370">
        <v>-20946076.755052768</v>
      </c>
      <c r="I7370">
        <v>-3.2261632279091343E-7</v>
      </c>
      <c r="J7370">
        <v>1.2074750083120492E-5</v>
      </c>
      <c r="K7370">
        <v>-6.9237465409706731</v>
      </c>
      <c r="L7370">
        <v>-530.57739987100081</v>
      </c>
      <c r="M7370">
        <v>0</v>
      </c>
    </row>
    <row r="7371" spans="1:15" x14ac:dyDescent="0.15">
      <c r="A7371">
        <v>367</v>
      </c>
      <c r="B7371" t="s">
        <v>363</v>
      </c>
      <c r="C7371" t="s">
        <v>464</v>
      </c>
      <c r="D7371">
        <v>10</v>
      </c>
      <c r="E7371">
        <v>4864648.4375</v>
      </c>
      <c r="F7371">
        <v>4887890.625</v>
      </c>
      <c r="G7371">
        <v>4876269.53125</v>
      </c>
      <c r="H7371">
        <v>103311521.47277513</v>
      </c>
      <c r="I7371">
        <v>1.2212803415560985E-6</v>
      </c>
      <c r="J7371">
        <v>1.3618646747467504E-5</v>
      </c>
      <c r="K7371">
        <v>34.149726357084681</v>
      </c>
      <c r="L7371">
        <v>2018.65896277255</v>
      </c>
      <c r="M7371">
        <v>0</v>
      </c>
    </row>
    <row r="7372" spans="1:15" x14ac:dyDescent="0.15">
      <c r="A7372">
        <v>367</v>
      </c>
      <c r="B7372" t="s">
        <v>363</v>
      </c>
      <c r="C7372" t="s">
        <v>464</v>
      </c>
      <c r="D7372">
        <v>11</v>
      </c>
      <c r="E7372">
        <v>4864648.4375</v>
      </c>
      <c r="F7372">
        <v>4876269.53125</v>
      </c>
      <c r="G7372">
        <v>4870458.984375</v>
      </c>
      <c r="H7372">
        <v>31769976.586607005</v>
      </c>
      <c r="I7372">
        <v>4.2602501056953025E-7</v>
      </c>
      <c r="J7372">
        <v>1.2823391416480935E-5</v>
      </c>
      <c r="K7372">
        <v>10.501597414665129</v>
      </c>
      <c r="L7372">
        <v>552.29943807203369</v>
      </c>
      <c r="M7372">
        <v>0</v>
      </c>
    </row>
    <row r="7373" spans="1:15" x14ac:dyDescent="0.15">
      <c r="A7373">
        <v>367</v>
      </c>
      <c r="B7373" t="s">
        <v>363</v>
      </c>
      <c r="C7373" t="s">
        <v>464</v>
      </c>
      <c r="D7373">
        <v>12</v>
      </c>
      <c r="E7373">
        <v>4864648.4375</v>
      </c>
      <c r="F7373">
        <v>4870458.984375</v>
      </c>
      <c r="G7373">
        <v>4867553.7109375</v>
      </c>
      <c r="H7373">
        <v>3209999.5104156756</v>
      </c>
      <c r="I7373">
        <v>4.6053239881361249E-8</v>
      </c>
      <c r="J7373">
        <v>1.2443419645792766E-5</v>
      </c>
      <c r="K7373">
        <v>1.0610685364454588</v>
      </c>
      <c r="L7373">
        <v>-34.053126045579397</v>
      </c>
      <c r="M7373">
        <v>0</v>
      </c>
    </row>
    <row r="7374" spans="1:15" x14ac:dyDescent="0.15">
      <c r="A7374">
        <v>367</v>
      </c>
      <c r="B7374" t="s">
        <v>363</v>
      </c>
      <c r="C7374" t="s">
        <v>464</v>
      </c>
      <c r="D7374">
        <v>13</v>
      </c>
      <c r="E7374">
        <v>4867553.7109375</v>
      </c>
      <c r="F7374">
        <v>4870458.984375</v>
      </c>
      <c r="G7374">
        <v>4869006.34765625</v>
      </c>
      <c r="H7374">
        <v>16920967.541455355</v>
      </c>
      <c r="I7374">
        <v>2.3460375348677862E-7</v>
      </c>
      <c r="J7374">
        <v>1.2631970159398184E-5</v>
      </c>
      <c r="K7374">
        <v>5.5932426800053232</v>
      </c>
      <c r="L7374">
        <v>247.52403947060881</v>
      </c>
      <c r="M7374">
        <v>0</v>
      </c>
    </row>
    <row r="7375" spans="1:15" x14ac:dyDescent="0.15">
      <c r="A7375">
        <v>367</v>
      </c>
      <c r="B7375" t="s">
        <v>363</v>
      </c>
      <c r="C7375" t="s">
        <v>464</v>
      </c>
      <c r="D7375">
        <v>14</v>
      </c>
      <c r="E7375">
        <v>4867553.7109375</v>
      </c>
      <c r="F7375">
        <v>4869006.34765625</v>
      </c>
      <c r="G7375">
        <v>4868280.029296875</v>
      </c>
      <c r="H7375">
        <v>9925546.6880946774</v>
      </c>
      <c r="I7375">
        <v>1.3997213641982518E-7</v>
      </c>
      <c r="J7375">
        <v>1.253733854233123E-5</v>
      </c>
      <c r="K7375">
        <v>3.2808993470512715</v>
      </c>
      <c r="L7375">
        <v>103.8819999746034</v>
      </c>
      <c r="M7375">
        <v>0</v>
      </c>
    </row>
    <row r="7376" spans="1:15" x14ac:dyDescent="0.15">
      <c r="A7376">
        <v>367</v>
      </c>
      <c r="B7376" t="s">
        <v>363</v>
      </c>
      <c r="C7376" t="s">
        <v>464</v>
      </c>
      <c r="D7376">
        <v>15</v>
      </c>
      <c r="E7376">
        <v>4867553.7109375</v>
      </c>
      <c r="F7376">
        <v>4868280.029296875</v>
      </c>
      <c r="G7376">
        <v>4867916.8701171875</v>
      </c>
      <c r="H7376">
        <v>6533121.5465299729</v>
      </c>
      <c r="I7376">
        <v>9.2924535775780695E-8</v>
      </c>
      <c r="J7376">
        <v>1.2490290941687186E-5</v>
      </c>
      <c r="K7376">
        <v>2.1595298364700333</v>
      </c>
      <c r="L7376">
        <v>34.207746780455977</v>
      </c>
      <c r="M7376">
        <v>0</v>
      </c>
    </row>
    <row r="7377" spans="1:15" x14ac:dyDescent="0.15">
      <c r="A7377">
        <v>367</v>
      </c>
      <c r="B7377" t="s">
        <v>363</v>
      </c>
      <c r="C7377" t="s">
        <v>464</v>
      </c>
      <c r="D7377">
        <v>16</v>
      </c>
      <c r="E7377">
        <v>4867553.7109375</v>
      </c>
      <c r="F7377">
        <v>4867916.8701171875</v>
      </c>
      <c r="G7377">
        <v>4867735.2905273438</v>
      </c>
      <c r="H7377">
        <v>4862924.895854271</v>
      </c>
      <c r="I7377">
        <v>6.9466771281322286E-8</v>
      </c>
      <c r="J7377">
        <v>1.2466833177192727E-5</v>
      </c>
      <c r="K7377">
        <v>1.6074446694915856</v>
      </c>
      <c r="L7377">
        <v>-9.8822026794139858E-2</v>
      </c>
      <c r="M7377">
        <v>0</v>
      </c>
    </row>
    <row r="7378" spans="1:15" x14ac:dyDescent="0.15">
      <c r="A7378">
        <v>367</v>
      </c>
      <c r="B7378" t="s">
        <v>363</v>
      </c>
      <c r="C7378" t="s">
        <v>465</v>
      </c>
      <c r="D7378">
        <v>16</v>
      </c>
      <c r="E7378">
        <v>4867553.7109375</v>
      </c>
      <c r="F7378">
        <v>4867916.8701171875</v>
      </c>
      <c r="G7378">
        <v>4867735.2905273438</v>
      </c>
      <c r="H7378">
        <v>4862924.895854271</v>
      </c>
      <c r="I7378">
        <v>6.9466771281322286E-8</v>
      </c>
      <c r="J7378">
        <v>1.2466833177192727E-5</v>
      </c>
      <c r="K7378">
        <v>1.6074446694915856</v>
      </c>
      <c r="L7378">
        <v>-9.8822026794139858E-2</v>
      </c>
      <c r="M7378">
        <v>0</v>
      </c>
      <c r="N7378" t="s">
        <v>466</v>
      </c>
      <c r="O7378" t="s">
        <v>467</v>
      </c>
    </row>
    <row r="7379" spans="1:15" x14ac:dyDescent="0.15">
      <c r="A7379">
        <v>368</v>
      </c>
      <c r="B7379" t="s">
        <v>364</v>
      </c>
      <c r="C7379" t="s">
        <v>461</v>
      </c>
      <c r="D7379">
        <v>0</v>
      </c>
      <c r="E7379">
        <v>100000</v>
      </c>
      <c r="F7379">
        <v>12000000</v>
      </c>
      <c r="G7379">
        <v>100000</v>
      </c>
      <c r="H7379">
        <v>4187.8767488813373</v>
      </c>
      <c r="I7379">
        <v>-1.2929779290184011E-4</v>
      </c>
      <c r="J7379">
        <v>-6.5776188157350718E-5</v>
      </c>
      <c r="K7379">
        <v>1.1959912178537092E-3</v>
      </c>
      <c r="L7379">
        <v>-95.812123251118663</v>
      </c>
      <c r="M7379">
        <v>0</v>
      </c>
      <c r="O7379" t="s">
        <v>462</v>
      </c>
    </row>
    <row r="7380" spans="1:15" x14ac:dyDescent="0.15">
      <c r="A7380">
        <v>368</v>
      </c>
      <c r="B7380" t="s">
        <v>364</v>
      </c>
      <c r="C7380" t="s">
        <v>461</v>
      </c>
      <c r="D7380">
        <v>0</v>
      </c>
      <c r="E7380">
        <v>100000</v>
      </c>
      <c r="F7380">
        <v>12000000</v>
      </c>
      <c r="G7380">
        <v>12000000</v>
      </c>
      <c r="H7380">
        <v>3.3369189149244928E+17</v>
      </c>
      <c r="I7380">
        <v>536.87085847839535</v>
      </c>
      <c r="J7380">
        <v>536.87092200000006</v>
      </c>
      <c r="K7380">
        <v>95297114892.544907</v>
      </c>
      <c r="L7380">
        <v>2780765762337.0771</v>
      </c>
      <c r="M7380">
        <v>5</v>
      </c>
      <c r="O7380" t="s">
        <v>463</v>
      </c>
    </row>
    <row r="7381" spans="1:15" x14ac:dyDescent="0.15">
      <c r="A7381">
        <v>368</v>
      </c>
      <c r="B7381" t="s">
        <v>364</v>
      </c>
      <c r="C7381" t="s">
        <v>464</v>
      </c>
      <c r="D7381">
        <v>1</v>
      </c>
      <c r="E7381">
        <v>100000</v>
      </c>
      <c r="F7381">
        <v>12000000</v>
      </c>
      <c r="G7381">
        <v>6050000</v>
      </c>
      <c r="H7381">
        <v>173427203.99073154</v>
      </c>
      <c r="I7381">
        <v>1.0644338853701014E-5</v>
      </c>
      <c r="J7381">
        <v>7.4165943598190421E-5</v>
      </c>
      <c r="K7381">
        <v>49.528060482019647</v>
      </c>
      <c r="L7381">
        <v>2766.5653552187032</v>
      </c>
      <c r="M7381">
        <v>0</v>
      </c>
    </row>
    <row r="7382" spans="1:15" x14ac:dyDescent="0.15">
      <c r="A7382">
        <v>368</v>
      </c>
      <c r="B7382" t="s">
        <v>364</v>
      </c>
      <c r="C7382" t="s">
        <v>464</v>
      </c>
      <c r="D7382">
        <v>2</v>
      </c>
      <c r="E7382">
        <v>100000</v>
      </c>
      <c r="F7382">
        <v>6050000</v>
      </c>
      <c r="G7382">
        <v>3075000</v>
      </c>
      <c r="H7382">
        <v>13598.763992206003</v>
      </c>
      <c r="I7382">
        <v>-9.0409551526213217E-5</v>
      </c>
      <c r="J7382">
        <v>-2.6887946781723813E-5</v>
      </c>
      <c r="K7382">
        <v>3.8835914434893664E-3</v>
      </c>
      <c r="L7382">
        <v>-99.557763772611182</v>
      </c>
      <c r="M7382">
        <v>0</v>
      </c>
    </row>
    <row r="7383" spans="1:15" x14ac:dyDescent="0.15">
      <c r="A7383">
        <v>368</v>
      </c>
      <c r="B7383" t="s">
        <v>364</v>
      </c>
      <c r="C7383" t="s">
        <v>464</v>
      </c>
      <c r="D7383">
        <v>3</v>
      </c>
      <c r="E7383">
        <v>3075000</v>
      </c>
      <c r="F7383">
        <v>6050000</v>
      </c>
      <c r="G7383">
        <v>4562500</v>
      </c>
      <c r="H7383">
        <v>36961.750628317721</v>
      </c>
      <c r="I7383">
        <v>-7.0733269665535157E-5</v>
      </c>
      <c r="J7383">
        <v>-7.2116649210457466E-6</v>
      </c>
      <c r="K7383">
        <v>1.0555690102335287E-2</v>
      </c>
      <c r="L7383">
        <v>-99.189879438283441</v>
      </c>
      <c r="M7383">
        <v>0</v>
      </c>
    </row>
    <row r="7384" spans="1:15" x14ac:dyDescent="0.15">
      <c r="A7384">
        <v>368</v>
      </c>
      <c r="B7384" t="s">
        <v>364</v>
      </c>
      <c r="C7384" t="s">
        <v>464</v>
      </c>
      <c r="D7384">
        <v>4</v>
      </c>
      <c r="E7384">
        <v>4562500</v>
      </c>
      <c r="F7384">
        <v>6050000</v>
      </c>
      <c r="G7384">
        <v>5306250</v>
      </c>
      <c r="H7384">
        <v>-70518.924835703059</v>
      </c>
      <c r="I7384">
        <v>-6.0709405542394877E-5</v>
      </c>
      <c r="J7384">
        <v>2.8121992020945295E-6</v>
      </c>
      <c r="K7384">
        <v>-2.0139087144461817E-2</v>
      </c>
      <c r="L7384">
        <v>-101.32897855991902</v>
      </c>
      <c r="M7384">
        <v>0</v>
      </c>
    </row>
    <row r="7385" spans="1:15" x14ac:dyDescent="0.15">
      <c r="A7385">
        <v>368</v>
      </c>
      <c r="B7385" t="s">
        <v>364</v>
      </c>
      <c r="C7385" t="s">
        <v>464</v>
      </c>
      <c r="D7385">
        <v>5</v>
      </c>
      <c r="E7385">
        <v>5306250</v>
      </c>
      <c r="F7385">
        <v>6050000</v>
      </c>
      <c r="G7385">
        <v>5678125</v>
      </c>
      <c r="H7385">
        <v>-152235.67431243727</v>
      </c>
      <c r="I7385">
        <v>-5.2784959395976422E-5</v>
      </c>
      <c r="J7385">
        <v>1.0736645348512985E-5</v>
      </c>
      <c r="K7385">
        <v>-4.3476095510773471E-2</v>
      </c>
      <c r="L7385">
        <v>-102.6810905767738</v>
      </c>
      <c r="M7385">
        <v>0</v>
      </c>
    </row>
    <row r="7386" spans="1:15" x14ac:dyDescent="0.15">
      <c r="A7386">
        <v>368</v>
      </c>
      <c r="B7386" t="s">
        <v>364</v>
      </c>
      <c r="C7386" t="s">
        <v>464</v>
      </c>
      <c r="D7386">
        <v>6</v>
      </c>
      <c r="E7386">
        <v>5678125</v>
      </c>
      <c r="F7386">
        <v>6050000</v>
      </c>
      <c r="G7386">
        <v>5864062.5</v>
      </c>
      <c r="H7386">
        <v>-734749.90118891664</v>
      </c>
      <c r="I7386">
        <v>-4.2329992814384043E-5</v>
      </c>
      <c r="J7386">
        <v>2.1191611930105367E-5</v>
      </c>
      <c r="K7386">
        <v>-0.20983292533037351</v>
      </c>
      <c r="L7386">
        <v>-112.52970788065299</v>
      </c>
      <c r="M7386">
        <v>0</v>
      </c>
    </row>
    <row r="7387" spans="1:15" x14ac:dyDescent="0.15">
      <c r="A7387">
        <v>368</v>
      </c>
      <c r="B7387" t="s">
        <v>364</v>
      </c>
      <c r="C7387" t="s">
        <v>464</v>
      </c>
      <c r="D7387">
        <v>7</v>
      </c>
      <c r="E7387">
        <v>5864062.5</v>
      </c>
      <c r="F7387">
        <v>6050000</v>
      </c>
      <c r="G7387">
        <v>5957031.25</v>
      </c>
      <c r="H7387">
        <v>-59269550.313798055</v>
      </c>
      <c r="I7387">
        <v>-2.6982472532986081E-5</v>
      </c>
      <c r="J7387">
        <v>3.6539132211503325E-5</v>
      </c>
      <c r="K7387">
        <v>-16.926444093746554</v>
      </c>
      <c r="L7387">
        <v>-1094.9511396939215</v>
      </c>
      <c r="M7387">
        <v>0</v>
      </c>
    </row>
    <row r="7388" spans="1:15" x14ac:dyDescent="0.15">
      <c r="A7388">
        <v>368</v>
      </c>
      <c r="B7388" t="s">
        <v>364</v>
      </c>
      <c r="C7388" t="s">
        <v>464</v>
      </c>
      <c r="D7388">
        <v>8</v>
      </c>
      <c r="E7388">
        <v>5957031.25</v>
      </c>
      <c r="F7388">
        <v>6050000</v>
      </c>
      <c r="G7388">
        <v>6003515.625</v>
      </c>
      <c r="H7388">
        <v>-123708204.07089928</v>
      </c>
      <c r="I7388">
        <v>-1.1479518771469579E-5</v>
      </c>
      <c r="J7388">
        <v>5.2042085973019828E-5</v>
      </c>
      <c r="K7388">
        <v>-35.329102195944849</v>
      </c>
      <c r="L7388">
        <v>-2160.5960207007752</v>
      </c>
      <c r="M7388">
        <v>0</v>
      </c>
    </row>
    <row r="7389" spans="1:15" x14ac:dyDescent="0.15">
      <c r="A7389">
        <v>368</v>
      </c>
      <c r="B7389" t="s">
        <v>364</v>
      </c>
      <c r="C7389" t="s">
        <v>464</v>
      </c>
      <c r="D7389">
        <v>9</v>
      </c>
      <c r="E7389">
        <v>6003515.625</v>
      </c>
      <c r="F7389">
        <v>6050000</v>
      </c>
      <c r="G7389">
        <v>6026757.8125</v>
      </c>
      <c r="H7389">
        <v>-19833065.410867404</v>
      </c>
      <c r="I7389">
        <v>-1.399407702170694E-6</v>
      </c>
      <c r="J7389">
        <v>6.2122197042318713E-5</v>
      </c>
      <c r="K7389">
        <v>-5.6640091093539704</v>
      </c>
      <c r="L7389">
        <v>-429.08349775947471</v>
      </c>
      <c r="M7389">
        <v>0</v>
      </c>
    </row>
    <row r="7390" spans="1:15" x14ac:dyDescent="0.15">
      <c r="A7390">
        <v>368</v>
      </c>
      <c r="B7390" t="s">
        <v>364</v>
      </c>
      <c r="C7390" t="s">
        <v>464</v>
      </c>
      <c r="D7390">
        <v>10</v>
      </c>
      <c r="E7390">
        <v>6026757.8125</v>
      </c>
      <c r="F7390">
        <v>6050000</v>
      </c>
      <c r="G7390">
        <v>6038378.90625</v>
      </c>
      <c r="H7390">
        <v>66394860.867804706</v>
      </c>
      <c r="I7390">
        <v>4.354548445645228E-6</v>
      </c>
      <c r="J7390">
        <v>6.7876153190134635E-5</v>
      </c>
      <c r="K7390">
        <v>18.961319845366667</v>
      </c>
      <c r="L7390">
        <v>999.54777430550064</v>
      </c>
      <c r="M7390">
        <v>0</v>
      </c>
    </row>
    <row r="7391" spans="1:15" x14ac:dyDescent="0.15">
      <c r="A7391">
        <v>368</v>
      </c>
      <c r="B7391" t="s">
        <v>364</v>
      </c>
      <c r="C7391" t="s">
        <v>464</v>
      </c>
      <c r="D7391">
        <v>11</v>
      </c>
      <c r="E7391">
        <v>6026757.8125</v>
      </c>
      <c r="F7391">
        <v>6038378.90625</v>
      </c>
      <c r="G7391">
        <v>6032568.359375</v>
      </c>
      <c r="H7391">
        <v>20799078.841555808</v>
      </c>
      <c r="I7391">
        <v>1.4135480072150543E-6</v>
      </c>
      <c r="J7391">
        <v>6.4935152751704461E-5</v>
      </c>
      <c r="K7391">
        <v>5.9398872329736969</v>
      </c>
      <c r="L7391">
        <v>244.77982846614077</v>
      </c>
      <c r="M7391">
        <v>0</v>
      </c>
    </row>
    <row r="7392" spans="1:15" x14ac:dyDescent="0.15">
      <c r="A7392">
        <v>368</v>
      </c>
      <c r="B7392" t="s">
        <v>364</v>
      </c>
      <c r="C7392" t="s">
        <v>464</v>
      </c>
      <c r="D7392">
        <v>12</v>
      </c>
      <c r="E7392">
        <v>6026757.8125</v>
      </c>
      <c r="F7392">
        <v>6032568.359375</v>
      </c>
      <c r="G7392">
        <v>6029663.0859375</v>
      </c>
      <c r="H7392">
        <v>-123952.820109051</v>
      </c>
      <c r="I7392">
        <v>-8.5813594364524083E-9</v>
      </c>
      <c r="J7392">
        <v>6.3513023385052954E-5</v>
      </c>
      <c r="K7392">
        <v>-3.5398960659055963E-2</v>
      </c>
      <c r="L7392">
        <v>-102.05571718257586</v>
      </c>
      <c r="M7392">
        <v>0</v>
      </c>
    </row>
    <row r="7393" spans="1:15" x14ac:dyDescent="0.15">
      <c r="A7393">
        <v>368</v>
      </c>
      <c r="B7393" t="s">
        <v>364</v>
      </c>
      <c r="C7393" t="s">
        <v>464</v>
      </c>
      <c r="D7393">
        <v>13</v>
      </c>
      <c r="E7393">
        <v>6029663.0859375</v>
      </c>
      <c r="F7393">
        <v>6032568.359375</v>
      </c>
      <c r="G7393">
        <v>6031115.72265625</v>
      </c>
      <c r="H7393">
        <v>10184201.482236721</v>
      </c>
      <c r="I7393">
        <v>6.9852714812290869E-7</v>
      </c>
      <c r="J7393">
        <v>6.4220131892612315E-5</v>
      </c>
      <c r="K7393">
        <v>2.9084465145401945</v>
      </c>
      <c r="L7393">
        <v>68.860986102109649</v>
      </c>
      <c r="M7393">
        <v>0</v>
      </c>
    </row>
    <row r="7394" spans="1:15" x14ac:dyDescent="0.15">
      <c r="A7394">
        <v>368</v>
      </c>
      <c r="B7394" t="s">
        <v>364</v>
      </c>
      <c r="C7394" t="s">
        <v>464</v>
      </c>
      <c r="D7394">
        <v>14</v>
      </c>
      <c r="E7394">
        <v>6029663.0859375</v>
      </c>
      <c r="F7394">
        <v>6031115.72265625</v>
      </c>
      <c r="G7394">
        <v>6030389.404296875</v>
      </c>
      <c r="H7394">
        <v>4991993.2390690558</v>
      </c>
      <c r="I7394">
        <v>3.4398949354720479E-7</v>
      </c>
      <c r="J7394">
        <v>6.3865594238036612E-5</v>
      </c>
      <c r="K7394">
        <v>1.4256341414790887</v>
      </c>
      <c r="L7394">
        <v>-17.219388261857912</v>
      </c>
      <c r="M7394">
        <v>0</v>
      </c>
    </row>
    <row r="7395" spans="1:15" x14ac:dyDescent="0.15">
      <c r="A7395">
        <v>368</v>
      </c>
      <c r="B7395" t="s">
        <v>364</v>
      </c>
      <c r="C7395" t="s">
        <v>464</v>
      </c>
      <c r="D7395">
        <v>15</v>
      </c>
      <c r="E7395">
        <v>6030389.404296875</v>
      </c>
      <c r="F7395">
        <v>6031115.72265625</v>
      </c>
      <c r="G7395">
        <v>6030752.5634765625</v>
      </c>
      <c r="H7395">
        <v>7578618.8577465229</v>
      </c>
      <c r="I7395">
        <v>5.2101724315452649E-7</v>
      </c>
      <c r="J7395">
        <v>6.4042621987643933E-5</v>
      </c>
      <c r="K7395">
        <v>2.164333417822411</v>
      </c>
      <c r="L7395">
        <v>25.666221221612485</v>
      </c>
      <c r="M7395">
        <v>0</v>
      </c>
    </row>
    <row r="7396" spans="1:15" x14ac:dyDescent="0.15">
      <c r="A7396">
        <v>368</v>
      </c>
      <c r="B7396" t="s">
        <v>364</v>
      </c>
      <c r="C7396" t="s">
        <v>464</v>
      </c>
      <c r="D7396">
        <v>16</v>
      </c>
      <c r="E7396">
        <v>6030389.404296875</v>
      </c>
      <c r="F7396">
        <v>6030752.5634765625</v>
      </c>
      <c r="G7396">
        <v>6030570.9838867188</v>
      </c>
      <c r="H7396">
        <v>6282879.7211788474</v>
      </c>
      <c r="I7396">
        <v>4.32439092984654E-7</v>
      </c>
      <c r="J7396">
        <v>6.3954043837474061E-5</v>
      </c>
      <c r="K7396">
        <v>1.7942908590536408</v>
      </c>
      <c r="L7396">
        <v>4.1838283301246371</v>
      </c>
      <c r="M7396">
        <v>0</v>
      </c>
    </row>
    <row r="7397" spans="1:15" x14ac:dyDescent="0.15">
      <c r="A7397">
        <v>368</v>
      </c>
      <c r="B7397" t="s">
        <v>364</v>
      </c>
      <c r="C7397" t="s">
        <v>464</v>
      </c>
      <c r="D7397">
        <v>17</v>
      </c>
      <c r="E7397">
        <v>6030389.404296875</v>
      </c>
      <c r="F7397">
        <v>6030570.9838867188</v>
      </c>
      <c r="G7397">
        <v>6030480.1940917969</v>
      </c>
      <c r="H7397">
        <v>5636840.2855114248</v>
      </c>
      <c r="I7397">
        <v>3.8819891698951218E-7</v>
      </c>
      <c r="J7397">
        <v>6.3909803661478919E-5</v>
      </c>
      <c r="K7397">
        <v>1.6097922365352499</v>
      </c>
      <c r="L7397">
        <v>-6.5275052054068663</v>
      </c>
      <c r="M7397">
        <v>0</v>
      </c>
    </row>
    <row r="7398" spans="1:15" x14ac:dyDescent="0.15">
      <c r="A7398">
        <v>368</v>
      </c>
      <c r="B7398" t="s">
        <v>364</v>
      </c>
      <c r="C7398" t="s">
        <v>464</v>
      </c>
      <c r="D7398">
        <v>18</v>
      </c>
      <c r="E7398">
        <v>6030480.1940917969</v>
      </c>
      <c r="F7398">
        <v>6030570.9838867188</v>
      </c>
      <c r="G7398">
        <v>6030525.5889892578</v>
      </c>
      <c r="H7398">
        <v>5959710.9045939036</v>
      </c>
      <c r="I7398">
        <v>4.1031515958142009E-7</v>
      </c>
      <c r="J7398">
        <v>6.3931919904070827E-5</v>
      </c>
      <c r="K7398">
        <v>1.7019989675544431</v>
      </c>
      <c r="L7398">
        <v>-1.1742705233628417</v>
      </c>
      <c r="M7398">
        <v>0</v>
      </c>
    </row>
    <row r="7399" spans="1:15" x14ac:dyDescent="0.15">
      <c r="A7399">
        <v>368</v>
      </c>
      <c r="B7399" t="s">
        <v>364</v>
      </c>
      <c r="C7399" t="s">
        <v>464</v>
      </c>
      <c r="D7399">
        <v>19</v>
      </c>
      <c r="E7399">
        <v>6030525.5889892578</v>
      </c>
      <c r="F7399">
        <v>6030570.9838867188</v>
      </c>
      <c r="G7399">
        <v>6030548.2864379883</v>
      </c>
      <c r="H7399">
        <v>6121258.0319342297</v>
      </c>
      <c r="I7399">
        <v>4.2137616476471684E-7</v>
      </c>
      <c r="J7399">
        <v>6.3942980909254124E-5</v>
      </c>
      <c r="K7399">
        <v>1.7481342664550459</v>
      </c>
      <c r="L7399">
        <v>1.5041707849390278</v>
      </c>
      <c r="M7399">
        <v>0</v>
      </c>
    </row>
    <row r="7400" spans="1:15" x14ac:dyDescent="0.15">
      <c r="A7400">
        <v>368</v>
      </c>
      <c r="B7400" t="s">
        <v>364</v>
      </c>
      <c r="C7400" t="s">
        <v>464</v>
      </c>
      <c r="D7400">
        <v>20</v>
      </c>
      <c r="E7400">
        <v>6030525.5889892578</v>
      </c>
      <c r="F7400">
        <v>6030548.2864379883</v>
      </c>
      <c r="G7400">
        <v>6030536.937713623</v>
      </c>
      <c r="H7400">
        <v>6040475.1488325838</v>
      </c>
      <c r="I7400">
        <v>4.1584542181595681E-7</v>
      </c>
      <c r="J7400">
        <v>6.3937450166305364E-5</v>
      </c>
      <c r="K7400">
        <v>1.7250639555228344</v>
      </c>
      <c r="L7400">
        <v>0.16479811369381411</v>
      </c>
      <c r="M7400">
        <v>0</v>
      </c>
    </row>
    <row r="7401" spans="1:15" x14ac:dyDescent="0.15">
      <c r="A7401">
        <v>368</v>
      </c>
      <c r="B7401" t="s">
        <v>364</v>
      </c>
      <c r="C7401" t="s">
        <v>465</v>
      </c>
      <c r="D7401">
        <v>20</v>
      </c>
      <c r="E7401">
        <v>6030525.5889892578</v>
      </c>
      <c r="F7401">
        <v>6030548.2864379883</v>
      </c>
      <c r="G7401">
        <v>6030536.937713623</v>
      </c>
      <c r="H7401">
        <v>6040475.1488325838</v>
      </c>
      <c r="I7401">
        <v>4.1584542181595681E-7</v>
      </c>
      <c r="J7401">
        <v>6.3937450166305364E-5</v>
      </c>
      <c r="K7401">
        <v>1.7250639555228344</v>
      </c>
      <c r="L7401">
        <v>0.16479811369381411</v>
      </c>
      <c r="M7401">
        <v>0</v>
      </c>
      <c r="N7401" t="s">
        <v>466</v>
      </c>
      <c r="O7401" t="s">
        <v>467</v>
      </c>
    </row>
    <row r="7402" spans="1:15" x14ac:dyDescent="0.15">
      <c r="A7402">
        <v>369</v>
      </c>
      <c r="B7402" t="s">
        <v>365</v>
      </c>
      <c r="C7402" t="s">
        <v>461</v>
      </c>
      <c r="D7402">
        <v>0</v>
      </c>
      <c r="E7402">
        <v>100000</v>
      </c>
      <c r="F7402">
        <v>12000000</v>
      </c>
      <c r="G7402">
        <v>100000</v>
      </c>
      <c r="H7402">
        <v>26074.655359775195</v>
      </c>
      <c r="I7402">
        <v>-7.5750011878538949E-5</v>
      </c>
      <c r="J7402">
        <v>-1.3021307023461919E-5</v>
      </c>
      <c r="K7402">
        <v>1.6631034553237719E-2</v>
      </c>
      <c r="L7402">
        <v>-73.925344640224807</v>
      </c>
      <c r="M7402">
        <v>0</v>
      </c>
      <c r="O7402" t="s">
        <v>462</v>
      </c>
    </row>
    <row r="7403" spans="1:15" x14ac:dyDescent="0.15">
      <c r="A7403">
        <v>369</v>
      </c>
      <c r="B7403" t="s">
        <v>365</v>
      </c>
      <c r="C7403" t="s">
        <v>461</v>
      </c>
      <c r="D7403">
        <v>0</v>
      </c>
      <c r="E7403">
        <v>100000</v>
      </c>
      <c r="F7403">
        <v>12000000</v>
      </c>
      <c r="G7403">
        <v>12000000</v>
      </c>
      <c r="H7403">
        <v>3.402698624994576E+17</v>
      </c>
      <c r="I7403">
        <v>536.87085927129522</v>
      </c>
      <c r="J7403">
        <v>536.87092200000006</v>
      </c>
      <c r="K7403">
        <v>217032200908.16638</v>
      </c>
      <c r="L7403">
        <v>2835582187395.48</v>
      </c>
      <c r="M7403">
        <v>5</v>
      </c>
      <c r="O7403" t="s">
        <v>463</v>
      </c>
    </row>
    <row r="7404" spans="1:15" x14ac:dyDescent="0.15">
      <c r="A7404">
        <v>369</v>
      </c>
      <c r="B7404" t="s">
        <v>365</v>
      </c>
      <c r="C7404" t="s">
        <v>464</v>
      </c>
      <c r="D7404">
        <v>1</v>
      </c>
      <c r="E7404">
        <v>100000</v>
      </c>
      <c r="F7404">
        <v>12000000</v>
      </c>
      <c r="G7404">
        <v>6050000</v>
      </c>
      <c r="H7404">
        <v>3.402698624994576E+17</v>
      </c>
      <c r="I7404">
        <v>536.87085927129522</v>
      </c>
      <c r="J7404">
        <v>536.87092200000006</v>
      </c>
      <c r="K7404">
        <v>217032200908.16638</v>
      </c>
      <c r="L7404">
        <v>5624295247824.9189</v>
      </c>
      <c r="M7404">
        <v>5</v>
      </c>
    </row>
    <row r="7405" spans="1:15" x14ac:dyDescent="0.15">
      <c r="A7405">
        <v>369</v>
      </c>
      <c r="B7405" t="s">
        <v>365</v>
      </c>
      <c r="C7405" t="s">
        <v>464</v>
      </c>
      <c r="D7405">
        <v>2</v>
      </c>
      <c r="E7405">
        <v>100000</v>
      </c>
      <c r="F7405">
        <v>6050000</v>
      </c>
      <c r="G7405">
        <v>3075000</v>
      </c>
      <c r="H7405">
        <v>2308378760238745.5</v>
      </c>
      <c r="I7405">
        <v>6.8641819951223146</v>
      </c>
      <c r="J7405">
        <v>6.86424472382717</v>
      </c>
      <c r="K7405">
        <v>1472338805.394727</v>
      </c>
      <c r="L7405">
        <v>75069227875.243759</v>
      </c>
      <c r="M7405">
        <v>0</v>
      </c>
    </row>
    <row r="7406" spans="1:15" x14ac:dyDescent="0.15">
      <c r="A7406">
        <v>369</v>
      </c>
      <c r="B7406" t="s">
        <v>365</v>
      </c>
      <c r="C7406" t="s">
        <v>464</v>
      </c>
      <c r="D7406">
        <v>3</v>
      </c>
      <c r="E7406">
        <v>100000</v>
      </c>
      <c r="F7406">
        <v>3075000</v>
      </c>
      <c r="G7406">
        <v>1587500</v>
      </c>
      <c r="H7406">
        <v>-181318.98465562498</v>
      </c>
      <c r="I7406">
        <v>-5.0706036158902416E-5</v>
      </c>
      <c r="J7406">
        <v>1.2022668696174613E-5</v>
      </c>
      <c r="K7406">
        <v>-0.11564955537696808</v>
      </c>
      <c r="L7406">
        <v>-111.42166832476377</v>
      </c>
      <c r="M7406">
        <v>0</v>
      </c>
    </row>
    <row r="7407" spans="1:15" x14ac:dyDescent="0.15">
      <c r="A7407">
        <v>369</v>
      </c>
      <c r="B7407" t="s">
        <v>365</v>
      </c>
      <c r="C7407" t="s">
        <v>464</v>
      </c>
      <c r="D7407">
        <v>4</v>
      </c>
      <c r="E7407">
        <v>1587500</v>
      </c>
      <c r="F7407">
        <v>3075000</v>
      </c>
      <c r="G7407">
        <v>2331250</v>
      </c>
      <c r="H7407">
        <v>286610410999.73096</v>
      </c>
      <c r="I7407">
        <v>3.9177348193458819E-3</v>
      </c>
      <c r="J7407">
        <v>3.9804635242009587E-3</v>
      </c>
      <c r="K7407">
        <v>182806.92814093962</v>
      </c>
      <c r="L7407">
        <v>12294180.36459972</v>
      </c>
      <c r="M7407">
        <v>0</v>
      </c>
    </row>
    <row r="7408" spans="1:15" x14ac:dyDescent="0.15">
      <c r="A7408">
        <v>369</v>
      </c>
      <c r="B7408" t="s">
        <v>365</v>
      </c>
      <c r="C7408" t="s">
        <v>464</v>
      </c>
      <c r="D7408">
        <v>5</v>
      </c>
      <c r="E7408">
        <v>1587500</v>
      </c>
      <c r="F7408">
        <v>2331250</v>
      </c>
      <c r="G7408">
        <v>1959375</v>
      </c>
      <c r="H7408">
        <v>1796212565.1172323</v>
      </c>
      <c r="I7408">
        <v>7.5451772004466776E-5</v>
      </c>
      <c r="J7408">
        <v>1.381804768595438E-4</v>
      </c>
      <c r="K7408">
        <v>1145.6670403977298</v>
      </c>
      <c r="L7408">
        <v>91572.730596094785</v>
      </c>
      <c r="M7408">
        <v>0</v>
      </c>
    </row>
    <row r="7409" spans="1:13" x14ac:dyDescent="0.15">
      <c r="A7409">
        <v>369</v>
      </c>
      <c r="B7409" t="s">
        <v>365</v>
      </c>
      <c r="C7409" t="s">
        <v>464</v>
      </c>
      <c r="D7409">
        <v>6</v>
      </c>
      <c r="E7409">
        <v>1587500</v>
      </c>
      <c r="F7409">
        <v>1959375</v>
      </c>
      <c r="G7409">
        <v>1773437.5</v>
      </c>
      <c r="H7409">
        <v>-3780865.2952900021</v>
      </c>
      <c r="I7409">
        <v>-3.5290437216542467E-5</v>
      </c>
      <c r="J7409">
        <v>2.7438267638534558E-5</v>
      </c>
      <c r="K7409">
        <v>-2.4115256941845726</v>
      </c>
      <c r="L7409">
        <v>-313.19416643044946</v>
      </c>
      <c r="M7409">
        <v>0</v>
      </c>
    </row>
    <row r="7410" spans="1:13" x14ac:dyDescent="0.15">
      <c r="A7410">
        <v>369</v>
      </c>
      <c r="B7410" t="s">
        <v>365</v>
      </c>
      <c r="C7410" t="s">
        <v>464</v>
      </c>
      <c r="D7410">
        <v>7</v>
      </c>
      <c r="E7410">
        <v>1773437.5</v>
      </c>
      <c r="F7410">
        <v>1959375</v>
      </c>
      <c r="G7410">
        <v>1866406.25</v>
      </c>
      <c r="H7410">
        <v>-20754759.394799892</v>
      </c>
      <c r="I7410">
        <v>-1.4446397144150618E-6</v>
      </c>
      <c r="J7410">
        <v>6.1284065140661967E-5</v>
      </c>
      <c r="K7410">
        <v>-13.237878540536466</v>
      </c>
      <c r="L7410">
        <v>-1212.0172467703583</v>
      </c>
      <c r="M7410">
        <v>0</v>
      </c>
    </row>
    <row r="7411" spans="1:13" x14ac:dyDescent="0.15">
      <c r="A7411">
        <v>369</v>
      </c>
      <c r="B7411" t="s">
        <v>365</v>
      </c>
      <c r="C7411" t="s">
        <v>464</v>
      </c>
      <c r="D7411">
        <v>8</v>
      </c>
      <c r="E7411">
        <v>1866406.25</v>
      </c>
      <c r="F7411">
        <v>1959375</v>
      </c>
      <c r="G7411">
        <v>1912890.625</v>
      </c>
      <c r="H7411">
        <v>559523216.13211334</v>
      </c>
      <c r="I7411">
        <v>2.9182139893794919E-5</v>
      </c>
      <c r="J7411">
        <v>9.1910844748871947E-5</v>
      </c>
      <c r="K7411">
        <v>356.87719789336847</v>
      </c>
      <c r="L7411">
        <v>29150.141582565044</v>
      </c>
      <c r="M7411">
        <v>0</v>
      </c>
    </row>
    <row r="7412" spans="1:13" x14ac:dyDescent="0.15">
      <c r="A7412">
        <v>369</v>
      </c>
      <c r="B7412" t="s">
        <v>365</v>
      </c>
      <c r="C7412" t="s">
        <v>464</v>
      </c>
      <c r="D7412">
        <v>9</v>
      </c>
      <c r="E7412">
        <v>1866406.25</v>
      </c>
      <c r="F7412">
        <v>1912890.625</v>
      </c>
      <c r="G7412">
        <v>1889648.4375</v>
      </c>
      <c r="H7412">
        <v>206914790.81920773</v>
      </c>
      <c r="I7412">
        <v>1.2301398689484777E-5</v>
      </c>
      <c r="J7412">
        <v>7.5030103544561805E-5</v>
      </c>
      <c r="K7412">
        <v>131.97516853852167</v>
      </c>
      <c r="L7412">
        <v>10849.909343610787</v>
      </c>
      <c r="M7412">
        <v>0</v>
      </c>
    </row>
    <row r="7413" spans="1:13" x14ac:dyDescent="0.15">
      <c r="A7413">
        <v>369</v>
      </c>
      <c r="B7413" t="s">
        <v>365</v>
      </c>
      <c r="C7413" t="s">
        <v>464</v>
      </c>
      <c r="D7413">
        <v>10</v>
      </c>
      <c r="E7413">
        <v>1866406.25</v>
      </c>
      <c r="F7413">
        <v>1889648.4375</v>
      </c>
      <c r="G7413">
        <v>1878027.34375</v>
      </c>
      <c r="H7413">
        <v>79238548.445570022</v>
      </c>
      <c r="I7413">
        <v>5.0756693120483724E-6</v>
      </c>
      <c r="J7413">
        <v>6.7804374167125401E-5</v>
      </c>
      <c r="K7413">
        <v>50.540228392803492</v>
      </c>
      <c r="L7413">
        <v>4119.2435967065521</v>
      </c>
      <c r="M7413">
        <v>0</v>
      </c>
    </row>
    <row r="7414" spans="1:13" x14ac:dyDescent="0.15">
      <c r="A7414">
        <v>369</v>
      </c>
      <c r="B7414" t="s">
        <v>365</v>
      </c>
      <c r="C7414" t="s">
        <v>464</v>
      </c>
      <c r="D7414">
        <v>11</v>
      </c>
      <c r="E7414">
        <v>1866406.25</v>
      </c>
      <c r="F7414">
        <v>1878027.34375</v>
      </c>
      <c r="G7414">
        <v>1872216.796875</v>
      </c>
      <c r="H7414">
        <v>25967992.408543348</v>
      </c>
      <c r="I7414">
        <v>1.7318433616081842E-6</v>
      </c>
      <c r="J7414">
        <v>6.4460548216685213E-5</v>
      </c>
      <c r="K7414">
        <v>16.563002389321809</v>
      </c>
      <c r="L7414">
        <v>1287.0184506349733</v>
      </c>
      <c r="M7414">
        <v>0</v>
      </c>
    </row>
    <row r="7415" spans="1:13" x14ac:dyDescent="0.15">
      <c r="A7415">
        <v>369</v>
      </c>
      <c r="B7415" t="s">
        <v>365</v>
      </c>
      <c r="C7415" t="s">
        <v>464</v>
      </c>
      <c r="D7415">
        <v>12</v>
      </c>
      <c r="E7415">
        <v>1866406.25</v>
      </c>
      <c r="F7415">
        <v>1872216.796875</v>
      </c>
      <c r="G7415">
        <v>1869311.5234375</v>
      </c>
      <c r="H7415">
        <v>1809186.4550218948</v>
      </c>
      <c r="I7415">
        <v>1.232244738312994E-7</v>
      </c>
      <c r="J7415">
        <v>6.2851929328908328E-5</v>
      </c>
      <c r="K7415">
        <v>1.1539420955544397</v>
      </c>
      <c r="L7415">
        <v>-3.2164284904765634</v>
      </c>
      <c r="M7415">
        <v>0</v>
      </c>
    </row>
    <row r="7416" spans="1:13" x14ac:dyDescent="0.15">
      <c r="A7416">
        <v>369</v>
      </c>
      <c r="B7416" t="s">
        <v>365</v>
      </c>
      <c r="C7416" t="s">
        <v>464</v>
      </c>
      <c r="D7416">
        <v>13</v>
      </c>
      <c r="E7416">
        <v>1869311.5234375</v>
      </c>
      <c r="F7416">
        <v>1872216.796875</v>
      </c>
      <c r="G7416">
        <v>1870764.16015625</v>
      </c>
      <c r="H7416">
        <v>13686625.229818167</v>
      </c>
      <c r="I7416">
        <v>9.2236772774319622E-7</v>
      </c>
      <c r="J7416">
        <v>6.3651072582820225E-5</v>
      </c>
      <c r="K7416">
        <v>8.7296546770650618</v>
      </c>
      <c r="L7416">
        <v>631.60612766256077</v>
      </c>
      <c r="M7416">
        <v>0</v>
      </c>
    </row>
    <row r="7417" spans="1:13" x14ac:dyDescent="0.15">
      <c r="A7417">
        <v>369</v>
      </c>
      <c r="B7417" t="s">
        <v>365</v>
      </c>
      <c r="C7417" t="s">
        <v>464</v>
      </c>
      <c r="D7417">
        <v>14</v>
      </c>
      <c r="E7417">
        <v>1869311.5234375</v>
      </c>
      <c r="F7417">
        <v>1870764.16015625</v>
      </c>
      <c r="G7417">
        <v>1870037.841796875</v>
      </c>
      <c r="H7417">
        <v>7697717.1428909665</v>
      </c>
      <c r="I7417">
        <v>5.2151154150910687E-7</v>
      </c>
      <c r="J7417">
        <v>6.3250216396586135E-5</v>
      </c>
      <c r="K7417">
        <v>4.9097868415919788</v>
      </c>
      <c r="L7417">
        <v>311.6342980254567</v>
      </c>
      <c r="M7417">
        <v>0</v>
      </c>
    </row>
    <row r="7418" spans="1:13" x14ac:dyDescent="0.15">
      <c r="A7418">
        <v>369</v>
      </c>
      <c r="B7418" t="s">
        <v>365</v>
      </c>
      <c r="C7418" t="s">
        <v>464</v>
      </c>
      <c r="D7418">
        <v>15</v>
      </c>
      <c r="E7418">
        <v>1869311.5234375</v>
      </c>
      <c r="F7418">
        <v>1870037.841796875</v>
      </c>
      <c r="G7418">
        <v>1869674.6826171875</v>
      </c>
      <c r="H7418">
        <v>4740913.9466832615</v>
      </c>
      <c r="I7418">
        <v>3.2204584223155563E-7</v>
      </c>
      <c r="J7418">
        <v>6.3050750697308584E-5</v>
      </c>
      <c r="K7418">
        <v>3.023867528575293</v>
      </c>
      <c r="L7418">
        <v>153.5689224847869</v>
      </c>
      <c r="M7418">
        <v>0</v>
      </c>
    </row>
    <row r="7419" spans="1:13" x14ac:dyDescent="0.15">
      <c r="A7419">
        <v>369</v>
      </c>
      <c r="B7419" t="s">
        <v>365</v>
      </c>
      <c r="C7419" t="s">
        <v>464</v>
      </c>
      <c r="D7419">
        <v>16</v>
      </c>
      <c r="E7419">
        <v>1869311.5234375</v>
      </c>
      <c r="F7419">
        <v>1869674.6826171875</v>
      </c>
      <c r="G7419">
        <v>1869493.1030273438</v>
      </c>
      <c r="H7419">
        <v>3271890.3008838012</v>
      </c>
      <c r="I7419">
        <v>2.2255268166531132E-7</v>
      </c>
      <c r="J7419">
        <v>6.295125753674234E-5</v>
      </c>
      <c r="K7419">
        <v>2.0868893528060424</v>
      </c>
      <c r="L7419">
        <v>75.014836673400964</v>
      </c>
      <c r="M7419">
        <v>0</v>
      </c>
    </row>
    <row r="7420" spans="1:13" x14ac:dyDescent="0.15">
      <c r="A7420">
        <v>369</v>
      </c>
      <c r="B7420" t="s">
        <v>365</v>
      </c>
      <c r="C7420" t="s">
        <v>464</v>
      </c>
      <c r="D7420">
        <v>17</v>
      </c>
      <c r="E7420">
        <v>1869311.5234375</v>
      </c>
      <c r="F7420">
        <v>1869493.1030273438</v>
      </c>
      <c r="G7420">
        <v>1869402.3132324219</v>
      </c>
      <c r="H7420">
        <v>2539799.8004596117</v>
      </c>
      <c r="I7420">
        <v>1.7287142069252032E-7</v>
      </c>
      <c r="J7420">
        <v>6.2901576275769549E-5</v>
      </c>
      <c r="K7420">
        <v>1.6199446419112418</v>
      </c>
      <c r="L7420">
        <v>35.861595039325259</v>
      </c>
      <c r="M7420">
        <v>0</v>
      </c>
    </row>
    <row r="7421" spans="1:13" x14ac:dyDescent="0.15">
      <c r="A7421">
        <v>369</v>
      </c>
      <c r="B7421" t="s">
        <v>365</v>
      </c>
      <c r="C7421" t="s">
        <v>464</v>
      </c>
      <c r="D7421">
        <v>18</v>
      </c>
      <c r="E7421">
        <v>1869311.5234375</v>
      </c>
      <c r="F7421">
        <v>1869402.3132324219</v>
      </c>
      <c r="G7421">
        <v>1869356.9183349609</v>
      </c>
      <c r="H7421">
        <v>2174217.3370194235</v>
      </c>
      <c r="I7421">
        <v>1.4803746257626685E-7</v>
      </c>
      <c r="J7421">
        <v>6.2876742317653295E-5</v>
      </c>
      <c r="K7421">
        <v>1.386767462859777</v>
      </c>
      <c r="L7421">
        <v>16.308304513404654</v>
      </c>
      <c r="M7421">
        <v>0</v>
      </c>
    </row>
    <row r="7422" spans="1:13" x14ac:dyDescent="0.15">
      <c r="A7422">
        <v>369</v>
      </c>
      <c r="B7422" t="s">
        <v>365</v>
      </c>
      <c r="C7422" t="s">
        <v>464</v>
      </c>
      <c r="D7422">
        <v>19</v>
      </c>
      <c r="E7422">
        <v>1869311.5234375</v>
      </c>
      <c r="F7422">
        <v>1869356.9183349609</v>
      </c>
      <c r="G7422">
        <v>1869334.2208862305</v>
      </c>
      <c r="H7422">
        <v>1991612.7383882094</v>
      </c>
      <c r="I7422">
        <v>1.3562697148824729E-7</v>
      </c>
      <c r="J7422">
        <v>6.2864331826565276E-5</v>
      </c>
      <c r="K7422">
        <v>1.2702979123513245</v>
      </c>
      <c r="L7422">
        <v>6.5412870601602755</v>
      </c>
      <c r="M7422">
        <v>0</v>
      </c>
    </row>
    <row r="7423" spans="1:13" x14ac:dyDescent="0.15">
      <c r="A7423">
        <v>369</v>
      </c>
      <c r="B7423" t="s">
        <v>365</v>
      </c>
      <c r="C7423" t="s">
        <v>464</v>
      </c>
      <c r="D7423">
        <v>20</v>
      </c>
      <c r="E7423">
        <v>1869311.5234375</v>
      </c>
      <c r="F7423">
        <v>1869334.2208862305</v>
      </c>
      <c r="G7423">
        <v>1869322.8721618652</v>
      </c>
      <c r="H7423">
        <v>1900427.9356062009</v>
      </c>
      <c r="I7423">
        <v>1.2942816512172327E-7</v>
      </c>
      <c r="J7423">
        <v>6.2858133020198752E-5</v>
      </c>
      <c r="K7423">
        <v>1.2121380791771834</v>
      </c>
      <c r="L7423">
        <v>1.6639749027605284</v>
      </c>
      <c r="M7423">
        <v>0</v>
      </c>
    </row>
    <row r="7424" spans="1:13" x14ac:dyDescent="0.15">
      <c r="A7424">
        <v>369</v>
      </c>
      <c r="B7424" t="s">
        <v>365</v>
      </c>
      <c r="C7424" t="s">
        <v>464</v>
      </c>
      <c r="D7424">
        <v>21</v>
      </c>
      <c r="E7424">
        <v>1869311.5234375</v>
      </c>
      <c r="F7424">
        <v>1869322.8721618652</v>
      </c>
      <c r="G7424">
        <v>1869317.1977996826</v>
      </c>
      <c r="H7424">
        <v>1854804.1536845297</v>
      </c>
      <c r="I7424">
        <v>1.2632624174641874E-7</v>
      </c>
      <c r="J7424">
        <v>6.2855031096823447E-5</v>
      </c>
      <c r="K7424">
        <v>1.1830381473422555</v>
      </c>
      <c r="L7424">
        <v>-0.77638209995798357</v>
      </c>
      <c r="M7424">
        <v>0</v>
      </c>
    </row>
    <row r="7425" spans="1:15" x14ac:dyDescent="0.15">
      <c r="A7425">
        <v>369</v>
      </c>
      <c r="B7425" t="s">
        <v>365</v>
      </c>
      <c r="C7425" t="s">
        <v>465</v>
      </c>
      <c r="D7425">
        <v>21</v>
      </c>
      <c r="E7425">
        <v>1869311.5234375</v>
      </c>
      <c r="F7425">
        <v>1869322.8721618652</v>
      </c>
      <c r="G7425">
        <v>1869317.1977996826</v>
      </c>
      <c r="H7425">
        <v>1854804.1536845297</v>
      </c>
      <c r="I7425">
        <v>1.2632624174641874E-7</v>
      </c>
      <c r="J7425">
        <v>6.2855031096823447E-5</v>
      </c>
      <c r="K7425">
        <v>1.1830381473422555</v>
      </c>
      <c r="L7425">
        <v>-0.77638209995798357</v>
      </c>
      <c r="M7425">
        <v>0</v>
      </c>
      <c r="N7425" t="s">
        <v>466</v>
      </c>
      <c r="O7425" t="s">
        <v>467</v>
      </c>
    </row>
    <row r="7426" spans="1:15" x14ac:dyDescent="0.15">
      <c r="A7426">
        <v>370</v>
      </c>
      <c r="B7426" t="s">
        <v>366</v>
      </c>
      <c r="C7426" t="s">
        <v>461</v>
      </c>
      <c r="D7426">
        <v>0</v>
      </c>
      <c r="E7426">
        <v>100000</v>
      </c>
      <c r="F7426">
        <v>12000000</v>
      </c>
      <c r="G7426">
        <v>100000</v>
      </c>
      <c r="H7426">
        <v>4599.139744483492</v>
      </c>
      <c r="I7426">
        <v>-1.2370958963912464E-4</v>
      </c>
      <c r="J7426">
        <v>-6.1176608911101742E-5</v>
      </c>
      <c r="K7426">
        <v>1.3499258941331849E-3</v>
      </c>
      <c r="L7426">
        <v>-95.400860255516506</v>
      </c>
      <c r="M7426">
        <v>0</v>
      </c>
      <c r="O7426" t="s">
        <v>462</v>
      </c>
    </row>
    <row r="7427" spans="1:15" x14ac:dyDescent="0.15">
      <c r="A7427">
        <v>370</v>
      </c>
      <c r="B7427" t="s">
        <v>366</v>
      </c>
      <c r="C7427" t="s">
        <v>461</v>
      </c>
      <c r="D7427">
        <v>0</v>
      </c>
      <c r="E7427">
        <v>100000</v>
      </c>
      <c r="F7427">
        <v>12000000</v>
      </c>
      <c r="G7427">
        <v>12000000</v>
      </c>
      <c r="H7427">
        <v>3.4192649159772864E+17</v>
      </c>
      <c r="I7427">
        <v>536.87085946701939</v>
      </c>
      <c r="J7427">
        <v>536.87092200000006</v>
      </c>
      <c r="K7427">
        <v>100361252438.90021</v>
      </c>
      <c r="L7427">
        <v>2849387429881.0718</v>
      </c>
      <c r="M7427">
        <v>5</v>
      </c>
      <c r="O7427" t="s">
        <v>463</v>
      </c>
    </row>
    <row r="7428" spans="1:15" x14ac:dyDescent="0.15">
      <c r="A7428">
        <v>370</v>
      </c>
      <c r="B7428" t="s">
        <v>366</v>
      </c>
      <c r="C7428" t="s">
        <v>464</v>
      </c>
      <c r="D7428">
        <v>1</v>
      </c>
      <c r="E7428">
        <v>100000</v>
      </c>
      <c r="F7428">
        <v>12000000</v>
      </c>
      <c r="G7428">
        <v>6050000</v>
      </c>
      <c r="H7428">
        <v>19321856453.730804</v>
      </c>
      <c r="I7428">
        <v>4.7485144531558918E-4</v>
      </c>
      <c r="J7428">
        <v>5.3738442604361208E-4</v>
      </c>
      <c r="K7428">
        <v>5671.294154716943</v>
      </c>
      <c r="L7428">
        <v>319269.52816083975</v>
      </c>
      <c r="M7428">
        <v>0</v>
      </c>
    </row>
    <row r="7429" spans="1:15" x14ac:dyDescent="0.15">
      <c r="A7429">
        <v>370</v>
      </c>
      <c r="B7429" t="s">
        <v>366</v>
      </c>
      <c r="C7429" t="s">
        <v>464</v>
      </c>
      <c r="D7429">
        <v>2</v>
      </c>
      <c r="E7429">
        <v>100000</v>
      </c>
      <c r="F7429">
        <v>6050000</v>
      </c>
      <c r="G7429">
        <v>3075000</v>
      </c>
      <c r="H7429">
        <v>15890.379079020218</v>
      </c>
      <c r="I7429">
        <v>-8.5541739578449236E-5</v>
      </c>
      <c r="J7429">
        <v>-2.3008758850426321E-5</v>
      </c>
      <c r="K7429">
        <v>4.6640970655634348E-3</v>
      </c>
      <c r="L7429">
        <v>-99.483239704747305</v>
      </c>
      <c r="M7429">
        <v>0</v>
      </c>
    </row>
    <row r="7430" spans="1:15" x14ac:dyDescent="0.15">
      <c r="A7430">
        <v>370</v>
      </c>
      <c r="B7430" t="s">
        <v>366</v>
      </c>
      <c r="C7430" t="s">
        <v>464</v>
      </c>
      <c r="D7430">
        <v>3</v>
      </c>
      <c r="E7430">
        <v>3075000</v>
      </c>
      <c r="F7430">
        <v>6050000</v>
      </c>
      <c r="G7430">
        <v>4562500</v>
      </c>
      <c r="H7430">
        <v>47538.769299554035</v>
      </c>
      <c r="I7430">
        <v>-6.6122485342930953E-5</v>
      </c>
      <c r="J7430">
        <v>-3.5895046149080393E-6</v>
      </c>
      <c r="K7430">
        <v>1.3953438951200806E-2</v>
      </c>
      <c r="L7430">
        <v>-98.958054371516624</v>
      </c>
      <c r="M7430">
        <v>0</v>
      </c>
    </row>
    <row r="7431" spans="1:15" x14ac:dyDescent="0.15">
      <c r="A7431">
        <v>370</v>
      </c>
      <c r="B7431" t="s">
        <v>366</v>
      </c>
      <c r="C7431" t="s">
        <v>464</v>
      </c>
      <c r="D7431">
        <v>4</v>
      </c>
      <c r="E7431">
        <v>4562500</v>
      </c>
      <c r="F7431">
        <v>6050000</v>
      </c>
      <c r="G7431">
        <v>5306250</v>
      </c>
      <c r="H7431">
        <v>-107076.03294216299</v>
      </c>
      <c r="I7431">
        <v>-5.5300603005429581E-5</v>
      </c>
      <c r="J7431">
        <v>7.2323777225933312E-6</v>
      </c>
      <c r="K7431">
        <v>-3.1428640471962192E-2</v>
      </c>
      <c r="L7431">
        <v>-102.01792288230224</v>
      </c>
      <c r="M7431">
        <v>0</v>
      </c>
    </row>
    <row r="7432" spans="1:15" x14ac:dyDescent="0.15">
      <c r="A7432">
        <v>370</v>
      </c>
      <c r="B7432" t="s">
        <v>366</v>
      </c>
      <c r="C7432" t="s">
        <v>464</v>
      </c>
      <c r="D7432">
        <v>5</v>
      </c>
      <c r="E7432">
        <v>5306250</v>
      </c>
      <c r="F7432">
        <v>6050000</v>
      </c>
      <c r="G7432">
        <v>5678125</v>
      </c>
      <c r="H7432">
        <v>-15351540.207010835</v>
      </c>
      <c r="I7432">
        <v>-3.0884912567607524E-5</v>
      </c>
      <c r="J7432">
        <v>3.1648068160415387E-5</v>
      </c>
      <c r="K7432">
        <v>-4.5059386736677629</v>
      </c>
      <c r="L7432">
        <v>-370.36284349166027</v>
      </c>
      <c r="M7432">
        <v>0</v>
      </c>
    </row>
    <row r="7433" spans="1:15" x14ac:dyDescent="0.15">
      <c r="A7433">
        <v>370</v>
      </c>
      <c r="B7433" t="s">
        <v>366</v>
      </c>
      <c r="C7433" t="s">
        <v>464</v>
      </c>
      <c r="D7433">
        <v>6</v>
      </c>
      <c r="E7433">
        <v>5678125</v>
      </c>
      <c r="F7433">
        <v>6050000</v>
      </c>
      <c r="G7433">
        <v>5864062.5</v>
      </c>
      <c r="H7433">
        <v>1559686217.19417</v>
      </c>
      <c r="I7433">
        <v>6.7193255399411491E-5</v>
      </c>
      <c r="J7433">
        <v>1.297262361274344E-4</v>
      </c>
      <c r="K7433">
        <v>457.79448511832493</v>
      </c>
      <c r="L7433">
        <v>26497.366879943213</v>
      </c>
      <c r="M7433">
        <v>0</v>
      </c>
    </row>
    <row r="7434" spans="1:15" x14ac:dyDescent="0.15">
      <c r="A7434">
        <v>370</v>
      </c>
      <c r="B7434" t="s">
        <v>366</v>
      </c>
      <c r="C7434" t="s">
        <v>464</v>
      </c>
      <c r="D7434">
        <v>7</v>
      </c>
      <c r="E7434">
        <v>5678125</v>
      </c>
      <c r="F7434">
        <v>5864062.5</v>
      </c>
      <c r="G7434">
        <v>5771093.75</v>
      </c>
      <c r="H7434">
        <v>21908355.224528223</v>
      </c>
      <c r="I7434">
        <v>1.4607818410430548E-6</v>
      </c>
      <c r="J7434">
        <v>6.3993762569065967E-5</v>
      </c>
      <c r="K7434">
        <v>6.4304756233885829</v>
      </c>
      <c r="L7434">
        <v>279.6222375442822</v>
      </c>
      <c r="M7434">
        <v>0</v>
      </c>
    </row>
    <row r="7435" spans="1:15" x14ac:dyDescent="0.15">
      <c r="A7435">
        <v>370</v>
      </c>
      <c r="B7435" t="s">
        <v>366</v>
      </c>
      <c r="C7435" t="s">
        <v>464</v>
      </c>
      <c r="D7435">
        <v>8</v>
      </c>
      <c r="E7435">
        <v>5678125</v>
      </c>
      <c r="F7435">
        <v>5771093.75</v>
      </c>
      <c r="G7435">
        <v>5724609.375</v>
      </c>
      <c r="H7435">
        <v>-133611502.42288591</v>
      </c>
      <c r="I7435">
        <v>-1.7543841487924132E-5</v>
      </c>
      <c r="J7435">
        <v>4.4989139240098779E-5</v>
      </c>
      <c r="K7435">
        <v>-39.217252985416401</v>
      </c>
      <c r="L7435">
        <v>-2433.9846209661409</v>
      </c>
      <c r="M7435">
        <v>0</v>
      </c>
    </row>
    <row r="7436" spans="1:15" x14ac:dyDescent="0.15">
      <c r="A7436">
        <v>370</v>
      </c>
      <c r="B7436" t="s">
        <v>366</v>
      </c>
      <c r="C7436" t="s">
        <v>464</v>
      </c>
      <c r="D7436">
        <v>9</v>
      </c>
      <c r="E7436">
        <v>5724609.375</v>
      </c>
      <c r="F7436">
        <v>5771093.75</v>
      </c>
      <c r="G7436">
        <v>5747851.5625</v>
      </c>
      <c r="H7436">
        <v>-107644008.7261357</v>
      </c>
      <c r="I7436">
        <v>-8.8804067518352263E-6</v>
      </c>
      <c r="J7436">
        <v>5.3652573976187685E-5</v>
      </c>
      <c r="K7436">
        <v>-31.595351044074079</v>
      </c>
      <c r="L7436">
        <v>-1972.7694610004241</v>
      </c>
      <c r="M7436">
        <v>0</v>
      </c>
    </row>
    <row r="7437" spans="1:15" x14ac:dyDescent="0.15">
      <c r="A7437">
        <v>370</v>
      </c>
      <c r="B7437" t="s">
        <v>366</v>
      </c>
      <c r="C7437" t="s">
        <v>464</v>
      </c>
      <c r="D7437">
        <v>10</v>
      </c>
      <c r="E7437">
        <v>5747851.5625</v>
      </c>
      <c r="F7437">
        <v>5771093.75</v>
      </c>
      <c r="G7437">
        <v>5759472.65625</v>
      </c>
      <c r="H7437">
        <v>-54700579.060106866</v>
      </c>
      <c r="I7437">
        <v>-3.9387208504656107E-6</v>
      </c>
      <c r="J7437">
        <v>5.8594259877557301E-5</v>
      </c>
      <c r="K7437">
        <v>-16.055552168400254</v>
      </c>
      <c r="L7437">
        <v>-1049.7497830942475</v>
      </c>
      <c r="M7437">
        <v>0</v>
      </c>
    </row>
    <row r="7438" spans="1:15" x14ac:dyDescent="0.15">
      <c r="A7438">
        <v>370</v>
      </c>
      <c r="B7438" t="s">
        <v>366</v>
      </c>
      <c r="C7438" t="s">
        <v>464</v>
      </c>
      <c r="D7438">
        <v>11</v>
      </c>
      <c r="E7438">
        <v>5759472.65625</v>
      </c>
      <c r="F7438">
        <v>5771093.75</v>
      </c>
      <c r="G7438">
        <v>5765283.203125</v>
      </c>
      <c r="H7438">
        <v>-18764354.359625854</v>
      </c>
      <c r="I7438">
        <v>-1.2987711855252021E-6</v>
      </c>
      <c r="J7438">
        <v>6.123420954249771E-5</v>
      </c>
      <c r="K7438">
        <v>-5.5076577890752052</v>
      </c>
      <c r="L7438">
        <v>-425.47151108647824</v>
      </c>
      <c r="M7438">
        <v>0</v>
      </c>
    </row>
    <row r="7439" spans="1:15" x14ac:dyDescent="0.15">
      <c r="A7439">
        <v>370</v>
      </c>
      <c r="B7439" t="s">
        <v>366</v>
      </c>
      <c r="C7439" t="s">
        <v>464</v>
      </c>
      <c r="D7439">
        <v>12</v>
      </c>
      <c r="E7439">
        <v>5765283.203125</v>
      </c>
      <c r="F7439">
        <v>5771093.75</v>
      </c>
      <c r="G7439">
        <v>5768188.4765625</v>
      </c>
      <c r="H7439">
        <v>967678.58847265225</v>
      </c>
      <c r="I7439">
        <v>6.5721703458097142E-8</v>
      </c>
      <c r="J7439">
        <v>6.2598702431481009E-5</v>
      </c>
      <c r="K7439">
        <v>0.28403015701889422</v>
      </c>
      <c r="L7439">
        <v>-83.223873623329808</v>
      </c>
      <c r="M7439">
        <v>0</v>
      </c>
    </row>
    <row r="7440" spans="1:15" x14ac:dyDescent="0.15">
      <c r="A7440">
        <v>370</v>
      </c>
      <c r="B7440" t="s">
        <v>366</v>
      </c>
      <c r="C7440" t="s">
        <v>464</v>
      </c>
      <c r="D7440">
        <v>13</v>
      </c>
      <c r="E7440">
        <v>5768188.4765625</v>
      </c>
      <c r="F7440">
        <v>5771093.75</v>
      </c>
      <c r="G7440">
        <v>5769641.11328125</v>
      </c>
      <c r="H7440">
        <v>11285348.536470653</v>
      </c>
      <c r="I7440">
        <v>7.5939040370277128E-7</v>
      </c>
      <c r="J7440">
        <v>6.3292371131725683E-5</v>
      </c>
      <c r="K7440">
        <v>3.3124421218061246</v>
      </c>
      <c r="L7440">
        <v>95.598795746457924</v>
      </c>
      <c r="M7440">
        <v>0</v>
      </c>
    </row>
    <row r="7441" spans="1:15" x14ac:dyDescent="0.15">
      <c r="A7441">
        <v>370</v>
      </c>
      <c r="B7441" t="s">
        <v>366</v>
      </c>
      <c r="C7441" t="s">
        <v>464</v>
      </c>
      <c r="D7441">
        <v>14</v>
      </c>
      <c r="E7441">
        <v>5768188.4765625</v>
      </c>
      <c r="F7441">
        <v>5769641.11328125</v>
      </c>
      <c r="G7441">
        <v>5768914.794921875</v>
      </c>
      <c r="H7441">
        <v>6088462.4788509132</v>
      </c>
      <c r="I7441">
        <v>4.1159002046121983E-7</v>
      </c>
      <c r="J7441">
        <v>6.2944570748484132E-5</v>
      </c>
      <c r="K7441">
        <v>1.7870674978983925</v>
      </c>
      <c r="L7441">
        <v>5.5391298933782513</v>
      </c>
      <c r="M7441">
        <v>0</v>
      </c>
    </row>
    <row r="7442" spans="1:15" x14ac:dyDescent="0.15">
      <c r="A7442">
        <v>370</v>
      </c>
      <c r="B7442" t="s">
        <v>366</v>
      </c>
      <c r="C7442" t="s">
        <v>464</v>
      </c>
      <c r="D7442">
        <v>15</v>
      </c>
      <c r="E7442">
        <v>5768188.4765625</v>
      </c>
      <c r="F7442">
        <v>5768914.794921875</v>
      </c>
      <c r="G7442">
        <v>5768551.6357421875</v>
      </c>
      <c r="H7442">
        <v>3518643.0348663852</v>
      </c>
      <c r="I7442">
        <v>2.3841904174849173E-7</v>
      </c>
      <c r="J7442">
        <v>6.2771399769771403E-5</v>
      </c>
      <c r="K7442">
        <v>1.0327816958975549</v>
      </c>
      <c r="L7442">
        <v>-39.003007044875432</v>
      </c>
      <c r="M7442">
        <v>0</v>
      </c>
    </row>
    <row r="7443" spans="1:15" x14ac:dyDescent="0.15">
      <c r="A7443">
        <v>370</v>
      </c>
      <c r="B7443" t="s">
        <v>366</v>
      </c>
      <c r="C7443" t="s">
        <v>464</v>
      </c>
      <c r="D7443">
        <v>16</v>
      </c>
      <c r="E7443">
        <v>5768551.6357421875</v>
      </c>
      <c r="F7443">
        <v>5768914.794921875</v>
      </c>
      <c r="G7443">
        <v>5768733.2153320313</v>
      </c>
      <c r="H7443">
        <v>4801143.1759606972</v>
      </c>
      <c r="I7443">
        <v>3.2494190000283672E-7</v>
      </c>
      <c r="J7443">
        <v>6.2857922628025748E-5</v>
      </c>
      <c r="K7443">
        <v>1.409217343840039</v>
      </c>
      <c r="L7443">
        <v>-16.773007231460994</v>
      </c>
      <c r="M7443">
        <v>0</v>
      </c>
    </row>
    <row r="7444" spans="1:15" x14ac:dyDescent="0.15">
      <c r="A7444">
        <v>370</v>
      </c>
      <c r="B7444" t="s">
        <v>366</v>
      </c>
      <c r="C7444" t="s">
        <v>464</v>
      </c>
      <c r="D7444">
        <v>17</v>
      </c>
      <c r="E7444">
        <v>5768733.2153320313</v>
      </c>
      <c r="F7444">
        <v>5768914.794921875</v>
      </c>
      <c r="G7444">
        <v>5768824.0051269531</v>
      </c>
      <c r="H7444">
        <v>5444209.9272165457</v>
      </c>
      <c r="I7444">
        <v>3.6825096019094952E-7</v>
      </c>
      <c r="J7444">
        <v>6.2901231688213861E-5</v>
      </c>
      <c r="K7444">
        <v>1.5979683945593872</v>
      </c>
      <c r="L7444">
        <v>-5.6270407560000395</v>
      </c>
      <c r="M7444">
        <v>0</v>
      </c>
    </row>
    <row r="7445" spans="1:15" x14ac:dyDescent="0.15">
      <c r="A7445">
        <v>370</v>
      </c>
      <c r="B7445" t="s">
        <v>366</v>
      </c>
      <c r="C7445" t="s">
        <v>464</v>
      </c>
      <c r="D7445">
        <v>18</v>
      </c>
      <c r="E7445">
        <v>5768824.0051269531</v>
      </c>
      <c r="F7445">
        <v>5768914.794921875</v>
      </c>
      <c r="G7445">
        <v>5768869.4000244141</v>
      </c>
      <c r="H7445">
        <v>5766267.6014486253</v>
      </c>
      <c r="I7445">
        <v>3.8992209865298E-7</v>
      </c>
      <c r="J7445">
        <v>6.2922902826675892E-5</v>
      </c>
      <c r="K7445">
        <v>1.6924978104945447</v>
      </c>
      <c r="L7445">
        <v>-4.5100666965657524E-2</v>
      </c>
      <c r="M7445">
        <v>0</v>
      </c>
    </row>
    <row r="7446" spans="1:15" x14ac:dyDescent="0.15">
      <c r="A7446">
        <v>370</v>
      </c>
      <c r="B7446" t="s">
        <v>366</v>
      </c>
      <c r="C7446" t="s">
        <v>465</v>
      </c>
      <c r="D7446">
        <v>18</v>
      </c>
      <c r="E7446">
        <v>5768824.0051269531</v>
      </c>
      <c r="F7446">
        <v>5768914.794921875</v>
      </c>
      <c r="G7446">
        <v>5768869.4000244141</v>
      </c>
      <c r="H7446">
        <v>5766267.6014486253</v>
      </c>
      <c r="I7446">
        <v>3.8992209865298E-7</v>
      </c>
      <c r="J7446">
        <v>6.2922902826675892E-5</v>
      </c>
      <c r="K7446">
        <v>1.6924978104945447</v>
      </c>
      <c r="L7446">
        <v>-4.5100666965657524E-2</v>
      </c>
      <c r="M7446">
        <v>0</v>
      </c>
      <c r="N7446" t="s">
        <v>466</v>
      </c>
      <c r="O7446" t="s">
        <v>467</v>
      </c>
    </row>
    <row r="7447" spans="1:15" x14ac:dyDescent="0.15">
      <c r="A7447">
        <v>371</v>
      </c>
      <c r="B7447" t="s">
        <v>367</v>
      </c>
      <c r="C7447" t="s">
        <v>461</v>
      </c>
      <c r="D7447">
        <v>0</v>
      </c>
      <c r="E7447">
        <v>100000</v>
      </c>
      <c r="F7447">
        <v>12000000</v>
      </c>
      <c r="G7447">
        <v>100000</v>
      </c>
      <c r="H7447">
        <v>4544.5658207587767</v>
      </c>
      <c r="I7447">
        <v>-1.2419831078051518E-4</v>
      </c>
      <c r="J7447">
        <v>-6.1665330052492268E-5</v>
      </c>
      <c r="K7447">
        <v>1.3463739428610602E-3</v>
      </c>
      <c r="L7447">
        <v>-95.455434179241223</v>
      </c>
      <c r="M7447">
        <v>0</v>
      </c>
      <c r="O7447" t="s">
        <v>462</v>
      </c>
    </row>
    <row r="7448" spans="1:15" x14ac:dyDescent="0.15">
      <c r="A7448">
        <v>371</v>
      </c>
      <c r="B7448" t="s">
        <v>367</v>
      </c>
      <c r="C7448" t="s">
        <v>461</v>
      </c>
      <c r="D7448">
        <v>0</v>
      </c>
      <c r="E7448">
        <v>100000</v>
      </c>
      <c r="F7448">
        <v>12000000</v>
      </c>
      <c r="G7448">
        <v>12000000</v>
      </c>
      <c r="H7448">
        <v>3.4192649159772864E+17</v>
      </c>
      <c r="I7448">
        <v>536.87085946701939</v>
      </c>
      <c r="J7448">
        <v>536.87092200000006</v>
      </c>
      <c r="K7448">
        <v>101299208069.17032</v>
      </c>
      <c r="L7448">
        <v>2849387429881.0718</v>
      </c>
      <c r="M7448">
        <v>5</v>
      </c>
      <c r="O7448" t="s">
        <v>463</v>
      </c>
    </row>
    <row r="7449" spans="1:15" x14ac:dyDescent="0.15">
      <c r="A7449">
        <v>371</v>
      </c>
      <c r="B7449" t="s">
        <v>367</v>
      </c>
      <c r="C7449" t="s">
        <v>464</v>
      </c>
      <c r="D7449">
        <v>1</v>
      </c>
      <c r="E7449">
        <v>100000</v>
      </c>
      <c r="F7449">
        <v>12000000</v>
      </c>
      <c r="G7449">
        <v>6050000</v>
      </c>
      <c r="H7449">
        <v>12359845799.621311</v>
      </c>
      <c r="I7449">
        <v>3.3649634952008273E-4</v>
      </c>
      <c r="J7449">
        <v>3.9902933024810563E-4</v>
      </c>
      <c r="K7449">
        <v>3661.7302903564114</v>
      </c>
      <c r="L7449">
        <v>204194.97189456713</v>
      </c>
      <c r="M7449">
        <v>0</v>
      </c>
    </row>
    <row r="7450" spans="1:15" x14ac:dyDescent="0.15">
      <c r="A7450">
        <v>371</v>
      </c>
      <c r="B7450" t="s">
        <v>367</v>
      </c>
      <c r="C7450" t="s">
        <v>464</v>
      </c>
      <c r="D7450">
        <v>2</v>
      </c>
      <c r="E7450">
        <v>100000</v>
      </c>
      <c r="F7450">
        <v>6050000</v>
      </c>
      <c r="G7450">
        <v>3075000</v>
      </c>
      <c r="H7450">
        <v>15553.148943387047</v>
      </c>
      <c r="I7450">
        <v>-8.602931223961551E-5</v>
      </c>
      <c r="J7450">
        <v>-2.3496331511592595E-5</v>
      </c>
      <c r="K7450">
        <v>4.607778893015807E-3</v>
      </c>
      <c r="L7450">
        <v>-99.49420653842644</v>
      </c>
      <c r="M7450">
        <v>0</v>
      </c>
    </row>
    <row r="7451" spans="1:15" x14ac:dyDescent="0.15">
      <c r="A7451">
        <v>371</v>
      </c>
      <c r="B7451" t="s">
        <v>367</v>
      </c>
      <c r="C7451" t="s">
        <v>464</v>
      </c>
      <c r="D7451">
        <v>3</v>
      </c>
      <c r="E7451">
        <v>3075000</v>
      </c>
      <c r="F7451">
        <v>6050000</v>
      </c>
      <c r="G7451">
        <v>4562500</v>
      </c>
      <c r="H7451">
        <v>45830.721001450715</v>
      </c>
      <c r="I7451">
        <v>-6.6625205248015205E-5</v>
      </c>
      <c r="J7451">
        <v>-4.0922245199922873E-6</v>
      </c>
      <c r="K7451">
        <v>1.3577818205873376E-2</v>
      </c>
      <c r="L7451">
        <v>-98.995491046543549</v>
      </c>
      <c r="M7451">
        <v>0</v>
      </c>
    </row>
    <row r="7452" spans="1:15" x14ac:dyDescent="0.15">
      <c r="A7452">
        <v>371</v>
      </c>
      <c r="B7452" t="s">
        <v>367</v>
      </c>
      <c r="C7452" t="s">
        <v>464</v>
      </c>
      <c r="D7452">
        <v>4</v>
      </c>
      <c r="E7452">
        <v>4562500</v>
      </c>
      <c r="F7452">
        <v>6050000</v>
      </c>
      <c r="G7452">
        <v>5306250</v>
      </c>
      <c r="H7452">
        <v>-97999.336853775108</v>
      </c>
      <c r="I7452">
        <v>-5.6201415603689592E-5</v>
      </c>
      <c r="J7452">
        <v>6.3315651243333208E-6</v>
      </c>
      <c r="K7452">
        <v>-2.9033302357486069E-2</v>
      </c>
      <c r="L7452">
        <v>-101.84686618334558</v>
      </c>
      <c r="M7452">
        <v>0</v>
      </c>
    </row>
    <row r="7453" spans="1:15" x14ac:dyDescent="0.15">
      <c r="A7453">
        <v>371</v>
      </c>
      <c r="B7453" t="s">
        <v>367</v>
      </c>
      <c r="C7453" t="s">
        <v>464</v>
      </c>
      <c r="D7453">
        <v>5</v>
      </c>
      <c r="E7453">
        <v>5306250</v>
      </c>
      <c r="F7453">
        <v>6050000</v>
      </c>
      <c r="G7453">
        <v>5678125</v>
      </c>
      <c r="H7453">
        <v>-1534184.7765927254</v>
      </c>
      <c r="I7453">
        <v>-3.8434969371137734E-5</v>
      </c>
      <c r="J7453">
        <v>2.4098011356885178E-5</v>
      </c>
      <c r="K7453">
        <v>-0.45451787656002857</v>
      </c>
      <c r="L7453">
        <v>-127.01921455749434</v>
      </c>
      <c r="M7453">
        <v>0</v>
      </c>
    </row>
    <row r="7454" spans="1:15" x14ac:dyDescent="0.15">
      <c r="A7454">
        <v>371</v>
      </c>
      <c r="B7454" t="s">
        <v>367</v>
      </c>
      <c r="C7454" t="s">
        <v>464</v>
      </c>
      <c r="D7454">
        <v>6</v>
      </c>
      <c r="E7454">
        <v>5678125</v>
      </c>
      <c r="F7454">
        <v>6050000</v>
      </c>
      <c r="G7454">
        <v>5864062.5</v>
      </c>
      <c r="H7454">
        <v>677513278.54873776</v>
      </c>
      <c r="I7454">
        <v>3.411843513401896E-5</v>
      </c>
      <c r="J7454">
        <v>9.6651415862041872E-5</v>
      </c>
      <c r="K7454">
        <v>200.72021402213645</v>
      </c>
      <c r="L7454">
        <v>11453.65036693824</v>
      </c>
      <c r="M7454">
        <v>0</v>
      </c>
    </row>
    <row r="7455" spans="1:15" x14ac:dyDescent="0.15">
      <c r="A7455">
        <v>371</v>
      </c>
      <c r="B7455" t="s">
        <v>367</v>
      </c>
      <c r="C7455" t="s">
        <v>464</v>
      </c>
      <c r="D7455">
        <v>7</v>
      </c>
      <c r="E7455">
        <v>5678125</v>
      </c>
      <c r="F7455">
        <v>5864062.5</v>
      </c>
      <c r="G7455">
        <v>5771093.75</v>
      </c>
      <c r="H7455">
        <v>-134874535.24383879</v>
      </c>
      <c r="I7455">
        <v>-1.47798668007174E-5</v>
      </c>
      <c r="J7455">
        <v>4.7753113927305512E-5</v>
      </c>
      <c r="K7455">
        <v>-39.957955714563965</v>
      </c>
      <c r="L7455">
        <v>-2437.0705985124359</v>
      </c>
      <c r="M7455">
        <v>0</v>
      </c>
    </row>
    <row r="7456" spans="1:15" x14ac:dyDescent="0.15">
      <c r="A7456">
        <v>371</v>
      </c>
      <c r="B7456" t="s">
        <v>367</v>
      </c>
      <c r="C7456" t="s">
        <v>464</v>
      </c>
      <c r="D7456">
        <v>8</v>
      </c>
      <c r="E7456">
        <v>5771093.75</v>
      </c>
      <c r="F7456">
        <v>5864062.5</v>
      </c>
      <c r="G7456">
        <v>5817578.125</v>
      </c>
      <c r="H7456">
        <v>84645948.184005812</v>
      </c>
      <c r="I7456">
        <v>5.3824562000977688E-6</v>
      </c>
      <c r="J7456">
        <v>6.7915436928120681E-5</v>
      </c>
      <c r="K7456">
        <v>25.077224865605508</v>
      </c>
      <c r="L7456">
        <v>1355.0032052041554</v>
      </c>
      <c r="M7456">
        <v>0</v>
      </c>
    </row>
    <row r="7457" spans="1:15" x14ac:dyDescent="0.15">
      <c r="A7457">
        <v>371</v>
      </c>
      <c r="B7457" t="s">
        <v>367</v>
      </c>
      <c r="C7457" t="s">
        <v>464</v>
      </c>
      <c r="D7457">
        <v>9</v>
      </c>
      <c r="E7457">
        <v>5771093.75</v>
      </c>
      <c r="F7457">
        <v>5817578.125</v>
      </c>
      <c r="G7457">
        <v>5794335.9375</v>
      </c>
      <c r="H7457">
        <v>-75551702.075513244</v>
      </c>
      <c r="I7457">
        <v>-5.5886158795275337E-6</v>
      </c>
      <c r="J7457">
        <v>5.6944364848495378E-5</v>
      </c>
      <c r="K7457">
        <v>-22.382961766915116</v>
      </c>
      <c r="L7457">
        <v>-1403.8888820124307</v>
      </c>
      <c r="M7457">
        <v>0</v>
      </c>
    </row>
    <row r="7458" spans="1:15" x14ac:dyDescent="0.15">
      <c r="A7458">
        <v>371</v>
      </c>
      <c r="B7458" t="s">
        <v>367</v>
      </c>
      <c r="C7458" t="s">
        <v>464</v>
      </c>
      <c r="D7458">
        <v>10</v>
      </c>
      <c r="E7458">
        <v>5794335.9375</v>
      </c>
      <c r="F7458">
        <v>5817578.125</v>
      </c>
      <c r="G7458">
        <v>5805957.03125</v>
      </c>
      <c r="H7458">
        <v>-5063345.1468756525</v>
      </c>
      <c r="I7458">
        <v>-3.4582154736595514E-7</v>
      </c>
      <c r="J7458">
        <v>6.2187159180656957E-5</v>
      </c>
      <c r="K7458">
        <v>-1.5000676056502071</v>
      </c>
      <c r="L7458">
        <v>-187.2094836324604</v>
      </c>
      <c r="M7458">
        <v>0</v>
      </c>
    </row>
    <row r="7459" spans="1:15" x14ac:dyDescent="0.15">
      <c r="A7459">
        <v>371</v>
      </c>
      <c r="B7459" t="s">
        <v>367</v>
      </c>
      <c r="C7459" t="s">
        <v>464</v>
      </c>
      <c r="D7459">
        <v>11</v>
      </c>
      <c r="E7459">
        <v>5805957.03125</v>
      </c>
      <c r="F7459">
        <v>5817578.125</v>
      </c>
      <c r="G7459">
        <v>5811767.578125</v>
      </c>
      <c r="H7459">
        <v>37284735.183775783</v>
      </c>
      <c r="I7459">
        <v>2.4548974392778672E-6</v>
      </c>
      <c r="J7459">
        <v>6.4987878167300779E-5</v>
      </c>
      <c r="K7459">
        <v>11.045982806236319</v>
      </c>
      <c r="L7459">
        <v>541.53864865677633</v>
      </c>
      <c r="M7459">
        <v>0</v>
      </c>
    </row>
    <row r="7460" spans="1:15" x14ac:dyDescent="0.15">
      <c r="A7460">
        <v>371</v>
      </c>
      <c r="B7460" t="s">
        <v>367</v>
      </c>
      <c r="C7460" t="s">
        <v>464</v>
      </c>
      <c r="D7460">
        <v>12</v>
      </c>
      <c r="E7460">
        <v>5805957.03125</v>
      </c>
      <c r="F7460">
        <v>5811767.578125</v>
      </c>
      <c r="G7460">
        <v>5808862.3046875</v>
      </c>
      <c r="H7460">
        <v>15498044.473975202</v>
      </c>
      <c r="I7460">
        <v>1.0390365661077549E-6</v>
      </c>
      <c r="J7460">
        <v>6.3572017294130667E-5</v>
      </c>
      <c r="K7460">
        <v>4.5914536323248081</v>
      </c>
      <c r="L7460">
        <v>166.79999733285041</v>
      </c>
      <c r="M7460">
        <v>0</v>
      </c>
    </row>
    <row r="7461" spans="1:15" x14ac:dyDescent="0.15">
      <c r="A7461">
        <v>371</v>
      </c>
      <c r="B7461" t="s">
        <v>367</v>
      </c>
      <c r="C7461" t="s">
        <v>464</v>
      </c>
      <c r="D7461">
        <v>13</v>
      </c>
      <c r="E7461">
        <v>5805957.03125</v>
      </c>
      <c r="F7461">
        <v>5808862.3046875</v>
      </c>
      <c r="G7461">
        <v>5807409.66796875</v>
      </c>
      <c r="H7461">
        <v>5065750.5106978985</v>
      </c>
      <c r="I7461">
        <v>3.4276862887212931E-7</v>
      </c>
      <c r="J7461">
        <v>6.2875749356895041E-5</v>
      </c>
      <c r="K7461">
        <v>1.5007802191981459</v>
      </c>
      <c r="L7461">
        <v>-12.77091164003005</v>
      </c>
      <c r="M7461">
        <v>0</v>
      </c>
    </row>
    <row r="7462" spans="1:15" x14ac:dyDescent="0.15">
      <c r="A7462">
        <v>371</v>
      </c>
      <c r="B7462" t="s">
        <v>367</v>
      </c>
      <c r="C7462" t="s">
        <v>464</v>
      </c>
      <c r="D7462">
        <v>14</v>
      </c>
      <c r="E7462">
        <v>5807409.66796875</v>
      </c>
      <c r="F7462">
        <v>5808862.3046875</v>
      </c>
      <c r="G7462">
        <v>5808135.986328125</v>
      </c>
      <c r="H7462">
        <v>10243856.097276619</v>
      </c>
      <c r="I7462">
        <v>6.8994173781081387E-7</v>
      </c>
      <c r="J7462">
        <v>6.3222922465833726E-5</v>
      </c>
      <c r="K7462">
        <v>3.0348467747550112</v>
      </c>
      <c r="L7462">
        <v>76.370803324677908</v>
      </c>
      <c r="M7462">
        <v>0</v>
      </c>
    </row>
    <row r="7463" spans="1:15" x14ac:dyDescent="0.15">
      <c r="A7463">
        <v>371</v>
      </c>
      <c r="B7463" t="s">
        <v>367</v>
      </c>
      <c r="C7463" t="s">
        <v>464</v>
      </c>
      <c r="D7463">
        <v>15</v>
      </c>
      <c r="E7463">
        <v>5807409.66796875</v>
      </c>
      <c r="F7463">
        <v>5808135.986328125</v>
      </c>
      <c r="G7463">
        <v>5807772.8271484375</v>
      </c>
      <c r="H7463">
        <v>7645268.3483098894</v>
      </c>
      <c r="I7463">
        <v>5.1611227290895324E-7</v>
      </c>
      <c r="J7463">
        <v>6.3049093000931865E-5</v>
      </c>
      <c r="K7463">
        <v>2.2649886691763728</v>
      </c>
      <c r="L7463">
        <v>31.638557082881722</v>
      </c>
      <c r="M7463">
        <v>0</v>
      </c>
    </row>
    <row r="7464" spans="1:15" x14ac:dyDescent="0.15">
      <c r="A7464">
        <v>371</v>
      </c>
      <c r="B7464" t="s">
        <v>367</v>
      </c>
      <c r="C7464" t="s">
        <v>464</v>
      </c>
      <c r="D7464">
        <v>16</v>
      </c>
      <c r="E7464">
        <v>5807409.66796875</v>
      </c>
      <c r="F7464">
        <v>5807772.8271484375</v>
      </c>
      <c r="G7464">
        <v>5807591.2475585938</v>
      </c>
      <c r="H7464">
        <v>6353218.7733593928</v>
      </c>
      <c r="I7464">
        <v>4.2938584264008391E-7</v>
      </c>
      <c r="J7464">
        <v>6.2962366570662996E-5</v>
      </c>
      <c r="K7464">
        <v>1.8822058139579592</v>
      </c>
      <c r="L7464">
        <v>9.3950745247467431</v>
      </c>
      <c r="M7464">
        <v>0</v>
      </c>
    </row>
    <row r="7465" spans="1:15" x14ac:dyDescent="0.15">
      <c r="A7465">
        <v>371</v>
      </c>
      <c r="B7465" t="s">
        <v>367</v>
      </c>
      <c r="C7465" t="s">
        <v>464</v>
      </c>
      <c r="D7465">
        <v>17</v>
      </c>
      <c r="E7465">
        <v>5807409.66796875</v>
      </c>
      <c r="F7465">
        <v>5807591.2475585938</v>
      </c>
      <c r="G7465">
        <v>5807500.4577636719</v>
      </c>
      <c r="H7465">
        <v>5708932.1732016094</v>
      </c>
      <c r="I7465">
        <v>3.8606493062992998E-7</v>
      </c>
      <c r="J7465">
        <v>6.2919045658652842E-5</v>
      </c>
      <c r="K7465">
        <v>1.6913293420572508</v>
      </c>
      <c r="L7465">
        <v>-1.6972583175657421</v>
      </c>
      <c r="M7465">
        <v>0</v>
      </c>
    </row>
    <row r="7466" spans="1:15" x14ac:dyDescent="0.15">
      <c r="A7466">
        <v>371</v>
      </c>
      <c r="B7466" t="s">
        <v>367</v>
      </c>
      <c r="C7466" t="s">
        <v>464</v>
      </c>
      <c r="D7466">
        <v>18</v>
      </c>
      <c r="E7466">
        <v>5807500.4577636719</v>
      </c>
      <c r="F7466">
        <v>5807591.2475585938</v>
      </c>
      <c r="G7466">
        <v>5807545.8526611328</v>
      </c>
      <c r="H7466">
        <v>6030927.3694605483</v>
      </c>
      <c r="I7466">
        <v>4.0772163975488144E-7</v>
      </c>
      <c r="J7466">
        <v>6.2940702367777793E-5</v>
      </c>
      <c r="K7466">
        <v>1.7867237007414618</v>
      </c>
      <c r="L7466">
        <v>3.8464012590973797</v>
      </c>
      <c r="M7466">
        <v>0</v>
      </c>
    </row>
    <row r="7467" spans="1:15" x14ac:dyDescent="0.15">
      <c r="A7467">
        <v>371</v>
      </c>
      <c r="B7467" t="s">
        <v>367</v>
      </c>
      <c r="C7467" t="s">
        <v>464</v>
      </c>
      <c r="D7467">
        <v>19</v>
      </c>
      <c r="E7467">
        <v>5807500.4577636719</v>
      </c>
      <c r="F7467">
        <v>5807545.8526611328</v>
      </c>
      <c r="G7467">
        <v>5807523.1552124023</v>
      </c>
      <c r="H7467">
        <v>5869892.7515643621</v>
      </c>
      <c r="I7467">
        <v>3.9689234863335464E-7</v>
      </c>
      <c r="J7467">
        <v>6.2929873076656266E-5</v>
      </c>
      <c r="K7467">
        <v>1.7390155539161589</v>
      </c>
      <c r="L7467">
        <v>1.0739448588505656</v>
      </c>
      <c r="M7467">
        <v>0</v>
      </c>
    </row>
    <row r="7468" spans="1:15" x14ac:dyDescent="0.15">
      <c r="A7468">
        <v>371</v>
      </c>
      <c r="B7468" t="s">
        <v>367</v>
      </c>
      <c r="C7468" t="s">
        <v>464</v>
      </c>
      <c r="D7468">
        <v>20</v>
      </c>
      <c r="E7468">
        <v>5807500.4577636719</v>
      </c>
      <c r="F7468">
        <v>5807523.1552124023</v>
      </c>
      <c r="G7468">
        <v>5807511.8064880371</v>
      </c>
      <c r="H7468">
        <v>5789403.2082445864</v>
      </c>
      <c r="I7468">
        <v>3.9147840551400574E-7</v>
      </c>
      <c r="J7468">
        <v>6.2924459133536917E-5</v>
      </c>
      <c r="K7468">
        <v>1.7151697063538853</v>
      </c>
      <c r="L7468">
        <v>-0.31181336942303206</v>
      </c>
      <c r="M7468">
        <v>0</v>
      </c>
    </row>
    <row r="7469" spans="1:15" x14ac:dyDescent="0.15">
      <c r="A7469">
        <v>371</v>
      </c>
      <c r="B7469" t="s">
        <v>367</v>
      </c>
      <c r="C7469" t="s">
        <v>465</v>
      </c>
      <c r="D7469">
        <v>20</v>
      </c>
      <c r="E7469">
        <v>5807500.4577636719</v>
      </c>
      <c r="F7469">
        <v>5807523.1552124023</v>
      </c>
      <c r="G7469">
        <v>5807511.8064880371</v>
      </c>
      <c r="H7469">
        <v>5789403.2082445864</v>
      </c>
      <c r="I7469">
        <v>3.9147840551400574E-7</v>
      </c>
      <c r="J7469">
        <v>6.2924459133536917E-5</v>
      </c>
      <c r="K7469">
        <v>1.7151697063538853</v>
      </c>
      <c r="L7469">
        <v>-0.31181336942303206</v>
      </c>
      <c r="M7469">
        <v>0</v>
      </c>
      <c r="N7469" t="s">
        <v>466</v>
      </c>
      <c r="O7469" t="s">
        <v>467</v>
      </c>
    </row>
    <row r="7470" spans="1:15" x14ac:dyDescent="0.15">
      <c r="A7470">
        <v>372</v>
      </c>
      <c r="B7470" t="s">
        <v>368</v>
      </c>
      <c r="C7470" t="s">
        <v>461</v>
      </c>
      <c r="D7470">
        <v>0</v>
      </c>
      <c r="E7470">
        <v>100000</v>
      </c>
      <c r="F7470">
        <v>12000000</v>
      </c>
      <c r="G7470">
        <v>100000</v>
      </c>
      <c r="H7470">
        <v>4155.0653764648405</v>
      </c>
      <c r="I7470">
        <v>-1.2795825838944489E-4</v>
      </c>
      <c r="J7470">
        <v>-6.542527766142199E-5</v>
      </c>
      <c r="K7470">
        <v>1.1866208099814289E-3</v>
      </c>
      <c r="L7470">
        <v>-95.844934623535153</v>
      </c>
      <c r="M7470">
        <v>0</v>
      </c>
      <c r="O7470" t="s">
        <v>462</v>
      </c>
    </row>
    <row r="7471" spans="1:15" x14ac:dyDescent="0.15">
      <c r="A7471">
        <v>372</v>
      </c>
      <c r="B7471" t="s">
        <v>368</v>
      </c>
      <c r="C7471" t="s">
        <v>461</v>
      </c>
      <c r="D7471">
        <v>0</v>
      </c>
      <c r="E7471">
        <v>100000</v>
      </c>
      <c r="F7471">
        <v>12000000</v>
      </c>
      <c r="G7471">
        <v>12000000</v>
      </c>
      <c r="H7471">
        <v>3.4192649159772864E+17</v>
      </c>
      <c r="I7471">
        <v>536.87085946701939</v>
      </c>
      <c r="J7471">
        <v>536.87092200000006</v>
      </c>
      <c r="K7471">
        <v>97648786156.767776</v>
      </c>
      <c r="L7471">
        <v>2849387429881.0718</v>
      </c>
      <c r="M7471">
        <v>5</v>
      </c>
      <c r="O7471" t="s">
        <v>463</v>
      </c>
    </row>
    <row r="7472" spans="1:15" x14ac:dyDescent="0.15">
      <c r="A7472">
        <v>372</v>
      </c>
      <c r="B7472" t="s">
        <v>368</v>
      </c>
      <c r="C7472" t="s">
        <v>464</v>
      </c>
      <c r="D7472">
        <v>1</v>
      </c>
      <c r="E7472">
        <v>100000</v>
      </c>
      <c r="F7472">
        <v>12000000</v>
      </c>
      <c r="G7472">
        <v>6050000</v>
      </c>
      <c r="H7472">
        <v>-120166811.69660683</v>
      </c>
      <c r="I7472">
        <v>-2.0684529736837763E-5</v>
      </c>
      <c r="J7472">
        <v>4.1848450991185149E-5</v>
      </c>
      <c r="K7472">
        <v>-34.317736668112815</v>
      </c>
      <c r="L7472">
        <v>-2086.228292505898</v>
      </c>
      <c r="M7472">
        <v>0</v>
      </c>
    </row>
    <row r="7473" spans="1:13" x14ac:dyDescent="0.15">
      <c r="A7473">
        <v>372</v>
      </c>
      <c r="B7473" t="s">
        <v>368</v>
      </c>
      <c r="C7473" t="s">
        <v>464</v>
      </c>
      <c r="D7473">
        <v>2</v>
      </c>
      <c r="E7473">
        <v>6050000</v>
      </c>
      <c r="F7473">
        <v>12000000</v>
      </c>
      <c r="G7473">
        <v>9025000</v>
      </c>
      <c r="H7473">
        <v>3.4192649159772864E+17</v>
      </c>
      <c r="I7473">
        <v>536.87085946701939</v>
      </c>
      <c r="J7473">
        <v>536.87092200000006</v>
      </c>
      <c r="K7473">
        <v>97648786156.767776</v>
      </c>
      <c r="L7473">
        <v>3788659186578.4336</v>
      </c>
      <c r="M7473">
        <v>5</v>
      </c>
    </row>
    <row r="7474" spans="1:13" x14ac:dyDescent="0.15">
      <c r="A7474">
        <v>372</v>
      </c>
      <c r="B7474" t="s">
        <v>368</v>
      </c>
      <c r="C7474" t="s">
        <v>464</v>
      </c>
      <c r="D7474">
        <v>3</v>
      </c>
      <c r="E7474">
        <v>6050000</v>
      </c>
      <c r="F7474">
        <v>9025000</v>
      </c>
      <c r="G7474">
        <v>7537500</v>
      </c>
      <c r="H7474">
        <v>1368850096598813.5</v>
      </c>
      <c r="I7474">
        <v>4.3621364459382415</v>
      </c>
      <c r="J7474">
        <v>4.3621989789189692</v>
      </c>
      <c r="K7474">
        <v>390921890.07895046</v>
      </c>
      <c r="L7474">
        <v>18160531861.509964</v>
      </c>
      <c r="M7474">
        <v>0</v>
      </c>
    </row>
    <row r="7475" spans="1:13" x14ac:dyDescent="0.15">
      <c r="A7475">
        <v>372</v>
      </c>
      <c r="B7475" t="s">
        <v>368</v>
      </c>
      <c r="C7475" t="s">
        <v>464</v>
      </c>
      <c r="D7475">
        <v>4</v>
      </c>
      <c r="E7475">
        <v>6050000</v>
      </c>
      <c r="F7475">
        <v>7537500</v>
      </c>
      <c r="G7475">
        <v>6793750</v>
      </c>
      <c r="H7475">
        <v>1188959636864.5107</v>
      </c>
      <c r="I7475">
        <v>1.2174801690138019E-2</v>
      </c>
      <c r="J7475">
        <v>1.2237334670866042E-2</v>
      </c>
      <c r="K7475">
        <v>339548.02620500472</v>
      </c>
      <c r="L7475">
        <v>17500685.823212668</v>
      </c>
      <c r="M7475">
        <v>0</v>
      </c>
    </row>
    <row r="7476" spans="1:13" x14ac:dyDescent="0.15">
      <c r="A7476">
        <v>372</v>
      </c>
      <c r="B7476" t="s">
        <v>368</v>
      </c>
      <c r="C7476" t="s">
        <v>464</v>
      </c>
      <c r="D7476">
        <v>5</v>
      </c>
      <c r="E7476">
        <v>6050000</v>
      </c>
      <c r="F7476">
        <v>6793750</v>
      </c>
      <c r="G7476">
        <v>6421875</v>
      </c>
      <c r="H7476">
        <v>28330714896.541874</v>
      </c>
      <c r="I7476">
        <v>6.3816279805321884E-4</v>
      </c>
      <c r="J7476">
        <v>7.0069577878124174E-4</v>
      </c>
      <c r="K7476">
        <v>8090.8031070475554</v>
      </c>
      <c r="L7476">
        <v>441059.55070040876</v>
      </c>
      <c r="M7476">
        <v>0</v>
      </c>
    </row>
    <row r="7477" spans="1:13" x14ac:dyDescent="0.15">
      <c r="A7477">
        <v>372</v>
      </c>
      <c r="B7477" t="s">
        <v>368</v>
      </c>
      <c r="C7477" t="s">
        <v>464</v>
      </c>
      <c r="D7477">
        <v>6</v>
      </c>
      <c r="E7477">
        <v>6050000</v>
      </c>
      <c r="F7477">
        <v>6421875</v>
      </c>
      <c r="G7477">
        <v>6235937.5</v>
      </c>
      <c r="H7477">
        <v>2841885332.3270025</v>
      </c>
      <c r="I7477">
        <v>1.0787513116549409E-4</v>
      </c>
      <c r="J7477">
        <v>1.7040811189351701E-4</v>
      </c>
      <c r="K7477">
        <v>811.59740446474905</v>
      </c>
      <c r="L7477">
        <v>45472.703901009314</v>
      </c>
      <c r="M7477">
        <v>0</v>
      </c>
    </row>
    <row r="7478" spans="1:13" x14ac:dyDescent="0.15">
      <c r="A7478">
        <v>372</v>
      </c>
      <c r="B7478" t="s">
        <v>368</v>
      </c>
      <c r="C7478" t="s">
        <v>464</v>
      </c>
      <c r="D7478">
        <v>7</v>
      </c>
      <c r="E7478">
        <v>6050000</v>
      </c>
      <c r="F7478">
        <v>6235937.5</v>
      </c>
      <c r="G7478">
        <v>6142968.75</v>
      </c>
      <c r="H7478">
        <v>399003370.58024585</v>
      </c>
      <c r="I7478">
        <v>2.1815389761673017E-5</v>
      </c>
      <c r="J7478">
        <v>8.4348370489695929E-5</v>
      </c>
      <c r="K7478">
        <v>113.94903807412041</v>
      </c>
      <c r="L7478">
        <v>6395.2856968423594</v>
      </c>
      <c r="M7478">
        <v>0</v>
      </c>
    </row>
    <row r="7479" spans="1:13" x14ac:dyDescent="0.15">
      <c r="A7479">
        <v>372</v>
      </c>
      <c r="B7479" t="s">
        <v>368</v>
      </c>
      <c r="C7479" t="s">
        <v>464</v>
      </c>
      <c r="D7479">
        <v>8</v>
      </c>
      <c r="E7479">
        <v>6050000</v>
      </c>
      <c r="F7479">
        <v>6142968.75</v>
      </c>
      <c r="G7479">
        <v>6096484.375</v>
      </c>
      <c r="H7479">
        <v>-44118185.166993186</v>
      </c>
      <c r="I7479">
        <v>-3.137488998929972E-6</v>
      </c>
      <c r="J7479">
        <v>5.939549172909294E-5</v>
      </c>
      <c r="K7479">
        <v>-12.599454370633561</v>
      </c>
      <c r="L7479">
        <v>-823.66600901840559</v>
      </c>
      <c r="M7479">
        <v>0</v>
      </c>
    </row>
    <row r="7480" spans="1:13" x14ac:dyDescent="0.15">
      <c r="A7480">
        <v>372</v>
      </c>
      <c r="B7480" t="s">
        <v>368</v>
      </c>
      <c r="C7480" t="s">
        <v>464</v>
      </c>
      <c r="D7480">
        <v>9</v>
      </c>
      <c r="E7480">
        <v>6096484.375</v>
      </c>
      <c r="F7480">
        <v>6142968.75</v>
      </c>
      <c r="G7480">
        <v>6119726.5625</v>
      </c>
      <c r="H7480">
        <v>133723960.31220603</v>
      </c>
      <c r="I7480">
        <v>8.2424061121138474E-6</v>
      </c>
      <c r="J7480">
        <v>7.0775386840136759E-5</v>
      </c>
      <c r="K7480">
        <v>38.189443419684565</v>
      </c>
      <c r="L7480">
        <v>2085.1296613745726</v>
      </c>
      <c r="M7480">
        <v>0</v>
      </c>
    </row>
    <row r="7481" spans="1:13" x14ac:dyDescent="0.15">
      <c r="A7481">
        <v>372</v>
      </c>
      <c r="B7481" t="s">
        <v>368</v>
      </c>
      <c r="C7481" t="s">
        <v>464</v>
      </c>
      <c r="D7481">
        <v>10</v>
      </c>
      <c r="E7481">
        <v>6096484.375</v>
      </c>
      <c r="F7481">
        <v>6119726.5625</v>
      </c>
      <c r="G7481">
        <v>6108105.46875</v>
      </c>
      <c r="H7481">
        <v>34896859.846079431</v>
      </c>
      <c r="I7481">
        <v>2.3020686023966644E-6</v>
      </c>
      <c r="J7481">
        <v>6.4835049330419576E-5</v>
      </c>
      <c r="K7481">
        <v>9.9659900253108749</v>
      </c>
      <c r="L7481">
        <v>471.32051868811192</v>
      </c>
      <c r="M7481">
        <v>0</v>
      </c>
    </row>
    <row r="7482" spans="1:13" x14ac:dyDescent="0.15">
      <c r="A7482">
        <v>372</v>
      </c>
      <c r="B7482" t="s">
        <v>368</v>
      </c>
      <c r="C7482" t="s">
        <v>464</v>
      </c>
      <c r="D7482">
        <v>11</v>
      </c>
      <c r="E7482">
        <v>6096484.375</v>
      </c>
      <c r="F7482">
        <v>6108105.46875</v>
      </c>
      <c r="G7482">
        <v>6102294.921875</v>
      </c>
      <c r="H7482">
        <v>-6979189.2729095249</v>
      </c>
      <c r="I7482">
        <v>-4.7753704763389183E-7</v>
      </c>
      <c r="J7482">
        <v>6.205544368038902E-5</v>
      </c>
      <c r="K7482">
        <v>-1.9931458298929796</v>
      </c>
      <c r="L7482">
        <v>-214.36991102955557</v>
      </c>
      <c r="M7482">
        <v>0</v>
      </c>
    </row>
    <row r="7483" spans="1:13" x14ac:dyDescent="0.15">
      <c r="A7483">
        <v>372</v>
      </c>
      <c r="B7483" t="s">
        <v>368</v>
      </c>
      <c r="C7483" t="s">
        <v>464</v>
      </c>
      <c r="D7483">
        <v>12</v>
      </c>
      <c r="E7483">
        <v>6102294.921875</v>
      </c>
      <c r="F7483">
        <v>6108105.46875</v>
      </c>
      <c r="G7483">
        <v>6105200.1953125</v>
      </c>
      <c r="H7483">
        <v>13354011.301977864</v>
      </c>
      <c r="I7483">
        <v>8.9696330312585176E-7</v>
      </c>
      <c r="J7483">
        <v>6.3429944031148764E-5</v>
      </c>
      <c r="K7483">
        <v>3.813693954711284</v>
      </c>
      <c r="L7483">
        <v>118.73175120827183</v>
      </c>
      <c r="M7483">
        <v>0</v>
      </c>
    </row>
    <row r="7484" spans="1:13" x14ac:dyDescent="0.15">
      <c r="A7484">
        <v>372</v>
      </c>
      <c r="B7484" t="s">
        <v>368</v>
      </c>
      <c r="C7484" t="s">
        <v>464</v>
      </c>
      <c r="D7484">
        <v>13</v>
      </c>
      <c r="E7484">
        <v>6102294.921875</v>
      </c>
      <c r="F7484">
        <v>6105200.1953125</v>
      </c>
      <c r="G7484">
        <v>6103747.55859375</v>
      </c>
      <c r="H7484">
        <v>3037793.9617249616</v>
      </c>
      <c r="I7484">
        <v>2.0592731644256243E-7</v>
      </c>
      <c r="J7484">
        <v>6.2738908044465474E-5</v>
      </c>
      <c r="K7484">
        <v>0.86754580369218659</v>
      </c>
      <c r="L7484">
        <v>-50.230674965449545</v>
      </c>
      <c r="M7484">
        <v>0</v>
      </c>
    </row>
    <row r="7485" spans="1:13" x14ac:dyDescent="0.15">
      <c r="A7485">
        <v>372</v>
      </c>
      <c r="B7485" t="s">
        <v>368</v>
      </c>
      <c r="C7485" t="s">
        <v>464</v>
      </c>
      <c r="D7485">
        <v>14</v>
      </c>
      <c r="E7485">
        <v>6103747.55859375</v>
      </c>
      <c r="F7485">
        <v>6105200.1953125</v>
      </c>
      <c r="G7485">
        <v>6104473.876953125</v>
      </c>
      <c r="H7485">
        <v>8158310.430826935</v>
      </c>
      <c r="I7485">
        <v>5.504944019180596E-7</v>
      </c>
      <c r="J7485">
        <v>6.3083475129940971E-5</v>
      </c>
      <c r="K7485">
        <v>2.329884142459465</v>
      </c>
      <c r="L7485">
        <v>33.644775868857096</v>
      </c>
      <c r="M7485">
        <v>0</v>
      </c>
    </row>
    <row r="7486" spans="1:13" x14ac:dyDescent="0.15">
      <c r="A7486">
        <v>372</v>
      </c>
      <c r="B7486" t="s">
        <v>368</v>
      </c>
      <c r="C7486" t="s">
        <v>464</v>
      </c>
      <c r="D7486">
        <v>15</v>
      </c>
      <c r="E7486">
        <v>6103747.55859375</v>
      </c>
      <c r="F7486">
        <v>6104473.876953125</v>
      </c>
      <c r="G7486">
        <v>6104110.7177734375</v>
      </c>
      <c r="H7486">
        <v>5588758.7991276085</v>
      </c>
      <c r="I7486">
        <v>3.779791396090051E-7</v>
      </c>
      <c r="J7486">
        <v>6.2910959867631917E-5</v>
      </c>
      <c r="K7486">
        <v>1.5960609261589935</v>
      </c>
      <c r="L7486">
        <v>-8.4427026715827829</v>
      </c>
      <c r="M7486">
        <v>0</v>
      </c>
    </row>
    <row r="7487" spans="1:13" x14ac:dyDescent="0.15">
      <c r="A7487">
        <v>372</v>
      </c>
      <c r="B7487" t="s">
        <v>368</v>
      </c>
      <c r="C7487" t="s">
        <v>464</v>
      </c>
      <c r="D7487">
        <v>16</v>
      </c>
      <c r="E7487">
        <v>6104110.7177734375</v>
      </c>
      <c r="F7487">
        <v>6104473.876953125</v>
      </c>
      <c r="G7487">
        <v>6104292.2973632813</v>
      </c>
      <c r="H7487">
        <v>6871228.3280744208</v>
      </c>
      <c r="I7487">
        <v>4.6418010532881806E-7</v>
      </c>
      <c r="J7487">
        <v>6.299716083335173E-5</v>
      </c>
      <c r="K7487">
        <v>1.9623138953265042</v>
      </c>
      <c r="L7487">
        <v>12.563881173292009</v>
      </c>
      <c r="M7487">
        <v>0</v>
      </c>
    </row>
    <row r="7488" spans="1:13" x14ac:dyDescent="0.15">
      <c r="A7488">
        <v>372</v>
      </c>
      <c r="B7488" t="s">
        <v>368</v>
      </c>
      <c r="C7488" t="s">
        <v>464</v>
      </c>
      <c r="D7488">
        <v>17</v>
      </c>
      <c r="E7488">
        <v>6104110.7177734375</v>
      </c>
      <c r="F7488">
        <v>6104292.2973632813</v>
      </c>
      <c r="G7488">
        <v>6104201.5075683594</v>
      </c>
      <c r="H7488">
        <v>6229407.3652904546</v>
      </c>
      <c r="I7488">
        <v>4.2106479526516998E-7</v>
      </c>
      <c r="J7488">
        <v>6.2954045523288082E-5</v>
      </c>
      <c r="K7488">
        <v>1.7790200017970252</v>
      </c>
      <c r="L7488">
        <v>2.0511422758055642</v>
      </c>
      <c r="M7488">
        <v>0</v>
      </c>
    </row>
    <row r="7489" spans="1:15" x14ac:dyDescent="0.15">
      <c r="A7489">
        <v>372</v>
      </c>
      <c r="B7489" t="s">
        <v>368</v>
      </c>
      <c r="C7489" t="s">
        <v>464</v>
      </c>
      <c r="D7489">
        <v>18</v>
      </c>
      <c r="E7489">
        <v>6104110.7177734375</v>
      </c>
      <c r="F7489">
        <v>6104201.5075683594</v>
      </c>
      <c r="G7489">
        <v>6104156.1126708984</v>
      </c>
      <c r="H7489">
        <v>5908936.5814904813</v>
      </c>
      <c r="I7489">
        <v>3.9951826191354897E-7</v>
      </c>
      <c r="J7489">
        <v>6.2932498989936461E-5</v>
      </c>
      <c r="K7489">
        <v>1.6874986256949602</v>
      </c>
      <c r="L7489">
        <v>-3.1981411939184179</v>
      </c>
      <c r="M7489">
        <v>0</v>
      </c>
    </row>
    <row r="7490" spans="1:15" x14ac:dyDescent="0.15">
      <c r="A7490">
        <v>372</v>
      </c>
      <c r="B7490" t="s">
        <v>368</v>
      </c>
      <c r="C7490" t="s">
        <v>464</v>
      </c>
      <c r="D7490">
        <v>19</v>
      </c>
      <c r="E7490">
        <v>6104156.1126708984</v>
      </c>
      <c r="F7490">
        <v>6104201.5075683594</v>
      </c>
      <c r="G7490">
        <v>6104178.8101196289</v>
      </c>
      <c r="H7490">
        <v>6069135.3420855692</v>
      </c>
      <c r="I7490">
        <v>4.1029060204740813E-7</v>
      </c>
      <c r="J7490">
        <v>6.294327133007032E-5</v>
      </c>
      <c r="K7490">
        <v>1.7332488524259528</v>
      </c>
      <c r="L7490">
        <v>-0.57408980182500524</v>
      </c>
      <c r="M7490">
        <v>0</v>
      </c>
    </row>
    <row r="7491" spans="1:15" x14ac:dyDescent="0.15">
      <c r="A7491">
        <v>372</v>
      </c>
      <c r="B7491" t="s">
        <v>368</v>
      </c>
      <c r="C7491" t="s">
        <v>465</v>
      </c>
      <c r="D7491">
        <v>19</v>
      </c>
      <c r="E7491">
        <v>6104156.1126708984</v>
      </c>
      <c r="F7491">
        <v>6104201.5075683594</v>
      </c>
      <c r="G7491">
        <v>6104178.8101196289</v>
      </c>
      <c r="H7491">
        <v>6069135.3420855692</v>
      </c>
      <c r="I7491">
        <v>4.1029060204740813E-7</v>
      </c>
      <c r="J7491">
        <v>6.294327133007032E-5</v>
      </c>
      <c r="K7491">
        <v>1.7332488524259528</v>
      </c>
      <c r="L7491">
        <v>-0.57408980182500524</v>
      </c>
      <c r="M7491">
        <v>0</v>
      </c>
      <c r="N7491" t="s">
        <v>466</v>
      </c>
      <c r="O7491" t="s">
        <v>467</v>
      </c>
    </row>
    <row r="7492" spans="1:15" x14ac:dyDescent="0.15">
      <c r="A7492">
        <v>373</v>
      </c>
      <c r="B7492" t="s">
        <v>369</v>
      </c>
      <c r="C7492" t="s">
        <v>461</v>
      </c>
      <c r="D7492">
        <v>0</v>
      </c>
      <c r="E7492">
        <v>100000</v>
      </c>
      <c r="F7492">
        <v>12000000</v>
      </c>
      <c r="G7492">
        <v>100000</v>
      </c>
      <c r="H7492">
        <v>4962.9806372784205</v>
      </c>
      <c r="I7492">
        <v>-1.2065783726652652E-4</v>
      </c>
      <c r="J7492">
        <v>-5.8124856538503605E-5</v>
      </c>
      <c r="K7492">
        <v>1.4046937040489359E-3</v>
      </c>
      <c r="L7492">
        <v>-95.03701936272158</v>
      </c>
      <c r="M7492">
        <v>0</v>
      </c>
      <c r="O7492" t="s">
        <v>462</v>
      </c>
    </row>
    <row r="7493" spans="1:15" x14ac:dyDescent="0.15">
      <c r="A7493">
        <v>373</v>
      </c>
      <c r="B7493" t="s">
        <v>369</v>
      </c>
      <c r="C7493" t="s">
        <v>461</v>
      </c>
      <c r="D7493">
        <v>0</v>
      </c>
      <c r="E7493">
        <v>100000</v>
      </c>
      <c r="F7493">
        <v>12000000</v>
      </c>
      <c r="G7493">
        <v>12000000</v>
      </c>
      <c r="H7493">
        <v>3.4192649159772858E+17</v>
      </c>
      <c r="I7493">
        <v>536.87085946701927</v>
      </c>
      <c r="J7493">
        <v>536.87092199999995</v>
      </c>
      <c r="K7493">
        <v>96776921994.653763</v>
      </c>
      <c r="L7493">
        <v>2849387429881.0713</v>
      </c>
      <c r="M7493">
        <v>5</v>
      </c>
      <c r="O7493" t="s">
        <v>463</v>
      </c>
    </row>
    <row r="7494" spans="1:15" x14ac:dyDescent="0.15">
      <c r="A7494">
        <v>373</v>
      </c>
      <c r="B7494" t="s">
        <v>369</v>
      </c>
      <c r="C7494" t="s">
        <v>464</v>
      </c>
      <c r="D7494">
        <v>1</v>
      </c>
      <c r="E7494">
        <v>100000</v>
      </c>
      <c r="F7494">
        <v>12000000</v>
      </c>
      <c r="G7494">
        <v>6050000</v>
      </c>
      <c r="H7494">
        <v>248463661296.25317</v>
      </c>
      <c r="I7494">
        <v>3.4848894690653635E-3</v>
      </c>
      <c r="J7494">
        <v>3.5474224497933863E-3</v>
      </c>
      <c r="K7494">
        <v>70323.736120636124</v>
      </c>
      <c r="L7494">
        <v>4106737.3767975732</v>
      </c>
      <c r="M7494">
        <v>0</v>
      </c>
    </row>
    <row r="7495" spans="1:15" x14ac:dyDescent="0.15">
      <c r="A7495">
        <v>373</v>
      </c>
      <c r="B7495" t="s">
        <v>369</v>
      </c>
      <c r="C7495" t="s">
        <v>464</v>
      </c>
      <c r="D7495">
        <v>2</v>
      </c>
      <c r="E7495">
        <v>100000</v>
      </c>
      <c r="F7495">
        <v>6050000</v>
      </c>
      <c r="G7495">
        <v>3075000</v>
      </c>
      <c r="H7495">
        <v>18268.659926059354</v>
      </c>
      <c r="I7495">
        <v>-8.2488310485364619E-5</v>
      </c>
      <c r="J7495">
        <v>-1.9955329757341707E-5</v>
      </c>
      <c r="K7495">
        <v>5.1706572028092836E-3</v>
      </c>
      <c r="L7495">
        <v>-99.405897238176934</v>
      </c>
      <c r="M7495">
        <v>0</v>
      </c>
    </row>
    <row r="7496" spans="1:15" x14ac:dyDescent="0.15">
      <c r="A7496">
        <v>373</v>
      </c>
      <c r="B7496" t="s">
        <v>369</v>
      </c>
      <c r="C7496" t="s">
        <v>464</v>
      </c>
      <c r="D7496">
        <v>3</v>
      </c>
      <c r="E7496">
        <v>3075000</v>
      </c>
      <c r="F7496">
        <v>6050000</v>
      </c>
      <c r="G7496">
        <v>4562500</v>
      </c>
      <c r="H7496">
        <v>60762.015223592854</v>
      </c>
      <c r="I7496">
        <v>-6.2958855328205373E-5</v>
      </c>
      <c r="J7496">
        <v>-4.2587460018245873E-7</v>
      </c>
      <c r="K7496">
        <v>1.7197733875647655E-2</v>
      </c>
      <c r="L7496">
        <v>-98.668229803318511</v>
      </c>
      <c r="M7496">
        <v>0</v>
      </c>
    </row>
    <row r="7497" spans="1:15" x14ac:dyDescent="0.15">
      <c r="A7497">
        <v>373</v>
      </c>
      <c r="B7497" t="s">
        <v>369</v>
      </c>
      <c r="C7497" t="s">
        <v>464</v>
      </c>
      <c r="D7497">
        <v>4</v>
      </c>
      <c r="E7497">
        <v>4562500</v>
      </c>
      <c r="F7497">
        <v>6050000</v>
      </c>
      <c r="G7497">
        <v>5306250</v>
      </c>
      <c r="H7497">
        <v>-376434.98297716328</v>
      </c>
      <c r="I7497">
        <v>-4.5388275263915157E-5</v>
      </c>
      <c r="J7497">
        <v>1.7144705464107759E-5</v>
      </c>
      <c r="K7497">
        <v>-0.10654400837271</v>
      </c>
      <c r="L7497">
        <v>-107.09418106906315</v>
      </c>
      <c r="M7497">
        <v>0</v>
      </c>
    </row>
    <row r="7498" spans="1:15" x14ac:dyDescent="0.15">
      <c r="A7498">
        <v>373</v>
      </c>
      <c r="B7498" t="s">
        <v>369</v>
      </c>
      <c r="C7498" t="s">
        <v>464</v>
      </c>
      <c r="D7498">
        <v>5</v>
      </c>
      <c r="E7498">
        <v>5306250</v>
      </c>
      <c r="F7498">
        <v>6050000</v>
      </c>
      <c r="G7498">
        <v>5678125</v>
      </c>
      <c r="H7498">
        <v>3869392539.1559467</v>
      </c>
      <c r="I7498">
        <v>1.3721370107893922E-4</v>
      </c>
      <c r="J7498">
        <v>1.9974668180696215E-4</v>
      </c>
      <c r="K7498">
        <v>1095.1707724628316</v>
      </c>
      <c r="L7498">
        <v>68045.60333131002</v>
      </c>
      <c r="M7498">
        <v>0</v>
      </c>
    </row>
    <row r="7499" spans="1:15" x14ac:dyDescent="0.15">
      <c r="A7499">
        <v>373</v>
      </c>
      <c r="B7499" t="s">
        <v>369</v>
      </c>
      <c r="C7499" t="s">
        <v>464</v>
      </c>
      <c r="D7499">
        <v>6</v>
      </c>
      <c r="E7499">
        <v>5306250</v>
      </c>
      <c r="F7499">
        <v>5678125</v>
      </c>
      <c r="G7499">
        <v>5492187.5</v>
      </c>
      <c r="H7499">
        <v>-134108277.14233892</v>
      </c>
      <c r="I7499">
        <v>-1.4283048067453926E-5</v>
      </c>
      <c r="J7499">
        <v>4.8249932660568986E-5</v>
      </c>
      <c r="K7499">
        <v>-37.957241087685759</v>
      </c>
      <c r="L7499">
        <v>-2541.8007786940798</v>
      </c>
      <c r="M7499">
        <v>0</v>
      </c>
    </row>
    <row r="7500" spans="1:15" x14ac:dyDescent="0.15">
      <c r="A7500">
        <v>373</v>
      </c>
      <c r="B7500" t="s">
        <v>369</v>
      </c>
      <c r="C7500" t="s">
        <v>464</v>
      </c>
      <c r="D7500">
        <v>7</v>
      </c>
      <c r="E7500">
        <v>5492187.5</v>
      </c>
      <c r="F7500">
        <v>5678125</v>
      </c>
      <c r="G7500">
        <v>5585156.25</v>
      </c>
      <c r="H7500">
        <v>710783856.08918774</v>
      </c>
      <c r="I7500">
        <v>3.5502959543031254E-5</v>
      </c>
      <c r="J7500">
        <v>9.8035940271054165E-5</v>
      </c>
      <c r="K7500">
        <v>201.176204494649</v>
      </c>
      <c r="L7500">
        <v>12626.302081328302</v>
      </c>
      <c r="M7500">
        <v>0</v>
      </c>
    </row>
    <row r="7501" spans="1:15" x14ac:dyDescent="0.15">
      <c r="A7501">
        <v>373</v>
      </c>
      <c r="B7501" t="s">
        <v>369</v>
      </c>
      <c r="C7501" t="s">
        <v>464</v>
      </c>
      <c r="D7501">
        <v>8</v>
      </c>
      <c r="E7501">
        <v>5492187.5</v>
      </c>
      <c r="F7501">
        <v>5585156.25</v>
      </c>
      <c r="G7501">
        <v>5538671.875</v>
      </c>
      <c r="H7501">
        <v>98745627.855805203</v>
      </c>
      <c r="I7501">
        <v>6.2202809612119559E-6</v>
      </c>
      <c r="J7501">
        <v>6.8753261689234868E-5</v>
      </c>
      <c r="K7501">
        <v>27.948398732313528</v>
      </c>
      <c r="L7501">
        <v>1682.8394619568469</v>
      </c>
      <c r="M7501">
        <v>0</v>
      </c>
    </row>
    <row r="7502" spans="1:15" x14ac:dyDescent="0.15">
      <c r="A7502">
        <v>373</v>
      </c>
      <c r="B7502" t="s">
        <v>369</v>
      </c>
      <c r="C7502" t="s">
        <v>464</v>
      </c>
      <c r="D7502">
        <v>9</v>
      </c>
      <c r="E7502">
        <v>5492187.5</v>
      </c>
      <c r="F7502">
        <v>5538671.875</v>
      </c>
      <c r="G7502">
        <v>5515429.6875</v>
      </c>
      <c r="H7502">
        <v>-67531073.794501051</v>
      </c>
      <c r="I7502">
        <v>-4.9417440274296992E-6</v>
      </c>
      <c r="J7502">
        <v>5.7591236700593213E-5</v>
      </c>
      <c r="K7502">
        <v>-19.113609566451768</v>
      </c>
      <c r="L7502">
        <v>-1324.402768610239</v>
      </c>
      <c r="M7502">
        <v>0</v>
      </c>
    </row>
    <row r="7503" spans="1:15" x14ac:dyDescent="0.15">
      <c r="A7503">
        <v>373</v>
      </c>
      <c r="B7503" t="s">
        <v>369</v>
      </c>
      <c r="C7503" t="s">
        <v>464</v>
      </c>
      <c r="D7503">
        <v>10</v>
      </c>
      <c r="E7503">
        <v>5515429.6875</v>
      </c>
      <c r="F7503">
        <v>5538671.875</v>
      </c>
      <c r="G7503">
        <v>5527050.78125</v>
      </c>
      <c r="H7503">
        <v>5780202.4478438608</v>
      </c>
      <c r="I7503">
        <v>3.9085948815493793E-7</v>
      </c>
      <c r="J7503">
        <v>6.292384021617785E-5</v>
      </c>
      <c r="K7503">
        <v>1.635995499484159</v>
      </c>
      <c r="L7503">
        <v>4.5802305173792517</v>
      </c>
      <c r="M7503">
        <v>0</v>
      </c>
    </row>
    <row r="7504" spans="1:15" x14ac:dyDescent="0.15">
      <c r="A7504">
        <v>373</v>
      </c>
      <c r="B7504" t="s">
        <v>369</v>
      </c>
      <c r="C7504" t="s">
        <v>464</v>
      </c>
      <c r="D7504">
        <v>11</v>
      </c>
      <c r="E7504">
        <v>5515429.6875</v>
      </c>
      <c r="F7504">
        <v>5527050.78125</v>
      </c>
      <c r="G7504">
        <v>5521240.234375</v>
      </c>
      <c r="H7504">
        <v>-33229420.719545152</v>
      </c>
      <c r="I7504">
        <v>-2.3347931903847335E-6</v>
      </c>
      <c r="J7504">
        <v>6.0198187537638178E-5</v>
      </c>
      <c r="K7504">
        <v>-9.4050655211774057</v>
      </c>
      <c r="L7504">
        <v>-701.84703633542756</v>
      </c>
      <c r="M7504">
        <v>0</v>
      </c>
    </row>
    <row r="7505" spans="1:15" x14ac:dyDescent="0.15">
      <c r="A7505">
        <v>373</v>
      </c>
      <c r="B7505" t="s">
        <v>369</v>
      </c>
      <c r="C7505" t="s">
        <v>464</v>
      </c>
      <c r="D7505">
        <v>12</v>
      </c>
      <c r="E7505">
        <v>5521240.234375</v>
      </c>
      <c r="F7505">
        <v>5527050.78125</v>
      </c>
      <c r="G7505">
        <v>5524145.5078125</v>
      </c>
      <c r="H7505">
        <v>-14325031.062306829</v>
      </c>
      <c r="I7505">
        <v>-9.8714430131674111E-7</v>
      </c>
      <c r="J7505">
        <v>6.1545836426706171E-5</v>
      </c>
      <c r="K7505">
        <v>-4.0544750048757834</v>
      </c>
      <c r="L7505">
        <v>-359.31668602949929</v>
      </c>
      <c r="M7505">
        <v>0</v>
      </c>
    </row>
    <row r="7506" spans="1:15" x14ac:dyDescent="0.15">
      <c r="A7506">
        <v>373</v>
      </c>
      <c r="B7506" t="s">
        <v>369</v>
      </c>
      <c r="C7506" t="s">
        <v>464</v>
      </c>
      <c r="D7506">
        <v>13</v>
      </c>
      <c r="E7506">
        <v>5524145.5078125</v>
      </c>
      <c r="F7506">
        <v>5527050.78125</v>
      </c>
      <c r="G7506">
        <v>5525598.14453125</v>
      </c>
      <c r="H7506">
        <v>-4424015.7001754921</v>
      </c>
      <c r="I7506">
        <v>-3.0197419210500605E-7</v>
      </c>
      <c r="J7506">
        <v>6.2231006535917906E-5</v>
      </c>
      <c r="K7506">
        <v>-1.2521481454052135</v>
      </c>
      <c r="L7506">
        <v>-180.06401450952407</v>
      </c>
      <c r="M7506">
        <v>0</v>
      </c>
    </row>
    <row r="7507" spans="1:15" x14ac:dyDescent="0.15">
      <c r="A7507">
        <v>373</v>
      </c>
      <c r="B7507" t="s">
        <v>369</v>
      </c>
      <c r="C7507" t="s">
        <v>464</v>
      </c>
      <c r="D7507">
        <v>14</v>
      </c>
      <c r="E7507">
        <v>5525598.14453125</v>
      </c>
      <c r="F7507">
        <v>5527050.78125</v>
      </c>
      <c r="G7507">
        <v>5526324.462890625</v>
      </c>
      <c r="H7507">
        <v>639887.4857676893</v>
      </c>
      <c r="I7507">
        <v>4.3472250559078605E-8</v>
      </c>
      <c r="J7507">
        <v>6.257645297858199E-5</v>
      </c>
      <c r="K7507">
        <v>0.18111010061294169</v>
      </c>
      <c r="L7507">
        <v>-88.421101763666869</v>
      </c>
      <c r="M7507">
        <v>0</v>
      </c>
    </row>
    <row r="7508" spans="1:15" x14ac:dyDescent="0.15">
      <c r="A7508">
        <v>373</v>
      </c>
      <c r="B7508" t="s">
        <v>369</v>
      </c>
      <c r="C7508" t="s">
        <v>464</v>
      </c>
      <c r="D7508">
        <v>15</v>
      </c>
      <c r="E7508">
        <v>5526324.462890625</v>
      </c>
      <c r="F7508">
        <v>5527050.78125</v>
      </c>
      <c r="G7508">
        <v>5526687.6220703125</v>
      </c>
      <c r="H7508">
        <v>3200450.4882796668</v>
      </c>
      <c r="I7508">
        <v>2.16921436711477E-7</v>
      </c>
      <c r="J7508">
        <v>6.2749902164734389E-5</v>
      </c>
      <c r="K7508">
        <v>0.90583723362501345</v>
      </c>
      <c r="L7508">
        <v>-42.090982752508651</v>
      </c>
      <c r="M7508">
        <v>0</v>
      </c>
    </row>
    <row r="7509" spans="1:15" x14ac:dyDescent="0.15">
      <c r="A7509">
        <v>373</v>
      </c>
      <c r="B7509" t="s">
        <v>369</v>
      </c>
      <c r="C7509" t="s">
        <v>464</v>
      </c>
      <c r="D7509">
        <v>16</v>
      </c>
      <c r="E7509">
        <v>5526687.6220703125</v>
      </c>
      <c r="F7509">
        <v>5527050.78125</v>
      </c>
      <c r="G7509">
        <v>5526869.2016601563</v>
      </c>
      <c r="H7509">
        <v>4487974.1714522429</v>
      </c>
      <c r="I7509">
        <v>3.0383261442147374E-7</v>
      </c>
      <c r="J7509">
        <v>6.2836813342444385E-5</v>
      </c>
      <c r="K7509">
        <v>1.2702505859523749</v>
      </c>
      <c r="L7509">
        <v>-18.79717055536344</v>
      </c>
      <c r="M7509">
        <v>0</v>
      </c>
    </row>
    <row r="7510" spans="1:15" x14ac:dyDescent="0.15">
      <c r="A7510">
        <v>373</v>
      </c>
      <c r="B7510" t="s">
        <v>369</v>
      </c>
      <c r="C7510" t="s">
        <v>464</v>
      </c>
      <c r="D7510">
        <v>17</v>
      </c>
      <c r="E7510">
        <v>5526869.2016601563</v>
      </c>
      <c r="F7510">
        <v>5527050.78125</v>
      </c>
      <c r="G7510">
        <v>5526959.9914550781</v>
      </c>
      <c r="H7510">
        <v>5133489.9405576177</v>
      </c>
      <c r="I7510">
        <v>3.4733091020494697E-7</v>
      </c>
      <c r="J7510">
        <v>6.2880311638227859E-5</v>
      </c>
      <c r="K7510">
        <v>1.4529536837472252</v>
      </c>
      <c r="L7510">
        <v>-7.1191043811748651</v>
      </c>
      <c r="M7510">
        <v>0</v>
      </c>
    </row>
    <row r="7511" spans="1:15" x14ac:dyDescent="0.15">
      <c r="A7511">
        <v>373</v>
      </c>
      <c r="B7511" t="s">
        <v>369</v>
      </c>
      <c r="C7511" t="s">
        <v>464</v>
      </c>
      <c r="D7511">
        <v>18</v>
      </c>
      <c r="E7511">
        <v>5526959.9914550781</v>
      </c>
      <c r="F7511">
        <v>5527050.78125</v>
      </c>
      <c r="G7511">
        <v>5527005.3863525391</v>
      </c>
      <c r="H7511">
        <v>5456616.8784695063</v>
      </c>
      <c r="I7511">
        <v>3.6908604999859773E-7</v>
      </c>
      <c r="J7511">
        <v>6.2902066778021509E-5</v>
      </c>
      <c r="K7511">
        <v>1.5444096874003739</v>
      </c>
      <c r="L7511">
        <v>-1.2735378919086704</v>
      </c>
      <c r="M7511">
        <v>0</v>
      </c>
    </row>
    <row r="7512" spans="1:15" x14ac:dyDescent="0.15">
      <c r="A7512">
        <v>373</v>
      </c>
      <c r="B7512" t="s">
        <v>369</v>
      </c>
      <c r="C7512" t="s">
        <v>464</v>
      </c>
      <c r="D7512">
        <v>19</v>
      </c>
      <c r="E7512">
        <v>5527005.3863525391</v>
      </c>
      <c r="F7512">
        <v>5527050.78125</v>
      </c>
      <c r="G7512">
        <v>5527028.0838012695</v>
      </c>
      <c r="H7512">
        <v>5618412.0826427583</v>
      </c>
      <c r="I7512">
        <v>3.7997450355583076E-7</v>
      </c>
      <c r="J7512">
        <v>6.2912955231578743E-5</v>
      </c>
      <c r="K7512">
        <v>1.5902032782397912</v>
      </c>
      <c r="L7512">
        <v>1.6534021078944556</v>
      </c>
      <c r="M7512">
        <v>0</v>
      </c>
    </row>
    <row r="7513" spans="1:15" x14ac:dyDescent="0.15">
      <c r="A7513">
        <v>373</v>
      </c>
      <c r="B7513" t="s">
        <v>369</v>
      </c>
      <c r="C7513" t="s">
        <v>464</v>
      </c>
      <c r="D7513">
        <v>20</v>
      </c>
      <c r="E7513">
        <v>5527005.3863525391</v>
      </c>
      <c r="F7513">
        <v>5527028.0838012695</v>
      </c>
      <c r="G7513">
        <v>5527016.7350769043</v>
      </c>
      <c r="H7513">
        <v>5537544.9635825958</v>
      </c>
      <c r="I7513">
        <v>3.7453272138751755E-7</v>
      </c>
      <c r="J7513">
        <v>6.2907513449410429E-5</v>
      </c>
      <c r="K7513">
        <v>1.5673151105618537</v>
      </c>
      <c r="L7513">
        <v>0.19048664062973966</v>
      </c>
      <c r="M7513">
        <v>0</v>
      </c>
    </row>
    <row r="7514" spans="1:15" x14ac:dyDescent="0.15">
      <c r="A7514">
        <v>373</v>
      </c>
      <c r="B7514" t="s">
        <v>369</v>
      </c>
      <c r="C7514" t="s">
        <v>465</v>
      </c>
      <c r="D7514">
        <v>20</v>
      </c>
      <c r="E7514">
        <v>5527005.3863525391</v>
      </c>
      <c r="F7514">
        <v>5527028.0838012695</v>
      </c>
      <c r="G7514">
        <v>5527016.7350769043</v>
      </c>
      <c r="H7514">
        <v>5537544.9635825958</v>
      </c>
      <c r="I7514">
        <v>3.7453272138751755E-7</v>
      </c>
      <c r="J7514">
        <v>6.2907513449410429E-5</v>
      </c>
      <c r="K7514">
        <v>1.5673151105618537</v>
      </c>
      <c r="L7514">
        <v>0.19048664062973966</v>
      </c>
      <c r="M7514">
        <v>0</v>
      </c>
      <c r="N7514" t="s">
        <v>466</v>
      </c>
      <c r="O7514" t="s">
        <v>467</v>
      </c>
    </row>
    <row r="7515" spans="1:15" x14ac:dyDescent="0.15">
      <c r="A7515">
        <v>374</v>
      </c>
      <c r="B7515" t="s">
        <v>370</v>
      </c>
      <c r="C7515" t="s">
        <v>461</v>
      </c>
      <c r="D7515">
        <v>0</v>
      </c>
      <c r="E7515">
        <v>100000</v>
      </c>
      <c r="F7515">
        <v>12000000</v>
      </c>
      <c r="G7515">
        <v>100000</v>
      </c>
      <c r="H7515">
        <v>4942.6335935504239</v>
      </c>
      <c r="I7515">
        <v>-1.208196563760146E-4</v>
      </c>
      <c r="J7515">
        <v>-5.8286675647991687E-5</v>
      </c>
      <c r="K7515">
        <v>1.5065451616504181E-3</v>
      </c>
      <c r="L7515">
        <v>-95.057366406449574</v>
      </c>
      <c r="M7515">
        <v>0</v>
      </c>
      <c r="O7515" t="s">
        <v>462</v>
      </c>
    </row>
    <row r="7516" spans="1:15" x14ac:dyDescent="0.15">
      <c r="A7516">
        <v>374</v>
      </c>
      <c r="B7516" t="s">
        <v>370</v>
      </c>
      <c r="C7516" t="s">
        <v>461</v>
      </c>
      <c r="D7516">
        <v>0</v>
      </c>
      <c r="E7516">
        <v>100000</v>
      </c>
      <c r="F7516">
        <v>12000000</v>
      </c>
      <c r="G7516">
        <v>12000000</v>
      </c>
      <c r="H7516">
        <v>3.419264915977287E+17</v>
      </c>
      <c r="I7516">
        <v>536.8708594670195</v>
      </c>
      <c r="J7516">
        <v>536.87092200000018</v>
      </c>
      <c r="K7516">
        <v>104221300609.62717</v>
      </c>
      <c r="L7516">
        <v>2849387429881.0728</v>
      </c>
      <c r="M7516">
        <v>5</v>
      </c>
      <c r="O7516" t="s">
        <v>463</v>
      </c>
    </row>
    <row r="7517" spans="1:15" x14ac:dyDescent="0.15">
      <c r="A7517">
        <v>374</v>
      </c>
      <c r="B7517" t="s">
        <v>370</v>
      </c>
      <c r="C7517" t="s">
        <v>464</v>
      </c>
      <c r="D7517">
        <v>1</v>
      </c>
      <c r="E7517">
        <v>100000</v>
      </c>
      <c r="F7517">
        <v>12000000</v>
      </c>
      <c r="G7517">
        <v>6050000</v>
      </c>
      <c r="H7517">
        <v>218038134505.35071</v>
      </c>
      <c r="I7517">
        <v>3.1428076429265398E-3</v>
      </c>
      <c r="J7517">
        <v>3.2053406236545626E-3</v>
      </c>
      <c r="K7517">
        <v>66459.366323037568</v>
      </c>
      <c r="L7517">
        <v>3603836.1075264579</v>
      </c>
      <c r="M7517">
        <v>0</v>
      </c>
    </row>
    <row r="7518" spans="1:15" x14ac:dyDescent="0.15">
      <c r="A7518">
        <v>374</v>
      </c>
      <c r="B7518" t="s">
        <v>370</v>
      </c>
      <c r="C7518" t="s">
        <v>464</v>
      </c>
      <c r="D7518">
        <v>2</v>
      </c>
      <c r="E7518">
        <v>100000</v>
      </c>
      <c r="F7518">
        <v>6050000</v>
      </c>
      <c r="G7518">
        <v>3075000</v>
      </c>
      <c r="H7518">
        <v>18129.427903813696</v>
      </c>
      <c r="I7518">
        <v>-8.2650684048051089E-5</v>
      </c>
      <c r="J7518">
        <v>-2.0117703320028184E-5</v>
      </c>
      <c r="K7518">
        <v>5.5259612866348645E-3</v>
      </c>
      <c r="L7518">
        <v>-99.410425108819069</v>
      </c>
      <c r="M7518">
        <v>0</v>
      </c>
    </row>
    <row r="7519" spans="1:15" x14ac:dyDescent="0.15">
      <c r="A7519">
        <v>374</v>
      </c>
      <c r="B7519" t="s">
        <v>370</v>
      </c>
      <c r="C7519" t="s">
        <v>464</v>
      </c>
      <c r="D7519">
        <v>3</v>
      </c>
      <c r="E7519">
        <v>3075000</v>
      </c>
      <c r="F7519">
        <v>6050000</v>
      </c>
      <c r="G7519">
        <v>4562500</v>
      </c>
      <c r="H7519">
        <v>59928.045563853128</v>
      </c>
      <c r="I7519">
        <v>-6.3127783030238706E-5</v>
      </c>
      <c r="J7519">
        <v>-5.9480230221579222E-7</v>
      </c>
      <c r="K7519">
        <v>1.8266437392648223E-2</v>
      </c>
      <c r="L7519">
        <v>-98.686508590381308</v>
      </c>
      <c r="M7519">
        <v>0</v>
      </c>
    </row>
    <row r="7520" spans="1:15" x14ac:dyDescent="0.15">
      <c r="A7520">
        <v>374</v>
      </c>
      <c r="B7520" t="s">
        <v>370</v>
      </c>
      <c r="C7520" t="s">
        <v>464</v>
      </c>
      <c r="D7520">
        <v>4</v>
      </c>
      <c r="E7520">
        <v>4562500</v>
      </c>
      <c r="F7520">
        <v>6050000</v>
      </c>
      <c r="G7520">
        <v>5306250</v>
      </c>
      <c r="H7520">
        <v>-332334.10242695623</v>
      </c>
      <c r="I7520">
        <v>-4.6174875043543547E-5</v>
      </c>
      <c r="J7520">
        <v>1.6358105684479368E-5</v>
      </c>
      <c r="K7520">
        <v>-0.10129748130957779</v>
      </c>
      <c r="L7520">
        <v>-106.26306906811696</v>
      </c>
      <c r="M7520">
        <v>0</v>
      </c>
    </row>
    <row r="7521" spans="1:13" x14ac:dyDescent="0.15">
      <c r="A7521">
        <v>374</v>
      </c>
      <c r="B7521" t="s">
        <v>370</v>
      </c>
      <c r="C7521" t="s">
        <v>464</v>
      </c>
      <c r="D7521">
        <v>5</v>
      </c>
      <c r="E7521">
        <v>5306250</v>
      </c>
      <c r="F7521">
        <v>6050000</v>
      </c>
      <c r="G7521">
        <v>5678125</v>
      </c>
      <c r="H7521">
        <v>3202354154.9292636</v>
      </c>
      <c r="I7521">
        <v>1.1842059620255137E-4</v>
      </c>
      <c r="J7521">
        <v>1.8095357693057428E-4</v>
      </c>
      <c r="K7521">
        <v>976.0972701466701</v>
      </c>
      <c r="L7521">
        <v>56298.091886481256</v>
      </c>
      <c r="M7521">
        <v>0</v>
      </c>
    </row>
    <row r="7522" spans="1:13" x14ac:dyDescent="0.15">
      <c r="A7522">
        <v>374</v>
      </c>
      <c r="B7522" t="s">
        <v>370</v>
      </c>
      <c r="C7522" t="s">
        <v>464</v>
      </c>
      <c r="D7522">
        <v>6</v>
      </c>
      <c r="E7522">
        <v>5306250</v>
      </c>
      <c r="F7522">
        <v>5678125</v>
      </c>
      <c r="G7522">
        <v>5492187.5</v>
      </c>
      <c r="H7522">
        <v>-129921048.40063883</v>
      </c>
      <c r="I7522">
        <v>-1.8772970224219605E-5</v>
      </c>
      <c r="J7522">
        <v>4.3760010503803307E-5</v>
      </c>
      <c r="K7522">
        <v>-39.600735753493879</v>
      </c>
      <c r="L7522">
        <v>-2465.5610519604224</v>
      </c>
      <c r="M7522">
        <v>0</v>
      </c>
    </row>
    <row r="7523" spans="1:13" x14ac:dyDescent="0.15">
      <c r="A7523">
        <v>374</v>
      </c>
      <c r="B7523" t="s">
        <v>370</v>
      </c>
      <c r="C7523" t="s">
        <v>464</v>
      </c>
      <c r="D7523">
        <v>7</v>
      </c>
      <c r="E7523">
        <v>5492187.5</v>
      </c>
      <c r="F7523">
        <v>5678125</v>
      </c>
      <c r="G7523">
        <v>5585156.25</v>
      </c>
      <c r="H7523">
        <v>497467952.79807365</v>
      </c>
      <c r="I7523">
        <v>2.6330825835999127E-5</v>
      </c>
      <c r="J7523">
        <v>8.8863806564022039E-5</v>
      </c>
      <c r="K7523">
        <v>151.63129598399402</v>
      </c>
      <c r="L7523">
        <v>8806.965723619167</v>
      </c>
      <c r="M7523">
        <v>0</v>
      </c>
    </row>
    <row r="7524" spans="1:13" x14ac:dyDescent="0.15">
      <c r="A7524">
        <v>374</v>
      </c>
      <c r="B7524" t="s">
        <v>370</v>
      </c>
      <c r="C7524" t="s">
        <v>464</v>
      </c>
      <c r="D7524">
        <v>8</v>
      </c>
      <c r="E7524">
        <v>5492187.5</v>
      </c>
      <c r="F7524">
        <v>5585156.25</v>
      </c>
      <c r="G7524">
        <v>5538671.875</v>
      </c>
      <c r="H7524">
        <v>-2856769.7338602743</v>
      </c>
      <c r="I7524">
        <v>-1.9471114464794865E-7</v>
      </c>
      <c r="J7524">
        <v>6.2338269583374963E-5</v>
      </c>
      <c r="K7524">
        <v>-0.87076101010452966</v>
      </c>
      <c r="L7524">
        <v>-151.5786058162233</v>
      </c>
      <c r="M7524">
        <v>0</v>
      </c>
    </row>
    <row r="7525" spans="1:13" x14ac:dyDescent="0.15">
      <c r="A7525">
        <v>374</v>
      </c>
      <c r="B7525" t="s">
        <v>370</v>
      </c>
      <c r="C7525" t="s">
        <v>464</v>
      </c>
      <c r="D7525">
        <v>9</v>
      </c>
      <c r="E7525">
        <v>5538671.875</v>
      </c>
      <c r="F7525">
        <v>5585156.25</v>
      </c>
      <c r="G7525">
        <v>5561914.0625</v>
      </c>
      <c r="H7525">
        <v>200017901.58260214</v>
      </c>
      <c r="I7525">
        <v>1.1889518765767032E-5</v>
      </c>
      <c r="J7525">
        <v>7.4422499493789944E-5</v>
      </c>
      <c r="K7525">
        <v>60.966688339177729</v>
      </c>
      <c r="L7525">
        <v>3496.2062580430629</v>
      </c>
      <c r="M7525">
        <v>0</v>
      </c>
    </row>
    <row r="7526" spans="1:13" x14ac:dyDescent="0.15">
      <c r="A7526">
        <v>374</v>
      </c>
      <c r="B7526" t="s">
        <v>370</v>
      </c>
      <c r="C7526" t="s">
        <v>464</v>
      </c>
      <c r="D7526">
        <v>10</v>
      </c>
      <c r="E7526">
        <v>5538671.875</v>
      </c>
      <c r="F7526">
        <v>5561914.0625</v>
      </c>
      <c r="G7526">
        <v>5550292.96875</v>
      </c>
      <c r="H7526">
        <v>87922827.020499006</v>
      </c>
      <c r="I7526">
        <v>5.5784283643614448E-6</v>
      </c>
      <c r="J7526">
        <v>6.8111409092384357E-5</v>
      </c>
      <c r="K7526">
        <v>26.799419204208117</v>
      </c>
      <c r="L7526">
        <v>1484.1114607018735</v>
      </c>
      <c r="M7526">
        <v>0</v>
      </c>
    </row>
    <row r="7527" spans="1:13" x14ac:dyDescent="0.15">
      <c r="A7527">
        <v>374</v>
      </c>
      <c r="B7527" t="s">
        <v>370</v>
      </c>
      <c r="C7527" t="s">
        <v>464</v>
      </c>
      <c r="D7527">
        <v>11</v>
      </c>
      <c r="E7527">
        <v>5538671.875</v>
      </c>
      <c r="F7527">
        <v>5550292.96875</v>
      </c>
      <c r="G7527">
        <v>5544482.421875</v>
      </c>
      <c r="H7527">
        <v>39993307.687399223</v>
      </c>
      <c r="I7527">
        <v>2.627587647979147E-6</v>
      </c>
      <c r="J7527">
        <v>6.5160568376002059E-5</v>
      </c>
      <c r="K7527">
        <v>12.190206507208917</v>
      </c>
      <c r="L7527">
        <v>621.31724197755727</v>
      </c>
      <c r="M7527">
        <v>0</v>
      </c>
    </row>
    <row r="7528" spans="1:13" x14ac:dyDescent="0.15">
      <c r="A7528">
        <v>374</v>
      </c>
      <c r="B7528" t="s">
        <v>370</v>
      </c>
      <c r="C7528" t="s">
        <v>464</v>
      </c>
      <c r="D7528">
        <v>12</v>
      </c>
      <c r="E7528">
        <v>5538671.875</v>
      </c>
      <c r="F7528">
        <v>5544482.421875</v>
      </c>
      <c r="G7528">
        <v>5541577.1484375</v>
      </c>
      <c r="H7528">
        <v>17947581.689989559</v>
      </c>
      <c r="I7528">
        <v>1.2007261762308845E-6</v>
      </c>
      <c r="J7528">
        <v>6.3733706904253796E-5</v>
      </c>
      <c r="K7528">
        <v>5.4705334406463031</v>
      </c>
      <c r="L7528">
        <v>223.87136746891721</v>
      </c>
      <c r="M7528">
        <v>0</v>
      </c>
    </row>
    <row r="7529" spans="1:13" x14ac:dyDescent="0.15">
      <c r="A7529">
        <v>374</v>
      </c>
      <c r="B7529" t="s">
        <v>370</v>
      </c>
      <c r="C7529" t="s">
        <v>464</v>
      </c>
      <c r="D7529">
        <v>13</v>
      </c>
      <c r="E7529">
        <v>5538671.875</v>
      </c>
      <c r="F7529">
        <v>5541577.1484375</v>
      </c>
      <c r="G7529">
        <v>5540124.51171875</v>
      </c>
      <c r="H7529">
        <v>7391986.9019348072</v>
      </c>
      <c r="I7529">
        <v>4.9912684378952373E-7</v>
      </c>
      <c r="J7529">
        <v>6.3032107571812435E-5</v>
      </c>
      <c r="K7529">
        <v>2.2531231359380626</v>
      </c>
      <c r="L7529">
        <v>33.426367698034667</v>
      </c>
      <c r="M7529">
        <v>0</v>
      </c>
    </row>
    <row r="7530" spans="1:13" x14ac:dyDescent="0.15">
      <c r="A7530">
        <v>374</v>
      </c>
      <c r="B7530" t="s">
        <v>370</v>
      </c>
      <c r="C7530" t="s">
        <v>464</v>
      </c>
      <c r="D7530">
        <v>14</v>
      </c>
      <c r="E7530">
        <v>5538671.875</v>
      </c>
      <c r="F7530">
        <v>5540124.51171875</v>
      </c>
      <c r="G7530">
        <v>5539398.193359375</v>
      </c>
      <c r="H7530">
        <v>2229450.4392056144</v>
      </c>
      <c r="I7530">
        <v>1.5124241432619434E-7</v>
      </c>
      <c r="J7530">
        <v>6.2684223142349106E-5</v>
      </c>
      <c r="K7530">
        <v>0.67955022535100085</v>
      </c>
      <c r="L7530">
        <v>-59.752840265603631</v>
      </c>
      <c r="M7530">
        <v>0</v>
      </c>
    </row>
    <row r="7531" spans="1:13" x14ac:dyDescent="0.15">
      <c r="A7531">
        <v>374</v>
      </c>
      <c r="B7531" t="s">
        <v>370</v>
      </c>
      <c r="C7531" t="s">
        <v>464</v>
      </c>
      <c r="D7531">
        <v>15</v>
      </c>
      <c r="E7531">
        <v>5539398.193359375</v>
      </c>
      <c r="F7531">
        <v>5540124.51171875</v>
      </c>
      <c r="G7531">
        <v>5539761.3525390625</v>
      </c>
      <c r="H7531">
        <v>4801153.4961442621</v>
      </c>
      <c r="I7531">
        <v>3.249425954436391E-7</v>
      </c>
      <c r="J7531">
        <v>6.2857923323466551E-5</v>
      </c>
      <c r="K7531">
        <v>1.4634211565663238</v>
      </c>
      <c r="L7531">
        <v>-13.332846117211728</v>
      </c>
      <c r="M7531">
        <v>0</v>
      </c>
    </row>
    <row r="7532" spans="1:13" x14ac:dyDescent="0.15">
      <c r="A7532">
        <v>374</v>
      </c>
      <c r="B7532" t="s">
        <v>370</v>
      </c>
      <c r="C7532" t="s">
        <v>464</v>
      </c>
      <c r="D7532">
        <v>16</v>
      </c>
      <c r="E7532">
        <v>5539761.3525390625</v>
      </c>
      <c r="F7532">
        <v>5540124.51171875</v>
      </c>
      <c r="G7532">
        <v>5539942.9321289063</v>
      </c>
      <c r="H7532">
        <v>6094095.8599729342</v>
      </c>
      <c r="I7532">
        <v>4.1196876029504E-7</v>
      </c>
      <c r="J7532">
        <v>6.2944949488317952E-5</v>
      </c>
      <c r="K7532">
        <v>1.8575179524649108</v>
      </c>
      <c r="L7532">
        <v>10.00286347049204</v>
      </c>
      <c r="M7532">
        <v>0</v>
      </c>
    </row>
    <row r="7533" spans="1:13" x14ac:dyDescent="0.15">
      <c r="A7533">
        <v>374</v>
      </c>
      <c r="B7533" t="s">
        <v>370</v>
      </c>
      <c r="C7533" t="s">
        <v>464</v>
      </c>
      <c r="D7533">
        <v>17</v>
      </c>
      <c r="E7533">
        <v>5539761.3525390625</v>
      </c>
      <c r="F7533">
        <v>5539942.9321289063</v>
      </c>
      <c r="G7533">
        <v>5539852.1423339844</v>
      </c>
      <c r="H7533">
        <v>5447066.36262001</v>
      </c>
      <c r="I7533">
        <v>3.6844322341426298E-7</v>
      </c>
      <c r="J7533">
        <v>6.2901423951437175E-5</v>
      </c>
      <c r="K7533">
        <v>1.6602993765311969</v>
      </c>
      <c r="L7533">
        <v>-1.6748782698536595</v>
      </c>
      <c r="M7533">
        <v>0</v>
      </c>
    </row>
    <row r="7534" spans="1:13" x14ac:dyDescent="0.15">
      <c r="A7534">
        <v>374</v>
      </c>
      <c r="B7534" t="s">
        <v>370</v>
      </c>
      <c r="C7534" t="s">
        <v>464</v>
      </c>
      <c r="D7534">
        <v>18</v>
      </c>
      <c r="E7534">
        <v>5539852.1423339844</v>
      </c>
      <c r="F7534">
        <v>5539942.9321289063</v>
      </c>
      <c r="G7534">
        <v>5539897.5372314453</v>
      </c>
      <c r="H7534">
        <v>5770391.6711133318</v>
      </c>
      <c r="I7534">
        <v>3.9019952499207004E-7</v>
      </c>
      <c r="J7534">
        <v>6.2923180253014982E-5</v>
      </c>
      <c r="K7534">
        <v>1.7588509219634454</v>
      </c>
      <c r="L7534">
        <v>4.1606208839211769</v>
      </c>
      <c r="M7534">
        <v>0</v>
      </c>
    </row>
    <row r="7535" spans="1:13" x14ac:dyDescent="0.15">
      <c r="A7535">
        <v>374</v>
      </c>
      <c r="B7535" t="s">
        <v>370</v>
      </c>
      <c r="C7535" t="s">
        <v>464</v>
      </c>
      <c r="D7535">
        <v>19</v>
      </c>
      <c r="E7535">
        <v>5539852.1423339844</v>
      </c>
      <c r="F7535">
        <v>5539897.5372314453</v>
      </c>
      <c r="G7535">
        <v>5539874.8397827148</v>
      </c>
      <c r="H7535">
        <v>5608731.4932204261</v>
      </c>
      <c r="I7535">
        <v>3.7932311009925457E-7</v>
      </c>
      <c r="J7535">
        <v>6.2912303838122166E-5</v>
      </c>
      <c r="K7535">
        <v>1.7095759040551979</v>
      </c>
      <c r="L7535">
        <v>1.2429279618961933</v>
      </c>
      <c r="M7535">
        <v>0</v>
      </c>
    </row>
    <row r="7536" spans="1:13" x14ac:dyDescent="0.15">
      <c r="A7536">
        <v>374</v>
      </c>
      <c r="B7536" t="s">
        <v>370</v>
      </c>
      <c r="C7536" t="s">
        <v>464</v>
      </c>
      <c r="D7536">
        <v>20</v>
      </c>
      <c r="E7536">
        <v>5539852.1423339844</v>
      </c>
      <c r="F7536">
        <v>5539874.8397827148</v>
      </c>
      <c r="G7536">
        <v>5539863.4910583496</v>
      </c>
      <c r="H7536">
        <v>5527809.8939565253</v>
      </c>
      <c r="I7536">
        <v>3.7387756743575734E-7</v>
      </c>
      <c r="J7536">
        <v>6.2906858295458669E-5</v>
      </c>
      <c r="K7536">
        <v>1.6849105021926918</v>
      </c>
      <c r="L7536">
        <v>-0.21757931619216864</v>
      </c>
      <c r="M7536">
        <v>0</v>
      </c>
    </row>
    <row r="7537" spans="1:15" x14ac:dyDescent="0.15">
      <c r="A7537">
        <v>374</v>
      </c>
      <c r="B7537" t="s">
        <v>370</v>
      </c>
      <c r="C7537" t="s">
        <v>465</v>
      </c>
      <c r="D7537">
        <v>20</v>
      </c>
      <c r="E7537">
        <v>5539852.1423339844</v>
      </c>
      <c r="F7537">
        <v>5539874.8397827148</v>
      </c>
      <c r="G7537">
        <v>5539863.4910583496</v>
      </c>
      <c r="H7537">
        <v>5527809.8939565253</v>
      </c>
      <c r="I7537">
        <v>3.7387756743575734E-7</v>
      </c>
      <c r="J7537">
        <v>6.2906858295458669E-5</v>
      </c>
      <c r="K7537">
        <v>1.6849105021926918</v>
      </c>
      <c r="L7537">
        <v>-0.21757931619216864</v>
      </c>
      <c r="M7537">
        <v>0</v>
      </c>
      <c r="N7537" t="s">
        <v>466</v>
      </c>
      <c r="O7537" t="s">
        <v>467</v>
      </c>
    </row>
    <row r="7538" spans="1:15" x14ac:dyDescent="0.15">
      <c r="A7538">
        <v>375</v>
      </c>
      <c r="B7538" t="s">
        <v>371</v>
      </c>
      <c r="C7538" t="s">
        <v>461</v>
      </c>
      <c r="D7538">
        <v>0</v>
      </c>
      <c r="E7538">
        <v>100000</v>
      </c>
      <c r="F7538">
        <v>12000000</v>
      </c>
      <c r="G7538">
        <v>100000</v>
      </c>
      <c r="H7538">
        <v>4882.2849693654398</v>
      </c>
      <c r="I7538">
        <v>-1.2130547283834066E-4</v>
      </c>
      <c r="J7538">
        <v>-5.8772492110317739E-5</v>
      </c>
      <c r="K7538">
        <v>1.5323530202730649E-3</v>
      </c>
      <c r="L7538">
        <v>-95.117715030634557</v>
      </c>
      <c r="M7538">
        <v>0</v>
      </c>
      <c r="O7538" t="s">
        <v>462</v>
      </c>
    </row>
    <row r="7539" spans="1:15" x14ac:dyDescent="0.15">
      <c r="A7539">
        <v>375</v>
      </c>
      <c r="B7539" t="s">
        <v>371</v>
      </c>
      <c r="C7539" t="s">
        <v>461</v>
      </c>
      <c r="D7539">
        <v>0</v>
      </c>
      <c r="E7539">
        <v>100000</v>
      </c>
      <c r="F7539">
        <v>12000000</v>
      </c>
      <c r="G7539">
        <v>12000000</v>
      </c>
      <c r="H7539">
        <v>3.4192649159772864E+17</v>
      </c>
      <c r="I7539">
        <v>536.87085946701939</v>
      </c>
      <c r="J7539">
        <v>536.87092200000006</v>
      </c>
      <c r="K7539">
        <v>107316982805.95271</v>
      </c>
      <c r="L7539">
        <v>2849387429881.0718</v>
      </c>
      <c r="M7539">
        <v>5</v>
      </c>
      <c r="O7539" t="s">
        <v>463</v>
      </c>
    </row>
    <row r="7540" spans="1:15" x14ac:dyDescent="0.15">
      <c r="A7540">
        <v>375</v>
      </c>
      <c r="B7540" t="s">
        <v>371</v>
      </c>
      <c r="C7540" t="s">
        <v>464</v>
      </c>
      <c r="D7540">
        <v>1</v>
      </c>
      <c r="E7540">
        <v>100000</v>
      </c>
      <c r="F7540">
        <v>12000000</v>
      </c>
      <c r="G7540">
        <v>6050000</v>
      </c>
      <c r="H7540">
        <v>147050131686.17102</v>
      </c>
      <c r="I7540">
        <v>2.3037621087065208E-3</v>
      </c>
      <c r="J7540">
        <v>2.3662950894345436E-3</v>
      </c>
      <c r="K7540">
        <v>46153.126012663495</v>
      </c>
      <c r="L7540">
        <v>2430480.68902762</v>
      </c>
      <c r="M7540">
        <v>0</v>
      </c>
    </row>
    <row r="7541" spans="1:15" x14ac:dyDescent="0.15">
      <c r="A7541">
        <v>375</v>
      </c>
      <c r="B7541" t="s">
        <v>371</v>
      </c>
      <c r="C7541" t="s">
        <v>464</v>
      </c>
      <c r="D7541">
        <v>2</v>
      </c>
      <c r="E7541">
        <v>100000</v>
      </c>
      <c r="F7541">
        <v>6050000</v>
      </c>
      <c r="G7541">
        <v>3075000</v>
      </c>
      <c r="H7541">
        <v>17720.981943678482</v>
      </c>
      <c r="I7541">
        <v>-8.3137769827710083E-5</v>
      </c>
      <c r="J7541">
        <v>-2.0604789099687172E-5</v>
      </c>
      <c r="K7541">
        <v>5.5619039802032554E-3</v>
      </c>
      <c r="L7541">
        <v>-99.423707904270614</v>
      </c>
      <c r="M7541">
        <v>0</v>
      </c>
    </row>
    <row r="7542" spans="1:15" x14ac:dyDescent="0.15">
      <c r="A7542">
        <v>375</v>
      </c>
      <c r="B7542" t="s">
        <v>371</v>
      </c>
      <c r="C7542" t="s">
        <v>464</v>
      </c>
      <c r="D7542">
        <v>3</v>
      </c>
      <c r="E7542">
        <v>3075000</v>
      </c>
      <c r="F7542">
        <v>6050000</v>
      </c>
      <c r="G7542">
        <v>4562500</v>
      </c>
      <c r="H7542">
        <v>57526.06426524694</v>
      </c>
      <c r="I7542">
        <v>-6.3634050279956963E-5</v>
      </c>
      <c r="J7542">
        <v>-1.1010695519340553E-6</v>
      </c>
      <c r="K7542">
        <v>1.8055119452138543E-2</v>
      </c>
      <c r="L7542">
        <v>-98.739154755830199</v>
      </c>
      <c r="M7542">
        <v>0</v>
      </c>
    </row>
    <row r="7543" spans="1:15" x14ac:dyDescent="0.15">
      <c r="A7543">
        <v>375</v>
      </c>
      <c r="B7543" t="s">
        <v>371</v>
      </c>
      <c r="C7543" t="s">
        <v>464</v>
      </c>
      <c r="D7543">
        <v>4</v>
      </c>
      <c r="E7543">
        <v>4562500</v>
      </c>
      <c r="F7543">
        <v>6050000</v>
      </c>
      <c r="G7543">
        <v>5306250</v>
      </c>
      <c r="H7543">
        <v>-243005.67149731336</v>
      </c>
      <c r="I7543">
        <v>-4.8315743371151291E-5</v>
      </c>
      <c r="J7543">
        <v>1.4217237356871621E-5</v>
      </c>
      <c r="K7543">
        <v>-7.6269713259033728E-2</v>
      </c>
      <c r="L7543">
        <v>-104.57961218369495</v>
      </c>
      <c r="M7543">
        <v>0</v>
      </c>
    </row>
    <row r="7544" spans="1:15" x14ac:dyDescent="0.15">
      <c r="A7544">
        <v>375</v>
      </c>
      <c r="B7544" t="s">
        <v>371</v>
      </c>
      <c r="C7544" t="s">
        <v>464</v>
      </c>
      <c r="D7544">
        <v>5</v>
      </c>
      <c r="E7544">
        <v>5306250</v>
      </c>
      <c r="F7544">
        <v>6050000</v>
      </c>
      <c r="G7544">
        <v>5678125</v>
      </c>
      <c r="H7544">
        <v>1703492345.4327655</v>
      </c>
      <c r="I7544">
        <v>7.2078837536670019E-5</v>
      </c>
      <c r="J7544">
        <v>1.3461181826469293E-4</v>
      </c>
      <c r="K7544">
        <v>534.6577794854154</v>
      </c>
      <c r="L7544">
        <v>29900.965907456521</v>
      </c>
      <c r="M7544">
        <v>0</v>
      </c>
    </row>
    <row r="7545" spans="1:15" x14ac:dyDescent="0.15">
      <c r="A7545">
        <v>375</v>
      </c>
      <c r="B7545" t="s">
        <v>371</v>
      </c>
      <c r="C7545" t="s">
        <v>464</v>
      </c>
      <c r="D7545">
        <v>6</v>
      </c>
      <c r="E7545">
        <v>5306250</v>
      </c>
      <c r="F7545">
        <v>5678125</v>
      </c>
      <c r="G7545">
        <v>5492187.5</v>
      </c>
      <c r="H7545">
        <v>-21517570.439350571</v>
      </c>
      <c r="I7545">
        <v>-2.9870637388993843E-5</v>
      </c>
      <c r="J7545">
        <v>3.2662343339029069E-5</v>
      </c>
      <c r="K7545">
        <v>-6.753500514322246</v>
      </c>
      <c r="L7545">
        <v>-491.78506632103461</v>
      </c>
      <c r="M7545">
        <v>0</v>
      </c>
    </row>
    <row r="7546" spans="1:15" x14ac:dyDescent="0.15">
      <c r="A7546">
        <v>375</v>
      </c>
      <c r="B7546" t="s">
        <v>371</v>
      </c>
      <c r="C7546" t="s">
        <v>464</v>
      </c>
      <c r="D7546">
        <v>7</v>
      </c>
      <c r="E7546">
        <v>5492187.5</v>
      </c>
      <c r="F7546">
        <v>5678125</v>
      </c>
      <c r="G7546">
        <v>5585156.25</v>
      </c>
      <c r="H7546">
        <v>56834789.26331234</v>
      </c>
      <c r="I7546">
        <v>3.686224173635023E-6</v>
      </c>
      <c r="J7546">
        <v>6.6219204901657935E-5</v>
      </c>
      <c r="K7546">
        <v>17.838156013154475</v>
      </c>
      <c r="L7546">
        <v>917.60428391439075</v>
      </c>
      <c r="M7546">
        <v>0</v>
      </c>
    </row>
    <row r="7547" spans="1:15" x14ac:dyDescent="0.15">
      <c r="A7547">
        <v>375</v>
      </c>
      <c r="B7547" t="s">
        <v>371</v>
      </c>
      <c r="C7547" t="s">
        <v>464</v>
      </c>
      <c r="D7547">
        <v>8</v>
      </c>
      <c r="E7547">
        <v>5492187.5</v>
      </c>
      <c r="F7547">
        <v>5585156.25</v>
      </c>
      <c r="G7547">
        <v>5538671.875</v>
      </c>
      <c r="H7547">
        <v>-135478106.3701472</v>
      </c>
      <c r="I7547">
        <v>-1.604152548668067E-5</v>
      </c>
      <c r="J7547">
        <v>4.6491455241342242E-5</v>
      </c>
      <c r="K7547">
        <v>-42.521132375473123</v>
      </c>
      <c r="L7547">
        <v>-2546.0395818293027</v>
      </c>
      <c r="M7547">
        <v>0</v>
      </c>
    </row>
    <row r="7548" spans="1:15" x14ac:dyDescent="0.15">
      <c r="A7548">
        <v>375</v>
      </c>
      <c r="B7548" t="s">
        <v>371</v>
      </c>
      <c r="C7548" t="s">
        <v>464</v>
      </c>
      <c r="D7548">
        <v>9</v>
      </c>
      <c r="E7548">
        <v>5538671.875</v>
      </c>
      <c r="F7548">
        <v>5585156.25</v>
      </c>
      <c r="G7548">
        <v>5561914.0625</v>
      </c>
      <c r="H7548">
        <v>-91639487.714200571</v>
      </c>
      <c r="I7548">
        <v>-7.0522148782062855E-6</v>
      </c>
      <c r="J7548">
        <v>5.5480765849816626E-5</v>
      </c>
      <c r="K7548">
        <v>-28.761951966393077</v>
      </c>
      <c r="L7548">
        <v>-1747.6250205313304</v>
      </c>
      <c r="M7548">
        <v>0</v>
      </c>
    </row>
    <row r="7549" spans="1:15" x14ac:dyDescent="0.15">
      <c r="A7549">
        <v>375</v>
      </c>
      <c r="B7549" t="s">
        <v>371</v>
      </c>
      <c r="C7549" t="s">
        <v>464</v>
      </c>
      <c r="D7549">
        <v>10</v>
      </c>
      <c r="E7549">
        <v>5561914.0625</v>
      </c>
      <c r="F7549">
        <v>5585156.25</v>
      </c>
      <c r="G7549">
        <v>5573535.15625</v>
      </c>
      <c r="H7549">
        <v>-27516152.185768176</v>
      </c>
      <c r="I7549">
        <v>-1.9216752701149551E-6</v>
      </c>
      <c r="J7549">
        <v>6.0611305457907957E-5</v>
      </c>
      <c r="K7549">
        <v>-8.6362142260686916</v>
      </c>
      <c r="L7549">
        <v>-593.69298684538421</v>
      </c>
      <c r="M7549">
        <v>0</v>
      </c>
    </row>
    <row r="7550" spans="1:15" x14ac:dyDescent="0.15">
      <c r="A7550">
        <v>375</v>
      </c>
      <c r="B7550" t="s">
        <v>371</v>
      </c>
      <c r="C7550" t="s">
        <v>464</v>
      </c>
      <c r="D7550">
        <v>11</v>
      </c>
      <c r="E7550">
        <v>5573535.15625</v>
      </c>
      <c r="F7550">
        <v>5585156.25</v>
      </c>
      <c r="G7550">
        <v>5579345.703125</v>
      </c>
      <c r="H7550">
        <v>12194382.757343207</v>
      </c>
      <c r="I7550">
        <v>8.1990441567034611E-7</v>
      </c>
      <c r="J7550">
        <v>6.3352885143693258E-5</v>
      </c>
      <c r="K7550">
        <v>3.8273266238716328</v>
      </c>
      <c r="L7550">
        <v>118.56295354692064</v>
      </c>
      <c r="M7550">
        <v>0</v>
      </c>
    </row>
    <row r="7551" spans="1:15" x14ac:dyDescent="0.15">
      <c r="A7551">
        <v>375</v>
      </c>
      <c r="B7551" t="s">
        <v>371</v>
      </c>
      <c r="C7551" t="s">
        <v>464</v>
      </c>
      <c r="D7551">
        <v>12</v>
      </c>
      <c r="E7551">
        <v>5573535.15625</v>
      </c>
      <c r="F7551">
        <v>5579345.703125</v>
      </c>
      <c r="G7551">
        <v>5576440.4296875</v>
      </c>
      <c r="H7551">
        <v>-8263848.6708709318</v>
      </c>
      <c r="I7551">
        <v>-5.6613017125640432E-7</v>
      </c>
      <c r="J7551">
        <v>6.1966850556766507E-5</v>
      </c>
      <c r="K7551">
        <v>-2.5936899524188317</v>
      </c>
      <c r="L7551">
        <v>-248.19218056874379</v>
      </c>
      <c r="M7551">
        <v>0</v>
      </c>
    </row>
    <row r="7552" spans="1:15" x14ac:dyDescent="0.15">
      <c r="A7552">
        <v>375</v>
      </c>
      <c r="B7552" t="s">
        <v>371</v>
      </c>
      <c r="C7552" t="s">
        <v>464</v>
      </c>
      <c r="D7552">
        <v>13</v>
      </c>
      <c r="E7552">
        <v>5576440.4296875</v>
      </c>
      <c r="F7552">
        <v>5579345.703125</v>
      </c>
      <c r="G7552">
        <v>5577893.06640625</v>
      </c>
      <c r="H7552">
        <v>1812924.6053586607</v>
      </c>
      <c r="I7552">
        <v>1.2303280036717089E-7</v>
      </c>
      <c r="J7552">
        <v>6.2656013528390083E-5</v>
      </c>
      <c r="K7552">
        <v>0.56900416751170624</v>
      </c>
      <c r="L7552">
        <v>-67.498039425006411</v>
      </c>
      <c r="M7552">
        <v>0</v>
      </c>
    </row>
    <row r="7553" spans="1:15" x14ac:dyDescent="0.15">
      <c r="A7553">
        <v>375</v>
      </c>
      <c r="B7553" t="s">
        <v>371</v>
      </c>
      <c r="C7553" t="s">
        <v>464</v>
      </c>
      <c r="D7553">
        <v>14</v>
      </c>
      <c r="E7553">
        <v>5577893.06640625</v>
      </c>
      <c r="F7553">
        <v>5579345.703125</v>
      </c>
      <c r="G7553">
        <v>5578619.384765625</v>
      </c>
      <c r="H7553">
        <v>6965444.491413408</v>
      </c>
      <c r="I7553">
        <v>4.705050908125456E-7</v>
      </c>
      <c r="J7553">
        <v>6.3003485818835457E-5</v>
      </c>
      <c r="K7553">
        <v>2.186173066696059</v>
      </c>
      <c r="L7553">
        <v>24.859647360689184</v>
      </c>
      <c r="M7553">
        <v>0</v>
      </c>
    </row>
    <row r="7554" spans="1:15" x14ac:dyDescent="0.15">
      <c r="A7554">
        <v>375</v>
      </c>
      <c r="B7554" t="s">
        <v>371</v>
      </c>
      <c r="C7554" t="s">
        <v>464</v>
      </c>
      <c r="D7554">
        <v>15</v>
      </c>
      <c r="E7554">
        <v>5577893.06640625</v>
      </c>
      <c r="F7554">
        <v>5578619.384765625</v>
      </c>
      <c r="G7554">
        <v>5578256.2255859375</v>
      </c>
      <c r="H7554">
        <v>4379677.4632285628</v>
      </c>
      <c r="I7554">
        <v>2.9653006764393769E-7</v>
      </c>
      <c r="J7554">
        <v>6.2829510795666849E-5</v>
      </c>
      <c r="K7554">
        <v>1.3746047251871971</v>
      </c>
      <c r="L7554">
        <v>-21.486620798446317</v>
      </c>
      <c r="M7554">
        <v>0</v>
      </c>
    </row>
    <row r="7555" spans="1:15" x14ac:dyDescent="0.15">
      <c r="A7555">
        <v>375</v>
      </c>
      <c r="B7555" t="s">
        <v>371</v>
      </c>
      <c r="C7555" t="s">
        <v>464</v>
      </c>
      <c r="D7555">
        <v>16</v>
      </c>
      <c r="E7555">
        <v>5578256.2255859375</v>
      </c>
      <c r="F7555">
        <v>5578619.384765625</v>
      </c>
      <c r="G7555">
        <v>5578437.8051757813</v>
      </c>
      <c r="H7555">
        <v>5670091.4362557828</v>
      </c>
      <c r="I7555">
        <v>3.8345174532392783E-7</v>
      </c>
      <c r="J7555">
        <v>6.291643247334684E-5</v>
      </c>
      <c r="K7555">
        <v>1.7796138062584785</v>
      </c>
      <c r="L7555">
        <v>1.6429981704728087</v>
      </c>
      <c r="M7555">
        <v>0</v>
      </c>
    </row>
    <row r="7556" spans="1:15" x14ac:dyDescent="0.15">
      <c r="A7556">
        <v>375</v>
      </c>
      <c r="B7556" t="s">
        <v>371</v>
      </c>
      <c r="C7556" t="s">
        <v>464</v>
      </c>
      <c r="D7556">
        <v>17</v>
      </c>
      <c r="E7556">
        <v>5578256.2255859375</v>
      </c>
      <c r="F7556">
        <v>5578437.8051757813</v>
      </c>
      <c r="G7556">
        <v>5578347.0153808594</v>
      </c>
      <c r="H7556">
        <v>5024327.2478542253</v>
      </c>
      <c r="I7556">
        <v>3.3997848071076059E-7</v>
      </c>
      <c r="J7556">
        <v>6.2872959208733672E-5</v>
      </c>
      <c r="K7556">
        <v>1.5769343824455904</v>
      </c>
      <c r="L7556">
        <v>-9.9316117480512922</v>
      </c>
      <c r="M7556">
        <v>0</v>
      </c>
    </row>
    <row r="7557" spans="1:15" x14ac:dyDescent="0.15">
      <c r="A7557">
        <v>375</v>
      </c>
      <c r="B7557" t="s">
        <v>371</v>
      </c>
      <c r="C7557" t="s">
        <v>464</v>
      </c>
      <c r="D7557">
        <v>18</v>
      </c>
      <c r="E7557">
        <v>5578347.0153808594</v>
      </c>
      <c r="F7557">
        <v>5578437.8051757813</v>
      </c>
      <c r="G7557">
        <v>5578392.4102783203</v>
      </c>
      <c r="H7557">
        <v>5347099.8816893278</v>
      </c>
      <c r="I7557">
        <v>3.6171401633560492E-7</v>
      </c>
      <c r="J7557">
        <v>6.2894694744358517E-5</v>
      </c>
      <c r="K7557">
        <v>1.6782397391427428</v>
      </c>
      <c r="L7557">
        <v>-4.1462219144503099</v>
      </c>
      <c r="M7557">
        <v>0</v>
      </c>
    </row>
    <row r="7558" spans="1:15" x14ac:dyDescent="0.15">
      <c r="A7558">
        <v>375</v>
      </c>
      <c r="B7558" t="s">
        <v>371</v>
      </c>
      <c r="C7558" t="s">
        <v>464</v>
      </c>
      <c r="D7558">
        <v>19</v>
      </c>
      <c r="E7558">
        <v>5578392.4102783203</v>
      </c>
      <c r="F7558">
        <v>5578437.8051757813</v>
      </c>
      <c r="G7558">
        <v>5578415.1077270508</v>
      </c>
      <c r="H7558">
        <v>5508518.5086459508</v>
      </c>
      <c r="I7558">
        <v>3.7257925573017656E-7</v>
      </c>
      <c r="J7558">
        <v>6.2905559983753088E-5</v>
      </c>
      <c r="K7558">
        <v>1.7289025583139599</v>
      </c>
      <c r="L7558">
        <v>-1.2529831095624513</v>
      </c>
      <c r="M7558">
        <v>0</v>
      </c>
    </row>
    <row r="7559" spans="1:15" x14ac:dyDescent="0.15">
      <c r="A7559">
        <v>375</v>
      </c>
      <c r="B7559" t="s">
        <v>371</v>
      </c>
      <c r="C7559" t="s">
        <v>464</v>
      </c>
      <c r="D7559">
        <v>20</v>
      </c>
      <c r="E7559">
        <v>5578415.1077270508</v>
      </c>
      <c r="F7559">
        <v>5578437.8051757813</v>
      </c>
      <c r="G7559">
        <v>5578426.456451416</v>
      </c>
      <c r="H7559">
        <v>5589295.6379607823</v>
      </c>
      <c r="I7559">
        <v>3.7801526433312103E-7</v>
      </c>
      <c r="J7559">
        <v>6.2910995992356033E-5</v>
      </c>
      <c r="K7559">
        <v>1.7542552525649588</v>
      </c>
      <c r="L7559">
        <v>0.194843144284821</v>
      </c>
      <c r="M7559">
        <v>0</v>
      </c>
    </row>
    <row r="7560" spans="1:15" x14ac:dyDescent="0.15">
      <c r="A7560">
        <v>375</v>
      </c>
      <c r="B7560" t="s">
        <v>371</v>
      </c>
      <c r="C7560" t="s">
        <v>465</v>
      </c>
      <c r="D7560">
        <v>20</v>
      </c>
      <c r="E7560">
        <v>5578415.1077270508</v>
      </c>
      <c r="F7560">
        <v>5578437.8051757813</v>
      </c>
      <c r="G7560">
        <v>5578426.456451416</v>
      </c>
      <c r="H7560">
        <v>5589295.6379607823</v>
      </c>
      <c r="I7560">
        <v>3.7801526433312103E-7</v>
      </c>
      <c r="J7560">
        <v>6.2910995992356033E-5</v>
      </c>
      <c r="K7560">
        <v>1.7542552525649588</v>
      </c>
      <c r="L7560">
        <v>0.194843144284821</v>
      </c>
      <c r="M7560">
        <v>0</v>
      </c>
      <c r="N7560" t="s">
        <v>466</v>
      </c>
      <c r="O7560" t="s">
        <v>467</v>
      </c>
    </row>
    <row r="7561" spans="1:15" x14ac:dyDescent="0.15">
      <c r="A7561">
        <v>376</v>
      </c>
      <c r="B7561" t="s">
        <v>372</v>
      </c>
      <c r="C7561" t="s">
        <v>461</v>
      </c>
      <c r="D7561">
        <v>0</v>
      </c>
      <c r="E7561">
        <v>100000</v>
      </c>
      <c r="F7561">
        <v>12000000</v>
      </c>
      <c r="G7561">
        <v>100000</v>
      </c>
      <c r="H7561">
        <v>6389.5580987809053</v>
      </c>
      <c r="I7561">
        <v>-1.1129652461941741E-4</v>
      </c>
      <c r="J7561">
        <v>-4.8763543891394495E-5</v>
      </c>
      <c r="K7561">
        <v>2.1547656693090525E-3</v>
      </c>
      <c r="L7561">
        <v>-93.61044190121909</v>
      </c>
      <c r="M7561">
        <v>0</v>
      </c>
      <c r="O7561" t="s">
        <v>462</v>
      </c>
    </row>
    <row r="7562" spans="1:15" x14ac:dyDescent="0.15">
      <c r="A7562">
        <v>376</v>
      </c>
      <c r="B7562" t="s">
        <v>372</v>
      </c>
      <c r="C7562" t="s">
        <v>461</v>
      </c>
      <c r="D7562">
        <v>0</v>
      </c>
      <c r="E7562">
        <v>100000</v>
      </c>
      <c r="F7562">
        <v>12000000</v>
      </c>
      <c r="G7562">
        <v>12000000</v>
      </c>
      <c r="H7562">
        <v>3.4192649159772864E+17</v>
      </c>
      <c r="I7562">
        <v>536.87085946701939</v>
      </c>
      <c r="J7562">
        <v>536.87092200000006</v>
      </c>
      <c r="K7562">
        <v>115308673014.90662</v>
      </c>
      <c r="L7562">
        <v>2849387429881.0718</v>
      </c>
      <c r="M7562">
        <v>5</v>
      </c>
      <c r="O7562" t="s">
        <v>463</v>
      </c>
    </row>
    <row r="7563" spans="1:15" x14ac:dyDescent="0.15">
      <c r="A7563">
        <v>376</v>
      </c>
      <c r="B7563" t="s">
        <v>372</v>
      </c>
      <c r="C7563" t="s">
        <v>464</v>
      </c>
      <c r="D7563">
        <v>1</v>
      </c>
      <c r="E7563">
        <v>100000</v>
      </c>
      <c r="F7563">
        <v>12000000</v>
      </c>
      <c r="G7563">
        <v>6050000</v>
      </c>
      <c r="H7563">
        <v>475254283255244.5</v>
      </c>
      <c r="I7563">
        <v>1.7655914549954927</v>
      </c>
      <c r="J7563">
        <v>1.7656539879762208</v>
      </c>
      <c r="K7563">
        <v>160271117.01916704</v>
      </c>
      <c r="L7563">
        <v>7855442598.4337931</v>
      </c>
      <c r="M7563">
        <v>0</v>
      </c>
    </row>
    <row r="7564" spans="1:15" x14ac:dyDescent="0.15">
      <c r="A7564">
        <v>376</v>
      </c>
      <c r="B7564" t="s">
        <v>372</v>
      </c>
      <c r="C7564" t="s">
        <v>464</v>
      </c>
      <c r="D7564">
        <v>2</v>
      </c>
      <c r="E7564">
        <v>100000</v>
      </c>
      <c r="F7564">
        <v>6050000</v>
      </c>
      <c r="G7564">
        <v>3075000</v>
      </c>
      <c r="H7564">
        <v>30256.67344004197</v>
      </c>
      <c r="I7564">
        <v>-7.2961434256966251E-5</v>
      </c>
      <c r="J7564">
        <v>-1.0428453528943341E-5</v>
      </c>
      <c r="K7564">
        <v>1.020352897464639E-2</v>
      </c>
      <c r="L7564">
        <v>-99.01604314016123</v>
      </c>
      <c r="M7564">
        <v>0</v>
      </c>
    </row>
    <row r="7565" spans="1:15" x14ac:dyDescent="0.15">
      <c r="A7565">
        <v>376</v>
      </c>
      <c r="B7565" t="s">
        <v>372</v>
      </c>
      <c r="C7565" t="s">
        <v>464</v>
      </c>
      <c r="D7565">
        <v>3</v>
      </c>
      <c r="E7565">
        <v>3075000</v>
      </c>
      <c r="F7565">
        <v>6050000</v>
      </c>
      <c r="G7565">
        <v>4562500</v>
      </c>
      <c r="H7565">
        <v>-384653.91369707073</v>
      </c>
      <c r="I7565">
        <v>-4.5255440165355248E-5</v>
      </c>
      <c r="J7565">
        <v>1.7277540562667664E-5</v>
      </c>
      <c r="K7565">
        <v>-0.12971774181972823</v>
      </c>
      <c r="L7565">
        <v>-108.43077071116868</v>
      </c>
      <c r="M7565">
        <v>0</v>
      </c>
    </row>
    <row r="7566" spans="1:15" x14ac:dyDescent="0.15">
      <c r="A7566">
        <v>376</v>
      </c>
      <c r="B7566" t="s">
        <v>372</v>
      </c>
      <c r="C7566" t="s">
        <v>464</v>
      </c>
      <c r="D7566">
        <v>4</v>
      </c>
      <c r="E7566">
        <v>4562500</v>
      </c>
      <c r="F7566">
        <v>6050000</v>
      </c>
      <c r="G7566">
        <v>5306250</v>
      </c>
      <c r="H7566">
        <v>290459273883.62158</v>
      </c>
      <c r="I7566">
        <v>3.943905070770826E-3</v>
      </c>
      <c r="J7566">
        <v>4.0064380514988488E-3</v>
      </c>
      <c r="K7566">
        <v>97952.262428958318</v>
      </c>
      <c r="L7566">
        <v>5473808.5773120672</v>
      </c>
      <c r="M7566">
        <v>0</v>
      </c>
    </row>
    <row r="7567" spans="1:15" x14ac:dyDescent="0.15">
      <c r="A7567">
        <v>376</v>
      </c>
      <c r="B7567" t="s">
        <v>372</v>
      </c>
      <c r="C7567" t="s">
        <v>464</v>
      </c>
      <c r="D7567">
        <v>5</v>
      </c>
      <c r="E7567">
        <v>4562500</v>
      </c>
      <c r="F7567">
        <v>5306250</v>
      </c>
      <c r="G7567">
        <v>4934375</v>
      </c>
      <c r="H7567">
        <v>4348005592.0660534</v>
      </c>
      <c r="I7567">
        <v>1.5021617662576469E-4</v>
      </c>
      <c r="J7567">
        <v>2.1274915735378761E-4</v>
      </c>
      <c r="K7567">
        <v>1466.2881274270369</v>
      </c>
      <c r="L7567">
        <v>88016.642777779416</v>
      </c>
      <c r="M7567">
        <v>0</v>
      </c>
    </row>
    <row r="7568" spans="1:15" x14ac:dyDescent="0.15">
      <c r="A7568">
        <v>376</v>
      </c>
      <c r="B7568" t="s">
        <v>372</v>
      </c>
      <c r="C7568" t="s">
        <v>464</v>
      </c>
      <c r="D7568">
        <v>6</v>
      </c>
      <c r="E7568">
        <v>4562500</v>
      </c>
      <c r="F7568">
        <v>4934375</v>
      </c>
      <c r="G7568">
        <v>4748437.5</v>
      </c>
      <c r="H7568">
        <v>-128600747.07299128</v>
      </c>
      <c r="I7568">
        <v>-1.240574349906486E-5</v>
      </c>
      <c r="J7568">
        <v>5.0127237228958052E-5</v>
      </c>
      <c r="K7568">
        <v>-43.368331668077069</v>
      </c>
      <c r="L7568">
        <v>-2808.27502884878</v>
      </c>
      <c r="M7568">
        <v>0</v>
      </c>
    </row>
    <row r="7569" spans="1:15" x14ac:dyDescent="0.15">
      <c r="A7569">
        <v>376</v>
      </c>
      <c r="B7569" t="s">
        <v>372</v>
      </c>
      <c r="C7569" t="s">
        <v>464</v>
      </c>
      <c r="D7569">
        <v>7</v>
      </c>
      <c r="E7569">
        <v>4748437.5</v>
      </c>
      <c r="F7569">
        <v>4934375</v>
      </c>
      <c r="G7569">
        <v>4841406.25</v>
      </c>
      <c r="H7569">
        <v>835275731.80297816</v>
      </c>
      <c r="I7569">
        <v>4.0558006412165788E-5</v>
      </c>
      <c r="J7569">
        <v>1.030909871401887E-4</v>
      </c>
      <c r="K7569">
        <v>281.68199482205972</v>
      </c>
      <c r="L7569">
        <v>17152.750309953397</v>
      </c>
      <c r="M7569">
        <v>0</v>
      </c>
    </row>
    <row r="7570" spans="1:15" x14ac:dyDescent="0.15">
      <c r="A7570">
        <v>376</v>
      </c>
      <c r="B7570" t="s">
        <v>372</v>
      </c>
      <c r="C7570" t="s">
        <v>464</v>
      </c>
      <c r="D7570">
        <v>8</v>
      </c>
      <c r="E7570">
        <v>4748437.5</v>
      </c>
      <c r="F7570">
        <v>4841406.25</v>
      </c>
      <c r="G7570">
        <v>4794921.875</v>
      </c>
      <c r="H7570">
        <v>152948753.46079901</v>
      </c>
      <c r="I7570">
        <v>9.3230993097550457E-6</v>
      </c>
      <c r="J7570">
        <v>7.1856080037777957E-5</v>
      </c>
      <c r="K7570">
        <v>51.579266989343729</v>
      </c>
      <c r="L7570">
        <v>3089.8069968199225</v>
      </c>
      <c r="M7570">
        <v>0</v>
      </c>
    </row>
    <row r="7571" spans="1:15" x14ac:dyDescent="0.15">
      <c r="A7571">
        <v>376</v>
      </c>
      <c r="B7571" t="s">
        <v>372</v>
      </c>
      <c r="C7571" t="s">
        <v>464</v>
      </c>
      <c r="D7571">
        <v>9</v>
      </c>
      <c r="E7571">
        <v>4748437.5</v>
      </c>
      <c r="F7571">
        <v>4794921.875</v>
      </c>
      <c r="G7571">
        <v>4771679.6875</v>
      </c>
      <c r="H7571">
        <v>-35804418.012949765</v>
      </c>
      <c r="I7571">
        <v>-2.5227505491477351E-6</v>
      </c>
      <c r="J7571">
        <v>6.0010230178875177E-5</v>
      </c>
      <c r="K7571">
        <v>-12.074407893499652</v>
      </c>
      <c r="L7571">
        <v>-850.35250389383486</v>
      </c>
      <c r="M7571">
        <v>0</v>
      </c>
    </row>
    <row r="7572" spans="1:15" x14ac:dyDescent="0.15">
      <c r="A7572">
        <v>376</v>
      </c>
      <c r="B7572" t="s">
        <v>372</v>
      </c>
      <c r="C7572" t="s">
        <v>464</v>
      </c>
      <c r="D7572">
        <v>10</v>
      </c>
      <c r="E7572">
        <v>4771679.6875</v>
      </c>
      <c r="F7572">
        <v>4794921.875</v>
      </c>
      <c r="G7572">
        <v>4783300.78125</v>
      </c>
      <c r="H7572">
        <v>47963678.736492507</v>
      </c>
      <c r="I7572">
        <v>3.1317723556567063E-6</v>
      </c>
      <c r="J7572">
        <v>6.5664753083679618E-5</v>
      </c>
      <c r="K7572">
        <v>16.174903916263222</v>
      </c>
      <c r="L7572">
        <v>902.73181491125797</v>
      </c>
      <c r="M7572">
        <v>0</v>
      </c>
    </row>
    <row r="7573" spans="1:15" x14ac:dyDescent="0.15">
      <c r="A7573">
        <v>376</v>
      </c>
      <c r="B7573" t="s">
        <v>372</v>
      </c>
      <c r="C7573" t="s">
        <v>464</v>
      </c>
      <c r="D7573">
        <v>11</v>
      </c>
      <c r="E7573">
        <v>4771679.6875</v>
      </c>
      <c r="F7573">
        <v>4783300.78125</v>
      </c>
      <c r="G7573">
        <v>4777490.234375</v>
      </c>
      <c r="H7573">
        <v>3548504.2137306076</v>
      </c>
      <c r="I7573">
        <v>2.4043587694644536E-7</v>
      </c>
      <c r="J7573">
        <v>6.2773416604969357E-5</v>
      </c>
      <c r="K7573">
        <v>1.1966704017612861</v>
      </c>
      <c r="L7573">
        <v>-25.724511413997071</v>
      </c>
      <c r="M7573">
        <v>0</v>
      </c>
    </row>
    <row r="7574" spans="1:15" x14ac:dyDescent="0.15">
      <c r="A7574">
        <v>376</v>
      </c>
      <c r="B7574" t="s">
        <v>372</v>
      </c>
      <c r="C7574" t="s">
        <v>464</v>
      </c>
      <c r="D7574">
        <v>12</v>
      </c>
      <c r="E7574">
        <v>4777490.234375</v>
      </c>
      <c r="F7574">
        <v>4783300.78125</v>
      </c>
      <c r="G7574">
        <v>4780395.5078125</v>
      </c>
      <c r="H7574">
        <v>25109308.424713295</v>
      </c>
      <c r="I7574">
        <v>1.6697240309244624E-6</v>
      </c>
      <c r="J7574">
        <v>6.4202704758947374E-5</v>
      </c>
      <c r="K7574">
        <v>8.4676709933958758</v>
      </c>
      <c r="L7574">
        <v>425.25587859158679</v>
      </c>
      <c r="M7574">
        <v>0</v>
      </c>
    </row>
    <row r="7575" spans="1:15" x14ac:dyDescent="0.15">
      <c r="A7575">
        <v>376</v>
      </c>
      <c r="B7575" t="s">
        <v>372</v>
      </c>
      <c r="C7575" t="s">
        <v>464</v>
      </c>
      <c r="D7575">
        <v>13</v>
      </c>
      <c r="E7575">
        <v>4777490.234375</v>
      </c>
      <c r="F7575">
        <v>4780395.5078125</v>
      </c>
      <c r="G7575">
        <v>4778942.87109375</v>
      </c>
      <c r="H7575">
        <v>14169058.318667721</v>
      </c>
      <c r="I7575">
        <v>9.5103295382327566E-7</v>
      </c>
      <c r="J7575">
        <v>6.3484013681846187E-5</v>
      </c>
      <c r="K7575">
        <v>4.7782647813043919</v>
      </c>
      <c r="L7575">
        <v>196.48938480457014</v>
      </c>
      <c r="M7575">
        <v>0</v>
      </c>
    </row>
    <row r="7576" spans="1:15" x14ac:dyDescent="0.15">
      <c r="A7576">
        <v>376</v>
      </c>
      <c r="B7576" t="s">
        <v>372</v>
      </c>
      <c r="C7576" t="s">
        <v>464</v>
      </c>
      <c r="D7576">
        <v>14</v>
      </c>
      <c r="E7576">
        <v>4777490.234375</v>
      </c>
      <c r="F7576">
        <v>4778942.87109375</v>
      </c>
      <c r="G7576">
        <v>4778216.552734375</v>
      </c>
      <c r="H7576">
        <v>8818990.7100024074</v>
      </c>
      <c r="I7576">
        <v>5.9472501871047463E-7</v>
      </c>
      <c r="J7576">
        <v>6.3127705746733386E-5</v>
      </c>
      <c r="K7576">
        <v>2.97404892890704</v>
      </c>
      <c r="L7576">
        <v>84.566576518087388</v>
      </c>
      <c r="M7576">
        <v>0</v>
      </c>
    </row>
    <row r="7577" spans="1:15" x14ac:dyDescent="0.15">
      <c r="A7577">
        <v>376</v>
      </c>
      <c r="B7577" t="s">
        <v>372</v>
      </c>
      <c r="C7577" t="s">
        <v>464</v>
      </c>
      <c r="D7577">
        <v>15</v>
      </c>
      <c r="E7577">
        <v>4777490.234375</v>
      </c>
      <c r="F7577">
        <v>4778216.552734375</v>
      </c>
      <c r="G7577">
        <v>4777853.3935546875</v>
      </c>
      <c r="H7577">
        <v>6173837.5295855533</v>
      </c>
      <c r="I7577">
        <v>4.1732949340755367E-7</v>
      </c>
      <c r="J7577">
        <v>6.2950310221430465E-5</v>
      </c>
      <c r="K7577">
        <v>2.0820177156196356</v>
      </c>
      <c r="L7577">
        <v>29.217810197233028</v>
      </c>
      <c r="M7577">
        <v>0</v>
      </c>
    </row>
    <row r="7578" spans="1:15" x14ac:dyDescent="0.15">
      <c r="A7578">
        <v>376</v>
      </c>
      <c r="B7578" t="s">
        <v>372</v>
      </c>
      <c r="C7578" t="s">
        <v>464</v>
      </c>
      <c r="D7578">
        <v>16</v>
      </c>
      <c r="E7578">
        <v>4777490.234375</v>
      </c>
      <c r="F7578">
        <v>4777853.3935546875</v>
      </c>
      <c r="G7578">
        <v>4777671.8139648438</v>
      </c>
      <c r="H7578">
        <v>4858696.7992169531</v>
      </c>
      <c r="I7578">
        <v>3.2882003581278748E-7</v>
      </c>
      <c r="J7578">
        <v>6.2861800763835699E-5</v>
      </c>
      <c r="K7578">
        <v>1.6385097214362865</v>
      </c>
      <c r="L7578">
        <v>1.6959093970263561</v>
      </c>
      <c r="M7578">
        <v>0</v>
      </c>
    </row>
    <row r="7579" spans="1:15" x14ac:dyDescent="0.15">
      <c r="A7579">
        <v>376</v>
      </c>
      <c r="B7579" t="s">
        <v>372</v>
      </c>
      <c r="C7579" t="s">
        <v>464</v>
      </c>
      <c r="D7579">
        <v>17</v>
      </c>
      <c r="E7579">
        <v>4777490.234375</v>
      </c>
      <c r="F7579">
        <v>4777671.8139648438</v>
      </c>
      <c r="G7579">
        <v>4777581.0241699219</v>
      </c>
      <c r="H7579">
        <v>4202982.4133415138</v>
      </c>
      <c r="I7579">
        <v>2.8461230518310465E-7</v>
      </c>
      <c r="J7579">
        <v>6.2817593033206016E-5</v>
      </c>
      <c r="K7579">
        <v>1.4173816206015759</v>
      </c>
      <c r="L7579">
        <v>-12.026977835048676</v>
      </c>
      <c r="M7579">
        <v>0</v>
      </c>
    </row>
    <row r="7580" spans="1:15" x14ac:dyDescent="0.15">
      <c r="A7580">
        <v>376</v>
      </c>
      <c r="B7580" t="s">
        <v>372</v>
      </c>
      <c r="C7580" t="s">
        <v>464</v>
      </c>
      <c r="D7580">
        <v>18</v>
      </c>
      <c r="E7580">
        <v>4777581.0241699219</v>
      </c>
      <c r="F7580">
        <v>4777671.8139648438</v>
      </c>
      <c r="G7580">
        <v>4777626.4190673828</v>
      </c>
      <c r="H7580">
        <v>4530685.0299176481</v>
      </c>
      <c r="I7580">
        <v>3.0671225630508978E-7</v>
      </c>
      <c r="J7580">
        <v>6.2839692984328002E-5</v>
      </c>
      <c r="K7580">
        <v>1.527893542869835</v>
      </c>
      <c r="L7580">
        <v>-5.1687044462957186</v>
      </c>
      <c r="M7580">
        <v>0</v>
      </c>
    </row>
    <row r="7581" spans="1:15" x14ac:dyDescent="0.15">
      <c r="A7581">
        <v>376</v>
      </c>
      <c r="B7581" t="s">
        <v>372</v>
      </c>
      <c r="C7581" t="s">
        <v>464</v>
      </c>
      <c r="D7581">
        <v>19</v>
      </c>
      <c r="E7581">
        <v>4777626.4190673828</v>
      </c>
      <c r="F7581">
        <v>4777671.8139648438</v>
      </c>
      <c r="G7581">
        <v>4777649.1165161133</v>
      </c>
      <c r="H7581">
        <v>4694732.0176383182</v>
      </c>
      <c r="I7581">
        <v>3.1777054269038079E-7</v>
      </c>
      <c r="J7581">
        <v>6.2850751270713293E-5</v>
      </c>
      <c r="K7581">
        <v>1.5832154934381391</v>
      </c>
      <c r="L7581">
        <v>-1.7355208985765498</v>
      </c>
      <c r="M7581">
        <v>0</v>
      </c>
    </row>
    <row r="7582" spans="1:15" x14ac:dyDescent="0.15">
      <c r="A7582">
        <v>376</v>
      </c>
      <c r="B7582" t="s">
        <v>372</v>
      </c>
      <c r="C7582" t="s">
        <v>464</v>
      </c>
      <c r="D7582">
        <v>20</v>
      </c>
      <c r="E7582">
        <v>4777649.1165161133</v>
      </c>
      <c r="F7582">
        <v>4777671.8139648438</v>
      </c>
      <c r="G7582">
        <v>4777660.4652404785</v>
      </c>
      <c r="H7582">
        <v>4776744.6413527653</v>
      </c>
      <c r="I7582">
        <v>3.2329773275204389E-7</v>
      </c>
      <c r="J7582">
        <v>6.2856278460774956E-5</v>
      </c>
      <c r="K7582">
        <v>1.610872802957489</v>
      </c>
      <c r="L7582">
        <v>-1.9168877620673624E-2</v>
      </c>
      <c r="M7582">
        <v>0</v>
      </c>
    </row>
    <row r="7583" spans="1:15" x14ac:dyDescent="0.15">
      <c r="A7583">
        <v>376</v>
      </c>
      <c r="B7583" t="s">
        <v>372</v>
      </c>
      <c r="C7583" t="s">
        <v>465</v>
      </c>
      <c r="D7583">
        <v>20</v>
      </c>
      <c r="E7583">
        <v>4777649.1165161133</v>
      </c>
      <c r="F7583">
        <v>4777671.8139648438</v>
      </c>
      <c r="G7583">
        <v>4777660.4652404785</v>
      </c>
      <c r="H7583">
        <v>4776744.6413527653</v>
      </c>
      <c r="I7583">
        <v>3.2329773275204389E-7</v>
      </c>
      <c r="J7583">
        <v>6.2856278460774956E-5</v>
      </c>
      <c r="K7583">
        <v>1.610872802957489</v>
      </c>
      <c r="L7583">
        <v>-1.9168877620673624E-2</v>
      </c>
      <c r="M7583">
        <v>0</v>
      </c>
      <c r="N7583" t="s">
        <v>466</v>
      </c>
      <c r="O7583" t="s">
        <v>467</v>
      </c>
    </row>
    <row r="7584" spans="1:15" x14ac:dyDescent="0.15">
      <c r="A7584">
        <v>377</v>
      </c>
      <c r="B7584" t="s">
        <v>373</v>
      </c>
      <c r="C7584" t="s">
        <v>461</v>
      </c>
      <c r="D7584">
        <v>0</v>
      </c>
      <c r="E7584">
        <v>100000</v>
      </c>
      <c r="F7584">
        <v>12000000</v>
      </c>
      <c r="G7584">
        <v>100000</v>
      </c>
      <c r="H7584">
        <v>1843.3890878005132</v>
      </c>
      <c r="I7584">
        <v>-4.453318100340076E-5</v>
      </c>
      <c r="J7584">
        <v>-3.2766267451646378E-5</v>
      </c>
      <c r="K7584">
        <v>5.9627694035225805E-4</v>
      </c>
      <c r="L7584">
        <v>-98.156610912199483</v>
      </c>
      <c r="M7584">
        <v>0</v>
      </c>
      <c r="O7584" t="s">
        <v>462</v>
      </c>
    </row>
    <row r="7585" spans="1:15" x14ac:dyDescent="0.15">
      <c r="A7585">
        <v>377</v>
      </c>
      <c r="B7585" t="s">
        <v>373</v>
      </c>
      <c r="C7585" t="s">
        <v>461</v>
      </c>
      <c r="D7585">
        <v>0</v>
      </c>
      <c r="E7585">
        <v>100000</v>
      </c>
      <c r="F7585">
        <v>12000000</v>
      </c>
      <c r="G7585">
        <v>12000000</v>
      </c>
      <c r="H7585">
        <v>4.6088090412911657E+18</v>
      </c>
      <c r="I7585">
        <v>536.87091023308653</v>
      </c>
      <c r="J7585">
        <v>536.87092200000006</v>
      </c>
      <c r="K7585">
        <v>1490801140136.8972</v>
      </c>
      <c r="L7585">
        <v>38406742010659.711</v>
      </c>
      <c r="M7585">
        <v>5</v>
      </c>
      <c r="O7585" t="s">
        <v>463</v>
      </c>
    </row>
    <row r="7586" spans="1:15" x14ac:dyDescent="0.15">
      <c r="A7586">
        <v>377</v>
      </c>
      <c r="B7586" t="s">
        <v>373</v>
      </c>
      <c r="C7586" t="s">
        <v>464</v>
      </c>
      <c r="D7586">
        <v>1</v>
      </c>
      <c r="E7586">
        <v>100000</v>
      </c>
      <c r="F7586">
        <v>12000000</v>
      </c>
      <c r="G7586">
        <v>6050000</v>
      </c>
      <c r="H7586">
        <v>737982483952907.5</v>
      </c>
      <c r="I7586">
        <v>0.27584549574395817</v>
      </c>
      <c r="J7586">
        <v>0.27585726265750993</v>
      </c>
      <c r="K7586">
        <v>238713541.5291225</v>
      </c>
      <c r="L7586">
        <v>12198057485.99847</v>
      </c>
      <c r="M7586">
        <v>0</v>
      </c>
    </row>
    <row r="7587" spans="1:15" x14ac:dyDescent="0.15">
      <c r="A7587">
        <v>377</v>
      </c>
      <c r="B7587" t="s">
        <v>373</v>
      </c>
      <c r="C7587" t="s">
        <v>464</v>
      </c>
      <c r="D7587">
        <v>2</v>
      </c>
      <c r="E7587">
        <v>100000</v>
      </c>
      <c r="F7587">
        <v>6050000</v>
      </c>
      <c r="G7587">
        <v>3075000</v>
      </c>
      <c r="H7587">
        <v>-12023.806683191355</v>
      </c>
      <c r="I7587">
        <v>-2.2183820560455318E-5</v>
      </c>
      <c r="J7587">
        <v>-1.0416907008700937E-5</v>
      </c>
      <c r="K7587">
        <v>-3.8893138230490817E-3</v>
      </c>
      <c r="L7587">
        <v>-100.39101810351842</v>
      </c>
      <c r="M7587">
        <v>0</v>
      </c>
    </row>
    <row r="7588" spans="1:15" x14ac:dyDescent="0.15">
      <c r="A7588">
        <v>377</v>
      </c>
      <c r="B7588" t="s">
        <v>373</v>
      </c>
      <c r="C7588" t="s">
        <v>464</v>
      </c>
      <c r="D7588">
        <v>3</v>
      </c>
      <c r="E7588">
        <v>3075000</v>
      </c>
      <c r="F7588">
        <v>6050000</v>
      </c>
      <c r="G7588">
        <v>4562500</v>
      </c>
      <c r="H7588">
        <v>-180453.22027273453</v>
      </c>
      <c r="I7588">
        <v>-1.0859162742601285E-5</v>
      </c>
      <c r="J7588">
        <v>9.0775080915309791E-7</v>
      </c>
      <c r="K7588">
        <v>-5.8370799074938653E-2</v>
      </c>
      <c r="L7588">
        <v>-103.95513907447089</v>
      </c>
      <c r="M7588">
        <v>0</v>
      </c>
    </row>
    <row r="7589" spans="1:15" x14ac:dyDescent="0.15">
      <c r="A7589">
        <v>377</v>
      </c>
      <c r="B7589" t="s">
        <v>373</v>
      </c>
      <c r="C7589" t="s">
        <v>464</v>
      </c>
      <c r="D7589">
        <v>4</v>
      </c>
      <c r="E7589">
        <v>4562500</v>
      </c>
      <c r="F7589">
        <v>6050000</v>
      </c>
      <c r="G7589">
        <v>5306250</v>
      </c>
      <c r="H7589">
        <v>45559734699.886917</v>
      </c>
      <c r="I7589">
        <v>1.1998255773163577E-4</v>
      </c>
      <c r="J7589">
        <v>1.3174947128339015E-4</v>
      </c>
      <c r="K7589">
        <v>14737.105362017326</v>
      </c>
      <c r="L7589">
        <v>858505.12979763327</v>
      </c>
      <c r="M7589">
        <v>0</v>
      </c>
    </row>
    <row r="7590" spans="1:15" x14ac:dyDescent="0.15">
      <c r="A7590">
        <v>377</v>
      </c>
      <c r="B7590" t="s">
        <v>373</v>
      </c>
      <c r="C7590" t="s">
        <v>464</v>
      </c>
      <c r="D7590">
        <v>5</v>
      </c>
      <c r="E7590">
        <v>4562500</v>
      </c>
      <c r="F7590">
        <v>5306250</v>
      </c>
      <c r="G7590">
        <v>4934375</v>
      </c>
      <c r="H7590">
        <v>-9060278.9567590896</v>
      </c>
      <c r="I7590">
        <v>-5.8669550883889504E-6</v>
      </c>
      <c r="J7590">
        <v>5.8999584633654329E-6</v>
      </c>
      <c r="K7590">
        <v>-2.9307081455713249</v>
      </c>
      <c r="L7590">
        <v>-283.615533005884</v>
      </c>
      <c r="M7590">
        <v>0</v>
      </c>
    </row>
    <row r="7591" spans="1:15" x14ac:dyDescent="0.15">
      <c r="A7591">
        <v>377</v>
      </c>
      <c r="B7591" t="s">
        <v>373</v>
      </c>
      <c r="C7591" t="s">
        <v>464</v>
      </c>
      <c r="D7591">
        <v>6</v>
      </c>
      <c r="E7591">
        <v>4934375</v>
      </c>
      <c r="F7591">
        <v>5306250</v>
      </c>
      <c r="G7591">
        <v>5120312.5</v>
      </c>
      <c r="H7591">
        <v>1349129379.4338701</v>
      </c>
      <c r="I7591">
        <v>8.5309823881280258E-6</v>
      </c>
      <c r="J7591">
        <v>2.0297895939882409E-5</v>
      </c>
      <c r="K7591">
        <v>436.39985927660251</v>
      </c>
      <c r="L7591">
        <v>26248.575002675523</v>
      </c>
      <c r="M7591">
        <v>0</v>
      </c>
    </row>
    <row r="7592" spans="1:15" x14ac:dyDescent="0.15">
      <c r="A7592">
        <v>377</v>
      </c>
      <c r="B7592" t="s">
        <v>373</v>
      </c>
      <c r="C7592" t="s">
        <v>464</v>
      </c>
      <c r="D7592">
        <v>7</v>
      </c>
      <c r="E7592">
        <v>4934375</v>
      </c>
      <c r="F7592">
        <v>5120312.5</v>
      </c>
      <c r="G7592">
        <v>5027343.75</v>
      </c>
      <c r="H7592">
        <v>-88160034.271441236</v>
      </c>
      <c r="I7592">
        <v>-2.5081420347663916E-6</v>
      </c>
      <c r="J7592">
        <v>9.2587715169879917E-6</v>
      </c>
      <c r="K7592">
        <v>-28.51692887009969</v>
      </c>
      <c r="L7592">
        <v>-1853.6106273107193</v>
      </c>
      <c r="M7592">
        <v>0</v>
      </c>
    </row>
    <row r="7593" spans="1:15" x14ac:dyDescent="0.15">
      <c r="A7593">
        <v>377</v>
      </c>
      <c r="B7593" t="s">
        <v>373</v>
      </c>
      <c r="C7593" t="s">
        <v>464</v>
      </c>
      <c r="D7593">
        <v>8</v>
      </c>
      <c r="E7593">
        <v>5027343.75</v>
      </c>
      <c r="F7593">
        <v>5120312.5</v>
      </c>
      <c r="G7593">
        <v>5073828.125</v>
      </c>
      <c r="H7593">
        <v>83954915.499318525</v>
      </c>
      <c r="I7593">
        <v>9.7701378495480196E-7</v>
      </c>
      <c r="J7593">
        <v>1.2743927336709185E-5</v>
      </c>
      <c r="K7593">
        <v>27.156708517352047</v>
      </c>
      <c r="L7593">
        <v>1554.6661304046149</v>
      </c>
      <c r="M7593">
        <v>0</v>
      </c>
    </row>
    <row r="7594" spans="1:15" x14ac:dyDescent="0.15">
      <c r="A7594">
        <v>377</v>
      </c>
      <c r="B7594" t="s">
        <v>373</v>
      </c>
      <c r="C7594" t="s">
        <v>464</v>
      </c>
      <c r="D7594">
        <v>9</v>
      </c>
      <c r="E7594">
        <v>5027343.75</v>
      </c>
      <c r="F7594">
        <v>5073828.125</v>
      </c>
      <c r="G7594">
        <v>5050585.9375</v>
      </c>
      <c r="H7594">
        <v>-72088442.879337355</v>
      </c>
      <c r="I7594">
        <v>-1.3931933055768644E-6</v>
      </c>
      <c r="J7594">
        <v>1.0373720246177519E-5</v>
      </c>
      <c r="K7594">
        <v>-23.318287191413326</v>
      </c>
      <c r="L7594">
        <v>-1527.3283094559235</v>
      </c>
      <c r="M7594">
        <v>0</v>
      </c>
    </row>
    <row r="7595" spans="1:15" x14ac:dyDescent="0.15">
      <c r="A7595">
        <v>377</v>
      </c>
      <c r="B7595" t="s">
        <v>373</v>
      </c>
      <c r="C7595" t="s">
        <v>464</v>
      </c>
      <c r="D7595">
        <v>10</v>
      </c>
      <c r="E7595">
        <v>5050585.9375</v>
      </c>
      <c r="F7595">
        <v>5073828.125</v>
      </c>
      <c r="G7595">
        <v>5062207.03125</v>
      </c>
      <c r="H7595">
        <v>-27820303.175887898</v>
      </c>
      <c r="I7595">
        <v>-4.2144392198410774E-7</v>
      </c>
      <c r="J7595">
        <v>1.1345469629770276E-5</v>
      </c>
      <c r="K7595">
        <v>-8.9989711706407896</v>
      </c>
      <c r="L7595">
        <v>-649.5686565987462</v>
      </c>
      <c r="M7595">
        <v>0</v>
      </c>
    </row>
    <row r="7596" spans="1:15" x14ac:dyDescent="0.15">
      <c r="A7596">
        <v>377</v>
      </c>
      <c r="B7596" t="s">
        <v>373</v>
      </c>
      <c r="C7596" t="s">
        <v>464</v>
      </c>
      <c r="D7596">
        <v>11</v>
      </c>
      <c r="E7596">
        <v>5062207.03125</v>
      </c>
      <c r="F7596">
        <v>5073828.125</v>
      </c>
      <c r="G7596">
        <v>5068017.578125</v>
      </c>
      <c r="H7596">
        <v>19505211.352544192</v>
      </c>
      <c r="I7596">
        <v>2.5739065888830638E-7</v>
      </c>
      <c r="J7596">
        <v>1.202430421064269E-5</v>
      </c>
      <c r="K7596">
        <v>6.3093070384269323</v>
      </c>
      <c r="L7596">
        <v>284.86866021803502</v>
      </c>
      <c r="M7596">
        <v>0</v>
      </c>
    </row>
    <row r="7597" spans="1:15" x14ac:dyDescent="0.15">
      <c r="A7597">
        <v>377</v>
      </c>
      <c r="B7597" t="s">
        <v>373</v>
      </c>
      <c r="C7597" t="s">
        <v>464</v>
      </c>
      <c r="D7597">
        <v>12</v>
      </c>
      <c r="E7597">
        <v>5062207.03125</v>
      </c>
      <c r="F7597">
        <v>5068017.578125</v>
      </c>
      <c r="G7597">
        <v>5065112.3046875</v>
      </c>
      <c r="H7597">
        <v>-6162117.0730251903</v>
      </c>
      <c r="I7597">
        <v>-8.6976987176576542E-8</v>
      </c>
      <c r="J7597">
        <v>1.1679936564577807E-5</v>
      </c>
      <c r="K7597">
        <v>-1.9932462108582789</v>
      </c>
      <c r="L7597">
        <v>-221.65805420192694</v>
      </c>
      <c r="M7597">
        <v>0</v>
      </c>
    </row>
    <row r="7598" spans="1:15" x14ac:dyDescent="0.15">
      <c r="A7598">
        <v>377</v>
      </c>
      <c r="B7598" t="s">
        <v>373</v>
      </c>
      <c r="C7598" t="s">
        <v>464</v>
      </c>
      <c r="D7598">
        <v>13</v>
      </c>
      <c r="E7598">
        <v>5065112.3046875</v>
      </c>
      <c r="F7598">
        <v>5068017.578125</v>
      </c>
      <c r="G7598">
        <v>5066564.94140625</v>
      </c>
      <c r="H7598">
        <v>6153722.6740620825</v>
      </c>
      <c r="I7598">
        <v>8.3950152246175703E-8</v>
      </c>
      <c r="J7598">
        <v>1.1850863704000559E-5</v>
      </c>
      <c r="K7598">
        <v>1.9905308934231571</v>
      </c>
      <c r="L7598">
        <v>21.457491322593935</v>
      </c>
      <c r="M7598">
        <v>0</v>
      </c>
    </row>
    <row r="7599" spans="1:15" x14ac:dyDescent="0.15">
      <c r="A7599">
        <v>377</v>
      </c>
      <c r="B7599" t="s">
        <v>373</v>
      </c>
      <c r="C7599" t="s">
        <v>464</v>
      </c>
      <c r="D7599">
        <v>14</v>
      </c>
      <c r="E7599">
        <v>5065112.3046875</v>
      </c>
      <c r="F7599">
        <v>5066564.94140625</v>
      </c>
      <c r="G7599">
        <v>5065838.623046875</v>
      </c>
      <c r="H7599">
        <v>-131568.11799539338</v>
      </c>
      <c r="I7599">
        <v>-1.8255129114031458E-9</v>
      </c>
      <c r="J7599">
        <v>1.176508803884298E-5</v>
      </c>
      <c r="K7599">
        <v>-4.2558044509097032E-2</v>
      </c>
      <c r="L7599">
        <v>-102.59716362453452</v>
      </c>
      <c r="M7599">
        <v>0</v>
      </c>
    </row>
    <row r="7600" spans="1:15" x14ac:dyDescent="0.15">
      <c r="A7600">
        <v>377</v>
      </c>
      <c r="B7600" t="s">
        <v>373</v>
      </c>
      <c r="C7600" t="s">
        <v>464</v>
      </c>
      <c r="D7600">
        <v>15</v>
      </c>
      <c r="E7600">
        <v>5065838.623046875</v>
      </c>
      <c r="F7600">
        <v>5066564.94140625</v>
      </c>
      <c r="G7600">
        <v>5066201.7822265625</v>
      </c>
      <c r="H7600">
        <v>2978981.3421215788</v>
      </c>
      <c r="I7600">
        <v>4.0984121802217712E-8</v>
      </c>
      <c r="J7600">
        <v>1.1807897673556601E-5</v>
      </c>
      <c r="K7600">
        <v>0.96360442393968682</v>
      </c>
      <c r="L7600">
        <v>-41.198920410699948</v>
      </c>
      <c r="M7600">
        <v>0</v>
      </c>
    </row>
    <row r="7601" spans="1:15" x14ac:dyDescent="0.15">
      <c r="A7601">
        <v>377</v>
      </c>
      <c r="B7601" t="s">
        <v>373</v>
      </c>
      <c r="C7601" t="s">
        <v>464</v>
      </c>
      <c r="D7601">
        <v>16</v>
      </c>
      <c r="E7601">
        <v>5066201.7822265625</v>
      </c>
      <c r="F7601">
        <v>5066564.94140625</v>
      </c>
      <c r="G7601">
        <v>5066383.3618164063</v>
      </c>
      <c r="H7601">
        <v>4558362.1426133448</v>
      </c>
      <c r="I7601">
        <v>6.2448456686235645E-8</v>
      </c>
      <c r="J7601">
        <v>1.1829362008440619E-5</v>
      </c>
      <c r="K7601">
        <v>1.4744831947867039</v>
      </c>
      <c r="L7601">
        <v>-10.027295270070621</v>
      </c>
      <c r="M7601">
        <v>0</v>
      </c>
    </row>
    <row r="7602" spans="1:15" x14ac:dyDescent="0.15">
      <c r="A7602">
        <v>377</v>
      </c>
      <c r="B7602" t="s">
        <v>373</v>
      </c>
      <c r="C7602" t="s">
        <v>464</v>
      </c>
      <c r="D7602">
        <v>17</v>
      </c>
      <c r="E7602">
        <v>5066383.3618164063</v>
      </c>
      <c r="F7602">
        <v>5066564.94140625</v>
      </c>
      <c r="G7602">
        <v>5066474.1516113281</v>
      </c>
      <c r="H7602">
        <v>5353990.6924223732</v>
      </c>
      <c r="I7602">
        <v>7.3193951201240808E-8</v>
      </c>
      <c r="J7602">
        <v>1.1840107502955624E-5</v>
      </c>
      <c r="K7602">
        <v>1.7318433801521775</v>
      </c>
      <c r="L7602">
        <v>5.674884193766272</v>
      </c>
      <c r="M7602">
        <v>0</v>
      </c>
    </row>
    <row r="7603" spans="1:15" x14ac:dyDescent="0.15">
      <c r="A7603">
        <v>377</v>
      </c>
      <c r="B7603" t="s">
        <v>373</v>
      </c>
      <c r="C7603" t="s">
        <v>464</v>
      </c>
      <c r="D7603">
        <v>18</v>
      </c>
      <c r="E7603">
        <v>5066383.3618164063</v>
      </c>
      <c r="F7603">
        <v>5066474.1516113281</v>
      </c>
      <c r="G7603">
        <v>5066428.7567138672</v>
      </c>
      <c r="H7603">
        <v>4955705.9654592397</v>
      </c>
      <c r="I7603">
        <v>6.7820432234000488E-8</v>
      </c>
      <c r="J7603">
        <v>1.1834733983988384E-5</v>
      </c>
      <c r="K7603">
        <v>1.6030111113955168</v>
      </c>
      <c r="L7603">
        <v>-2.1854208668759285</v>
      </c>
      <c r="M7603">
        <v>0</v>
      </c>
    </row>
    <row r="7604" spans="1:15" x14ac:dyDescent="0.15">
      <c r="A7604">
        <v>377</v>
      </c>
      <c r="B7604" t="s">
        <v>373</v>
      </c>
      <c r="C7604" t="s">
        <v>464</v>
      </c>
      <c r="D7604">
        <v>19</v>
      </c>
      <c r="E7604">
        <v>5066428.7567138672</v>
      </c>
      <c r="F7604">
        <v>5066474.1516113281</v>
      </c>
      <c r="G7604">
        <v>5066451.4541625977</v>
      </c>
      <c r="H7604">
        <v>5154755.8563770065</v>
      </c>
      <c r="I7604">
        <v>7.0507338418571223E-8</v>
      </c>
      <c r="J7604">
        <v>1.1837420890172955E-5</v>
      </c>
      <c r="K7604">
        <v>1.6673973338807075</v>
      </c>
      <c r="L7604">
        <v>1.7429240764136393</v>
      </c>
      <c r="M7604">
        <v>0</v>
      </c>
    </row>
    <row r="7605" spans="1:15" x14ac:dyDescent="0.15">
      <c r="A7605">
        <v>377</v>
      </c>
      <c r="B7605" t="s">
        <v>373</v>
      </c>
      <c r="C7605" t="s">
        <v>464</v>
      </c>
      <c r="D7605">
        <v>20</v>
      </c>
      <c r="E7605">
        <v>5066428.7567138672</v>
      </c>
      <c r="F7605">
        <v>5066451.4541625977</v>
      </c>
      <c r="G7605">
        <v>5066440.1054382324</v>
      </c>
      <c r="H7605">
        <v>5055199.3993048705</v>
      </c>
      <c r="I7605">
        <v>6.9163808777891462E-8</v>
      </c>
      <c r="J7605">
        <v>1.1836077360532275E-5</v>
      </c>
      <c r="K7605">
        <v>1.6351940296471368</v>
      </c>
      <c r="L7605">
        <v>-0.22186596307131548</v>
      </c>
      <c r="M7605">
        <v>0</v>
      </c>
    </row>
    <row r="7606" spans="1:15" x14ac:dyDescent="0.15">
      <c r="A7606">
        <v>377</v>
      </c>
      <c r="B7606" t="s">
        <v>373</v>
      </c>
      <c r="C7606" t="s">
        <v>465</v>
      </c>
      <c r="D7606">
        <v>20</v>
      </c>
      <c r="E7606">
        <v>5066428.7567138672</v>
      </c>
      <c r="F7606">
        <v>5066451.4541625977</v>
      </c>
      <c r="G7606">
        <v>5066440.1054382324</v>
      </c>
      <c r="H7606">
        <v>5055199.3993048705</v>
      </c>
      <c r="I7606">
        <v>6.9163808777891462E-8</v>
      </c>
      <c r="J7606">
        <v>1.1836077360532275E-5</v>
      </c>
      <c r="K7606">
        <v>1.6351940296471368</v>
      </c>
      <c r="L7606">
        <v>-0.22186596307131548</v>
      </c>
      <c r="M7606">
        <v>0</v>
      </c>
      <c r="N7606" t="s">
        <v>466</v>
      </c>
      <c r="O7606" t="s">
        <v>467</v>
      </c>
    </row>
    <row r="7607" spans="1:15" x14ac:dyDescent="0.15">
      <c r="A7607">
        <v>378</v>
      </c>
      <c r="B7607" t="s">
        <v>374</v>
      </c>
      <c r="C7607" t="s">
        <v>461</v>
      </c>
      <c r="D7607">
        <v>0</v>
      </c>
      <c r="E7607">
        <v>100000</v>
      </c>
      <c r="F7607">
        <v>12000000</v>
      </c>
      <c r="G7607">
        <v>100000</v>
      </c>
      <c r="H7607">
        <v>-294461.3551999646</v>
      </c>
      <c r="I7607">
        <v>-6.2485314970207775E-6</v>
      </c>
      <c r="J7607">
        <v>9.2143775359086586E-7</v>
      </c>
      <c r="K7607">
        <v>-8.1168504416673892E-2</v>
      </c>
      <c r="L7607">
        <v>-394.4613551999646</v>
      </c>
      <c r="M7607">
        <v>0</v>
      </c>
      <c r="O7607" t="s">
        <v>462</v>
      </c>
    </row>
    <row r="7608" spans="1:15" x14ac:dyDescent="0.15">
      <c r="A7608">
        <v>378</v>
      </c>
      <c r="B7608" t="s">
        <v>374</v>
      </c>
      <c r="C7608" t="s">
        <v>461</v>
      </c>
      <c r="D7608">
        <v>0</v>
      </c>
      <c r="E7608">
        <v>100000</v>
      </c>
      <c r="F7608">
        <v>12000000</v>
      </c>
      <c r="G7608">
        <v>12000000</v>
      </c>
      <c r="H7608">
        <v>9.9792776186525757E+18</v>
      </c>
      <c r="I7608">
        <v>536.87091483003087</v>
      </c>
      <c r="J7608">
        <v>536.87092200000006</v>
      </c>
      <c r="K7608">
        <v>2750795733160.8242</v>
      </c>
      <c r="L7608">
        <v>83160646822004.797</v>
      </c>
      <c r="M7608">
        <v>5</v>
      </c>
      <c r="O7608" t="s">
        <v>463</v>
      </c>
    </row>
    <row r="7609" spans="1:15" x14ac:dyDescent="0.15">
      <c r="A7609">
        <v>378</v>
      </c>
      <c r="B7609" t="s">
        <v>374</v>
      </c>
      <c r="C7609" t="s">
        <v>464</v>
      </c>
      <c r="D7609">
        <v>1</v>
      </c>
      <c r="E7609">
        <v>100000</v>
      </c>
      <c r="F7609">
        <v>12000000</v>
      </c>
      <c r="G7609">
        <v>6050000</v>
      </c>
      <c r="H7609">
        <v>1111191197054942.8</v>
      </c>
      <c r="I7609">
        <v>0.20103154582898863</v>
      </c>
      <c r="J7609">
        <v>0.20103871579823923</v>
      </c>
      <c r="K7609">
        <v>306300728.40856814</v>
      </c>
      <c r="L7609">
        <v>18366796545.536243</v>
      </c>
      <c r="M7609">
        <v>0</v>
      </c>
    </row>
    <row r="7610" spans="1:15" x14ac:dyDescent="0.15">
      <c r="A7610">
        <v>378</v>
      </c>
      <c r="B7610" t="s">
        <v>374</v>
      </c>
      <c r="C7610" t="s">
        <v>464</v>
      </c>
      <c r="D7610">
        <v>2</v>
      </c>
      <c r="E7610">
        <v>100000</v>
      </c>
      <c r="F7610">
        <v>6050000</v>
      </c>
      <c r="G7610">
        <v>3075000</v>
      </c>
      <c r="H7610">
        <v>43476046755.862022</v>
      </c>
      <c r="I7610">
        <v>6.3595419755648172E-5</v>
      </c>
      <c r="J7610">
        <v>7.0765389006259812E-5</v>
      </c>
      <c r="K7610">
        <v>11984.206520839689</v>
      </c>
      <c r="L7610">
        <v>1413755.1790524235</v>
      </c>
      <c r="M7610">
        <v>0</v>
      </c>
    </row>
    <row r="7611" spans="1:15" x14ac:dyDescent="0.15">
      <c r="A7611">
        <v>378</v>
      </c>
      <c r="B7611" t="s">
        <v>374</v>
      </c>
      <c r="C7611" t="s">
        <v>464</v>
      </c>
      <c r="D7611">
        <v>3</v>
      </c>
      <c r="E7611">
        <v>100000</v>
      </c>
      <c r="F7611">
        <v>3075000</v>
      </c>
      <c r="G7611">
        <v>1587500</v>
      </c>
      <c r="H7611">
        <v>-26362479.349869702</v>
      </c>
      <c r="I7611">
        <v>-2.7668744184801812E-6</v>
      </c>
      <c r="J7611">
        <v>4.4030948321314622E-6</v>
      </c>
      <c r="K7611">
        <v>-7.2668381903332033</v>
      </c>
      <c r="L7611">
        <v>-1760.6286204642331</v>
      </c>
      <c r="M7611">
        <v>0</v>
      </c>
    </row>
    <row r="7612" spans="1:15" x14ac:dyDescent="0.15">
      <c r="A7612">
        <v>378</v>
      </c>
      <c r="B7612" t="s">
        <v>374</v>
      </c>
      <c r="C7612" t="s">
        <v>464</v>
      </c>
      <c r="D7612">
        <v>4</v>
      </c>
      <c r="E7612">
        <v>1587500</v>
      </c>
      <c r="F7612">
        <v>3075000</v>
      </c>
      <c r="G7612">
        <v>2331250</v>
      </c>
      <c r="H7612">
        <v>1446588100.4906018</v>
      </c>
      <c r="I7612">
        <v>5.0792083757097238E-6</v>
      </c>
      <c r="J7612">
        <v>1.2249177626321367E-5</v>
      </c>
      <c r="K7612">
        <v>398.75314892863548</v>
      </c>
      <c r="L7612">
        <v>61952.036482170588</v>
      </c>
      <c r="M7612">
        <v>0</v>
      </c>
    </row>
    <row r="7613" spans="1:15" x14ac:dyDescent="0.15">
      <c r="A7613">
        <v>378</v>
      </c>
      <c r="B7613" t="s">
        <v>374</v>
      </c>
      <c r="C7613" t="s">
        <v>464</v>
      </c>
      <c r="D7613">
        <v>5</v>
      </c>
      <c r="E7613">
        <v>1587500</v>
      </c>
      <c r="F7613">
        <v>2331250</v>
      </c>
      <c r="G7613">
        <v>1959375</v>
      </c>
      <c r="H7613">
        <v>-46510812.806506306</v>
      </c>
      <c r="I7613">
        <v>-5.5312540185648242E-7</v>
      </c>
      <c r="J7613">
        <v>6.6168438487551609E-6</v>
      </c>
      <c r="K7613">
        <v>-12.82074217224296</v>
      </c>
      <c r="L7613">
        <v>-2473.7575914006406</v>
      </c>
      <c r="M7613">
        <v>0</v>
      </c>
    </row>
    <row r="7614" spans="1:15" x14ac:dyDescent="0.15">
      <c r="A7614">
        <v>378</v>
      </c>
      <c r="B7614" t="s">
        <v>374</v>
      </c>
      <c r="C7614" t="s">
        <v>464</v>
      </c>
      <c r="D7614">
        <v>6</v>
      </c>
      <c r="E7614">
        <v>1959375</v>
      </c>
      <c r="F7614">
        <v>2331250</v>
      </c>
      <c r="G7614">
        <v>2145312.5</v>
      </c>
      <c r="H7614">
        <v>139806819.08188978</v>
      </c>
      <c r="I7614">
        <v>9.7551361411018698E-7</v>
      </c>
      <c r="J7614">
        <v>8.1454828647218303E-6</v>
      </c>
      <c r="K7614">
        <v>38.537859762355879</v>
      </c>
      <c r="L7614">
        <v>6416.8509987188245</v>
      </c>
      <c r="M7614">
        <v>0</v>
      </c>
    </row>
    <row r="7615" spans="1:15" x14ac:dyDescent="0.15">
      <c r="A7615">
        <v>378</v>
      </c>
      <c r="B7615" t="s">
        <v>374</v>
      </c>
      <c r="C7615" t="s">
        <v>464</v>
      </c>
      <c r="D7615">
        <v>7</v>
      </c>
      <c r="E7615">
        <v>1959375</v>
      </c>
      <c r="F7615">
        <v>2145312.5</v>
      </c>
      <c r="G7615">
        <v>2052343.75</v>
      </c>
      <c r="H7615">
        <v>18946447.486859102</v>
      </c>
      <c r="I7615">
        <v>1.6874829874569926E-7</v>
      </c>
      <c r="J7615">
        <v>7.3387175493573426E-6</v>
      </c>
      <c r="K7615">
        <v>5.2226031679880958</v>
      </c>
      <c r="L7615">
        <v>823.16150678262852</v>
      </c>
      <c r="M7615">
        <v>0</v>
      </c>
    </row>
    <row r="7616" spans="1:15" x14ac:dyDescent="0.15">
      <c r="A7616">
        <v>378</v>
      </c>
      <c r="B7616" t="s">
        <v>374</v>
      </c>
      <c r="C7616" t="s">
        <v>464</v>
      </c>
      <c r="D7616">
        <v>8</v>
      </c>
      <c r="E7616">
        <v>1959375</v>
      </c>
      <c r="F7616">
        <v>2052343.75</v>
      </c>
      <c r="G7616">
        <v>2005859.375</v>
      </c>
      <c r="H7616">
        <v>-19775976.341892723</v>
      </c>
      <c r="I7616">
        <v>-2.0217574932063878E-7</v>
      </c>
      <c r="J7616">
        <v>6.9677935012910046E-6</v>
      </c>
      <c r="K7616">
        <v>-5.4512634500404928</v>
      </c>
      <c r="L7616">
        <v>-1085.9104076970862</v>
      </c>
      <c r="M7616">
        <v>0</v>
      </c>
    </row>
    <row r="7617" spans="1:15" x14ac:dyDescent="0.15">
      <c r="A7617">
        <v>378</v>
      </c>
      <c r="B7617" t="s">
        <v>374</v>
      </c>
      <c r="C7617" t="s">
        <v>464</v>
      </c>
      <c r="D7617">
        <v>9</v>
      </c>
      <c r="E7617">
        <v>2005859.375</v>
      </c>
      <c r="F7617">
        <v>2052343.75</v>
      </c>
      <c r="G7617">
        <v>2029101.5625</v>
      </c>
      <c r="H7617">
        <v>-2024541.48436824</v>
      </c>
      <c r="I7617">
        <v>-1.9289450747449427E-8</v>
      </c>
      <c r="J7617">
        <v>7.1506797998641939E-6</v>
      </c>
      <c r="K7617">
        <v>-0.55806645426898027</v>
      </c>
      <c r="L7617">
        <v>-199.77526614655298</v>
      </c>
      <c r="M7617">
        <v>0</v>
      </c>
    </row>
    <row r="7618" spans="1:15" x14ac:dyDescent="0.15">
      <c r="A7618">
        <v>378</v>
      </c>
      <c r="B7618" t="s">
        <v>374</v>
      </c>
      <c r="C7618" t="s">
        <v>464</v>
      </c>
      <c r="D7618">
        <v>10</v>
      </c>
      <c r="E7618">
        <v>2029101.5625</v>
      </c>
      <c r="F7618">
        <v>2052343.75</v>
      </c>
      <c r="G7618">
        <v>2040722.65625</v>
      </c>
      <c r="H7618">
        <v>8044187.8032260602</v>
      </c>
      <c r="I7618">
        <v>7.4075972489911507E-8</v>
      </c>
      <c r="J7618">
        <v>7.2440452231015549E-6</v>
      </c>
      <c r="K7618">
        <v>2.2173867018689428</v>
      </c>
      <c r="L7618">
        <v>294.18329475539485</v>
      </c>
      <c r="M7618">
        <v>0</v>
      </c>
    </row>
    <row r="7619" spans="1:15" x14ac:dyDescent="0.15">
      <c r="A7619">
        <v>378</v>
      </c>
      <c r="B7619" t="s">
        <v>374</v>
      </c>
      <c r="C7619" t="s">
        <v>464</v>
      </c>
      <c r="D7619">
        <v>11</v>
      </c>
      <c r="E7619">
        <v>2029101.5625</v>
      </c>
      <c r="F7619">
        <v>2040722.65625</v>
      </c>
      <c r="G7619">
        <v>2034912.109375</v>
      </c>
      <c r="H7619">
        <v>2907429.713416405</v>
      </c>
      <c r="I7619">
        <v>2.7230977333816912E-8</v>
      </c>
      <c r="J7619">
        <v>7.1972002279454603E-6</v>
      </c>
      <c r="K7619">
        <v>0.80143528978310141</v>
      </c>
      <c r="L7619">
        <v>42.877409791884766</v>
      </c>
      <c r="M7619">
        <v>0</v>
      </c>
    </row>
    <row r="7620" spans="1:15" x14ac:dyDescent="0.15">
      <c r="A7620">
        <v>378</v>
      </c>
      <c r="B7620" t="s">
        <v>374</v>
      </c>
      <c r="C7620" t="s">
        <v>464</v>
      </c>
      <c r="D7620">
        <v>12</v>
      </c>
      <c r="E7620">
        <v>2029101.5625</v>
      </c>
      <c r="F7620">
        <v>2034912.109375</v>
      </c>
      <c r="G7620">
        <v>2032006.8359375</v>
      </c>
      <c r="H7620">
        <v>416059.51824367751</v>
      </c>
      <c r="I7620">
        <v>3.9302386021005319E-9</v>
      </c>
      <c r="J7620">
        <v>7.1738994892137439E-6</v>
      </c>
      <c r="K7620">
        <v>0.11468713380480024</v>
      </c>
      <c r="L7620">
        <v>-79.524698889523094</v>
      </c>
      <c r="M7620">
        <v>0</v>
      </c>
    </row>
    <row r="7621" spans="1:15" x14ac:dyDescent="0.15">
      <c r="A7621">
        <v>378</v>
      </c>
      <c r="B7621" t="s">
        <v>374</v>
      </c>
      <c r="C7621" t="s">
        <v>464</v>
      </c>
      <c r="D7621">
        <v>13</v>
      </c>
      <c r="E7621">
        <v>2032006.8359375</v>
      </c>
      <c r="F7621">
        <v>2034912.109375</v>
      </c>
      <c r="G7621">
        <v>2033459.47265625</v>
      </c>
      <c r="H7621">
        <v>1655402.8302833522</v>
      </c>
      <c r="I7621">
        <v>1.5570761183189967E-8</v>
      </c>
      <c r="J7621">
        <v>7.1855400117948333E-6</v>
      </c>
      <c r="K7621">
        <v>0.45631309361455014</v>
      </c>
      <c r="L7621">
        <v>-18.59179626919504</v>
      </c>
      <c r="M7621">
        <v>0</v>
      </c>
    </row>
    <row r="7622" spans="1:15" x14ac:dyDescent="0.15">
      <c r="A7622">
        <v>378</v>
      </c>
      <c r="B7622" t="s">
        <v>374</v>
      </c>
      <c r="C7622" t="s">
        <v>464</v>
      </c>
      <c r="D7622">
        <v>14</v>
      </c>
      <c r="E7622">
        <v>2033459.47265625</v>
      </c>
      <c r="F7622">
        <v>2034912.109375</v>
      </c>
      <c r="G7622">
        <v>2034185.791015625</v>
      </c>
      <c r="H7622">
        <v>2279834.6431397679</v>
      </c>
      <c r="I7622">
        <v>2.1398472862464917E-8</v>
      </c>
      <c r="J7622">
        <v>7.1913677234741083E-6</v>
      </c>
      <c r="K7622">
        <v>0.62843821449952575</v>
      </c>
      <c r="L7622">
        <v>12.076028316051493</v>
      </c>
      <c r="M7622">
        <v>0</v>
      </c>
    </row>
    <row r="7623" spans="1:15" x14ac:dyDescent="0.15">
      <c r="A7623">
        <v>378</v>
      </c>
      <c r="B7623" t="s">
        <v>374</v>
      </c>
      <c r="C7623" t="s">
        <v>464</v>
      </c>
      <c r="D7623">
        <v>15</v>
      </c>
      <c r="E7623">
        <v>2033459.47265625</v>
      </c>
      <c r="F7623">
        <v>2034185.791015625</v>
      </c>
      <c r="G7623">
        <v>2033822.6318359375</v>
      </c>
      <c r="H7623">
        <v>1967220.1154945786</v>
      </c>
      <c r="I7623">
        <v>1.848398448681296E-8</v>
      </c>
      <c r="J7623">
        <v>7.1884532350984563E-6</v>
      </c>
      <c r="K7623">
        <v>0.54226577380470686</v>
      </c>
      <c r="L7623">
        <v>-3.2747455603459681</v>
      </c>
      <c r="M7623">
        <v>0</v>
      </c>
    </row>
    <row r="7624" spans="1:15" x14ac:dyDescent="0.15">
      <c r="A7624">
        <v>378</v>
      </c>
      <c r="B7624" t="s">
        <v>374</v>
      </c>
      <c r="C7624" t="s">
        <v>464</v>
      </c>
      <c r="D7624">
        <v>16</v>
      </c>
      <c r="E7624">
        <v>2033822.6318359375</v>
      </c>
      <c r="F7624">
        <v>2034185.791015625</v>
      </c>
      <c r="G7624">
        <v>2034004.2114257813</v>
      </c>
      <c r="H7624">
        <v>2123398.7745968765</v>
      </c>
      <c r="I7624">
        <v>1.9940801072826727E-8</v>
      </c>
      <c r="J7624">
        <v>7.1899100516844701E-6</v>
      </c>
      <c r="K7624">
        <v>0.58531654415970447</v>
      </c>
      <c r="L7624">
        <v>4.3950038386809469</v>
      </c>
      <c r="M7624">
        <v>0</v>
      </c>
    </row>
    <row r="7625" spans="1:15" x14ac:dyDescent="0.15">
      <c r="A7625">
        <v>378</v>
      </c>
      <c r="B7625" t="s">
        <v>374</v>
      </c>
      <c r="C7625" t="s">
        <v>464</v>
      </c>
      <c r="D7625">
        <v>17</v>
      </c>
      <c r="E7625">
        <v>2033822.6318359375</v>
      </c>
      <c r="F7625">
        <v>2034004.2114257813</v>
      </c>
      <c r="G7625">
        <v>2033913.4216308594</v>
      </c>
      <c r="H7625">
        <v>2045270.0948311538</v>
      </c>
      <c r="I7625">
        <v>1.9212218561246384E-8</v>
      </c>
      <c r="J7625">
        <v>7.1891814691728897E-6</v>
      </c>
      <c r="K7625">
        <v>0.56378031206457446</v>
      </c>
      <c r="L7625">
        <v>0.55836561573934729</v>
      </c>
      <c r="M7625">
        <v>0</v>
      </c>
    </row>
    <row r="7626" spans="1:15" x14ac:dyDescent="0.15">
      <c r="A7626">
        <v>378</v>
      </c>
      <c r="B7626" t="s">
        <v>374</v>
      </c>
      <c r="C7626" t="s">
        <v>465</v>
      </c>
      <c r="D7626">
        <v>17</v>
      </c>
      <c r="E7626">
        <v>2033822.6318359375</v>
      </c>
      <c r="F7626">
        <v>2034004.2114257813</v>
      </c>
      <c r="G7626">
        <v>2033913.4216308594</v>
      </c>
      <c r="H7626">
        <v>2045270.0948311538</v>
      </c>
      <c r="I7626">
        <v>1.9212218561246384E-8</v>
      </c>
      <c r="J7626">
        <v>7.1891814691728897E-6</v>
      </c>
      <c r="K7626">
        <v>0.56378031206457446</v>
      </c>
      <c r="L7626">
        <v>0.55836561573934729</v>
      </c>
      <c r="M7626">
        <v>0</v>
      </c>
      <c r="N7626" t="s">
        <v>466</v>
      </c>
      <c r="O7626" t="s">
        <v>467</v>
      </c>
    </row>
    <row r="7627" spans="1:15" x14ac:dyDescent="0.15">
      <c r="A7627">
        <v>379</v>
      </c>
      <c r="B7627" t="s">
        <v>375</v>
      </c>
      <c r="C7627" t="s">
        <v>461</v>
      </c>
      <c r="D7627">
        <v>0</v>
      </c>
      <c r="E7627">
        <v>100000</v>
      </c>
      <c r="F7627">
        <v>12000000</v>
      </c>
      <c r="G7627">
        <v>100000</v>
      </c>
      <c r="H7627">
        <v>-34191.701075783312</v>
      </c>
      <c r="I7627">
        <v>-1.0422125499798826E-5</v>
      </c>
      <c r="J7627">
        <v>-3.342462702878544E-6</v>
      </c>
      <c r="K7627">
        <v>-6.7741967014301602E-3</v>
      </c>
      <c r="L7627">
        <v>-134.1917010757833</v>
      </c>
      <c r="M7627">
        <v>0</v>
      </c>
      <c r="O7627" t="s">
        <v>462</v>
      </c>
    </row>
    <row r="7628" spans="1:15" x14ac:dyDescent="0.15">
      <c r="A7628">
        <v>379</v>
      </c>
      <c r="B7628" t="s">
        <v>375</v>
      </c>
      <c r="C7628" t="s">
        <v>461</v>
      </c>
      <c r="D7628">
        <v>0</v>
      </c>
      <c r="E7628">
        <v>100000</v>
      </c>
      <c r="F7628">
        <v>12000000</v>
      </c>
      <c r="G7628">
        <v>12000000</v>
      </c>
      <c r="H7628">
        <v>3.0847076054531642E+17</v>
      </c>
      <c r="I7628">
        <v>24.695462414488905</v>
      </c>
      <c r="J7628">
        <v>24.695469494151702</v>
      </c>
      <c r="K7628">
        <v>61115462022.266846</v>
      </c>
      <c r="L7628">
        <v>2570589671110.9702</v>
      </c>
      <c r="M7628">
        <v>0</v>
      </c>
      <c r="O7628" t="s">
        <v>463</v>
      </c>
    </row>
    <row r="7629" spans="1:15" x14ac:dyDescent="0.15">
      <c r="A7629">
        <v>379</v>
      </c>
      <c r="B7629" t="s">
        <v>375</v>
      </c>
      <c r="C7629" t="s">
        <v>464</v>
      </c>
      <c r="D7629">
        <v>1</v>
      </c>
      <c r="E7629">
        <v>100000</v>
      </c>
      <c r="F7629">
        <v>12000000</v>
      </c>
      <c r="G7629">
        <v>6050000</v>
      </c>
      <c r="H7629">
        <v>1417738480.2825654</v>
      </c>
      <c r="I7629">
        <v>4.9277941993021048E-6</v>
      </c>
      <c r="J7629">
        <v>1.2007456996222386E-5</v>
      </c>
      <c r="K7629">
        <v>280.88802353922483</v>
      </c>
      <c r="L7629">
        <v>23333.693888968024</v>
      </c>
      <c r="M7629">
        <v>0</v>
      </c>
    </row>
    <row r="7630" spans="1:15" x14ac:dyDescent="0.15">
      <c r="A7630">
        <v>379</v>
      </c>
      <c r="B7630" t="s">
        <v>375</v>
      </c>
      <c r="C7630" t="s">
        <v>464</v>
      </c>
      <c r="D7630">
        <v>2</v>
      </c>
      <c r="E7630">
        <v>100000</v>
      </c>
      <c r="F7630">
        <v>6050000</v>
      </c>
      <c r="G7630">
        <v>3075000</v>
      </c>
      <c r="H7630">
        <v>-172438.1923535589</v>
      </c>
      <c r="I7630">
        <v>-6.9064767242495568E-6</v>
      </c>
      <c r="J7630">
        <v>1.7318607267072462E-7</v>
      </c>
      <c r="K7630">
        <v>-3.4164145014399433E-2</v>
      </c>
      <c r="L7630">
        <v>-105.60774609279866</v>
      </c>
      <c r="M7630">
        <v>0</v>
      </c>
    </row>
    <row r="7631" spans="1:15" x14ac:dyDescent="0.15">
      <c r="A7631">
        <v>379</v>
      </c>
      <c r="B7631" t="s">
        <v>375</v>
      </c>
      <c r="C7631" t="s">
        <v>464</v>
      </c>
      <c r="D7631">
        <v>3</v>
      </c>
      <c r="E7631">
        <v>3075000</v>
      </c>
      <c r="F7631">
        <v>6050000</v>
      </c>
      <c r="G7631">
        <v>4562500</v>
      </c>
      <c r="H7631">
        <v>-1092406.0796406153</v>
      </c>
      <c r="I7631">
        <v>-4.8750853912817987E-6</v>
      </c>
      <c r="J7631">
        <v>2.2045774056384821E-6</v>
      </c>
      <c r="K7631">
        <v>-0.21643186587651153</v>
      </c>
      <c r="L7631">
        <v>-123.94314695102719</v>
      </c>
      <c r="M7631">
        <v>0</v>
      </c>
    </row>
    <row r="7632" spans="1:15" x14ac:dyDescent="0.15">
      <c r="A7632">
        <v>379</v>
      </c>
      <c r="B7632" t="s">
        <v>375</v>
      </c>
      <c r="C7632" t="s">
        <v>464</v>
      </c>
      <c r="D7632">
        <v>4</v>
      </c>
      <c r="E7632">
        <v>4562500</v>
      </c>
      <c r="F7632">
        <v>6050000</v>
      </c>
      <c r="G7632">
        <v>5306250</v>
      </c>
      <c r="H7632">
        <v>-35530240.419200152</v>
      </c>
      <c r="I7632">
        <v>-2.4861791215577348E-6</v>
      </c>
      <c r="J7632">
        <v>4.5934836753625465E-6</v>
      </c>
      <c r="K7632">
        <v>-7.039393474904851</v>
      </c>
      <c r="L7632">
        <v>-769.59228116278257</v>
      </c>
      <c r="M7632">
        <v>0</v>
      </c>
    </row>
    <row r="7633" spans="1:15" x14ac:dyDescent="0.15">
      <c r="A7633">
        <v>379</v>
      </c>
      <c r="B7633" t="s">
        <v>375</v>
      </c>
      <c r="C7633" t="s">
        <v>464</v>
      </c>
      <c r="D7633">
        <v>5</v>
      </c>
      <c r="E7633">
        <v>5306250</v>
      </c>
      <c r="F7633">
        <v>6050000</v>
      </c>
      <c r="G7633">
        <v>5678125</v>
      </c>
      <c r="H7633">
        <v>-32747649.612047829</v>
      </c>
      <c r="I7633">
        <v>-3.5397071640713781E-7</v>
      </c>
      <c r="J7633">
        <v>6.7256920805131435E-6</v>
      </c>
      <c r="K7633">
        <v>-6.4880954442668912</v>
      </c>
      <c r="L7633">
        <v>-676.73350995351154</v>
      </c>
      <c r="M7633">
        <v>0</v>
      </c>
    </row>
    <row r="7634" spans="1:15" x14ac:dyDescent="0.15">
      <c r="A7634">
        <v>379</v>
      </c>
      <c r="B7634" t="s">
        <v>375</v>
      </c>
      <c r="C7634" t="s">
        <v>464</v>
      </c>
      <c r="D7634">
        <v>6</v>
      </c>
      <c r="E7634">
        <v>5678125</v>
      </c>
      <c r="F7634">
        <v>6050000</v>
      </c>
      <c r="G7634">
        <v>5864062.5</v>
      </c>
      <c r="H7634">
        <v>161795606.58746871</v>
      </c>
      <c r="I7634">
        <v>1.0826677450642161E-6</v>
      </c>
      <c r="J7634">
        <v>8.1623305419844974E-6</v>
      </c>
      <c r="K7634">
        <v>32.055593315507863</v>
      </c>
      <c r="L7634">
        <v>2659.1044022376759</v>
      </c>
      <c r="M7634">
        <v>0</v>
      </c>
    </row>
    <row r="7635" spans="1:15" x14ac:dyDescent="0.15">
      <c r="A7635">
        <v>379</v>
      </c>
      <c r="B7635" t="s">
        <v>375</v>
      </c>
      <c r="C7635" t="s">
        <v>464</v>
      </c>
      <c r="D7635">
        <v>7</v>
      </c>
      <c r="E7635">
        <v>5678125</v>
      </c>
      <c r="F7635">
        <v>5864062.5</v>
      </c>
      <c r="G7635">
        <v>5771093.75</v>
      </c>
      <c r="H7635">
        <v>39262243.204331897</v>
      </c>
      <c r="I7635">
        <v>3.278379679375933E-7</v>
      </c>
      <c r="J7635">
        <v>7.4075007648578746E-6</v>
      </c>
      <c r="K7635">
        <v>7.7787928075304356</v>
      </c>
      <c r="L7635">
        <v>580.3258603160258</v>
      </c>
      <c r="M7635">
        <v>0</v>
      </c>
    </row>
    <row r="7636" spans="1:15" x14ac:dyDescent="0.15">
      <c r="A7636">
        <v>379</v>
      </c>
      <c r="B7636" t="s">
        <v>375</v>
      </c>
      <c r="C7636" t="s">
        <v>464</v>
      </c>
      <c r="D7636">
        <v>8</v>
      </c>
      <c r="E7636">
        <v>5678125</v>
      </c>
      <c r="F7636">
        <v>5771093.75</v>
      </c>
      <c r="G7636">
        <v>5724609.375</v>
      </c>
      <c r="H7636">
        <v>-2301275.4023839217</v>
      </c>
      <c r="I7636">
        <v>-2.1746112591107578E-8</v>
      </c>
      <c r="J7636">
        <v>7.0579166843291737E-6</v>
      </c>
      <c r="K7636">
        <v>-0.45593789572969895</v>
      </c>
      <c r="L7636">
        <v>-140.19969314297398</v>
      </c>
      <c r="M7636">
        <v>0</v>
      </c>
    </row>
    <row r="7637" spans="1:15" x14ac:dyDescent="0.15">
      <c r="A7637">
        <v>379</v>
      </c>
      <c r="B7637" t="s">
        <v>375</v>
      </c>
      <c r="C7637" t="s">
        <v>464</v>
      </c>
      <c r="D7637">
        <v>9</v>
      </c>
      <c r="E7637">
        <v>5724609.375</v>
      </c>
      <c r="F7637">
        <v>5771093.75</v>
      </c>
      <c r="G7637">
        <v>5747851.5625</v>
      </c>
      <c r="H7637">
        <v>16999653.90868431</v>
      </c>
      <c r="I7637">
        <v>1.5081880766320693E-7</v>
      </c>
      <c r="J7637">
        <v>7.2304816045834882E-6</v>
      </c>
      <c r="K7637">
        <v>3.3680394894194472</v>
      </c>
      <c r="L7637">
        <v>195.75666183853909</v>
      </c>
      <c r="M7637">
        <v>0</v>
      </c>
    </row>
    <row r="7638" spans="1:15" x14ac:dyDescent="0.15">
      <c r="A7638">
        <v>379</v>
      </c>
      <c r="B7638" t="s">
        <v>375</v>
      </c>
      <c r="C7638" t="s">
        <v>464</v>
      </c>
      <c r="D7638">
        <v>10</v>
      </c>
      <c r="E7638">
        <v>5724609.375</v>
      </c>
      <c r="F7638">
        <v>5747851.5625</v>
      </c>
      <c r="G7638">
        <v>5736230.46875</v>
      </c>
      <c r="H7638">
        <v>6990641.9190900046</v>
      </c>
      <c r="I7638">
        <v>6.3987103702988277E-8</v>
      </c>
      <c r="J7638">
        <v>7.1436499006232696E-6</v>
      </c>
      <c r="K7638">
        <v>1.3850139635994703</v>
      </c>
      <c r="L7638">
        <v>21.868219158449492</v>
      </c>
      <c r="M7638">
        <v>0</v>
      </c>
    </row>
    <row r="7639" spans="1:15" x14ac:dyDescent="0.15">
      <c r="A7639">
        <v>379</v>
      </c>
      <c r="B7639" t="s">
        <v>375</v>
      </c>
      <c r="C7639" t="s">
        <v>464</v>
      </c>
      <c r="D7639">
        <v>11</v>
      </c>
      <c r="E7639">
        <v>5724609.375</v>
      </c>
      <c r="F7639">
        <v>5736230.46875</v>
      </c>
      <c r="G7639">
        <v>5730419.921875</v>
      </c>
      <c r="H7639">
        <v>2256485.5271496605</v>
      </c>
      <c r="I7639">
        <v>2.0984147305971675E-8</v>
      </c>
      <c r="J7639">
        <v>7.100646944226253E-6</v>
      </c>
      <c r="K7639">
        <v>0.44706394633487645</v>
      </c>
      <c r="L7639">
        <v>-60.622684586588974</v>
      </c>
      <c r="M7639">
        <v>0</v>
      </c>
    </row>
    <row r="7640" spans="1:15" x14ac:dyDescent="0.15">
      <c r="A7640">
        <v>379</v>
      </c>
      <c r="B7640" t="s">
        <v>375</v>
      </c>
      <c r="C7640" t="s">
        <v>464</v>
      </c>
      <c r="D7640">
        <v>12</v>
      </c>
      <c r="E7640">
        <v>5730419.921875</v>
      </c>
      <c r="F7640">
        <v>5736230.46875</v>
      </c>
      <c r="G7640">
        <v>5733325.1953125</v>
      </c>
      <c r="H7640">
        <v>4601332.7020794889</v>
      </c>
      <c r="I7640">
        <v>4.2451394193927863E-8</v>
      </c>
      <c r="J7640">
        <v>7.1221141911142091E-6</v>
      </c>
      <c r="K7640">
        <v>0.91163445607818472</v>
      </c>
      <c r="L7640">
        <v>-19.744083139719947</v>
      </c>
      <c r="M7640">
        <v>0</v>
      </c>
    </row>
    <row r="7641" spans="1:15" x14ac:dyDescent="0.15">
      <c r="A7641">
        <v>379</v>
      </c>
      <c r="B7641" t="s">
        <v>375</v>
      </c>
      <c r="C7641" t="s">
        <v>464</v>
      </c>
      <c r="D7641">
        <v>13</v>
      </c>
      <c r="E7641">
        <v>5733325.1953125</v>
      </c>
      <c r="F7641">
        <v>5736230.46875</v>
      </c>
      <c r="G7641">
        <v>5734777.83203125</v>
      </c>
      <c r="H7641">
        <v>5790407.2014088389</v>
      </c>
      <c r="I7641">
        <v>5.3210677088887061E-8</v>
      </c>
      <c r="J7641">
        <v>7.1328734740091683E-6</v>
      </c>
      <c r="K7641">
        <v>1.1472186562692852</v>
      </c>
      <c r="L7641">
        <v>0.97003530052854747</v>
      </c>
      <c r="M7641">
        <v>0</v>
      </c>
    </row>
    <row r="7642" spans="1:15" x14ac:dyDescent="0.15">
      <c r="A7642">
        <v>379</v>
      </c>
      <c r="B7642" t="s">
        <v>375</v>
      </c>
      <c r="C7642" t="s">
        <v>465</v>
      </c>
      <c r="D7642">
        <v>13</v>
      </c>
      <c r="E7642">
        <v>5733325.1953125</v>
      </c>
      <c r="F7642">
        <v>5736230.46875</v>
      </c>
      <c r="G7642">
        <v>5734777.83203125</v>
      </c>
      <c r="H7642">
        <v>5790407.2014088389</v>
      </c>
      <c r="I7642">
        <v>5.3210677088887061E-8</v>
      </c>
      <c r="J7642">
        <v>7.1328734740091683E-6</v>
      </c>
      <c r="K7642">
        <v>1.1472186562692852</v>
      </c>
      <c r="L7642">
        <v>0.97003530052854747</v>
      </c>
      <c r="M7642">
        <v>0</v>
      </c>
      <c r="N7642" t="s">
        <v>466</v>
      </c>
      <c r="O7642" t="s">
        <v>467</v>
      </c>
    </row>
    <row r="7643" spans="1:15" x14ac:dyDescent="0.15">
      <c r="A7643">
        <v>380</v>
      </c>
      <c r="B7643" t="s">
        <v>376</v>
      </c>
      <c r="C7643" t="s">
        <v>461</v>
      </c>
      <c r="D7643">
        <v>0</v>
      </c>
      <c r="E7643">
        <v>100000</v>
      </c>
      <c r="F7643">
        <v>12000000</v>
      </c>
      <c r="G7643">
        <v>100000</v>
      </c>
      <c r="H7643">
        <v>-2729.0122495873443</v>
      </c>
      <c r="I7643">
        <v>-2.5182535355232097E-5</v>
      </c>
      <c r="J7643">
        <v>-1.8132574219994506E-5</v>
      </c>
      <c r="K7643">
        <v>-3.0568640696245717E-4</v>
      </c>
      <c r="L7643">
        <v>-102.72901224958734</v>
      </c>
      <c r="M7643">
        <v>0</v>
      </c>
      <c r="O7643" t="s">
        <v>462</v>
      </c>
    </row>
    <row r="7644" spans="1:15" x14ac:dyDescent="0.15">
      <c r="A7644">
        <v>380</v>
      </c>
      <c r="B7644" t="s">
        <v>376</v>
      </c>
      <c r="C7644" t="s">
        <v>461</v>
      </c>
      <c r="D7644">
        <v>0</v>
      </c>
      <c r="E7644">
        <v>100000</v>
      </c>
      <c r="F7644">
        <v>12000000</v>
      </c>
      <c r="G7644">
        <v>12000000</v>
      </c>
      <c r="H7644">
        <v>-19319.880747572734</v>
      </c>
      <c r="I7644">
        <v>-1.2364604241378884E-5</v>
      </c>
      <c r="J7644">
        <v>-5.3146431061412921E-6</v>
      </c>
      <c r="K7644">
        <v>-2.1640888308807273E-3</v>
      </c>
      <c r="L7644">
        <v>-100.16099900622977</v>
      </c>
      <c r="M7644">
        <v>0</v>
      </c>
      <c r="O7644" t="s">
        <v>463</v>
      </c>
    </row>
    <row r="7645" spans="1:15" x14ac:dyDescent="0.15">
      <c r="A7645">
        <v>380</v>
      </c>
      <c r="B7645" t="s">
        <v>376</v>
      </c>
      <c r="C7645" t="s">
        <v>461</v>
      </c>
      <c r="D7645">
        <v>1</v>
      </c>
      <c r="E7645">
        <v>100000</v>
      </c>
      <c r="F7645">
        <v>18000000</v>
      </c>
      <c r="G7645">
        <v>18000000</v>
      </c>
      <c r="H7645">
        <v>-431305.39357650158</v>
      </c>
      <c r="I7645">
        <v>-5.7148358991217116E-6</v>
      </c>
      <c r="J7645">
        <v>1.3351252361158796E-6</v>
      </c>
      <c r="K7645">
        <v>-4.8312057260228664E-2</v>
      </c>
      <c r="L7645">
        <v>-102.39614107542501</v>
      </c>
      <c r="M7645">
        <v>0</v>
      </c>
      <c r="O7645" t="s">
        <v>468</v>
      </c>
    </row>
    <row r="7646" spans="1:15" x14ac:dyDescent="0.15">
      <c r="A7646">
        <v>380</v>
      </c>
      <c r="B7646" t="s">
        <v>376</v>
      </c>
      <c r="C7646" t="s">
        <v>461</v>
      </c>
      <c r="D7646">
        <v>2</v>
      </c>
      <c r="E7646">
        <v>100000</v>
      </c>
      <c r="F7646">
        <v>27000000</v>
      </c>
      <c r="G7646">
        <v>27000000</v>
      </c>
      <c r="H7646">
        <v>8.1287664165045632E+16</v>
      </c>
      <c r="I7646">
        <v>7.6964290805665936</v>
      </c>
      <c r="J7646">
        <v>7.6964361305277285</v>
      </c>
      <c r="K7646">
        <v>9105321528.9675026</v>
      </c>
      <c r="L7646">
        <v>301065422733.50232</v>
      </c>
      <c r="M7646">
        <v>0</v>
      </c>
      <c r="O7646" t="s">
        <v>471</v>
      </c>
    </row>
    <row r="7647" spans="1:15" x14ac:dyDescent="0.15">
      <c r="A7647">
        <v>380</v>
      </c>
      <c r="B7647" t="s">
        <v>376</v>
      </c>
      <c r="C7647" t="s">
        <v>464</v>
      </c>
      <c r="D7647">
        <v>1</v>
      </c>
      <c r="E7647">
        <v>100000</v>
      </c>
      <c r="F7647">
        <v>27000000</v>
      </c>
      <c r="G7647">
        <v>13550000</v>
      </c>
      <c r="H7647">
        <v>-31201.428023336146</v>
      </c>
      <c r="I7647">
        <v>-1.0667900332995691E-5</v>
      </c>
      <c r="J7647">
        <v>-3.617939197758099E-6</v>
      </c>
      <c r="K7647">
        <v>-3.4949833684306741E-3</v>
      </c>
      <c r="L7647">
        <v>-100.23026884150063</v>
      </c>
      <c r="M7647">
        <v>0</v>
      </c>
    </row>
    <row r="7648" spans="1:15" x14ac:dyDescent="0.15">
      <c r="A7648">
        <v>380</v>
      </c>
      <c r="B7648" t="s">
        <v>376</v>
      </c>
      <c r="C7648" t="s">
        <v>464</v>
      </c>
      <c r="D7648">
        <v>2</v>
      </c>
      <c r="E7648">
        <v>13550000</v>
      </c>
      <c r="F7648">
        <v>27000000</v>
      </c>
      <c r="G7648">
        <v>20275000</v>
      </c>
      <c r="H7648">
        <v>1648550174.3741789</v>
      </c>
      <c r="I7648">
        <v>5.5109780320393965E-6</v>
      </c>
      <c r="J7648">
        <v>1.2560939167276988E-5</v>
      </c>
      <c r="K7648">
        <v>184.65999175268485</v>
      </c>
      <c r="L7648">
        <v>8030.9503051747415</v>
      </c>
      <c r="M7648">
        <v>0</v>
      </c>
    </row>
    <row r="7649" spans="1:15" x14ac:dyDescent="0.15">
      <c r="A7649">
        <v>380</v>
      </c>
      <c r="B7649" t="s">
        <v>376</v>
      </c>
      <c r="C7649" t="s">
        <v>464</v>
      </c>
      <c r="D7649">
        <v>3</v>
      </c>
      <c r="E7649">
        <v>13550000</v>
      </c>
      <c r="F7649">
        <v>20275000</v>
      </c>
      <c r="G7649">
        <v>16912500</v>
      </c>
      <c r="H7649">
        <v>-165910.51024052221</v>
      </c>
      <c r="I7649">
        <v>-6.9388639821918942E-6</v>
      </c>
      <c r="J7649">
        <v>1.1109715304569751E-7</v>
      </c>
      <c r="K7649">
        <v>-1.8584228693147888E-2</v>
      </c>
      <c r="L7649">
        <v>-100.98099340866531</v>
      </c>
      <c r="M7649">
        <v>0</v>
      </c>
    </row>
    <row r="7650" spans="1:15" x14ac:dyDescent="0.15">
      <c r="A7650">
        <v>380</v>
      </c>
      <c r="B7650" t="s">
        <v>376</v>
      </c>
      <c r="C7650" t="s">
        <v>464</v>
      </c>
      <c r="D7650">
        <v>4</v>
      </c>
      <c r="E7650">
        <v>16912500</v>
      </c>
      <c r="F7650">
        <v>20275000</v>
      </c>
      <c r="G7650">
        <v>18593750</v>
      </c>
      <c r="H7650">
        <v>-1109076.0893916267</v>
      </c>
      <c r="I7650">
        <v>-4.8432642815007009E-6</v>
      </c>
      <c r="J7650">
        <v>2.2066968537368906E-6</v>
      </c>
      <c r="K7650">
        <v>-0.12423157311417864</v>
      </c>
      <c r="L7650">
        <v>-105.96477896815665</v>
      </c>
      <c r="M7650">
        <v>0</v>
      </c>
    </row>
    <row r="7651" spans="1:15" x14ac:dyDescent="0.15">
      <c r="A7651">
        <v>380</v>
      </c>
      <c r="B7651" t="s">
        <v>376</v>
      </c>
      <c r="C7651" t="s">
        <v>464</v>
      </c>
      <c r="D7651">
        <v>5</v>
      </c>
      <c r="E7651">
        <v>18593750</v>
      </c>
      <c r="F7651">
        <v>20275000</v>
      </c>
      <c r="G7651">
        <v>19434375</v>
      </c>
      <c r="H7651">
        <v>-39334365.565859787</v>
      </c>
      <c r="I7651">
        <v>-2.3845306843253637E-6</v>
      </c>
      <c r="J7651">
        <v>4.6654304509122278E-6</v>
      </c>
      <c r="K7651">
        <v>-4.4059827440472761</v>
      </c>
      <c r="L7651">
        <v>-302.39583503899553</v>
      </c>
      <c r="M7651">
        <v>0</v>
      </c>
    </row>
    <row r="7652" spans="1:15" x14ac:dyDescent="0.15">
      <c r="A7652">
        <v>380</v>
      </c>
      <c r="B7652" t="s">
        <v>376</v>
      </c>
      <c r="C7652" t="s">
        <v>464</v>
      </c>
      <c r="D7652">
        <v>6</v>
      </c>
      <c r="E7652">
        <v>19434375</v>
      </c>
      <c r="F7652">
        <v>20275000</v>
      </c>
      <c r="G7652">
        <v>19854687.5</v>
      </c>
      <c r="H7652">
        <v>-18982838.420487963</v>
      </c>
      <c r="I7652">
        <v>-1.9115215566859884E-7</v>
      </c>
      <c r="J7652">
        <v>6.8588089795689926E-6</v>
      </c>
      <c r="K7652">
        <v>-2.1263355162972593</v>
      </c>
      <c r="L7652">
        <v>-195.60885015434246</v>
      </c>
      <c r="M7652">
        <v>0</v>
      </c>
    </row>
    <row r="7653" spans="1:15" x14ac:dyDescent="0.15">
      <c r="A7653">
        <v>380</v>
      </c>
      <c r="B7653" t="s">
        <v>376</v>
      </c>
      <c r="C7653" t="s">
        <v>464</v>
      </c>
      <c r="D7653">
        <v>7</v>
      </c>
      <c r="E7653">
        <v>19854687.5</v>
      </c>
      <c r="F7653">
        <v>20275000</v>
      </c>
      <c r="G7653">
        <v>20064843.75</v>
      </c>
      <c r="H7653">
        <v>223755727.65998685</v>
      </c>
      <c r="I7653">
        <v>1.382645871375644E-6</v>
      </c>
      <c r="J7653">
        <v>8.4326070066132355E-6</v>
      </c>
      <c r="K7653">
        <v>25.06367805274386</v>
      </c>
      <c r="L7653">
        <v>1015.1630705321932</v>
      </c>
      <c r="M7653">
        <v>0</v>
      </c>
    </row>
    <row r="7654" spans="1:15" x14ac:dyDescent="0.15">
      <c r="A7654">
        <v>380</v>
      </c>
      <c r="B7654" t="s">
        <v>376</v>
      </c>
      <c r="C7654" t="s">
        <v>464</v>
      </c>
      <c r="D7654">
        <v>8</v>
      </c>
      <c r="E7654">
        <v>19854687.5</v>
      </c>
      <c r="F7654">
        <v>20064843.75</v>
      </c>
      <c r="G7654">
        <v>19959765.625</v>
      </c>
      <c r="H7654">
        <v>64860306.899328656</v>
      </c>
      <c r="I7654">
        <v>5.0895151215067614E-7</v>
      </c>
      <c r="J7654">
        <v>7.5589126473882676E-6</v>
      </c>
      <c r="K7654">
        <v>7.2652345820492696</v>
      </c>
      <c r="L7654">
        <v>224.95525307215954</v>
      </c>
      <c r="M7654">
        <v>0</v>
      </c>
    </row>
    <row r="7655" spans="1:15" x14ac:dyDescent="0.15">
      <c r="A7655">
        <v>380</v>
      </c>
      <c r="B7655" t="s">
        <v>376</v>
      </c>
      <c r="C7655" t="s">
        <v>464</v>
      </c>
      <c r="D7655">
        <v>9</v>
      </c>
      <c r="E7655">
        <v>19854687.5</v>
      </c>
      <c r="F7655">
        <v>19959765.625</v>
      </c>
      <c r="G7655">
        <v>19907226.5625</v>
      </c>
      <c r="H7655">
        <v>16972053.30148676</v>
      </c>
      <c r="I7655">
        <v>1.5010719341787586E-7</v>
      </c>
      <c r="J7655">
        <v>7.2000683286554673E-6</v>
      </c>
      <c r="K7655">
        <v>1.9011002949112068</v>
      </c>
      <c r="L7655">
        <v>-14.744260089661797</v>
      </c>
      <c r="M7655">
        <v>0</v>
      </c>
    </row>
    <row r="7656" spans="1:15" x14ac:dyDescent="0.15">
      <c r="A7656">
        <v>380</v>
      </c>
      <c r="B7656" t="s">
        <v>376</v>
      </c>
      <c r="C7656" t="s">
        <v>464</v>
      </c>
      <c r="D7656">
        <v>10</v>
      </c>
      <c r="E7656">
        <v>19907226.5625</v>
      </c>
      <c r="F7656">
        <v>19959765.625</v>
      </c>
      <c r="G7656">
        <v>19933496.09375</v>
      </c>
      <c r="H7656">
        <v>39330966.729830436</v>
      </c>
      <c r="I7656">
        <v>3.272751437292102E-7</v>
      </c>
      <c r="J7656">
        <v>7.3772362789668017E-6</v>
      </c>
      <c r="K7656">
        <v>4.4056020282869035</v>
      </c>
      <c r="L7656">
        <v>97.310931032125211</v>
      </c>
      <c r="M7656">
        <v>0</v>
      </c>
    </row>
    <row r="7657" spans="1:15" x14ac:dyDescent="0.15">
      <c r="A7657">
        <v>380</v>
      </c>
      <c r="B7657" t="s">
        <v>376</v>
      </c>
      <c r="C7657" t="s">
        <v>464</v>
      </c>
      <c r="D7657">
        <v>11</v>
      </c>
      <c r="E7657">
        <v>19907226.5625</v>
      </c>
      <c r="F7657">
        <v>19933496.09375</v>
      </c>
      <c r="G7657">
        <v>19920361.328125</v>
      </c>
      <c r="H7657">
        <v>27767097.446155734</v>
      </c>
      <c r="I7657">
        <v>2.3813445642049081E-7</v>
      </c>
      <c r="J7657">
        <v>7.2880955916580823E-6</v>
      </c>
      <c r="K7657">
        <v>3.1102917370104315</v>
      </c>
      <c r="L7657">
        <v>39.390531069093349</v>
      </c>
      <c r="M7657">
        <v>0</v>
      </c>
    </row>
    <row r="7658" spans="1:15" x14ac:dyDescent="0.15">
      <c r="A7658">
        <v>380</v>
      </c>
      <c r="B7658" t="s">
        <v>376</v>
      </c>
      <c r="C7658" t="s">
        <v>464</v>
      </c>
      <c r="D7658">
        <v>12</v>
      </c>
      <c r="E7658">
        <v>19907226.5625</v>
      </c>
      <c r="F7658">
        <v>19920361.328125</v>
      </c>
      <c r="G7658">
        <v>19913793.9453125</v>
      </c>
      <c r="H7658">
        <v>22274935.08543634</v>
      </c>
      <c r="I7658">
        <v>1.9398246567192963E-7</v>
      </c>
      <c r="J7658">
        <v>7.2439436009095211E-6</v>
      </c>
      <c r="K7658">
        <v>2.4950950193128021</v>
      </c>
      <c r="L7658">
        <v>11.856812150452267</v>
      </c>
      <c r="M7658">
        <v>0</v>
      </c>
    </row>
    <row r="7659" spans="1:15" x14ac:dyDescent="0.15">
      <c r="A7659">
        <v>380</v>
      </c>
      <c r="B7659" t="s">
        <v>376</v>
      </c>
      <c r="C7659" t="s">
        <v>464</v>
      </c>
      <c r="D7659">
        <v>13</v>
      </c>
      <c r="E7659">
        <v>19907226.5625</v>
      </c>
      <c r="F7659">
        <v>19913793.9453125</v>
      </c>
      <c r="G7659">
        <v>19910510.25390625</v>
      </c>
      <c r="H7659">
        <v>19600036.305847757</v>
      </c>
      <c r="I7659">
        <v>1.7201051122681839E-7</v>
      </c>
      <c r="J7659">
        <v>7.2219716464644099E-6</v>
      </c>
      <c r="K7659">
        <v>2.1954700553558473</v>
      </c>
      <c r="L7659">
        <v>-1.5593470187313831</v>
      </c>
      <c r="M7659">
        <v>0</v>
      </c>
    </row>
    <row r="7660" spans="1:15" x14ac:dyDescent="0.15">
      <c r="A7660">
        <v>380</v>
      </c>
      <c r="B7660" t="s">
        <v>376</v>
      </c>
      <c r="C7660" t="s">
        <v>464</v>
      </c>
      <c r="D7660">
        <v>14</v>
      </c>
      <c r="E7660">
        <v>19910510.25390625</v>
      </c>
      <c r="F7660">
        <v>19913793.9453125</v>
      </c>
      <c r="G7660">
        <v>19912152.099609375</v>
      </c>
      <c r="H7660">
        <v>20931578.887835503</v>
      </c>
      <c r="I7660">
        <v>1.8298773360497386E-7</v>
      </c>
      <c r="J7660">
        <v>7.2329488688425653E-6</v>
      </c>
      <c r="K7660">
        <v>2.3446208946996046</v>
      </c>
      <c r="L7660">
        <v>5.1196213404081323</v>
      </c>
      <c r="M7660">
        <v>0</v>
      </c>
    </row>
    <row r="7661" spans="1:15" x14ac:dyDescent="0.15">
      <c r="A7661">
        <v>380</v>
      </c>
      <c r="B7661" t="s">
        <v>376</v>
      </c>
      <c r="C7661" t="s">
        <v>464</v>
      </c>
      <c r="D7661">
        <v>15</v>
      </c>
      <c r="E7661">
        <v>19910510.25390625</v>
      </c>
      <c r="F7661">
        <v>19912152.099609375</v>
      </c>
      <c r="G7661">
        <v>19911331.176757813</v>
      </c>
      <c r="H7661">
        <v>20264353.40068838</v>
      </c>
      <c r="I7661">
        <v>1.7749709712953881E-7</v>
      </c>
      <c r="J7661">
        <v>7.2274582323671303E-6</v>
      </c>
      <c r="K7661">
        <v>2.269882585323888</v>
      </c>
      <c r="L7661">
        <v>1.7729714844110718</v>
      </c>
      <c r="M7661">
        <v>0</v>
      </c>
    </row>
    <row r="7662" spans="1:15" x14ac:dyDescent="0.15">
      <c r="A7662">
        <v>380</v>
      </c>
      <c r="B7662" t="s">
        <v>376</v>
      </c>
      <c r="C7662" t="s">
        <v>464</v>
      </c>
      <c r="D7662">
        <v>16</v>
      </c>
      <c r="E7662">
        <v>19910510.25390625</v>
      </c>
      <c r="F7662">
        <v>19911331.176757813</v>
      </c>
      <c r="G7662">
        <v>19910920.715332031</v>
      </c>
      <c r="H7662">
        <v>19931796.426526606</v>
      </c>
      <c r="I7662">
        <v>1.7475300725542776E-7</v>
      </c>
      <c r="J7662">
        <v>7.2247141424930192E-6</v>
      </c>
      <c r="K7662">
        <v>2.2326316911378354</v>
      </c>
      <c r="L7662">
        <v>0.10484553423237672</v>
      </c>
      <c r="M7662">
        <v>0</v>
      </c>
    </row>
    <row r="7663" spans="1:15" x14ac:dyDescent="0.15">
      <c r="A7663">
        <v>380</v>
      </c>
      <c r="B7663" t="s">
        <v>376</v>
      </c>
      <c r="C7663" t="s">
        <v>465</v>
      </c>
      <c r="D7663">
        <v>16</v>
      </c>
      <c r="E7663">
        <v>19910510.25390625</v>
      </c>
      <c r="F7663">
        <v>19911331.176757813</v>
      </c>
      <c r="G7663">
        <v>19910920.715332031</v>
      </c>
      <c r="H7663">
        <v>19931796.426526606</v>
      </c>
      <c r="I7663">
        <v>1.7475300725542776E-7</v>
      </c>
      <c r="J7663">
        <v>7.2247141424930192E-6</v>
      </c>
      <c r="K7663">
        <v>2.2326316911378354</v>
      </c>
      <c r="L7663">
        <v>0.10484553423237672</v>
      </c>
      <c r="M7663">
        <v>0</v>
      </c>
      <c r="N7663" t="s">
        <v>466</v>
      </c>
      <c r="O7663" t="s">
        <v>467</v>
      </c>
    </row>
    <row r="7664" spans="1:15" x14ac:dyDescent="0.15">
      <c r="A7664">
        <v>381</v>
      </c>
      <c r="B7664" t="s">
        <v>377</v>
      </c>
      <c r="C7664" t="s">
        <v>461</v>
      </c>
      <c r="D7664">
        <v>0</v>
      </c>
      <c r="E7664">
        <v>100000</v>
      </c>
      <c r="F7664">
        <v>12000000</v>
      </c>
      <c r="G7664">
        <v>100000</v>
      </c>
      <c r="H7664">
        <v>-3157.9423454920607</v>
      </c>
      <c r="I7664">
        <v>-2.375156781062692E-5</v>
      </c>
      <c r="J7664">
        <v>-1.6701606675389329E-5</v>
      </c>
      <c r="K7664">
        <v>-3.777595049719478E-4</v>
      </c>
      <c r="L7664">
        <v>-103.15794234549206</v>
      </c>
      <c r="M7664">
        <v>0</v>
      </c>
      <c r="O7664" t="s">
        <v>462</v>
      </c>
    </row>
    <row r="7665" spans="1:15" x14ac:dyDescent="0.15">
      <c r="A7665">
        <v>381</v>
      </c>
      <c r="B7665" t="s">
        <v>377</v>
      </c>
      <c r="C7665" t="s">
        <v>461</v>
      </c>
      <c r="D7665">
        <v>0</v>
      </c>
      <c r="E7665">
        <v>100000</v>
      </c>
      <c r="F7665">
        <v>12000000</v>
      </c>
      <c r="G7665">
        <v>12000000</v>
      </c>
      <c r="H7665">
        <v>-28939.493113959827</v>
      </c>
      <c r="I7665">
        <v>-1.0910005109044551E-5</v>
      </c>
      <c r="J7665">
        <v>-3.8600439738069594E-6</v>
      </c>
      <c r="K7665">
        <v>-3.4618011973759264E-3</v>
      </c>
      <c r="L7665">
        <v>-100.24116244261633</v>
      </c>
      <c r="M7665">
        <v>0</v>
      </c>
      <c r="O7665" t="s">
        <v>463</v>
      </c>
    </row>
    <row r="7666" spans="1:15" x14ac:dyDescent="0.15">
      <c r="A7666">
        <v>381</v>
      </c>
      <c r="B7666" t="s">
        <v>377</v>
      </c>
      <c r="C7666" t="s">
        <v>461</v>
      </c>
      <c r="D7666">
        <v>1</v>
      </c>
      <c r="E7666">
        <v>100000</v>
      </c>
      <c r="F7666">
        <v>18000000</v>
      </c>
      <c r="G7666">
        <v>18000000</v>
      </c>
      <c r="H7666">
        <v>-26218775.288337443</v>
      </c>
      <c r="I7666">
        <v>-2.7171581431652886E-6</v>
      </c>
      <c r="J7666">
        <v>4.3328029920723028E-6</v>
      </c>
      <c r="K7666">
        <v>-3.1363433813259878</v>
      </c>
      <c r="L7666">
        <v>-245.65986271298578</v>
      </c>
      <c r="M7666">
        <v>0</v>
      </c>
      <c r="O7666" t="s">
        <v>468</v>
      </c>
    </row>
    <row r="7667" spans="1:15" x14ac:dyDescent="0.15">
      <c r="A7667">
        <v>381</v>
      </c>
      <c r="B7667" t="s">
        <v>377</v>
      </c>
      <c r="C7667" t="s">
        <v>461</v>
      </c>
      <c r="D7667">
        <v>2</v>
      </c>
      <c r="E7667">
        <v>100000</v>
      </c>
      <c r="F7667">
        <v>27000000</v>
      </c>
      <c r="G7667">
        <v>27000000</v>
      </c>
      <c r="H7667">
        <v>2.7399471560979707E+18</v>
      </c>
      <c r="I7667">
        <v>167.05721998165822</v>
      </c>
      <c r="J7667">
        <v>167.05722703161936</v>
      </c>
      <c r="K7667">
        <v>327758067785.61969</v>
      </c>
      <c r="L7667">
        <v>10147952429892.484</v>
      </c>
      <c r="M7667">
        <v>0</v>
      </c>
      <c r="O7667" t="s">
        <v>471</v>
      </c>
    </row>
    <row r="7668" spans="1:15" x14ac:dyDescent="0.15">
      <c r="A7668">
        <v>381</v>
      </c>
      <c r="B7668" t="s">
        <v>377</v>
      </c>
      <c r="C7668" t="s">
        <v>464</v>
      </c>
      <c r="D7668">
        <v>1</v>
      </c>
      <c r="E7668">
        <v>100000</v>
      </c>
      <c r="F7668">
        <v>27000000</v>
      </c>
      <c r="G7668">
        <v>13550000</v>
      </c>
      <c r="H7668">
        <v>-52600.296300868184</v>
      </c>
      <c r="I7668">
        <v>-9.1981211401743576E-6</v>
      </c>
      <c r="J7668">
        <v>-2.148160004936767E-6</v>
      </c>
      <c r="K7668">
        <v>-6.2921547381504274E-3</v>
      </c>
      <c r="L7668">
        <v>-100.3881940686411</v>
      </c>
      <c r="M7668">
        <v>0</v>
      </c>
    </row>
    <row r="7669" spans="1:15" x14ac:dyDescent="0.15">
      <c r="A7669">
        <v>381</v>
      </c>
      <c r="B7669" t="s">
        <v>377</v>
      </c>
      <c r="C7669" t="s">
        <v>464</v>
      </c>
      <c r="D7669">
        <v>2</v>
      </c>
      <c r="E7669">
        <v>13550000</v>
      </c>
      <c r="F7669">
        <v>27000000</v>
      </c>
      <c r="G7669">
        <v>20275000</v>
      </c>
      <c r="H7669">
        <v>160709801817.34998</v>
      </c>
      <c r="I7669">
        <v>1.6505026185183264E-4</v>
      </c>
      <c r="J7669">
        <v>1.7210022298707022E-4</v>
      </c>
      <c r="K7669">
        <v>19224.434310944449</v>
      </c>
      <c r="L7669">
        <v>792550.07061578287</v>
      </c>
      <c r="M7669">
        <v>0</v>
      </c>
    </row>
    <row r="7670" spans="1:15" x14ac:dyDescent="0.15">
      <c r="A7670">
        <v>381</v>
      </c>
      <c r="B7670" t="s">
        <v>377</v>
      </c>
      <c r="C7670" t="s">
        <v>464</v>
      </c>
      <c r="D7670">
        <v>3</v>
      </c>
      <c r="E7670">
        <v>13550000</v>
      </c>
      <c r="F7670">
        <v>20275000</v>
      </c>
      <c r="G7670">
        <v>16912500</v>
      </c>
      <c r="H7670">
        <v>-592569.10186420195</v>
      </c>
      <c r="I7670">
        <v>-5.3926027601287783E-6</v>
      </c>
      <c r="J7670">
        <v>1.6573583751088129E-6</v>
      </c>
      <c r="K7670">
        <v>-7.0884324693715473E-2</v>
      </c>
      <c r="L7670">
        <v>-103.50373452691323</v>
      </c>
      <c r="M7670">
        <v>0</v>
      </c>
    </row>
    <row r="7671" spans="1:15" x14ac:dyDescent="0.15">
      <c r="A7671">
        <v>381</v>
      </c>
      <c r="B7671" t="s">
        <v>377</v>
      </c>
      <c r="C7671" t="s">
        <v>464</v>
      </c>
      <c r="D7671">
        <v>4</v>
      </c>
      <c r="E7671">
        <v>16912500</v>
      </c>
      <c r="F7671">
        <v>20275000</v>
      </c>
      <c r="G7671">
        <v>18593750</v>
      </c>
      <c r="H7671">
        <v>55407099.969868667</v>
      </c>
      <c r="I7671">
        <v>4.4382624628869383E-7</v>
      </c>
      <c r="J7671">
        <v>7.4937873815262853E-6</v>
      </c>
      <c r="K7671">
        <v>6.6279103183840675</v>
      </c>
      <c r="L7671">
        <v>197.9877645438315</v>
      </c>
      <c r="M7671">
        <v>0</v>
      </c>
    </row>
    <row r="7672" spans="1:15" x14ac:dyDescent="0.15">
      <c r="A7672">
        <v>381</v>
      </c>
      <c r="B7672" t="s">
        <v>377</v>
      </c>
      <c r="C7672" t="s">
        <v>464</v>
      </c>
      <c r="D7672">
        <v>5</v>
      </c>
      <c r="E7672">
        <v>16912500</v>
      </c>
      <c r="F7672">
        <v>18593750</v>
      </c>
      <c r="G7672">
        <v>17753125</v>
      </c>
      <c r="H7672">
        <v>-7090967.8698632661</v>
      </c>
      <c r="I7672">
        <v>-3.586161265611884E-6</v>
      </c>
      <c r="J7672">
        <v>3.4637998696257075E-6</v>
      </c>
      <c r="K7672">
        <v>-0.84823604082428272</v>
      </c>
      <c r="L7672">
        <v>-139.94208270297915</v>
      </c>
      <c r="M7672">
        <v>0</v>
      </c>
    </row>
    <row r="7673" spans="1:15" x14ac:dyDescent="0.15">
      <c r="A7673">
        <v>381</v>
      </c>
      <c r="B7673" t="s">
        <v>377</v>
      </c>
      <c r="C7673" t="s">
        <v>464</v>
      </c>
      <c r="D7673">
        <v>6</v>
      </c>
      <c r="E7673">
        <v>17753125</v>
      </c>
      <c r="F7673">
        <v>18593750</v>
      </c>
      <c r="G7673">
        <v>18173437.5</v>
      </c>
      <c r="H7673">
        <v>-58084036.039043844</v>
      </c>
      <c r="I7673">
        <v>-1.9716424599994471E-6</v>
      </c>
      <c r="J7673">
        <v>5.0783186752381444E-6</v>
      </c>
      <c r="K7673">
        <v>-6.9481308714213013</v>
      </c>
      <c r="L7673">
        <v>-419.60951822704891</v>
      </c>
      <c r="M7673">
        <v>0</v>
      </c>
    </row>
    <row r="7674" spans="1:15" x14ac:dyDescent="0.15">
      <c r="A7674">
        <v>381</v>
      </c>
      <c r="B7674" t="s">
        <v>377</v>
      </c>
      <c r="C7674" t="s">
        <v>464</v>
      </c>
      <c r="D7674">
        <v>7</v>
      </c>
      <c r="E7674">
        <v>18173437.5</v>
      </c>
      <c r="F7674">
        <v>18593750</v>
      </c>
      <c r="G7674">
        <v>18383593.75</v>
      </c>
      <c r="H7674">
        <v>-63105897.117469907</v>
      </c>
      <c r="I7674">
        <v>-8.8541095104306701E-7</v>
      </c>
      <c r="J7674">
        <v>6.1645501841945245E-6</v>
      </c>
      <c r="K7674">
        <v>-7.5488561372679541</v>
      </c>
      <c r="L7674">
        <v>-443.27290939765197</v>
      </c>
      <c r="M7674">
        <v>0</v>
      </c>
    </row>
    <row r="7675" spans="1:15" x14ac:dyDescent="0.15">
      <c r="A7675">
        <v>381</v>
      </c>
      <c r="B7675" t="s">
        <v>377</v>
      </c>
      <c r="C7675" t="s">
        <v>464</v>
      </c>
      <c r="D7675">
        <v>8</v>
      </c>
      <c r="E7675">
        <v>18383593.75</v>
      </c>
      <c r="F7675">
        <v>18593750</v>
      </c>
      <c r="G7675">
        <v>18488671.875</v>
      </c>
      <c r="H7675">
        <v>-24608690.064414371</v>
      </c>
      <c r="I7675">
        <v>-2.5434375746006135E-7</v>
      </c>
      <c r="J7675">
        <v>6.7956173777775301E-6</v>
      </c>
      <c r="K7675">
        <v>-2.9437417025714456</v>
      </c>
      <c r="L7675">
        <v>-233.10144844795332</v>
      </c>
      <c r="M7675">
        <v>0</v>
      </c>
    </row>
    <row r="7676" spans="1:15" x14ac:dyDescent="0.15">
      <c r="A7676">
        <v>381</v>
      </c>
      <c r="B7676" t="s">
        <v>377</v>
      </c>
      <c r="C7676" t="s">
        <v>464</v>
      </c>
      <c r="D7676">
        <v>9</v>
      </c>
      <c r="E7676">
        <v>18488671.875</v>
      </c>
      <c r="F7676">
        <v>18593750</v>
      </c>
      <c r="G7676">
        <v>18541210.9375</v>
      </c>
      <c r="H7676">
        <v>9494403.8964477852</v>
      </c>
      <c r="I7676">
        <v>8.5934333244749559E-8</v>
      </c>
      <c r="J7676">
        <v>7.135895468482341E-6</v>
      </c>
      <c r="K7676">
        <v>1.1357399608785432</v>
      </c>
      <c r="L7676">
        <v>-48.792967576647605</v>
      </c>
      <c r="M7676">
        <v>0</v>
      </c>
    </row>
    <row r="7677" spans="1:15" x14ac:dyDescent="0.15">
      <c r="A7677">
        <v>381</v>
      </c>
      <c r="B7677" t="s">
        <v>377</v>
      </c>
      <c r="C7677" t="s">
        <v>464</v>
      </c>
      <c r="D7677">
        <v>10</v>
      </c>
      <c r="E7677">
        <v>18541210.9375</v>
      </c>
      <c r="F7677">
        <v>18593750</v>
      </c>
      <c r="G7677">
        <v>18567480.46875</v>
      </c>
      <c r="H7677">
        <v>30879613.045115445</v>
      </c>
      <c r="I7677">
        <v>2.6261533731975396E-7</v>
      </c>
      <c r="J7677">
        <v>7.3125764725573454E-6</v>
      </c>
      <c r="K7677">
        <v>3.6938823010179114</v>
      </c>
      <c r="L7677">
        <v>66.310195382121876</v>
      </c>
      <c r="M7677">
        <v>0</v>
      </c>
    </row>
    <row r="7678" spans="1:15" x14ac:dyDescent="0.15">
      <c r="A7678">
        <v>381</v>
      </c>
      <c r="B7678" t="s">
        <v>377</v>
      </c>
      <c r="C7678" t="s">
        <v>464</v>
      </c>
      <c r="D7678">
        <v>11</v>
      </c>
      <c r="E7678">
        <v>18541210.9375</v>
      </c>
      <c r="F7678">
        <v>18567480.46875</v>
      </c>
      <c r="G7678">
        <v>18554345.703125</v>
      </c>
      <c r="H7678">
        <v>19806269.384893686</v>
      </c>
      <c r="I7678">
        <v>1.7371592420348472E-7</v>
      </c>
      <c r="J7678">
        <v>7.2236770594410762E-6</v>
      </c>
      <c r="K7678">
        <v>2.3692663448586999</v>
      </c>
      <c r="L7678">
        <v>6.7473340305275835</v>
      </c>
      <c r="M7678">
        <v>0</v>
      </c>
    </row>
    <row r="7679" spans="1:15" x14ac:dyDescent="0.15">
      <c r="A7679">
        <v>381</v>
      </c>
      <c r="B7679" t="s">
        <v>377</v>
      </c>
      <c r="C7679" t="s">
        <v>464</v>
      </c>
      <c r="D7679">
        <v>12</v>
      </c>
      <c r="E7679">
        <v>18541210.9375</v>
      </c>
      <c r="F7679">
        <v>18554345.703125</v>
      </c>
      <c r="G7679">
        <v>18547778.3203125</v>
      </c>
      <c r="H7679">
        <v>14556615.668982996</v>
      </c>
      <c r="I7679">
        <v>1.2968613354876236E-7</v>
      </c>
      <c r="J7679">
        <v>7.1796472687863538E-6</v>
      </c>
      <c r="K7679">
        <v>1.7412920590623051</v>
      </c>
      <c r="L7679">
        <v>-21.518278806247128</v>
      </c>
      <c r="M7679">
        <v>0</v>
      </c>
    </row>
    <row r="7680" spans="1:15" x14ac:dyDescent="0.15">
      <c r="A7680">
        <v>381</v>
      </c>
      <c r="B7680" t="s">
        <v>377</v>
      </c>
      <c r="C7680" t="s">
        <v>464</v>
      </c>
      <c r="D7680">
        <v>13</v>
      </c>
      <c r="E7680">
        <v>18547778.3203125</v>
      </c>
      <c r="F7680">
        <v>18554345.703125</v>
      </c>
      <c r="G7680">
        <v>18551062.01171875</v>
      </c>
      <c r="H7680">
        <v>17157846.816467572</v>
      </c>
      <c r="I7680">
        <v>1.5166632953053729E-7</v>
      </c>
      <c r="J7680">
        <v>7.2016274647681288E-6</v>
      </c>
      <c r="K7680">
        <v>2.0524566349432094</v>
      </c>
      <c r="L7680">
        <v>-7.5101640777820737</v>
      </c>
      <c r="M7680">
        <v>0</v>
      </c>
    </row>
    <row r="7681" spans="1:15" x14ac:dyDescent="0.15">
      <c r="A7681">
        <v>381</v>
      </c>
      <c r="B7681" t="s">
        <v>377</v>
      </c>
      <c r="C7681" t="s">
        <v>464</v>
      </c>
      <c r="D7681">
        <v>14</v>
      </c>
      <c r="E7681">
        <v>18551062.01171875</v>
      </c>
      <c r="F7681">
        <v>18554345.703125</v>
      </c>
      <c r="G7681">
        <v>18552703.857421875</v>
      </c>
      <c r="H7681">
        <v>18476101.238168526</v>
      </c>
      <c r="I7681">
        <v>1.6268214766527225E-7</v>
      </c>
      <c r="J7681">
        <v>7.2126432829028637E-6</v>
      </c>
      <c r="K7681">
        <v>2.2101489178563858</v>
      </c>
      <c r="L7681">
        <v>-0.41289194201579538</v>
      </c>
      <c r="M7681">
        <v>0</v>
      </c>
    </row>
    <row r="7682" spans="1:15" x14ac:dyDescent="0.15">
      <c r="A7682">
        <v>381</v>
      </c>
      <c r="B7682" t="s">
        <v>377</v>
      </c>
      <c r="C7682" t="s">
        <v>465</v>
      </c>
      <c r="D7682">
        <v>14</v>
      </c>
      <c r="E7682">
        <v>18551062.01171875</v>
      </c>
      <c r="F7682">
        <v>18554345.703125</v>
      </c>
      <c r="G7682">
        <v>18552703.857421875</v>
      </c>
      <c r="H7682">
        <v>18476101.238168526</v>
      </c>
      <c r="I7682">
        <v>1.6268214766527225E-7</v>
      </c>
      <c r="J7682">
        <v>7.2126432829028637E-6</v>
      </c>
      <c r="K7682">
        <v>2.2101489178563858</v>
      </c>
      <c r="L7682">
        <v>-0.41289194201579538</v>
      </c>
      <c r="M7682">
        <v>0</v>
      </c>
      <c r="N7682" t="s">
        <v>466</v>
      </c>
      <c r="O7682" t="s">
        <v>467</v>
      </c>
    </row>
    <row r="7683" spans="1:15" x14ac:dyDescent="0.15">
      <c r="A7683">
        <v>382</v>
      </c>
      <c r="B7683" t="s">
        <v>378</v>
      </c>
      <c r="C7683" t="s">
        <v>461</v>
      </c>
      <c r="D7683">
        <v>0</v>
      </c>
      <c r="E7683">
        <v>100000</v>
      </c>
      <c r="F7683">
        <v>12000000</v>
      </c>
      <c r="G7683">
        <v>100000</v>
      </c>
      <c r="H7683">
        <v>-16950.096958851689</v>
      </c>
      <c r="I7683">
        <v>-1.2897706636382638E-5</v>
      </c>
      <c r="J7683">
        <v>-5.8477455011450465E-6</v>
      </c>
      <c r="K7683">
        <v>-2.8580604835068244E-3</v>
      </c>
      <c r="L7683">
        <v>-116.95009695885169</v>
      </c>
      <c r="M7683">
        <v>0</v>
      </c>
      <c r="O7683" t="s">
        <v>462</v>
      </c>
    </row>
    <row r="7684" spans="1:15" x14ac:dyDescent="0.15">
      <c r="A7684">
        <v>382</v>
      </c>
      <c r="B7684" t="s">
        <v>378</v>
      </c>
      <c r="C7684" t="s">
        <v>461</v>
      </c>
      <c r="D7684">
        <v>0</v>
      </c>
      <c r="E7684">
        <v>100000</v>
      </c>
      <c r="F7684">
        <v>12000000</v>
      </c>
      <c r="G7684">
        <v>12000000</v>
      </c>
      <c r="H7684">
        <v>115613441715179.89</v>
      </c>
      <c r="I7684">
        <v>2.9881901674347167E-2</v>
      </c>
      <c r="J7684">
        <v>2.9888951635482403E-2</v>
      </c>
      <c r="K7684">
        <v>19494296.105239544</v>
      </c>
      <c r="L7684">
        <v>963445247.62649906</v>
      </c>
      <c r="M7684">
        <v>0</v>
      </c>
      <c r="O7684" t="s">
        <v>463</v>
      </c>
    </row>
    <row r="7685" spans="1:15" x14ac:dyDescent="0.15">
      <c r="A7685">
        <v>382</v>
      </c>
      <c r="B7685" t="s">
        <v>378</v>
      </c>
      <c r="C7685" t="s">
        <v>464</v>
      </c>
      <c r="D7685">
        <v>1</v>
      </c>
      <c r="E7685">
        <v>100000</v>
      </c>
      <c r="F7685">
        <v>12000000</v>
      </c>
      <c r="G7685">
        <v>6050000</v>
      </c>
      <c r="H7685">
        <v>-318264.94147412735</v>
      </c>
      <c r="I7685">
        <v>-6.0580497687282624E-6</v>
      </c>
      <c r="J7685">
        <v>9.9191136650932866E-7</v>
      </c>
      <c r="K7685">
        <v>-5.3664616475116569E-2</v>
      </c>
      <c r="L7685">
        <v>-105.2605775450269</v>
      </c>
      <c r="M7685">
        <v>0</v>
      </c>
    </row>
    <row r="7686" spans="1:15" x14ac:dyDescent="0.15">
      <c r="A7686">
        <v>382</v>
      </c>
      <c r="B7686" t="s">
        <v>378</v>
      </c>
      <c r="C7686" t="s">
        <v>464</v>
      </c>
      <c r="D7686">
        <v>2</v>
      </c>
      <c r="E7686">
        <v>6050000</v>
      </c>
      <c r="F7686">
        <v>12000000</v>
      </c>
      <c r="G7686">
        <v>9025000</v>
      </c>
      <c r="H7686">
        <v>20249112303.1408</v>
      </c>
      <c r="I7686">
        <v>3.5513922798697045E-5</v>
      </c>
      <c r="J7686">
        <v>4.2563883933934639E-5</v>
      </c>
      <c r="K7686">
        <v>3414.3278259819049</v>
      </c>
      <c r="L7686">
        <v>224266.89532565983</v>
      </c>
      <c r="M7686">
        <v>0</v>
      </c>
    </row>
    <row r="7687" spans="1:15" x14ac:dyDescent="0.15">
      <c r="A7687">
        <v>382</v>
      </c>
      <c r="B7687" t="s">
        <v>378</v>
      </c>
      <c r="C7687" t="s">
        <v>464</v>
      </c>
      <c r="D7687">
        <v>3</v>
      </c>
      <c r="E7687">
        <v>6050000</v>
      </c>
      <c r="F7687">
        <v>9025000</v>
      </c>
      <c r="G7687">
        <v>7537500</v>
      </c>
      <c r="H7687">
        <v>-19005241.45908843</v>
      </c>
      <c r="I7687">
        <v>-2.9501540900263116E-6</v>
      </c>
      <c r="J7687">
        <v>4.0998070452112798E-6</v>
      </c>
      <c r="K7687">
        <v>-3.2045910843807994</v>
      </c>
      <c r="L7687">
        <v>-352.14250691991282</v>
      </c>
      <c r="M7687">
        <v>0</v>
      </c>
    </row>
    <row r="7688" spans="1:15" x14ac:dyDescent="0.15">
      <c r="A7688">
        <v>382</v>
      </c>
      <c r="B7688" t="s">
        <v>378</v>
      </c>
      <c r="C7688" t="s">
        <v>464</v>
      </c>
      <c r="D7688">
        <v>4</v>
      </c>
      <c r="E7688">
        <v>7537500</v>
      </c>
      <c r="F7688">
        <v>9025000</v>
      </c>
      <c r="G7688">
        <v>8281250</v>
      </c>
      <c r="H7688">
        <v>361402162.80666614</v>
      </c>
      <c r="I7688">
        <v>1.9629426520794733E-6</v>
      </c>
      <c r="J7688">
        <v>9.0129037873170648E-6</v>
      </c>
      <c r="K7688">
        <v>60.938249655983583</v>
      </c>
      <c r="L7688">
        <v>4264.1015886087989</v>
      </c>
      <c r="M7688">
        <v>0</v>
      </c>
    </row>
    <row r="7689" spans="1:15" x14ac:dyDescent="0.15">
      <c r="A7689">
        <v>382</v>
      </c>
      <c r="B7689" t="s">
        <v>378</v>
      </c>
      <c r="C7689" t="s">
        <v>464</v>
      </c>
      <c r="D7689">
        <v>5</v>
      </c>
      <c r="E7689">
        <v>7537500</v>
      </c>
      <c r="F7689">
        <v>8281250</v>
      </c>
      <c r="G7689">
        <v>7909375</v>
      </c>
      <c r="H7689">
        <v>-69474673.907837436</v>
      </c>
      <c r="I7689">
        <v>-1.1292795641950076E-6</v>
      </c>
      <c r="J7689">
        <v>5.9206815710425838E-6</v>
      </c>
      <c r="K7689">
        <v>-11.714553644297547</v>
      </c>
      <c r="L7689">
        <v>-978.38386608091582</v>
      </c>
      <c r="M7689">
        <v>0</v>
      </c>
    </row>
    <row r="7690" spans="1:15" x14ac:dyDescent="0.15">
      <c r="A7690">
        <v>382</v>
      </c>
      <c r="B7690" t="s">
        <v>378</v>
      </c>
      <c r="C7690" t="s">
        <v>464</v>
      </c>
      <c r="D7690">
        <v>6</v>
      </c>
      <c r="E7690">
        <v>7909375</v>
      </c>
      <c r="F7690">
        <v>8281250</v>
      </c>
      <c r="G7690">
        <v>8095312.5</v>
      </c>
      <c r="H7690">
        <v>9273161.5303266868</v>
      </c>
      <c r="I7690">
        <v>8.3991319292422792E-8</v>
      </c>
      <c r="J7690">
        <v>7.1339524545300143E-6</v>
      </c>
      <c r="K7690">
        <v>1.5636050101272034</v>
      </c>
      <c r="L7690">
        <v>14.549766056921049</v>
      </c>
      <c r="M7690">
        <v>0</v>
      </c>
    </row>
    <row r="7691" spans="1:15" x14ac:dyDescent="0.15">
      <c r="A7691">
        <v>382</v>
      </c>
      <c r="B7691" t="s">
        <v>378</v>
      </c>
      <c r="C7691" t="s">
        <v>464</v>
      </c>
      <c r="D7691">
        <v>7</v>
      </c>
      <c r="E7691">
        <v>7909375</v>
      </c>
      <c r="F7691">
        <v>8095312.5</v>
      </c>
      <c r="G7691">
        <v>8002343.75</v>
      </c>
      <c r="H7691">
        <v>-46782963.529758833</v>
      </c>
      <c r="I7691">
        <v>-5.5230230802657153E-7</v>
      </c>
      <c r="J7691">
        <v>6.4976588272110199E-6</v>
      </c>
      <c r="K7691">
        <v>-7.888364278407229</v>
      </c>
      <c r="L7691">
        <v>-684.61576997062684</v>
      </c>
      <c r="M7691">
        <v>0</v>
      </c>
    </row>
    <row r="7692" spans="1:15" x14ac:dyDescent="0.15">
      <c r="A7692">
        <v>382</v>
      </c>
      <c r="B7692" t="s">
        <v>378</v>
      </c>
      <c r="C7692" t="s">
        <v>464</v>
      </c>
      <c r="D7692">
        <v>8</v>
      </c>
      <c r="E7692">
        <v>8002343.75</v>
      </c>
      <c r="F7692">
        <v>8095312.5</v>
      </c>
      <c r="G7692">
        <v>8048828.125</v>
      </c>
      <c r="H7692">
        <v>-23531028.696706053</v>
      </c>
      <c r="I7692">
        <v>-2.4195308223380844E-7</v>
      </c>
      <c r="J7692">
        <v>6.808008053003783E-6</v>
      </c>
      <c r="K7692">
        <v>-3.9677120088212656</v>
      </c>
      <c r="L7692">
        <v>-392.35347470792283</v>
      </c>
      <c r="M7692">
        <v>0</v>
      </c>
    </row>
    <row r="7693" spans="1:15" x14ac:dyDescent="0.15">
      <c r="A7693">
        <v>382</v>
      </c>
      <c r="B7693" t="s">
        <v>378</v>
      </c>
      <c r="C7693" t="s">
        <v>464</v>
      </c>
      <c r="D7693">
        <v>9</v>
      </c>
      <c r="E7693">
        <v>8048828.125</v>
      </c>
      <c r="F7693">
        <v>8095312.5</v>
      </c>
      <c r="G7693">
        <v>8072070.3125</v>
      </c>
      <c r="H7693">
        <v>-8402142.0252076294</v>
      </c>
      <c r="I7693">
        <v>-8.0979518079458652E-8</v>
      </c>
      <c r="J7693">
        <v>6.9689816171581328E-6</v>
      </c>
      <c r="K7693">
        <v>-1.416737034446131</v>
      </c>
      <c r="L7693">
        <v>-204.08905893939621</v>
      </c>
      <c r="M7693">
        <v>0</v>
      </c>
    </row>
    <row r="7694" spans="1:15" x14ac:dyDescent="0.15">
      <c r="A7694">
        <v>382</v>
      </c>
      <c r="B7694" t="s">
        <v>378</v>
      </c>
      <c r="C7694" t="s">
        <v>464</v>
      </c>
      <c r="D7694">
        <v>10</v>
      </c>
      <c r="E7694">
        <v>8072070.3125</v>
      </c>
      <c r="F7694">
        <v>8095312.5</v>
      </c>
      <c r="G7694">
        <v>8083691.40625</v>
      </c>
      <c r="H7694">
        <v>107086.17823658306</v>
      </c>
      <c r="I7694">
        <v>1.0002168960638846E-9</v>
      </c>
      <c r="J7694">
        <v>7.0509613521336553E-6</v>
      </c>
      <c r="K7694">
        <v>1.8056461570145555E-2</v>
      </c>
      <c r="L7694">
        <v>-98.675281219248575</v>
      </c>
      <c r="M7694">
        <v>0</v>
      </c>
    </row>
    <row r="7695" spans="1:15" x14ac:dyDescent="0.15">
      <c r="A7695">
        <v>382</v>
      </c>
      <c r="B7695" t="s">
        <v>378</v>
      </c>
      <c r="C7695" t="s">
        <v>464</v>
      </c>
      <c r="D7695">
        <v>11</v>
      </c>
      <c r="E7695">
        <v>8083691.40625</v>
      </c>
      <c r="F7695">
        <v>8095312.5</v>
      </c>
      <c r="G7695">
        <v>8089501.953125</v>
      </c>
      <c r="H7695">
        <v>4606740.2673390647</v>
      </c>
      <c r="I7695">
        <v>4.2368617656739995E-8</v>
      </c>
      <c r="J7695">
        <v>7.0923297528943315E-6</v>
      </c>
      <c r="K7695">
        <v>0.77677091451596159</v>
      </c>
      <c r="L7695">
        <v>-43.052856726742412</v>
      </c>
      <c r="M7695">
        <v>0</v>
      </c>
    </row>
    <row r="7696" spans="1:15" x14ac:dyDescent="0.15">
      <c r="A7696">
        <v>382</v>
      </c>
      <c r="B7696" t="s">
        <v>378</v>
      </c>
      <c r="C7696" t="s">
        <v>464</v>
      </c>
      <c r="D7696">
        <v>12</v>
      </c>
      <c r="E7696">
        <v>8089501.953125</v>
      </c>
      <c r="F7696">
        <v>8095312.5</v>
      </c>
      <c r="G7696">
        <v>8092407.2265625</v>
      </c>
      <c r="H7696">
        <v>6918954.2973328084</v>
      </c>
      <c r="I7696">
        <v>6.314817826815659E-8</v>
      </c>
      <c r="J7696">
        <v>7.1131093135057481E-6</v>
      </c>
      <c r="K7696">
        <v>1.1666475957277533</v>
      </c>
      <c r="L7696">
        <v>-14.500665826331035</v>
      </c>
      <c r="M7696">
        <v>0</v>
      </c>
    </row>
    <row r="7697" spans="1:15" x14ac:dyDescent="0.15">
      <c r="A7697">
        <v>382</v>
      </c>
      <c r="B7697" t="s">
        <v>378</v>
      </c>
      <c r="C7697" t="s">
        <v>464</v>
      </c>
      <c r="D7697">
        <v>13</v>
      </c>
      <c r="E7697">
        <v>8092407.2265625</v>
      </c>
      <c r="F7697">
        <v>8095312.5</v>
      </c>
      <c r="G7697">
        <v>8093859.86328125</v>
      </c>
      <c r="H7697">
        <v>8090770.2537238328</v>
      </c>
      <c r="I7697">
        <v>7.3561626680161475E-8</v>
      </c>
      <c r="J7697">
        <v>7.1235227619177529E-6</v>
      </c>
      <c r="K7697">
        <v>1.3642347179155685</v>
      </c>
      <c r="L7697">
        <v>-3.817226403231417E-2</v>
      </c>
      <c r="M7697">
        <v>0</v>
      </c>
    </row>
    <row r="7698" spans="1:15" x14ac:dyDescent="0.15">
      <c r="A7698">
        <v>382</v>
      </c>
      <c r="B7698" t="s">
        <v>378</v>
      </c>
      <c r="C7698" t="s">
        <v>465</v>
      </c>
      <c r="D7698">
        <v>13</v>
      </c>
      <c r="E7698">
        <v>8092407.2265625</v>
      </c>
      <c r="F7698">
        <v>8095312.5</v>
      </c>
      <c r="G7698">
        <v>8093859.86328125</v>
      </c>
      <c r="H7698">
        <v>8090770.2537238328</v>
      </c>
      <c r="I7698">
        <v>7.3561626680161475E-8</v>
      </c>
      <c r="J7698">
        <v>7.1235227619177529E-6</v>
      </c>
      <c r="K7698">
        <v>1.3642347179155685</v>
      </c>
      <c r="L7698">
        <v>-3.817226403231417E-2</v>
      </c>
      <c r="M7698">
        <v>0</v>
      </c>
      <c r="N7698" t="s">
        <v>466</v>
      </c>
      <c r="O7698" t="s">
        <v>467</v>
      </c>
    </row>
    <row r="7699" spans="1:15" x14ac:dyDescent="0.15">
      <c r="A7699">
        <v>383</v>
      </c>
      <c r="B7699" t="s">
        <v>379</v>
      </c>
      <c r="C7699" t="s">
        <v>461</v>
      </c>
      <c r="D7699">
        <v>0</v>
      </c>
      <c r="E7699">
        <v>100000</v>
      </c>
      <c r="F7699">
        <v>12000000</v>
      </c>
      <c r="G7699">
        <v>100000</v>
      </c>
      <c r="H7699">
        <v>-67198.993230391323</v>
      </c>
      <c r="I7699">
        <v>-8.6186639724630258E-6</v>
      </c>
      <c r="J7699">
        <v>-1.5687028372254344E-6</v>
      </c>
      <c r="K7699">
        <v>-1.5001389933173463E-2</v>
      </c>
      <c r="L7699">
        <v>-167.19899323039132</v>
      </c>
      <c r="M7699">
        <v>0</v>
      </c>
      <c r="O7699" t="s">
        <v>462</v>
      </c>
    </row>
    <row r="7700" spans="1:15" x14ac:dyDescent="0.15">
      <c r="A7700">
        <v>383</v>
      </c>
      <c r="B7700" t="s">
        <v>379</v>
      </c>
      <c r="C7700" t="s">
        <v>461</v>
      </c>
      <c r="D7700">
        <v>0</v>
      </c>
      <c r="E7700">
        <v>100000</v>
      </c>
      <c r="F7700">
        <v>12000000</v>
      </c>
      <c r="G7700">
        <v>12000000</v>
      </c>
      <c r="H7700">
        <v>1.0245487247219528E+19</v>
      </c>
      <c r="I7700">
        <v>536.87091495003892</v>
      </c>
      <c r="J7700">
        <v>536.87092200000006</v>
      </c>
      <c r="K7700">
        <v>2287185296421.7554</v>
      </c>
      <c r="L7700">
        <v>85379060393396.063</v>
      </c>
      <c r="M7700">
        <v>5</v>
      </c>
      <c r="O7700" t="s">
        <v>463</v>
      </c>
    </row>
    <row r="7701" spans="1:15" x14ac:dyDescent="0.15">
      <c r="A7701">
        <v>383</v>
      </c>
      <c r="B7701" t="s">
        <v>379</v>
      </c>
      <c r="C7701" t="s">
        <v>464</v>
      </c>
      <c r="D7701">
        <v>1</v>
      </c>
      <c r="E7701">
        <v>100000</v>
      </c>
      <c r="F7701">
        <v>12000000</v>
      </c>
      <c r="G7701">
        <v>6050000</v>
      </c>
      <c r="H7701">
        <v>554657815986.50342</v>
      </c>
      <c r="I7701">
        <v>4.2309294823169875E-4</v>
      </c>
      <c r="J7701">
        <v>4.3014290936693636E-4</v>
      </c>
      <c r="K7701">
        <v>123820.87553854649</v>
      </c>
      <c r="L7701">
        <v>9167797.7849008832</v>
      </c>
      <c r="M7701">
        <v>0</v>
      </c>
    </row>
    <row r="7702" spans="1:15" x14ac:dyDescent="0.15">
      <c r="A7702">
        <v>383</v>
      </c>
      <c r="B7702" t="s">
        <v>379</v>
      </c>
      <c r="C7702" t="s">
        <v>464</v>
      </c>
      <c r="D7702">
        <v>2</v>
      </c>
      <c r="E7702">
        <v>100000</v>
      </c>
      <c r="F7702">
        <v>6050000</v>
      </c>
      <c r="G7702">
        <v>3075000</v>
      </c>
      <c r="H7702">
        <v>-1321868.0833545376</v>
      </c>
      <c r="I7702">
        <v>-4.7058051843230178E-6</v>
      </c>
      <c r="J7702">
        <v>2.3441559509145741E-6</v>
      </c>
      <c r="K7702">
        <v>-0.29509160190289629</v>
      </c>
      <c r="L7702">
        <v>-142.98757994648903</v>
      </c>
      <c r="M7702">
        <v>0</v>
      </c>
    </row>
    <row r="7703" spans="1:15" x14ac:dyDescent="0.15">
      <c r="A7703">
        <v>383</v>
      </c>
      <c r="B7703" t="s">
        <v>379</v>
      </c>
      <c r="C7703" t="s">
        <v>464</v>
      </c>
      <c r="D7703">
        <v>3</v>
      </c>
      <c r="E7703">
        <v>3075000</v>
      </c>
      <c r="F7703">
        <v>6050000</v>
      </c>
      <c r="G7703">
        <v>4562500</v>
      </c>
      <c r="H7703">
        <v>2547840137.8741608</v>
      </c>
      <c r="I7703">
        <v>7.6805337676988545E-6</v>
      </c>
      <c r="J7703">
        <v>1.4730494902936445E-5</v>
      </c>
      <c r="K7703">
        <v>568.77553603518697</v>
      </c>
      <c r="L7703">
        <v>55743.071515050098</v>
      </c>
      <c r="M7703">
        <v>0</v>
      </c>
    </row>
    <row r="7704" spans="1:15" x14ac:dyDescent="0.15">
      <c r="A7704">
        <v>383</v>
      </c>
      <c r="B7704" t="s">
        <v>379</v>
      </c>
      <c r="C7704" t="s">
        <v>464</v>
      </c>
      <c r="D7704">
        <v>4</v>
      </c>
      <c r="E7704">
        <v>3075000</v>
      </c>
      <c r="F7704">
        <v>4562500</v>
      </c>
      <c r="G7704">
        <v>3818750</v>
      </c>
      <c r="H7704">
        <v>-53524368.770532727</v>
      </c>
      <c r="I7704">
        <v>-2.078143524306717E-6</v>
      </c>
      <c r="J7704">
        <v>4.9718176109308745E-6</v>
      </c>
      <c r="K7704">
        <v>-11.94868982784994</v>
      </c>
      <c r="L7704">
        <v>-1501.6201314705788</v>
      </c>
      <c r="M7704">
        <v>0</v>
      </c>
    </row>
    <row r="7705" spans="1:15" x14ac:dyDescent="0.15">
      <c r="A7705">
        <v>383</v>
      </c>
      <c r="B7705" t="s">
        <v>379</v>
      </c>
      <c r="C7705" t="s">
        <v>464</v>
      </c>
      <c r="D7705">
        <v>5</v>
      </c>
      <c r="E7705">
        <v>3818750</v>
      </c>
      <c r="F7705">
        <v>4562500</v>
      </c>
      <c r="G7705">
        <v>4190625</v>
      </c>
      <c r="H7705">
        <v>35926612.612824954</v>
      </c>
      <c r="I7705">
        <v>3.015352644261317E-7</v>
      </c>
      <c r="J7705">
        <v>7.3514963996637232E-6</v>
      </c>
      <c r="K7705">
        <v>8.0201964177539296</v>
      </c>
      <c r="L7705">
        <v>757.30917495182587</v>
      </c>
      <c r="M7705">
        <v>0</v>
      </c>
    </row>
    <row r="7706" spans="1:15" x14ac:dyDescent="0.15">
      <c r="A7706">
        <v>383</v>
      </c>
      <c r="B7706" t="s">
        <v>379</v>
      </c>
      <c r="C7706" t="s">
        <v>464</v>
      </c>
      <c r="D7706">
        <v>6</v>
      </c>
      <c r="E7706">
        <v>3818750</v>
      </c>
      <c r="F7706">
        <v>4190625</v>
      </c>
      <c r="G7706">
        <v>4004687.5</v>
      </c>
      <c r="H7706">
        <v>-66967856.612708516</v>
      </c>
      <c r="I7706">
        <v>-1.0110347853209599E-6</v>
      </c>
      <c r="J7706">
        <v>6.0389263499166316E-6</v>
      </c>
      <c r="K7706">
        <v>-14.949791384400466</v>
      </c>
      <c r="L7706">
        <v>-1772.2367628612349</v>
      </c>
      <c r="M7706">
        <v>0</v>
      </c>
    </row>
    <row r="7707" spans="1:15" x14ac:dyDescent="0.15">
      <c r="A7707">
        <v>383</v>
      </c>
      <c r="B7707" t="s">
        <v>379</v>
      </c>
      <c r="C7707" t="s">
        <v>464</v>
      </c>
      <c r="D7707">
        <v>7</v>
      </c>
      <c r="E7707">
        <v>4004687.5</v>
      </c>
      <c r="F7707">
        <v>4190625</v>
      </c>
      <c r="G7707">
        <v>4097656.25</v>
      </c>
      <c r="H7707">
        <v>-35513937.802856952</v>
      </c>
      <c r="I7707">
        <v>-3.8893158387073939E-7</v>
      </c>
      <c r="J7707">
        <v>6.6610295513668521E-6</v>
      </c>
      <c r="K7707">
        <v>-7.9280715890574118</v>
      </c>
      <c r="L7707">
        <v>-966.68904456924497</v>
      </c>
      <c r="M7707">
        <v>0</v>
      </c>
    </row>
    <row r="7708" spans="1:15" x14ac:dyDescent="0.15">
      <c r="A7708">
        <v>383</v>
      </c>
      <c r="B7708" t="s">
        <v>379</v>
      </c>
      <c r="C7708" t="s">
        <v>464</v>
      </c>
      <c r="D7708">
        <v>8</v>
      </c>
      <c r="E7708">
        <v>4097656.25</v>
      </c>
      <c r="F7708">
        <v>4190625</v>
      </c>
      <c r="G7708">
        <v>4144140.625</v>
      </c>
      <c r="H7708">
        <v>-5530470.9091599211</v>
      </c>
      <c r="I7708">
        <v>-5.2723123396721074E-8</v>
      </c>
      <c r="J7708">
        <v>6.9972380118408704E-6</v>
      </c>
      <c r="K7708">
        <v>-1.234612999899213</v>
      </c>
      <c r="L7708">
        <v>-233.45278091666884</v>
      </c>
      <c r="M7708">
        <v>0</v>
      </c>
    </row>
    <row r="7709" spans="1:15" x14ac:dyDescent="0.15">
      <c r="A7709">
        <v>383</v>
      </c>
      <c r="B7709" t="s">
        <v>379</v>
      </c>
      <c r="C7709" t="s">
        <v>464</v>
      </c>
      <c r="D7709">
        <v>9</v>
      </c>
      <c r="E7709">
        <v>4144140.625</v>
      </c>
      <c r="F7709">
        <v>4190625</v>
      </c>
      <c r="G7709">
        <v>4167382.8125</v>
      </c>
      <c r="H7709">
        <v>13666494.136724886</v>
      </c>
      <c r="I7709">
        <v>1.2208839827988225E-7</v>
      </c>
      <c r="J7709">
        <v>7.1720495335174737E-6</v>
      </c>
      <c r="K7709">
        <v>3.0508851056970663</v>
      </c>
      <c r="L7709">
        <v>227.93949468074899</v>
      </c>
      <c r="M7709">
        <v>0</v>
      </c>
    </row>
    <row r="7710" spans="1:15" x14ac:dyDescent="0.15">
      <c r="A7710">
        <v>383</v>
      </c>
      <c r="B7710" t="s">
        <v>379</v>
      </c>
      <c r="C7710" t="s">
        <v>464</v>
      </c>
      <c r="D7710">
        <v>10</v>
      </c>
      <c r="E7710">
        <v>4144140.625</v>
      </c>
      <c r="F7710">
        <v>4167382.8125</v>
      </c>
      <c r="G7710">
        <v>4155761.71875</v>
      </c>
      <c r="H7710">
        <v>3697548.7441099803</v>
      </c>
      <c r="I7710">
        <v>3.4111066382357801E-8</v>
      </c>
      <c r="J7710">
        <v>7.0840722016199493E-6</v>
      </c>
      <c r="K7710">
        <v>0.82543454657328996</v>
      </c>
      <c r="L7710">
        <v>-11.025968418079666</v>
      </c>
      <c r="M7710">
        <v>0</v>
      </c>
    </row>
    <row r="7711" spans="1:15" x14ac:dyDescent="0.15">
      <c r="A7711">
        <v>383</v>
      </c>
      <c r="B7711" t="s">
        <v>379</v>
      </c>
      <c r="C7711" t="s">
        <v>464</v>
      </c>
      <c r="D7711">
        <v>11</v>
      </c>
      <c r="E7711">
        <v>4155761.71875</v>
      </c>
      <c r="F7711">
        <v>4167382.8125</v>
      </c>
      <c r="G7711">
        <v>4161572.265625</v>
      </c>
      <c r="H7711">
        <v>8587868.8968557138</v>
      </c>
      <c r="I7711">
        <v>7.7955869962751877E-8</v>
      </c>
      <c r="J7711">
        <v>7.1279170052003433E-6</v>
      </c>
      <c r="K7711">
        <v>1.9171413710769754</v>
      </c>
      <c r="L7711">
        <v>106.36116228936748</v>
      </c>
      <c r="M7711">
        <v>0</v>
      </c>
    </row>
    <row r="7712" spans="1:15" x14ac:dyDescent="0.15">
      <c r="A7712">
        <v>383</v>
      </c>
      <c r="B7712" t="s">
        <v>379</v>
      </c>
      <c r="C7712" t="s">
        <v>464</v>
      </c>
      <c r="D7712">
        <v>12</v>
      </c>
      <c r="E7712">
        <v>4155761.71875</v>
      </c>
      <c r="F7712">
        <v>4161572.265625</v>
      </c>
      <c r="G7712">
        <v>4158666.9921875</v>
      </c>
      <c r="H7712">
        <v>6119393.0834446615</v>
      </c>
      <c r="I7712">
        <v>5.5997886763717231E-8</v>
      </c>
      <c r="J7712">
        <v>7.1059590220013087E-6</v>
      </c>
      <c r="K7712">
        <v>1.3660829930053326</v>
      </c>
      <c r="L7712">
        <v>47.147946564141705</v>
      </c>
      <c r="M7712">
        <v>0</v>
      </c>
    </row>
    <row r="7713" spans="1:15" x14ac:dyDescent="0.15">
      <c r="A7713">
        <v>383</v>
      </c>
      <c r="B7713" t="s">
        <v>379</v>
      </c>
      <c r="C7713" t="s">
        <v>464</v>
      </c>
      <c r="D7713">
        <v>13</v>
      </c>
      <c r="E7713">
        <v>4155761.71875</v>
      </c>
      <c r="F7713">
        <v>4158666.9921875</v>
      </c>
      <c r="G7713">
        <v>4157214.35546875</v>
      </c>
      <c r="H7713">
        <v>4902644.0518030766</v>
      </c>
      <c r="I7713">
        <v>4.5045399336063322E-8</v>
      </c>
      <c r="J7713">
        <v>7.0950065345736548E-6</v>
      </c>
      <c r="K7713">
        <v>1.0944579909478378</v>
      </c>
      <c r="L7713">
        <v>17.930990143765996</v>
      </c>
      <c r="M7713">
        <v>0</v>
      </c>
    </row>
    <row r="7714" spans="1:15" x14ac:dyDescent="0.15">
      <c r="A7714">
        <v>383</v>
      </c>
      <c r="B7714" t="s">
        <v>379</v>
      </c>
      <c r="C7714" t="s">
        <v>464</v>
      </c>
      <c r="D7714">
        <v>14</v>
      </c>
      <c r="E7714">
        <v>4155761.71875</v>
      </c>
      <c r="F7714">
        <v>4157214.35546875</v>
      </c>
      <c r="G7714">
        <v>4156488.037109375</v>
      </c>
      <c r="H7714">
        <v>4298646.3453848297</v>
      </c>
      <c r="I7714">
        <v>3.9575998277907251E-8</v>
      </c>
      <c r="J7714">
        <v>7.0895371335154987E-6</v>
      </c>
      <c r="K7714">
        <v>0.95962256146963643</v>
      </c>
      <c r="L7714">
        <v>3.4201543949184203</v>
      </c>
      <c r="M7714">
        <v>0</v>
      </c>
    </row>
    <row r="7715" spans="1:15" x14ac:dyDescent="0.15">
      <c r="A7715">
        <v>383</v>
      </c>
      <c r="B7715" t="s">
        <v>379</v>
      </c>
      <c r="C7715" t="s">
        <v>464</v>
      </c>
      <c r="D7715">
        <v>15</v>
      </c>
      <c r="E7715">
        <v>4155761.71875</v>
      </c>
      <c r="F7715">
        <v>4156488.037109375</v>
      </c>
      <c r="G7715">
        <v>4156124.8779296875</v>
      </c>
      <c r="H7715">
        <v>3997764.2004147759</v>
      </c>
      <c r="I7715">
        <v>3.6843235705173179E-8</v>
      </c>
      <c r="J7715">
        <v>7.0868043709427646E-6</v>
      </c>
      <c r="K7715">
        <v>0.89245413879475533</v>
      </c>
      <c r="L7715">
        <v>-3.8102964219351532</v>
      </c>
      <c r="M7715">
        <v>0</v>
      </c>
    </row>
    <row r="7716" spans="1:15" x14ac:dyDescent="0.15">
      <c r="A7716">
        <v>383</v>
      </c>
      <c r="B7716" t="s">
        <v>379</v>
      </c>
      <c r="C7716" t="s">
        <v>464</v>
      </c>
      <c r="D7716">
        <v>16</v>
      </c>
      <c r="E7716">
        <v>4156124.8779296875</v>
      </c>
      <c r="F7716">
        <v>4156488.037109375</v>
      </c>
      <c r="G7716">
        <v>4156306.4575195313</v>
      </c>
      <c r="H7716">
        <v>4148100.2944023567</v>
      </c>
      <c r="I7716">
        <v>3.8209346467505997E-8</v>
      </c>
      <c r="J7716">
        <v>7.0881704817050975E-6</v>
      </c>
      <c r="K7716">
        <v>0.92601491490944798</v>
      </c>
      <c r="L7716">
        <v>-0.19743883664612963</v>
      </c>
      <c r="M7716">
        <v>0</v>
      </c>
    </row>
    <row r="7717" spans="1:15" x14ac:dyDescent="0.15">
      <c r="A7717">
        <v>383</v>
      </c>
      <c r="B7717" t="s">
        <v>379</v>
      </c>
      <c r="C7717" t="s">
        <v>465</v>
      </c>
      <c r="D7717">
        <v>16</v>
      </c>
      <c r="E7717">
        <v>4156124.8779296875</v>
      </c>
      <c r="F7717">
        <v>4156488.037109375</v>
      </c>
      <c r="G7717">
        <v>4156306.4575195313</v>
      </c>
      <c r="H7717">
        <v>4148100.2944023567</v>
      </c>
      <c r="I7717">
        <v>3.8209346467505997E-8</v>
      </c>
      <c r="J7717">
        <v>7.0881704817050975E-6</v>
      </c>
      <c r="K7717">
        <v>0.92601491490944798</v>
      </c>
      <c r="L7717">
        <v>-0.19743883664612963</v>
      </c>
      <c r="M7717">
        <v>0</v>
      </c>
      <c r="N7717" t="s">
        <v>466</v>
      </c>
      <c r="O7717" t="s">
        <v>467</v>
      </c>
    </row>
    <row r="7718" spans="1:15" x14ac:dyDescent="0.15">
      <c r="A7718">
        <v>384</v>
      </c>
      <c r="B7718" t="s">
        <v>380</v>
      </c>
      <c r="C7718" t="s">
        <v>461</v>
      </c>
      <c r="D7718">
        <v>0</v>
      </c>
      <c r="E7718">
        <v>100000</v>
      </c>
      <c r="F7718">
        <v>12000000</v>
      </c>
      <c r="G7718">
        <v>100000</v>
      </c>
      <c r="H7718">
        <v>-3764.721572738375</v>
      </c>
      <c r="I7718">
        <v>-2.2010461856375242E-5</v>
      </c>
      <c r="J7718">
        <v>-1.5019314241769846E-5</v>
      </c>
      <c r="K7718">
        <v>-4.7357568877066047E-4</v>
      </c>
      <c r="L7718">
        <v>-103.76472157273838</v>
      </c>
      <c r="M7718">
        <v>0</v>
      </c>
      <c r="O7718" t="s">
        <v>462</v>
      </c>
    </row>
    <row r="7719" spans="1:15" x14ac:dyDescent="0.15">
      <c r="A7719">
        <v>384</v>
      </c>
      <c r="B7719" t="s">
        <v>380</v>
      </c>
      <c r="C7719" t="s">
        <v>461</v>
      </c>
      <c r="D7719">
        <v>0</v>
      </c>
      <c r="E7719">
        <v>100000</v>
      </c>
      <c r="F7719">
        <v>12000000</v>
      </c>
      <c r="G7719">
        <v>12000000</v>
      </c>
      <c r="H7719">
        <v>-50479.114285866388</v>
      </c>
      <c r="I7719">
        <v>-9.2342317882047831E-6</v>
      </c>
      <c r="J7719">
        <v>-2.2430841735993858E-6</v>
      </c>
      <c r="K7719">
        <v>-6.349920134750788E-3</v>
      </c>
      <c r="L7719">
        <v>-100.42065928571556</v>
      </c>
      <c r="M7719">
        <v>0</v>
      </c>
      <c r="O7719" t="s">
        <v>463</v>
      </c>
    </row>
    <row r="7720" spans="1:15" x14ac:dyDescent="0.15">
      <c r="A7720">
        <v>384</v>
      </c>
      <c r="B7720" t="s">
        <v>380</v>
      </c>
      <c r="C7720" t="s">
        <v>461</v>
      </c>
      <c r="D7720">
        <v>1</v>
      </c>
      <c r="E7720">
        <v>100000</v>
      </c>
      <c r="F7720">
        <v>18000000</v>
      </c>
      <c r="G7720">
        <v>18000000</v>
      </c>
      <c r="H7720">
        <v>15319424336.150127</v>
      </c>
      <c r="I7720">
        <v>2.8656176545762362E-5</v>
      </c>
      <c r="J7720">
        <v>3.5647324160367758E-5</v>
      </c>
      <c r="K7720">
        <v>1927.0766221060155</v>
      </c>
      <c r="L7720">
        <v>85007.912978611814</v>
      </c>
      <c r="M7720">
        <v>0</v>
      </c>
      <c r="O7720" t="s">
        <v>468</v>
      </c>
    </row>
    <row r="7721" spans="1:15" x14ac:dyDescent="0.15">
      <c r="A7721">
        <v>384</v>
      </c>
      <c r="B7721" t="s">
        <v>380</v>
      </c>
      <c r="C7721" t="s">
        <v>464</v>
      </c>
      <c r="D7721">
        <v>1</v>
      </c>
      <c r="E7721">
        <v>100000</v>
      </c>
      <c r="F7721">
        <v>18000000</v>
      </c>
      <c r="G7721">
        <v>9050000</v>
      </c>
      <c r="H7721">
        <v>-18464.692171622228</v>
      </c>
      <c r="I7721">
        <v>-1.245708101310317E-5</v>
      </c>
      <c r="J7721">
        <v>-5.465933398497774E-6</v>
      </c>
      <c r="K7721">
        <v>-2.3227293557206447E-3</v>
      </c>
      <c r="L7721">
        <v>-100.20402974775273</v>
      </c>
      <c r="M7721">
        <v>0</v>
      </c>
    </row>
    <row r="7722" spans="1:15" x14ac:dyDescent="0.15">
      <c r="A7722">
        <v>384</v>
      </c>
      <c r="B7722" t="s">
        <v>380</v>
      </c>
      <c r="C7722" t="s">
        <v>464</v>
      </c>
      <c r="D7722">
        <v>2</v>
      </c>
      <c r="E7722">
        <v>9050000</v>
      </c>
      <c r="F7722">
        <v>18000000</v>
      </c>
      <c r="G7722">
        <v>13525000</v>
      </c>
      <c r="H7722">
        <v>-111495.29615225697</v>
      </c>
      <c r="I7722">
        <v>-7.5430808830964085E-6</v>
      </c>
      <c r="J7722">
        <v>-5.5193326849101223E-7</v>
      </c>
      <c r="K7722">
        <v>-1.4025329801902787E-2</v>
      </c>
      <c r="L7722">
        <v>-100.82436448171724</v>
      </c>
      <c r="M7722">
        <v>0</v>
      </c>
    </row>
    <row r="7723" spans="1:15" x14ac:dyDescent="0.15">
      <c r="A7723">
        <v>384</v>
      </c>
      <c r="B7723" t="s">
        <v>380</v>
      </c>
      <c r="C7723" t="s">
        <v>464</v>
      </c>
      <c r="D7723">
        <v>3</v>
      </c>
      <c r="E7723">
        <v>13525000</v>
      </c>
      <c r="F7723">
        <v>18000000</v>
      </c>
      <c r="G7723">
        <v>15762500</v>
      </c>
      <c r="H7723">
        <v>-1055564.0656119892</v>
      </c>
      <c r="I7723">
        <v>-4.8439964534643082E-6</v>
      </c>
      <c r="J7723">
        <v>2.1471511611410887E-6</v>
      </c>
      <c r="K7723">
        <v>-0.13278258956349537</v>
      </c>
      <c r="L7723">
        <v>-106.69667924258201</v>
      </c>
      <c r="M7723">
        <v>0</v>
      </c>
    </row>
    <row r="7724" spans="1:15" x14ac:dyDescent="0.15">
      <c r="A7724">
        <v>384</v>
      </c>
      <c r="B7724" t="s">
        <v>380</v>
      </c>
      <c r="C7724" t="s">
        <v>464</v>
      </c>
      <c r="D7724">
        <v>4</v>
      </c>
      <c r="E7724">
        <v>15762500</v>
      </c>
      <c r="F7724">
        <v>18000000</v>
      </c>
      <c r="G7724">
        <v>16881250</v>
      </c>
      <c r="H7724">
        <v>-68807390.552449912</v>
      </c>
      <c r="I7724">
        <v>-1.0958084422602709E-6</v>
      </c>
      <c r="J7724">
        <v>5.8953391723451256E-6</v>
      </c>
      <c r="K7724">
        <v>-8.6554893220659412</v>
      </c>
      <c r="L7724">
        <v>-507.59653788937379</v>
      </c>
      <c r="M7724">
        <v>0</v>
      </c>
    </row>
    <row r="7725" spans="1:15" x14ac:dyDescent="0.15">
      <c r="A7725">
        <v>384</v>
      </c>
      <c r="B7725" t="s">
        <v>380</v>
      </c>
      <c r="C7725" t="s">
        <v>464</v>
      </c>
      <c r="D7725">
        <v>5</v>
      </c>
      <c r="E7725">
        <v>16881250</v>
      </c>
      <c r="F7725">
        <v>18000000</v>
      </c>
      <c r="G7725">
        <v>17440625</v>
      </c>
      <c r="H7725">
        <v>1532800111.0950968</v>
      </c>
      <c r="I7725">
        <v>5.1596625004765584E-6</v>
      </c>
      <c r="J7725">
        <v>1.2150810115081955E-5</v>
      </c>
      <c r="K7725">
        <v>192.81555204933895</v>
      </c>
      <c r="L7725">
        <v>8688.6765015307465</v>
      </c>
      <c r="M7725">
        <v>0</v>
      </c>
    </row>
    <row r="7726" spans="1:15" x14ac:dyDescent="0.15">
      <c r="A7726">
        <v>384</v>
      </c>
      <c r="B7726" t="s">
        <v>380</v>
      </c>
      <c r="C7726" t="s">
        <v>464</v>
      </c>
      <c r="D7726">
        <v>6</v>
      </c>
      <c r="E7726">
        <v>16881250</v>
      </c>
      <c r="F7726">
        <v>17440625</v>
      </c>
      <c r="G7726">
        <v>17160937.5</v>
      </c>
      <c r="H7726">
        <v>88638831.48074922</v>
      </c>
      <c r="I7726">
        <v>6.5896678494324463E-7</v>
      </c>
      <c r="J7726">
        <v>7.6501143995486411E-6</v>
      </c>
      <c r="K7726">
        <v>11.150146128811601</v>
      </c>
      <c r="L7726">
        <v>416.51508829718199</v>
      </c>
      <c r="M7726">
        <v>0</v>
      </c>
    </row>
    <row r="7727" spans="1:15" x14ac:dyDescent="0.15">
      <c r="A7727">
        <v>384</v>
      </c>
      <c r="B7727" t="s">
        <v>380</v>
      </c>
      <c r="C7727" t="s">
        <v>464</v>
      </c>
      <c r="D7727">
        <v>7</v>
      </c>
      <c r="E7727">
        <v>16881250</v>
      </c>
      <c r="F7727">
        <v>17160937.5</v>
      </c>
      <c r="G7727">
        <v>17021093.75</v>
      </c>
      <c r="H7727">
        <v>-26726442.265643924</v>
      </c>
      <c r="I7727">
        <v>-2.7757993497515002E-7</v>
      </c>
      <c r="J7727">
        <v>6.7135676796302465E-6</v>
      </c>
      <c r="K7727">
        <v>-3.3619998344619137</v>
      </c>
      <c r="L7727">
        <v>-257.01953504394464</v>
      </c>
      <c r="M7727">
        <v>0</v>
      </c>
    </row>
    <row r="7728" spans="1:15" x14ac:dyDescent="0.15">
      <c r="A7728">
        <v>384</v>
      </c>
      <c r="B7728" t="s">
        <v>380</v>
      </c>
      <c r="C7728" t="s">
        <v>464</v>
      </c>
      <c r="D7728">
        <v>8</v>
      </c>
      <c r="E7728">
        <v>17021093.75</v>
      </c>
      <c r="F7728">
        <v>17160937.5</v>
      </c>
      <c r="G7728">
        <v>17091015.625</v>
      </c>
      <c r="H7728">
        <v>20081304.634064309</v>
      </c>
      <c r="I7728">
        <v>1.7486856778230504E-7</v>
      </c>
      <c r="J7728">
        <v>7.1660161823877015E-6</v>
      </c>
      <c r="K7728">
        <v>2.5260879163961878</v>
      </c>
      <c r="L7728">
        <v>17.496262800732822</v>
      </c>
      <c r="M7728">
        <v>0</v>
      </c>
    </row>
    <row r="7729" spans="1:15" x14ac:dyDescent="0.15">
      <c r="A7729">
        <v>384</v>
      </c>
      <c r="B7729" t="s">
        <v>380</v>
      </c>
      <c r="C7729" t="s">
        <v>464</v>
      </c>
      <c r="D7729">
        <v>9</v>
      </c>
      <c r="E7729">
        <v>17021093.75</v>
      </c>
      <c r="F7729">
        <v>17091015.625</v>
      </c>
      <c r="G7729">
        <v>17056054.6875</v>
      </c>
      <c r="H7729">
        <v>-5816969.3437643545</v>
      </c>
      <c r="I7729">
        <v>-5.5180735311669175E-8</v>
      </c>
      <c r="J7729">
        <v>6.9359668792937273E-6</v>
      </c>
      <c r="K7729">
        <v>-0.73173412968419294</v>
      </c>
      <c r="L7729">
        <v>-134.10501109630869</v>
      </c>
      <c r="M7729">
        <v>0</v>
      </c>
    </row>
    <row r="7730" spans="1:15" x14ac:dyDescent="0.15">
      <c r="A7730">
        <v>384</v>
      </c>
      <c r="B7730" t="s">
        <v>380</v>
      </c>
      <c r="C7730" t="s">
        <v>464</v>
      </c>
      <c r="D7730">
        <v>10</v>
      </c>
      <c r="E7730">
        <v>17056054.6875</v>
      </c>
      <c r="F7730">
        <v>17091015.625</v>
      </c>
      <c r="G7730">
        <v>17073535.15625</v>
      </c>
      <c r="H7730">
        <v>6481193.3719235454</v>
      </c>
      <c r="I7730">
        <v>5.8871150421608254E-8</v>
      </c>
      <c r="J7730">
        <v>7.0500187650270047E-6</v>
      </c>
      <c r="K7730">
        <v>0.81528887485083412</v>
      </c>
      <c r="L7730">
        <v>-62.039534796922148</v>
      </c>
      <c r="M7730">
        <v>0</v>
      </c>
    </row>
    <row r="7731" spans="1:15" x14ac:dyDescent="0.15">
      <c r="A7731">
        <v>384</v>
      </c>
      <c r="B7731" t="s">
        <v>380</v>
      </c>
      <c r="C7731" t="s">
        <v>464</v>
      </c>
      <c r="D7731">
        <v>11</v>
      </c>
      <c r="E7731">
        <v>17073535.15625</v>
      </c>
      <c r="F7731">
        <v>17091015.625</v>
      </c>
      <c r="G7731">
        <v>17082275.390625</v>
      </c>
      <c r="H7731">
        <v>13115011.262991486</v>
      </c>
      <c r="I7731">
        <v>1.166244833564203E-7</v>
      </c>
      <c r="J7731">
        <v>7.1077720979618168E-6</v>
      </c>
      <c r="K7731">
        <v>1.6497768485939996</v>
      </c>
      <c r="L7731">
        <v>-23.22444777942642</v>
      </c>
      <c r="M7731">
        <v>0</v>
      </c>
    </row>
    <row r="7732" spans="1:15" x14ac:dyDescent="0.15">
      <c r="A7732">
        <v>384</v>
      </c>
      <c r="B7732" t="s">
        <v>380</v>
      </c>
      <c r="C7732" t="s">
        <v>464</v>
      </c>
      <c r="D7732">
        <v>12</v>
      </c>
      <c r="E7732">
        <v>17082275.390625</v>
      </c>
      <c r="F7732">
        <v>17091015.625</v>
      </c>
      <c r="G7732">
        <v>17086645.5078125</v>
      </c>
      <c r="H7732">
        <v>16556177.988635302</v>
      </c>
      <c r="I7732">
        <v>1.4568507768439512E-7</v>
      </c>
      <c r="J7732">
        <v>7.1368326922897916E-6</v>
      </c>
      <c r="K7732">
        <v>2.082651596642386</v>
      </c>
      <c r="L7732">
        <v>-3.1045737967388249</v>
      </c>
      <c r="M7732">
        <v>0</v>
      </c>
    </row>
    <row r="7733" spans="1:15" x14ac:dyDescent="0.15">
      <c r="A7733">
        <v>384</v>
      </c>
      <c r="B7733" t="s">
        <v>380</v>
      </c>
      <c r="C7733" t="s">
        <v>464</v>
      </c>
      <c r="D7733">
        <v>13</v>
      </c>
      <c r="E7733">
        <v>17086645.5078125</v>
      </c>
      <c r="F7733">
        <v>17091015.625</v>
      </c>
      <c r="G7733">
        <v>17088830.56640625</v>
      </c>
      <c r="H7733">
        <v>18308187.422464132</v>
      </c>
      <c r="I7733">
        <v>1.6026139595976775E-7</v>
      </c>
      <c r="J7733">
        <v>7.1514090105651642E-6</v>
      </c>
      <c r="K7733">
        <v>2.3030421509841434</v>
      </c>
      <c r="L7733">
        <v>7.1354025737427094</v>
      </c>
      <c r="M7733">
        <v>0</v>
      </c>
    </row>
    <row r="7734" spans="1:15" x14ac:dyDescent="0.15">
      <c r="A7734">
        <v>384</v>
      </c>
      <c r="B7734" t="s">
        <v>380</v>
      </c>
      <c r="C7734" t="s">
        <v>464</v>
      </c>
      <c r="D7734">
        <v>14</v>
      </c>
      <c r="E7734">
        <v>17086645.5078125</v>
      </c>
      <c r="F7734">
        <v>17088830.56640625</v>
      </c>
      <c r="G7734">
        <v>17087738.037109375</v>
      </c>
      <c r="H7734">
        <v>17429520.374092981</v>
      </c>
      <c r="I7734">
        <v>1.529691282833197E-7</v>
      </c>
      <c r="J7734">
        <v>7.1441167428887162E-6</v>
      </c>
      <c r="K7734">
        <v>2.1925119711042598</v>
      </c>
      <c r="L7734">
        <v>2.0001613802912872</v>
      </c>
      <c r="M7734">
        <v>0</v>
      </c>
    </row>
    <row r="7735" spans="1:15" x14ac:dyDescent="0.15">
      <c r="A7735">
        <v>384</v>
      </c>
      <c r="B7735" t="s">
        <v>380</v>
      </c>
      <c r="C7735" t="s">
        <v>464</v>
      </c>
      <c r="D7735">
        <v>15</v>
      </c>
      <c r="E7735">
        <v>17086645.5078125</v>
      </c>
      <c r="F7735">
        <v>17087738.037109375</v>
      </c>
      <c r="G7735">
        <v>17087191.772460938</v>
      </c>
      <c r="H7735">
        <v>16992207.536498159</v>
      </c>
      <c r="I7735">
        <v>1.4932626834858158E-7</v>
      </c>
      <c r="J7735">
        <v>7.140473882953978E-6</v>
      </c>
      <c r="K7735">
        <v>2.1375010694291117</v>
      </c>
      <c r="L7735">
        <v>-0.55587973277073177</v>
      </c>
      <c r="M7735">
        <v>0</v>
      </c>
    </row>
    <row r="7736" spans="1:15" x14ac:dyDescent="0.15">
      <c r="A7736">
        <v>384</v>
      </c>
      <c r="B7736" t="s">
        <v>380</v>
      </c>
      <c r="C7736" t="s">
        <v>465</v>
      </c>
      <c r="D7736">
        <v>15</v>
      </c>
      <c r="E7736">
        <v>17086645.5078125</v>
      </c>
      <c r="F7736">
        <v>17087738.037109375</v>
      </c>
      <c r="G7736">
        <v>17087191.772460938</v>
      </c>
      <c r="H7736">
        <v>16992207.536498159</v>
      </c>
      <c r="I7736">
        <v>1.4932626834858158E-7</v>
      </c>
      <c r="J7736">
        <v>7.140473882953978E-6</v>
      </c>
      <c r="K7736">
        <v>2.1375010694291117</v>
      </c>
      <c r="L7736">
        <v>-0.55587973277073177</v>
      </c>
      <c r="M7736">
        <v>0</v>
      </c>
      <c r="N7736" t="s">
        <v>466</v>
      </c>
      <c r="O7736" t="s">
        <v>467</v>
      </c>
    </row>
    <row r="7737" spans="1:15" x14ac:dyDescent="0.15">
      <c r="A7737">
        <v>385</v>
      </c>
      <c r="B7737" t="s">
        <v>381</v>
      </c>
      <c r="C7737" t="s">
        <v>461</v>
      </c>
      <c r="D7737">
        <v>0</v>
      </c>
      <c r="E7737">
        <v>100000</v>
      </c>
      <c r="F7737">
        <v>12000000</v>
      </c>
      <c r="G7737">
        <v>100000</v>
      </c>
      <c r="H7737">
        <v>-9527.9789809972754</v>
      </c>
      <c r="I7737">
        <v>-1.5572503117371663E-5</v>
      </c>
      <c r="J7737">
        <v>-8.5813555027662661E-6</v>
      </c>
      <c r="K7737">
        <v>-1.3983121039790691E-3</v>
      </c>
      <c r="L7737">
        <v>-109.52797898099728</v>
      </c>
      <c r="M7737">
        <v>0</v>
      </c>
      <c r="O7737" t="s">
        <v>462</v>
      </c>
    </row>
    <row r="7738" spans="1:15" x14ac:dyDescent="0.15">
      <c r="A7738">
        <v>385</v>
      </c>
      <c r="B7738" t="s">
        <v>381</v>
      </c>
      <c r="C7738" t="s">
        <v>461</v>
      </c>
      <c r="D7738">
        <v>0</v>
      </c>
      <c r="E7738">
        <v>100000</v>
      </c>
      <c r="F7738">
        <v>12000000</v>
      </c>
      <c r="G7738">
        <v>12000000</v>
      </c>
      <c r="H7738">
        <v>43408851394.332054</v>
      </c>
      <c r="I7738">
        <v>6.1614461560887773E-5</v>
      </c>
      <c r="J7738">
        <v>6.8605609175493169E-5</v>
      </c>
      <c r="K7738">
        <v>6370.6188317147125</v>
      </c>
      <c r="L7738">
        <v>361640.42828610045</v>
      </c>
      <c r="M7738">
        <v>0</v>
      </c>
      <c r="O7738" t="s">
        <v>463</v>
      </c>
    </row>
    <row r="7739" spans="1:15" x14ac:dyDescent="0.15">
      <c r="A7739">
        <v>385</v>
      </c>
      <c r="B7739" t="s">
        <v>381</v>
      </c>
      <c r="C7739" t="s">
        <v>464</v>
      </c>
      <c r="D7739">
        <v>1</v>
      </c>
      <c r="E7739">
        <v>100000</v>
      </c>
      <c r="F7739">
        <v>12000000</v>
      </c>
      <c r="G7739">
        <v>6050000</v>
      </c>
      <c r="H7739">
        <v>-54579.498603426873</v>
      </c>
      <c r="I7739">
        <v>-9.0403234919382739E-6</v>
      </c>
      <c r="J7739">
        <v>-2.0491758773328774E-6</v>
      </c>
      <c r="K7739">
        <v>-8.0100064954480316E-3</v>
      </c>
      <c r="L7739">
        <v>-100.90214047278391</v>
      </c>
      <c r="M7739">
        <v>0</v>
      </c>
    </row>
    <row r="7740" spans="1:15" x14ac:dyDescent="0.15">
      <c r="A7740">
        <v>385</v>
      </c>
      <c r="B7740" t="s">
        <v>381</v>
      </c>
      <c r="C7740" t="s">
        <v>464</v>
      </c>
      <c r="D7740">
        <v>2</v>
      </c>
      <c r="E7740">
        <v>6050000</v>
      </c>
      <c r="F7740">
        <v>12000000</v>
      </c>
      <c r="G7740">
        <v>9025000</v>
      </c>
      <c r="H7740">
        <v>-451212.75084246066</v>
      </c>
      <c r="I7740">
        <v>-5.6227508258385935E-6</v>
      </c>
      <c r="J7740">
        <v>1.3683967887668031E-6</v>
      </c>
      <c r="K7740">
        <v>-6.6219315998812769E-2</v>
      </c>
      <c r="L7740">
        <v>-104.99958726695247</v>
      </c>
      <c r="M7740">
        <v>0</v>
      </c>
    </row>
    <row r="7741" spans="1:15" x14ac:dyDescent="0.15">
      <c r="A7741">
        <v>385</v>
      </c>
      <c r="B7741" t="s">
        <v>381</v>
      </c>
      <c r="C7741" t="s">
        <v>464</v>
      </c>
      <c r="D7741">
        <v>3</v>
      </c>
      <c r="E7741">
        <v>9025000</v>
      </c>
      <c r="F7741">
        <v>12000000</v>
      </c>
      <c r="G7741">
        <v>10512500</v>
      </c>
      <c r="H7741">
        <v>-67929669.307488173</v>
      </c>
      <c r="I7741">
        <v>-1.6279141379445189E-6</v>
      </c>
      <c r="J7741">
        <v>5.3632334766608776E-6</v>
      </c>
      <c r="K7741">
        <v>-9.9692578039266504</v>
      </c>
      <c r="L7741">
        <v>-746.17996963127871</v>
      </c>
      <c r="M7741">
        <v>0</v>
      </c>
    </row>
    <row r="7742" spans="1:15" x14ac:dyDescent="0.15">
      <c r="A7742">
        <v>385</v>
      </c>
      <c r="B7742" t="s">
        <v>381</v>
      </c>
      <c r="C7742" t="s">
        <v>464</v>
      </c>
      <c r="D7742">
        <v>4</v>
      </c>
      <c r="E7742">
        <v>10512500</v>
      </c>
      <c r="F7742">
        <v>12000000</v>
      </c>
      <c r="G7742">
        <v>11256250</v>
      </c>
      <c r="H7742">
        <v>2812008884.1343226</v>
      </c>
      <c r="I7742">
        <v>8.1933388695367007E-6</v>
      </c>
      <c r="J7742">
        <v>1.5184486484142098E-5</v>
      </c>
      <c r="K7742">
        <v>412.68626505409622</v>
      </c>
      <c r="L7742">
        <v>24881.755772431516</v>
      </c>
      <c r="M7742">
        <v>0</v>
      </c>
    </row>
    <row r="7743" spans="1:15" x14ac:dyDescent="0.15">
      <c r="A7743">
        <v>385</v>
      </c>
      <c r="B7743" t="s">
        <v>381</v>
      </c>
      <c r="C7743" t="s">
        <v>464</v>
      </c>
      <c r="D7743">
        <v>5</v>
      </c>
      <c r="E7743">
        <v>10512500</v>
      </c>
      <c r="F7743">
        <v>11256250</v>
      </c>
      <c r="G7743">
        <v>10884375</v>
      </c>
      <c r="H7743">
        <v>96257989.176380664</v>
      </c>
      <c r="I7743">
        <v>7.0571080856071136E-7</v>
      </c>
      <c r="J7743">
        <v>7.6968584231661078E-6</v>
      </c>
      <c r="K7743">
        <v>14.126680132110359</v>
      </c>
      <c r="L7743">
        <v>784.36854827567652</v>
      </c>
      <c r="M7743">
        <v>0</v>
      </c>
    </row>
    <row r="7744" spans="1:15" x14ac:dyDescent="0.15">
      <c r="A7744">
        <v>385</v>
      </c>
      <c r="B7744" t="s">
        <v>381</v>
      </c>
      <c r="C7744" t="s">
        <v>464</v>
      </c>
      <c r="D7744">
        <v>6</v>
      </c>
      <c r="E7744">
        <v>10512500</v>
      </c>
      <c r="F7744">
        <v>10884375</v>
      </c>
      <c r="G7744">
        <v>10698437.5</v>
      </c>
      <c r="H7744">
        <v>-48078748.009226635</v>
      </c>
      <c r="I7744">
        <v>-5.707880654400835E-7</v>
      </c>
      <c r="J7744">
        <v>6.420359549165313E-6</v>
      </c>
      <c r="K7744">
        <v>-7.0559659524379468</v>
      </c>
      <c r="L7744">
        <v>-549.39971850306767</v>
      </c>
      <c r="M7744">
        <v>0</v>
      </c>
    </row>
    <row r="7745" spans="1:15" x14ac:dyDescent="0.15">
      <c r="A7745">
        <v>385</v>
      </c>
      <c r="B7745" t="s">
        <v>381</v>
      </c>
      <c r="C7745" t="s">
        <v>464</v>
      </c>
      <c r="D7745">
        <v>7</v>
      </c>
      <c r="E7745">
        <v>10698437.5</v>
      </c>
      <c r="F7745">
        <v>10884375</v>
      </c>
      <c r="G7745">
        <v>10791406.25</v>
      </c>
      <c r="H7745">
        <v>4076929.0766258459</v>
      </c>
      <c r="I7745">
        <v>3.7331455206747946E-8</v>
      </c>
      <c r="J7745">
        <v>7.0284790698121444E-6</v>
      </c>
      <c r="K7745">
        <v>0.59832408176801377</v>
      </c>
      <c r="L7745">
        <v>-62.220594960681368</v>
      </c>
      <c r="M7745">
        <v>0</v>
      </c>
    </row>
    <row r="7746" spans="1:15" x14ac:dyDescent="0.15">
      <c r="A7746">
        <v>385</v>
      </c>
      <c r="B7746" t="s">
        <v>381</v>
      </c>
      <c r="C7746" t="s">
        <v>464</v>
      </c>
      <c r="D7746">
        <v>8</v>
      </c>
      <c r="E7746">
        <v>10791406.25</v>
      </c>
      <c r="F7746">
        <v>10884375</v>
      </c>
      <c r="G7746">
        <v>10837890.625</v>
      </c>
      <c r="H7746">
        <v>44562452.012693025</v>
      </c>
      <c r="I7746">
        <v>3.6366540234600372E-7</v>
      </c>
      <c r="J7746">
        <v>7.3548130169514002E-6</v>
      </c>
      <c r="K7746">
        <v>6.5399195523637674</v>
      </c>
      <c r="L7746">
        <v>311.17274158404808</v>
      </c>
      <c r="M7746">
        <v>0</v>
      </c>
    </row>
    <row r="7747" spans="1:15" x14ac:dyDescent="0.15">
      <c r="A7747">
        <v>385</v>
      </c>
      <c r="B7747" t="s">
        <v>381</v>
      </c>
      <c r="C7747" t="s">
        <v>464</v>
      </c>
      <c r="D7747">
        <v>9</v>
      </c>
      <c r="E7747">
        <v>10791406.25</v>
      </c>
      <c r="F7747">
        <v>10837890.625</v>
      </c>
      <c r="G7747">
        <v>10814648.4375</v>
      </c>
      <c r="H7747">
        <v>22994983.619550511</v>
      </c>
      <c r="I7747">
        <v>1.9856676831380012E-7</v>
      </c>
      <c r="J7747">
        <v>7.1897143829191966E-6</v>
      </c>
      <c r="K7747">
        <v>3.3747097878938006</v>
      </c>
      <c r="L7747">
        <v>112.628119651259</v>
      </c>
      <c r="M7747">
        <v>0</v>
      </c>
    </row>
    <row r="7748" spans="1:15" x14ac:dyDescent="0.15">
      <c r="A7748">
        <v>385</v>
      </c>
      <c r="B7748" t="s">
        <v>381</v>
      </c>
      <c r="C7748" t="s">
        <v>464</v>
      </c>
      <c r="D7748">
        <v>10</v>
      </c>
      <c r="E7748">
        <v>10791406.25</v>
      </c>
      <c r="F7748">
        <v>10814648.4375</v>
      </c>
      <c r="G7748">
        <v>10803027.34375</v>
      </c>
      <c r="H7748">
        <v>13214427.01026655</v>
      </c>
      <c r="I7748">
        <v>1.1747230054285414E-7</v>
      </c>
      <c r="J7748">
        <v>7.1086199151482506E-6</v>
      </c>
      <c r="K7748">
        <v>1.9393297647335503</v>
      </c>
      <c r="L7748">
        <v>22.321517754110332</v>
      </c>
      <c r="M7748">
        <v>0</v>
      </c>
    </row>
    <row r="7749" spans="1:15" x14ac:dyDescent="0.15">
      <c r="A7749">
        <v>385</v>
      </c>
      <c r="B7749" t="s">
        <v>381</v>
      </c>
      <c r="C7749" t="s">
        <v>464</v>
      </c>
      <c r="D7749">
        <v>11</v>
      </c>
      <c r="E7749">
        <v>10791406.25</v>
      </c>
      <c r="F7749">
        <v>10803027.34375</v>
      </c>
      <c r="G7749">
        <v>10797216.796875</v>
      </c>
      <c r="H7749">
        <v>8566458.7346370388</v>
      </c>
      <c r="I7749">
        <v>7.7283201427217616E-8</v>
      </c>
      <c r="J7749">
        <v>7.0684308160326141E-6</v>
      </c>
      <c r="K7749">
        <v>1.2572008146502456</v>
      </c>
      <c r="L7749">
        <v>-20.660491534110918</v>
      </c>
      <c r="M7749">
        <v>0</v>
      </c>
    </row>
    <row r="7750" spans="1:15" x14ac:dyDescent="0.15">
      <c r="A7750">
        <v>385</v>
      </c>
      <c r="B7750" t="s">
        <v>381</v>
      </c>
      <c r="C7750" t="s">
        <v>464</v>
      </c>
      <c r="D7750">
        <v>12</v>
      </c>
      <c r="E7750">
        <v>10797216.796875</v>
      </c>
      <c r="F7750">
        <v>10803027.34375</v>
      </c>
      <c r="G7750">
        <v>10800122.0703125</v>
      </c>
      <c r="H7750">
        <v>10870508.858686715</v>
      </c>
      <c r="I7750">
        <v>9.7348152117615688E-8</v>
      </c>
      <c r="J7750">
        <v>7.0884957667230122E-6</v>
      </c>
      <c r="K7750">
        <v>1.5953398033128676</v>
      </c>
      <c r="L7750">
        <v>0.65172215569391923</v>
      </c>
      <c r="M7750">
        <v>0</v>
      </c>
    </row>
    <row r="7751" spans="1:15" x14ac:dyDescent="0.15">
      <c r="A7751">
        <v>385</v>
      </c>
      <c r="B7751" t="s">
        <v>381</v>
      </c>
      <c r="C7751" t="s">
        <v>465</v>
      </c>
      <c r="D7751">
        <v>12</v>
      </c>
      <c r="E7751">
        <v>10797216.796875</v>
      </c>
      <c r="F7751">
        <v>10803027.34375</v>
      </c>
      <c r="G7751">
        <v>10800122.0703125</v>
      </c>
      <c r="H7751">
        <v>10870508.858686715</v>
      </c>
      <c r="I7751">
        <v>9.7348152117615688E-8</v>
      </c>
      <c r="J7751">
        <v>7.0884957667230122E-6</v>
      </c>
      <c r="K7751">
        <v>1.5953398033128676</v>
      </c>
      <c r="L7751">
        <v>0.65172215569391923</v>
      </c>
      <c r="M7751">
        <v>0</v>
      </c>
      <c r="N7751" t="s">
        <v>466</v>
      </c>
      <c r="O7751" t="s">
        <v>467</v>
      </c>
    </row>
    <row r="7752" spans="1:15" x14ac:dyDescent="0.15">
      <c r="A7752">
        <v>386</v>
      </c>
      <c r="B7752" t="s">
        <v>382</v>
      </c>
      <c r="C7752" t="s">
        <v>461</v>
      </c>
      <c r="D7752">
        <v>0</v>
      </c>
      <c r="E7752">
        <v>100000</v>
      </c>
      <c r="F7752">
        <v>12000000</v>
      </c>
      <c r="G7752">
        <v>100000</v>
      </c>
      <c r="H7752">
        <v>-10471.51716266609</v>
      </c>
      <c r="I7752">
        <v>-1.4961899264469562E-5</v>
      </c>
      <c r="J7752">
        <v>-8.0287906327964236E-6</v>
      </c>
      <c r="K7752">
        <v>-1.5958914633222622E-3</v>
      </c>
      <c r="L7752">
        <v>-110.47151716266609</v>
      </c>
      <c r="M7752">
        <v>0</v>
      </c>
      <c r="O7752" t="s">
        <v>462</v>
      </c>
    </row>
    <row r="7753" spans="1:15" x14ac:dyDescent="0.15">
      <c r="A7753">
        <v>386</v>
      </c>
      <c r="B7753" t="s">
        <v>382</v>
      </c>
      <c r="C7753" t="s">
        <v>461</v>
      </c>
      <c r="D7753">
        <v>0</v>
      </c>
      <c r="E7753">
        <v>100000</v>
      </c>
      <c r="F7753">
        <v>12000000</v>
      </c>
      <c r="G7753">
        <v>12000000</v>
      </c>
      <c r="H7753">
        <v>166419236606.56116</v>
      </c>
      <c r="I7753">
        <v>1.6599330743632712E-4</v>
      </c>
      <c r="J7753">
        <v>1.7292641606800026E-4</v>
      </c>
      <c r="K7753">
        <v>25362.804157921957</v>
      </c>
      <c r="L7753">
        <v>1386726.971721343</v>
      </c>
      <c r="M7753">
        <v>0</v>
      </c>
      <c r="O7753" t="s">
        <v>463</v>
      </c>
    </row>
    <row r="7754" spans="1:15" x14ac:dyDescent="0.15">
      <c r="A7754">
        <v>386</v>
      </c>
      <c r="B7754" t="s">
        <v>382</v>
      </c>
      <c r="C7754" t="s">
        <v>464</v>
      </c>
      <c r="D7754">
        <v>1</v>
      </c>
      <c r="E7754">
        <v>100000</v>
      </c>
      <c r="F7754">
        <v>12000000</v>
      </c>
      <c r="G7754">
        <v>6050000</v>
      </c>
      <c r="H7754">
        <v>-68347.454480322209</v>
      </c>
      <c r="I7754">
        <v>-8.4556642170686396E-6</v>
      </c>
      <c r="J7754">
        <v>-1.5225555853955021E-6</v>
      </c>
      <c r="K7754">
        <v>-1.0416362543322438E-2</v>
      </c>
      <c r="L7754">
        <v>-101.12970999141028</v>
      </c>
      <c r="M7754">
        <v>0</v>
      </c>
    </row>
    <row r="7755" spans="1:15" x14ac:dyDescent="0.15">
      <c r="A7755">
        <v>386</v>
      </c>
      <c r="B7755" t="s">
        <v>382</v>
      </c>
      <c r="C7755" t="s">
        <v>464</v>
      </c>
      <c r="D7755">
        <v>2</v>
      </c>
      <c r="E7755">
        <v>6050000</v>
      </c>
      <c r="F7755">
        <v>12000000</v>
      </c>
      <c r="G7755">
        <v>9025000</v>
      </c>
      <c r="H7755">
        <v>-937792.55611071177</v>
      </c>
      <c r="I7755">
        <v>-4.9016729496416741E-6</v>
      </c>
      <c r="J7755">
        <v>2.0314356820314628E-6</v>
      </c>
      <c r="K7755">
        <v>-0.14292247354567714</v>
      </c>
      <c r="L7755">
        <v>-110.39105325330429</v>
      </c>
      <c r="M7755">
        <v>0</v>
      </c>
    </row>
    <row r="7756" spans="1:15" x14ac:dyDescent="0.15">
      <c r="A7756">
        <v>386</v>
      </c>
      <c r="B7756" t="s">
        <v>382</v>
      </c>
      <c r="C7756" t="s">
        <v>464</v>
      </c>
      <c r="D7756">
        <v>3</v>
      </c>
      <c r="E7756">
        <v>9025000</v>
      </c>
      <c r="F7756">
        <v>12000000</v>
      </c>
      <c r="G7756">
        <v>10512500</v>
      </c>
      <c r="H7756">
        <v>252502282.2633599</v>
      </c>
      <c r="I7756">
        <v>1.4910094323903383E-6</v>
      </c>
      <c r="J7756">
        <v>8.4241180640634756E-6</v>
      </c>
      <c r="K7756">
        <v>38.482125414469309</v>
      </c>
      <c r="L7756">
        <v>2301.9242070236378</v>
      </c>
      <c r="M7756">
        <v>0</v>
      </c>
    </row>
    <row r="7757" spans="1:15" x14ac:dyDescent="0.15">
      <c r="A7757">
        <v>386</v>
      </c>
      <c r="B7757" t="s">
        <v>382</v>
      </c>
      <c r="C7757" t="s">
        <v>464</v>
      </c>
      <c r="D7757">
        <v>4</v>
      </c>
      <c r="E7757">
        <v>9025000</v>
      </c>
      <c r="F7757">
        <v>10512500</v>
      </c>
      <c r="G7757">
        <v>9768750</v>
      </c>
      <c r="H7757">
        <v>-19167839.16912834</v>
      </c>
      <c r="I7757">
        <v>-2.8895969264839153E-6</v>
      </c>
      <c r="J7757">
        <v>4.043511705189222E-6</v>
      </c>
      <c r="K7757">
        <v>-2.9212377180077804</v>
      </c>
      <c r="L7757">
        <v>-296.21588400899134</v>
      </c>
      <c r="M7757">
        <v>0</v>
      </c>
    </row>
    <row r="7758" spans="1:15" x14ac:dyDescent="0.15">
      <c r="A7758">
        <v>386</v>
      </c>
      <c r="B7758" t="s">
        <v>382</v>
      </c>
      <c r="C7758" t="s">
        <v>464</v>
      </c>
      <c r="D7758">
        <v>5</v>
      </c>
      <c r="E7758">
        <v>9768750</v>
      </c>
      <c r="F7758">
        <v>10512500</v>
      </c>
      <c r="G7758">
        <v>10140625</v>
      </c>
      <c r="H7758">
        <v>-69704287.175373733</v>
      </c>
      <c r="I7758">
        <v>-1.1598616466201184E-6</v>
      </c>
      <c r="J7758">
        <v>5.7732469850530189E-6</v>
      </c>
      <c r="K7758">
        <v>-10.623148024504609</v>
      </c>
      <c r="L7758">
        <v>-787.37663778488741</v>
      </c>
      <c r="M7758">
        <v>0</v>
      </c>
    </row>
    <row r="7759" spans="1:15" x14ac:dyDescent="0.15">
      <c r="A7759">
        <v>386</v>
      </c>
      <c r="B7759" t="s">
        <v>382</v>
      </c>
      <c r="C7759" t="s">
        <v>464</v>
      </c>
      <c r="D7759">
        <v>6</v>
      </c>
      <c r="E7759">
        <v>10140625</v>
      </c>
      <c r="F7759">
        <v>10512500</v>
      </c>
      <c r="G7759">
        <v>10326562.5</v>
      </c>
      <c r="H7759">
        <v>-1979412.2591588069</v>
      </c>
      <c r="I7759">
        <v>-1.8401418388187962E-8</v>
      </c>
      <c r="J7759">
        <v>6.9147072132849494E-6</v>
      </c>
      <c r="K7759">
        <v>-0.30166852402720001</v>
      </c>
      <c r="L7759">
        <v>-119.16816229174817</v>
      </c>
      <c r="M7759">
        <v>0</v>
      </c>
    </row>
    <row r="7760" spans="1:15" x14ac:dyDescent="0.15">
      <c r="A7760">
        <v>386</v>
      </c>
      <c r="B7760" t="s">
        <v>382</v>
      </c>
      <c r="C7760" t="s">
        <v>464</v>
      </c>
      <c r="D7760">
        <v>7</v>
      </c>
      <c r="E7760">
        <v>10326562.5</v>
      </c>
      <c r="F7760">
        <v>10512500</v>
      </c>
      <c r="G7760">
        <v>10419531.25</v>
      </c>
      <c r="H7760">
        <v>86048337.495926723</v>
      </c>
      <c r="I7760">
        <v>6.3845538658012064E-7</v>
      </c>
      <c r="J7760">
        <v>7.571564018253258E-6</v>
      </c>
      <c r="K7760">
        <v>13.114031625944371</v>
      </c>
      <c r="L7760">
        <v>725.83693480382544</v>
      </c>
      <c r="M7760">
        <v>0</v>
      </c>
    </row>
    <row r="7761" spans="1:15" x14ac:dyDescent="0.15">
      <c r="A7761">
        <v>386</v>
      </c>
      <c r="B7761" t="s">
        <v>382</v>
      </c>
      <c r="C7761" t="s">
        <v>464</v>
      </c>
      <c r="D7761">
        <v>8</v>
      </c>
      <c r="E7761">
        <v>10326562.5</v>
      </c>
      <c r="F7761">
        <v>10419531.25</v>
      </c>
      <c r="G7761">
        <v>10373046.875</v>
      </c>
      <c r="H7761">
        <v>36541522.646124676</v>
      </c>
      <c r="I7761">
        <v>3.0224968817305569E-7</v>
      </c>
      <c r="J7761">
        <v>7.235358319846193E-6</v>
      </c>
      <c r="K7761">
        <v>5.5690405833131367</v>
      </c>
      <c r="L7761">
        <v>252.27376378866191</v>
      </c>
      <c r="M7761">
        <v>0</v>
      </c>
    </row>
    <row r="7762" spans="1:15" x14ac:dyDescent="0.15">
      <c r="A7762">
        <v>386</v>
      </c>
      <c r="B7762" t="s">
        <v>382</v>
      </c>
      <c r="C7762" t="s">
        <v>464</v>
      </c>
      <c r="D7762">
        <v>9</v>
      </c>
      <c r="E7762">
        <v>10326562.5</v>
      </c>
      <c r="F7762">
        <v>10373046.875</v>
      </c>
      <c r="G7762">
        <v>10349804.6875</v>
      </c>
      <c r="H7762">
        <v>15986020.617053527</v>
      </c>
      <c r="I7762">
        <v>1.4002660633193833E-7</v>
      </c>
      <c r="J7762">
        <v>7.0731352380050756E-6</v>
      </c>
      <c r="K7762">
        <v>2.4363187720502153</v>
      </c>
      <c r="L7762">
        <v>54.457220205910552</v>
      </c>
      <c r="M7762">
        <v>0</v>
      </c>
    </row>
    <row r="7763" spans="1:15" x14ac:dyDescent="0.15">
      <c r="A7763">
        <v>386</v>
      </c>
      <c r="B7763" t="s">
        <v>382</v>
      </c>
      <c r="C7763" t="s">
        <v>464</v>
      </c>
      <c r="D7763">
        <v>10</v>
      </c>
      <c r="E7763">
        <v>10326562.5</v>
      </c>
      <c r="F7763">
        <v>10349804.6875</v>
      </c>
      <c r="G7763">
        <v>10338183.59375</v>
      </c>
      <c r="H7763">
        <v>6689066.2189690815</v>
      </c>
      <c r="I7763">
        <v>6.0344018467720039E-8</v>
      </c>
      <c r="J7763">
        <v>6.9934526501408574E-6</v>
      </c>
      <c r="K7763">
        <v>1.0194342911941687</v>
      </c>
      <c r="L7763">
        <v>-35.297471182336231</v>
      </c>
      <c r="M7763">
        <v>0</v>
      </c>
    </row>
    <row r="7764" spans="1:15" x14ac:dyDescent="0.15">
      <c r="A7764">
        <v>386</v>
      </c>
      <c r="B7764" t="s">
        <v>382</v>
      </c>
      <c r="C7764" t="s">
        <v>464</v>
      </c>
      <c r="D7764">
        <v>11</v>
      </c>
      <c r="E7764">
        <v>10338183.59375</v>
      </c>
      <c r="F7764">
        <v>10349804.6875</v>
      </c>
      <c r="G7764">
        <v>10343994.140625</v>
      </c>
      <c r="H7764">
        <v>11257802.785803994</v>
      </c>
      <c r="I7764">
        <v>1.0006742701959251E-7</v>
      </c>
      <c r="J7764">
        <v>7.0331760586927298E-6</v>
      </c>
      <c r="K7764">
        <v>1.7157238137072299</v>
      </c>
      <c r="L7764">
        <v>8.8341953094318022</v>
      </c>
      <c r="M7764">
        <v>0</v>
      </c>
    </row>
    <row r="7765" spans="1:15" x14ac:dyDescent="0.15">
      <c r="A7765">
        <v>386</v>
      </c>
      <c r="B7765" t="s">
        <v>382</v>
      </c>
      <c r="C7765" t="s">
        <v>464</v>
      </c>
      <c r="D7765">
        <v>12</v>
      </c>
      <c r="E7765">
        <v>10338183.59375</v>
      </c>
      <c r="F7765">
        <v>10343994.140625</v>
      </c>
      <c r="G7765">
        <v>10341088.8671875</v>
      </c>
      <c r="H7765">
        <v>8953617.7933634575</v>
      </c>
      <c r="I7765">
        <v>8.017608432352482E-8</v>
      </c>
      <c r="J7765">
        <v>7.0132847159966621E-6</v>
      </c>
      <c r="K7765">
        <v>1.3645589249687113</v>
      </c>
      <c r="L7765">
        <v>-13.41706943672555</v>
      </c>
      <c r="M7765">
        <v>0</v>
      </c>
    </row>
    <row r="7766" spans="1:15" x14ac:dyDescent="0.15">
      <c r="A7766">
        <v>386</v>
      </c>
      <c r="B7766" t="s">
        <v>382</v>
      </c>
      <c r="C7766" t="s">
        <v>464</v>
      </c>
      <c r="D7766">
        <v>13</v>
      </c>
      <c r="E7766">
        <v>10341088.8671875</v>
      </c>
      <c r="F7766">
        <v>10343994.140625</v>
      </c>
      <c r="G7766">
        <v>10342541.50390625</v>
      </c>
      <c r="H7766">
        <v>10100730.221908074</v>
      </c>
      <c r="I7766">
        <v>9.0114272051509228E-8</v>
      </c>
      <c r="J7766">
        <v>7.0232229037246465E-6</v>
      </c>
      <c r="K7766">
        <v>1.5393823916877525</v>
      </c>
      <c r="L7766">
        <v>-2.3380257348432876</v>
      </c>
      <c r="M7766">
        <v>0</v>
      </c>
    </row>
    <row r="7767" spans="1:15" x14ac:dyDescent="0.15">
      <c r="A7767">
        <v>386</v>
      </c>
      <c r="B7767" t="s">
        <v>382</v>
      </c>
      <c r="C7767" t="s">
        <v>464</v>
      </c>
      <c r="D7767">
        <v>14</v>
      </c>
      <c r="E7767">
        <v>10342541.50390625</v>
      </c>
      <c r="F7767">
        <v>10343994.140625</v>
      </c>
      <c r="G7767">
        <v>10343267.822265625</v>
      </c>
      <c r="H7767">
        <v>10678037.590826107</v>
      </c>
      <c r="I7767">
        <v>9.5089135970422168E-8</v>
      </c>
      <c r="J7767">
        <v>7.0281977676435595E-6</v>
      </c>
      <c r="K7767">
        <v>1.627365812567211</v>
      </c>
      <c r="L7767">
        <v>3.2365957675371599</v>
      </c>
      <c r="M7767">
        <v>0</v>
      </c>
    </row>
    <row r="7768" spans="1:15" x14ac:dyDescent="0.15">
      <c r="A7768">
        <v>386</v>
      </c>
      <c r="B7768" t="s">
        <v>382</v>
      </c>
      <c r="C7768" t="s">
        <v>464</v>
      </c>
      <c r="D7768">
        <v>15</v>
      </c>
      <c r="E7768">
        <v>10342541.50390625</v>
      </c>
      <c r="F7768">
        <v>10343267.822265625</v>
      </c>
      <c r="G7768">
        <v>10342904.663085938</v>
      </c>
      <c r="H7768">
        <v>10389058.520491187</v>
      </c>
      <c r="I7768">
        <v>9.2601117003532442E-8</v>
      </c>
      <c r="J7768">
        <v>7.0257097486766698E-6</v>
      </c>
      <c r="K7768">
        <v>1.5833245123179465</v>
      </c>
      <c r="L7768">
        <v>0.44623690257895537</v>
      </c>
      <c r="M7768">
        <v>0</v>
      </c>
    </row>
    <row r="7769" spans="1:15" x14ac:dyDescent="0.15">
      <c r="A7769">
        <v>386</v>
      </c>
      <c r="B7769" t="s">
        <v>382</v>
      </c>
      <c r="C7769" t="s">
        <v>465</v>
      </c>
      <c r="D7769">
        <v>15</v>
      </c>
      <c r="E7769">
        <v>10342541.50390625</v>
      </c>
      <c r="F7769">
        <v>10343267.822265625</v>
      </c>
      <c r="G7769">
        <v>10342904.663085938</v>
      </c>
      <c r="H7769">
        <v>10389058.520491187</v>
      </c>
      <c r="I7769">
        <v>9.2601117003532442E-8</v>
      </c>
      <c r="J7769">
        <v>7.0257097486766698E-6</v>
      </c>
      <c r="K7769">
        <v>1.5833245123179465</v>
      </c>
      <c r="L7769">
        <v>0.44623690257895537</v>
      </c>
      <c r="M7769">
        <v>0</v>
      </c>
      <c r="N7769" t="s">
        <v>466</v>
      </c>
      <c r="O7769" t="s">
        <v>467</v>
      </c>
    </row>
    <row r="7770" spans="1:15" x14ac:dyDescent="0.15">
      <c r="A7770">
        <v>387</v>
      </c>
      <c r="B7770" t="s">
        <v>383</v>
      </c>
      <c r="C7770" t="s">
        <v>461</v>
      </c>
      <c r="D7770">
        <v>0</v>
      </c>
      <c r="E7770">
        <v>100000</v>
      </c>
      <c r="F7770">
        <v>12000000</v>
      </c>
      <c r="G7770">
        <v>100000</v>
      </c>
      <c r="H7770">
        <v>-2393.4860829993449</v>
      </c>
      <c r="I7770">
        <v>-2.5949725565208289E-5</v>
      </c>
      <c r="J7770">
        <v>-1.9102253620398166E-5</v>
      </c>
      <c r="K7770">
        <v>-2.5632813239611312E-4</v>
      </c>
      <c r="L7770">
        <v>-102.39348608299935</v>
      </c>
      <c r="M7770">
        <v>0</v>
      </c>
      <c r="O7770" t="s">
        <v>462</v>
      </c>
    </row>
    <row r="7771" spans="1:15" x14ac:dyDescent="0.15">
      <c r="A7771">
        <v>387</v>
      </c>
      <c r="B7771" t="s">
        <v>383</v>
      </c>
      <c r="C7771" t="s">
        <v>461</v>
      </c>
      <c r="D7771">
        <v>0</v>
      </c>
      <c r="E7771">
        <v>100000</v>
      </c>
      <c r="F7771">
        <v>12000000</v>
      </c>
      <c r="G7771">
        <v>12000000</v>
      </c>
      <c r="H7771">
        <v>-13571.359191288657</v>
      </c>
      <c r="I7771">
        <v>-1.3548794640873293E-5</v>
      </c>
      <c r="J7771">
        <v>-6.7013226960631682E-6</v>
      </c>
      <c r="K7771">
        <v>-1.4534119000268269E-3</v>
      </c>
      <c r="L7771">
        <v>-100.11309465992741</v>
      </c>
      <c r="M7771">
        <v>0</v>
      </c>
      <c r="O7771" t="s">
        <v>463</v>
      </c>
    </row>
    <row r="7772" spans="1:15" x14ac:dyDescent="0.15">
      <c r="A7772">
        <v>387</v>
      </c>
      <c r="B7772" t="s">
        <v>383</v>
      </c>
      <c r="C7772" t="s">
        <v>461</v>
      </c>
      <c r="D7772">
        <v>1</v>
      </c>
      <c r="E7772">
        <v>100000</v>
      </c>
      <c r="F7772">
        <v>18000000</v>
      </c>
      <c r="G7772">
        <v>18000000</v>
      </c>
      <c r="H7772">
        <v>-127677.17691222773</v>
      </c>
      <c r="I7772">
        <v>-7.1721465094092494E-6</v>
      </c>
      <c r="J7772">
        <v>-3.2467456459912424E-7</v>
      </c>
      <c r="K7772">
        <v>-1.3673466722859748E-2</v>
      </c>
      <c r="L7772">
        <v>-100.70931764951237</v>
      </c>
      <c r="M7772">
        <v>0</v>
      </c>
      <c r="O7772" t="s">
        <v>468</v>
      </c>
    </row>
    <row r="7773" spans="1:15" x14ac:dyDescent="0.15">
      <c r="A7773">
        <v>387</v>
      </c>
      <c r="B7773" t="s">
        <v>383</v>
      </c>
      <c r="C7773" t="s">
        <v>461</v>
      </c>
      <c r="D7773">
        <v>2</v>
      </c>
      <c r="E7773">
        <v>100000</v>
      </c>
      <c r="F7773">
        <v>27000000</v>
      </c>
      <c r="G7773">
        <v>27000000</v>
      </c>
      <c r="H7773">
        <v>1419833961398495.8</v>
      </c>
      <c r="I7773">
        <v>0.23236721431974622</v>
      </c>
      <c r="J7773">
        <v>0.23237406179169104</v>
      </c>
      <c r="K7773">
        <v>152055777.64704764</v>
      </c>
      <c r="L7773">
        <v>5258644201.4759102</v>
      </c>
      <c r="M7773">
        <v>0</v>
      </c>
      <c r="O7773" t="s">
        <v>471</v>
      </c>
    </row>
    <row r="7774" spans="1:15" x14ac:dyDescent="0.15">
      <c r="A7774">
        <v>387</v>
      </c>
      <c r="B7774" t="s">
        <v>383</v>
      </c>
      <c r="C7774" t="s">
        <v>464</v>
      </c>
      <c r="D7774">
        <v>1</v>
      </c>
      <c r="E7774">
        <v>100000</v>
      </c>
      <c r="F7774">
        <v>27000000</v>
      </c>
      <c r="G7774">
        <v>13550000</v>
      </c>
      <c r="H7774">
        <v>-20079.469636394842</v>
      </c>
      <c r="I7774">
        <v>-1.1916602636999096E-5</v>
      </c>
      <c r="J7774">
        <v>-5.0691306921889716E-6</v>
      </c>
      <c r="K7774">
        <v>-2.150391843913203E-3</v>
      </c>
      <c r="L7774">
        <v>-100.14818796779628</v>
      </c>
      <c r="M7774">
        <v>0</v>
      </c>
    </row>
    <row r="7775" spans="1:15" x14ac:dyDescent="0.15">
      <c r="A7775">
        <v>387</v>
      </c>
      <c r="B7775" t="s">
        <v>383</v>
      </c>
      <c r="C7775" t="s">
        <v>464</v>
      </c>
      <c r="D7775">
        <v>2</v>
      </c>
      <c r="E7775">
        <v>13550000</v>
      </c>
      <c r="F7775">
        <v>27000000</v>
      </c>
      <c r="G7775">
        <v>20275000</v>
      </c>
      <c r="H7775">
        <v>-1764510.4479644569</v>
      </c>
      <c r="I7775">
        <v>-4.3655972271944377E-6</v>
      </c>
      <c r="J7775">
        <v>2.4818747176156879E-6</v>
      </c>
      <c r="K7775">
        <v>-0.18896858057071977</v>
      </c>
      <c r="L7775">
        <v>-108.70288753619954</v>
      </c>
      <c r="M7775">
        <v>0</v>
      </c>
    </row>
    <row r="7776" spans="1:15" x14ac:dyDescent="0.15">
      <c r="A7776">
        <v>387</v>
      </c>
      <c r="B7776" t="s">
        <v>383</v>
      </c>
      <c r="C7776" t="s">
        <v>464</v>
      </c>
      <c r="D7776">
        <v>3</v>
      </c>
      <c r="E7776">
        <v>20275000</v>
      </c>
      <c r="F7776">
        <v>27000000</v>
      </c>
      <c r="G7776">
        <v>23637500</v>
      </c>
      <c r="H7776">
        <v>454318263147.54138</v>
      </c>
      <c r="I7776">
        <v>3.5013726191821621E-4</v>
      </c>
      <c r="J7776">
        <v>3.5698473386302636E-4</v>
      </c>
      <c r="K7776">
        <v>48654.785475135359</v>
      </c>
      <c r="L7776">
        <v>1921923.3237336494</v>
      </c>
      <c r="M7776">
        <v>0</v>
      </c>
    </row>
    <row r="7777" spans="1:15" x14ac:dyDescent="0.15">
      <c r="A7777">
        <v>387</v>
      </c>
      <c r="B7777" t="s">
        <v>383</v>
      </c>
      <c r="C7777" t="s">
        <v>464</v>
      </c>
      <c r="D7777">
        <v>4</v>
      </c>
      <c r="E7777">
        <v>20275000</v>
      </c>
      <c r="F7777">
        <v>23637500</v>
      </c>
      <c r="G7777">
        <v>21956250</v>
      </c>
      <c r="H7777">
        <v>3051059905.6878924</v>
      </c>
      <c r="I7777">
        <v>8.5034485301388298E-6</v>
      </c>
      <c r="J7777">
        <v>1.5350920474948955E-5</v>
      </c>
      <c r="K7777">
        <v>326.75038012905486</v>
      </c>
      <c r="L7777">
        <v>13796.088383434751</v>
      </c>
      <c r="M7777">
        <v>0</v>
      </c>
    </row>
    <row r="7778" spans="1:15" x14ac:dyDescent="0.15">
      <c r="A7778">
        <v>387</v>
      </c>
      <c r="B7778" t="s">
        <v>383</v>
      </c>
      <c r="C7778" t="s">
        <v>464</v>
      </c>
      <c r="D7778">
        <v>5</v>
      </c>
      <c r="E7778">
        <v>20275000</v>
      </c>
      <c r="F7778">
        <v>21956250</v>
      </c>
      <c r="G7778">
        <v>21115625</v>
      </c>
      <c r="H7778">
        <v>-65645202.488849565</v>
      </c>
      <c r="I7778">
        <v>-1.658608931673647E-6</v>
      </c>
      <c r="J7778">
        <v>5.1888630131364782E-6</v>
      </c>
      <c r="K7778">
        <v>-7.0302109856621593</v>
      </c>
      <c r="L7778">
        <v>-410.8844871456543</v>
      </c>
      <c r="M7778">
        <v>0</v>
      </c>
    </row>
    <row r="7779" spans="1:15" x14ac:dyDescent="0.15">
      <c r="A7779">
        <v>387</v>
      </c>
      <c r="B7779" t="s">
        <v>383</v>
      </c>
      <c r="C7779" t="s">
        <v>464</v>
      </c>
      <c r="D7779">
        <v>6</v>
      </c>
      <c r="E7779">
        <v>21115625</v>
      </c>
      <c r="F7779">
        <v>21956250</v>
      </c>
      <c r="G7779">
        <v>21535937.5</v>
      </c>
      <c r="H7779">
        <v>101843856.1401242</v>
      </c>
      <c r="I7779">
        <v>7.2673857129716839E-7</v>
      </c>
      <c r="J7779">
        <v>7.5742105161072935E-6</v>
      </c>
      <c r="K7779">
        <v>10.906871623712549</v>
      </c>
      <c r="L7779">
        <v>372.90189312689176</v>
      </c>
      <c r="M7779">
        <v>0</v>
      </c>
    </row>
    <row r="7780" spans="1:15" x14ac:dyDescent="0.15">
      <c r="A7780">
        <v>387</v>
      </c>
      <c r="B7780" t="s">
        <v>383</v>
      </c>
      <c r="C7780" t="s">
        <v>464</v>
      </c>
      <c r="D7780">
        <v>7</v>
      </c>
      <c r="E7780">
        <v>21115625</v>
      </c>
      <c r="F7780">
        <v>21535937.5</v>
      </c>
      <c r="G7780">
        <v>21325781.25</v>
      </c>
      <c r="H7780">
        <v>-49149962.267167062</v>
      </c>
      <c r="I7780">
        <v>-5.823169195528749E-7</v>
      </c>
      <c r="J7780">
        <v>6.2651550252572502E-6</v>
      </c>
      <c r="K7780">
        <v>-5.2636688070877788</v>
      </c>
      <c r="L7780">
        <v>-330.47203612841645</v>
      </c>
      <c r="M7780">
        <v>0</v>
      </c>
    </row>
    <row r="7781" spans="1:15" x14ac:dyDescent="0.15">
      <c r="A7781">
        <v>387</v>
      </c>
      <c r="B7781" t="s">
        <v>383</v>
      </c>
      <c r="C7781" t="s">
        <v>464</v>
      </c>
      <c r="D7781">
        <v>8</v>
      </c>
      <c r="E7781">
        <v>21325781.25</v>
      </c>
      <c r="F7781">
        <v>21535937.5</v>
      </c>
      <c r="G7781">
        <v>21430859.375</v>
      </c>
      <c r="H7781">
        <v>4460910.5795325786</v>
      </c>
      <c r="I7781">
        <v>4.017605453271068E-8</v>
      </c>
      <c r="J7781">
        <v>6.8876479993428358E-6</v>
      </c>
      <c r="K7781">
        <v>0.47773700702063432</v>
      </c>
      <c r="L7781">
        <v>-79.184639768872643</v>
      </c>
      <c r="M7781">
        <v>0</v>
      </c>
    </row>
    <row r="7782" spans="1:15" x14ac:dyDescent="0.15">
      <c r="A7782">
        <v>387</v>
      </c>
      <c r="B7782" t="s">
        <v>383</v>
      </c>
      <c r="C7782" t="s">
        <v>464</v>
      </c>
      <c r="D7782">
        <v>9</v>
      </c>
      <c r="E7782">
        <v>21430859.375</v>
      </c>
      <c r="F7782">
        <v>21535937.5</v>
      </c>
      <c r="G7782">
        <v>21483398.4375</v>
      </c>
      <c r="H7782">
        <v>46989719.780219421</v>
      </c>
      <c r="I7782">
        <v>3.7505634693217824E-7</v>
      </c>
      <c r="J7782">
        <v>7.2225282917423034E-6</v>
      </c>
      <c r="K7782">
        <v>5.0323196774082248</v>
      </c>
      <c r="L7782">
        <v>118.72572869196185</v>
      </c>
      <c r="M7782">
        <v>0</v>
      </c>
    </row>
    <row r="7783" spans="1:15" x14ac:dyDescent="0.15">
      <c r="A7783">
        <v>387</v>
      </c>
      <c r="B7783" t="s">
        <v>383</v>
      </c>
      <c r="C7783" t="s">
        <v>464</v>
      </c>
      <c r="D7783">
        <v>10</v>
      </c>
      <c r="E7783">
        <v>21430859.375</v>
      </c>
      <c r="F7783">
        <v>21483398.4375</v>
      </c>
      <c r="G7783">
        <v>21457128.90625</v>
      </c>
      <c r="H7783">
        <v>24275083.857390717</v>
      </c>
      <c r="I7783">
        <v>2.0557296404731014E-7</v>
      </c>
      <c r="J7783">
        <v>7.0530449088574353E-6</v>
      </c>
      <c r="K7783">
        <v>2.5997171878795919</v>
      </c>
      <c r="L7783">
        <v>13.132954382913303</v>
      </c>
      <c r="M7783">
        <v>0</v>
      </c>
    </row>
    <row r="7784" spans="1:15" x14ac:dyDescent="0.15">
      <c r="A7784">
        <v>387</v>
      </c>
      <c r="B7784" t="s">
        <v>383</v>
      </c>
      <c r="C7784" t="s">
        <v>464</v>
      </c>
      <c r="D7784">
        <v>11</v>
      </c>
      <c r="E7784">
        <v>21430859.375</v>
      </c>
      <c r="F7784">
        <v>21457128.90625</v>
      </c>
      <c r="G7784">
        <v>21443994.140625</v>
      </c>
      <c r="H7784">
        <v>14016003.436895583</v>
      </c>
      <c r="I7784">
        <v>1.223673553744624E-7</v>
      </c>
      <c r="J7784">
        <v>6.9698393001845875E-6</v>
      </c>
      <c r="K7784">
        <v>1.5010306557265789</v>
      </c>
      <c r="L7784">
        <v>-34.639025990299601</v>
      </c>
      <c r="M7784">
        <v>0</v>
      </c>
    </row>
    <row r="7785" spans="1:15" x14ac:dyDescent="0.15">
      <c r="A7785">
        <v>387</v>
      </c>
      <c r="B7785" t="s">
        <v>383</v>
      </c>
      <c r="C7785" t="s">
        <v>464</v>
      </c>
      <c r="D7785">
        <v>12</v>
      </c>
      <c r="E7785">
        <v>21443994.140625</v>
      </c>
      <c r="F7785">
        <v>21457128.90625</v>
      </c>
      <c r="G7785">
        <v>21450561.5234375</v>
      </c>
      <c r="H7785">
        <v>19056225.428553529</v>
      </c>
      <c r="I7785">
        <v>1.6384286755582195E-7</v>
      </c>
      <c r="J7785">
        <v>7.0113148123659471E-6</v>
      </c>
      <c r="K7785">
        <v>2.0408084715075336</v>
      </c>
      <c r="L7785">
        <v>-11.162113832161692</v>
      </c>
      <c r="M7785">
        <v>0</v>
      </c>
    </row>
    <row r="7786" spans="1:15" x14ac:dyDescent="0.15">
      <c r="A7786">
        <v>387</v>
      </c>
      <c r="B7786" t="s">
        <v>383</v>
      </c>
      <c r="C7786" t="s">
        <v>464</v>
      </c>
      <c r="D7786">
        <v>13</v>
      </c>
      <c r="E7786">
        <v>21450561.5234375</v>
      </c>
      <c r="F7786">
        <v>21457128.90625</v>
      </c>
      <c r="G7786">
        <v>21453845.21484375</v>
      </c>
      <c r="H7786">
        <v>21643163.033347514</v>
      </c>
      <c r="I7786">
        <v>1.8467605819167707E-7</v>
      </c>
      <c r="J7786">
        <v>7.0321480030018022E-6</v>
      </c>
      <c r="K7786">
        <v>2.317854111994885</v>
      </c>
      <c r="L7786">
        <v>0.88244236223339578</v>
      </c>
      <c r="M7786">
        <v>0</v>
      </c>
    </row>
    <row r="7787" spans="1:15" x14ac:dyDescent="0.15">
      <c r="A7787">
        <v>387</v>
      </c>
      <c r="B7787" t="s">
        <v>383</v>
      </c>
      <c r="C7787" t="s">
        <v>465</v>
      </c>
      <c r="D7787">
        <v>13</v>
      </c>
      <c r="E7787">
        <v>21450561.5234375</v>
      </c>
      <c r="F7787">
        <v>21457128.90625</v>
      </c>
      <c r="G7787">
        <v>21453845.21484375</v>
      </c>
      <c r="H7787">
        <v>21643163.033347514</v>
      </c>
      <c r="I7787">
        <v>1.8467605819167707E-7</v>
      </c>
      <c r="J7787">
        <v>7.0321480030018022E-6</v>
      </c>
      <c r="K7787">
        <v>2.317854111994885</v>
      </c>
      <c r="L7787">
        <v>0.88244236223339578</v>
      </c>
      <c r="M7787">
        <v>0</v>
      </c>
      <c r="N7787" t="s">
        <v>466</v>
      </c>
      <c r="O7787" t="s">
        <v>467</v>
      </c>
    </row>
    <row r="7788" spans="1:15" x14ac:dyDescent="0.15">
      <c r="A7788">
        <v>388</v>
      </c>
      <c r="B7788" t="s">
        <v>384</v>
      </c>
      <c r="C7788" t="s">
        <v>461</v>
      </c>
      <c r="D7788">
        <v>0</v>
      </c>
      <c r="E7788">
        <v>100000</v>
      </c>
      <c r="F7788">
        <v>12000000</v>
      </c>
      <c r="G7788">
        <v>100000</v>
      </c>
      <c r="H7788">
        <v>1720.3730728076657</v>
      </c>
      <c r="I7788">
        <v>-3.7724268902999463E-5</v>
      </c>
      <c r="J7788">
        <v>-2.8508270662433264E-5</v>
      </c>
      <c r="K7788">
        <v>4.7135308638008617E-4</v>
      </c>
      <c r="L7788">
        <v>-98.279626927192339</v>
      </c>
      <c r="M7788">
        <v>0</v>
      </c>
      <c r="O7788" t="s">
        <v>462</v>
      </c>
    </row>
    <row r="7789" spans="1:15" x14ac:dyDescent="0.15">
      <c r="A7789">
        <v>388</v>
      </c>
      <c r="B7789" t="s">
        <v>384</v>
      </c>
      <c r="C7789" t="s">
        <v>461</v>
      </c>
      <c r="D7789">
        <v>0</v>
      </c>
      <c r="E7789">
        <v>100000</v>
      </c>
      <c r="F7789">
        <v>12000000</v>
      </c>
      <c r="G7789">
        <v>12000000</v>
      </c>
      <c r="H7789">
        <v>6.7462877511293962E+18</v>
      </c>
      <c r="I7789">
        <v>536.8709127840018</v>
      </c>
      <c r="J7789">
        <v>536.87092200000006</v>
      </c>
      <c r="K7789">
        <v>1848368591304.1003</v>
      </c>
      <c r="L7789">
        <v>56219064592644.969</v>
      </c>
      <c r="M7789">
        <v>5</v>
      </c>
      <c r="O7789" t="s">
        <v>463</v>
      </c>
    </row>
    <row r="7790" spans="1:15" x14ac:dyDescent="0.15">
      <c r="A7790">
        <v>388</v>
      </c>
      <c r="B7790" t="s">
        <v>384</v>
      </c>
      <c r="C7790" t="s">
        <v>464</v>
      </c>
      <c r="D7790">
        <v>1</v>
      </c>
      <c r="E7790">
        <v>100000</v>
      </c>
      <c r="F7790">
        <v>12000000</v>
      </c>
      <c r="G7790">
        <v>6050000</v>
      </c>
      <c r="H7790">
        <v>29521803645.416565</v>
      </c>
      <c r="I7790">
        <v>6.4651562726913788E-5</v>
      </c>
      <c r="J7790">
        <v>7.386756096747999E-5</v>
      </c>
      <c r="K7790">
        <v>8088.474229060238</v>
      </c>
      <c r="L7790">
        <v>487863.69661845564</v>
      </c>
      <c r="M7790">
        <v>0</v>
      </c>
    </row>
    <row r="7791" spans="1:15" x14ac:dyDescent="0.15">
      <c r="A7791">
        <v>388</v>
      </c>
      <c r="B7791" t="s">
        <v>384</v>
      </c>
      <c r="C7791" t="s">
        <v>464</v>
      </c>
      <c r="D7791">
        <v>2</v>
      </c>
      <c r="E7791">
        <v>100000</v>
      </c>
      <c r="F7791">
        <v>6050000</v>
      </c>
      <c r="G7791">
        <v>3075000</v>
      </c>
      <c r="H7791">
        <v>-7981.4932772482516</v>
      </c>
      <c r="I7791">
        <v>-2.0824520481164504E-5</v>
      </c>
      <c r="J7791">
        <v>-1.1608522240598305E-5</v>
      </c>
      <c r="K7791">
        <v>-2.1867939865003153E-3</v>
      </c>
      <c r="L7791">
        <v>-100.25956075698369</v>
      </c>
      <c r="M7791">
        <v>0</v>
      </c>
    </row>
    <row r="7792" spans="1:15" x14ac:dyDescent="0.15">
      <c r="A7792">
        <v>388</v>
      </c>
      <c r="B7792" t="s">
        <v>384</v>
      </c>
      <c r="C7792" t="s">
        <v>464</v>
      </c>
      <c r="D7792">
        <v>3</v>
      </c>
      <c r="E7792">
        <v>3075000</v>
      </c>
      <c r="F7792">
        <v>6050000</v>
      </c>
      <c r="G7792">
        <v>4562500</v>
      </c>
      <c r="H7792">
        <v>-42465.259205690374</v>
      </c>
      <c r="I7792">
        <v>-1.2312132022873338E-5</v>
      </c>
      <c r="J7792">
        <v>-3.0961337823071412E-6</v>
      </c>
      <c r="K7792">
        <v>-1.1634761847246308E-2</v>
      </c>
      <c r="L7792">
        <v>-100.93074540724801</v>
      </c>
      <c r="M7792">
        <v>0</v>
      </c>
    </row>
    <row r="7793" spans="1:15" x14ac:dyDescent="0.15">
      <c r="A7793">
        <v>388</v>
      </c>
      <c r="B7793" t="s">
        <v>384</v>
      </c>
      <c r="C7793" t="s">
        <v>464</v>
      </c>
      <c r="D7793">
        <v>4</v>
      </c>
      <c r="E7793">
        <v>4562500</v>
      </c>
      <c r="F7793">
        <v>6050000</v>
      </c>
      <c r="G7793">
        <v>5306250</v>
      </c>
      <c r="H7793">
        <v>-274005.50689871958</v>
      </c>
      <c r="I7793">
        <v>-7.9882595335420662E-6</v>
      </c>
      <c r="J7793">
        <v>1.227738707024132E-6</v>
      </c>
      <c r="K7793">
        <v>-7.507286843956E-2</v>
      </c>
      <c r="L7793">
        <v>-105.16382580727858</v>
      </c>
      <c r="M7793">
        <v>0</v>
      </c>
    </row>
    <row r="7794" spans="1:15" x14ac:dyDescent="0.15">
      <c r="A7794">
        <v>388</v>
      </c>
      <c r="B7794" t="s">
        <v>384</v>
      </c>
      <c r="C7794" t="s">
        <v>464</v>
      </c>
      <c r="D7794">
        <v>5</v>
      </c>
      <c r="E7794">
        <v>5306250</v>
      </c>
      <c r="F7794">
        <v>6050000</v>
      </c>
      <c r="G7794">
        <v>5678125</v>
      </c>
      <c r="H7794">
        <v>-23830425.416306794</v>
      </c>
      <c r="I7794">
        <v>-3.7808562277040049E-6</v>
      </c>
      <c r="J7794">
        <v>5.4351420128621925E-6</v>
      </c>
      <c r="K7794">
        <v>-6.5291329812521619</v>
      </c>
      <c r="L7794">
        <v>-519.68828471206245</v>
      </c>
      <c r="M7794">
        <v>0</v>
      </c>
    </row>
    <row r="7795" spans="1:15" x14ac:dyDescent="0.15">
      <c r="A7795">
        <v>388</v>
      </c>
      <c r="B7795" t="s">
        <v>384</v>
      </c>
      <c r="C7795" t="s">
        <v>464</v>
      </c>
      <c r="D7795">
        <v>6</v>
      </c>
      <c r="E7795">
        <v>5678125</v>
      </c>
      <c r="F7795">
        <v>6050000</v>
      </c>
      <c r="G7795">
        <v>5864062.5</v>
      </c>
      <c r="H7795">
        <v>1161122440.9639401</v>
      </c>
      <c r="I7795">
        <v>5.7139191501033116E-6</v>
      </c>
      <c r="J7795">
        <v>1.4929917390669509E-5</v>
      </c>
      <c r="K7795">
        <v>318.12788450608321</v>
      </c>
      <c r="L7795">
        <v>19700.649139806068</v>
      </c>
      <c r="M7795">
        <v>0</v>
      </c>
    </row>
    <row r="7796" spans="1:15" x14ac:dyDescent="0.15">
      <c r="A7796">
        <v>388</v>
      </c>
      <c r="B7796" t="s">
        <v>384</v>
      </c>
      <c r="C7796" t="s">
        <v>464</v>
      </c>
      <c r="D7796">
        <v>7</v>
      </c>
      <c r="E7796">
        <v>5678125</v>
      </c>
      <c r="F7796">
        <v>5864062.5</v>
      </c>
      <c r="G7796">
        <v>5771093.75</v>
      </c>
      <c r="H7796">
        <v>-71300657.415251687</v>
      </c>
      <c r="I7796">
        <v>-1.2221397870428092E-6</v>
      </c>
      <c r="J7796">
        <v>7.9938584535233882E-6</v>
      </c>
      <c r="K7796">
        <v>-19.535172611577689</v>
      </c>
      <c r="L7796">
        <v>-1335.4791050700171</v>
      </c>
      <c r="M7796">
        <v>0</v>
      </c>
    </row>
    <row r="7797" spans="1:15" x14ac:dyDescent="0.15">
      <c r="A7797">
        <v>388</v>
      </c>
      <c r="B7797" t="s">
        <v>384</v>
      </c>
      <c r="C7797" t="s">
        <v>464</v>
      </c>
      <c r="D7797">
        <v>8</v>
      </c>
      <c r="E7797">
        <v>5771093.75</v>
      </c>
      <c r="F7797">
        <v>5864062.5</v>
      </c>
      <c r="G7797">
        <v>5817578.125</v>
      </c>
      <c r="H7797">
        <v>86197312.35861662</v>
      </c>
      <c r="I7797">
        <v>8.1034005450489043E-7</v>
      </c>
      <c r="J7797">
        <v>1.0026338295071088E-5</v>
      </c>
      <c r="K7797">
        <v>23.616603782105681</v>
      </c>
      <c r="L7797">
        <v>1381.6700439002118</v>
      </c>
      <c r="M7797">
        <v>0</v>
      </c>
    </row>
    <row r="7798" spans="1:15" x14ac:dyDescent="0.15">
      <c r="A7798">
        <v>388</v>
      </c>
      <c r="B7798" t="s">
        <v>384</v>
      </c>
      <c r="C7798" t="s">
        <v>464</v>
      </c>
      <c r="D7798">
        <v>9</v>
      </c>
      <c r="E7798">
        <v>5771093.75</v>
      </c>
      <c r="F7798">
        <v>5817578.125</v>
      </c>
      <c r="G7798">
        <v>5794335.9375</v>
      </c>
      <c r="H7798">
        <v>-31606908.970153295</v>
      </c>
      <c r="I7798">
        <v>-4.0594206782049882E-7</v>
      </c>
      <c r="J7798">
        <v>8.8100561727456986E-6</v>
      </c>
      <c r="K7798">
        <v>-8.6597577755053337</v>
      </c>
      <c r="L7798">
        <v>-645.47940110959939</v>
      </c>
      <c r="M7798">
        <v>0</v>
      </c>
    </row>
    <row r="7799" spans="1:15" x14ac:dyDescent="0.15">
      <c r="A7799">
        <v>388</v>
      </c>
      <c r="B7799" t="s">
        <v>384</v>
      </c>
      <c r="C7799" t="s">
        <v>464</v>
      </c>
      <c r="D7799">
        <v>10</v>
      </c>
      <c r="E7799">
        <v>5794335.9375</v>
      </c>
      <c r="F7799">
        <v>5817578.125</v>
      </c>
      <c r="G7799">
        <v>5805957.03125</v>
      </c>
      <c r="H7799">
        <v>2988297.0927906521</v>
      </c>
      <c r="I7799">
        <v>3.3852492341847928E-8</v>
      </c>
      <c r="J7799">
        <v>9.2498507329080453E-6</v>
      </c>
      <c r="K7799">
        <v>0.81874279478738676</v>
      </c>
      <c r="L7799">
        <v>-48.530499335313145</v>
      </c>
      <c r="M7799">
        <v>0</v>
      </c>
    </row>
    <row r="7800" spans="1:15" x14ac:dyDescent="0.15">
      <c r="A7800">
        <v>388</v>
      </c>
      <c r="B7800" t="s">
        <v>384</v>
      </c>
      <c r="C7800" t="s">
        <v>464</v>
      </c>
      <c r="D7800">
        <v>11</v>
      </c>
      <c r="E7800">
        <v>5805957.03125</v>
      </c>
      <c r="F7800">
        <v>5817578.125</v>
      </c>
      <c r="G7800">
        <v>5811767.578125</v>
      </c>
      <c r="H7800">
        <v>30801272.797619428</v>
      </c>
      <c r="I7800">
        <v>3.2394445428040781E-7</v>
      </c>
      <c r="J7800">
        <v>9.5399426948466052E-6</v>
      </c>
      <c r="K7800">
        <v>8.439027108171917</v>
      </c>
      <c r="L7800">
        <v>429.98115261100264</v>
      </c>
      <c r="M7800">
        <v>0</v>
      </c>
    </row>
    <row r="7801" spans="1:15" x14ac:dyDescent="0.15">
      <c r="A7801">
        <v>388</v>
      </c>
      <c r="B7801" t="s">
        <v>384</v>
      </c>
      <c r="C7801" t="s">
        <v>464</v>
      </c>
      <c r="D7801">
        <v>12</v>
      </c>
      <c r="E7801">
        <v>5805957.03125</v>
      </c>
      <c r="F7801">
        <v>5811767.578125</v>
      </c>
      <c r="G7801">
        <v>5808862.3046875</v>
      </c>
      <c r="H7801">
        <v>13394724.465380512</v>
      </c>
      <c r="I7801">
        <v>1.4728799260484835E-7</v>
      </c>
      <c r="J7801">
        <v>9.3632862331710457E-6</v>
      </c>
      <c r="K7801">
        <v>3.6699276556706528</v>
      </c>
      <c r="L7801">
        <v>130.59118572274556</v>
      </c>
      <c r="M7801">
        <v>0</v>
      </c>
    </row>
    <row r="7802" spans="1:15" x14ac:dyDescent="0.15">
      <c r="A7802">
        <v>388</v>
      </c>
      <c r="B7802" t="s">
        <v>384</v>
      </c>
      <c r="C7802" t="s">
        <v>464</v>
      </c>
      <c r="D7802">
        <v>13</v>
      </c>
      <c r="E7802">
        <v>5805957.03125</v>
      </c>
      <c r="F7802">
        <v>5808862.3046875</v>
      </c>
      <c r="G7802">
        <v>5807409.66796875</v>
      </c>
      <c r="H7802">
        <v>8099598.4464303721</v>
      </c>
      <c r="I7802">
        <v>9.0392238571481294E-8</v>
      </c>
      <c r="J7802">
        <v>9.3063904791376787E-6</v>
      </c>
      <c r="K7802">
        <v>2.2191528026730083</v>
      </c>
      <c r="L7802">
        <v>39.470072020308457</v>
      </c>
      <c r="M7802">
        <v>0</v>
      </c>
    </row>
    <row r="7803" spans="1:15" x14ac:dyDescent="0.15">
      <c r="A7803">
        <v>388</v>
      </c>
      <c r="B7803" t="s">
        <v>384</v>
      </c>
      <c r="C7803" t="s">
        <v>464</v>
      </c>
      <c r="D7803">
        <v>14</v>
      </c>
      <c r="E7803">
        <v>5805957.03125</v>
      </c>
      <c r="F7803">
        <v>5807409.66796875</v>
      </c>
      <c r="G7803">
        <v>5806683.349609375</v>
      </c>
      <c r="H7803">
        <v>5521162.6295905327</v>
      </c>
      <c r="I7803">
        <v>6.2078262000841877E-8</v>
      </c>
      <c r="J7803">
        <v>9.2780765025670393E-6</v>
      </c>
      <c r="K7803">
        <v>1.5127050562449922</v>
      </c>
      <c r="L7803">
        <v>-4.9171050465159203</v>
      </c>
      <c r="M7803">
        <v>0</v>
      </c>
    </row>
    <row r="7804" spans="1:15" x14ac:dyDescent="0.15">
      <c r="A7804">
        <v>388</v>
      </c>
      <c r="B7804" t="s">
        <v>384</v>
      </c>
      <c r="C7804" t="s">
        <v>464</v>
      </c>
      <c r="D7804">
        <v>15</v>
      </c>
      <c r="E7804">
        <v>5806683.349609375</v>
      </c>
      <c r="F7804">
        <v>5807409.66796875</v>
      </c>
      <c r="G7804">
        <v>5807046.5087890625</v>
      </c>
      <c r="H7804">
        <v>6804675.0501249842</v>
      </c>
      <c r="I7804">
        <v>7.6224336812834398E-8</v>
      </c>
      <c r="J7804">
        <v>9.2922225773790318E-6</v>
      </c>
      <c r="K7804">
        <v>1.8643657224043058</v>
      </c>
      <c r="L7804">
        <v>17.179620308292591</v>
      </c>
      <c r="M7804">
        <v>0</v>
      </c>
    </row>
    <row r="7805" spans="1:15" x14ac:dyDescent="0.15">
      <c r="A7805">
        <v>388</v>
      </c>
      <c r="B7805" t="s">
        <v>384</v>
      </c>
      <c r="C7805" t="s">
        <v>464</v>
      </c>
      <c r="D7805">
        <v>16</v>
      </c>
      <c r="E7805">
        <v>5806683.349609375</v>
      </c>
      <c r="F7805">
        <v>5807046.5087890625</v>
      </c>
      <c r="G7805">
        <v>5806864.9291992188</v>
      </c>
      <c r="H7805">
        <v>6161491.3576051928</v>
      </c>
      <c r="I7805">
        <v>6.9148532339230107E-8</v>
      </c>
      <c r="J7805">
        <v>9.2851467729054275E-6</v>
      </c>
      <c r="K7805">
        <v>1.6881442833627303</v>
      </c>
      <c r="L7805">
        <v>6.1070204444186711</v>
      </c>
      <c r="M7805">
        <v>0</v>
      </c>
    </row>
    <row r="7806" spans="1:15" x14ac:dyDescent="0.15">
      <c r="A7806">
        <v>388</v>
      </c>
      <c r="B7806" t="s">
        <v>384</v>
      </c>
      <c r="C7806" t="s">
        <v>464</v>
      </c>
      <c r="D7806">
        <v>17</v>
      </c>
      <c r="E7806">
        <v>5806683.349609375</v>
      </c>
      <c r="F7806">
        <v>5806864.9291992188</v>
      </c>
      <c r="G7806">
        <v>5806774.1394042969</v>
      </c>
      <c r="H7806">
        <v>5840939.2932724543</v>
      </c>
      <c r="I7806">
        <v>6.5612361624434493E-8</v>
      </c>
      <c r="J7806">
        <v>9.2816106021906319E-6</v>
      </c>
      <c r="K7806">
        <v>1.6003184464806413</v>
      </c>
      <c r="L7806">
        <v>0.58836719059409359</v>
      </c>
      <c r="M7806">
        <v>0</v>
      </c>
    </row>
    <row r="7807" spans="1:15" x14ac:dyDescent="0.15">
      <c r="A7807">
        <v>388</v>
      </c>
      <c r="B7807" t="s">
        <v>384</v>
      </c>
      <c r="C7807" t="s">
        <v>465</v>
      </c>
      <c r="D7807">
        <v>17</v>
      </c>
      <c r="E7807">
        <v>5806683.349609375</v>
      </c>
      <c r="F7807">
        <v>5806864.9291992188</v>
      </c>
      <c r="G7807">
        <v>5806774.1394042969</v>
      </c>
      <c r="H7807">
        <v>5840939.2932724543</v>
      </c>
      <c r="I7807">
        <v>6.5612361624434493E-8</v>
      </c>
      <c r="J7807">
        <v>9.2816106021906319E-6</v>
      </c>
      <c r="K7807">
        <v>1.6003184464806413</v>
      </c>
      <c r="L7807">
        <v>0.58836719059409359</v>
      </c>
      <c r="M7807">
        <v>0</v>
      </c>
      <c r="N7807" t="s">
        <v>466</v>
      </c>
      <c r="O7807" t="s">
        <v>467</v>
      </c>
    </row>
    <row r="7808" spans="1:15" x14ac:dyDescent="0.15">
      <c r="A7808">
        <v>389</v>
      </c>
      <c r="B7808" t="s">
        <v>385</v>
      </c>
      <c r="C7808" t="s">
        <v>461</v>
      </c>
      <c r="D7808">
        <v>0</v>
      </c>
      <c r="E7808">
        <v>100000</v>
      </c>
      <c r="F7808">
        <v>12000000</v>
      </c>
      <c r="G7808">
        <v>100000</v>
      </c>
      <c r="H7808">
        <v>-3194.7766795680936</v>
      </c>
      <c r="I7808">
        <v>-2.3096096113848234E-5</v>
      </c>
      <c r="J7808">
        <v>-1.6248624169038108E-5</v>
      </c>
      <c r="K7808">
        <v>-4.2552063585938894E-4</v>
      </c>
      <c r="L7808">
        <v>-103.19477667956809</v>
      </c>
      <c r="M7808">
        <v>0</v>
      </c>
      <c r="O7808" t="s">
        <v>462</v>
      </c>
    </row>
    <row r="7809" spans="1:15" x14ac:dyDescent="0.15">
      <c r="A7809">
        <v>389</v>
      </c>
      <c r="B7809" t="s">
        <v>385</v>
      </c>
      <c r="C7809" t="s">
        <v>461</v>
      </c>
      <c r="D7809">
        <v>0</v>
      </c>
      <c r="E7809">
        <v>100000</v>
      </c>
      <c r="F7809">
        <v>12000000</v>
      </c>
      <c r="G7809">
        <v>12000000</v>
      </c>
      <c r="H7809">
        <v>-28739.039696081465</v>
      </c>
      <c r="I7809">
        <v>-1.0663862792214111E-5</v>
      </c>
      <c r="J7809">
        <v>-3.8163908474039847E-6</v>
      </c>
      <c r="K7809">
        <v>-3.8278276299168641E-3</v>
      </c>
      <c r="L7809">
        <v>-100.23949199746734</v>
      </c>
      <c r="M7809">
        <v>0</v>
      </c>
      <c r="O7809" t="s">
        <v>463</v>
      </c>
    </row>
    <row r="7810" spans="1:15" x14ac:dyDescent="0.15">
      <c r="A7810">
        <v>389</v>
      </c>
      <c r="B7810" t="s">
        <v>385</v>
      </c>
      <c r="C7810" t="s">
        <v>461</v>
      </c>
      <c r="D7810">
        <v>1</v>
      </c>
      <c r="E7810">
        <v>100000</v>
      </c>
      <c r="F7810">
        <v>18000000</v>
      </c>
      <c r="G7810">
        <v>18000000</v>
      </c>
      <c r="H7810">
        <v>-15312584.400833784</v>
      </c>
      <c r="I7810">
        <v>-2.9994054557173645E-6</v>
      </c>
      <c r="J7810">
        <v>3.8480664890927606E-6</v>
      </c>
      <c r="K7810">
        <v>-2.0395230416462895</v>
      </c>
      <c r="L7810">
        <v>-185.06991333796546</v>
      </c>
      <c r="M7810">
        <v>0</v>
      </c>
      <c r="O7810" t="s">
        <v>468</v>
      </c>
    </row>
    <row r="7811" spans="1:15" x14ac:dyDescent="0.15">
      <c r="A7811">
        <v>389</v>
      </c>
      <c r="B7811" t="s">
        <v>385</v>
      </c>
      <c r="C7811" t="s">
        <v>461</v>
      </c>
      <c r="D7811">
        <v>2</v>
      </c>
      <c r="E7811">
        <v>100000</v>
      </c>
      <c r="F7811">
        <v>27000000</v>
      </c>
      <c r="G7811">
        <v>27000000</v>
      </c>
      <c r="H7811">
        <v>1.4799746277291423E+18</v>
      </c>
      <c r="I7811">
        <v>93.262834913170877</v>
      </c>
      <c r="J7811">
        <v>93.262841760642829</v>
      </c>
      <c r="K7811">
        <v>197121679482.21194</v>
      </c>
      <c r="L7811">
        <v>5481387510007.9346</v>
      </c>
      <c r="M7811">
        <v>0</v>
      </c>
      <c r="O7811" t="s">
        <v>471</v>
      </c>
    </row>
    <row r="7812" spans="1:15" x14ac:dyDescent="0.15">
      <c r="A7812">
        <v>389</v>
      </c>
      <c r="B7812" t="s">
        <v>385</v>
      </c>
      <c r="C7812" t="s">
        <v>464</v>
      </c>
      <c r="D7812">
        <v>1</v>
      </c>
      <c r="E7812">
        <v>100000</v>
      </c>
      <c r="F7812">
        <v>27000000</v>
      </c>
      <c r="G7812">
        <v>13550000</v>
      </c>
      <c r="H7812">
        <v>-51771.634579262056</v>
      </c>
      <c r="I7812">
        <v>-9.0063217782954879E-6</v>
      </c>
      <c r="J7812">
        <v>-2.158849833485362E-6</v>
      </c>
      <c r="K7812">
        <v>-6.8955989964925406E-3</v>
      </c>
      <c r="L7812">
        <v>-100.3820784839798</v>
      </c>
      <c r="M7812">
        <v>0</v>
      </c>
    </row>
    <row r="7813" spans="1:15" x14ac:dyDescent="0.15">
      <c r="A7813">
        <v>389</v>
      </c>
      <c r="B7813" t="s">
        <v>385</v>
      </c>
      <c r="C7813" t="s">
        <v>464</v>
      </c>
      <c r="D7813">
        <v>2</v>
      </c>
      <c r="E7813">
        <v>13550000</v>
      </c>
      <c r="F7813">
        <v>27000000</v>
      </c>
      <c r="G7813">
        <v>20275000</v>
      </c>
      <c r="H7813">
        <v>109345299633.49863</v>
      </c>
      <c r="I7813">
        <v>1.1931097274831389E-4</v>
      </c>
      <c r="J7813">
        <v>1.2615844469312401E-4</v>
      </c>
      <c r="K7813">
        <v>14563.985559883335</v>
      </c>
      <c r="L7813">
        <v>539210.97229839023</v>
      </c>
      <c r="M7813">
        <v>0</v>
      </c>
    </row>
    <row r="7814" spans="1:15" x14ac:dyDescent="0.15">
      <c r="A7814">
        <v>389</v>
      </c>
      <c r="B7814" t="s">
        <v>385</v>
      </c>
      <c r="C7814" t="s">
        <v>464</v>
      </c>
      <c r="D7814">
        <v>3</v>
      </c>
      <c r="E7814">
        <v>13550000</v>
      </c>
      <c r="F7814">
        <v>20275000</v>
      </c>
      <c r="G7814">
        <v>16912500</v>
      </c>
      <c r="H7814">
        <v>-536738.36990750884</v>
      </c>
      <c r="I7814">
        <v>-5.3411085571997075E-6</v>
      </c>
      <c r="J7814">
        <v>1.5063633876104178E-6</v>
      </c>
      <c r="K7814">
        <v>-7.1489582953902078E-2</v>
      </c>
      <c r="L7814">
        <v>-103.17361933426464</v>
      </c>
      <c r="M7814">
        <v>0</v>
      </c>
    </row>
    <row r="7815" spans="1:15" x14ac:dyDescent="0.15">
      <c r="A7815">
        <v>389</v>
      </c>
      <c r="B7815" t="s">
        <v>385</v>
      </c>
      <c r="C7815" t="s">
        <v>464</v>
      </c>
      <c r="D7815">
        <v>4</v>
      </c>
      <c r="E7815">
        <v>16912500</v>
      </c>
      <c r="F7815">
        <v>20275000</v>
      </c>
      <c r="G7815">
        <v>18593750</v>
      </c>
      <c r="H7815">
        <v>-26348512.376140635</v>
      </c>
      <c r="I7815">
        <v>-2.6942546144018973E-7</v>
      </c>
      <c r="J7815">
        <v>6.5780464833699354E-6</v>
      </c>
      <c r="K7815">
        <v>-3.5094270632274949</v>
      </c>
      <c r="L7815">
        <v>-241.70628504815133</v>
      </c>
      <c r="M7815">
        <v>0</v>
      </c>
    </row>
    <row r="7816" spans="1:15" x14ac:dyDescent="0.15">
      <c r="A7816">
        <v>389</v>
      </c>
      <c r="B7816" t="s">
        <v>385</v>
      </c>
      <c r="C7816" t="s">
        <v>464</v>
      </c>
      <c r="D7816">
        <v>5</v>
      </c>
      <c r="E7816">
        <v>18593750</v>
      </c>
      <c r="F7816">
        <v>20275000</v>
      </c>
      <c r="G7816">
        <v>19434375</v>
      </c>
      <c r="H7816">
        <v>8893900383.8418159</v>
      </c>
      <c r="I7816">
        <v>1.8768534944750227E-5</v>
      </c>
      <c r="J7816">
        <v>2.561600688956035E-5</v>
      </c>
      <c r="K7816">
        <v>1184.6017816538181</v>
      </c>
      <c r="L7816">
        <v>45663.758205971717</v>
      </c>
      <c r="M7816">
        <v>0</v>
      </c>
    </row>
    <row r="7817" spans="1:15" x14ac:dyDescent="0.15">
      <c r="A7817">
        <v>389</v>
      </c>
      <c r="B7817" t="s">
        <v>385</v>
      </c>
      <c r="C7817" t="s">
        <v>464</v>
      </c>
      <c r="D7817">
        <v>6</v>
      </c>
      <c r="E7817">
        <v>18593750</v>
      </c>
      <c r="F7817">
        <v>19434375</v>
      </c>
      <c r="G7817">
        <v>19014062.5</v>
      </c>
      <c r="H7817">
        <v>1425640137.0677776</v>
      </c>
      <c r="I7817">
        <v>4.7624427311242255E-6</v>
      </c>
      <c r="J7817">
        <v>1.1609914675934351E-5</v>
      </c>
      <c r="K7817">
        <v>189.88472700187594</v>
      </c>
      <c r="L7817">
        <v>7397.8197692774893</v>
      </c>
      <c r="M7817">
        <v>0</v>
      </c>
    </row>
    <row r="7818" spans="1:15" x14ac:dyDescent="0.15">
      <c r="A7818">
        <v>389</v>
      </c>
      <c r="B7818" t="s">
        <v>385</v>
      </c>
      <c r="C7818" t="s">
        <v>464</v>
      </c>
      <c r="D7818">
        <v>7</v>
      </c>
      <c r="E7818">
        <v>18593750</v>
      </c>
      <c r="F7818">
        <v>19014062.5</v>
      </c>
      <c r="G7818">
        <v>18803906.25</v>
      </c>
      <c r="H7818">
        <v>176753493.51751265</v>
      </c>
      <c r="I7818">
        <v>1.1268779397649638E-6</v>
      </c>
      <c r="J7818">
        <v>7.9743498845750889E-6</v>
      </c>
      <c r="K7818">
        <v>23.542258660191678</v>
      </c>
      <c r="L7818">
        <v>839.98284807186087</v>
      </c>
      <c r="M7818">
        <v>0</v>
      </c>
    </row>
    <row r="7819" spans="1:15" x14ac:dyDescent="0.15">
      <c r="A7819">
        <v>389</v>
      </c>
      <c r="B7819" t="s">
        <v>385</v>
      </c>
      <c r="C7819" t="s">
        <v>464</v>
      </c>
      <c r="D7819">
        <v>8</v>
      </c>
      <c r="E7819">
        <v>18593750</v>
      </c>
      <c r="F7819">
        <v>18803906.25</v>
      </c>
      <c r="G7819">
        <v>18698828.125</v>
      </c>
      <c r="H7819">
        <v>49683089.68654424</v>
      </c>
      <c r="I7819">
        <v>3.9402423153465003E-7</v>
      </c>
      <c r="J7819">
        <v>7.2414961763447752E-6</v>
      </c>
      <c r="K7819">
        <v>6.617420256659523</v>
      </c>
      <c r="L7819">
        <v>165.70162233920334</v>
      </c>
      <c r="M7819">
        <v>0</v>
      </c>
    </row>
    <row r="7820" spans="1:15" x14ac:dyDescent="0.15">
      <c r="A7820">
        <v>389</v>
      </c>
      <c r="B7820" t="s">
        <v>385</v>
      </c>
      <c r="C7820" t="s">
        <v>464</v>
      </c>
      <c r="D7820">
        <v>9</v>
      </c>
      <c r="E7820">
        <v>18593750</v>
      </c>
      <c r="F7820">
        <v>18698828.125</v>
      </c>
      <c r="G7820">
        <v>18646289.0625</v>
      </c>
      <c r="H7820">
        <v>6036758.5405381033</v>
      </c>
      <c r="I7820">
        <v>5.4079490422824416E-8</v>
      </c>
      <c r="J7820">
        <v>6.9015514352329496E-6</v>
      </c>
      <c r="K7820">
        <v>0.80405160996938463</v>
      </c>
      <c r="L7820">
        <v>-67.624879565560448</v>
      </c>
      <c r="M7820">
        <v>0</v>
      </c>
    </row>
    <row r="7821" spans="1:15" x14ac:dyDescent="0.15">
      <c r="A7821">
        <v>389</v>
      </c>
      <c r="B7821" t="s">
        <v>385</v>
      </c>
      <c r="C7821" t="s">
        <v>464</v>
      </c>
      <c r="D7821">
        <v>10</v>
      </c>
      <c r="E7821">
        <v>18646289.0625</v>
      </c>
      <c r="F7821">
        <v>18698828.125</v>
      </c>
      <c r="G7821">
        <v>18672558.59375</v>
      </c>
      <c r="H7821">
        <v>26361957.172071893</v>
      </c>
      <c r="I7821">
        <v>2.2193662710918883E-7</v>
      </c>
      <c r="J7821">
        <v>7.069408571919314E-6</v>
      </c>
      <c r="K7821">
        <v>3.5112178106528962</v>
      </c>
      <c r="L7821">
        <v>41.180208591744119</v>
      </c>
      <c r="M7821">
        <v>0</v>
      </c>
    </row>
    <row r="7822" spans="1:15" x14ac:dyDescent="0.15">
      <c r="A7822">
        <v>389</v>
      </c>
      <c r="B7822" t="s">
        <v>385</v>
      </c>
      <c r="C7822" t="s">
        <v>464</v>
      </c>
      <c r="D7822">
        <v>11</v>
      </c>
      <c r="E7822">
        <v>18646289.0625</v>
      </c>
      <c r="F7822">
        <v>18672558.59375</v>
      </c>
      <c r="G7822">
        <v>18659423.828125</v>
      </c>
      <c r="H7822">
        <v>15836308.314175025</v>
      </c>
      <c r="I7822">
        <v>1.3748604817762128E-7</v>
      </c>
      <c r="J7822">
        <v>6.9849579929877464E-6</v>
      </c>
      <c r="K7822">
        <v>2.1092791951968595</v>
      </c>
      <c r="L7822">
        <v>-15.129703574741393</v>
      </c>
      <c r="M7822">
        <v>0</v>
      </c>
    </row>
    <row r="7823" spans="1:15" x14ac:dyDescent="0.15">
      <c r="A7823">
        <v>389</v>
      </c>
      <c r="B7823" t="s">
        <v>385</v>
      </c>
      <c r="C7823" t="s">
        <v>464</v>
      </c>
      <c r="D7823">
        <v>12</v>
      </c>
      <c r="E7823">
        <v>18659423.828125</v>
      </c>
      <c r="F7823">
        <v>18672558.59375</v>
      </c>
      <c r="G7823">
        <v>18665991.2109375</v>
      </c>
      <c r="H7823">
        <v>21006936.90113068</v>
      </c>
      <c r="I7823">
        <v>1.7957984977481662E-7</v>
      </c>
      <c r="J7823">
        <v>7.0270517945849418E-6</v>
      </c>
      <c r="K7823">
        <v>2.7979686983428365</v>
      </c>
      <c r="L7823">
        <v>12.541234289350156</v>
      </c>
      <c r="M7823">
        <v>0</v>
      </c>
    </row>
    <row r="7824" spans="1:15" x14ac:dyDescent="0.15">
      <c r="A7824">
        <v>389</v>
      </c>
      <c r="B7824" t="s">
        <v>385</v>
      </c>
      <c r="C7824" t="s">
        <v>464</v>
      </c>
      <c r="D7824">
        <v>13</v>
      </c>
      <c r="E7824">
        <v>18659423.828125</v>
      </c>
      <c r="F7824">
        <v>18665991.2109375</v>
      </c>
      <c r="G7824">
        <v>18662707.51953125</v>
      </c>
      <c r="H7824">
        <v>18398737.204512645</v>
      </c>
      <c r="I7824">
        <v>1.5850006484081452E-7</v>
      </c>
      <c r="J7824">
        <v>7.0059720096509397E-6</v>
      </c>
      <c r="K7824">
        <v>2.4505757802552997</v>
      </c>
      <c r="L7824">
        <v>-1.4144266834935404</v>
      </c>
      <c r="M7824">
        <v>0</v>
      </c>
    </row>
    <row r="7825" spans="1:15" x14ac:dyDescent="0.15">
      <c r="A7825">
        <v>389</v>
      </c>
      <c r="B7825" t="s">
        <v>385</v>
      </c>
      <c r="C7825" t="s">
        <v>464</v>
      </c>
      <c r="D7825">
        <v>14</v>
      </c>
      <c r="E7825">
        <v>18662707.51953125</v>
      </c>
      <c r="F7825">
        <v>18665991.2109375</v>
      </c>
      <c r="G7825">
        <v>18664349.365234375</v>
      </c>
      <c r="H7825">
        <v>19697130.016289927</v>
      </c>
      <c r="I7825">
        <v>1.6903201882796231E-7</v>
      </c>
      <c r="J7825">
        <v>7.0165039636380874E-6</v>
      </c>
      <c r="K7825">
        <v>2.6235121042231526</v>
      </c>
      <c r="L7825">
        <v>5.5334404154440398</v>
      </c>
      <c r="M7825">
        <v>0</v>
      </c>
    </row>
    <row r="7826" spans="1:15" x14ac:dyDescent="0.15">
      <c r="A7826">
        <v>389</v>
      </c>
      <c r="B7826" t="s">
        <v>385</v>
      </c>
      <c r="C7826" t="s">
        <v>464</v>
      </c>
      <c r="D7826">
        <v>15</v>
      </c>
      <c r="E7826">
        <v>18662707.51953125</v>
      </c>
      <c r="F7826">
        <v>18664349.365234375</v>
      </c>
      <c r="G7826">
        <v>18663528.442382813</v>
      </c>
      <c r="H7826">
        <v>19046517.946564011</v>
      </c>
      <c r="I7826">
        <v>1.637641270540331E-7</v>
      </c>
      <c r="J7826">
        <v>7.0112360718641582E-6</v>
      </c>
      <c r="K7826">
        <v>2.5368553862816055</v>
      </c>
      <c r="L7826">
        <v>2.0520744797188075</v>
      </c>
      <c r="M7826">
        <v>0</v>
      </c>
    </row>
    <row r="7827" spans="1:15" x14ac:dyDescent="0.15">
      <c r="A7827">
        <v>389</v>
      </c>
      <c r="B7827" t="s">
        <v>385</v>
      </c>
      <c r="C7827" t="s">
        <v>464</v>
      </c>
      <c r="D7827">
        <v>16</v>
      </c>
      <c r="E7827">
        <v>18662707.51953125</v>
      </c>
      <c r="F7827">
        <v>18663528.442382813</v>
      </c>
      <c r="G7827">
        <v>18663117.980957031</v>
      </c>
      <c r="H7827">
        <v>18722286.237390514</v>
      </c>
      <c r="I7827">
        <v>1.611317170338091E-7</v>
      </c>
      <c r="J7827">
        <v>7.0086036618439342E-6</v>
      </c>
      <c r="K7827">
        <v>2.4936701195505564</v>
      </c>
      <c r="L7827">
        <v>0.3170330728973354</v>
      </c>
      <c r="M7827">
        <v>0</v>
      </c>
    </row>
    <row r="7828" spans="1:15" x14ac:dyDescent="0.15">
      <c r="A7828">
        <v>389</v>
      </c>
      <c r="B7828" t="s">
        <v>385</v>
      </c>
      <c r="C7828" t="s">
        <v>465</v>
      </c>
      <c r="D7828">
        <v>16</v>
      </c>
      <c r="E7828">
        <v>18662707.51953125</v>
      </c>
      <c r="F7828">
        <v>18663528.442382813</v>
      </c>
      <c r="G7828">
        <v>18663117.980957031</v>
      </c>
      <c r="H7828">
        <v>18722286.237390514</v>
      </c>
      <c r="I7828">
        <v>1.611317170338091E-7</v>
      </c>
      <c r="J7828">
        <v>7.0086036618439342E-6</v>
      </c>
      <c r="K7828">
        <v>2.4936701195505564</v>
      </c>
      <c r="L7828">
        <v>0.3170330728973354</v>
      </c>
      <c r="M7828">
        <v>0</v>
      </c>
      <c r="N7828" t="s">
        <v>466</v>
      </c>
      <c r="O7828" t="s">
        <v>467</v>
      </c>
    </row>
    <row r="7829" spans="1:15" x14ac:dyDescent="0.15">
      <c r="A7829">
        <v>390</v>
      </c>
      <c r="B7829" t="s">
        <v>386</v>
      </c>
      <c r="C7829" t="s">
        <v>461</v>
      </c>
      <c r="D7829">
        <v>0</v>
      </c>
      <c r="E7829">
        <v>100000</v>
      </c>
      <c r="F7829">
        <v>12000000</v>
      </c>
      <c r="G7829">
        <v>100000</v>
      </c>
      <c r="H7829">
        <v>-10238.131973774267</v>
      </c>
      <c r="I7829">
        <v>-1.4925784741670797E-5</v>
      </c>
      <c r="J7829">
        <v>-8.0783127968606715E-6</v>
      </c>
      <c r="K7829">
        <v>-1.1114628462208023E-3</v>
      </c>
      <c r="L7829">
        <v>-110.23813197377427</v>
      </c>
      <c r="M7829">
        <v>0</v>
      </c>
      <c r="O7829" t="s">
        <v>462</v>
      </c>
    </row>
    <row r="7830" spans="1:15" x14ac:dyDescent="0.15">
      <c r="A7830">
        <v>390</v>
      </c>
      <c r="B7830" t="s">
        <v>386</v>
      </c>
      <c r="C7830" t="s">
        <v>461</v>
      </c>
      <c r="D7830">
        <v>0</v>
      </c>
      <c r="E7830">
        <v>100000</v>
      </c>
      <c r="F7830">
        <v>12000000</v>
      </c>
      <c r="G7830">
        <v>12000000</v>
      </c>
      <c r="H7830">
        <v>97151164977.531097</v>
      </c>
      <c r="I7830">
        <v>1.092285454325925E-4</v>
      </c>
      <c r="J7830">
        <v>1.1607601737740262E-4</v>
      </c>
      <c r="K7830">
        <v>10546.837119915233</v>
      </c>
      <c r="L7830">
        <v>809493.04147942585</v>
      </c>
      <c r="M7830">
        <v>0</v>
      </c>
      <c r="O7830" t="s">
        <v>463</v>
      </c>
    </row>
    <row r="7831" spans="1:15" x14ac:dyDescent="0.15">
      <c r="A7831">
        <v>390</v>
      </c>
      <c r="B7831" t="s">
        <v>386</v>
      </c>
      <c r="C7831" t="s">
        <v>464</v>
      </c>
      <c r="D7831">
        <v>1</v>
      </c>
      <c r="E7831">
        <v>100000</v>
      </c>
      <c r="F7831">
        <v>12000000</v>
      </c>
      <c r="G7831">
        <v>6050000</v>
      </c>
      <c r="H7831">
        <v>-63746.645548458211</v>
      </c>
      <c r="I7831">
        <v>-8.5176730618537247E-6</v>
      </c>
      <c r="J7831">
        <v>-1.6702011170435989E-6</v>
      </c>
      <c r="K7831">
        <v>-6.92040582010573E-3</v>
      </c>
      <c r="L7831">
        <v>-101.05366356278444</v>
      </c>
      <c r="M7831">
        <v>0</v>
      </c>
    </row>
    <row r="7832" spans="1:15" x14ac:dyDescent="0.15">
      <c r="A7832">
        <v>390</v>
      </c>
      <c r="B7832" t="s">
        <v>386</v>
      </c>
      <c r="C7832" t="s">
        <v>464</v>
      </c>
      <c r="D7832">
        <v>2</v>
      </c>
      <c r="E7832">
        <v>6050000</v>
      </c>
      <c r="F7832">
        <v>12000000</v>
      </c>
      <c r="G7832">
        <v>9025000</v>
      </c>
      <c r="H7832">
        <v>-691358.58420636656</v>
      </c>
      <c r="I7832">
        <v>-5.1049219241893529E-6</v>
      </c>
      <c r="J7832">
        <v>1.742550020620772E-6</v>
      </c>
      <c r="K7832">
        <v>-7.5054646856433926E-2</v>
      </c>
      <c r="L7832">
        <v>-107.66048292749437</v>
      </c>
      <c r="M7832">
        <v>0</v>
      </c>
    </row>
    <row r="7833" spans="1:15" x14ac:dyDescent="0.15">
      <c r="A7833">
        <v>390</v>
      </c>
      <c r="B7833" t="s">
        <v>386</v>
      </c>
      <c r="C7833" t="s">
        <v>464</v>
      </c>
      <c r="D7833">
        <v>3</v>
      </c>
      <c r="E7833">
        <v>9025000</v>
      </c>
      <c r="F7833">
        <v>12000000</v>
      </c>
      <c r="G7833">
        <v>10512500</v>
      </c>
      <c r="H7833">
        <v>9090277.149427237</v>
      </c>
      <c r="I7833">
        <v>8.061627310648027E-8</v>
      </c>
      <c r="J7833">
        <v>6.9280882179166054E-6</v>
      </c>
      <c r="K7833">
        <v>0.98685046640531648</v>
      </c>
      <c r="L7833">
        <v>-13.528873727208209</v>
      </c>
      <c r="M7833">
        <v>0</v>
      </c>
    </row>
    <row r="7834" spans="1:15" x14ac:dyDescent="0.15">
      <c r="A7834">
        <v>390</v>
      </c>
      <c r="B7834" t="s">
        <v>386</v>
      </c>
      <c r="C7834" t="s">
        <v>464</v>
      </c>
      <c r="D7834">
        <v>4</v>
      </c>
      <c r="E7834">
        <v>10512500</v>
      </c>
      <c r="F7834">
        <v>12000000</v>
      </c>
      <c r="G7834">
        <v>11256250</v>
      </c>
      <c r="H7834">
        <v>9022068017.3976841</v>
      </c>
      <c r="I7834">
        <v>1.8966609118837652E-5</v>
      </c>
      <c r="J7834">
        <v>2.5814081063647779E-5</v>
      </c>
      <c r="K7834">
        <v>979.44560815402463</v>
      </c>
      <c r="L7834">
        <v>80051.631470495806</v>
      </c>
      <c r="M7834">
        <v>0</v>
      </c>
    </row>
    <row r="7835" spans="1:15" x14ac:dyDescent="0.15">
      <c r="A7835">
        <v>390</v>
      </c>
      <c r="B7835" t="s">
        <v>386</v>
      </c>
      <c r="C7835" t="s">
        <v>464</v>
      </c>
      <c r="D7835">
        <v>5</v>
      </c>
      <c r="E7835">
        <v>10512500</v>
      </c>
      <c r="F7835">
        <v>11256250</v>
      </c>
      <c r="G7835">
        <v>10884375</v>
      </c>
      <c r="H7835">
        <v>1690055244.0024707</v>
      </c>
      <c r="I7835">
        <v>5.4315986427919061E-6</v>
      </c>
      <c r="J7835">
        <v>1.2279070587602031E-5</v>
      </c>
      <c r="K7835">
        <v>183.47425258642158</v>
      </c>
      <c r="L7835">
        <v>15427.352227412881</v>
      </c>
      <c r="M7835">
        <v>0</v>
      </c>
    </row>
    <row r="7836" spans="1:15" x14ac:dyDescent="0.15">
      <c r="A7836">
        <v>390</v>
      </c>
      <c r="B7836" t="s">
        <v>386</v>
      </c>
      <c r="C7836" t="s">
        <v>464</v>
      </c>
      <c r="D7836">
        <v>6</v>
      </c>
      <c r="E7836">
        <v>10512500</v>
      </c>
      <c r="F7836">
        <v>10884375</v>
      </c>
      <c r="G7836">
        <v>10698437.5</v>
      </c>
      <c r="H7836">
        <v>291501921.65290463</v>
      </c>
      <c r="I7836">
        <v>1.6385631510019564E-6</v>
      </c>
      <c r="J7836">
        <v>8.4860350958120815E-6</v>
      </c>
      <c r="K7836">
        <v>31.645768617664256</v>
      </c>
      <c r="L7836">
        <v>2624.7149095641735</v>
      </c>
      <c r="M7836">
        <v>0</v>
      </c>
    </row>
    <row r="7837" spans="1:15" x14ac:dyDescent="0.15">
      <c r="A7837">
        <v>390</v>
      </c>
      <c r="B7837" t="s">
        <v>386</v>
      </c>
      <c r="C7837" t="s">
        <v>464</v>
      </c>
      <c r="D7837">
        <v>7</v>
      </c>
      <c r="E7837">
        <v>10512500</v>
      </c>
      <c r="F7837">
        <v>10698437.5</v>
      </c>
      <c r="G7837">
        <v>10605468.75</v>
      </c>
      <c r="H7837">
        <v>102904428.95385756</v>
      </c>
      <c r="I7837">
        <v>7.3294295887730885E-7</v>
      </c>
      <c r="J7837">
        <v>7.580414903687434E-6</v>
      </c>
      <c r="K7837">
        <v>11.171417772964784</v>
      </c>
      <c r="L7837">
        <v>870.29590468462368</v>
      </c>
      <c r="M7837">
        <v>0</v>
      </c>
    </row>
    <row r="7838" spans="1:15" x14ac:dyDescent="0.15">
      <c r="A7838">
        <v>390</v>
      </c>
      <c r="B7838" t="s">
        <v>386</v>
      </c>
      <c r="C7838" t="s">
        <v>464</v>
      </c>
      <c r="D7838">
        <v>8</v>
      </c>
      <c r="E7838">
        <v>10512500</v>
      </c>
      <c r="F7838">
        <v>10605468.75</v>
      </c>
      <c r="G7838">
        <v>10558984.375</v>
      </c>
      <c r="H7838">
        <v>50414638.887025252</v>
      </c>
      <c r="I7838">
        <v>3.9913949742054057E-7</v>
      </c>
      <c r="J7838">
        <v>7.2466114422306657E-6</v>
      </c>
      <c r="K7838">
        <v>5.4730685414196909</v>
      </c>
      <c r="L7838">
        <v>377.45727331872536</v>
      </c>
      <c r="M7838">
        <v>0</v>
      </c>
    </row>
    <row r="7839" spans="1:15" x14ac:dyDescent="0.15">
      <c r="A7839">
        <v>390</v>
      </c>
      <c r="B7839" t="s">
        <v>386</v>
      </c>
      <c r="C7839" t="s">
        <v>464</v>
      </c>
      <c r="D7839">
        <v>9</v>
      </c>
      <c r="E7839">
        <v>10512500</v>
      </c>
      <c r="F7839">
        <v>10558984.375</v>
      </c>
      <c r="G7839">
        <v>10535742.1875</v>
      </c>
      <c r="H7839">
        <v>28436045.66227616</v>
      </c>
      <c r="I7839">
        <v>2.380261844492199E-7</v>
      </c>
      <c r="J7839">
        <v>7.085498129259345E-6</v>
      </c>
      <c r="K7839">
        <v>3.0870483334282333</v>
      </c>
      <c r="L7839">
        <v>169.90073557431722</v>
      </c>
      <c r="M7839">
        <v>0</v>
      </c>
    </row>
    <row r="7840" spans="1:15" x14ac:dyDescent="0.15">
      <c r="A7840">
        <v>390</v>
      </c>
      <c r="B7840" t="s">
        <v>386</v>
      </c>
      <c r="C7840" t="s">
        <v>464</v>
      </c>
      <c r="D7840">
        <v>10</v>
      </c>
      <c r="E7840">
        <v>10512500</v>
      </c>
      <c r="F7840">
        <v>10535742.1875</v>
      </c>
      <c r="G7840">
        <v>10524121.09375</v>
      </c>
      <c r="H7840">
        <v>18444990.245796967</v>
      </c>
      <c r="I7840">
        <v>1.5887656721529512E-7</v>
      </c>
      <c r="J7840">
        <v>7.0063485120254203E-6</v>
      </c>
      <c r="K7840">
        <v>2.0024083895014306</v>
      </c>
      <c r="L7840">
        <v>75.263949183851224</v>
      </c>
      <c r="M7840">
        <v>0</v>
      </c>
    </row>
    <row r="7841" spans="1:15" x14ac:dyDescent="0.15">
      <c r="A7841">
        <v>390</v>
      </c>
      <c r="B7841" t="s">
        <v>386</v>
      </c>
      <c r="C7841" t="s">
        <v>464</v>
      </c>
      <c r="D7841">
        <v>11</v>
      </c>
      <c r="E7841">
        <v>10512500</v>
      </c>
      <c r="F7841">
        <v>10524121.09375</v>
      </c>
      <c r="G7841">
        <v>10518310.546875</v>
      </c>
      <c r="H7841">
        <v>13688753.551367559</v>
      </c>
      <c r="I7841">
        <v>1.1963208235505398E-7</v>
      </c>
      <c r="J7841">
        <v>6.9671040271651791E-6</v>
      </c>
      <c r="K7841">
        <v>1.486066112684548</v>
      </c>
      <c r="L7841">
        <v>30.142131574870646</v>
      </c>
      <c r="M7841">
        <v>0</v>
      </c>
    </row>
    <row r="7842" spans="1:15" x14ac:dyDescent="0.15">
      <c r="A7842">
        <v>390</v>
      </c>
      <c r="B7842" t="s">
        <v>386</v>
      </c>
      <c r="C7842" t="s">
        <v>464</v>
      </c>
      <c r="D7842">
        <v>12</v>
      </c>
      <c r="E7842">
        <v>10512500</v>
      </c>
      <c r="F7842">
        <v>10518310.546875</v>
      </c>
      <c r="G7842">
        <v>10515405.2734375</v>
      </c>
      <c r="H7842">
        <v>11369912.32499717</v>
      </c>
      <c r="I7842">
        <v>1.0009544631995134E-7</v>
      </c>
      <c r="J7842">
        <v>6.9475673911300765E-6</v>
      </c>
      <c r="K7842">
        <v>1.2343301635878057</v>
      </c>
      <c r="L7842">
        <v>8.126239829464323</v>
      </c>
      <c r="M7842">
        <v>0</v>
      </c>
    </row>
    <row r="7843" spans="1:15" x14ac:dyDescent="0.15">
      <c r="A7843">
        <v>390</v>
      </c>
      <c r="B7843" t="s">
        <v>386</v>
      </c>
      <c r="C7843" t="s">
        <v>464</v>
      </c>
      <c r="D7843">
        <v>13</v>
      </c>
      <c r="E7843">
        <v>10512500</v>
      </c>
      <c r="F7843">
        <v>10515405.2734375</v>
      </c>
      <c r="G7843">
        <v>10513952.63671875</v>
      </c>
      <c r="H7843">
        <v>10225245.092894675</v>
      </c>
      <c r="I7843">
        <v>9.0348969286020875E-8</v>
      </c>
      <c r="J7843">
        <v>6.937820914096146E-6</v>
      </c>
      <c r="K7843">
        <v>1.1100638322856402</v>
      </c>
      <c r="L7843">
        <v>-2.7459467794804158</v>
      </c>
      <c r="M7843">
        <v>0</v>
      </c>
    </row>
    <row r="7844" spans="1:15" x14ac:dyDescent="0.15">
      <c r="A7844">
        <v>390</v>
      </c>
      <c r="B7844" t="s">
        <v>386</v>
      </c>
      <c r="C7844" t="s">
        <v>464</v>
      </c>
      <c r="D7844">
        <v>14</v>
      </c>
      <c r="E7844">
        <v>10513952.63671875</v>
      </c>
      <c r="F7844">
        <v>10515405.2734375</v>
      </c>
      <c r="G7844">
        <v>10514678.955078125</v>
      </c>
      <c r="H7844">
        <v>10796371.495558174</v>
      </c>
      <c r="I7844">
        <v>9.5220546656320247E-8</v>
      </c>
      <c r="J7844">
        <v>6.9426924914664454E-6</v>
      </c>
      <c r="K7844">
        <v>1.1720659415261023</v>
      </c>
      <c r="L7844">
        <v>2.6790408122161855</v>
      </c>
      <c r="M7844">
        <v>0</v>
      </c>
    </row>
    <row r="7845" spans="1:15" x14ac:dyDescent="0.15">
      <c r="A7845">
        <v>390</v>
      </c>
      <c r="B7845" t="s">
        <v>386</v>
      </c>
      <c r="C7845" t="s">
        <v>464</v>
      </c>
      <c r="D7845">
        <v>15</v>
      </c>
      <c r="E7845">
        <v>10513952.63671875</v>
      </c>
      <c r="F7845">
        <v>10514678.955078125</v>
      </c>
      <c r="G7845">
        <v>10514315.795898438</v>
      </c>
      <c r="H7845">
        <v>10510473.72496254</v>
      </c>
      <c r="I7845">
        <v>9.278406112626453E-8</v>
      </c>
      <c r="J7845">
        <v>6.9402560059363897E-6</v>
      </c>
      <c r="K7845">
        <v>1.1410285656993027</v>
      </c>
      <c r="L7845">
        <v>-3.654133098604756E-2</v>
      </c>
      <c r="M7845">
        <v>0</v>
      </c>
    </row>
    <row r="7846" spans="1:15" x14ac:dyDescent="0.15">
      <c r="A7846">
        <v>390</v>
      </c>
      <c r="B7846" t="s">
        <v>386</v>
      </c>
      <c r="C7846" t="s">
        <v>465</v>
      </c>
      <c r="D7846">
        <v>15</v>
      </c>
      <c r="E7846">
        <v>10513952.63671875</v>
      </c>
      <c r="F7846">
        <v>10514678.955078125</v>
      </c>
      <c r="G7846">
        <v>10514315.795898438</v>
      </c>
      <c r="H7846">
        <v>10510473.72496254</v>
      </c>
      <c r="I7846">
        <v>9.278406112626453E-8</v>
      </c>
      <c r="J7846">
        <v>6.9402560059363897E-6</v>
      </c>
      <c r="K7846">
        <v>1.1410285656993027</v>
      </c>
      <c r="L7846">
        <v>-3.654133098604756E-2</v>
      </c>
      <c r="M7846">
        <v>0</v>
      </c>
      <c r="N7846" t="s">
        <v>466</v>
      </c>
      <c r="O7846" t="s">
        <v>467</v>
      </c>
    </row>
    <row r="7847" spans="1:15" x14ac:dyDescent="0.15">
      <c r="A7847">
        <v>391</v>
      </c>
      <c r="B7847" t="s">
        <v>387</v>
      </c>
      <c r="C7847" t="s">
        <v>461</v>
      </c>
      <c r="D7847">
        <v>0</v>
      </c>
      <c r="E7847">
        <v>100000</v>
      </c>
      <c r="F7847">
        <v>12000000</v>
      </c>
      <c r="G7847">
        <v>100000</v>
      </c>
      <c r="H7847">
        <v>-15989.943538754189</v>
      </c>
      <c r="I7847">
        <v>-5.5440949315961557E-6</v>
      </c>
      <c r="J7847">
        <v>-3.0445916991472509E-6</v>
      </c>
      <c r="K7847">
        <v>-1.6784061608571032E-3</v>
      </c>
      <c r="L7847">
        <v>-115.98994353875419</v>
      </c>
      <c r="M7847">
        <v>0</v>
      </c>
      <c r="O7847" t="s">
        <v>462</v>
      </c>
    </row>
    <row r="7848" spans="1:15" x14ac:dyDescent="0.15">
      <c r="A7848">
        <v>391</v>
      </c>
      <c r="B7848" t="s">
        <v>387</v>
      </c>
      <c r="C7848" t="s">
        <v>461</v>
      </c>
      <c r="D7848">
        <v>0</v>
      </c>
      <c r="E7848">
        <v>100000</v>
      </c>
      <c r="F7848">
        <v>12000000</v>
      </c>
      <c r="G7848">
        <v>12000000</v>
      </c>
      <c r="H7848">
        <v>-17684053.02932075</v>
      </c>
      <c r="I7848">
        <v>-8.9518752490995604E-7</v>
      </c>
      <c r="J7848">
        <v>1.6043157075389488E-6</v>
      </c>
      <c r="K7848">
        <v>-1.856230666568581</v>
      </c>
      <c r="L7848">
        <v>-247.36710857767292</v>
      </c>
      <c r="M7848">
        <v>0</v>
      </c>
      <c r="O7848" t="s">
        <v>463</v>
      </c>
    </row>
    <row r="7849" spans="1:15" x14ac:dyDescent="0.15">
      <c r="A7849">
        <v>391</v>
      </c>
      <c r="B7849" t="s">
        <v>387</v>
      </c>
      <c r="C7849" t="s">
        <v>461</v>
      </c>
      <c r="D7849">
        <v>1</v>
      </c>
      <c r="E7849">
        <v>100000</v>
      </c>
      <c r="F7849">
        <v>18000000</v>
      </c>
      <c r="G7849">
        <v>18000000</v>
      </c>
      <c r="H7849">
        <v>2704692553885.5869</v>
      </c>
      <c r="I7849">
        <v>3.8910355387119778E-4</v>
      </c>
      <c r="J7849">
        <v>3.9160305710364671E-4</v>
      </c>
      <c r="K7849">
        <v>283901.73077619192</v>
      </c>
      <c r="L7849">
        <v>15025969.743808817</v>
      </c>
      <c r="M7849">
        <v>0</v>
      </c>
      <c r="O7849" t="s">
        <v>468</v>
      </c>
    </row>
    <row r="7850" spans="1:15" x14ac:dyDescent="0.15">
      <c r="A7850">
        <v>391</v>
      </c>
      <c r="B7850" t="s">
        <v>387</v>
      </c>
      <c r="C7850" t="s">
        <v>464</v>
      </c>
      <c r="D7850">
        <v>1</v>
      </c>
      <c r="E7850">
        <v>100000</v>
      </c>
      <c r="F7850">
        <v>18000000</v>
      </c>
      <c r="G7850">
        <v>9050000</v>
      </c>
      <c r="H7850">
        <v>-354043.67092206678</v>
      </c>
      <c r="I7850">
        <v>-2.2792109024437712E-6</v>
      </c>
      <c r="J7850">
        <v>2.2029233000513363E-7</v>
      </c>
      <c r="K7850">
        <v>-3.7162675218199014E-2</v>
      </c>
      <c r="L7850">
        <v>-103.9120847615698</v>
      </c>
      <c r="M7850">
        <v>0</v>
      </c>
    </row>
    <row r="7851" spans="1:15" x14ac:dyDescent="0.15">
      <c r="A7851">
        <v>391</v>
      </c>
      <c r="B7851" t="s">
        <v>387</v>
      </c>
      <c r="C7851" t="s">
        <v>464</v>
      </c>
      <c r="D7851">
        <v>2</v>
      </c>
      <c r="E7851">
        <v>9050000</v>
      </c>
      <c r="F7851">
        <v>18000000</v>
      </c>
      <c r="G7851">
        <v>13525000</v>
      </c>
      <c r="H7851">
        <v>548931767.79600549</v>
      </c>
      <c r="I7851">
        <v>1.0459514661057814E-6</v>
      </c>
      <c r="J7851">
        <v>3.5454546985546863E-6</v>
      </c>
      <c r="K7851">
        <v>57.619369244550768</v>
      </c>
      <c r="L7851">
        <v>3958.6452332421845</v>
      </c>
      <c r="M7851">
        <v>0</v>
      </c>
    </row>
    <row r="7852" spans="1:15" x14ac:dyDescent="0.15">
      <c r="A7852">
        <v>391</v>
      </c>
      <c r="B7852" t="s">
        <v>387</v>
      </c>
      <c r="C7852" t="s">
        <v>464</v>
      </c>
      <c r="D7852">
        <v>3</v>
      </c>
      <c r="E7852">
        <v>9050000</v>
      </c>
      <c r="F7852">
        <v>13525000</v>
      </c>
      <c r="G7852">
        <v>11287500</v>
      </c>
      <c r="H7852">
        <v>-3988213.0753432219</v>
      </c>
      <c r="I7852">
        <v>-1.3740726932165091E-6</v>
      </c>
      <c r="J7852">
        <v>1.1254305392323958E-6</v>
      </c>
      <c r="K7852">
        <v>-0.41862820717554888</v>
      </c>
      <c r="L7852">
        <v>-135.3330062045911</v>
      </c>
      <c r="M7852">
        <v>0</v>
      </c>
    </row>
    <row r="7853" spans="1:15" x14ac:dyDescent="0.15">
      <c r="A7853">
        <v>391</v>
      </c>
      <c r="B7853" t="s">
        <v>387</v>
      </c>
      <c r="C7853" t="s">
        <v>464</v>
      </c>
      <c r="D7853">
        <v>4</v>
      </c>
      <c r="E7853">
        <v>11287500</v>
      </c>
      <c r="F7853">
        <v>13525000</v>
      </c>
      <c r="G7853">
        <v>12406250</v>
      </c>
      <c r="H7853">
        <v>-35293548.565202519</v>
      </c>
      <c r="I7853">
        <v>-5.2583869252469569E-7</v>
      </c>
      <c r="J7853">
        <v>1.9736645399242091E-6</v>
      </c>
      <c r="K7853">
        <v>-3.7046353044821667</v>
      </c>
      <c r="L7853">
        <v>-384.48200354823189</v>
      </c>
      <c r="M7853">
        <v>0</v>
      </c>
    </row>
    <row r="7854" spans="1:15" x14ac:dyDescent="0.15">
      <c r="A7854">
        <v>391</v>
      </c>
      <c r="B7854" t="s">
        <v>387</v>
      </c>
      <c r="C7854" t="s">
        <v>464</v>
      </c>
      <c r="D7854">
        <v>5</v>
      </c>
      <c r="E7854">
        <v>12406250</v>
      </c>
      <c r="F7854">
        <v>13525000</v>
      </c>
      <c r="G7854">
        <v>12965625</v>
      </c>
      <c r="H7854">
        <v>34116378.937753335</v>
      </c>
      <c r="I7854">
        <v>1.3902131670331188E-7</v>
      </c>
      <c r="J7854">
        <v>2.6385245491522167E-6</v>
      </c>
      <c r="K7854">
        <v>3.5810720942496865</v>
      </c>
      <c r="L7854">
        <v>163.12945914873626</v>
      </c>
      <c r="M7854">
        <v>0</v>
      </c>
    </row>
    <row r="7855" spans="1:15" x14ac:dyDescent="0.15">
      <c r="A7855">
        <v>391</v>
      </c>
      <c r="B7855" t="s">
        <v>387</v>
      </c>
      <c r="C7855" t="s">
        <v>464</v>
      </c>
      <c r="D7855">
        <v>6</v>
      </c>
      <c r="E7855">
        <v>12406250</v>
      </c>
      <c r="F7855">
        <v>12965625</v>
      </c>
      <c r="G7855">
        <v>12685937.5</v>
      </c>
      <c r="H7855">
        <v>-31159430.554776974</v>
      </c>
      <c r="I7855">
        <v>-2.1906506527179631E-7</v>
      </c>
      <c r="J7855">
        <v>2.2804381671771085E-6</v>
      </c>
      <c r="K7855">
        <v>-3.2706919874472176</v>
      </c>
      <c r="L7855">
        <v>-345.621819867684</v>
      </c>
      <c r="M7855">
        <v>0</v>
      </c>
    </row>
    <row r="7856" spans="1:15" x14ac:dyDescent="0.15">
      <c r="A7856">
        <v>391</v>
      </c>
      <c r="B7856" t="s">
        <v>387</v>
      </c>
      <c r="C7856" t="s">
        <v>464</v>
      </c>
      <c r="D7856">
        <v>7</v>
      </c>
      <c r="E7856">
        <v>12685937.5</v>
      </c>
      <c r="F7856">
        <v>12965625</v>
      </c>
      <c r="G7856">
        <v>12825781.25</v>
      </c>
      <c r="H7856">
        <v>-8947489.2725331094</v>
      </c>
      <c r="I7856">
        <v>-4.6936153214319337E-8</v>
      </c>
      <c r="J7856">
        <v>2.4525670792345855E-6</v>
      </c>
      <c r="K7856">
        <v>-0.9391853750343172</v>
      </c>
      <c r="L7856">
        <v>-169.76174860718999</v>
      </c>
      <c r="M7856">
        <v>0</v>
      </c>
    </row>
    <row r="7857" spans="1:15" x14ac:dyDescent="0.15">
      <c r="A7857">
        <v>391</v>
      </c>
      <c r="B7857" t="s">
        <v>387</v>
      </c>
      <c r="C7857" t="s">
        <v>464</v>
      </c>
      <c r="D7857">
        <v>8</v>
      </c>
      <c r="E7857">
        <v>12825781.25</v>
      </c>
      <c r="F7857">
        <v>12965625</v>
      </c>
      <c r="G7857">
        <v>12895703.125</v>
      </c>
      <c r="H7857">
        <v>9609085.7295625191</v>
      </c>
      <c r="I7857">
        <v>4.4234069342874447E-8</v>
      </c>
      <c r="J7857">
        <v>2.5437373017917793E-6</v>
      </c>
      <c r="K7857">
        <v>1.0086307465447353</v>
      </c>
      <c r="L7857">
        <v>-25.486143435373794</v>
      </c>
      <c r="M7857">
        <v>0</v>
      </c>
    </row>
    <row r="7858" spans="1:15" x14ac:dyDescent="0.15">
      <c r="A7858">
        <v>391</v>
      </c>
      <c r="B7858" t="s">
        <v>387</v>
      </c>
      <c r="C7858" t="s">
        <v>464</v>
      </c>
      <c r="D7858">
        <v>9</v>
      </c>
      <c r="E7858">
        <v>12895703.125</v>
      </c>
      <c r="F7858">
        <v>12965625</v>
      </c>
      <c r="G7858">
        <v>12930664.0625</v>
      </c>
      <c r="H7858">
        <v>21070757.723810278</v>
      </c>
      <c r="I7858">
        <v>9.1166541828686784E-8</v>
      </c>
      <c r="J7858">
        <v>2.5906697742775916E-6</v>
      </c>
      <c r="K7858">
        <v>2.2117207288354157</v>
      </c>
      <c r="L7858">
        <v>62.951860955983115</v>
      </c>
      <c r="M7858">
        <v>0</v>
      </c>
    </row>
    <row r="7859" spans="1:15" x14ac:dyDescent="0.15">
      <c r="A7859">
        <v>391</v>
      </c>
      <c r="B7859" t="s">
        <v>387</v>
      </c>
      <c r="C7859" t="s">
        <v>464</v>
      </c>
      <c r="D7859">
        <v>10</v>
      </c>
      <c r="E7859">
        <v>12895703.125</v>
      </c>
      <c r="F7859">
        <v>12930664.0625</v>
      </c>
      <c r="G7859">
        <v>12913183.59375</v>
      </c>
      <c r="H7859">
        <v>15148059.020880628</v>
      </c>
      <c r="I7859">
        <v>6.7586211302176521E-8</v>
      </c>
      <c r="J7859">
        <v>2.5670894437510814E-6</v>
      </c>
      <c r="K7859">
        <v>1.5900366079500208</v>
      </c>
      <c r="L7859">
        <v>17.306928310167535</v>
      </c>
      <c r="M7859">
        <v>0</v>
      </c>
    </row>
    <row r="7860" spans="1:15" x14ac:dyDescent="0.15">
      <c r="A7860">
        <v>391</v>
      </c>
      <c r="B7860" t="s">
        <v>387</v>
      </c>
      <c r="C7860" t="s">
        <v>464</v>
      </c>
      <c r="D7860">
        <v>11</v>
      </c>
      <c r="E7860">
        <v>12895703.125</v>
      </c>
      <c r="F7860">
        <v>12913183.59375</v>
      </c>
      <c r="G7860">
        <v>12904443.359375</v>
      </c>
      <c r="H7860">
        <v>12331368.427267922</v>
      </c>
      <c r="I7860">
        <v>5.588178473537596E-8</v>
      </c>
      <c r="J7860">
        <v>2.5553850171842808E-6</v>
      </c>
      <c r="K7860">
        <v>1.2943788506796565</v>
      </c>
      <c r="L7860">
        <v>-4.4409116778426743</v>
      </c>
      <c r="M7860">
        <v>0</v>
      </c>
    </row>
    <row r="7861" spans="1:15" x14ac:dyDescent="0.15">
      <c r="A7861">
        <v>391</v>
      </c>
      <c r="B7861" t="s">
        <v>387</v>
      </c>
      <c r="C7861" t="s">
        <v>464</v>
      </c>
      <c r="D7861">
        <v>12</v>
      </c>
      <c r="E7861">
        <v>12904443.359375</v>
      </c>
      <c r="F7861">
        <v>12913183.59375</v>
      </c>
      <c r="G7861">
        <v>12908813.4765625</v>
      </c>
      <c r="H7861">
        <v>13727797.386014309</v>
      </c>
      <c r="I7861">
        <v>6.1726802613559119E-8</v>
      </c>
      <c r="J7861">
        <v>2.561230035062464E-6</v>
      </c>
      <c r="K7861">
        <v>1.4409569146908703</v>
      </c>
      <c r="L7861">
        <v>6.3443779007169976</v>
      </c>
      <c r="M7861">
        <v>0</v>
      </c>
    </row>
    <row r="7862" spans="1:15" x14ac:dyDescent="0.15">
      <c r="A7862">
        <v>391</v>
      </c>
      <c r="B7862" t="s">
        <v>387</v>
      </c>
      <c r="C7862" t="s">
        <v>464</v>
      </c>
      <c r="D7862">
        <v>13</v>
      </c>
      <c r="E7862">
        <v>12904443.359375</v>
      </c>
      <c r="F7862">
        <v>12908813.4765625</v>
      </c>
      <c r="G7862">
        <v>12906628.41796875</v>
      </c>
      <c r="H7862">
        <v>13026611.019073995</v>
      </c>
      <c r="I7862">
        <v>5.880247740359358E-8</v>
      </c>
      <c r="J7862">
        <v>2.5583057098524984E-6</v>
      </c>
      <c r="K7862">
        <v>1.3673559344666883</v>
      </c>
      <c r="L7862">
        <v>0.92962001554336016</v>
      </c>
      <c r="M7862">
        <v>0</v>
      </c>
    </row>
    <row r="7863" spans="1:15" x14ac:dyDescent="0.15">
      <c r="A7863">
        <v>391</v>
      </c>
      <c r="B7863" t="s">
        <v>387</v>
      </c>
      <c r="C7863" t="s">
        <v>465</v>
      </c>
      <c r="D7863">
        <v>13</v>
      </c>
      <c r="E7863">
        <v>12904443.359375</v>
      </c>
      <c r="F7863">
        <v>12908813.4765625</v>
      </c>
      <c r="G7863">
        <v>12906628.41796875</v>
      </c>
      <c r="H7863">
        <v>13026611.019073995</v>
      </c>
      <c r="I7863">
        <v>5.880247740359358E-8</v>
      </c>
      <c r="J7863">
        <v>2.5583057098524984E-6</v>
      </c>
      <c r="K7863">
        <v>1.3673559344666883</v>
      </c>
      <c r="L7863">
        <v>0.92962001554336016</v>
      </c>
      <c r="M7863">
        <v>0</v>
      </c>
      <c r="N7863" t="s">
        <v>466</v>
      </c>
      <c r="O7863" t="s">
        <v>467</v>
      </c>
    </row>
    <row r="7864" spans="1:15" x14ac:dyDescent="0.15">
      <c r="A7864">
        <v>392</v>
      </c>
      <c r="B7864" t="s">
        <v>388</v>
      </c>
      <c r="C7864" t="s">
        <v>461</v>
      </c>
      <c r="D7864">
        <v>0</v>
      </c>
      <c r="E7864">
        <v>100000</v>
      </c>
      <c r="F7864">
        <v>12000000</v>
      </c>
      <c r="G7864">
        <v>100000</v>
      </c>
      <c r="H7864">
        <v>-28744.233697066949</v>
      </c>
      <c r="I7864">
        <v>-4.1689928388292595E-6</v>
      </c>
      <c r="J7864">
        <v>-1.9086949984061488E-6</v>
      </c>
      <c r="K7864">
        <v>-3.2311617905080464E-3</v>
      </c>
      <c r="L7864">
        <v>-128.74423369706696</v>
      </c>
      <c r="M7864">
        <v>0</v>
      </c>
      <c r="O7864" t="s">
        <v>462</v>
      </c>
    </row>
    <row r="7865" spans="1:15" x14ac:dyDescent="0.15">
      <c r="A7865">
        <v>392</v>
      </c>
      <c r="B7865" t="s">
        <v>388</v>
      </c>
      <c r="C7865" t="s">
        <v>461</v>
      </c>
      <c r="D7865">
        <v>0</v>
      </c>
      <c r="E7865">
        <v>100000</v>
      </c>
      <c r="F7865">
        <v>12000000</v>
      </c>
      <c r="G7865">
        <v>12000000</v>
      </c>
      <c r="H7865">
        <v>5523012425.0187445</v>
      </c>
      <c r="I7865">
        <v>3.6448690696008809E-6</v>
      </c>
      <c r="J7865">
        <v>5.9051669100239916E-6</v>
      </c>
      <c r="K7865">
        <v>620.84614619741023</v>
      </c>
      <c r="L7865">
        <v>45925.103541822871</v>
      </c>
      <c r="M7865">
        <v>0</v>
      </c>
      <c r="O7865" t="s">
        <v>463</v>
      </c>
    </row>
    <row r="7866" spans="1:15" x14ac:dyDescent="0.15">
      <c r="A7866">
        <v>392</v>
      </c>
      <c r="B7866" t="s">
        <v>388</v>
      </c>
      <c r="C7866" t="s">
        <v>464</v>
      </c>
      <c r="D7866">
        <v>1</v>
      </c>
      <c r="E7866">
        <v>100000</v>
      </c>
      <c r="F7866">
        <v>12000000</v>
      </c>
      <c r="G7866">
        <v>6050000</v>
      </c>
      <c r="H7866">
        <v>-281658.6651501499</v>
      </c>
      <c r="I7866">
        <v>-2.1920256892985226E-6</v>
      </c>
      <c r="J7866">
        <v>6.8272151124588047E-8</v>
      </c>
      <c r="K7866">
        <v>-3.1661470832375305E-2</v>
      </c>
      <c r="L7866">
        <v>-104.65551512644876</v>
      </c>
      <c r="M7866">
        <v>0</v>
      </c>
    </row>
    <row r="7867" spans="1:15" x14ac:dyDescent="0.15">
      <c r="A7867">
        <v>392</v>
      </c>
      <c r="B7867" t="s">
        <v>388</v>
      </c>
      <c r="C7867" t="s">
        <v>464</v>
      </c>
      <c r="D7867">
        <v>2</v>
      </c>
      <c r="E7867">
        <v>6050000</v>
      </c>
      <c r="F7867">
        <v>12000000</v>
      </c>
      <c r="G7867">
        <v>9025000</v>
      </c>
      <c r="H7867">
        <v>-7140446.936520108</v>
      </c>
      <c r="I7867">
        <v>-1.0755377378359124E-6</v>
      </c>
      <c r="J7867">
        <v>1.1847601025871984E-6</v>
      </c>
      <c r="K7867">
        <v>-0.8026632246170563</v>
      </c>
      <c r="L7867">
        <v>-179.11852561241116</v>
      </c>
      <c r="M7867">
        <v>0</v>
      </c>
    </row>
    <row r="7868" spans="1:15" x14ac:dyDescent="0.15">
      <c r="A7868">
        <v>392</v>
      </c>
      <c r="B7868" t="s">
        <v>388</v>
      </c>
      <c r="C7868" t="s">
        <v>464</v>
      </c>
      <c r="D7868">
        <v>3</v>
      </c>
      <c r="E7868">
        <v>9025000</v>
      </c>
      <c r="F7868">
        <v>12000000</v>
      </c>
      <c r="G7868">
        <v>10512500</v>
      </c>
      <c r="H7868">
        <v>52430120.099846669</v>
      </c>
      <c r="I7868">
        <v>1.8653496705135871E-7</v>
      </c>
      <c r="J7868">
        <v>2.4468328074744694E-6</v>
      </c>
      <c r="K7868">
        <v>5.8937108055748597</v>
      </c>
      <c r="L7868">
        <v>398.74073816738803</v>
      </c>
      <c r="M7868">
        <v>0</v>
      </c>
    </row>
    <row r="7869" spans="1:15" x14ac:dyDescent="0.15">
      <c r="A7869">
        <v>392</v>
      </c>
      <c r="B7869" t="s">
        <v>388</v>
      </c>
      <c r="C7869" t="s">
        <v>464</v>
      </c>
      <c r="D7869">
        <v>4</v>
      </c>
      <c r="E7869">
        <v>9025000</v>
      </c>
      <c r="F7869">
        <v>10512500</v>
      </c>
      <c r="G7869">
        <v>9768750</v>
      </c>
      <c r="H7869">
        <v>-28797769.917361785</v>
      </c>
      <c r="I7869">
        <v>-5.6669948958754881E-7</v>
      </c>
      <c r="J7869">
        <v>1.6935983508355619E-6</v>
      </c>
      <c r="K7869">
        <v>-3.2371798389016115</v>
      </c>
      <c r="L7869">
        <v>-394.79482960831001</v>
      </c>
      <c r="M7869">
        <v>0</v>
      </c>
    </row>
    <row r="7870" spans="1:15" x14ac:dyDescent="0.15">
      <c r="A7870">
        <v>392</v>
      </c>
      <c r="B7870" t="s">
        <v>388</v>
      </c>
      <c r="C7870" t="s">
        <v>464</v>
      </c>
      <c r="D7870">
        <v>5</v>
      </c>
      <c r="E7870">
        <v>9768750</v>
      </c>
      <c r="F7870">
        <v>10512500</v>
      </c>
      <c r="G7870">
        <v>10140625</v>
      </c>
      <c r="H7870">
        <v>-31347235.144649561</v>
      </c>
      <c r="I7870">
        <v>-2.2706939078700631E-7</v>
      </c>
      <c r="J7870">
        <v>2.0332284496361044E-6</v>
      </c>
      <c r="K7870">
        <v>-3.5237672190161056</v>
      </c>
      <c r="L7870">
        <v>-409.12527723537318</v>
      </c>
      <c r="M7870">
        <v>0</v>
      </c>
    </row>
    <row r="7871" spans="1:15" x14ac:dyDescent="0.15">
      <c r="A7871">
        <v>392</v>
      </c>
      <c r="B7871" t="s">
        <v>388</v>
      </c>
      <c r="C7871" t="s">
        <v>464</v>
      </c>
      <c r="D7871">
        <v>6</v>
      </c>
      <c r="E7871">
        <v>10140625</v>
      </c>
      <c r="F7871">
        <v>10512500</v>
      </c>
      <c r="G7871">
        <v>10326562.5</v>
      </c>
      <c r="H7871">
        <v>-6200939.8294430086</v>
      </c>
      <c r="I7871">
        <v>-3.0443086390960733E-8</v>
      </c>
      <c r="J7871">
        <v>2.22985475403215E-6</v>
      </c>
      <c r="K7871">
        <v>-0.69705249593000007</v>
      </c>
      <c r="L7871">
        <v>-160.04844138059502</v>
      </c>
      <c r="M7871">
        <v>0</v>
      </c>
    </row>
    <row r="7872" spans="1:15" x14ac:dyDescent="0.15">
      <c r="A7872">
        <v>392</v>
      </c>
      <c r="B7872" t="s">
        <v>388</v>
      </c>
      <c r="C7872" t="s">
        <v>464</v>
      </c>
      <c r="D7872">
        <v>7</v>
      </c>
      <c r="E7872">
        <v>10326562.5</v>
      </c>
      <c r="F7872">
        <v>10512500</v>
      </c>
      <c r="G7872">
        <v>10419531.25</v>
      </c>
      <c r="H7872">
        <v>18155159.852419328</v>
      </c>
      <c r="I7872">
        <v>7.5351598813526147E-8</v>
      </c>
      <c r="J7872">
        <v>2.3356494392366369E-6</v>
      </c>
      <c r="K7872">
        <v>2.0408357180065964</v>
      </c>
      <c r="L7872">
        <v>74.241618138237527</v>
      </c>
      <c r="M7872">
        <v>0</v>
      </c>
    </row>
    <row r="7873" spans="1:15" x14ac:dyDescent="0.15">
      <c r="A7873">
        <v>392</v>
      </c>
      <c r="B7873" t="s">
        <v>388</v>
      </c>
      <c r="C7873" t="s">
        <v>464</v>
      </c>
      <c r="D7873">
        <v>8</v>
      </c>
      <c r="E7873">
        <v>10326562.5</v>
      </c>
      <c r="F7873">
        <v>10419531.25</v>
      </c>
      <c r="G7873">
        <v>10373046.875</v>
      </c>
      <c r="H7873">
        <v>4838017.8302550344</v>
      </c>
      <c r="I7873">
        <v>2.1797750959135257E-8</v>
      </c>
      <c r="J7873">
        <v>2.282095591382246E-6</v>
      </c>
      <c r="K7873">
        <v>0.5438453680715738</v>
      </c>
      <c r="L7873">
        <v>-53.359722668224862</v>
      </c>
      <c r="M7873">
        <v>0</v>
      </c>
    </row>
    <row r="7874" spans="1:15" x14ac:dyDescent="0.15">
      <c r="A7874">
        <v>392</v>
      </c>
      <c r="B7874" t="s">
        <v>388</v>
      </c>
      <c r="C7874" t="s">
        <v>464</v>
      </c>
      <c r="D7874">
        <v>9</v>
      </c>
      <c r="E7874">
        <v>10373046.875</v>
      </c>
      <c r="F7874">
        <v>10419531.25</v>
      </c>
      <c r="G7874">
        <v>10396289.0625</v>
      </c>
      <c r="H7874">
        <v>11199515.90999254</v>
      </c>
      <c r="I7874">
        <v>4.8408514135825549E-8</v>
      </c>
      <c r="J7874">
        <v>2.3087063545589363E-6</v>
      </c>
      <c r="K7874">
        <v>1.2589463424884206</v>
      </c>
      <c r="L7874">
        <v>7.7260919032140487</v>
      </c>
      <c r="M7874">
        <v>0</v>
      </c>
    </row>
    <row r="7875" spans="1:15" x14ac:dyDescent="0.15">
      <c r="A7875">
        <v>392</v>
      </c>
      <c r="B7875" t="s">
        <v>388</v>
      </c>
      <c r="C7875" t="s">
        <v>464</v>
      </c>
      <c r="D7875">
        <v>10</v>
      </c>
      <c r="E7875">
        <v>10373046.875</v>
      </c>
      <c r="F7875">
        <v>10396289.0625</v>
      </c>
      <c r="G7875">
        <v>10384667.96875</v>
      </c>
      <c r="H7875">
        <v>7946041.8916182965</v>
      </c>
      <c r="I7875">
        <v>3.5061803936796337E-8</v>
      </c>
      <c r="J7875">
        <v>2.2953596443599071E-6</v>
      </c>
      <c r="K7875">
        <v>0.89322078356860768</v>
      </c>
      <c r="L7875">
        <v>-23.482947018336304</v>
      </c>
      <c r="M7875">
        <v>0</v>
      </c>
    </row>
    <row r="7876" spans="1:15" x14ac:dyDescent="0.15">
      <c r="A7876">
        <v>392</v>
      </c>
      <c r="B7876" t="s">
        <v>388</v>
      </c>
      <c r="C7876" t="s">
        <v>464</v>
      </c>
      <c r="D7876">
        <v>11</v>
      </c>
      <c r="E7876">
        <v>10384667.96875</v>
      </c>
      <c r="F7876">
        <v>10396289.0625</v>
      </c>
      <c r="G7876">
        <v>10390478.515625</v>
      </c>
      <c r="H7876">
        <v>9554414.6975234021</v>
      </c>
      <c r="I7876">
        <v>4.1724837629213504E-8</v>
      </c>
      <c r="J7876">
        <v>2.3020226780523242E-6</v>
      </c>
      <c r="K7876">
        <v>1.0740192285750954</v>
      </c>
      <c r="L7876">
        <v>-8.0464419116438322</v>
      </c>
      <c r="M7876">
        <v>0</v>
      </c>
    </row>
    <row r="7877" spans="1:15" x14ac:dyDescent="0.15">
      <c r="A7877">
        <v>392</v>
      </c>
      <c r="B7877" t="s">
        <v>388</v>
      </c>
      <c r="C7877" t="s">
        <v>464</v>
      </c>
      <c r="D7877">
        <v>12</v>
      </c>
      <c r="E7877">
        <v>10390478.515625</v>
      </c>
      <c r="F7877">
        <v>10396289.0625</v>
      </c>
      <c r="G7877">
        <v>10393383.7890625</v>
      </c>
      <c r="H7877">
        <v>10372330.629979821</v>
      </c>
      <c r="I7877">
        <v>4.5064012556177612E-8</v>
      </c>
      <c r="J7877">
        <v>2.3053618529792883E-6</v>
      </c>
      <c r="K7877">
        <v>1.1659617982276171</v>
      </c>
      <c r="L7877">
        <v>-0.2025630873444163</v>
      </c>
      <c r="M7877">
        <v>0</v>
      </c>
    </row>
    <row r="7878" spans="1:15" x14ac:dyDescent="0.15">
      <c r="A7878">
        <v>392</v>
      </c>
      <c r="B7878" t="s">
        <v>388</v>
      </c>
      <c r="C7878" t="s">
        <v>465</v>
      </c>
      <c r="D7878">
        <v>12</v>
      </c>
      <c r="E7878">
        <v>10390478.515625</v>
      </c>
      <c r="F7878">
        <v>10396289.0625</v>
      </c>
      <c r="G7878">
        <v>10393383.7890625</v>
      </c>
      <c r="H7878">
        <v>10372330.629979821</v>
      </c>
      <c r="I7878">
        <v>4.5064012556177612E-8</v>
      </c>
      <c r="J7878">
        <v>2.3053618529792883E-6</v>
      </c>
      <c r="K7878">
        <v>1.1659617982276171</v>
      </c>
      <c r="L7878">
        <v>-0.2025630873444163</v>
      </c>
      <c r="M7878">
        <v>0</v>
      </c>
      <c r="N7878" t="s">
        <v>466</v>
      </c>
      <c r="O7878" t="s">
        <v>467</v>
      </c>
    </row>
    <row r="7879" spans="1:15" x14ac:dyDescent="0.15">
      <c r="A7879">
        <v>393</v>
      </c>
      <c r="B7879" t="s">
        <v>389</v>
      </c>
      <c r="C7879" t="s">
        <v>461</v>
      </c>
      <c r="D7879">
        <v>0</v>
      </c>
      <c r="E7879">
        <v>100000</v>
      </c>
      <c r="F7879">
        <v>12000000</v>
      </c>
      <c r="G7879">
        <v>100000</v>
      </c>
      <c r="H7879">
        <v>-3669.1881760079641</v>
      </c>
      <c r="I7879">
        <v>-8.9846343666957773E-6</v>
      </c>
      <c r="J7879">
        <v>-6.7341229419416861E-6</v>
      </c>
      <c r="K7879">
        <v>-3.0770550298061226E-4</v>
      </c>
      <c r="L7879">
        <v>-103.66918817600796</v>
      </c>
      <c r="M7879">
        <v>0</v>
      </c>
      <c r="O7879" t="s">
        <v>462</v>
      </c>
    </row>
    <row r="7880" spans="1:15" x14ac:dyDescent="0.15">
      <c r="A7880">
        <v>393</v>
      </c>
      <c r="B7880" t="s">
        <v>389</v>
      </c>
      <c r="C7880" t="s">
        <v>461</v>
      </c>
      <c r="D7880">
        <v>0</v>
      </c>
      <c r="E7880">
        <v>100000</v>
      </c>
      <c r="F7880">
        <v>12000000</v>
      </c>
      <c r="G7880">
        <v>12000000</v>
      </c>
      <c r="H7880">
        <v>-13937.427521494412</v>
      </c>
      <c r="I7880">
        <v>-5.3419251665274962E-6</v>
      </c>
      <c r="J7880">
        <v>-3.0914137417734045E-6</v>
      </c>
      <c r="K7880">
        <v>-1.1688207145655965E-3</v>
      </c>
      <c r="L7880">
        <v>-100.11614522934579</v>
      </c>
      <c r="M7880">
        <v>0</v>
      </c>
      <c r="O7880" t="s">
        <v>463</v>
      </c>
    </row>
    <row r="7881" spans="1:15" x14ac:dyDescent="0.15">
      <c r="A7881">
        <v>393</v>
      </c>
      <c r="B7881" t="s">
        <v>389</v>
      </c>
      <c r="C7881" t="s">
        <v>461</v>
      </c>
      <c r="D7881">
        <v>1</v>
      </c>
      <c r="E7881">
        <v>100000</v>
      </c>
      <c r="F7881">
        <v>18000000</v>
      </c>
      <c r="G7881">
        <v>18000000</v>
      </c>
      <c r="H7881">
        <v>-51002.309556173626</v>
      </c>
      <c r="I7881">
        <v>-3.4602745911459721E-6</v>
      </c>
      <c r="J7881">
        <v>-1.2097631663918807E-6</v>
      </c>
      <c r="K7881">
        <v>-4.2771562978898107E-3</v>
      </c>
      <c r="L7881">
        <v>-100.28334616420096</v>
      </c>
      <c r="M7881">
        <v>0</v>
      </c>
      <c r="O7881" t="s">
        <v>468</v>
      </c>
    </row>
    <row r="7882" spans="1:15" x14ac:dyDescent="0.15">
      <c r="A7882">
        <v>393</v>
      </c>
      <c r="B7882" t="s">
        <v>389</v>
      </c>
      <c r="C7882" t="s">
        <v>461</v>
      </c>
      <c r="D7882">
        <v>2</v>
      </c>
      <c r="E7882">
        <v>100000</v>
      </c>
      <c r="F7882">
        <v>27000000</v>
      </c>
      <c r="G7882">
        <v>27000000</v>
      </c>
      <c r="H7882">
        <v>207606931.82141665</v>
      </c>
      <c r="I7882">
        <v>5.1326055823491918E-7</v>
      </c>
      <c r="J7882">
        <v>2.7637719829890108E-6</v>
      </c>
      <c r="K7882">
        <v>17.410335015271244</v>
      </c>
      <c r="L7882">
        <v>668.91456230154313</v>
      </c>
      <c r="M7882">
        <v>0</v>
      </c>
      <c r="O7882" t="s">
        <v>471</v>
      </c>
    </row>
    <row r="7883" spans="1:15" x14ac:dyDescent="0.15">
      <c r="A7883">
        <v>393</v>
      </c>
      <c r="B7883" t="s">
        <v>389</v>
      </c>
      <c r="C7883" t="s">
        <v>464</v>
      </c>
      <c r="D7883">
        <v>1</v>
      </c>
      <c r="E7883">
        <v>100000</v>
      </c>
      <c r="F7883">
        <v>27000000</v>
      </c>
      <c r="G7883">
        <v>13550000</v>
      </c>
      <c r="H7883">
        <v>-18160.052218576533</v>
      </c>
      <c r="I7883">
        <v>-4.8595969911858939E-6</v>
      </c>
      <c r="J7883">
        <v>-2.6090855664318027E-6</v>
      </c>
      <c r="K7883">
        <v>-1.5229385177379757E-3</v>
      </c>
      <c r="L7883">
        <v>-100.13402252559835</v>
      </c>
      <c r="M7883">
        <v>0</v>
      </c>
    </row>
    <row r="7884" spans="1:15" x14ac:dyDescent="0.15">
      <c r="A7884">
        <v>393</v>
      </c>
      <c r="B7884" t="s">
        <v>389</v>
      </c>
      <c r="C7884" t="s">
        <v>464</v>
      </c>
      <c r="D7884">
        <v>2</v>
      </c>
      <c r="E7884">
        <v>13550000</v>
      </c>
      <c r="F7884">
        <v>27000000</v>
      </c>
      <c r="G7884">
        <v>20275000</v>
      </c>
      <c r="H7884">
        <v>-115533.82872397202</v>
      </c>
      <c r="I7884">
        <v>-2.7350660071660107E-6</v>
      </c>
      <c r="J7884">
        <v>-4.845545824119192E-7</v>
      </c>
      <c r="K7884">
        <v>-9.6888993350742105E-3</v>
      </c>
      <c r="L7884">
        <v>-100.56983392712193</v>
      </c>
      <c r="M7884">
        <v>0</v>
      </c>
    </row>
    <row r="7885" spans="1:15" x14ac:dyDescent="0.15">
      <c r="A7885">
        <v>393</v>
      </c>
      <c r="B7885" t="s">
        <v>389</v>
      </c>
      <c r="C7885" t="s">
        <v>464</v>
      </c>
      <c r="D7885">
        <v>3</v>
      </c>
      <c r="E7885">
        <v>20275000</v>
      </c>
      <c r="F7885">
        <v>27000000</v>
      </c>
      <c r="G7885">
        <v>23637500</v>
      </c>
      <c r="H7885">
        <v>-1009573.3432854273</v>
      </c>
      <c r="I7885">
        <v>-1.6484373771662388E-6</v>
      </c>
      <c r="J7885">
        <v>6.0207404758785273E-7</v>
      </c>
      <c r="K7885">
        <v>-8.4664851866345509E-2</v>
      </c>
      <c r="L7885">
        <v>-104.27106649724136</v>
      </c>
      <c r="M7885">
        <v>0</v>
      </c>
    </row>
    <row r="7886" spans="1:15" x14ac:dyDescent="0.15">
      <c r="A7886">
        <v>393</v>
      </c>
      <c r="B7886" t="s">
        <v>389</v>
      </c>
      <c r="C7886" t="s">
        <v>464</v>
      </c>
      <c r="D7886">
        <v>4</v>
      </c>
      <c r="E7886">
        <v>23637500</v>
      </c>
      <c r="F7886">
        <v>27000000</v>
      </c>
      <c r="G7886">
        <v>25318750</v>
      </c>
      <c r="H7886">
        <v>-9997892.1523806974</v>
      </c>
      <c r="I7886">
        <v>-9.7209566146141528E-7</v>
      </c>
      <c r="J7886">
        <v>1.2784157632926764E-6</v>
      </c>
      <c r="K7886">
        <v>-0.83844335202271214</v>
      </c>
      <c r="L7886">
        <v>-139.48809539325873</v>
      </c>
      <c r="M7886">
        <v>0</v>
      </c>
    </row>
    <row r="7887" spans="1:15" x14ac:dyDescent="0.15">
      <c r="A7887">
        <v>393</v>
      </c>
      <c r="B7887" t="s">
        <v>389</v>
      </c>
      <c r="C7887" t="s">
        <v>464</v>
      </c>
      <c r="D7887">
        <v>5</v>
      </c>
      <c r="E7887">
        <v>25318750</v>
      </c>
      <c r="F7887">
        <v>27000000</v>
      </c>
      <c r="G7887">
        <v>26159375</v>
      </c>
      <c r="H7887">
        <v>-34869200.897604138</v>
      </c>
      <c r="I7887">
        <v>-3.7979400829125675E-7</v>
      </c>
      <c r="J7887">
        <v>1.8707174164628349E-6</v>
      </c>
      <c r="K7887">
        <v>-2.9242013453784792</v>
      </c>
      <c r="L7887">
        <v>-233.29523697566987</v>
      </c>
      <c r="M7887">
        <v>0</v>
      </c>
    </row>
    <row r="7888" spans="1:15" x14ac:dyDescent="0.15">
      <c r="A7888">
        <v>393</v>
      </c>
      <c r="B7888" t="s">
        <v>389</v>
      </c>
      <c r="C7888" t="s">
        <v>464</v>
      </c>
      <c r="D7888">
        <v>6</v>
      </c>
      <c r="E7888">
        <v>26159375</v>
      </c>
      <c r="F7888">
        <v>27000000</v>
      </c>
      <c r="G7888">
        <v>26579687.5</v>
      </c>
      <c r="H7888">
        <v>4647912.0333999814</v>
      </c>
      <c r="I7888">
        <v>2.0924409492747875E-8</v>
      </c>
      <c r="J7888">
        <v>2.2714358342468395E-6</v>
      </c>
      <c r="K7888">
        <v>0.38978325488964438</v>
      </c>
      <c r="L7888">
        <v>-82.513293155158493</v>
      </c>
      <c r="M7888">
        <v>0</v>
      </c>
    </row>
    <row r="7889" spans="1:15" x14ac:dyDescent="0.15">
      <c r="A7889">
        <v>393</v>
      </c>
      <c r="B7889" t="s">
        <v>389</v>
      </c>
      <c r="C7889" t="s">
        <v>464</v>
      </c>
      <c r="D7889">
        <v>7</v>
      </c>
      <c r="E7889">
        <v>26579687.5</v>
      </c>
      <c r="F7889">
        <v>27000000</v>
      </c>
      <c r="G7889">
        <v>26789843.75</v>
      </c>
      <c r="H7889">
        <v>78139486.897242501</v>
      </c>
      <c r="I7889">
        <v>2.5442094846299141E-7</v>
      </c>
      <c r="J7889">
        <v>2.5049323732170831E-6</v>
      </c>
      <c r="K7889">
        <v>6.5529345907035257</v>
      </c>
      <c r="L7889">
        <v>191.67578439961039</v>
      </c>
      <c r="M7889">
        <v>0</v>
      </c>
    </row>
    <row r="7890" spans="1:15" x14ac:dyDescent="0.15">
      <c r="A7890">
        <v>393</v>
      </c>
      <c r="B7890" t="s">
        <v>389</v>
      </c>
      <c r="C7890" t="s">
        <v>464</v>
      </c>
      <c r="D7890">
        <v>8</v>
      </c>
      <c r="E7890">
        <v>26579687.5</v>
      </c>
      <c r="F7890">
        <v>26789843.75</v>
      </c>
      <c r="G7890">
        <v>26684765.625</v>
      </c>
      <c r="H7890">
        <v>35422769.690614</v>
      </c>
      <c r="I7890">
        <v>1.3466048375708744E-7</v>
      </c>
      <c r="J7890">
        <v>2.3851719085111791E-6</v>
      </c>
      <c r="K7890">
        <v>2.9706247381609105</v>
      </c>
      <c r="L7890">
        <v>32.745290659130532</v>
      </c>
      <c r="M7890">
        <v>0</v>
      </c>
    </row>
    <row r="7891" spans="1:15" x14ac:dyDescent="0.15">
      <c r="A7891">
        <v>393</v>
      </c>
      <c r="B7891" t="s">
        <v>389</v>
      </c>
      <c r="C7891" t="s">
        <v>464</v>
      </c>
      <c r="D7891">
        <v>9</v>
      </c>
      <c r="E7891">
        <v>26579687.5</v>
      </c>
      <c r="F7891">
        <v>26684765.625</v>
      </c>
      <c r="G7891">
        <v>26632226.5625</v>
      </c>
      <c r="H7891">
        <v>18663121.208868507</v>
      </c>
      <c r="I7891">
        <v>7.7058977009881299E-8</v>
      </c>
      <c r="J7891">
        <v>2.327570401763973E-6</v>
      </c>
      <c r="K7891">
        <v>1.5651268954570379</v>
      </c>
      <c r="L7891">
        <v>-29.922790476904922</v>
      </c>
      <c r="M7891">
        <v>0</v>
      </c>
    </row>
    <row r="7892" spans="1:15" x14ac:dyDescent="0.15">
      <c r="A7892">
        <v>393</v>
      </c>
      <c r="B7892" t="s">
        <v>389</v>
      </c>
      <c r="C7892" t="s">
        <v>464</v>
      </c>
      <c r="D7892">
        <v>10</v>
      </c>
      <c r="E7892">
        <v>26632226.5625</v>
      </c>
      <c r="F7892">
        <v>26684765.625</v>
      </c>
      <c r="G7892">
        <v>26658496.09375</v>
      </c>
      <c r="H7892">
        <v>26685168.812774338</v>
      </c>
      <c r="I7892">
        <v>1.0567394473012888E-7</v>
      </c>
      <c r="J7892">
        <v>2.3561853694842205E-6</v>
      </c>
      <c r="K7892">
        <v>2.2378719481732716</v>
      </c>
      <c r="L7892">
        <v>0.10005335233667274</v>
      </c>
      <c r="M7892">
        <v>0</v>
      </c>
    </row>
    <row r="7893" spans="1:15" x14ac:dyDescent="0.15">
      <c r="A7893">
        <v>393</v>
      </c>
      <c r="B7893" t="s">
        <v>389</v>
      </c>
      <c r="C7893" t="s">
        <v>465</v>
      </c>
      <c r="D7893">
        <v>10</v>
      </c>
      <c r="E7893">
        <v>26632226.5625</v>
      </c>
      <c r="F7893">
        <v>26684765.625</v>
      </c>
      <c r="G7893">
        <v>26658496.09375</v>
      </c>
      <c r="H7893">
        <v>26685168.812774338</v>
      </c>
      <c r="I7893">
        <v>1.0567394473012888E-7</v>
      </c>
      <c r="J7893">
        <v>2.3561853694842205E-6</v>
      </c>
      <c r="K7893">
        <v>2.2378719481732716</v>
      </c>
      <c r="L7893">
        <v>0.10005335233667274</v>
      </c>
      <c r="M7893">
        <v>0</v>
      </c>
      <c r="N7893" t="s">
        <v>466</v>
      </c>
      <c r="O7893" t="s">
        <v>467</v>
      </c>
    </row>
    <row r="7894" spans="1:15" x14ac:dyDescent="0.15">
      <c r="A7894">
        <v>394</v>
      </c>
      <c r="B7894" t="s">
        <v>390</v>
      </c>
      <c r="C7894" t="s">
        <v>461</v>
      </c>
      <c r="D7894">
        <v>0</v>
      </c>
      <c r="E7894">
        <v>100000</v>
      </c>
      <c r="F7894">
        <v>12000000</v>
      </c>
      <c r="G7894">
        <v>100000</v>
      </c>
      <c r="H7894">
        <v>-4287.1453312329404</v>
      </c>
      <c r="I7894">
        <v>-8.4276535566341053E-6</v>
      </c>
      <c r="J7894">
        <v>-6.177142131880014E-6</v>
      </c>
      <c r="K7894">
        <v>-3.8174669498290009E-4</v>
      </c>
      <c r="L7894">
        <v>-104.28714533123294</v>
      </c>
      <c r="M7894">
        <v>0</v>
      </c>
      <c r="O7894" t="s">
        <v>462</v>
      </c>
    </row>
    <row r="7895" spans="1:15" x14ac:dyDescent="0.15">
      <c r="A7895">
        <v>394</v>
      </c>
      <c r="B7895" t="s">
        <v>390</v>
      </c>
      <c r="C7895" t="s">
        <v>461</v>
      </c>
      <c r="D7895">
        <v>0</v>
      </c>
      <c r="E7895">
        <v>100000</v>
      </c>
      <c r="F7895">
        <v>12000000</v>
      </c>
      <c r="G7895">
        <v>12000000</v>
      </c>
      <c r="H7895">
        <v>-19180.493392614979</v>
      </c>
      <c r="I7895">
        <v>-4.7673222632455083E-6</v>
      </c>
      <c r="J7895">
        <v>-2.5168108384914171E-6</v>
      </c>
      <c r="K7895">
        <v>-1.7079173657652423E-3</v>
      </c>
      <c r="L7895">
        <v>-100.15983744493846</v>
      </c>
      <c r="M7895">
        <v>0</v>
      </c>
      <c r="O7895" t="s">
        <v>463</v>
      </c>
    </row>
    <row r="7896" spans="1:15" x14ac:dyDescent="0.15">
      <c r="A7896">
        <v>394</v>
      </c>
      <c r="B7896" t="s">
        <v>390</v>
      </c>
      <c r="C7896" t="s">
        <v>461</v>
      </c>
      <c r="D7896">
        <v>1</v>
      </c>
      <c r="E7896">
        <v>100000</v>
      </c>
      <c r="F7896">
        <v>18000000</v>
      </c>
      <c r="G7896">
        <v>18000000</v>
      </c>
      <c r="H7896">
        <v>-97236.60839513097</v>
      </c>
      <c r="I7896">
        <v>-2.8672250028174089E-6</v>
      </c>
      <c r="J7896">
        <v>-6.1671357806331707E-7</v>
      </c>
      <c r="K7896">
        <v>-8.6583847801381848E-3</v>
      </c>
      <c r="L7896">
        <v>-100.54020337997295</v>
      </c>
      <c r="M7896">
        <v>0</v>
      </c>
      <c r="O7896" t="s">
        <v>468</v>
      </c>
    </row>
    <row r="7897" spans="1:15" x14ac:dyDescent="0.15">
      <c r="A7897">
        <v>394</v>
      </c>
      <c r="B7897" t="s">
        <v>390</v>
      </c>
      <c r="C7897" t="s">
        <v>461</v>
      </c>
      <c r="D7897">
        <v>2</v>
      </c>
      <c r="E7897">
        <v>100000</v>
      </c>
      <c r="F7897">
        <v>27000000</v>
      </c>
      <c r="G7897">
        <v>27000000</v>
      </c>
      <c r="H7897">
        <v>16819731273.382975</v>
      </c>
      <c r="I7897">
        <v>8.0361719885455645E-6</v>
      </c>
      <c r="J7897">
        <v>1.0286683413299657E-5</v>
      </c>
      <c r="K7897">
        <v>1497.7044928560647</v>
      </c>
      <c r="L7897">
        <v>62195.301012529533</v>
      </c>
      <c r="M7897">
        <v>0</v>
      </c>
      <c r="O7897" t="s">
        <v>471</v>
      </c>
    </row>
    <row r="7898" spans="1:15" x14ac:dyDescent="0.15">
      <c r="A7898">
        <v>394</v>
      </c>
      <c r="B7898" t="s">
        <v>390</v>
      </c>
      <c r="C7898" t="s">
        <v>464</v>
      </c>
      <c r="D7898">
        <v>1</v>
      </c>
      <c r="E7898">
        <v>100000</v>
      </c>
      <c r="F7898">
        <v>27000000</v>
      </c>
      <c r="G7898">
        <v>13550000</v>
      </c>
      <c r="H7898">
        <v>-26259.705742741258</v>
      </c>
      <c r="I7898">
        <v>-4.2809716168204197E-6</v>
      </c>
      <c r="J7898">
        <v>-2.0304601920663276E-6</v>
      </c>
      <c r="K7898">
        <v>-2.3382822610382545E-3</v>
      </c>
      <c r="L7898">
        <v>-100.19379856636709</v>
      </c>
      <c r="M7898">
        <v>0</v>
      </c>
    </row>
    <row r="7899" spans="1:15" x14ac:dyDescent="0.15">
      <c r="A7899">
        <v>394</v>
      </c>
      <c r="B7899" t="s">
        <v>390</v>
      </c>
      <c r="C7899" t="s">
        <v>464</v>
      </c>
      <c r="D7899">
        <v>2</v>
      </c>
      <c r="E7899">
        <v>13550000</v>
      </c>
      <c r="F7899">
        <v>27000000</v>
      </c>
      <c r="G7899">
        <v>20275000</v>
      </c>
      <c r="H7899">
        <v>-311222.05471574672</v>
      </c>
      <c r="I7899">
        <v>-2.1327331121591314E-6</v>
      </c>
      <c r="J7899">
        <v>1.1777831259496025E-7</v>
      </c>
      <c r="K7899">
        <v>-2.7712610983345324E-2</v>
      </c>
      <c r="L7899">
        <v>-101.53500396900492</v>
      </c>
      <c r="M7899">
        <v>0</v>
      </c>
    </row>
    <row r="7900" spans="1:15" x14ac:dyDescent="0.15">
      <c r="A7900">
        <v>394</v>
      </c>
      <c r="B7900" t="s">
        <v>390</v>
      </c>
      <c r="C7900" t="s">
        <v>464</v>
      </c>
      <c r="D7900">
        <v>3</v>
      </c>
      <c r="E7900">
        <v>20275000</v>
      </c>
      <c r="F7900">
        <v>27000000</v>
      </c>
      <c r="G7900">
        <v>23637500</v>
      </c>
      <c r="H7900">
        <v>-14749905.384370299</v>
      </c>
      <c r="I7900">
        <v>-8.482812220410458E-7</v>
      </c>
      <c r="J7900">
        <v>1.4022302027130459E-6</v>
      </c>
      <c r="K7900">
        <v>-1.313397889913497</v>
      </c>
      <c r="L7900">
        <v>-162.40044583551688</v>
      </c>
      <c r="M7900">
        <v>0</v>
      </c>
    </row>
    <row r="7901" spans="1:15" x14ac:dyDescent="0.15">
      <c r="A7901">
        <v>394</v>
      </c>
      <c r="B7901" t="s">
        <v>390</v>
      </c>
      <c r="C7901" t="s">
        <v>464</v>
      </c>
      <c r="D7901">
        <v>4</v>
      </c>
      <c r="E7901">
        <v>23637500</v>
      </c>
      <c r="F7901">
        <v>27000000</v>
      </c>
      <c r="G7901">
        <v>25318750</v>
      </c>
      <c r="H7901">
        <v>418536391.41692901</v>
      </c>
      <c r="I7901">
        <v>8.0911678325558331E-7</v>
      </c>
      <c r="J7901">
        <v>3.059628208009675E-6</v>
      </c>
      <c r="K7901">
        <v>37.26836200057916</v>
      </c>
      <c r="L7901">
        <v>1553.0689367244788</v>
      </c>
      <c r="M7901">
        <v>0</v>
      </c>
    </row>
    <row r="7902" spans="1:15" x14ac:dyDescent="0.15">
      <c r="A7902">
        <v>394</v>
      </c>
      <c r="B7902" t="s">
        <v>390</v>
      </c>
      <c r="C7902" t="s">
        <v>464</v>
      </c>
      <c r="D7902">
        <v>5</v>
      </c>
      <c r="E7902">
        <v>23637500</v>
      </c>
      <c r="F7902">
        <v>25318750</v>
      </c>
      <c r="G7902">
        <v>24478125</v>
      </c>
      <c r="H7902">
        <v>-28373008.179021046</v>
      </c>
      <c r="I7902">
        <v>-1.8872015104301099E-7</v>
      </c>
      <c r="J7902">
        <v>2.0617912737110807E-6</v>
      </c>
      <c r="K7902">
        <v>-2.5264602112168428</v>
      </c>
      <c r="L7902">
        <v>-215.91168922873399</v>
      </c>
      <c r="M7902">
        <v>0</v>
      </c>
    </row>
    <row r="7903" spans="1:15" x14ac:dyDescent="0.15">
      <c r="A7903">
        <v>394</v>
      </c>
      <c r="B7903" t="s">
        <v>390</v>
      </c>
      <c r="C7903" t="s">
        <v>464</v>
      </c>
      <c r="D7903">
        <v>6</v>
      </c>
      <c r="E7903">
        <v>24478125</v>
      </c>
      <c r="F7903">
        <v>25318750</v>
      </c>
      <c r="G7903">
        <v>24898437.5</v>
      </c>
      <c r="H7903">
        <v>79817736.747496679</v>
      </c>
      <c r="I7903">
        <v>2.585835360097531E-7</v>
      </c>
      <c r="J7903">
        <v>2.5090949607638448E-6</v>
      </c>
      <c r="K7903">
        <v>7.10733013466775</v>
      </c>
      <c r="L7903">
        <v>220.57327592342563</v>
      </c>
      <c r="M7903">
        <v>0</v>
      </c>
    </row>
    <row r="7904" spans="1:15" x14ac:dyDescent="0.15">
      <c r="A7904">
        <v>394</v>
      </c>
      <c r="B7904" t="s">
        <v>390</v>
      </c>
      <c r="C7904" t="s">
        <v>464</v>
      </c>
      <c r="D7904">
        <v>7</v>
      </c>
      <c r="E7904">
        <v>24478125</v>
      </c>
      <c r="F7904">
        <v>24898437.5</v>
      </c>
      <c r="G7904">
        <v>24688281.25</v>
      </c>
      <c r="H7904">
        <v>5205908.8008125881</v>
      </c>
      <c r="I7904">
        <v>2.3346106399471766E-8</v>
      </c>
      <c r="J7904">
        <v>2.2738575311535634E-6</v>
      </c>
      <c r="K7904">
        <v>0.46355752500721953</v>
      </c>
      <c r="L7904">
        <v>-78.913441773867561</v>
      </c>
      <c r="M7904">
        <v>0</v>
      </c>
    </row>
    <row r="7905" spans="1:15" x14ac:dyDescent="0.15">
      <c r="A7905">
        <v>394</v>
      </c>
      <c r="B7905" t="s">
        <v>390</v>
      </c>
      <c r="C7905" t="s">
        <v>464</v>
      </c>
      <c r="D7905">
        <v>8</v>
      </c>
      <c r="E7905">
        <v>24688281.25</v>
      </c>
      <c r="F7905">
        <v>24898437.5</v>
      </c>
      <c r="G7905">
        <v>24793359.375</v>
      </c>
      <c r="H7905">
        <v>36446961.320945464</v>
      </c>
      <c r="I7905">
        <v>1.3792939520628555E-7</v>
      </c>
      <c r="J7905">
        <v>2.3884408199603772E-6</v>
      </c>
      <c r="K7905">
        <v>3.2454012988729586</v>
      </c>
      <c r="L7905">
        <v>47.002916263522536</v>
      </c>
      <c r="M7905">
        <v>0</v>
      </c>
    </row>
    <row r="7906" spans="1:15" x14ac:dyDescent="0.15">
      <c r="A7906">
        <v>394</v>
      </c>
      <c r="B7906" t="s">
        <v>390</v>
      </c>
      <c r="C7906" t="s">
        <v>464</v>
      </c>
      <c r="D7906">
        <v>9</v>
      </c>
      <c r="E7906">
        <v>24688281.25</v>
      </c>
      <c r="F7906">
        <v>24793359.375</v>
      </c>
      <c r="G7906">
        <v>24740820.3125</v>
      </c>
      <c r="H7906">
        <v>19431156.595051154</v>
      </c>
      <c r="I7906">
        <v>7.9893536290101292E-8</v>
      </c>
      <c r="J7906">
        <v>2.3304049610441929E-6</v>
      </c>
      <c r="K7906">
        <v>1.7302375442734714</v>
      </c>
      <c r="L7906">
        <v>-21.461146600568462</v>
      </c>
      <c r="M7906">
        <v>0</v>
      </c>
    </row>
    <row r="7907" spans="1:15" x14ac:dyDescent="0.15">
      <c r="A7907">
        <v>394</v>
      </c>
      <c r="B7907" t="s">
        <v>390</v>
      </c>
      <c r="C7907" t="s">
        <v>464</v>
      </c>
      <c r="D7907">
        <v>10</v>
      </c>
      <c r="E7907">
        <v>24740820.3125</v>
      </c>
      <c r="F7907">
        <v>24793359.375</v>
      </c>
      <c r="G7907">
        <v>24767089.84375</v>
      </c>
      <c r="H7907">
        <v>27575196.237626344</v>
      </c>
      <c r="I7907">
        <v>1.087229134233817E-7</v>
      </c>
      <c r="J7907">
        <v>2.3592343381774734E-6</v>
      </c>
      <c r="K7907">
        <v>2.4554194490512811</v>
      </c>
      <c r="L7907">
        <v>11.338055506690756</v>
      </c>
      <c r="M7907">
        <v>0</v>
      </c>
    </row>
    <row r="7908" spans="1:15" x14ac:dyDescent="0.15">
      <c r="A7908">
        <v>394</v>
      </c>
      <c r="B7908" t="s">
        <v>390</v>
      </c>
      <c r="C7908" t="s">
        <v>464</v>
      </c>
      <c r="D7908">
        <v>11</v>
      </c>
      <c r="E7908">
        <v>24740820.3125</v>
      </c>
      <c r="F7908">
        <v>24767089.84375</v>
      </c>
      <c r="G7908">
        <v>24753955.078125</v>
      </c>
      <c r="H7908">
        <v>23414110.457887191</v>
      </c>
      <c r="I7908">
        <v>9.4261394681714588E-8</v>
      </c>
      <c r="J7908">
        <v>2.3447728194358062E-6</v>
      </c>
      <c r="K7908">
        <v>2.0848976632878546</v>
      </c>
      <c r="L7908">
        <v>-5.4126486697143017</v>
      </c>
      <c r="M7908">
        <v>0</v>
      </c>
    </row>
    <row r="7909" spans="1:15" x14ac:dyDescent="0.15">
      <c r="A7909">
        <v>394</v>
      </c>
      <c r="B7909" t="s">
        <v>390</v>
      </c>
      <c r="C7909" t="s">
        <v>464</v>
      </c>
      <c r="D7909">
        <v>12</v>
      </c>
      <c r="E7909">
        <v>24753955.078125</v>
      </c>
      <c r="F7909">
        <v>24767089.84375</v>
      </c>
      <c r="G7909">
        <v>24760522.4609375</v>
      </c>
      <c r="H7909">
        <v>25472151.611096919</v>
      </c>
      <c r="I7909">
        <v>1.014804118398357E-7</v>
      </c>
      <c r="J7909">
        <v>2.3519918365939273E-6</v>
      </c>
      <c r="K7909">
        <v>2.2681549003712229</v>
      </c>
      <c r="L7909">
        <v>2.8740473925059269</v>
      </c>
      <c r="M7909">
        <v>0</v>
      </c>
    </row>
    <row r="7910" spans="1:15" x14ac:dyDescent="0.15">
      <c r="A7910">
        <v>394</v>
      </c>
      <c r="B7910" t="s">
        <v>390</v>
      </c>
      <c r="C7910" t="s">
        <v>464</v>
      </c>
      <c r="D7910">
        <v>13</v>
      </c>
      <c r="E7910">
        <v>24753955.078125</v>
      </c>
      <c r="F7910">
        <v>24760522.4609375</v>
      </c>
      <c r="G7910">
        <v>24757238.76953125</v>
      </c>
      <c r="H7910">
        <v>24437535.697592109</v>
      </c>
      <c r="I7910">
        <v>9.7867972559076703E-8</v>
      </c>
      <c r="J7910">
        <v>2.3483793973131684E-6</v>
      </c>
      <c r="K7910">
        <v>2.1760280478757448</v>
      </c>
      <c r="L7910">
        <v>-1.2913518947541085</v>
      </c>
      <c r="M7910">
        <v>0</v>
      </c>
    </row>
    <row r="7911" spans="1:15" x14ac:dyDescent="0.15">
      <c r="A7911">
        <v>394</v>
      </c>
      <c r="B7911" t="s">
        <v>390</v>
      </c>
      <c r="C7911" t="s">
        <v>464</v>
      </c>
      <c r="D7911">
        <v>14</v>
      </c>
      <c r="E7911">
        <v>24757238.76953125</v>
      </c>
      <c r="F7911">
        <v>24760522.4609375</v>
      </c>
      <c r="G7911">
        <v>24758880.615234375</v>
      </c>
      <c r="H7911">
        <v>24953461.221885581</v>
      </c>
      <c r="I7911">
        <v>9.9673529445154442E-8</v>
      </c>
      <c r="J7911">
        <v>2.3501849541992461E-6</v>
      </c>
      <c r="K7911">
        <v>2.2219683761220255</v>
      </c>
      <c r="L7911">
        <v>0.78590227755078013</v>
      </c>
      <c r="M7911">
        <v>0</v>
      </c>
    </row>
    <row r="7912" spans="1:15" x14ac:dyDescent="0.15">
      <c r="A7912">
        <v>394</v>
      </c>
      <c r="B7912" t="s">
        <v>390</v>
      </c>
      <c r="C7912" t="s">
        <v>465</v>
      </c>
      <c r="D7912">
        <v>14</v>
      </c>
      <c r="E7912">
        <v>24757238.76953125</v>
      </c>
      <c r="F7912">
        <v>24760522.4609375</v>
      </c>
      <c r="G7912">
        <v>24758880.615234375</v>
      </c>
      <c r="H7912">
        <v>24953461.221885581</v>
      </c>
      <c r="I7912">
        <v>9.9673529445154442E-8</v>
      </c>
      <c r="J7912">
        <v>2.3501849541992461E-6</v>
      </c>
      <c r="K7912">
        <v>2.2219683761220255</v>
      </c>
      <c r="L7912">
        <v>0.78590227755078013</v>
      </c>
      <c r="M7912">
        <v>0</v>
      </c>
      <c r="N7912" t="s">
        <v>466</v>
      </c>
      <c r="O7912" t="s">
        <v>467</v>
      </c>
    </row>
    <row r="7913" spans="1:15" x14ac:dyDescent="0.15">
      <c r="A7913">
        <v>395</v>
      </c>
      <c r="B7913" t="s">
        <v>391</v>
      </c>
      <c r="C7913" t="s">
        <v>461</v>
      </c>
      <c r="D7913">
        <v>0</v>
      </c>
      <c r="E7913">
        <v>100000</v>
      </c>
      <c r="F7913">
        <v>12000000</v>
      </c>
      <c r="G7913">
        <v>100000</v>
      </c>
      <c r="H7913">
        <v>-9626.5133236608017</v>
      </c>
      <c r="I7913">
        <v>-6.1279133542525956E-6</v>
      </c>
      <c r="J7913">
        <v>-3.8774019294985035E-6</v>
      </c>
      <c r="K7913">
        <v>-9.13649513205366E-4</v>
      </c>
      <c r="L7913">
        <v>-109.6265133236608</v>
      </c>
      <c r="M7913">
        <v>0</v>
      </c>
      <c r="O7913" t="s">
        <v>462</v>
      </c>
    </row>
    <row r="7914" spans="1:15" x14ac:dyDescent="0.15">
      <c r="A7914">
        <v>395</v>
      </c>
      <c r="B7914" t="s">
        <v>391</v>
      </c>
      <c r="C7914" t="s">
        <v>461</v>
      </c>
      <c r="D7914">
        <v>0</v>
      </c>
      <c r="E7914">
        <v>100000</v>
      </c>
      <c r="F7914">
        <v>12000000</v>
      </c>
      <c r="G7914">
        <v>12000000</v>
      </c>
      <c r="H7914">
        <v>-215045.30684345411</v>
      </c>
      <c r="I7914">
        <v>-2.3303210664907272E-6</v>
      </c>
      <c r="J7914">
        <v>-7.9809641736635457E-8</v>
      </c>
      <c r="K7914">
        <v>-2.0409886041678885E-2</v>
      </c>
      <c r="L7914">
        <v>-101.79204422369546</v>
      </c>
      <c r="M7914">
        <v>0</v>
      </c>
      <c r="O7914" t="s">
        <v>463</v>
      </c>
    </row>
    <row r="7915" spans="1:15" x14ac:dyDescent="0.15">
      <c r="A7915">
        <v>395</v>
      </c>
      <c r="B7915" t="s">
        <v>391</v>
      </c>
      <c r="C7915" t="s">
        <v>461</v>
      </c>
      <c r="D7915">
        <v>1</v>
      </c>
      <c r="E7915">
        <v>100000</v>
      </c>
      <c r="F7915">
        <v>18000000</v>
      </c>
      <c r="G7915">
        <v>18000000</v>
      </c>
      <c r="H7915">
        <v>1361932135.989176</v>
      </c>
      <c r="I7915">
        <v>1.6392814623606048E-6</v>
      </c>
      <c r="J7915">
        <v>3.8897928871146965E-6</v>
      </c>
      <c r="K7915">
        <v>129.26057350451552</v>
      </c>
      <c r="L7915">
        <v>7466.289644384311</v>
      </c>
      <c r="M7915">
        <v>0</v>
      </c>
      <c r="O7915" t="s">
        <v>468</v>
      </c>
    </row>
    <row r="7916" spans="1:15" x14ac:dyDescent="0.15">
      <c r="A7916">
        <v>395</v>
      </c>
      <c r="B7916" t="s">
        <v>391</v>
      </c>
      <c r="C7916" t="s">
        <v>464</v>
      </c>
      <c r="D7916">
        <v>1</v>
      </c>
      <c r="E7916">
        <v>100000</v>
      </c>
      <c r="F7916">
        <v>18000000</v>
      </c>
      <c r="G7916">
        <v>9050000</v>
      </c>
      <c r="H7916">
        <v>-59964.482732354765</v>
      </c>
      <c r="I7916">
        <v>-3.2951641720862541E-6</v>
      </c>
      <c r="J7916">
        <v>-1.0446527473321624E-6</v>
      </c>
      <c r="K7916">
        <v>-5.6912112013982139E-3</v>
      </c>
      <c r="L7916">
        <v>-100.66259096941829</v>
      </c>
      <c r="M7916">
        <v>0</v>
      </c>
    </row>
    <row r="7917" spans="1:15" x14ac:dyDescent="0.15">
      <c r="A7917">
        <v>395</v>
      </c>
      <c r="B7917" t="s">
        <v>391</v>
      </c>
      <c r="C7917" t="s">
        <v>464</v>
      </c>
      <c r="D7917">
        <v>2</v>
      </c>
      <c r="E7917">
        <v>9050000</v>
      </c>
      <c r="F7917">
        <v>18000000</v>
      </c>
      <c r="G7917">
        <v>13525000</v>
      </c>
      <c r="H7917">
        <v>-626182.39112000249</v>
      </c>
      <c r="I7917">
        <v>-1.823678650821626E-6</v>
      </c>
      <c r="J7917">
        <v>4.268327739324655E-7</v>
      </c>
      <c r="K7917">
        <v>-5.9430784292209139E-2</v>
      </c>
      <c r="L7917">
        <v>-104.62981435208874</v>
      </c>
      <c r="M7917">
        <v>0</v>
      </c>
    </row>
    <row r="7918" spans="1:15" x14ac:dyDescent="0.15">
      <c r="A7918">
        <v>395</v>
      </c>
      <c r="B7918" t="s">
        <v>391</v>
      </c>
      <c r="C7918" t="s">
        <v>464</v>
      </c>
      <c r="D7918">
        <v>3</v>
      </c>
      <c r="E7918">
        <v>13525000</v>
      </c>
      <c r="F7918">
        <v>18000000</v>
      </c>
      <c r="G7918">
        <v>15762500</v>
      </c>
      <c r="H7918">
        <v>-11767898.024300259</v>
      </c>
      <c r="I7918">
        <v>-9.2195673893951413E-7</v>
      </c>
      <c r="J7918">
        <v>1.3285546858145775E-6</v>
      </c>
      <c r="K7918">
        <v>-1.116887697534876</v>
      </c>
      <c r="L7918">
        <v>-174.65756082030299</v>
      </c>
      <c r="M7918">
        <v>0</v>
      </c>
    </row>
    <row r="7919" spans="1:15" x14ac:dyDescent="0.15">
      <c r="A7919">
        <v>395</v>
      </c>
      <c r="B7919" t="s">
        <v>391</v>
      </c>
      <c r="C7919" t="s">
        <v>464</v>
      </c>
      <c r="D7919">
        <v>4</v>
      </c>
      <c r="E7919">
        <v>15762500</v>
      </c>
      <c r="F7919">
        <v>18000000</v>
      </c>
      <c r="G7919">
        <v>16881250</v>
      </c>
      <c r="H7919">
        <v>574228.11424059421</v>
      </c>
      <c r="I7919">
        <v>2.6625916529877848E-9</v>
      </c>
      <c r="J7919">
        <v>2.2531740164070794E-6</v>
      </c>
      <c r="K7919">
        <v>5.4499819343234564E-2</v>
      </c>
      <c r="L7919">
        <v>-96.598426572436324</v>
      </c>
      <c r="M7919">
        <v>0</v>
      </c>
    </row>
    <row r="7920" spans="1:15" x14ac:dyDescent="0.15">
      <c r="A7920">
        <v>395</v>
      </c>
      <c r="B7920" t="s">
        <v>391</v>
      </c>
      <c r="C7920" t="s">
        <v>464</v>
      </c>
      <c r="D7920">
        <v>5</v>
      </c>
      <c r="E7920">
        <v>16881250</v>
      </c>
      <c r="F7920">
        <v>18000000</v>
      </c>
      <c r="G7920">
        <v>17440625</v>
      </c>
      <c r="H7920">
        <v>336126151.8924945</v>
      </c>
      <c r="I7920">
        <v>7.0429693105830653E-7</v>
      </c>
      <c r="J7920">
        <v>2.9548083558123982E-6</v>
      </c>
      <c r="K7920">
        <v>31.901632992846153</v>
      </c>
      <c r="L7920">
        <v>1827.2597850850786</v>
      </c>
      <c r="M7920">
        <v>0</v>
      </c>
    </row>
    <row r="7921" spans="1:15" x14ac:dyDescent="0.15">
      <c r="A7921">
        <v>395</v>
      </c>
      <c r="B7921" t="s">
        <v>391</v>
      </c>
      <c r="C7921" t="s">
        <v>464</v>
      </c>
      <c r="D7921">
        <v>6</v>
      </c>
      <c r="E7921">
        <v>16881250</v>
      </c>
      <c r="F7921">
        <v>17440625</v>
      </c>
      <c r="G7921">
        <v>17160937.5</v>
      </c>
      <c r="H7921">
        <v>109933710.56273809</v>
      </c>
      <c r="I7921">
        <v>3.2842453588784835E-7</v>
      </c>
      <c r="J7921">
        <v>2.57893596064194E-6</v>
      </c>
      <c r="K7921">
        <v>10.433775736188279</v>
      </c>
      <c r="L7921">
        <v>540.60434089185446</v>
      </c>
      <c r="M7921">
        <v>0</v>
      </c>
    </row>
    <row r="7922" spans="1:15" x14ac:dyDescent="0.15">
      <c r="A7922">
        <v>395</v>
      </c>
      <c r="B7922" t="s">
        <v>391</v>
      </c>
      <c r="C7922" t="s">
        <v>464</v>
      </c>
      <c r="D7922">
        <v>7</v>
      </c>
      <c r="E7922">
        <v>16881250</v>
      </c>
      <c r="F7922">
        <v>17160937.5</v>
      </c>
      <c r="G7922">
        <v>17021093.75</v>
      </c>
      <c r="H7922">
        <v>43472890.997208446</v>
      </c>
      <c r="I7922">
        <v>1.5971001550839759E-7</v>
      </c>
      <c r="J7922">
        <v>2.4102214402624892E-6</v>
      </c>
      <c r="K7922">
        <v>4.1259991402707552</v>
      </c>
      <c r="L7922">
        <v>155.40597822750635</v>
      </c>
      <c r="M7922">
        <v>0</v>
      </c>
    </row>
    <row r="7923" spans="1:15" x14ac:dyDescent="0.15">
      <c r="A7923">
        <v>395</v>
      </c>
      <c r="B7923" t="s">
        <v>391</v>
      </c>
      <c r="C7923" t="s">
        <v>464</v>
      </c>
      <c r="D7923">
        <v>8</v>
      </c>
      <c r="E7923">
        <v>16881250</v>
      </c>
      <c r="F7923">
        <v>17021093.75</v>
      </c>
      <c r="G7923">
        <v>16951171.875</v>
      </c>
      <c r="H7923">
        <v>19400476.383476648</v>
      </c>
      <c r="I7923">
        <v>7.9780717684634176E-8</v>
      </c>
      <c r="J7923">
        <v>2.3302921424387258E-6</v>
      </c>
      <c r="K7923">
        <v>1.8412934369652989</v>
      </c>
      <c r="L7923">
        <v>14.449175116258141</v>
      </c>
      <c r="M7923">
        <v>0</v>
      </c>
    </row>
    <row r="7924" spans="1:15" x14ac:dyDescent="0.15">
      <c r="A7924">
        <v>395</v>
      </c>
      <c r="B7924" t="s">
        <v>391</v>
      </c>
      <c r="C7924" t="s">
        <v>464</v>
      </c>
      <c r="D7924">
        <v>9</v>
      </c>
      <c r="E7924">
        <v>16881250</v>
      </c>
      <c r="F7924">
        <v>16951171.875</v>
      </c>
      <c r="G7924">
        <v>16916210.9375</v>
      </c>
      <c r="H7924">
        <v>9370050.4272647668</v>
      </c>
      <c r="I7924">
        <v>4.0876635485863977E-8</v>
      </c>
      <c r="J7924">
        <v>2.2913880602399556E-6</v>
      </c>
      <c r="K7924">
        <v>0.8893086960715495</v>
      </c>
      <c r="L7924">
        <v>-44.609047133048222</v>
      </c>
      <c r="M7924">
        <v>0</v>
      </c>
    </row>
    <row r="7925" spans="1:15" x14ac:dyDescent="0.15">
      <c r="A7925">
        <v>395</v>
      </c>
      <c r="B7925" t="s">
        <v>391</v>
      </c>
      <c r="C7925" t="s">
        <v>464</v>
      </c>
      <c r="D7925">
        <v>10</v>
      </c>
      <c r="E7925">
        <v>16916210.9375</v>
      </c>
      <c r="F7925">
        <v>16951171.875</v>
      </c>
      <c r="G7925">
        <v>16933691.40625</v>
      </c>
      <c r="H7925">
        <v>14226224.042307241</v>
      </c>
      <c r="I7925">
        <v>6.024170654184291E-8</v>
      </c>
      <c r="J7925">
        <v>2.3107531312959346E-6</v>
      </c>
      <c r="K7925">
        <v>1.3502066879248493</v>
      </c>
      <c r="L7925">
        <v>-15.988642399279042</v>
      </c>
      <c r="M7925">
        <v>0</v>
      </c>
    </row>
    <row r="7926" spans="1:15" x14ac:dyDescent="0.15">
      <c r="A7926">
        <v>395</v>
      </c>
      <c r="B7926" t="s">
        <v>391</v>
      </c>
      <c r="C7926" t="s">
        <v>464</v>
      </c>
      <c r="D7926">
        <v>11</v>
      </c>
      <c r="E7926">
        <v>16933691.40625</v>
      </c>
      <c r="F7926">
        <v>16951171.875</v>
      </c>
      <c r="G7926">
        <v>16942431.640625</v>
      </c>
      <c r="H7926">
        <v>16772997.334128428</v>
      </c>
      <c r="I7926">
        <v>6.9989387961109551E-8</v>
      </c>
      <c r="J7926">
        <v>2.3205008127152012E-6</v>
      </c>
      <c r="K7926">
        <v>1.5919201827369036</v>
      </c>
      <c r="L7926">
        <v>-1.0000589649144447</v>
      </c>
      <c r="M7926">
        <v>0</v>
      </c>
    </row>
    <row r="7927" spans="1:15" x14ac:dyDescent="0.15">
      <c r="A7927">
        <v>395</v>
      </c>
      <c r="B7927" t="s">
        <v>391</v>
      </c>
      <c r="C7927" t="s">
        <v>464</v>
      </c>
      <c r="D7927">
        <v>12</v>
      </c>
      <c r="E7927">
        <v>16942431.640625</v>
      </c>
      <c r="F7927">
        <v>16951171.875</v>
      </c>
      <c r="G7927">
        <v>16946801.7578125</v>
      </c>
      <c r="H7927">
        <v>18076580.637767494</v>
      </c>
      <c r="I7927">
        <v>7.4879610703410313E-8</v>
      </c>
      <c r="J7927">
        <v>2.325391035457502E-6</v>
      </c>
      <c r="K7927">
        <v>1.7156428859367316</v>
      </c>
      <c r="L7927">
        <v>6.666620027192824</v>
      </c>
      <c r="M7927">
        <v>0</v>
      </c>
    </row>
    <row r="7928" spans="1:15" x14ac:dyDescent="0.15">
      <c r="A7928">
        <v>395</v>
      </c>
      <c r="B7928" t="s">
        <v>391</v>
      </c>
      <c r="C7928" t="s">
        <v>464</v>
      </c>
      <c r="D7928">
        <v>13</v>
      </c>
      <c r="E7928">
        <v>16942431.640625</v>
      </c>
      <c r="F7928">
        <v>16946801.7578125</v>
      </c>
      <c r="G7928">
        <v>16944616.69921875</v>
      </c>
      <c r="H7928">
        <v>17422238.268243995</v>
      </c>
      <c r="I7928">
        <v>7.2433061467217346E-8</v>
      </c>
      <c r="J7928">
        <v>2.322944486221309E-6</v>
      </c>
      <c r="K7928">
        <v>1.6535394464790232</v>
      </c>
      <c r="L7928">
        <v>2.8187215887112149</v>
      </c>
      <c r="M7928">
        <v>0</v>
      </c>
    </row>
    <row r="7929" spans="1:15" x14ac:dyDescent="0.15">
      <c r="A7929">
        <v>395</v>
      </c>
      <c r="B7929" t="s">
        <v>391</v>
      </c>
      <c r="C7929" t="s">
        <v>464</v>
      </c>
      <c r="D7929">
        <v>14</v>
      </c>
      <c r="E7929">
        <v>16942431.640625</v>
      </c>
      <c r="F7929">
        <v>16944616.69921875</v>
      </c>
      <c r="G7929">
        <v>16943524.169921875</v>
      </c>
      <c r="H7929">
        <v>17096995.311451044</v>
      </c>
      <c r="I7929">
        <v>7.121091801613498E-8</v>
      </c>
      <c r="J7929">
        <v>2.3217223427702266E-6</v>
      </c>
      <c r="K7929">
        <v>1.6226707342925482</v>
      </c>
      <c r="L7929">
        <v>0.90578052115988206</v>
      </c>
      <c r="M7929">
        <v>0</v>
      </c>
    </row>
    <row r="7930" spans="1:15" x14ac:dyDescent="0.15">
      <c r="A7930">
        <v>395</v>
      </c>
      <c r="B7930" t="s">
        <v>391</v>
      </c>
      <c r="C7930" t="s">
        <v>465</v>
      </c>
      <c r="D7930">
        <v>14</v>
      </c>
      <c r="E7930">
        <v>16942431.640625</v>
      </c>
      <c r="F7930">
        <v>16944616.69921875</v>
      </c>
      <c r="G7930">
        <v>16943524.169921875</v>
      </c>
      <c r="H7930">
        <v>17096995.311451044</v>
      </c>
      <c r="I7930">
        <v>7.121091801613498E-8</v>
      </c>
      <c r="J7930">
        <v>2.3217223427702266E-6</v>
      </c>
      <c r="K7930">
        <v>1.6226707342925482</v>
      </c>
      <c r="L7930">
        <v>0.90578052115988206</v>
      </c>
      <c r="M7930">
        <v>0</v>
      </c>
      <c r="N7930" t="s">
        <v>466</v>
      </c>
      <c r="O7930" t="s">
        <v>467</v>
      </c>
    </row>
    <row r="7931" spans="1:15" x14ac:dyDescent="0.15">
      <c r="A7931">
        <v>396</v>
      </c>
      <c r="B7931" t="s">
        <v>392</v>
      </c>
      <c r="C7931" t="s">
        <v>461</v>
      </c>
      <c r="D7931">
        <v>0</v>
      </c>
      <c r="E7931">
        <v>100000</v>
      </c>
      <c r="F7931">
        <v>12000000</v>
      </c>
      <c r="G7931">
        <v>100000</v>
      </c>
      <c r="H7931">
        <v>-215393.65673393745</v>
      </c>
      <c r="I7931">
        <v>-2.320332365492149E-6</v>
      </c>
      <c r="J7931">
        <v>-7.9540888785348807E-8</v>
      </c>
      <c r="K7931">
        <v>-2.994712532414303E-2</v>
      </c>
      <c r="L7931">
        <v>-315.39365673393746</v>
      </c>
      <c r="M7931">
        <v>0</v>
      </c>
      <c r="O7931" t="s">
        <v>462</v>
      </c>
    </row>
    <row r="7932" spans="1:15" x14ac:dyDescent="0.15">
      <c r="A7932">
        <v>396</v>
      </c>
      <c r="B7932" t="s">
        <v>392</v>
      </c>
      <c r="C7932" t="s">
        <v>461</v>
      </c>
      <c r="D7932">
        <v>0</v>
      </c>
      <c r="E7932">
        <v>100000</v>
      </c>
      <c r="F7932">
        <v>12000000</v>
      </c>
      <c r="G7932">
        <v>12000000</v>
      </c>
      <c r="H7932">
        <v>77978176348554.438</v>
      </c>
      <c r="I7932">
        <v>4.8322271826622479E-3</v>
      </c>
      <c r="J7932">
        <v>4.8344679741389547E-3</v>
      </c>
      <c r="K7932">
        <v>10841648.055322457</v>
      </c>
      <c r="L7932">
        <v>649818036.23795366</v>
      </c>
      <c r="M7932">
        <v>0</v>
      </c>
      <c r="O7932" t="s">
        <v>463</v>
      </c>
    </row>
    <row r="7933" spans="1:15" x14ac:dyDescent="0.15">
      <c r="A7933">
        <v>396</v>
      </c>
      <c r="B7933" t="s">
        <v>392</v>
      </c>
      <c r="C7933" t="s">
        <v>464</v>
      </c>
      <c r="D7933">
        <v>1</v>
      </c>
      <c r="E7933">
        <v>100000</v>
      </c>
      <c r="F7933">
        <v>12000000</v>
      </c>
      <c r="G7933">
        <v>6050000</v>
      </c>
      <c r="H7933">
        <v>2480304088.6610045</v>
      </c>
      <c r="I7933">
        <v>2.2993599439224358E-6</v>
      </c>
      <c r="J7933">
        <v>4.5401514206292359E-6</v>
      </c>
      <c r="K7933">
        <v>344.84756195428025</v>
      </c>
      <c r="L7933">
        <v>40896.761796049665</v>
      </c>
      <c r="M7933">
        <v>0</v>
      </c>
    </row>
    <row r="7934" spans="1:15" x14ac:dyDescent="0.15">
      <c r="A7934">
        <v>396</v>
      </c>
      <c r="B7934" t="s">
        <v>392</v>
      </c>
      <c r="C7934" t="s">
        <v>464</v>
      </c>
      <c r="D7934">
        <v>2</v>
      </c>
      <c r="E7934">
        <v>100000</v>
      </c>
      <c r="F7934">
        <v>6050000</v>
      </c>
      <c r="G7934">
        <v>3075000</v>
      </c>
      <c r="H7934">
        <v>-3728514.6652890439</v>
      </c>
      <c r="I7934">
        <v>-1.2467643741686813E-6</v>
      </c>
      <c r="J7934">
        <v>9.9402710253811874E-7</v>
      </c>
      <c r="K7934">
        <v>-0.51839175604061938</v>
      </c>
      <c r="L7934">
        <v>-221.25250944029412</v>
      </c>
      <c r="M7934">
        <v>0</v>
      </c>
    </row>
    <row r="7935" spans="1:15" x14ac:dyDescent="0.15">
      <c r="A7935">
        <v>396</v>
      </c>
      <c r="B7935" t="s">
        <v>392</v>
      </c>
      <c r="C7935" t="s">
        <v>464</v>
      </c>
      <c r="D7935">
        <v>3</v>
      </c>
      <c r="E7935">
        <v>3075000</v>
      </c>
      <c r="F7935">
        <v>6050000</v>
      </c>
      <c r="G7935">
        <v>4562500</v>
      </c>
      <c r="H7935">
        <v>-26018330.897328623</v>
      </c>
      <c r="I7935">
        <v>-1.6424223572721934E-7</v>
      </c>
      <c r="J7935">
        <v>2.0765492409795807E-6</v>
      </c>
      <c r="K7935">
        <v>-3.6174427228829171</v>
      </c>
      <c r="L7935">
        <v>-670.26478679076433</v>
      </c>
      <c r="M7935">
        <v>0</v>
      </c>
    </row>
    <row r="7936" spans="1:15" x14ac:dyDescent="0.15">
      <c r="A7936">
        <v>396</v>
      </c>
      <c r="B7936" t="s">
        <v>392</v>
      </c>
      <c r="C7936" t="s">
        <v>464</v>
      </c>
      <c r="D7936">
        <v>4</v>
      </c>
      <c r="E7936">
        <v>4562500</v>
      </c>
      <c r="F7936">
        <v>6050000</v>
      </c>
      <c r="G7936">
        <v>5306250</v>
      </c>
      <c r="H7936">
        <v>425640397.79672456</v>
      </c>
      <c r="I7936">
        <v>8.1476533796278017E-7</v>
      </c>
      <c r="J7936">
        <v>3.0555568146695802E-6</v>
      </c>
      <c r="K7936">
        <v>59.178652375923157</v>
      </c>
      <c r="L7936">
        <v>7921.4915956979894</v>
      </c>
      <c r="M7936">
        <v>0</v>
      </c>
    </row>
    <row r="7937" spans="1:15" x14ac:dyDescent="0.15">
      <c r="A7937">
        <v>396</v>
      </c>
      <c r="B7937" t="s">
        <v>392</v>
      </c>
      <c r="C7937" t="s">
        <v>464</v>
      </c>
      <c r="D7937">
        <v>5</v>
      </c>
      <c r="E7937">
        <v>4562500</v>
      </c>
      <c r="F7937">
        <v>5306250</v>
      </c>
      <c r="G7937">
        <v>4934375</v>
      </c>
      <c r="H7937">
        <v>86852197.730311081</v>
      </c>
      <c r="I7937">
        <v>2.7487593336930758E-7</v>
      </c>
      <c r="J7937">
        <v>2.5156674100761077E-6</v>
      </c>
      <c r="K7937">
        <v>12.075442190573419</v>
      </c>
      <c r="L7937">
        <v>1660.1458691386665</v>
      </c>
      <c r="M7937">
        <v>0</v>
      </c>
    </row>
    <row r="7938" spans="1:15" x14ac:dyDescent="0.15">
      <c r="A7938">
        <v>396</v>
      </c>
      <c r="B7938" t="s">
        <v>392</v>
      </c>
      <c r="C7938" t="s">
        <v>464</v>
      </c>
      <c r="D7938">
        <v>6</v>
      </c>
      <c r="E7938">
        <v>4562500</v>
      </c>
      <c r="F7938">
        <v>4934375</v>
      </c>
      <c r="G7938">
        <v>4748437.5</v>
      </c>
      <c r="H7938">
        <v>10158763.681011787</v>
      </c>
      <c r="I7938">
        <v>4.3998128778910226E-8</v>
      </c>
      <c r="J7938">
        <v>2.2847896054857103E-6</v>
      </c>
      <c r="K7938">
        <v>1.4124174950490949</v>
      </c>
      <c r="L7938">
        <v>113.93908377254174</v>
      </c>
      <c r="M7938">
        <v>0</v>
      </c>
    </row>
    <row r="7939" spans="1:15" x14ac:dyDescent="0.15">
      <c r="A7939">
        <v>396</v>
      </c>
      <c r="B7939" t="s">
        <v>392</v>
      </c>
      <c r="C7939" t="s">
        <v>464</v>
      </c>
      <c r="D7939">
        <v>7</v>
      </c>
      <c r="E7939">
        <v>4562500</v>
      </c>
      <c r="F7939">
        <v>4748437.5</v>
      </c>
      <c r="G7939">
        <v>4655468.75</v>
      </c>
      <c r="H7939">
        <v>-12116975.26129912</v>
      </c>
      <c r="I7939">
        <v>-6.2763135004301926E-8</v>
      </c>
      <c r="J7939">
        <v>2.1780283417024981E-6</v>
      </c>
      <c r="K7939">
        <v>-1.6846762444257808</v>
      </c>
      <c r="L7939">
        <v>-360.27401131839025</v>
      </c>
      <c r="M7939">
        <v>0</v>
      </c>
    </row>
    <row r="7940" spans="1:15" x14ac:dyDescent="0.15">
      <c r="A7940">
        <v>396</v>
      </c>
      <c r="B7940" t="s">
        <v>392</v>
      </c>
      <c r="C7940" t="s">
        <v>464</v>
      </c>
      <c r="D7940">
        <v>8</v>
      </c>
      <c r="E7940">
        <v>4655468.75</v>
      </c>
      <c r="F7940">
        <v>4748437.5</v>
      </c>
      <c r="G7940">
        <v>4701953.125</v>
      </c>
      <c r="H7940">
        <v>-2131354.9806770724</v>
      </c>
      <c r="I7940">
        <v>-1.0073684062588489E-8</v>
      </c>
      <c r="J7940">
        <v>2.2307177926442116E-6</v>
      </c>
      <c r="K7940">
        <v>-0.29633163615127017</v>
      </c>
      <c r="L7940">
        <v>-145.32914140178869</v>
      </c>
      <c r="M7940">
        <v>0</v>
      </c>
    </row>
    <row r="7941" spans="1:15" x14ac:dyDescent="0.15">
      <c r="A7941">
        <v>396</v>
      </c>
      <c r="B7941" t="s">
        <v>392</v>
      </c>
      <c r="C7941" t="s">
        <v>464</v>
      </c>
      <c r="D7941">
        <v>9</v>
      </c>
      <c r="E7941">
        <v>4701953.125</v>
      </c>
      <c r="F7941">
        <v>4748437.5</v>
      </c>
      <c r="G7941">
        <v>4725195.3125</v>
      </c>
      <c r="H7941">
        <v>3712224.7596354974</v>
      </c>
      <c r="I7941">
        <v>1.6787170996972851E-8</v>
      </c>
      <c r="J7941">
        <v>2.2575786477037729E-6</v>
      </c>
      <c r="K7941">
        <v>0.51612689897137043</v>
      </c>
      <c r="L7941">
        <v>-21.437644073352843</v>
      </c>
      <c r="M7941">
        <v>0</v>
      </c>
    </row>
    <row r="7942" spans="1:15" x14ac:dyDescent="0.15">
      <c r="A7942">
        <v>396</v>
      </c>
      <c r="B7942" t="s">
        <v>392</v>
      </c>
      <c r="C7942" t="s">
        <v>464</v>
      </c>
      <c r="D7942">
        <v>10</v>
      </c>
      <c r="E7942">
        <v>4725195.3125</v>
      </c>
      <c r="F7942">
        <v>4748437.5</v>
      </c>
      <c r="G7942">
        <v>4736816.40625</v>
      </c>
      <c r="H7942">
        <v>6858426.3043791894</v>
      </c>
      <c r="I7942">
        <v>3.0348626272227862E-8</v>
      </c>
      <c r="J7942">
        <v>2.2711401029790279E-6</v>
      </c>
      <c r="K7942">
        <v>0.9535571064534577</v>
      </c>
      <c r="L7942">
        <v>44.789785293975669</v>
      </c>
      <c r="M7942">
        <v>0</v>
      </c>
    </row>
    <row r="7943" spans="1:15" x14ac:dyDescent="0.15">
      <c r="A7943">
        <v>396</v>
      </c>
      <c r="B7943" t="s">
        <v>392</v>
      </c>
      <c r="C7943" t="s">
        <v>464</v>
      </c>
      <c r="D7943">
        <v>11</v>
      </c>
      <c r="E7943">
        <v>4725195.3125</v>
      </c>
      <c r="F7943">
        <v>4736816.40625</v>
      </c>
      <c r="G7943">
        <v>4731005.859375</v>
      </c>
      <c r="H7943">
        <v>5266257.3615297293</v>
      </c>
      <c r="I7943">
        <v>2.3556862614659285E-8</v>
      </c>
      <c r="J7943">
        <v>2.2643483393214594E-6</v>
      </c>
      <c r="K7943">
        <v>0.73219087129260352</v>
      </c>
      <c r="L7943">
        <v>11.313693494884825</v>
      </c>
      <c r="M7943">
        <v>0</v>
      </c>
    </row>
    <row r="7944" spans="1:15" x14ac:dyDescent="0.15">
      <c r="A7944">
        <v>396</v>
      </c>
      <c r="B7944" t="s">
        <v>392</v>
      </c>
      <c r="C7944" t="s">
        <v>464</v>
      </c>
      <c r="D7944">
        <v>12</v>
      </c>
      <c r="E7944">
        <v>4725195.3125</v>
      </c>
      <c r="F7944">
        <v>4731005.859375</v>
      </c>
      <c r="G7944">
        <v>4728100.5859375</v>
      </c>
      <c r="H7944">
        <v>4484509.0918689873</v>
      </c>
      <c r="I7944">
        <v>2.0169298411135865E-8</v>
      </c>
      <c r="J7944">
        <v>2.2609607751179359E-6</v>
      </c>
      <c r="K7944">
        <v>0.62350097875607213</v>
      </c>
      <c r="L7944">
        <v>-5.1519947522481218</v>
      </c>
      <c r="M7944">
        <v>0</v>
      </c>
    </row>
    <row r="7945" spans="1:15" x14ac:dyDescent="0.15">
      <c r="A7945">
        <v>396</v>
      </c>
      <c r="B7945" t="s">
        <v>392</v>
      </c>
      <c r="C7945" t="s">
        <v>464</v>
      </c>
      <c r="D7945">
        <v>13</v>
      </c>
      <c r="E7945">
        <v>4728100.5859375</v>
      </c>
      <c r="F7945">
        <v>4731005.859375</v>
      </c>
      <c r="G7945">
        <v>4729553.22265625</v>
      </c>
      <c r="H7945">
        <v>4874206.8337736931</v>
      </c>
      <c r="I7945">
        <v>2.1862443293901354E-8</v>
      </c>
      <c r="J7945">
        <v>2.2626539200007014E-6</v>
      </c>
      <c r="K7945">
        <v>0.67768236595342768</v>
      </c>
      <c r="L7945">
        <v>3.0585047742882052</v>
      </c>
      <c r="M7945">
        <v>0</v>
      </c>
    </row>
    <row r="7946" spans="1:15" x14ac:dyDescent="0.15">
      <c r="A7946">
        <v>396</v>
      </c>
      <c r="B7946" t="s">
        <v>392</v>
      </c>
      <c r="C7946" t="s">
        <v>464</v>
      </c>
      <c r="D7946">
        <v>14</v>
      </c>
      <c r="E7946">
        <v>4728100.5859375</v>
      </c>
      <c r="F7946">
        <v>4729553.22265625</v>
      </c>
      <c r="G7946">
        <v>4728826.904296875</v>
      </c>
      <c r="H7946">
        <v>4679048.6486517554</v>
      </c>
      <c r="I7946">
        <v>2.1015643794219579E-8</v>
      </c>
      <c r="J7946">
        <v>2.2618071205010197E-6</v>
      </c>
      <c r="K7946">
        <v>0.65054866704836556</v>
      </c>
      <c r="L7946">
        <v>-1.052655482058104</v>
      </c>
      <c r="M7946">
        <v>0</v>
      </c>
    </row>
    <row r="7947" spans="1:15" x14ac:dyDescent="0.15">
      <c r="A7947">
        <v>396</v>
      </c>
      <c r="B7947" t="s">
        <v>392</v>
      </c>
      <c r="C7947" t="s">
        <v>464</v>
      </c>
      <c r="D7947">
        <v>15</v>
      </c>
      <c r="E7947">
        <v>4728826.904296875</v>
      </c>
      <c r="F7947">
        <v>4729553.22265625</v>
      </c>
      <c r="G7947">
        <v>4729190.0634765625</v>
      </c>
      <c r="H7947">
        <v>4776561.5604212005</v>
      </c>
      <c r="I7947">
        <v>2.1439035422210513E-8</v>
      </c>
      <c r="J7947">
        <v>2.2622305121290106E-6</v>
      </c>
      <c r="K7947">
        <v>0.66410631509502482</v>
      </c>
      <c r="L7947">
        <v>1.0016830854502352</v>
      </c>
      <c r="M7947">
        <v>0</v>
      </c>
    </row>
    <row r="7948" spans="1:15" x14ac:dyDescent="0.15">
      <c r="A7948">
        <v>396</v>
      </c>
      <c r="B7948" t="s">
        <v>392</v>
      </c>
      <c r="C7948" t="s">
        <v>464</v>
      </c>
      <c r="D7948">
        <v>16</v>
      </c>
      <c r="E7948">
        <v>4728826.904296875</v>
      </c>
      <c r="F7948">
        <v>4729190.0634765625</v>
      </c>
      <c r="G7948">
        <v>4729008.4838867188</v>
      </c>
      <c r="H7948">
        <v>4727794.561041113</v>
      </c>
      <c r="I7948">
        <v>2.1227363626573302E-8</v>
      </c>
      <c r="J7948">
        <v>2.2620188403333734E-6</v>
      </c>
      <c r="K7948">
        <v>0.65732602516326577</v>
      </c>
      <c r="L7948">
        <v>-2.5669711732216039E-2</v>
      </c>
      <c r="M7948">
        <v>0</v>
      </c>
    </row>
    <row r="7949" spans="1:15" x14ac:dyDescent="0.15">
      <c r="A7949">
        <v>396</v>
      </c>
      <c r="B7949" t="s">
        <v>392</v>
      </c>
      <c r="C7949" t="s">
        <v>465</v>
      </c>
      <c r="D7949">
        <v>16</v>
      </c>
      <c r="E7949">
        <v>4728826.904296875</v>
      </c>
      <c r="F7949">
        <v>4729190.0634765625</v>
      </c>
      <c r="G7949">
        <v>4729008.4838867188</v>
      </c>
      <c r="H7949">
        <v>4727794.561041113</v>
      </c>
      <c r="I7949">
        <v>2.1227363626573302E-8</v>
      </c>
      <c r="J7949">
        <v>2.2620188403333734E-6</v>
      </c>
      <c r="K7949">
        <v>0.65732602516326577</v>
      </c>
      <c r="L7949">
        <v>-2.5669711732216039E-2</v>
      </c>
      <c r="M7949">
        <v>0</v>
      </c>
      <c r="N7949" t="s">
        <v>466</v>
      </c>
      <c r="O7949" t="s">
        <v>467</v>
      </c>
    </row>
    <row r="7950" spans="1:15" x14ac:dyDescent="0.15">
      <c r="A7950">
        <v>397</v>
      </c>
      <c r="B7950" t="s">
        <v>393</v>
      </c>
      <c r="C7950" t="s">
        <v>461</v>
      </c>
      <c r="D7950">
        <v>0</v>
      </c>
      <c r="E7950">
        <v>100000</v>
      </c>
      <c r="F7950">
        <v>12000000</v>
      </c>
      <c r="G7950">
        <v>100000</v>
      </c>
      <c r="H7950">
        <v>-192994.36829432708</v>
      </c>
      <c r="I7950">
        <v>-2.3844118103061493E-6</v>
      </c>
      <c r="J7950">
        <v>-1.4362033359934913E-7</v>
      </c>
      <c r="K7950">
        <v>-2.55978690457738E-2</v>
      </c>
      <c r="L7950">
        <v>-292.9943682943271</v>
      </c>
      <c r="M7950">
        <v>0</v>
      </c>
      <c r="O7950" t="s">
        <v>462</v>
      </c>
    </row>
    <row r="7951" spans="1:15" x14ac:dyDescent="0.15">
      <c r="A7951">
        <v>397</v>
      </c>
      <c r="B7951" t="s">
        <v>393</v>
      </c>
      <c r="C7951" t="s">
        <v>461</v>
      </c>
      <c r="D7951">
        <v>0</v>
      </c>
      <c r="E7951">
        <v>100000</v>
      </c>
      <c r="F7951">
        <v>12000000</v>
      </c>
      <c r="G7951">
        <v>12000000</v>
      </c>
      <c r="H7951">
        <v>56221591330374.5</v>
      </c>
      <c r="I7951">
        <v>3.7111088987246757E-3</v>
      </c>
      <c r="J7951">
        <v>3.7133496902013825E-3</v>
      </c>
      <c r="K7951">
        <v>7456968.5381966699</v>
      </c>
      <c r="L7951">
        <v>468513161.08645415</v>
      </c>
      <c r="M7951">
        <v>0</v>
      </c>
      <c r="O7951" t="s">
        <v>463</v>
      </c>
    </row>
    <row r="7952" spans="1:15" x14ac:dyDescent="0.15">
      <c r="A7952">
        <v>397</v>
      </c>
      <c r="B7952" t="s">
        <v>393</v>
      </c>
      <c r="C7952" t="s">
        <v>464</v>
      </c>
      <c r="D7952">
        <v>1</v>
      </c>
      <c r="E7952">
        <v>100000</v>
      </c>
      <c r="F7952">
        <v>12000000</v>
      </c>
      <c r="G7952">
        <v>6050000</v>
      </c>
      <c r="H7952">
        <v>1693688963.3798623</v>
      </c>
      <c r="I7952">
        <v>1.850780934949442E-6</v>
      </c>
      <c r="J7952">
        <v>4.0915724116562421E-6</v>
      </c>
      <c r="K7952">
        <v>224.64297104644825</v>
      </c>
      <c r="L7952">
        <v>27894.858898840699</v>
      </c>
      <c r="M7952">
        <v>0</v>
      </c>
    </row>
    <row r="7953" spans="1:15" x14ac:dyDescent="0.15">
      <c r="A7953">
        <v>397</v>
      </c>
      <c r="B7953" t="s">
        <v>393</v>
      </c>
      <c r="C7953" t="s">
        <v>464</v>
      </c>
      <c r="D7953">
        <v>2</v>
      </c>
      <c r="E7953">
        <v>100000</v>
      </c>
      <c r="F7953">
        <v>6050000</v>
      </c>
      <c r="G7953">
        <v>3075000</v>
      </c>
      <c r="H7953">
        <v>-2753323.2588716513</v>
      </c>
      <c r="I7953">
        <v>-1.3319963099733486E-6</v>
      </c>
      <c r="J7953">
        <v>9.0879516673345157E-7</v>
      </c>
      <c r="K7953">
        <v>-0.36518790078783542</v>
      </c>
      <c r="L7953">
        <v>-189.53896776818377</v>
      </c>
      <c r="M7953">
        <v>0</v>
      </c>
    </row>
    <row r="7954" spans="1:15" x14ac:dyDescent="0.15">
      <c r="A7954">
        <v>397</v>
      </c>
      <c r="B7954" t="s">
        <v>393</v>
      </c>
      <c r="C7954" t="s">
        <v>464</v>
      </c>
      <c r="D7954">
        <v>3</v>
      </c>
      <c r="E7954">
        <v>3075000</v>
      </c>
      <c r="F7954">
        <v>6050000</v>
      </c>
      <c r="G7954">
        <v>4562500</v>
      </c>
      <c r="H7954">
        <v>-34932185.41173438</v>
      </c>
      <c r="I7954">
        <v>-3.5745081843171963E-7</v>
      </c>
      <c r="J7954">
        <v>1.8833406582750804E-6</v>
      </c>
      <c r="K7954">
        <v>-4.6332414544271989</v>
      </c>
      <c r="L7954">
        <v>-865.63694053116444</v>
      </c>
      <c r="M7954">
        <v>0</v>
      </c>
    </row>
    <row r="7955" spans="1:15" x14ac:dyDescent="0.15">
      <c r="A7955">
        <v>397</v>
      </c>
      <c r="B7955" t="s">
        <v>393</v>
      </c>
      <c r="C7955" t="s">
        <v>464</v>
      </c>
      <c r="D7955">
        <v>4</v>
      </c>
      <c r="E7955">
        <v>4562500</v>
      </c>
      <c r="F7955">
        <v>6050000</v>
      </c>
      <c r="G7955">
        <v>5306250</v>
      </c>
      <c r="H7955">
        <v>213510100.31614602</v>
      </c>
      <c r="I7955">
        <v>5.2131290096265738E-7</v>
      </c>
      <c r="J7955">
        <v>2.7621043776694575E-6</v>
      </c>
      <c r="K7955">
        <v>28.318979647673917</v>
      </c>
      <c r="L7955">
        <v>3923.7474735669448</v>
      </c>
      <c r="M7955">
        <v>0</v>
      </c>
    </row>
    <row r="7956" spans="1:15" x14ac:dyDescent="0.15">
      <c r="A7956">
        <v>397</v>
      </c>
      <c r="B7956" t="s">
        <v>393</v>
      </c>
      <c r="C7956" t="s">
        <v>464</v>
      </c>
      <c r="D7956">
        <v>5</v>
      </c>
      <c r="E7956">
        <v>4562500</v>
      </c>
      <c r="F7956">
        <v>5306250</v>
      </c>
      <c r="G7956">
        <v>4934375</v>
      </c>
      <c r="H7956">
        <v>8437246.5960092172</v>
      </c>
      <c r="I7956">
        <v>3.6947747757075193E-8</v>
      </c>
      <c r="J7956">
        <v>2.2777392244638753E-6</v>
      </c>
      <c r="K7956">
        <v>1.1190768693424777</v>
      </c>
      <c r="L7956">
        <v>70.989164706963237</v>
      </c>
      <c r="M7956">
        <v>0</v>
      </c>
    </row>
    <row r="7957" spans="1:15" x14ac:dyDescent="0.15">
      <c r="A7957">
        <v>397</v>
      </c>
      <c r="B7957" t="s">
        <v>393</v>
      </c>
      <c r="C7957" t="s">
        <v>464</v>
      </c>
      <c r="D7957">
        <v>6</v>
      </c>
      <c r="E7957">
        <v>4562500</v>
      </c>
      <c r="F7957">
        <v>4934375</v>
      </c>
      <c r="G7957">
        <v>4748437.5</v>
      </c>
      <c r="H7957">
        <v>-26637370.978937361</v>
      </c>
      <c r="I7957">
        <v>-1.7033259113296177E-7</v>
      </c>
      <c r="J7957">
        <v>2.0704588855738383E-6</v>
      </c>
      <c r="K7957">
        <v>-3.5330561200763118</v>
      </c>
      <c r="L7957">
        <v>-660.97128748008925</v>
      </c>
      <c r="M7957">
        <v>0</v>
      </c>
    </row>
    <row r="7958" spans="1:15" x14ac:dyDescent="0.15">
      <c r="A7958">
        <v>397</v>
      </c>
      <c r="B7958" t="s">
        <v>393</v>
      </c>
      <c r="C7958" t="s">
        <v>464</v>
      </c>
      <c r="D7958">
        <v>7</v>
      </c>
      <c r="E7958">
        <v>4748437.5</v>
      </c>
      <c r="F7958">
        <v>4934375</v>
      </c>
      <c r="G7958">
        <v>4841406.25</v>
      </c>
      <c r="H7958">
        <v>-13232798.110441409</v>
      </c>
      <c r="I7958">
        <v>-6.9368584975566058E-8</v>
      </c>
      <c r="J7958">
        <v>2.171422891731234E-6</v>
      </c>
      <c r="K7958">
        <v>-1.7551363603711898</v>
      </c>
      <c r="L7958">
        <v>-373.3255055892368</v>
      </c>
      <c r="M7958">
        <v>0</v>
      </c>
    </row>
    <row r="7959" spans="1:15" x14ac:dyDescent="0.15">
      <c r="A7959">
        <v>397</v>
      </c>
      <c r="B7959" t="s">
        <v>393</v>
      </c>
      <c r="C7959" t="s">
        <v>464</v>
      </c>
      <c r="D7959">
        <v>8</v>
      </c>
      <c r="E7959">
        <v>4841406.25</v>
      </c>
      <c r="F7959">
        <v>4934375</v>
      </c>
      <c r="G7959">
        <v>4887890.625</v>
      </c>
      <c r="H7959">
        <v>-3534297.7479887931</v>
      </c>
      <c r="I7959">
        <v>-1.6897541262830591E-8</v>
      </c>
      <c r="J7959">
        <v>2.2238939354439695E-6</v>
      </c>
      <c r="K7959">
        <v>-0.46877269902413876</v>
      </c>
      <c r="L7959">
        <v>-172.3072183717039</v>
      </c>
      <c r="M7959">
        <v>0</v>
      </c>
    </row>
    <row r="7960" spans="1:15" x14ac:dyDescent="0.15">
      <c r="A7960">
        <v>397</v>
      </c>
      <c r="B7960" t="s">
        <v>393</v>
      </c>
      <c r="C7960" t="s">
        <v>464</v>
      </c>
      <c r="D7960">
        <v>9</v>
      </c>
      <c r="E7960">
        <v>4887890.625</v>
      </c>
      <c r="F7960">
        <v>4934375</v>
      </c>
      <c r="G7960">
        <v>4911132.8125</v>
      </c>
      <c r="H7960">
        <v>2154012.818956193</v>
      </c>
      <c r="I7960">
        <v>9.850998052452958E-9</v>
      </c>
      <c r="J7960">
        <v>2.250642474759253E-6</v>
      </c>
      <c r="K7960">
        <v>0.28569817114284901</v>
      </c>
      <c r="L7960">
        <v>-56.140204282936139</v>
      </c>
      <c r="M7960">
        <v>0</v>
      </c>
    </row>
    <row r="7961" spans="1:15" x14ac:dyDescent="0.15">
      <c r="A7961">
        <v>397</v>
      </c>
      <c r="B7961" t="s">
        <v>393</v>
      </c>
      <c r="C7961" t="s">
        <v>464</v>
      </c>
      <c r="D7961">
        <v>10</v>
      </c>
      <c r="E7961">
        <v>4911132.8125</v>
      </c>
      <c r="F7961">
        <v>4934375</v>
      </c>
      <c r="G7961">
        <v>4922753.90625</v>
      </c>
      <c r="H7961">
        <v>5219585.8249415187</v>
      </c>
      <c r="I7961">
        <v>2.3355617150242788E-8</v>
      </c>
      <c r="J7961">
        <v>2.2641470938570429E-6</v>
      </c>
      <c r="K7961">
        <v>0.69230141584373672</v>
      </c>
      <c r="L7961">
        <v>6.0297939800455307</v>
      </c>
      <c r="M7961">
        <v>0</v>
      </c>
    </row>
    <row r="7962" spans="1:15" x14ac:dyDescent="0.15">
      <c r="A7962">
        <v>397</v>
      </c>
      <c r="B7962" t="s">
        <v>393</v>
      </c>
      <c r="C7962" t="s">
        <v>464</v>
      </c>
      <c r="D7962">
        <v>11</v>
      </c>
      <c r="E7962">
        <v>4911132.8125</v>
      </c>
      <c r="F7962">
        <v>4922753.90625</v>
      </c>
      <c r="G7962">
        <v>4916943.359375</v>
      </c>
      <c r="H7962">
        <v>3667987.3135857056</v>
      </c>
      <c r="I7962">
        <v>1.6592345140014177E-8</v>
      </c>
      <c r="J7962">
        <v>2.2573838218468143E-6</v>
      </c>
      <c r="K7962">
        <v>0.48650465681742089</v>
      </c>
      <c r="L7962">
        <v>-25.40106636388122</v>
      </c>
      <c r="M7962">
        <v>0</v>
      </c>
    </row>
    <row r="7963" spans="1:15" x14ac:dyDescent="0.15">
      <c r="A7963">
        <v>397</v>
      </c>
      <c r="B7963" t="s">
        <v>393</v>
      </c>
      <c r="C7963" t="s">
        <v>464</v>
      </c>
      <c r="D7963">
        <v>12</v>
      </c>
      <c r="E7963">
        <v>4916943.359375</v>
      </c>
      <c r="F7963">
        <v>4922753.90625</v>
      </c>
      <c r="G7963">
        <v>4919848.6328125</v>
      </c>
      <c r="H7963">
        <v>4439048.8195046773</v>
      </c>
      <c r="I7963">
        <v>1.9971200485512031E-8</v>
      </c>
      <c r="J7963">
        <v>2.2607626771923121E-6</v>
      </c>
      <c r="K7963">
        <v>0.58877464339366203</v>
      </c>
      <c r="L7963">
        <v>-9.7726545914679246</v>
      </c>
      <c r="M7963">
        <v>0</v>
      </c>
    </row>
    <row r="7964" spans="1:15" x14ac:dyDescent="0.15">
      <c r="A7964">
        <v>397</v>
      </c>
      <c r="B7964" t="s">
        <v>393</v>
      </c>
      <c r="C7964" t="s">
        <v>464</v>
      </c>
      <c r="D7964">
        <v>13</v>
      </c>
      <c r="E7964">
        <v>4919848.6328125</v>
      </c>
      <c r="F7964">
        <v>4922753.90625</v>
      </c>
      <c r="G7964">
        <v>4921301.26953125</v>
      </c>
      <c r="H7964">
        <v>4828143.4359081024</v>
      </c>
      <c r="I7964">
        <v>2.1662773422589076E-8</v>
      </c>
      <c r="J7964">
        <v>2.2624542501293892E-6</v>
      </c>
      <c r="K7964">
        <v>0.64038233083623508</v>
      </c>
      <c r="L7964">
        <v>-1.8929512444179379</v>
      </c>
      <c r="M7964">
        <v>0</v>
      </c>
    </row>
    <row r="7965" spans="1:15" x14ac:dyDescent="0.15">
      <c r="A7965">
        <v>397</v>
      </c>
      <c r="B7965" t="s">
        <v>393</v>
      </c>
      <c r="C7965" t="s">
        <v>464</v>
      </c>
      <c r="D7965">
        <v>14</v>
      </c>
      <c r="E7965">
        <v>4921301.26953125</v>
      </c>
      <c r="F7965">
        <v>4922753.90625</v>
      </c>
      <c r="G7965">
        <v>4922027.587890625</v>
      </c>
      <c r="H7965">
        <v>5023567.9591734931</v>
      </c>
      <c r="I7965">
        <v>2.250902423082528E-8</v>
      </c>
      <c r="J7965">
        <v>2.2633005009376254E-6</v>
      </c>
      <c r="K7965">
        <v>0.66630252425478731</v>
      </c>
      <c r="L7965">
        <v>2.0629785077329084</v>
      </c>
      <c r="M7965">
        <v>0</v>
      </c>
    </row>
    <row r="7966" spans="1:15" x14ac:dyDescent="0.15">
      <c r="A7966">
        <v>397</v>
      </c>
      <c r="B7966" t="s">
        <v>393</v>
      </c>
      <c r="C7966" t="s">
        <v>464</v>
      </c>
      <c r="D7966">
        <v>15</v>
      </c>
      <c r="E7966">
        <v>4921301.26953125</v>
      </c>
      <c r="F7966">
        <v>4922027.587890625</v>
      </c>
      <c r="G7966">
        <v>4921664.4287109375</v>
      </c>
      <c r="H7966">
        <v>4925765.5405493667</v>
      </c>
      <c r="I7966">
        <v>2.2085786608374289E-8</v>
      </c>
      <c r="J7966">
        <v>2.2628772633151744E-6</v>
      </c>
      <c r="K7966">
        <v>0.6533304695444534</v>
      </c>
      <c r="L7966">
        <v>8.3327742023715776E-2</v>
      </c>
      <c r="M7966">
        <v>0</v>
      </c>
    </row>
    <row r="7967" spans="1:15" x14ac:dyDescent="0.15">
      <c r="A7967">
        <v>397</v>
      </c>
      <c r="B7967" t="s">
        <v>393</v>
      </c>
      <c r="C7967" t="s">
        <v>465</v>
      </c>
      <c r="D7967">
        <v>15</v>
      </c>
      <c r="E7967">
        <v>4921301.26953125</v>
      </c>
      <c r="F7967">
        <v>4922027.587890625</v>
      </c>
      <c r="G7967">
        <v>4921664.4287109375</v>
      </c>
      <c r="H7967">
        <v>4925765.5405493667</v>
      </c>
      <c r="I7967">
        <v>2.2085786608374289E-8</v>
      </c>
      <c r="J7967">
        <v>2.2628772633151744E-6</v>
      </c>
      <c r="K7967">
        <v>0.6533304695444534</v>
      </c>
      <c r="L7967">
        <v>8.3327742023715776E-2</v>
      </c>
      <c r="M7967">
        <v>0</v>
      </c>
      <c r="N7967" t="s">
        <v>466</v>
      </c>
      <c r="O7967" t="s">
        <v>467</v>
      </c>
    </row>
    <row r="7968" spans="1:15" x14ac:dyDescent="0.15">
      <c r="A7968">
        <v>398</v>
      </c>
      <c r="B7968" t="s">
        <v>394</v>
      </c>
      <c r="C7968" t="s">
        <v>461</v>
      </c>
      <c r="D7968">
        <v>0</v>
      </c>
      <c r="E7968">
        <v>100000</v>
      </c>
      <c r="F7968">
        <v>12000000</v>
      </c>
      <c r="G7968">
        <v>100000</v>
      </c>
      <c r="H7968">
        <v>-791835.79832082684</v>
      </c>
      <c r="I7968">
        <v>-1.7169620265766104E-6</v>
      </c>
      <c r="J7968">
        <v>5.0937280855870154E-7</v>
      </c>
      <c r="K7968">
        <v>-0.12244423682144105</v>
      </c>
      <c r="L7968">
        <v>-891.83579832082683</v>
      </c>
      <c r="M7968">
        <v>0</v>
      </c>
      <c r="O7968" t="s">
        <v>462</v>
      </c>
    </row>
    <row r="7969" spans="1:15" x14ac:dyDescent="0.15">
      <c r="A7969">
        <v>398</v>
      </c>
      <c r="B7969" t="s">
        <v>394</v>
      </c>
      <c r="C7969" t="s">
        <v>461</v>
      </c>
      <c r="D7969">
        <v>0</v>
      </c>
      <c r="E7969">
        <v>100000</v>
      </c>
      <c r="F7969">
        <v>12000000</v>
      </c>
      <c r="G7969">
        <v>12000000</v>
      </c>
      <c r="H7969">
        <v>1688784139423316.5</v>
      </c>
      <c r="I7969">
        <v>6.0077468414839193E-2</v>
      </c>
      <c r="J7969">
        <v>6.0079694749674326E-2</v>
      </c>
      <c r="K7969">
        <v>261142380.20855507</v>
      </c>
      <c r="L7969">
        <v>14073201061.860971</v>
      </c>
      <c r="M7969">
        <v>0</v>
      </c>
      <c r="O7969" t="s">
        <v>463</v>
      </c>
    </row>
    <row r="7970" spans="1:15" x14ac:dyDescent="0.15">
      <c r="A7970">
        <v>398</v>
      </c>
      <c r="B7970" t="s">
        <v>394</v>
      </c>
      <c r="C7970" t="s">
        <v>464</v>
      </c>
      <c r="D7970">
        <v>1</v>
      </c>
      <c r="E7970">
        <v>100000</v>
      </c>
      <c r="F7970">
        <v>12000000</v>
      </c>
      <c r="G7970">
        <v>6050000</v>
      </c>
      <c r="H7970">
        <v>104527527156.97823</v>
      </c>
      <c r="I7970">
        <v>2.9441506520615044E-5</v>
      </c>
      <c r="J7970">
        <v>3.1667841355750356E-5</v>
      </c>
      <c r="K7970">
        <v>16163.443628982011</v>
      </c>
      <c r="L7970">
        <v>1727627.7216029458</v>
      </c>
      <c r="M7970">
        <v>0</v>
      </c>
    </row>
    <row r="7971" spans="1:15" x14ac:dyDescent="0.15">
      <c r="A7971">
        <v>398</v>
      </c>
      <c r="B7971" t="s">
        <v>394</v>
      </c>
      <c r="C7971" t="s">
        <v>464</v>
      </c>
      <c r="D7971">
        <v>2</v>
      </c>
      <c r="E7971">
        <v>100000</v>
      </c>
      <c r="F7971">
        <v>6050000</v>
      </c>
      <c r="G7971">
        <v>3075000</v>
      </c>
      <c r="H7971">
        <v>27805424.559948079</v>
      </c>
      <c r="I7971">
        <v>1.0882566205489265E-7</v>
      </c>
      <c r="J7971">
        <v>2.3351604971902045E-6</v>
      </c>
      <c r="K7971">
        <v>4.2996464632678224</v>
      </c>
      <c r="L7971">
        <v>804.24144910400253</v>
      </c>
      <c r="M7971">
        <v>0</v>
      </c>
    </row>
    <row r="7972" spans="1:15" x14ac:dyDescent="0.15">
      <c r="A7972">
        <v>398</v>
      </c>
      <c r="B7972" t="s">
        <v>394</v>
      </c>
      <c r="C7972" t="s">
        <v>464</v>
      </c>
      <c r="D7972">
        <v>3</v>
      </c>
      <c r="E7972">
        <v>100000</v>
      </c>
      <c r="F7972">
        <v>3075000</v>
      </c>
      <c r="G7972">
        <v>1587500</v>
      </c>
      <c r="H7972">
        <v>-5617826.1548324963</v>
      </c>
      <c r="I7972">
        <v>-1.1251887330809225E-6</v>
      </c>
      <c r="J7972">
        <v>1.1011461020543893E-6</v>
      </c>
      <c r="K7972">
        <v>-0.8687033821692568</v>
      </c>
      <c r="L7972">
        <v>-453.8788129028344</v>
      </c>
      <c r="M7972">
        <v>0</v>
      </c>
    </row>
    <row r="7973" spans="1:15" x14ac:dyDescent="0.15">
      <c r="A7973">
        <v>398</v>
      </c>
      <c r="B7973" t="s">
        <v>394</v>
      </c>
      <c r="C7973" t="s">
        <v>464</v>
      </c>
      <c r="D7973">
        <v>4</v>
      </c>
      <c r="E7973">
        <v>1587500</v>
      </c>
      <c r="F7973">
        <v>3075000</v>
      </c>
      <c r="G7973">
        <v>2331250</v>
      </c>
      <c r="H7973">
        <v>-24742152.255352642</v>
      </c>
      <c r="I7973">
        <v>-6.3341031139670912E-7</v>
      </c>
      <c r="J7973">
        <v>1.5929245237386027E-6</v>
      </c>
      <c r="K7973">
        <v>-3.8259623480663594</v>
      </c>
      <c r="L7973">
        <v>-1161.3255659132501</v>
      </c>
      <c r="M7973">
        <v>0</v>
      </c>
    </row>
    <row r="7974" spans="1:15" x14ac:dyDescent="0.15">
      <c r="A7974">
        <v>398</v>
      </c>
      <c r="B7974" t="s">
        <v>394</v>
      </c>
      <c r="C7974" t="s">
        <v>464</v>
      </c>
      <c r="D7974">
        <v>5</v>
      </c>
      <c r="E7974">
        <v>2331250</v>
      </c>
      <c r="F7974">
        <v>3075000</v>
      </c>
      <c r="G7974">
        <v>2703125</v>
      </c>
      <c r="H7974">
        <v>-34326789.306991614</v>
      </c>
      <c r="I7974">
        <v>-3.006144382479619E-7</v>
      </c>
      <c r="J7974">
        <v>1.9257203968873499E-6</v>
      </c>
      <c r="K7974">
        <v>-5.3080670615526042</v>
      </c>
      <c r="L7974">
        <v>-1369.8927836112505</v>
      </c>
      <c r="M7974">
        <v>0</v>
      </c>
    </row>
    <row r="7975" spans="1:15" x14ac:dyDescent="0.15">
      <c r="A7975">
        <v>398</v>
      </c>
      <c r="B7975" t="s">
        <v>394</v>
      </c>
      <c r="C7975" t="s">
        <v>464</v>
      </c>
      <c r="D7975">
        <v>6</v>
      </c>
      <c r="E7975">
        <v>2703125</v>
      </c>
      <c r="F7975">
        <v>3075000</v>
      </c>
      <c r="G7975">
        <v>2889062.5</v>
      </c>
      <c r="H7975">
        <v>-18980569.227948204</v>
      </c>
      <c r="I7975">
        <v>-1.0654448307440746E-7</v>
      </c>
      <c r="J7975">
        <v>2.1197903520609044E-6</v>
      </c>
      <c r="K7975">
        <v>-2.9350293564411571</v>
      </c>
      <c r="L7975">
        <v>-756.98022205986206</v>
      </c>
      <c r="M7975">
        <v>0</v>
      </c>
    </row>
    <row r="7976" spans="1:15" x14ac:dyDescent="0.15">
      <c r="A7976">
        <v>398</v>
      </c>
      <c r="B7976" t="s">
        <v>394</v>
      </c>
      <c r="C7976" t="s">
        <v>464</v>
      </c>
      <c r="D7976">
        <v>7</v>
      </c>
      <c r="E7976">
        <v>2889062.5</v>
      </c>
      <c r="F7976">
        <v>3075000</v>
      </c>
      <c r="G7976">
        <v>2982031.25</v>
      </c>
      <c r="H7976">
        <v>-363459.32862686453</v>
      </c>
      <c r="I7976">
        <v>-1.6890758742758464E-9</v>
      </c>
      <c r="J7976">
        <v>2.224645759261036E-6</v>
      </c>
      <c r="K7976">
        <v>-5.6202940311266852E-2</v>
      </c>
      <c r="L7976">
        <v>-112.18831387588124</v>
      </c>
      <c r="M7976">
        <v>0</v>
      </c>
    </row>
    <row r="7977" spans="1:15" x14ac:dyDescent="0.15">
      <c r="A7977">
        <v>398</v>
      </c>
      <c r="B7977" t="s">
        <v>394</v>
      </c>
      <c r="C7977" t="s">
        <v>464</v>
      </c>
      <c r="D7977">
        <v>8</v>
      </c>
      <c r="E7977">
        <v>2982031.25</v>
      </c>
      <c r="F7977">
        <v>3075000</v>
      </c>
      <c r="G7977">
        <v>3028515.625</v>
      </c>
      <c r="H7977">
        <v>12414386.089746753</v>
      </c>
      <c r="I7977">
        <v>5.2841454501460838E-8</v>
      </c>
      <c r="J7977">
        <v>2.2791762896367727E-6</v>
      </c>
      <c r="K7977">
        <v>1.9196783393592805</v>
      </c>
      <c r="L7977">
        <v>309.91652766350688</v>
      </c>
      <c r="M7977">
        <v>0</v>
      </c>
    </row>
    <row r="7978" spans="1:15" x14ac:dyDescent="0.15">
      <c r="A7978">
        <v>398</v>
      </c>
      <c r="B7978" t="s">
        <v>394</v>
      </c>
      <c r="C7978" t="s">
        <v>464</v>
      </c>
      <c r="D7978">
        <v>9</v>
      </c>
      <c r="E7978">
        <v>2982031.25</v>
      </c>
      <c r="F7978">
        <v>3028515.625</v>
      </c>
      <c r="G7978">
        <v>3005273.4375</v>
      </c>
      <c r="H7978">
        <v>5713225.9962517992</v>
      </c>
      <c r="I7978">
        <v>2.5396940989401524E-8</v>
      </c>
      <c r="J7978">
        <v>2.2517317761247134E-6</v>
      </c>
      <c r="K7978">
        <v>0.88345538100568755</v>
      </c>
      <c r="L7978">
        <v>90.106694617594144</v>
      </c>
      <c r="M7978">
        <v>0</v>
      </c>
    </row>
    <row r="7979" spans="1:15" x14ac:dyDescent="0.15">
      <c r="A7979">
        <v>398</v>
      </c>
      <c r="B7979" t="s">
        <v>394</v>
      </c>
      <c r="C7979" t="s">
        <v>464</v>
      </c>
      <c r="D7979">
        <v>10</v>
      </c>
      <c r="E7979">
        <v>2982031.25</v>
      </c>
      <c r="F7979">
        <v>3005273.4375</v>
      </c>
      <c r="G7979">
        <v>2993652.34375</v>
      </c>
      <c r="H7979">
        <v>2598580.618248642</v>
      </c>
      <c r="I7979">
        <v>1.1809358840229471E-8</v>
      </c>
      <c r="J7979">
        <v>2.2381441939755413E-6</v>
      </c>
      <c r="K7979">
        <v>0.40182727441116073</v>
      </c>
      <c r="L7979">
        <v>-13.196980815964464</v>
      </c>
      <c r="M7979">
        <v>0</v>
      </c>
    </row>
    <row r="7980" spans="1:15" x14ac:dyDescent="0.15">
      <c r="A7980">
        <v>398</v>
      </c>
      <c r="B7980" t="s">
        <v>394</v>
      </c>
      <c r="C7980" t="s">
        <v>464</v>
      </c>
      <c r="D7980">
        <v>11</v>
      </c>
      <c r="E7980">
        <v>2993652.34375</v>
      </c>
      <c r="F7980">
        <v>3005273.4375</v>
      </c>
      <c r="G7980">
        <v>2999462.890625</v>
      </c>
      <c r="H7980">
        <v>4136603.2303055045</v>
      </c>
      <c r="I7980">
        <v>1.8591950959184705E-8</v>
      </c>
      <c r="J7980">
        <v>2.2449267860944965E-6</v>
      </c>
      <c r="K7980">
        <v>0.63965689179746599</v>
      </c>
      <c r="L7980">
        <v>37.911465523867768</v>
      </c>
      <c r="M7980">
        <v>0</v>
      </c>
    </row>
    <row r="7981" spans="1:15" x14ac:dyDescent="0.15">
      <c r="A7981">
        <v>398</v>
      </c>
      <c r="B7981" t="s">
        <v>394</v>
      </c>
      <c r="C7981" t="s">
        <v>464</v>
      </c>
      <c r="D7981">
        <v>12</v>
      </c>
      <c r="E7981">
        <v>2993652.34375</v>
      </c>
      <c r="F7981">
        <v>2999462.890625</v>
      </c>
      <c r="G7981">
        <v>2996557.6171875</v>
      </c>
      <c r="H7981">
        <v>3362812.2066097134</v>
      </c>
      <c r="I7981">
        <v>1.5197937711157756E-8</v>
      </c>
      <c r="J7981">
        <v>2.2415327728464696E-6</v>
      </c>
      <c r="K7981">
        <v>0.52000297926076033</v>
      </c>
      <c r="L7981">
        <v>12.222511168197443</v>
      </c>
      <c r="M7981">
        <v>0</v>
      </c>
    </row>
    <row r="7982" spans="1:15" x14ac:dyDescent="0.15">
      <c r="A7982">
        <v>398</v>
      </c>
      <c r="B7982" t="s">
        <v>394</v>
      </c>
      <c r="C7982" t="s">
        <v>464</v>
      </c>
      <c r="D7982">
        <v>13</v>
      </c>
      <c r="E7982">
        <v>2993652.34375</v>
      </c>
      <c r="F7982">
        <v>2996557.6171875</v>
      </c>
      <c r="G7982">
        <v>2995104.98046875</v>
      </c>
      <c r="H7982">
        <v>2979508.7417795663</v>
      </c>
      <c r="I7982">
        <v>1.3502986775728007E-8</v>
      </c>
      <c r="J7982">
        <v>2.2398378219110398E-6</v>
      </c>
      <c r="K7982">
        <v>0.46073147332270026</v>
      </c>
      <c r="L7982">
        <v>-0.52072427480464567</v>
      </c>
      <c r="M7982">
        <v>0</v>
      </c>
    </row>
    <row r="7983" spans="1:15" x14ac:dyDescent="0.15">
      <c r="A7983">
        <v>398</v>
      </c>
      <c r="B7983" t="s">
        <v>394</v>
      </c>
      <c r="C7983" t="s">
        <v>465</v>
      </c>
      <c r="D7983">
        <v>13</v>
      </c>
      <c r="E7983">
        <v>2993652.34375</v>
      </c>
      <c r="F7983">
        <v>2996557.6171875</v>
      </c>
      <c r="G7983">
        <v>2995104.98046875</v>
      </c>
      <c r="H7983">
        <v>2979508.7417795663</v>
      </c>
      <c r="I7983">
        <v>1.3502986775728007E-8</v>
      </c>
      <c r="J7983">
        <v>2.2398378219110398E-6</v>
      </c>
      <c r="K7983">
        <v>0.46073147332270026</v>
      </c>
      <c r="L7983">
        <v>-0.52072427480464567</v>
      </c>
      <c r="M7983">
        <v>0</v>
      </c>
      <c r="N7983" t="s">
        <v>466</v>
      </c>
      <c r="O7983" t="s">
        <v>467</v>
      </c>
    </row>
    <row r="7984" spans="1:15" x14ac:dyDescent="0.15">
      <c r="A7984">
        <v>399</v>
      </c>
      <c r="B7984" t="s">
        <v>395</v>
      </c>
      <c r="C7984" t="s">
        <v>461</v>
      </c>
      <c r="D7984">
        <v>0</v>
      </c>
      <c r="E7984">
        <v>100000</v>
      </c>
      <c r="F7984">
        <v>12000000</v>
      </c>
      <c r="G7984">
        <v>100000</v>
      </c>
      <c r="H7984">
        <v>1676.8844396642883</v>
      </c>
      <c r="I7984">
        <v>-3.7143434729972913E-5</v>
      </c>
      <c r="J7984">
        <v>-2.8225908624024479E-5</v>
      </c>
      <c r="K7984">
        <v>4.59041186164094E-4</v>
      </c>
      <c r="L7984">
        <v>-98.323115560335708</v>
      </c>
      <c r="M7984">
        <v>0</v>
      </c>
      <c r="O7984" t="s">
        <v>462</v>
      </c>
    </row>
    <row r="7985" spans="1:15" x14ac:dyDescent="0.15">
      <c r="A7985">
        <v>399</v>
      </c>
      <c r="B7985" t="s">
        <v>395</v>
      </c>
      <c r="C7985" t="s">
        <v>461</v>
      </c>
      <c r="D7985">
        <v>0</v>
      </c>
      <c r="E7985">
        <v>100000</v>
      </c>
      <c r="F7985">
        <v>12000000</v>
      </c>
      <c r="G7985">
        <v>12000000</v>
      </c>
      <c r="H7985">
        <v>7.1017009785667717E+18</v>
      </c>
      <c r="I7985">
        <v>536.87091308247398</v>
      </c>
      <c r="J7985">
        <v>536.87092200000006</v>
      </c>
      <c r="K7985">
        <v>1944065532408.8066</v>
      </c>
      <c r="L7985">
        <v>59180841487956.43</v>
      </c>
      <c r="M7985">
        <v>5</v>
      </c>
      <c r="O7985" t="s">
        <v>463</v>
      </c>
    </row>
    <row r="7986" spans="1:15" x14ac:dyDescent="0.15">
      <c r="A7986">
        <v>399</v>
      </c>
      <c r="B7986" t="s">
        <v>395</v>
      </c>
      <c r="C7986" t="s">
        <v>464</v>
      </c>
      <c r="D7986">
        <v>1</v>
      </c>
      <c r="E7986">
        <v>100000</v>
      </c>
      <c r="F7986">
        <v>12000000</v>
      </c>
      <c r="G7986">
        <v>6050000</v>
      </c>
      <c r="H7986">
        <v>2523386039.8080831</v>
      </c>
      <c r="I7986">
        <v>1.0018184309911716E-5</v>
      </c>
      <c r="J7986">
        <v>1.8935710415860153E-5</v>
      </c>
      <c r="K7986">
        <v>690.76800610978125</v>
      </c>
      <c r="L7986">
        <v>41608.860162117075</v>
      </c>
      <c r="M7986">
        <v>0</v>
      </c>
    </row>
    <row r="7987" spans="1:15" x14ac:dyDescent="0.15">
      <c r="A7987">
        <v>399</v>
      </c>
      <c r="B7987" t="s">
        <v>395</v>
      </c>
      <c r="C7987" t="s">
        <v>464</v>
      </c>
      <c r="D7987">
        <v>2</v>
      </c>
      <c r="E7987">
        <v>100000</v>
      </c>
      <c r="F7987">
        <v>6050000</v>
      </c>
      <c r="G7987">
        <v>3075000</v>
      </c>
      <c r="H7987">
        <v>-7358.6142541079771</v>
      </c>
      <c r="I7987">
        <v>-2.0862473868005637E-5</v>
      </c>
      <c r="J7987">
        <v>-1.1944947762057199E-5</v>
      </c>
      <c r="K7987">
        <v>-2.0143946331841397E-3</v>
      </c>
      <c r="L7987">
        <v>-100.23930452858887</v>
      </c>
      <c r="M7987">
        <v>0</v>
      </c>
    </row>
    <row r="7988" spans="1:15" x14ac:dyDescent="0.15">
      <c r="A7988">
        <v>399</v>
      </c>
      <c r="B7988" t="s">
        <v>395</v>
      </c>
      <c r="C7988" t="s">
        <v>464</v>
      </c>
      <c r="D7988">
        <v>3</v>
      </c>
      <c r="E7988">
        <v>3075000</v>
      </c>
      <c r="F7988">
        <v>6050000</v>
      </c>
      <c r="G7988">
        <v>4562500</v>
      </c>
      <c r="H7988">
        <v>-34593.180064420572</v>
      </c>
      <c r="I7988">
        <v>-1.267155771172075E-5</v>
      </c>
      <c r="J7988">
        <v>-3.7540316057723138E-6</v>
      </c>
      <c r="K7988">
        <v>-9.4697607267074518E-3</v>
      </c>
      <c r="L7988">
        <v>-100.75820668634347</v>
      </c>
      <c r="M7988">
        <v>0</v>
      </c>
    </row>
    <row r="7989" spans="1:15" x14ac:dyDescent="0.15">
      <c r="A7989">
        <v>399</v>
      </c>
      <c r="B7989" t="s">
        <v>395</v>
      </c>
      <c r="C7989" t="s">
        <v>464</v>
      </c>
      <c r="D7989">
        <v>4</v>
      </c>
      <c r="E7989">
        <v>4562500</v>
      </c>
      <c r="F7989">
        <v>6050000</v>
      </c>
      <c r="G7989">
        <v>5306250</v>
      </c>
      <c r="H7989">
        <v>-172142.3070749793</v>
      </c>
      <c r="I7989">
        <v>-8.5186580440445397E-6</v>
      </c>
      <c r="J7989">
        <v>3.9886806190389732E-7</v>
      </c>
      <c r="K7989">
        <v>-4.7123347894230609E-2</v>
      </c>
      <c r="L7989">
        <v>-103.24414241837417</v>
      </c>
      <c r="M7989">
        <v>0</v>
      </c>
    </row>
    <row r="7990" spans="1:15" x14ac:dyDescent="0.15">
      <c r="A7990">
        <v>399</v>
      </c>
      <c r="B7990" t="s">
        <v>395</v>
      </c>
      <c r="C7990" t="s">
        <v>464</v>
      </c>
      <c r="D7990">
        <v>5</v>
      </c>
      <c r="E7990">
        <v>5306250</v>
      </c>
      <c r="F7990">
        <v>6050000</v>
      </c>
      <c r="G7990">
        <v>5678125</v>
      </c>
      <c r="H7990">
        <v>-1209835.6476522335</v>
      </c>
      <c r="I7990">
        <v>-5.9897530371419166E-6</v>
      </c>
      <c r="J7990">
        <v>2.9277730688065197E-6</v>
      </c>
      <c r="K7990">
        <v>-0.33118823076029613</v>
      </c>
      <c r="L7990">
        <v>-121.30695692067775</v>
      </c>
      <c r="M7990">
        <v>0</v>
      </c>
    </row>
    <row r="7991" spans="1:15" x14ac:dyDescent="0.15">
      <c r="A7991">
        <v>399</v>
      </c>
      <c r="B7991" t="s">
        <v>395</v>
      </c>
      <c r="C7991" t="s">
        <v>464</v>
      </c>
      <c r="D7991">
        <v>6</v>
      </c>
      <c r="E7991">
        <v>5678125</v>
      </c>
      <c r="F7991">
        <v>6050000</v>
      </c>
      <c r="G7991">
        <v>5864062.5</v>
      </c>
      <c r="H7991">
        <v>-56782441.165538371</v>
      </c>
      <c r="I7991">
        <v>-2.7751391452717069E-6</v>
      </c>
      <c r="J7991">
        <v>6.1423869606767293E-6</v>
      </c>
      <c r="K7991">
        <v>-15.543992495475665</v>
      </c>
      <c r="L7991">
        <v>-1068.3123460150427</v>
      </c>
      <c r="M7991">
        <v>0</v>
      </c>
    </row>
    <row r="7992" spans="1:15" x14ac:dyDescent="0.15">
      <c r="A7992">
        <v>399</v>
      </c>
      <c r="B7992" t="s">
        <v>395</v>
      </c>
      <c r="C7992" t="s">
        <v>464</v>
      </c>
      <c r="D7992">
        <v>7</v>
      </c>
      <c r="E7992">
        <v>5864062.5</v>
      </c>
      <c r="F7992">
        <v>6050000</v>
      </c>
      <c r="G7992">
        <v>5957031.25</v>
      </c>
      <c r="H7992">
        <v>5310735.4109882871</v>
      </c>
      <c r="I7992">
        <v>5.8236920417173701E-8</v>
      </c>
      <c r="J7992">
        <v>8.9757630263656099E-6</v>
      </c>
      <c r="K7992">
        <v>1.4537950408507438</v>
      </c>
      <c r="L7992">
        <v>-10.849294084393344</v>
      </c>
      <c r="M7992">
        <v>0</v>
      </c>
    </row>
    <row r="7993" spans="1:15" x14ac:dyDescent="0.15">
      <c r="A7993">
        <v>399</v>
      </c>
      <c r="B7993" t="s">
        <v>395</v>
      </c>
      <c r="C7993" t="s">
        <v>464</v>
      </c>
      <c r="D7993">
        <v>8</v>
      </c>
      <c r="E7993">
        <v>5957031.25</v>
      </c>
      <c r="F7993">
        <v>6050000</v>
      </c>
      <c r="G7993">
        <v>6003515.625</v>
      </c>
      <c r="H7993">
        <v>711005077.08934915</v>
      </c>
      <c r="I7993">
        <v>3.9023903369781577E-6</v>
      </c>
      <c r="J7993">
        <v>1.2819916442926594E-5</v>
      </c>
      <c r="K7993">
        <v>194.63512585347218</v>
      </c>
      <c r="L7993">
        <v>11743.145275221119</v>
      </c>
      <c r="M7993">
        <v>0</v>
      </c>
    </row>
    <row r="7994" spans="1:15" x14ac:dyDescent="0.15">
      <c r="A7994">
        <v>399</v>
      </c>
      <c r="B7994" t="s">
        <v>395</v>
      </c>
      <c r="C7994" t="s">
        <v>464</v>
      </c>
      <c r="D7994">
        <v>9</v>
      </c>
      <c r="E7994">
        <v>5957031.25</v>
      </c>
      <c r="F7994">
        <v>6003515.625</v>
      </c>
      <c r="G7994">
        <v>5980273.4375</v>
      </c>
      <c r="H7994">
        <v>212174881.01514098</v>
      </c>
      <c r="I7994">
        <v>1.6331560143114496E-6</v>
      </c>
      <c r="J7994">
        <v>1.0550682120259886E-5</v>
      </c>
      <c r="K7994">
        <v>58.082123461599224</v>
      </c>
      <c r="L7994">
        <v>3447.9127038685842</v>
      </c>
      <c r="M7994">
        <v>0</v>
      </c>
    </row>
    <row r="7995" spans="1:15" x14ac:dyDescent="0.15">
      <c r="A7995">
        <v>399</v>
      </c>
      <c r="B7995" t="s">
        <v>395</v>
      </c>
      <c r="C7995" t="s">
        <v>464</v>
      </c>
      <c r="D7995">
        <v>10</v>
      </c>
      <c r="E7995">
        <v>5957031.25</v>
      </c>
      <c r="F7995">
        <v>5980273.4375</v>
      </c>
      <c r="G7995">
        <v>5968652.34375</v>
      </c>
      <c r="H7995">
        <v>69423353.076836944</v>
      </c>
      <c r="I7995">
        <v>6.5448430500062804E-7</v>
      </c>
      <c r="J7995">
        <v>9.5720104109490643E-6</v>
      </c>
      <c r="K7995">
        <v>19.00439743495976</v>
      </c>
      <c r="L7995">
        <v>1063.1327991407095</v>
      </c>
      <c r="M7995">
        <v>0</v>
      </c>
    </row>
    <row r="7996" spans="1:15" x14ac:dyDescent="0.15">
      <c r="A7996">
        <v>399</v>
      </c>
      <c r="B7996" t="s">
        <v>395</v>
      </c>
      <c r="C7996" t="s">
        <v>464</v>
      </c>
      <c r="D7996">
        <v>11</v>
      </c>
      <c r="E7996">
        <v>5957031.25</v>
      </c>
      <c r="F7996">
        <v>5968652.34375</v>
      </c>
      <c r="G7996">
        <v>5962841.796875</v>
      </c>
      <c r="H7996">
        <v>26564370.696127627</v>
      </c>
      <c r="I7996">
        <v>2.7491350185987763E-7</v>
      </c>
      <c r="J7996">
        <v>9.1924396078083139E-6</v>
      </c>
      <c r="K7996">
        <v>7.2719025507174413</v>
      </c>
      <c r="L7996">
        <v>345.49849888771917</v>
      </c>
      <c r="M7996">
        <v>0</v>
      </c>
    </row>
    <row r="7997" spans="1:15" x14ac:dyDescent="0.15">
      <c r="A7997">
        <v>399</v>
      </c>
      <c r="B7997" t="s">
        <v>395</v>
      </c>
      <c r="C7997" t="s">
        <v>464</v>
      </c>
      <c r="D7997">
        <v>12</v>
      </c>
      <c r="E7997">
        <v>5957031.25</v>
      </c>
      <c r="F7997">
        <v>5962841.796875</v>
      </c>
      <c r="G7997">
        <v>5959936.5234375</v>
      </c>
      <c r="H7997">
        <v>15578593.824117266</v>
      </c>
      <c r="I7997">
        <v>1.6591123302760137E-7</v>
      </c>
      <c r="J7997">
        <v>9.0834373389760376E-6</v>
      </c>
      <c r="K7997">
        <v>4.2645849759468755</v>
      </c>
      <c r="L7997">
        <v>161.38858631890315</v>
      </c>
      <c r="M7997">
        <v>0</v>
      </c>
    </row>
    <row r="7998" spans="1:15" x14ac:dyDescent="0.15">
      <c r="A7998">
        <v>399</v>
      </c>
      <c r="B7998" t="s">
        <v>395</v>
      </c>
      <c r="C7998" t="s">
        <v>464</v>
      </c>
      <c r="D7998">
        <v>13</v>
      </c>
      <c r="E7998">
        <v>5957031.25</v>
      </c>
      <c r="F7998">
        <v>5959936.5234375</v>
      </c>
      <c r="G7998">
        <v>5958483.88671875</v>
      </c>
      <c r="H7998">
        <v>10356211.028233288</v>
      </c>
      <c r="I7998">
        <v>1.1190906311928351E-7</v>
      </c>
      <c r="J7998">
        <v>9.0294351690677197E-6</v>
      </c>
      <c r="K7998">
        <v>2.8349761510802827</v>
      </c>
      <c r="L7998">
        <v>73.806143057916401</v>
      </c>
      <c r="M7998">
        <v>0</v>
      </c>
    </row>
    <row r="7999" spans="1:15" x14ac:dyDescent="0.15">
      <c r="A7999">
        <v>399</v>
      </c>
      <c r="B7999" t="s">
        <v>395</v>
      </c>
      <c r="C7999" t="s">
        <v>464</v>
      </c>
      <c r="D7999">
        <v>14</v>
      </c>
      <c r="E7999">
        <v>5957031.25</v>
      </c>
      <c r="F7999">
        <v>5958483.88671875</v>
      </c>
      <c r="G7999">
        <v>5957757.568359375</v>
      </c>
      <c r="H7999">
        <v>7811488.867309547</v>
      </c>
      <c r="I7999">
        <v>8.5031534714477658E-8</v>
      </c>
      <c r="J7999">
        <v>9.0025576406629139E-6</v>
      </c>
      <c r="K7999">
        <v>2.1383674572561868</v>
      </c>
      <c r="L7999">
        <v>31.114580908679802</v>
      </c>
      <c r="M7999">
        <v>0</v>
      </c>
    </row>
    <row r="8000" spans="1:15" x14ac:dyDescent="0.15">
      <c r="A8000">
        <v>399</v>
      </c>
      <c r="B8000" t="s">
        <v>395</v>
      </c>
      <c r="C8000" t="s">
        <v>464</v>
      </c>
      <c r="D8000">
        <v>15</v>
      </c>
      <c r="E8000">
        <v>5957031.25</v>
      </c>
      <c r="F8000">
        <v>5957757.568359375</v>
      </c>
      <c r="G8000">
        <v>5957394.4091796875</v>
      </c>
      <c r="H8000">
        <v>6555659.0665372619</v>
      </c>
      <c r="I8000">
        <v>7.1624124071349959E-8</v>
      </c>
      <c r="J8000">
        <v>8.9891502300197862E-6</v>
      </c>
      <c r="K8000">
        <v>1.7945884897072135</v>
      </c>
      <c r="L8000">
        <v>10.04238793449221</v>
      </c>
      <c r="M8000">
        <v>0</v>
      </c>
    </row>
    <row r="8001" spans="1:15" x14ac:dyDescent="0.15">
      <c r="A8001">
        <v>399</v>
      </c>
      <c r="B8001" t="s">
        <v>395</v>
      </c>
      <c r="C8001" t="s">
        <v>464</v>
      </c>
      <c r="D8001">
        <v>16</v>
      </c>
      <c r="E8001">
        <v>5957031.25</v>
      </c>
      <c r="F8001">
        <v>5957394.4091796875</v>
      </c>
      <c r="G8001">
        <v>5957212.8295898438</v>
      </c>
      <c r="H8001">
        <v>5931832.5757943578</v>
      </c>
      <c r="I8001">
        <v>6.4927957033460859E-8</v>
      </c>
      <c r="J8001">
        <v>8.9824540629818971E-6</v>
      </c>
      <c r="K8001">
        <v>1.6238181936166036</v>
      </c>
      <c r="L8001">
        <v>-0.42604242154016486</v>
      </c>
      <c r="M8001">
        <v>0</v>
      </c>
    </row>
    <row r="8002" spans="1:15" x14ac:dyDescent="0.15">
      <c r="A8002">
        <v>399</v>
      </c>
      <c r="B8002" t="s">
        <v>395</v>
      </c>
      <c r="C8002" t="s">
        <v>465</v>
      </c>
      <c r="D8002">
        <v>16</v>
      </c>
      <c r="E8002">
        <v>5957031.25</v>
      </c>
      <c r="F8002">
        <v>5957394.4091796875</v>
      </c>
      <c r="G8002">
        <v>5957212.8295898438</v>
      </c>
      <c r="H8002">
        <v>5931832.5757943578</v>
      </c>
      <c r="I8002">
        <v>6.4927957033460859E-8</v>
      </c>
      <c r="J8002">
        <v>8.9824540629818971E-6</v>
      </c>
      <c r="K8002">
        <v>1.6238181936166036</v>
      </c>
      <c r="L8002">
        <v>-0.42604242154016486</v>
      </c>
      <c r="M8002">
        <v>0</v>
      </c>
      <c r="N8002" t="s">
        <v>466</v>
      </c>
      <c r="O8002" t="s">
        <v>467</v>
      </c>
    </row>
    <row r="8003" spans="1:15" x14ac:dyDescent="0.15">
      <c r="A8003">
        <v>400</v>
      </c>
      <c r="B8003" t="s">
        <v>396</v>
      </c>
      <c r="C8003" t="s">
        <v>461</v>
      </c>
      <c r="D8003">
        <v>0</v>
      </c>
      <c r="E8003">
        <v>100000</v>
      </c>
      <c r="F8003">
        <v>12000000</v>
      </c>
      <c r="G8003">
        <v>100000</v>
      </c>
      <c r="H8003">
        <v>-17619.396041828943</v>
      </c>
      <c r="I8003">
        <v>-3.2156547355791383E-5</v>
      </c>
      <c r="J8003">
        <v>-1.1159130413995235E-5</v>
      </c>
      <c r="K8003">
        <v>-4.5409109358519571E-3</v>
      </c>
      <c r="L8003">
        <v>-117.61939604182895</v>
      </c>
      <c r="M8003">
        <v>0</v>
      </c>
      <c r="O8003" t="s">
        <v>462</v>
      </c>
    </row>
    <row r="8004" spans="1:15" x14ac:dyDescent="0.15">
      <c r="A8004">
        <v>400</v>
      </c>
      <c r="B8004" t="s">
        <v>396</v>
      </c>
      <c r="C8004" t="s">
        <v>461</v>
      </c>
      <c r="D8004">
        <v>0</v>
      </c>
      <c r="E8004">
        <v>100000</v>
      </c>
      <c r="F8004">
        <v>12000000</v>
      </c>
      <c r="G8004">
        <v>12000000</v>
      </c>
      <c r="H8004">
        <v>1.8688441902942799E+18</v>
      </c>
      <c r="I8004">
        <v>536.87090100258308</v>
      </c>
      <c r="J8004">
        <v>536.87092200000006</v>
      </c>
      <c r="K8004">
        <v>481642787355.71204</v>
      </c>
      <c r="L8004">
        <v>15573701585685.666</v>
      </c>
      <c r="M8004">
        <v>5</v>
      </c>
      <c r="O8004" t="s">
        <v>463</v>
      </c>
    </row>
    <row r="8005" spans="1:15" x14ac:dyDescent="0.15">
      <c r="A8005">
        <v>400</v>
      </c>
      <c r="B8005" t="s">
        <v>396</v>
      </c>
      <c r="C8005" t="s">
        <v>464</v>
      </c>
      <c r="D8005">
        <v>1</v>
      </c>
      <c r="E8005">
        <v>100000</v>
      </c>
      <c r="F8005">
        <v>12000000</v>
      </c>
      <c r="G8005">
        <v>6050000</v>
      </c>
      <c r="H8005">
        <v>115743800478.07506</v>
      </c>
      <c r="I8005">
        <v>4.9414252047389991E-4</v>
      </c>
      <c r="J8005">
        <v>5.1513993741569603E-4</v>
      </c>
      <c r="K8005">
        <v>29829.756258399033</v>
      </c>
      <c r="L8005">
        <v>1913020.6690590919</v>
      </c>
      <c r="M8005">
        <v>0</v>
      </c>
    </row>
    <row r="8006" spans="1:15" x14ac:dyDescent="0.15">
      <c r="A8006">
        <v>400</v>
      </c>
      <c r="B8006" t="s">
        <v>396</v>
      </c>
      <c r="C8006" t="s">
        <v>464</v>
      </c>
      <c r="D8006">
        <v>2</v>
      </c>
      <c r="E8006">
        <v>100000</v>
      </c>
      <c r="F8006">
        <v>6050000</v>
      </c>
      <c r="G8006">
        <v>3075000</v>
      </c>
      <c r="H8006">
        <v>-76264.167994750562</v>
      </c>
      <c r="I8006">
        <v>-2.2018218642802724E-5</v>
      </c>
      <c r="J8006">
        <v>-1.0208017010065753E-6</v>
      </c>
      <c r="K8006">
        <v>-1.9654975325991132E-2</v>
      </c>
      <c r="L8006">
        <v>-102.48013554454474</v>
      </c>
      <c r="M8006">
        <v>0</v>
      </c>
    </row>
    <row r="8007" spans="1:15" x14ac:dyDescent="0.15">
      <c r="A8007">
        <v>400</v>
      </c>
      <c r="B8007" t="s">
        <v>396</v>
      </c>
      <c r="C8007" t="s">
        <v>464</v>
      </c>
      <c r="D8007">
        <v>3</v>
      </c>
      <c r="E8007">
        <v>3075000</v>
      </c>
      <c r="F8007">
        <v>6050000</v>
      </c>
      <c r="G8007">
        <v>4562500</v>
      </c>
      <c r="H8007">
        <v>-558302.18138744403</v>
      </c>
      <c r="I8007">
        <v>-1.5274903262249376E-5</v>
      </c>
      <c r="J8007">
        <v>5.7225136795467708E-6</v>
      </c>
      <c r="K8007">
        <v>-0.14388691161454173</v>
      </c>
      <c r="L8007">
        <v>-112.23676013999878</v>
      </c>
      <c r="M8007">
        <v>0</v>
      </c>
    </row>
    <row r="8008" spans="1:15" x14ac:dyDescent="0.15">
      <c r="A8008">
        <v>400</v>
      </c>
      <c r="B8008" t="s">
        <v>396</v>
      </c>
      <c r="C8008" t="s">
        <v>464</v>
      </c>
      <c r="D8008">
        <v>4</v>
      </c>
      <c r="E8008">
        <v>4562500</v>
      </c>
      <c r="F8008">
        <v>6050000</v>
      </c>
      <c r="G8008">
        <v>5306250</v>
      </c>
      <c r="H8008">
        <v>786235908.00251162</v>
      </c>
      <c r="I8008">
        <v>1.0844553634602721E-5</v>
      </c>
      <c r="J8008">
        <v>3.1841970576398869E-5</v>
      </c>
      <c r="K8008">
        <v>202.63051153014999</v>
      </c>
      <c r="L8008">
        <v>14717.166699693977</v>
      </c>
      <c r="M8008">
        <v>0</v>
      </c>
    </row>
    <row r="8009" spans="1:15" x14ac:dyDescent="0.15">
      <c r="A8009">
        <v>400</v>
      </c>
      <c r="B8009" t="s">
        <v>396</v>
      </c>
      <c r="C8009" t="s">
        <v>464</v>
      </c>
      <c r="D8009">
        <v>5</v>
      </c>
      <c r="E8009">
        <v>4562500</v>
      </c>
      <c r="F8009">
        <v>5306250</v>
      </c>
      <c r="G8009">
        <v>4934375</v>
      </c>
      <c r="H8009">
        <v>-13597674.935421962</v>
      </c>
      <c r="I8009">
        <v>-1.0118812335617766E-5</v>
      </c>
      <c r="J8009">
        <v>1.0878604606178382E-5</v>
      </c>
      <c r="K8009">
        <v>-3.5044237991944391</v>
      </c>
      <c r="L8009">
        <v>-375.57035967922911</v>
      </c>
      <c r="M8009">
        <v>0</v>
      </c>
    </row>
    <row r="8010" spans="1:15" x14ac:dyDescent="0.15">
      <c r="A8010">
        <v>400</v>
      </c>
      <c r="B8010" t="s">
        <v>396</v>
      </c>
      <c r="C8010" t="s">
        <v>464</v>
      </c>
      <c r="D8010">
        <v>6</v>
      </c>
      <c r="E8010">
        <v>4934375</v>
      </c>
      <c r="F8010">
        <v>5306250</v>
      </c>
      <c r="G8010">
        <v>5120312.5</v>
      </c>
      <c r="H8010">
        <v>-106294638.82088101</v>
      </c>
      <c r="I8010">
        <v>-4.8611907449125912E-6</v>
      </c>
      <c r="J8010">
        <v>1.6136226196883557E-5</v>
      </c>
      <c r="K8010">
        <v>-27.394496763583142</v>
      </c>
      <c r="L8010">
        <v>-2175.9404591200441</v>
      </c>
      <c r="M8010">
        <v>0</v>
      </c>
    </row>
    <row r="8011" spans="1:15" x14ac:dyDescent="0.15">
      <c r="A8011">
        <v>400</v>
      </c>
      <c r="B8011" t="s">
        <v>396</v>
      </c>
      <c r="C8011" t="s">
        <v>464</v>
      </c>
      <c r="D8011">
        <v>7</v>
      </c>
      <c r="E8011">
        <v>5120312.5</v>
      </c>
      <c r="F8011">
        <v>5306250</v>
      </c>
      <c r="G8011">
        <v>5213281.25</v>
      </c>
      <c r="H8011">
        <v>84740079.547332704</v>
      </c>
      <c r="I8011">
        <v>1.6529674796852365E-6</v>
      </c>
      <c r="J8011">
        <v>2.2650384421481384E-5</v>
      </c>
      <c r="K8011">
        <v>21.839406583967381</v>
      </c>
      <c r="L8011">
        <v>1525.4653352403095</v>
      </c>
      <c r="M8011">
        <v>0</v>
      </c>
    </row>
    <row r="8012" spans="1:15" x14ac:dyDescent="0.15">
      <c r="A8012">
        <v>400</v>
      </c>
      <c r="B8012" t="s">
        <v>396</v>
      </c>
      <c r="C8012" t="s">
        <v>464</v>
      </c>
      <c r="D8012">
        <v>8</v>
      </c>
      <c r="E8012">
        <v>5120312.5</v>
      </c>
      <c r="F8012">
        <v>5213281.25</v>
      </c>
      <c r="G8012">
        <v>5166796.875</v>
      </c>
      <c r="H8012">
        <v>-67561344.934050038</v>
      </c>
      <c r="I8012">
        <v>-1.8833371808336947E-6</v>
      </c>
      <c r="J8012">
        <v>1.9114079760962453E-5</v>
      </c>
      <c r="K8012">
        <v>-17.412063916581808</v>
      </c>
      <c r="L8012">
        <v>-1407.6059804276715</v>
      </c>
      <c r="M8012">
        <v>0</v>
      </c>
    </row>
    <row r="8013" spans="1:15" x14ac:dyDescent="0.15">
      <c r="A8013">
        <v>400</v>
      </c>
      <c r="B8013" t="s">
        <v>396</v>
      </c>
      <c r="C8013" t="s">
        <v>464</v>
      </c>
      <c r="D8013">
        <v>9</v>
      </c>
      <c r="E8013">
        <v>5166796.875</v>
      </c>
      <c r="F8013">
        <v>5213281.25</v>
      </c>
      <c r="G8013">
        <v>5190039.0625</v>
      </c>
      <c r="H8013">
        <v>-8300156.0405087695</v>
      </c>
      <c r="I8013">
        <v>-1.9121080996850647E-7</v>
      </c>
      <c r="J8013">
        <v>2.0806206131827641E-5</v>
      </c>
      <c r="K8013">
        <v>-2.1391351465252382</v>
      </c>
      <c r="L8013">
        <v>-259.9247315975046</v>
      </c>
      <c r="M8013">
        <v>0</v>
      </c>
    </row>
    <row r="8014" spans="1:15" x14ac:dyDescent="0.15">
      <c r="A8014">
        <v>400</v>
      </c>
      <c r="B8014" t="s">
        <v>396</v>
      </c>
      <c r="C8014" t="s">
        <v>464</v>
      </c>
      <c r="D8014">
        <v>10</v>
      </c>
      <c r="E8014">
        <v>5190039.0625</v>
      </c>
      <c r="F8014">
        <v>5213281.25</v>
      </c>
      <c r="G8014">
        <v>5201660.15625</v>
      </c>
      <c r="H8014">
        <v>33630208.320015475</v>
      </c>
      <c r="I8014">
        <v>7.1103611127048882E-7</v>
      </c>
      <c r="J8014">
        <v>2.1708453053066637E-5</v>
      </c>
      <c r="K8014">
        <v>8.6672539951310288</v>
      </c>
      <c r="L8014">
        <v>546.52836421094241</v>
      </c>
      <c r="M8014">
        <v>0</v>
      </c>
    </row>
    <row r="8015" spans="1:15" x14ac:dyDescent="0.15">
      <c r="A8015">
        <v>400</v>
      </c>
      <c r="B8015" t="s">
        <v>396</v>
      </c>
      <c r="C8015" t="s">
        <v>464</v>
      </c>
      <c r="D8015">
        <v>11</v>
      </c>
      <c r="E8015">
        <v>5190039.0625</v>
      </c>
      <c r="F8015">
        <v>5201660.15625</v>
      </c>
      <c r="G8015">
        <v>5195849.609375</v>
      </c>
      <c r="H8015">
        <v>11565108.514989795</v>
      </c>
      <c r="I8015">
        <v>2.5505832632521843E-7</v>
      </c>
      <c r="J8015">
        <v>2.1252475268121366E-5</v>
      </c>
      <c r="K8015">
        <v>2.9805861452547515</v>
      </c>
      <c r="L8015">
        <v>122.58358852655365</v>
      </c>
      <c r="M8015">
        <v>0</v>
      </c>
    </row>
    <row r="8016" spans="1:15" x14ac:dyDescent="0.15">
      <c r="A8016">
        <v>400</v>
      </c>
      <c r="B8016" t="s">
        <v>396</v>
      </c>
      <c r="C8016" t="s">
        <v>464</v>
      </c>
      <c r="D8016">
        <v>12</v>
      </c>
      <c r="E8016">
        <v>5190039.0625</v>
      </c>
      <c r="F8016">
        <v>5195849.609375</v>
      </c>
      <c r="G8016">
        <v>5192944.3359375</v>
      </c>
      <c r="H8016">
        <v>1363304.9231428569</v>
      </c>
      <c r="I8016">
        <v>3.0723607705701432E-8</v>
      </c>
      <c r="J8016">
        <v>2.1028140549501849E-5</v>
      </c>
      <c r="K8016">
        <v>0.35135405434462352</v>
      </c>
      <c r="L8016">
        <v>-73.746975993788794</v>
      </c>
      <c r="M8016">
        <v>0</v>
      </c>
    </row>
    <row r="8017" spans="1:15" x14ac:dyDescent="0.15">
      <c r="A8017">
        <v>400</v>
      </c>
      <c r="B8017" t="s">
        <v>396</v>
      </c>
      <c r="C8017" t="s">
        <v>464</v>
      </c>
      <c r="D8017">
        <v>13</v>
      </c>
      <c r="E8017">
        <v>5192944.3359375</v>
      </c>
      <c r="F8017">
        <v>5195849.609375</v>
      </c>
      <c r="G8017">
        <v>5194396.97265625</v>
      </c>
      <c r="H8017">
        <v>6396196.0562390108</v>
      </c>
      <c r="I8017">
        <v>1.425892940738719E-7</v>
      </c>
      <c r="J8017">
        <v>2.114000623587002E-5</v>
      </c>
      <c r="K8017">
        <v>1.6484422366508074</v>
      </c>
      <c r="L8017">
        <v>23.136450485188828</v>
      </c>
      <c r="M8017">
        <v>0</v>
      </c>
    </row>
    <row r="8018" spans="1:15" x14ac:dyDescent="0.15">
      <c r="A8018">
        <v>400</v>
      </c>
      <c r="B8018" t="s">
        <v>396</v>
      </c>
      <c r="C8018" t="s">
        <v>464</v>
      </c>
      <c r="D8018">
        <v>14</v>
      </c>
      <c r="E8018">
        <v>5192944.3359375</v>
      </c>
      <c r="F8018">
        <v>5194396.97265625</v>
      </c>
      <c r="G8018">
        <v>5193670.654296875</v>
      </c>
      <c r="H8018">
        <v>3862837.9547564131</v>
      </c>
      <c r="I8018">
        <v>8.6581237730081162E-8</v>
      </c>
      <c r="J8018">
        <v>2.1083998179526229E-5</v>
      </c>
      <c r="K8018">
        <v>0.99553940841871336</v>
      </c>
      <c r="L8018">
        <v>-25.6241257508199</v>
      </c>
      <c r="M8018">
        <v>0</v>
      </c>
    </row>
    <row r="8019" spans="1:15" x14ac:dyDescent="0.15">
      <c r="A8019">
        <v>400</v>
      </c>
      <c r="B8019" t="s">
        <v>396</v>
      </c>
      <c r="C8019" t="s">
        <v>464</v>
      </c>
      <c r="D8019">
        <v>15</v>
      </c>
      <c r="E8019">
        <v>5193670.654296875</v>
      </c>
      <c r="F8019">
        <v>5194396.97265625</v>
      </c>
      <c r="G8019">
        <v>5194033.8134765625</v>
      </c>
      <c r="H8019">
        <v>5125277.6307499381</v>
      </c>
      <c r="I8019">
        <v>1.1456643701997202E-7</v>
      </c>
      <c r="J8019">
        <v>2.111198337881612E-5</v>
      </c>
      <c r="K8019">
        <v>1.3208982412052053</v>
      </c>
      <c r="L8019">
        <v>-1.3237530827817872</v>
      </c>
      <c r="M8019">
        <v>0</v>
      </c>
    </row>
    <row r="8020" spans="1:15" x14ac:dyDescent="0.15">
      <c r="A8020">
        <v>400</v>
      </c>
      <c r="B8020" t="s">
        <v>396</v>
      </c>
      <c r="C8020" t="s">
        <v>464</v>
      </c>
      <c r="D8020">
        <v>16</v>
      </c>
      <c r="E8020">
        <v>5194033.8134765625</v>
      </c>
      <c r="F8020">
        <v>5194396.97265625</v>
      </c>
      <c r="G8020">
        <v>5194215.3930664063</v>
      </c>
      <c r="H8020">
        <v>5759753.9345994843</v>
      </c>
      <c r="I8020">
        <v>1.2857488251337488E-7</v>
      </c>
      <c r="J8020">
        <v>2.1125991824309523E-5</v>
      </c>
      <c r="K8020">
        <v>1.4844169214056797</v>
      </c>
      <c r="L8020">
        <v>10.887853096889234</v>
      </c>
      <c r="M8020">
        <v>0</v>
      </c>
    </row>
    <row r="8021" spans="1:15" x14ac:dyDescent="0.15">
      <c r="A8021">
        <v>400</v>
      </c>
      <c r="B8021" t="s">
        <v>396</v>
      </c>
      <c r="C8021" t="s">
        <v>464</v>
      </c>
      <c r="D8021">
        <v>17</v>
      </c>
      <c r="E8021">
        <v>5194033.8134765625</v>
      </c>
      <c r="F8021">
        <v>5194215.3930664063</v>
      </c>
      <c r="G8021">
        <v>5194124.6032714844</v>
      </c>
      <c r="H8021">
        <v>5442211.4748833068</v>
      </c>
      <c r="I8021">
        <v>1.2156861886681975E-7</v>
      </c>
      <c r="J8021">
        <v>2.1118985560662967E-5</v>
      </c>
      <c r="K8021">
        <v>1.4025791544073483</v>
      </c>
      <c r="L8021">
        <v>4.7762980398191939</v>
      </c>
      <c r="M8021">
        <v>0</v>
      </c>
    </row>
    <row r="8022" spans="1:15" x14ac:dyDescent="0.15">
      <c r="A8022">
        <v>400</v>
      </c>
      <c r="B8022" t="s">
        <v>396</v>
      </c>
      <c r="C8022" t="s">
        <v>464</v>
      </c>
      <c r="D8022">
        <v>18</v>
      </c>
      <c r="E8022">
        <v>5194033.8134765625</v>
      </c>
      <c r="F8022">
        <v>5194124.6032714844</v>
      </c>
      <c r="G8022">
        <v>5194079.2083740234</v>
      </c>
      <c r="H8022">
        <v>5283756.4323418569</v>
      </c>
      <c r="I8022">
        <v>1.1806896011690477E-7</v>
      </c>
      <c r="J8022">
        <v>2.1115485901913052E-5</v>
      </c>
      <c r="K8022">
        <v>1.3617417594246162</v>
      </c>
      <c r="L8022">
        <v>1.7265278477704691</v>
      </c>
      <c r="M8022">
        <v>0</v>
      </c>
    </row>
    <row r="8023" spans="1:15" x14ac:dyDescent="0.15">
      <c r="A8023">
        <v>400</v>
      </c>
      <c r="B8023" t="s">
        <v>396</v>
      </c>
      <c r="C8023" t="s">
        <v>464</v>
      </c>
      <c r="D8023">
        <v>19</v>
      </c>
      <c r="E8023">
        <v>5194033.8134765625</v>
      </c>
      <c r="F8023">
        <v>5194079.2083740234</v>
      </c>
      <c r="G8023">
        <v>5194056.510925293</v>
      </c>
      <c r="H8023">
        <v>5204461.397830138</v>
      </c>
      <c r="I8023">
        <v>1.1631676179820168E-7</v>
      </c>
      <c r="J8023">
        <v>2.1113733703594349E-5</v>
      </c>
      <c r="K8023">
        <v>1.3413056622667905</v>
      </c>
      <c r="L8023">
        <v>0.20032294379083374</v>
      </c>
      <c r="M8023">
        <v>0</v>
      </c>
    </row>
    <row r="8024" spans="1:15" x14ac:dyDescent="0.15">
      <c r="A8024">
        <v>400</v>
      </c>
      <c r="B8024" t="s">
        <v>396</v>
      </c>
      <c r="C8024" t="s">
        <v>465</v>
      </c>
      <c r="D8024">
        <v>19</v>
      </c>
      <c r="E8024">
        <v>5194033.8134765625</v>
      </c>
      <c r="F8024">
        <v>5194079.2083740234</v>
      </c>
      <c r="G8024">
        <v>5194056.510925293</v>
      </c>
      <c r="H8024">
        <v>5204461.397830138</v>
      </c>
      <c r="I8024">
        <v>1.1631676179820168E-7</v>
      </c>
      <c r="J8024">
        <v>2.1113733703594349E-5</v>
      </c>
      <c r="K8024">
        <v>1.3413056622667905</v>
      </c>
      <c r="L8024">
        <v>0.20032294379083374</v>
      </c>
      <c r="M8024">
        <v>0</v>
      </c>
      <c r="N8024" t="s">
        <v>466</v>
      </c>
      <c r="O8024" t="s">
        <v>467</v>
      </c>
    </row>
    <row r="8025" spans="1:15" x14ac:dyDescent="0.15">
      <c r="A8025">
        <v>401</v>
      </c>
      <c r="B8025" t="s">
        <v>397</v>
      </c>
      <c r="C8025" t="s">
        <v>461</v>
      </c>
      <c r="D8025">
        <v>0</v>
      </c>
      <c r="E8025">
        <v>100000</v>
      </c>
      <c r="F8025">
        <v>12000000</v>
      </c>
      <c r="G8025">
        <v>100000</v>
      </c>
      <c r="H8025">
        <v>1659.4389877083129</v>
      </c>
      <c r="I8025">
        <v>-3.7144734551533594E-5</v>
      </c>
      <c r="J8025">
        <v>-2.8275448664200169E-5</v>
      </c>
      <c r="K8025">
        <v>4.435409048269681E-4</v>
      </c>
      <c r="L8025">
        <v>-98.340561012291687</v>
      </c>
      <c r="M8025">
        <v>0</v>
      </c>
      <c r="O8025" t="s">
        <v>462</v>
      </c>
    </row>
    <row r="8026" spans="1:15" x14ac:dyDescent="0.15">
      <c r="A8026">
        <v>401</v>
      </c>
      <c r="B8026" t="s">
        <v>397</v>
      </c>
      <c r="C8026" t="s">
        <v>461</v>
      </c>
      <c r="D8026">
        <v>0</v>
      </c>
      <c r="E8026">
        <v>100000</v>
      </c>
      <c r="F8026">
        <v>12000000</v>
      </c>
      <c r="G8026">
        <v>12000000</v>
      </c>
      <c r="H8026">
        <v>7.1620304762072064E+18</v>
      </c>
      <c r="I8026">
        <v>536.87091313071414</v>
      </c>
      <c r="J8026">
        <v>536.87092200000006</v>
      </c>
      <c r="K8026">
        <v>1914293626547.9861</v>
      </c>
      <c r="L8026">
        <v>59683587301626.719</v>
      </c>
      <c r="M8026">
        <v>5</v>
      </c>
      <c r="O8026" t="s">
        <v>463</v>
      </c>
    </row>
    <row r="8027" spans="1:15" x14ac:dyDescent="0.15">
      <c r="A8027">
        <v>401</v>
      </c>
      <c r="B8027" t="s">
        <v>397</v>
      </c>
      <c r="C8027" t="s">
        <v>464</v>
      </c>
      <c r="D8027">
        <v>1</v>
      </c>
      <c r="E8027">
        <v>100000</v>
      </c>
      <c r="F8027">
        <v>12000000</v>
      </c>
      <c r="G8027">
        <v>6050000</v>
      </c>
      <c r="H8027">
        <v>810032564.2886945</v>
      </c>
      <c r="I8027">
        <v>4.2392900009515767E-6</v>
      </c>
      <c r="J8027">
        <v>1.3108575888285002E-5</v>
      </c>
      <c r="K8027">
        <v>216.5084580784054</v>
      </c>
      <c r="L8027">
        <v>13288.96800477181</v>
      </c>
      <c r="M8027">
        <v>0</v>
      </c>
    </row>
    <row r="8028" spans="1:15" x14ac:dyDescent="0.15">
      <c r="A8028">
        <v>401</v>
      </c>
      <c r="B8028" t="s">
        <v>397</v>
      </c>
      <c r="C8028" t="s">
        <v>464</v>
      </c>
      <c r="D8028">
        <v>2</v>
      </c>
      <c r="E8028">
        <v>100000</v>
      </c>
      <c r="F8028">
        <v>6050000</v>
      </c>
      <c r="G8028">
        <v>3075000</v>
      </c>
      <c r="H8028">
        <v>-7172.2458114345263</v>
      </c>
      <c r="I8028">
        <v>-2.0961797468664649E-5</v>
      </c>
      <c r="J8028">
        <v>-1.2092511581331224E-5</v>
      </c>
      <c r="K8028">
        <v>-1.9170240186042156E-3</v>
      </c>
      <c r="L8028">
        <v>-100.23324376622551</v>
      </c>
      <c r="M8028">
        <v>0</v>
      </c>
    </row>
    <row r="8029" spans="1:15" x14ac:dyDescent="0.15">
      <c r="A8029">
        <v>401</v>
      </c>
      <c r="B8029" t="s">
        <v>397</v>
      </c>
      <c r="C8029" t="s">
        <v>464</v>
      </c>
      <c r="D8029">
        <v>3</v>
      </c>
      <c r="E8029">
        <v>3075000</v>
      </c>
      <c r="F8029">
        <v>6050000</v>
      </c>
      <c r="G8029">
        <v>4562500</v>
      </c>
      <c r="H8029">
        <v>-32643.472747556414</v>
      </c>
      <c r="I8029">
        <v>-1.2823678598965503E-5</v>
      </c>
      <c r="J8029">
        <v>-3.9543927116320781E-6</v>
      </c>
      <c r="K8029">
        <v>-8.7250664510062931E-3</v>
      </c>
      <c r="L8029">
        <v>-100.71547337528891</v>
      </c>
      <c r="M8029">
        <v>0</v>
      </c>
    </row>
    <row r="8030" spans="1:15" x14ac:dyDescent="0.15">
      <c r="A8030">
        <v>401</v>
      </c>
      <c r="B8030" t="s">
        <v>397</v>
      </c>
      <c r="C8030" t="s">
        <v>464</v>
      </c>
      <c r="D8030">
        <v>4</v>
      </c>
      <c r="E8030">
        <v>4562500</v>
      </c>
      <c r="F8030">
        <v>6050000</v>
      </c>
      <c r="G8030">
        <v>5306250</v>
      </c>
      <c r="H8030">
        <v>-152553.24546754092</v>
      </c>
      <c r="I8030">
        <v>-8.6998880012767277E-6</v>
      </c>
      <c r="J8030">
        <v>1.6939788605669806E-7</v>
      </c>
      <c r="K8030">
        <v>-4.0774987830319201E-2</v>
      </c>
      <c r="L8030">
        <v>-102.8749728238877</v>
      </c>
      <c r="M8030">
        <v>0</v>
      </c>
    </row>
    <row r="8031" spans="1:15" x14ac:dyDescent="0.15">
      <c r="A8031">
        <v>401</v>
      </c>
      <c r="B8031" t="s">
        <v>397</v>
      </c>
      <c r="C8031" t="s">
        <v>464</v>
      </c>
      <c r="D8031">
        <v>5</v>
      </c>
      <c r="E8031">
        <v>5306250</v>
      </c>
      <c r="F8031">
        <v>6050000</v>
      </c>
      <c r="G8031">
        <v>5678125</v>
      </c>
      <c r="H8031">
        <v>-783405.04915505019</v>
      </c>
      <c r="I8031">
        <v>-6.3892547684953603E-6</v>
      </c>
      <c r="J8031">
        <v>2.4800311188380645E-6</v>
      </c>
      <c r="K8031">
        <v>-0.20939135871943435</v>
      </c>
      <c r="L8031">
        <v>-113.79689684808014</v>
      </c>
      <c r="M8031">
        <v>0</v>
      </c>
    </row>
    <row r="8032" spans="1:15" x14ac:dyDescent="0.15">
      <c r="A8032">
        <v>401</v>
      </c>
      <c r="B8032" t="s">
        <v>397</v>
      </c>
      <c r="C8032" t="s">
        <v>464</v>
      </c>
      <c r="D8032">
        <v>6</v>
      </c>
      <c r="E8032">
        <v>5678125</v>
      </c>
      <c r="F8032">
        <v>6050000</v>
      </c>
      <c r="G8032">
        <v>5864062.5</v>
      </c>
      <c r="H8032">
        <v>-21249987.089670014</v>
      </c>
      <c r="I8032">
        <v>-3.7163629558665741E-6</v>
      </c>
      <c r="J8032">
        <v>5.1529229314668512E-6</v>
      </c>
      <c r="K8032">
        <v>-5.6797740508253893</v>
      </c>
      <c r="L8032">
        <v>-462.37654509429279</v>
      </c>
      <c r="M8032">
        <v>0</v>
      </c>
    </row>
    <row r="8033" spans="1:15" x14ac:dyDescent="0.15">
      <c r="A8033">
        <v>401</v>
      </c>
      <c r="B8033" t="s">
        <v>397</v>
      </c>
      <c r="C8033" t="s">
        <v>464</v>
      </c>
      <c r="D8033">
        <v>7</v>
      </c>
      <c r="E8033">
        <v>5864062.5</v>
      </c>
      <c r="F8033">
        <v>6050000</v>
      </c>
      <c r="G8033">
        <v>5957031.25</v>
      </c>
      <c r="H8033">
        <v>-75087078.792650029</v>
      </c>
      <c r="I8033">
        <v>-1.3671779650581266E-6</v>
      </c>
      <c r="J8033">
        <v>7.5021079222752987E-6</v>
      </c>
      <c r="K8033">
        <v>-20.069548272153689</v>
      </c>
      <c r="L8033">
        <v>-1360.4781751421906</v>
      </c>
      <c r="M8033">
        <v>0</v>
      </c>
    </row>
    <row r="8034" spans="1:15" x14ac:dyDescent="0.15">
      <c r="A8034">
        <v>401</v>
      </c>
      <c r="B8034" t="s">
        <v>397</v>
      </c>
      <c r="C8034" t="s">
        <v>464</v>
      </c>
      <c r="D8034">
        <v>8</v>
      </c>
      <c r="E8034">
        <v>5957031.25</v>
      </c>
      <c r="F8034">
        <v>6050000</v>
      </c>
      <c r="G8034">
        <v>6003515.625</v>
      </c>
      <c r="H8034">
        <v>18923127.769877091</v>
      </c>
      <c r="I8034">
        <v>1.988697359278415E-7</v>
      </c>
      <c r="J8034">
        <v>9.0681556232612668E-6</v>
      </c>
      <c r="K8034">
        <v>5.0578426054690953</v>
      </c>
      <c r="L8034">
        <v>215.20077487725521</v>
      </c>
      <c r="M8034">
        <v>0</v>
      </c>
    </row>
    <row r="8035" spans="1:15" x14ac:dyDescent="0.15">
      <c r="A8035">
        <v>401</v>
      </c>
      <c r="B8035" t="s">
        <v>397</v>
      </c>
      <c r="C8035" t="s">
        <v>464</v>
      </c>
      <c r="D8035">
        <v>9</v>
      </c>
      <c r="E8035">
        <v>5957031.25</v>
      </c>
      <c r="F8035">
        <v>6003515.625</v>
      </c>
      <c r="G8035">
        <v>5980273.4375</v>
      </c>
      <c r="H8035">
        <v>-46144110.470987633</v>
      </c>
      <c r="I8035">
        <v>-6.2232926838800359E-7</v>
      </c>
      <c r="J8035">
        <v>8.2469566189454217E-6</v>
      </c>
      <c r="K8035">
        <v>-12.333566140326798</v>
      </c>
      <c r="L8035">
        <v>-871.60536141433977</v>
      </c>
      <c r="M8035">
        <v>0</v>
      </c>
    </row>
    <row r="8036" spans="1:15" x14ac:dyDescent="0.15">
      <c r="A8036">
        <v>401</v>
      </c>
      <c r="B8036" t="s">
        <v>397</v>
      </c>
      <c r="C8036" t="s">
        <v>464</v>
      </c>
      <c r="D8036">
        <v>10</v>
      </c>
      <c r="E8036">
        <v>5980273.4375</v>
      </c>
      <c r="F8036">
        <v>6003515.625</v>
      </c>
      <c r="G8036">
        <v>5991894.53125</v>
      </c>
      <c r="H8036">
        <v>-18722923.493414745</v>
      </c>
      <c r="I8036">
        <v>-2.2173472563431291E-7</v>
      </c>
      <c r="J8036">
        <v>8.6475511616991124E-6</v>
      </c>
      <c r="K8036">
        <v>-5.0043312762849057</v>
      </c>
      <c r="L8036">
        <v>-412.47084533560474</v>
      </c>
      <c r="M8036">
        <v>0</v>
      </c>
    </row>
    <row r="8037" spans="1:15" x14ac:dyDescent="0.15">
      <c r="A8037">
        <v>401</v>
      </c>
      <c r="B8037" t="s">
        <v>397</v>
      </c>
      <c r="C8037" t="s">
        <v>464</v>
      </c>
      <c r="D8037">
        <v>11</v>
      </c>
      <c r="E8037">
        <v>5991894.53125</v>
      </c>
      <c r="F8037">
        <v>6003515.625</v>
      </c>
      <c r="G8037">
        <v>5997705.078125</v>
      </c>
      <c r="H8037">
        <v>-1256438.5093112686</v>
      </c>
      <c r="I8037">
        <v>-1.4000288301921061E-8</v>
      </c>
      <c r="J8037">
        <v>8.8552855990315042E-6</v>
      </c>
      <c r="K8037">
        <v>-0.33582546716524597</v>
      </c>
      <c r="L8037">
        <v>-120.94865440939714</v>
      </c>
      <c r="M8037">
        <v>0</v>
      </c>
    </row>
    <row r="8038" spans="1:15" x14ac:dyDescent="0.15">
      <c r="A8038">
        <v>401</v>
      </c>
      <c r="B8038" t="s">
        <v>397</v>
      </c>
      <c r="C8038" t="s">
        <v>464</v>
      </c>
      <c r="D8038">
        <v>12</v>
      </c>
      <c r="E8038">
        <v>5997705.078125</v>
      </c>
      <c r="F8038">
        <v>6003515.625</v>
      </c>
      <c r="G8038">
        <v>6000610.3515625</v>
      </c>
      <c r="H8038">
        <v>8484188.504734138</v>
      </c>
      <c r="I8038">
        <v>9.1784810833418028E-8</v>
      </c>
      <c r="J8038">
        <v>8.9610706981668433E-6</v>
      </c>
      <c r="K8038">
        <v>2.2676848464969268</v>
      </c>
      <c r="L8038">
        <v>41.388758937246088</v>
      </c>
      <c r="M8038">
        <v>0</v>
      </c>
    </row>
    <row r="8039" spans="1:15" x14ac:dyDescent="0.15">
      <c r="A8039">
        <v>401</v>
      </c>
      <c r="B8039" t="s">
        <v>397</v>
      </c>
      <c r="C8039" t="s">
        <v>464</v>
      </c>
      <c r="D8039">
        <v>13</v>
      </c>
      <c r="E8039">
        <v>5997705.078125</v>
      </c>
      <c r="F8039">
        <v>6000610.3515625</v>
      </c>
      <c r="G8039">
        <v>5999157.71484375</v>
      </c>
      <c r="H8039">
        <v>3527819.5082672592</v>
      </c>
      <c r="I8039">
        <v>3.8730452711600931E-8</v>
      </c>
      <c r="J8039">
        <v>8.9080163400450262E-6</v>
      </c>
      <c r="K8039">
        <v>0.94292846459151036</v>
      </c>
      <c r="L8039">
        <v>-41.194753064445109</v>
      </c>
      <c r="M8039">
        <v>0</v>
      </c>
    </row>
    <row r="8040" spans="1:15" x14ac:dyDescent="0.15">
      <c r="A8040">
        <v>401</v>
      </c>
      <c r="B8040" t="s">
        <v>397</v>
      </c>
      <c r="C8040" t="s">
        <v>464</v>
      </c>
      <c r="D8040">
        <v>14</v>
      </c>
      <c r="E8040">
        <v>5999157.71484375</v>
      </c>
      <c r="F8040">
        <v>6000610.3515625</v>
      </c>
      <c r="G8040">
        <v>5999884.033203125</v>
      </c>
      <c r="H8040">
        <v>5984325.0780111318</v>
      </c>
      <c r="I8040">
        <v>6.5216973806406152E-8</v>
      </c>
      <c r="J8040">
        <v>8.9345028611398314E-6</v>
      </c>
      <c r="K8040">
        <v>1.5995122324716231</v>
      </c>
      <c r="L8040">
        <v>-0.25932093196952644</v>
      </c>
      <c r="M8040">
        <v>0</v>
      </c>
    </row>
    <row r="8041" spans="1:15" x14ac:dyDescent="0.15">
      <c r="A8041">
        <v>401</v>
      </c>
      <c r="B8041" t="s">
        <v>397</v>
      </c>
      <c r="C8041" t="s">
        <v>465</v>
      </c>
      <c r="D8041">
        <v>14</v>
      </c>
      <c r="E8041">
        <v>5999157.71484375</v>
      </c>
      <c r="F8041">
        <v>6000610.3515625</v>
      </c>
      <c r="G8041">
        <v>5999884.033203125</v>
      </c>
      <c r="H8041">
        <v>5984325.0780111318</v>
      </c>
      <c r="I8041">
        <v>6.5216973806406152E-8</v>
      </c>
      <c r="J8041">
        <v>8.9345028611398314E-6</v>
      </c>
      <c r="K8041">
        <v>1.5995122324716231</v>
      </c>
      <c r="L8041">
        <v>-0.25932093196952644</v>
      </c>
      <c r="M8041">
        <v>0</v>
      </c>
      <c r="N8041" t="s">
        <v>466</v>
      </c>
      <c r="O8041" t="s">
        <v>467</v>
      </c>
    </row>
    <row r="8042" spans="1:15" x14ac:dyDescent="0.15">
      <c r="A8042">
        <v>402</v>
      </c>
      <c r="B8042" t="s">
        <v>398</v>
      </c>
      <c r="C8042" t="s">
        <v>461</v>
      </c>
      <c r="D8042">
        <v>0</v>
      </c>
      <c r="E8042">
        <v>100000</v>
      </c>
      <c r="F8042">
        <v>12000000</v>
      </c>
      <c r="G8042">
        <v>100000</v>
      </c>
      <c r="H8042">
        <v>-35182.218266166215</v>
      </c>
      <c r="I8042">
        <v>-3.3444802408527583E-5</v>
      </c>
      <c r="J8042">
        <v>-6.1114172390950651E-6</v>
      </c>
      <c r="K8042">
        <v>-5.0237419334495563E-3</v>
      </c>
      <c r="L8042">
        <v>-135.18221826616622</v>
      </c>
      <c r="M8042">
        <v>0</v>
      </c>
      <c r="O8042" t="s">
        <v>462</v>
      </c>
    </row>
    <row r="8043" spans="1:15" x14ac:dyDescent="0.15">
      <c r="A8043">
        <v>402</v>
      </c>
      <c r="B8043" t="s">
        <v>398</v>
      </c>
      <c r="C8043" t="s">
        <v>461</v>
      </c>
      <c r="D8043">
        <v>0</v>
      </c>
      <c r="E8043">
        <v>100000</v>
      </c>
      <c r="F8043">
        <v>12000000</v>
      </c>
      <c r="G8043">
        <v>12000000</v>
      </c>
      <c r="H8043">
        <v>87271714.25986588</v>
      </c>
      <c r="I8043">
        <v>2.1667499554676774E-6</v>
      </c>
      <c r="J8043">
        <v>2.9500135124900197E-5</v>
      </c>
      <c r="K8043">
        <v>12.46170912858393</v>
      </c>
      <c r="L8043">
        <v>627.26428549888237</v>
      </c>
      <c r="M8043">
        <v>0</v>
      </c>
      <c r="O8043" t="s">
        <v>463</v>
      </c>
    </row>
    <row r="8044" spans="1:15" x14ac:dyDescent="0.15">
      <c r="A8044">
        <v>402</v>
      </c>
      <c r="B8044" t="s">
        <v>398</v>
      </c>
      <c r="C8044" t="s">
        <v>464</v>
      </c>
      <c r="D8044">
        <v>1</v>
      </c>
      <c r="E8044">
        <v>100000</v>
      </c>
      <c r="F8044">
        <v>12000000</v>
      </c>
      <c r="G8044">
        <v>6050000</v>
      </c>
      <c r="H8044">
        <v>-94501.790009947246</v>
      </c>
      <c r="I8044">
        <v>-2.6659640209744491E-5</v>
      </c>
      <c r="J8044">
        <v>6.7374495968802966E-7</v>
      </c>
      <c r="K8044">
        <v>-1.3494106644081991E-2</v>
      </c>
      <c r="L8044">
        <v>-101.56201305801565</v>
      </c>
      <c r="M8044">
        <v>0</v>
      </c>
    </row>
    <row r="8045" spans="1:15" x14ac:dyDescent="0.15">
      <c r="A8045">
        <v>402</v>
      </c>
      <c r="B8045" t="s">
        <v>398</v>
      </c>
      <c r="C8045" t="s">
        <v>464</v>
      </c>
      <c r="D8045">
        <v>2</v>
      </c>
      <c r="E8045">
        <v>6050000</v>
      </c>
      <c r="F8045">
        <v>12000000</v>
      </c>
      <c r="G8045">
        <v>9025000</v>
      </c>
      <c r="H8045">
        <v>-233628.6031179085</v>
      </c>
      <c r="I8045">
        <v>-2.2481924597950483E-5</v>
      </c>
      <c r="J8045">
        <v>4.8514605714820374E-6</v>
      </c>
      <c r="K8045">
        <v>-3.3360312913111173E-2</v>
      </c>
      <c r="L8045">
        <v>-102.58868258302391</v>
      </c>
      <c r="M8045">
        <v>0</v>
      </c>
    </row>
    <row r="8046" spans="1:15" x14ac:dyDescent="0.15">
      <c r="A8046">
        <v>402</v>
      </c>
      <c r="B8046" t="s">
        <v>398</v>
      </c>
      <c r="C8046" t="s">
        <v>464</v>
      </c>
      <c r="D8046">
        <v>3</v>
      </c>
      <c r="E8046">
        <v>9025000</v>
      </c>
      <c r="F8046">
        <v>12000000</v>
      </c>
      <c r="G8046">
        <v>10512500</v>
      </c>
      <c r="H8046">
        <v>-1481097.0940559893</v>
      </c>
      <c r="I8046">
        <v>-1.7241283241964171E-5</v>
      </c>
      <c r="J8046">
        <v>1.0092101927468347E-5</v>
      </c>
      <c r="K8046">
        <v>-0.21148892666824326</v>
      </c>
      <c r="L8046">
        <v>-114.08891409327933</v>
      </c>
      <c r="M8046">
        <v>0</v>
      </c>
    </row>
    <row r="8047" spans="1:15" x14ac:dyDescent="0.15">
      <c r="A8047">
        <v>402</v>
      </c>
      <c r="B8047" t="s">
        <v>398</v>
      </c>
      <c r="C8047" t="s">
        <v>464</v>
      </c>
      <c r="D8047">
        <v>4</v>
      </c>
      <c r="E8047">
        <v>10512500</v>
      </c>
      <c r="F8047">
        <v>12000000</v>
      </c>
      <c r="G8047">
        <v>11256250</v>
      </c>
      <c r="H8047">
        <v>-21234984.540297933</v>
      </c>
      <c r="I8047">
        <v>-1.2570696816344629E-5</v>
      </c>
      <c r="J8047">
        <v>1.476268835308789E-5</v>
      </c>
      <c r="K8047">
        <v>-3.0321874955178183</v>
      </c>
      <c r="L8047">
        <v>-288.65061224029256</v>
      </c>
      <c r="M8047">
        <v>0</v>
      </c>
    </row>
    <row r="8048" spans="1:15" x14ac:dyDescent="0.15">
      <c r="A8048">
        <v>402</v>
      </c>
      <c r="B8048" t="s">
        <v>398</v>
      </c>
      <c r="C8048" t="s">
        <v>464</v>
      </c>
      <c r="D8048">
        <v>5</v>
      </c>
      <c r="E8048">
        <v>11256250</v>
      </c>
      <c r="F8048">
        <v>12000000</v>
      </c>
      <c r="G8048">
        <v>11628125</v>
      </c>
      <c r="H8048">
        <v>-109936752.1818275</v>
      </c>
      <c r="I8048">
        <v>-7.4882357846594464E-6</v>
      </c>
      <c r="J8048">
        <v>1.9845149384773073E-5</v>
      </c>
      <c r="K8048">
        <v>-15.69809691318483</v>
      </c>
      <c r="L8048">
        <v>-1045.4383417948079</v>
      </c>
      <c r="M8048">
        <v>0</v>
      </c>
    </row>
    <row r="8049" spans="1:15" x14ac:dyDescent="0.15">
      <c r="A8049">
        <v>402</v>
      </c>
      <c r="B8049" t="s">
        <v>398</v>
      </c>
      <c r="C8049" t="s">
        <v>464</v>
      </c>
      <c r="D8049">
        <v>6</v>
      </c>
      <c r="E8049">
        <v>11628125</v>
      </c>
      <c r="F8049">
        <v>12000000</v>
      </c>
      <c r="G8049">
        <v>11814062.5</v>
      </c>
      <c r="H8049">
        <v>-84514752.550492629</v>
      </c>
      <c r="I8049">
        <v>-3.1452982629733891E-6</v>
      </c>
      <c r="J8049">
        <v>2.418808690645913E-5</v>
      </c>
      <c r="K8049">
        <v>-12.06803684665131</v>
      </c>
      <c r="L8049">
        <v>-815.37417844617494</v>
      </c>
      <c r="M8049">
        <v>0</v>
      </c>
    </row>
    <row r="8050" spans="1:15" x14ac:dyDescent="0.15">
      <c r="A8050">
        <v>402</v>
      </c>
      <c r="B8050" t="s">
        <v>398</v>
      </c>
      <c r="C8050" t="s">
        <v>464</v>
      </c>
      <c r="D8050">
        <v>7</v>
      </c>
      <c r="E8050">
        <v>11814062.5</v>
      </c>
      <c r="F8050">
        <v>12000000</v>
      </c>
      <c r="G8050">
        <v>11907031.25</v>
      </c>
      <c r="H8050">
        <v>-20841207.374568574</v>
      </c>
      <c r="I8050">
        <v>-6.2336453624739369E-7</v>
      </c>
      <c r="J8050">
        <v>2.6710020633185126E-5</v>
      </c>
      <c r="K8050">
        <v>-2.9759592371134325</v>
      </c>
      <c r="L8050">
        <v>-275.03277632338938</v>
      </c>
      <c r="M8050">
        <v>0</v>
      </c>
    </row>
    <row r="8051" spans="1:15" x14ac:dyDescent="0.15">
      <c r="A8051">
        <v>402</v>
      </c>
      <c r="B8051" t="s">
        <v>398</v>
      </c>
      <c r="C8051" t="s">
        <v>464</v>
      </c>
      <c r="D8051">
        <v>8</v>
      </c>
      <c r="E8051">
        <v>11907031.25</v>
      </c>
      <c r="F8051">
        <v>12000000</v>
      </c>
      <c r="G8051">
        <v>11953515.625</v>
      </c>
      <c r="H8051">
        <v>27115984.043297976</v>
      </c>
      <c r="I8051">
        <v>7.3642772946200518E-7</v>
      </c>
      <c r="J8051">
        <v>2.8069812898894525E-5</v>
      </c>
      <c r="K8051">
        <v>3.8719476149708201</v>
      </c>
      <c r="L8051">
        <v>126.84526371962622</v>
      </c>
      <c r="M8051">
        <v>0</v>
      </c>
    </row>
    <row r="8052" spans="1:15" x14ac:dyDescent="0.15">
      <c r="A8052">
        <v>402</v>
      </c>
      <c r="B8052" t="s">
        <v>398</v>
      </c>
      <c r="C8052" t="s">
        <v>464</v>
      </c>
      <c r="D8052">
        <v>9</v>
      </c>
      <c r="E8052">
        <v>11907031.25</v>
      </c>
      <c r="F8052">
        <v>11953515.625</v>
      </c>
      <c r="G8052">
        <v>11930273.4375</v>
      </c>
      <c r="H8052">
        <v>1683540.5690864078</v>
      </c>
      <c r="I8052">
        <v>4.7938847410477239E-8</v>
      </c>
      <c r="J8052">
        <v>2.7381324016842997E-5</v>
      </c>
      <c r="K8052">
        <v>0.24039625044667612</v>
      </c>
      <c r="L8052">
        <v>-85.88849972378172</v>
      </c>
      <c r="M8052">
        <v>0</v>
      </c>
    </row>
    <row r="8053" spans="1:15" x14ac:dyDescent="0.15">
      <c r="A8053">
        <v>402</v>
      </c>
      <c r="B8053" t="s">
        <v>398</v>
      </c>
      <c r="C8053" t="s">
        <v>464</v>
      </c>
      <c r="D8053">
        <v>10</v>
      </c>
      <c r="E8053">
        <v>11930273.4375</v>
      </c>
      <c r="F8053">
        <v>11953515.625</v>
      </c>
      <c r="G8053">
        <v>11941894.53125</v>
      </c>
      <c r="H8053">
        <v>14027581.152863797</v>
      </c>
      <c r="I8053">
        <v>3.9000638303014976E-7</v>
      </c>
      <c r="J8053">
        <v>2.7723391552462669E-5</v>
      </c>
      <c r="K8053">
        <v>2.0030274137170743</v>
      </c>
      <c r="L8053">
        <v>17.465290923110178</v>
      </c>
      <c r="M8053">
        <v>0</v>
      </c>
    </row>
    <row r="8054" spans="1:15" x14ac:dyDescent="0.15">
      <c r="A8054">
        <v>402</v>
      </c>
      <c r="B8054" t="s">
        <v>398</v>
      </c>
      <c r="C8054" t="s">
        <v>464</v>
      </c>
      <c r="D8054">
        <v>11</v>
      </c>
      <c r="E8054">
        <v>11930273.4375</v>
      </c>
      <c r="F8054">
        <v>11941894.53125</v>
      </c>
      <c r="G8054">
        <v>11936083.984375</v>
      </c>
      <c r="H8054">
        <v>7763704.5076541491</v>
      </c>
      <c r="I8054">
        <v>2.1843440180324564E-7</v>
      </c>
      <c r="J8054">
        <v>2.7551819571235765E-5</v>
      </c>
      <c r="K8054">
        <v>1.1085954728307019</v>
      </c>
      <c r="L8054">
        <v>-34.956016413613781</v>
      </c>
      <c r="M8054">
        <v>0</v>
      </c>
    </row>
    <row r="8055" spans="1:15" x14ac:dyDescent="0.15">
      <c r="A8055">
        <v>402</v>
      </c>
      <c r="B8055" t="s">
        <v>398</v>
      </c>
      <c r="C8055" t="s">
        <v>464</v>
      </c>
      <c r="D8055">
        <v>12</v>
      </c>
      <c r="E8055">
        <v>11936083.984375</v>
      </c>
      <c r="F8055">
        <v>11941894.53125</v>
      </c>
      <c r="G8055">
        <v>11938989.2578125</v>
      </c>
      <c r="H8055">
        <v>10872565.494275659</v>
      </c>
      <c r="I8055">
        <v>3.0408601871574292E-7</v>
      </c>
      <c r="J8055">
        <v>2.7637471188148262E-5</v>
      </c>
      <c r="K8055">
        <v>1.5525161825937743</v>
      </c>
      <c r="L8055">
        <v>-8.9322784408990596</v>
      </c>
      <c r="M8055">
        <v>0</v>
      </c>
    </row>
    <row r="8056" spans="1:15" x14ac:dyDescent="0.15">
      <c r="A8056">
        <v>402</v>
      </c>
      <c r="B8056" t="s">
        <v>398</v>
      </c>
      <c r="C8056" t="s">
        <v>464</v>
      </c>
      <c r="D8056">
        <v>13</v>
      </c>
      <c r="E8056">
        <v>11938989.2578125</v>
      </c>
      <c r="F8056">
        <v>11941894.53125</v>
      </c>
      <c r="G8056">
        <v>11940441.89453125</v>
      </c>
      <c r="H8056">
        <v>12444319.147272943</v>
      </c>
      <c r="I8056">
        <v>3.4701342676302975E-7</v>
      </c>
      <c r="J8056">
        <v>2.7680398596195549E-5</v>
      </c>
      <c r="K8056">
        <v>1.7769501473846876</v>
      </c>
      <c r="L8056">
        <v>4.2199213160818569</v>
      </c>
      <c r="M8056">
        <v>0</v>
      </c>
    </row>
    <row r="8057" spans="1:15" x14ac:dyDescent="0.15">
      <c r="A8057">
        <v>402</v>
      </c>
      <c r="B8057" t="s">
        <v>398</v>
      </c>
      <c r="C8057" t="s">
        <v>464</v>
      </c>
      <c r="D8057">
        <v>14</v>
      </c>
      <c r="E8057">
        <v>11938989.2578125</v>
      </c>
      <c r="F8057">
        <v>11940441.89453125</v>
      </c>
      <c r="G8057">
        <v>11939715.576171875</v>
      </c>
      <c r="H8057">
        <v>11656995.162327066</v>
      </c>
      <c r="I8057">
        <v>3.2554124477666632E-7</v>
      </c>
      <c r="J8057">
        <v>2.7658926414209186E-5</v>
      </c>
      <c r="K8057">
        <v>1.6645265222323498</v>
      </c>
      <c r="L8057">
        <v>-2.3678990679563161</v>
      </c>
      <c r="M8057">
        <v>0</v>
      </c>
    </row>
    <row r="8058" spans="1:15" x14ac:dyDescent="0.15">
      <c r="A8058">
        <v>402</v>
      </c>
      <c r="B8058" t="s">
        <v>398</v>
      </c>
      <c r="C8058" t="s">
        <v>464</v>
      </c>
      <c r="D8058">
        <v>15</v>
      </c>
      <c r="E8058">
        <v>11939715.576171875</v>
      </c>
      <c r="F8058">
        <v>11940441.89453125</v>
      </c>
      <c r="G8058">
        <v>11940078.735351563</v>
      </c>
      <c r="H8058">
        <v>12050295.097657127</v>
      </c>
      <c r="I8058">
        <v>3.3627521542884775E-7</v>
      </c>
      <c r="J8058">
        <v>2.7669660384861367E-5</v>
      </c>
      <c r="K8058">
        <v>1.7206866359179822</v>
      </c>
      <c r="L8058">
        <v>0.92307902442252698</v>
      </c>
      <c r="M8058">
        <v>0</v>
      </c>
    </row>
    <row r="8059" spans="1:15" x14ac:dyDescent="0.15">
      <c r="A8059">
        <v>402</v>
      </c>
      <c r="B8059" t="s">
        <v>398</v>
      </c>
      <c r="C8059" t="s">
        <v>465</v>
      </c>
      <c r="D8059">
        <v>15</v>
      </c>
      <c r="E8059">
        <v>11939715.576171875</v>
      </c>
      <c r="F8059">
        <v>11940441.89453125</v>
      </c>
      <c r="G8059">
        <v>11940078.735351563</v>
      </c>
      <c r="H8059">
        <v>12050295.097657127</v>
      </c>
      <c r="I8059">
        <v>3.3627521542884775E-7</v>
      </c>
      <c r="J8059">
        <v>2.7669660384861367E-5</v>
      </c>
      <c r="K8059">
        <v>1.7206866359179822</v>
      </c>
      <c r="L8059">
        <v>0.92307902442252698</v>
      </c>
      <c r="M8059">
        <v>0</v>
      </c>
      <c r="N8059" t="s">
        <v>466</v>
      </c>
      <c r="O8059" t="s">
        <v>467</v>
      </c>
    </row>
    <row r="8060" spans="1:15" x14ac:dyDescent="0.15">
      <c r="A8060">
        <v>403</v>
      </c>
      <c r="B8060" t="s">
        <v>399</v>
      </c>
      <c r="C8060" t="s">
        <v>461</v>
      </c>
      <c r="D8060">
        <v>0</v>
      </c>
      <c r="E8060">
        <v>100000</v>
      </c>
      <c r="F8060">
        <v>12000000</v>
      </c>
      <c r="G8060">
        <v>100000</v>
      </c>
      <c r="H8060">
        <v>-13083.548355581552</v>
      </c>
      <c r="I8060">
        <v>-3.8990991931123792E-5</v>
      </c>
      <c r="J8060">
        <v>-1.5288725142439191E-5</v>
      </c>
      <c r="K8060">
        <v>-1.4603746362590138E-3</v>
      </c>
      <c r="L8060">
        <v>-113.08354835558156</v>
      </c>
      <c r="M8060">
        <v>0</v>
      </c>
      <c r="O8060" t="s">
        <v>462</v>
      </c>
    </row>
    <row r="8061" spans="1:15" x14ac:dyDescent="0.15">
      <c r="A8061">
        <v>403</v>
      </c>
      <c r="B8061" t="s">
        <v>399</v>
      </c>
      <c r="C8061" t="s">
        <v>461</v>
      </c>
      <c r="D8061">
        <v>0</v>
      </c>
      <c r="E8061">
        <v>100000</v>
      </c>
      <c r="F8061">
        <v>12000000</v>
      </c>
      <c r="G8061">
        <v>12000000</v>
      </c>
      <c r="H8061">
        <v>-41646.723194530117</v>
      </c>
      <c r="I8061">
        <v>-2.8282479053875295E-5</v>
      </c>
      <c r="J8061">
        <v>-4.5802122651906914E-6</v>
      </c>
      <c r="K8061">
        <v>-4.6485721291843205E-3</v>
      </c>
      <c r="L8061">
        <v>-100.34705602662109</v>
      </c>
      <c r="M8061">
        <v>0</v>
      </c>
      <c r="O8061" t="s">
        <v>463</v>
      </c>
    </row>
    <row r="8062" spans="1:15" x14ac:dyDescent="0.15">
      <c r="A8062">
        <v>403</v>
      </c>
      <c r="B8062" t="s">
        <v>399</v>
      </c>
      <c r="C8062" t="s">
        <v>461</v>
      </c>
      <c r="D8062">
        <v>1</v>
      </c>
      <c r="E8062">
        <v>100000</v>
      </c>
      <c r="F8062">
        <v>18000000</v>
      </c>
      <c r="G8062">
        <v>18000000</v>
      </c>
      <c r="H8062">
        <v>-111719.76878512524</v>
      </c>
      <c r="I8062">
        <v>-2.2638619560455818E-5</v>
      </c>
      <c r="J8062">
        <v>1.0636472282287845E-6</v>
      </c>
      <c r="K8062">
        <v>-1.2470066397004301E-2</v>
      </c>
      <c r="L8062">
        <v>-100.62066538213959</v>
      </c>
      <c r="M8062">
        <v>0</v>
      </c>
      <c r="O8062" t="s">
        <v>468</v>
      </c>
    </row>
    <row r="8063" spans="1:15" x14ac:dyDescent="0.15">
      <c r="A8063">
        <v>403</v>
      </c>
      <c r="B8063" t="s">
        <v>399</v>
      </c>
      <c r="C8063" t="s">
        <v>461</v>
      </c>
      <c r="D8063">
        <v>2</v>
      </c>
      <c r="E8063">
        <v>100000</v>
      </c>
      <c r="F8063">
        <v>27000000</v>
      </c>
      <c r="G8063">
        <v>27000000</v>
      </c>
      <c r="H8063">
        <v>42056040795.555382</v>
      </c>
      <c r="I8063">
        <v>2.6485621055373731E-4</v>
      </c>
      <c r="J8063">
        <v>2.8855847734242189E-4</v>
      </c>
      <c r="K8063">
        <v>4694.2598147009694</v>
      </c>
      <c r="L8063">
        <v>155663.11405761252</v>
      </c>
      <c r="M8063">
        <v>0</v>
      </c>
      <c r="O8063" t="s">
        <v>471</v>
      </c>
    </row>
    <row r="8064" spans="1:15" x14ac:dyDescent="0.15">
      <c r="A8064">
        <v>403</v>
      </c>
      <c r="B8064" t="s">
        <v>399</v>
      </c>
      <c r="C8064" t="s">
        <v>464</v>
      </c>
      <c r="D8064">
        <v>1</v>
      </c>
      <c r="E8064">
        <v>100000</v>
      </c>
      <c r="F8064">
        <v>27000000</v>
      </c>
      <c r="G8064">
        <v>13550000</v>
      </c>
      <c r="H8064">
        <v>-51603.788394922361</v>
      </c>
      <c r="I8064">
        <v>-2.684408145023435E-5</v>
      </c>
      <c r="J8064">
        <v>-3.1418146615497446E-6</v>
      </c>
      <c r="K8064">
        <v>-5.7599713517069153E-3</v>
      </c>
      <c r="L8064">
        <v>-100.38083976675219</v>
      </c>
      <c r="M8064">
        <v>0</v>
      </c>
    </row>
    <row r="8065" spans="1:15" x14ac:dyDescent="0.15">
      <c r="A8065">
        <v>403</v>
      </c>
      <c r="B8065" t="s">
        <v>399</v>
      </c>
      <c r="C8065" t="s">
        <v>464</v>
      </c>
      <c r="D8065">
        <v>2</v>
      </c>
      <c r="E8065">
        <v>13550000</v>
      </c>
      <c r="F8065">
        <v>27000000</v>
      </c>
      <c r="G8065">
        <v>20275000</v>
      </c>
      <c r="H8065">
        <v>-197326.09044765052</v>
      </c>
      <c r="I8065">
        <v>-2.0297973408994365E-5</v>
      </c>
      <c r="J8065">
        <v>3.4042933796902391E-6</v>
      </c>
      <c r="K8065">
        <v>-2.2025371843332173E-2</v>
      </c>
      <c r="L8065">
        <v>-100.97324828827448</v>
      </c>
      <c r="M8065">
        <v>0</v>
      </c>
    </row>
    <row r="8066" spans="1:15" x14ac:dyDescent="0.15">
      <c r="A8066">
        <v>403</v>
      </c>
      <c r="B8066" t="s">
        <v>399</v>
      </c>
      <c r="C8066" t="s">
        <v>464</v>
      </c>
      <c r="D8066">
        <v>3</v>
      </c>
      <c r="E8066">
        <v>20275000</v>
      </c>
      <c r="F8066">
        <v>27000000</v>
      </c>
      <c r="G8066">
        <v>23637500</v>
      </c>
      <c r="H8066">
        <v>-45261504.084720947</v>
      </c>
      <c r="I8066">
        <v>-9.5483727918008324E-6</v>
      </c>
      <c r="J8066">
        <v>1.4153893996883771E-5</v>
      </c>
      <c r="K8066">
        <v>-5.0520509244009428</v>
      </c>
      <c r="L8066">
        <v>-291.48177296550375</v>
      </c>
      <c r="M8066">
        <v>0</v>
      </c>
    </row>
    <row r="8067" spans="1:15" x14ac:dyDescent="0.15">
      <c r="A8067">
        <v>403</v>
      </c>
      <c r="B8067" t="s">
        <v>399</v>
      </c>
      <c r="C8067" t="s">
        <v>464</v>
      </c>
      <c r="D8067">
        <v>4</v>
      </c>
      <c r="E8067">
        <v>23637500</v>
      </c>
      <c r="F8067">
        <v>27000000</v>
      </c>
      <c r="G8067">
        <v>25318750</v>
      </c>
      <c r="H8067">
        <v>3151497862.5706925</v>
      </c>
      <c r="I8067">
        <v>3.7257650141782396E-5</v>
      </c>
      <c r="J8067">
        <v>6.0959916930467003E-5</v>
      </c>
      <c r="K8067">
        <v>351.76753428356659</v>
      </c>
      <c r="L8067">
        <v>12347.288521631963</v>
      </c>
      <c r="M8067">
        <v>0</v>
      </c>
    </row>
    <row r="8068" spans="1:15" x14ac:dyDescent="0.15">
      <c r="A8068">
        <v>403</v>
      </c>
      <c r="B8068" t="s">
        <v>399</v>
      </c>
      <c r="C8068" t="s">
        <v>464</v>
      </c>
      <c r="D8068">
        <v>5</v>
      </c>
      <c r="E8068">
        <v>23637500</v>
      </c>
      <c r="F8068">
        <v>25318750</v>
      </c>
      <c r="G8068">
        <v>24478125</v>
      </c>
      <c r="H8068">
        <v>243159942.4560636</v>
      </c>
      <c r="I8068">
        <v>4.6042489364281611E-6</v>
      </c>
      <c r="J8068">
        <v>2.8306515725112765E-5</v>
      </c>
      <c r="K8068">
        <v>27.141307760409351</v>
      </c>
      <c r="L8068">
        <v>893.37650435261526</v>
      </c>
      <c r="M8068">
        <v>0</v>
      </c>
    </row>
    <row r="8069" spans="1:15" x14ac:dyDescent="0.15">
      <c r="A8069">
        <v>403</v>
      </c>
      <c r="B8069" t="s">
        <v>399</v>
      </c>
      <c r="C8069" t="s">
        <v>464</v>
      </c>
      <c r="D8069">
        <v>6</v>
      </c>
      <c r="E8069">
        <v>23637500</v>
      </c>
      <c r="F8069">
        <v>24478125</v>
      </c>
      <c r="G8069">
        <v>24057812.5</v>
      </c>
      <c r="H8069">
        <v>-105975067.94913222</v>
      </c>
      <c r="I8069">
        <v>-4.367022309215626E-6</v>
      </c>
      <c r="J8069">
        <v>1.9335244479468978E-5</v>
      </c>
      <c r="K8069">
        <v>-11.828847733246226</v>
      </c>
      <c r="L8069">
        <v>-540.50167881694244</v>
      </c>
      <c r="M8069">
        <v>0</v>
      </c>
    </row>
    <row r="8070" spans="1:15" x14ac:dyDescent="0.15">
      <c r="A8070">
        <v>403</v>
      </c>
      <c r="B8070" t="s">
        <v>399</v>
      </c>
      <c r="C8070" t="s">
        <v>464</v>
      </c>
      <c r="D8070">
        <v>7</v>
      </c>
      <c r="E8070">
        <v>24057812.5</v>
      </c>
      <c r="F8070">
        <v>24478125</v>
      </c>
      <c r="G8070">
        <v>24267968.75</v>
      </c>
      <c r="H8070">
        <v>-12067717.271812746</v>
      </c>
      <c r="I8070">
        <v>-3.1179532295926555E-7</v>
      </c>
      <c r="J8070">
        <v>2.3390471465725338E-5</v>
      </c>
      <c r="K8070">
        <v>-1.3469884271709724</v>
      </c>
      <c r="L8070">
        <v>-149.72693592994983</v>
      </c>
      <c r="M8070">
        <v>0</v>
      </c>
    </row>
    <row r="8071" spans="1:15" x14ac:dyDescent="0.15">
      <c r="A8071">
        <v>403</v>
      </c>
      <c r="B8071" t="s">
        <v>399</v>
      </c>
      <c r="C8071" t="s">
        <v>464</v>
      </c>
      <c r="D8071">
        <v>8</v>
      </c>
      <c r="E8071">
        <v>24267968.75</v>
      </c>
      <c r="F8071">
        <v>24478125</v>
      </c>
      <c r="G8071">
        <v>24373046.875</v>
      </c>
      <c r="H8071">
        <v>94135708.302138463</v>
      </c>
      <c r="I8071">
        <v>2.0277774175757249E-6</v>
      </c>
      <c r="J8071">
        <v>2.5730044206260329E-5</v>
      </c>
      <c r="K8071">
        <v>10.507348391621358</v>
      </c>
      <c r="L8071">
        <v>286.22872546433922</v>
      </c>
      <c r="M8071">
        <v>0</v>
      </c>
    </row>
    <row r="8072" spans="1:15" x14ac:dyDescent="0.15">
      <c r="A8072">
        <v>403</v>
      </c>
      <c r="B8072" t="s">
        <v>399</v>
      </c>
      <c r="C8072" t="s">
        <v>464</v>
      </c>
      <c r="D8072">
        <v>9</v>
      </c>
      <c r="E8072">
        <v>24267968.75</v>
      </c>
      <c r="F8072">
        <v>24373046.875</v>
      </c>
      <c r="G8072">
        <v>24320507.8125</v>
      </c>
      <c r="H8072">
        <v>35288038.533338018</v>
      </c>
      <c r="I8072">
        <v>8.2984715433459563E-7</v>
      </c>
      <c r="J8072">
        <v>2.4532113943019199E-5</v>
      </c>
      <c r="K8072">
        <v>3.9388211085284701</v>
      </c>
      <c r="L8072">
        <v>45.095812987922237</v>
      </c>
      <c r="M8072">
        <v>0</v>
      </c>
    </row>
    <row r="8073" spans="1:15" x14ac:dyDescent="0.15">
      <c r="A8073">
        <v>403</v>
      </c>
      <c r="B8073" t="s">
        <v>399</v>
      </c>
      <c r="C8073" t="s">
        <v>464</v>
      </c>
      <c r="D8073">
        <v>10</v>
      </c>
      <c r="E8073">
        <v>24267968.75</v>
      </c>
      <c r="F8073">
        <v>24320507.8125</v>
      </c>
      <c r="G8073">
        <v>24294238.28125</v>
      </c>
      <c r="H8073">
        <v>10240345.756506324</v>
      </c>
      <c r="I8073">
        <v>2.5220149114536981E-7</v>
      </c>
      <c r="J8073">
        <v>2.3954468279829973E-5</v>
      </c>
      <c r="K8073">
        <v>1.1430187593524381</v>
      </c>
      <c r="L8073">
        <v>-57.84866502931397</v>
      </c>
      <c r="M8073">
        <v>0</v>
      </c>
    </row>
    <row r="8074" spans="1:15" x14ac:dyDescent="0.15">
      <c r="A8074">
        <v>403</v>
      </c>
      <c r="B8074" t="s">
        <v>399</v>
      </c>
      <c r="C8074" t="s">
        <v>464</v>
      </c>
      <c r="D8074">
        <v>11</v>
      </c>
      <c r="E8074">
        <v>24294238.28125</v>
      </c>
      <c r="F8074">
        <v>24320507.8125</v>
      </c>
      <c r="G8074">
        <v>24307373.046875</v>
      </c>
      <c r="H8074">
        <v>22413255.814234242</v>
      </c>
      <c r="I8074">
        <v>5.3928362145625245E-7</v>
      </c>
      <c r="J8074">
        <v>2.4241550410140856E-5</v>
      </c>
      <c r="K8074">
        <v>2.5017487165955949</v>
      </c>
      <c r="L8074">
        <v>-7.7923567840428127</v>
      </c>
      <c r="M8074">
        <v>0</v>
      </c>
    </row>
    <row r="8075" spans="1:15" x14ac:dyDescent="0.15">
      <c r="A8075">
        <v>403</v>
      </c>
      <c r="B8075" t="s">
        <v>399</v>
      </c>
      <c r="C8075" t="s">
        <v>464</v>
      </c>
      <c r="D8075">
        <v>12</v>
      </c>
      <c r="E8075">
        <v>24307373.046875</v>
      </c>
      <c r="F8075">
        <v>24320507.8125</v>
      </c>
      <c r="G8075">
        <v>24313940.4296875</v>
      </c>
      <c r="H8075">
        <v>28761990.806402814</v>
      </c>
      <c r="I8075">
        <v>6.8412955907207754E-7</v>
      </c>
      <c r="J8075">
        <v>2.4386396347756681E-5</v>
      </c>
      <c r="K8075">
        <v>3.2103891635839488</v>
      </c>
      <c r="L8075">
        <v>18.294239017235608</v>
      </c>
      <c r="M8075">
        <v>0</v>
      </c>
    </row>
    <row r="8076" spans="1:15" x14ac:dyDescent="0.15">
      <c r="A8076">
        <v>403</v>
      </c>
      <c r="B8076" t="s">
        <v>399</v>
      </c>
      <c r="C8076" t="s">
        <v>464</v>
      </c>
      <c r="D8076">
        <v>13</v>
      </c>
      <c r="E8076">
        <v>24307373.046875</v>
      </c>
      <c r="F8076">
        <v>24313940.4296875</v>
      </c>
      <c r="G8076">
        <v>24310656.73828125</v>
      </c>
      <c r="H8076">
        <v>25565607.173125703</v>
      </c>
      <c r="I8076">
        <v>6.1159845988001198E-7</v>
      </c>
      <c r="J8076">
        <v>2.4313865248564616E-5</v>
      </c>
      <c r="K8076">
        <v>2.8536115174188739</v>
      </c>
      <c r="L8076">
        <v>5.1621412303038312</v>
      </c>
      <c r="M8076">
        <v>0</v>
      </c>
    </row>
    <row r="8077" spans="1:15" x14ac:dyDescent="0.15">
      <c r="A8077">
        <v>403</v>
      </c>
      <c r="B8077" t="s">
        <v>399</v>
      </c>
      <c r="C8077" t="s">
        <v>464</v>
      </c>
      <c r="D8077">
        <v>14</v>
      </c>
      <c r="E8077">
        <v>24307373.046875</v>
      </c>
      <c r="F8077">
        <v>24310656.73828125</v>
      </c>
      <c r="G8077">
        <v>24309014.892578125</v>
      </c>
      <c r="H8077">
        <v>23983888.789749049</v>
      </c>
      <c r="I8077">
        <v>5.7541280366966212E-7</v>
      </c>
      <c r="J8077">
        <v>2.4277679592354266E-5</v>
      </c>
      <c r="K8077">
        <v>2.6770614450677095</v>
      </c>
      <c r="L8077">
        <v>-1.3374713219182806</v>
      </c>
      <c r="M8077">
        <v>0</v>
      </c>
    </row>
    <row r="8078" spans="1:15" x14ac:dyDescent="0.15">
      <c r="A8078">
        <v>403</v>
      </c>
      <c r="B8078" t="s">
        <v>399</v>
      </c>
      <c r="C8078" t="s">
        <v>464</v>
      </c>
      <c r="D8078">
        <v>15</v>
      </c>
      <c r="E8078">
        <v>24309014.892578125</v>
      </c>
      <c r="F8078">
        <v>24310656.73828125</v>
      </c>
      <c r="G8078">
        <v>24309835.815429688</v>
      </c>
      <c r="H8078">
        <v>24773327.542558137</v>
      </c>
      <c r="I8078">
        <v>5.9349781927661146E-7</v>
      </c>
      <c r="J8078">
        <v>2.4295764607961215E-5</v>
      </c>
      <c r="K8078">
        <v>2.765177933053212</v>
      </c>
      <c r="L8078">
        <v>1.9066016350232491</v>
      </c>
      <c r="M8078">
        <v>0</v>
      </c>
    </row>
    <row r="8079" spans="1:15" x14ac:dyDescent="0.15">
      <c r="A8079">
        <v>403</v>
      </c>
      <c r="B8079" t="s">
        <v>399</v>
      </c>
      <c r="C8079" t="s">
        <v>464</v>
      </c>
      <c r="D8079">
        <v>16</v>
      </c>
      <c r="E8079">
        <v>24309014.892578125</v>
      </c>
      <c r="F8079">
        <v>24309835.815429688</v>
      </c>
      <c r="G8079">
        <v>24309425.354003906</v>
      </c>
      <c r="H8079">
        <v>24378264.232707694</v>
      </c>
      <c r="I8079">
        <v>5.8445360834988002E-7</v>
      </c>
      <c r="J8079">
        <v>2.4286720397034484E-5</v>
      </c>
      <c r="K8079">
        <v>2.721081299499212</v>
      </c>
      <c r="L8079">
        <v>0.28317772921954221</v>
      </c>
      <c r="M8079">
        <v>0</v>
      </c>
    </row>
    <row r="8080" spans="1:15" x14ac:dyDescent="0.15">
      <c r="A8080">
        <v>403</v>
      </c>
      <c r="B8080" t="s">
        <v>399</v>
      </c>
      <c r="C8080" t="s">
        <v>465</v>
      </c>
      <c r="D8080">
        <v>16</v>
      </c>
      <c r="E8080">
        <v>24309014.892578125</v>
      </c>
      <c r="F8080">
        <v>24309835.815429688</v>
      </c>
      <c r="G8080">
        <v>24309425.354003906</v>
      </c>
      <c r="H8080">
        <v>24378264.232707694</v>
      </c>
      <c r="I8080">
        <v>5.8445360834988002E-7</v>
      </c>
      <c r="J8080">
        <v>2.4286720397034484E-5</v>
      </c>
      <c r="K8080">
        <v>2.721081299499212</v>
      </c>
      <c r="L8080">
        <v>0.28317772921954221</v>
      </c>
      <c r="M8080">
        <v>0</v>
      </c>
      <c r="N8080" t="s">
        <v>466</v>
      </c>
      <c r="O8080" t="s">
        <v>467</v>
      </c>
    </row>
    <row r="8081" spans="1:15" x14ac:dyDescent="0.15">
      <c r="A8081">
        <v>404</v>
      </c>
      <c r="B8081" t="s">
        <v>400</v>
      </c>
      <c r="C8081" t="s">
        <v>461</v>
      </c>
      <c r="D8081">
        <v>0</v>
      </c>
      <c r="E8081">
        <v>100000</v>
      </c>
      <c r="F8081">
        <v>12000000</v>
      </c>
      <c r="G8081">
        <v>100000</v>
      </c>
      <c r="H8081">
        <v>-299343.19308936415</v>
      </c>
      <c r="I8081">
        <v>-1.752838841590757E-5</v>
      </c>
      <c r="J8081">
        <v>4.3528887843960017E-6</v>
      </c>
      <c r="K8081">
        <v>-7.9076095755012052E-2</v>
      </c>
      <c r="L8081">
        <v>-399.34319308936415</v>
      </c>
      <c r="M8081">
        <v>0</v>
      </c>
      <c r="O8081" t="s">
        <v>462</v>
      </c>
    </row>
    <row r="8082" spans="1:15" x14ac:dyDescent="0.15">
      <c r="A8082">
        <v>404</v>
      </c>
      <c r="B8082" t="s">
        <v>400</v>
      </c>
      <c r="C8082" t="s">
        <v>461</v>
      </c>
      <c r="D8082">
        <v>0</v>
      </c>
      <c r="E8082">
        <v>100000</v>
      </c>
      <c r="F8082">
        <v>12000000</v>
      </c>
      <c r="G8082">
        <v>12000000</v>
      </c>
      <c r="H8082">
        <v>1738919507067768.5</v>
      </c>
      <c r="I8082">
        <v>1.3073933430089155</v>
      </c>
      <c r="J8082">
        <v>1.3074152242861159</v>
      </c>
      <c r="K8082">
        <v>459362259.19157177</v>
      </c>
      <c r="L8082">
        <v>14490995792.231403</v>
      </c>
      <c r="M8082">
        <v>0</v>
      </c>
      <c r="O8082" t="s">
        <v>463</v>
      </c>
    </row>
    <row r="8083" spans="1:15" x14ac:dyDescent="0.15">
      <c r="A8083">
        <v>404</v>
      </c>
      <c r="B8083" t="s">
        <v>400</v>
      </c>
      <c r="C8083" t="s">
        <v>464</v>
      </c>
      <c r="D8083">
        <v>1</v>
      </c>
      <c r="E8083">
        <v>100000</v>
      </c>
      <c r="F8083">
        <v>12000000</v>
      </c>
      <c r="G8083">
        <v>6050000</v>
      </c>
      <c r="H8083">
        <v>115270648195.04805</v>
      </c>
      <c r="I8083">
        <v>5.1833268705519771E-4</v>
      </c>
      <c r="J8083">
        <v>5.4021396425550129E-4</v>
      </c>
      <c r="K8083">
        <v>30450.509732127906</v>
      </c>
      <c r="L8083">
        <v>1905199.9701660834</v>
      </c>
      <c r="M8083">
        <v>0</v>
      </c>
    </row>
    <row r="8084" spans="1:15" x14ac:dyDescent="0.15">
      <c r="A8084">
        <v>404</v>
      </c>
      <c r="B8084" t="s">
        <v>400</v>
      </c>
      <c r="C8084" t="s">
        <v>464</v>
      </c>
      <c r="D8084">
        <v>2</v>
      </c>
      <c r="E8084">
        <v>100000</v>
      </c>
      <c r="F8084">
        <v>6050000</v>
      </c>
      <c r="G8084">
        <v>3075000</v>
      </c>
      <c r="H8084">
        <v>20281525.167484246</v>
      </c>
      <c r="I8084">
        <v>4.5604619010218225E-7</v>
      </c>
      <c r="J8084">
        <v>2.2337323390405756E-5</v>
      </c>
      <c r="K8084">
        <v>5.3576759493003969</v>
      </c>
      <c r="L8084">
        <v>559.56179406452839</v>
      </c>
      <c r="M8084">
        <v>0</v>
      </c>
    </row>
    <row r="8085" spans="1:15" x14ac:dyDescent="0.15">
      <c r="A8085">
        <v>404</v>
      </c>
      <c r="B8085" t="s">
        <v>400</v>
      </c>
      <c r="C8085" t="s">
        <v>464</v>
      </c>
      <c r="D8085">
        <v>3</v>
      </c>
      <c r="E8085">
        <v>100000</v>
      </c>
      <c r="F8085">
        <v>3075000</v>
      </c>
      <c r="G8085">
        <v>1587500</v>
      </c>
      <c r="H8085">
        <v>-2179804.9645846249</v>
      </c>
      <c r="I8085">
        <v>-1.3229420647753544E-5</v>
      </c>
      <c r="J8085">
        <v>8.6518565525500294E-6</v>
      </c>
      <c r="K8085">
        <v>-0.57582891505832901</v>
      </c>
      <c r="L8085">
        <v>-237.31054895021259</v>
      </c>
      <c r="M8085">
        <v>0</v>
      </c>
    </row>
    <row r="8086" spans="1:15" x14ac:dyDescent="0.15">
      <c r="A8086">
        <v>404</v>
      </c>
      <c r="B8086" t="s">
        <v>400</v>
      </c>
      <c r="C8086" t="s">
        <v>464</v>
      </c>
      <c r="D8086">
        <v>4</v>
      </c>
      <c r="E8086">
        <v>1587500</v>
      </c>
      <c r="F8086">
        <v>3075000</v>
      </c>
      <c r="G8086">
        <v>2331250</v>
      </c>
      <c r="H8086">
        <v>-28427370.113935627</v>
      </c>
      <c r="I8086">
        <v>-9.48525188829665E-6</v>
      </c>
      <c r="J8086">
        <v>1.2396025312006924E-5</v>
      </c>
      <c r="K8086">
        <v>-7.5095258321830594</v>
      </c>
      <c r="L8086">
        <v>-1319.4046161473727</v>
      </c>
      <c r="M8086">
        <v>0</v>
      </c>
    </row>
    <row r="8087" spans="1:15" x14ac:dyDescent="0.15">
      <c r="A8087">
        <v>404</v>
      </c>
      <c r="B8087" t="s">
        <v>400</v>
      </c>
      <c r="C8087" t="s">
        <v>464</v>
      </c>
      <c r="D8087">
        <v>5</v>
      </c>
      <c r="E8087">
        <v>2331250</v>
      </c>
      <c r="F8087">
        <v>3075000</v>
      </c>
      <c r="G8087">
        <v>2703125</v>
      </c>
      <c r="H8087">
        <v>-94925443.134108409</v>
      </c>
      <c r="I8087">
        <v>-6.5825825335749147E-6</v>
      </c>
      <c r="J8087">
        <v>1.5298694666728659E-5</v>
      </c>
      <c r="K8087">
        <v>-25.076011762254474</v>
      </c>
      <c r="L8087">
        <v>-3611.6926939785772</v>
      </c>
      <c r="M8087">
        <v>0</v>
      </c>
    </row>
    <row r="8088" spans="1:15" x14ac:dyDescent="0.15">
      <c r="A8088">
        <v>404</v>
      </c>
      <c r="B8088" t="s">
        <v>400</v>
      </c>
      <c r="C8088" t="s">
        <v>464</v>
      </c>
      <c r="D8088">
        <v>6</v>
      </c>
      <c r="E8088">
        <v>2703125</v>
      </c>
      <c r="F8088">
        <v>3075000</v>
      </c>
      <c r="G8088">
        <v>2889062.5</v>
      </c>
      <c r="H8088">
        <v>-97125285.373101398</v>
      </c>
      <c r="I8088">
        <v>-3.4026872254943955E-6</v>
      </c>
      <c r="J8088">
        <v>1.8478589974809178E-5</v>
      </c>
      <c r="K8088">
        <v>-25.657133830677786</v>
      </c>
      <c r="L8088">
        <v>-3461.8270761917197</v>
      </c>
      <c r="M8088">
        <v>0</v>
      </c>
    </row>
    <row r="8089" spans="1:15" x14ac:dyDescent="0.15">
      <c r="A8089">
        <v>404</v>
      </c>
      <c r="B8089" t="s">
        <v>400</v>
      </c>
      <c r="C8089" t="s">
        <v>464</v>
      </c>
      <c r="D8089">
        <v>7</v>
      </c>
      <c r="E8089">
        <v>2889062.5</v>
      </c>
      <c r="F8089">
        <v>3075000</v>
      </c>
      <c r="G8089">
        <v>2982031.25</v>
      </c>
      <c r="H8089">
        <v>-56912697.913713239</v>
      </c>
      <c r="I8089">
        <v>-1.5675767084784006E-6</v>
      </c>
      <c r="J8089">
        <v>2.0313700491825173E-5</v>
      </c>
      <c r="K8089">
        <v>-15.034362076031337</v>
      </c>
      <c r="L8089">
        <v>-2008.5211770907242</v>
      </c>
      <c r="M8089">
        <v>0</v>
      </c>
    </row>
    <row r="8090" spans="1:15" x14ac:dyDescent="0.15">
      <c r="A8090">
        <v>404</v>
      </c>
      <c r="B8090" t="s">
        <v>400</v>
      </c>
      <c r="C8090" t="s">
        <v>464</v>
      </c>
      <c r="D8090">
        <v>8</v>
      </c>
      <c r="E8090">
        <v>2982031.25</v>
      </c>
      <c r="F8090">
        <v>3075000</v>
      </c>
      <c r="G8090">
        <v>3028515.625</v>
      </c>
      <c r="H8090">
        <v>-23418787.537035521</v>
      </c>
      <c r="I8090">
        <v>-5.8052910062169835E-7</v>
      </c>
      <c r="J8090">
        <v>2.1300748099681875E-5</v>
      </c>
      <c r="K8090">
        <v>-6.1864319232809759</v>
      </c>
      <c r="L8090">
        <v>-873.27610079725184</v>
      </c>
      <c r="M8090">
        <v>0</v>
      </c>
    </row>
    <row r="8091" spans="1:15" x14ac:dyDescent="0.15">
      <c r="A8091">
        <v>404</v>
      </c>
      <c r="B8091" t="s">
        <v>400</v>
      </c>
      <c r="C8091" t="s">
        <v>464</v>
      </c>
      <c r="D8091">
        <v>9</v>
      </c>
      <c r="E8091">
        <v>3028515.625</v>
      </c>
      <c r="F8091">
        <v>3075000</v>
      </c>
      <c r="G8091">
        <v>3051757.8125</v>
      </c>
      <c r="H8091">
        <v>-2907723.1559409029</v>
      </c>
      <c r="I8091">
        <v>-6.8587469571724195E-8</v>
      </c>
      <c r="J8091">
        <v>2.1812689730731849E-5</v>
      </c>
      <c r="K8091">
        <v>-0.76811967005244819</v>
      </c>
      <c r="L8091">
        <v>-195.2802723738715</v>
      </c>
      <c r="M8091">
        <v>0</v>
      </c>
    </row>
    <row r="8092" spans="1:15" x14ac:dyDescent="0.15">
      <c r="A8092">
        <v>404</v>
      </c>
      <c r="B8092" t="s">
        <v>400</v>
      </c>
      <c r="C8092" t="s">
        <v>464</v>
      </c>
      <c r="D8092">
        <v>10</v>
      </c>
      <c r="E8092">
        <v>3051757.8125</v>
      </c>
      <c r="F8092">
        <v>3075000</v>
      </c>
      <c r="G8092">
        <v>3063378.90625</v>
      </c>
      <c r="H8092">
        <v>8343923.837499503</v>
      </c>
      <c r="I8092">
        <v>1.9212157529808471E-7</v>
      </c>
      <c r="J8092">
        <v>2.2073398775601658E-5</v>
      </c>
      <c r="K8092">
        <v>2.2041754600702212</v>
      </c>
      <c r="L8092">
        <v>172.3764866460356</v>
      </c>
      <c r="M8092">
        <v>0</v>
      </c>
    </row>
    <row r="8093" spans="1:15" x14ac:dyDescent="0.15">
      <c r="A8093">
        <v>404</v>
      </c>
      <c r="B8093" t="s">
        <v>400</v>
      </c>
      <c r="C8093" t="s">
        <v>464</v>
      </c>
      <c r="D8093">
        <v>11</v>
      </c>
      <c r="E8093">
        <v>3051757.8125</v>
      </c>
      <c r="F8093">
        <v>3063378.90625</v>
      </c>
      <c r="G8093">
        <v>3057568.359375</v>
      </c>
      <c r="H8093">
        <v>2633435.0828555631</v>
      </c>
      <c r="I8093">
        <v>6.1368758230482238E-8</v>
      </c>
      <c r="J8093">
        <v>2.1942645958534056E-5</v>
      </c>
      <c r="K8093">
        <v>0.69566226853980051</v>
      </c>
      <c r="L8093">
        <v>-13.871587702004291</v>
      </c>
      <c r="M8093">
        <v>0</v>
      </c>
    </row>
    <row r="8094" spans="1:15" x14ac:dyDescent="0.15">
      <c r="A8094">
        <v>404</v>
      </c>
      <c r="B8094" t="s">
        <v>400</v>
      </c>
      <c r="C8094" t="s">
        <v>464</v>
      </c>
      <c r="D8094">
        <v>12</v>
      </c>
      <c r="E8094">
        <v>3057568.359375</v>
      </c>
      <c r="F8094">
        <v>3063378.90625</v>
      </c>
      <c r="G8094">
        <v>3060473.6328125</v>
      </c>
      <c r="H8094">
        <v>5467416.2646923549</v>
      </c>
      <c r="I8094">
        <v>1.2664598391099095E-7</v>
      </c>
      <c r="J8094">
        <v>2.2007923184214565E-5</v>
      </c>
      <c r="K8094">
        <v>1.4443018650845156</v>
      </c>
      <c r="L8094">
        <v>78.646082948538066</v>
      </c>
      <c r="M8094">
        <v>0</v>
      </c>
    </row>
    <row r="8095" spans="1:15" x14ac:dyDescent="0.15">
      <c r="A8095">
        <v>404</v>
      </c>
      <c r="B8095" t="s">
        <v>400</v>
      </c>
      <c r="C8095" t="s">
        <v>464</v>
      </c>
      <c r="D8095">
        <v>13</v>
      </c>
      <c r="E8095">
        <v>3057568.359375</v>
      </c>
      <c r="F8095">
        <v>3060473.6328125</v>
      </c>
      <c r="G8095">
        <v>3059020.99609375</v>
      </c>
      <c r="H8095">
        <v>4045034.2586753406</v>
      </c>
      <c r="I8095">
        <v>9.3980507561293143E-8</v>
      </c>
      <c r="J8095">
        <v>2.1975257707864867E-5</v>
      </c>
      <c r="K8095">
        <v>1.0685578418207915</v>
      </c>
      <c r="L8095">
        <v>32.232968124138111</v>
      </c>
      <c r="M8095">
        <v>0</v>
      </c>
    </row>
    <row r="8096" spans="1:15" x14ac:dyDescent="0.15">
      <c r="A8096">
        <v>404</v>
      </c>
      <c r="B8096" t="s">
        <v>400</v>
      </c>
      <c r="C8096" t="s">
        <v>464</v>
      </c>
      <c r="D8096">
        <v>14</v>
      </c>
      <c r="E8096">
        <v>3057568.359375</v>
      </c>
      <c r="F8096">
        <v>3059020.99609375</v>
      </c>
      <c r="G8096">
        <v>3058294.677734375</v>
      </c>
      <c r="H8096">
        <v>3337949.7746011931</v>
      </c>
      <c r="I8096">
        <v>7.7669325968767378E-8</v>
      </c>
      <c r="J8096">
        <v>2.1958946526272341E-5</v>
      </c>
      <c r="K8096">
        <v>0.88177063015087886</v>
      </c>
      <c r="L8096">
        <v>9.1441514417436824</v>
      </c>
      <c r="M8096">
        <v>0</v>
      </c>
    </row>
    <row r="8097" spans="1:15" x14ac:dyDescent="0.15">
      <c r="A8097">
        <v>404</v>
      </c>
      <c r="B8097" t="s">
        <v>400</v>
      </c>
      <c r="C8097" t="s">
        <v>464</v>
      </c>
      <c r="D8097">
        <v>15</v>
      </c>
      <c r="E8097">
        <v>3057568.359375</v>
      </c>
      <c r="F8097">
        <v>3058294.677734375</v>
      </c>
      <c r="G8097">
        <v>3057931.5185546875</v>
      </c>
      <c r="H8097">
        <v>2985361.2955374527</v>
      </c>
      <c r="I8097">
        <v>6.9517481976420748E-8</v>
      </c>
      <c r="J8097">
        <v>2.1950794682279994E-5</v>
      </c>
      <c r="K8097">
        <v>0.78862897543406396</v>
      </c>
      <c r="L8097">
        <v>-2.3731801244370145</v>
      </c>
      <c r="M8097">
        <v>0</v>
      </c>
    </row>
    <row r="8098" spans="1:15" x14ac:dyDescent="0.15">
      <c r="A8098">
        <v>404</v>
      </c>
      <c r="B8098" t="s">
        <v>400</v>
      </c>
      <c r="C8098" t="s">
        <v>464</v>
      </c>
      <c r="D8098">
        <v>16</v>
      </c>
      <c r="E8098">
        <v>3057931.5185546875</v>
      </c>
      <c r="F8098">
        <v>3058294.677734375</v>
      </c>
      <c r="G8098">
        <v>3058113.0981445313</v>
      </c>
      <c r="H8098">
        <v>3161572.720529628</v>
      </c>
      <c r="I8098">
        <v>7.3593013865163248E-8</v>
      </c>
      <c r="J8098">
        <v>2.1954870214168737E-5</v>
      </c>
      <c r="K8098">
        <v>0.83517792606160868</v>
      </c>
      <c r="L8098">
        <v>3.3831195598315009</v>
      </c>
      <c r="M8098">
        <v>0</v>
      </c>
    </row>
    <row r="8099" spans="1:15" x14ac:dyDescent="0.15">
      <c r="A8099">
        <v>404</v>
      </c>
      <c r="B8099" t="s">
        <v>400</v>
      </c>
      <c r="C8099" t="s">
        <v>464</v>
      </c>
      <c r="D8099">
        <v>17</v>
      </c>
      <c r="E8099">
        <v>3057931.5185546875</v>
      </c>
      <c r="F8099">
        <v>3058113.0981445313</v>
      </c>
      <c r="G8099">
        <v>3058022.3083496094</v>
      </c>
      <c r="H8099">
        <v>3073446.3083110005</v>
      </c>
      <c r="I8099">
        <v>7.1555150403664161E-8</v>
      </c>
      <c r="J8099">
        <v>2.1952832350707238E-5</v>
      </c>
      <c r="K8099">
        <v>0.81189798259863677</v>
      </c>
      <c r="L8099">
        <v>0.50437826824472387</v>
      </c>
      <c r="M8099">
        <v>0</v>
      </c>
    </row>
    <row r="8100" spans="1:15" x14ac:dyDescent="0.15">
      <c r="A8100">
        <v>404</v>
      </c>
      <c r="B8100" t="s">
        <v>400</v>
      </c>
      <c r="C8100" t="s">
        <v>465</v>
      </c>
      <c r="D8100">
        <v>17</v>
      </c>
      <c r="E8100">
        <v>3057931.5185546875</v>
      </c>
      <c r="F8100">
        <v>3058113.0981445313</v>
      </c>
      <c r="G8100">
        <v>3058022.3083496094</v>
      </c>
      <c r="H8100">
        <v>3073446.3083110005</v>
      </c>
      <c r="I8100">
        <v>7.1555150403664161E-8</v>
      </c>
      <c r="J8100">
        <v>2.1952832350707238E-5</v>
      </c>
      <c r="K8100">
        <v>0.81189798259863677</v>
      </c>
      <c r="L8100">
        <v>0.50437826824472387</v>
      </c>
      <c r="M8100">
        <v>0</v>
      </c>
      <c r="N8100" t="s">
        <v>466</v>
      </c>
      <c r="O8100" t="s">
        <v>467</v>
      </c>
    </row>
    <row r="8101" spans="1:15" x14ac:dyDescent="0.15">
      <c r="A8101">
        <v>405</v>
      </c>
      <c r="B8101" t="s">
        <v>401</v>
      </c>
      <c r="C8101" t="s">
        <v>461</v>
      </c>
      <c r="D8101">
        <v>0</v>
      </c>
      <c r="E8101">
        <v>100000</v>
      </c>
      <c r="F8101">
        <v>12000000</v>
      </c>
      <c r="G8101">
        <v>100000</v>
      </c>
      <c r="H8101">
        <v>-30110.318493010309</v>
      </c>
      <c r="I8101">
        <v>-2.4670391188195131E-5</v>
      </c>
      <c r="J8101">
        <v>-6.2597089535785558E-6</v>
      </c>
      <c r="K8101">
        <v>-4.566948780536758E-3</v>
      </c>
      <c r="L8101">
        <v>-130.11031849301031</v>
      </c>
      <c r="M8101">
        <v>0</v>
      </c>
      <c r="O8101" t="s">
        <v>462</v>
      </c>
    </row>
    <row r="8102" spans="1:15" x14ac:dyDescent="0.15">
      <c r="A8102">
        <v>405</v>
      </c>
      <c r="B8102" t="s">
        <v>401</v>
      </c>
      <c r="C8102" t="s">
        <v>461</v>
      </c>
      <c r="D8102">
        <v>0</v>
      </c>
      <c r="E8102">
        <v>100000</v>
      </c>
      <c r="F8102">
        <v>12000000</v>
      </c>
      <c r="G8102">
        <v>12000000</v>
      </c>
      <c r="H8102">
        <v>-197768.17992570449</v>
      </c>
      <c r="I8102">
        <v>-1.6077048904635274E-5</v>
      </c>
      <c r="J8102">
        <v>2.3336333299813013E-6</v>
      </c>
      <c r="K8102">
        <v>-2.9996266839566476E-2</v>
      </c>
      <c r="L8102">
        <v>-101.64806816604754</v>
      </c>
      <c r="M8102">
        <v>0</v>
      </c>
      <c r="O8102" t="s">
        <v>463</v>
      </c>
    </row>
    <row r="8103" spans="1:15" x14ac:dyDescent="0.15">
      <c r="A8103">
        <v>405</v>
      </c>
      <c r="B8103" t="s">
        <v>401</v>
      </c>
      <c r="C8103" t="s">
        <v>461</v>
      </c>
      <c r="D8103">
        <v>1</v>
      </c>
      <c r="E8103">
        <v>100000</v>
      </c>
      <c r="F8103">
        <v>18000000</v>
      </c>
      <c r="G8103">
        <v>18000000</v>
      </c>
      <c r="H8103">
        <v>2204341337.7540984</v>
      </c>
      <c r="I8103">
        <v>2.1045843230137261E-5</v>
      </c>
      <c r="J8103">
        <v>3.9456525464753838E-5</v>
      </c>
      <c r="K8103">
        <v>334.34099963704426</v>
      </c>
      <c r="L8103">
        <v>12146.340765300547</v>
      </c>
      <c r="M8103">
        <v>0</v>
      </c>
      <c r="O8103" t="s">
        <v>468</v>
      </c>
    </row>
    <row r="8104" spans="1:15" x14ac:dyDescent="0.15">
      <c r="A8104">
        <v>405</v>
      </c>
      <c r="B8104" t="s">
        <v>401</v>
      </c>
      <c r="C8104" t="s">
        <v>464</v>
      </c>
      <c r="D8104">
        <v>1</v>
      </c>
      <c r="E8104">
        <v>100000</v>
      </c>
      <c r="F8104">
        <v>18000000</v>
      </c>
      <c r="G8104">
        <v>9050000</v>
      </c>
      <c r="H8104">
        <v>-104032.04575912452</v>
      </c>
      <c r="I8104">
        <v>-1.8280608278168247E-5</v>
      </c>
      <c r="J8104">
        <v>1.3007395644832943E-7</v>
      </c>
      <c r="K8104">
        <v>-1.577894384035386E-2</v>
      </c>
      <c r="L8104">
        <v>-101.14952536750414</v>
      </c>
      <c r="M8104">
        <v>0</v>
      </c>
    </row>
    <row r="8105" spans="1:15" x14ac:dyDescent="0.15">
      <c r="A8105">
        <v>405</v>
      </c>
      <c r="B8105" t="s">
        <v>401</v>
      </c>
      <c r="C8105" t="s">
        <v>464</v>
      </c>
      <c r="D8105">
        <v>2</v>
      </c>
      <c r="E8105">
        <v>9050000</v>
      </c>
      <c r="F8105">
        <v>18000000</v>
      </c>
      <c r="G8105">
        <v>13525000</v>
      </c>
      <c r="H8105">
        <v>-369564.90877835854</v>
      </c>
      <c r="I8105">
        <v>-1.4402074958679003E-5</v>
      </c>
      <c r="J8105">
        <v>4.0086072759375743E-6</v>
      </c>
      <c r="K8105">
        <v>-5.6053342971655991E-2</v>
      </c>
      <c r="L8105">
        <v>-102.73245773588435</v>
      </c>
      <c r="M8105">
        <v>0</v>
      </c>
    </row>
    <row r="8106" spans="1:15" x14ac:dyDescent="0.15">
      <c r="A8106">
        <v>405</v>
      </c>
      <c r="B8106" t="s">
        <v>401</v>
      </c>
      <c r="C8106" t="s">
        <v>464</v>
      </c>
      <c r="D8106">
        <v>3</v>
      </c>
      <c r="E8106">
        <v>13525000</v>
      </c>
      <c r="F8106">
        <v>18000000</v>
      </c>
      <c r="G8106">
        <v>15762500</v>
      </c>
      <c r="H8106">
        <v>-11080401.701261511</v>
      </c>
      <c r="I8106">
        <v>-9.0724821738753581E-6</v>
      </c>
      <c r="J8106">
        <v>9.3382000607412186E-6</v>
      </c>
      <c r="K8106">
        <v>-1.6806074983624171</v>
      </c>
      <c r="L8106">
        <v>-170.2959663838954</v>
      </c>
      <c r="M8106">
        <v>0</v>
      </c>
    </row>
    <row r="8107" spans="1:15" x14ac:dyDescent="0.15">
      <c r="A8107">
        <v>405</v>
      </c>
      <c r="B8107" t="s">
        <v>401</v>
      </c>
      <c r="C8107" t="s">
        <v>464</v>
      </c>
      <c r="D8107">
        <v>4</v>
      </c>
      <c r="E8107">
        <v>15762500</v>
      </c>
      <c r="F8107">
        <v>18000000</v>
      </c>
      <c r="G8107">
        <v>16881250</v>
      </c>
      <c r="H8107">
        <v>-88376495.498559892</v>
      </c>
      <c r="I8107">
        <v>-2.5640227924967357E-6</v>
      </c>
      <c r="J8107">
        <v>1.5846659442119841E-5</v>
      </c>
      <c r="K8107">
        <v>-13.404405816529408</v>
      </c>
      <c r="L8107">
        <v>-623.51867011364618</v>
      </c>
      <c r="M8107">
        <v>0</v>
      </c>
    </row>
    <row r="8108" spans="1:15" x14ac:dyDescent="0.15">
      <c r="A8108">
        <v>405</v>
      </c>
      <c r="B8108" t="s">
        <v>401</v>
      </c>
      <c r="C8108" t="s">
        <v>464</v>
      </c>
      <c r="D8108">
        <v>5</v>
      </c>
      <c r="E8108">
        <v>16881250</v>
      </c>
      <c r="F8108">
        <v>18000000</v>
      </c>
      <c r="G8108">
        <v>17440625</v>
      </c>
      <c r="H8108">
        <v>514113431.53500098</v>
      </c>
      <c r="I8108">
        <v>6.5550636622892438E-6</v>
      </c>
      <c r="J8108">
        <v>2.4965745896905821E-5</v>
      </c>
      <c r="K8108">
        <v>77.977578010388029</v>
      </c>
      <c r="L8108">
        <v>2847.7924761010627</v>
      </c>
      <c r="M8108">
        <v>0</v>
      </c>
    </row>
    <row r="8109" spans="1:15" x14ac:dyDescent="0.15">
      <c r="A8109">
        <v>405</v>
      </c>
      <c r="B8109" t="s">
        <v>401</v>
      </c>
      <c r="C8109" t="s">
        <v>464</v>
      </c>
      <c r="D8109">
        <v>6</v>
      </c>
      <c r="E8109">
        <v>16881250</v>
      </c>
      <c r="F8109">
        <v>17440625</v>
      </c>
      <c r="G8109">
        <v>17160937.5</v>
      </c>
      <c r="H8109">
        <v>85141399.031092599</v>
      </c>
      <c r="I8109">
        <v>1.4721950333485974E-6</v>
      </c>
      <c r="J8109">
        <v>1.9882877267965174E-5</v>
      </c>
      <c r="K8109">
        <v>12.913726188864619</v>
      </c>
      <c r="L8109">
        <v>396.13489374396124</v>
      </c>
      <c r="M8109">
        <v>0</v>
      </c>
    </row>
    <row r="8110" spans="1:15" x14ac:dyDescent="0.15">
      <c r="A8110">
        <v>405</v>
      </c>
      <c r="B8110" t="s">
        <v>401</v>
      </c>
      <c r="C8110" t="s">
        <v>464</v>
      </c>
      <c r="D8110">
        <v>7</v>
      </c>
      <c r="E8110">
        <v>16881250</v>
      </c>
      <c r="F8110">
        <v>17160937.5</v>
      </c>
      <c r="G8110">
        <v>17021093.75</v>
      </c>
      <c r="H8110">
        <v>-30299943.347989969</v>
      </c>
      <c r="I8110">
        <v>-6.6181640868090985E-7</v>
      </c>
      <c r="J8110">
        <v>1.7748865825935667E-5</v>
      </c>
      <c r="K8110">
        <v>-4.5957099177000815</v>
      </c>
      <c r="L8110">
        <v>-278.01407943005995</v>
      </c>
      <c r="M8110">
        <v>0</v>
      </c>
    </row>
    <row r="8111" spans="1:15" x14ac:dyDescent="0.15">
      <c r="A8111">
        <v>405</v>
      </c>
      <c r="B8111" t="s">
        <v>401</v>
      </c>
      <c r="C8111" t="s">
        <v>464</v>
      </c>
      <c r="D8111">
        <v>8</v>
      </c>
      <c r="E8111">
        <v>17021093.75</v>
      </c>
      <c r="F8111">
        <v>17160937.5</v>
      </c>
      <c r="G8111">
        <v>17091015.625</v>
      </c>
      <c r="H8111">
        <v>19382496.52776802</v>
      </c>
      <c r="I8111">
        <v>3.747522542073037E-7</v>
      </c>
      <c r="J8111">
        <v>1.878543448882388E-5</v>
      </c>
      <c r="K8111">
        <v>2.9398184181212339</v>
      </c>
      <c r="L8111">
        <v>13.407517452714398</v>
      </c>
      <c r="M8111">
        <v>0</v>
      </c>
    </row>
    <row r="8112" spans="1:15" x14ac:dyDescent="0.15">
      <c r="A8112">
        <v>405</v>
      </c>
      <c r="B8112" t="s">
        <v>401</v>
      </c>
      <c r="C8112" t="s">
        <v>464</v>
      </c>
      <c r="D8112">
        <v>9</v>
      </c>
      <c r="E8112">
        <v>17021093.75</v>
      </c>
      <c r="F8112">
        <v>17091015.625</v>
      </c>
      <c r="G8112">
        <v>17056054.6875</v>
      </c>
      <c r="H8112">
        <v>-7358339.6213910552</v>
      </c>
      <c r="I8112">
        <v>-1.5100425249542923E-7</v>
      </c>
      <c r="J8112">
        <v>1.8259677982121148E-5</v>
      </c>
      <c r="K8112">
        <v>-1.116067907700417</v>
      </c>
      <c r="L8112">
        <v>-143.14209678738786</v>
      </c>
      <c r="M8112">
        <v>0</v>
      </c>
    </row>
    <row r="8113" spans="1:15" x14ac:dyDescent="0.15">
      <c r="A8113">
        <v>405</v>
      </c>
      <c r="B8113" t="s">
        <v>401</v>
      </c>
      <c r="C8113" t="s">
        <v>464</v>
      </c>
      <c r="D8113">
        <v>10</v>
      </c>
      <c r="E8113">
        <v>17056054.6875</v>
      </c>
      <c r="F8113">
        <v>17091015.625</v>
      </c>
      <c r="G8113">
        <v>17073535.15625</v>
      </c>
      <c r="H8113">
        <v>5523020.2452014796</v>
      </c>
      <c r="I8113">
        <v>1.0997763031164392E-7</v>
      </c>
      <c r="J8113">
        <v>1.8520659864928221E-5</v>
      </c>
      <c r="K8113">
        <v>0.83769790012543288</v>
      </c>
      <c r="L8113">
        <v>-67.651571893828304</v>
      </c>
      <c r="M8113">
        <v>0</v>
      </c>
    </row>
    <row r="8114" spans="1:15" x14ac:dyDescent="0.15">
      <c r="A8114">
        <v>405</v>
      </c>
      <c r="B8114" t="s">
        <v>401</v>
      </c>
      <c r="C8114" t="s">
        <v>464</v>
      </c>
      <c r="D8114">
        <v>11</v>
      </c>
      <c r="E8114">
        <v>17073535.15625</v>
      </c>
      <c r="F8114">
        <v>17091015.625</v>
      </c>
      <c r="G8114">
        <v>17082275.390625</v>
      </c>
      <c r="H8114">
        <v>12328792.340846246</v>
      </c>
      <c r="I8114">
        <v>2.418891406293719E-7</v>
      </c>
      <c r="J8114">
        <v>1.8652571375245949E-5</v>
      </c>
      <c r="K8114">
        <v>1.8699557482126634</v>
      </c>
      <c r="L8114">
        <v>-27.826989912523796</v>
      </c>
      <c r="M8114">
        <v>0</v>
      </c>
    </row>
    <row r="8115" spans="1:15" x14ac:dyDescent="0.15">
      <c r="A8115">
        <v>405</v>
      </c>
      <c r="B8115" t="s">
        <v>401</v>
      </c>
      <c r="C8115" t="s">
        <v>464</v>
      </c>
      <c r="D8115">
        <v>12</v>
      </c>
      <c r="E8115">
        <v>17082275.390625</v>
      </c>
      <c r="F8115">
        <v>17091015.625</v>
      </c>
      <c r="G8115">
        <v>17086645.5078125</v>
      </c>
      <c r="H8115">
        <v>15824375.450641567</v>
      </c>
      <c r="I8115">
        <v>3.082003240083964E-7</v>
      </c>
      <c r="J8115">
        <v>1.8718882558624973E-5</v>
      </c>
      <c r="K8115">
        <v>2.4001443951461221</v>
      </c>
      <c r="L8115">
        <v>-7.3874655888061085</v>
      </c>
      <c r="M8115">
        <v>0</v>
      </c>
    </row>
    <row r="8116" spans="1:15" x14ac:dyDescent="0.15">
      <c r="A8116">
        <v>405</v>
      </c>
      <c r="B8116" t="s">
        <v>401</v>
      </c>
      <c r="C8116" t="s">
        <v>464</v>
      </c>
      <c r="D8116">
        <v>13</v>
      </c>
      <c r="E8116">
        <v>17086645.5078125</v>
      </c>
      <c r="F8116">
        <v>17091015.625</v>
      </c>
      <c r="G8116">
        <v>17088830.56640625</v>
      </c>
      <c r="H8116">
        <v>17595608.027532816</v>
      </c>
      <c r="I8116">
        <v>3.4144647429209301E-7</v>
      </c>
      <c r="J8116">
        <v>1.875212870890867E-5</v>
      </c>
      <c r="K8116">
        <v>2.6687941093282634</v>
      </c>
      <c r="L8116">
        <v>2.9655479300192997</v>
      </c>
      <c r="M8116">
        <v>0</v>
      </c>
    </row>
    <row r="8117" spans="1:15" x14ac:dyDescent="0.15">
      <c r="A8117">
        <v>405</v>
      </c>
      <c r="B8117" t="s">
        <v>401</v>
      </c>
      <c r="C8117" t="s">
        <v>464</v>
      </c>
      <c r="D8117">
        <v>14</v>
      </c>
      <c r="E8117">
        <v>17086645.5078125</v>
      </c>
      <c r="F8117">
        <v>17088830.56640625</v>
      </c>
      <c r="G8117">
        <v>17087738.037109375</v>
      </c>
      <c r="H8117">
        <v>16708117.344962429</v>
      </c>
      <c r="I8117">
        <v>3.2481743646596128E-7</v>
      </c>
      <c r="J8117">
        <v>1.8735499671082538E-5</v>
      </c>
      <c r="K8117">
        <v>2.5341849556109608</v>
      </c>
      <c r="L8117">
        <v>-2.2215970968335594</v>
      </c>
      <c r="M8117">
        <v>0</v>
      </c>
    </row>
    <row r="8118" spans="1:15" x14ac:dyDescent="0.15">
      <c r="A8118">
        <v>405</v>
      </c>
      <c r="B8118" t="s">
        <v>401</v>
      </c>
      <c r="C8118" t="s">
        <v>464</v>
      </c>
      <c r="D8118">
        <v>15</v>
      </c>
      <c r="E8118">
        <v>17087738.037109375</v>
      </c>
      <c r="F8118">
        <v>17088830.56640625</v>
      </c>
      <c r="G8118">
        <v>17088284.301757813</v>
      </c>
      <c r="H8118">
        <v>17151332.438727923</v>
      </c>
      <c r="I8118">
        <v>3.3312931502317225E-7</v>
      </c>
      <c r="J8118">
        <v>1.8743811549639749E-5</v>
      </c>
      <c r="K8118">
        <v>2.6014091077718779</v>
      </c>
      <c r="L8118">
        <v>0.3689553372167661</v>
      </c>
      <c r="M8118">
        <v>0</v>
      </c>
    </row>
    <row r="8119" spans="1:15" x14ac:dyDescent="0.15">
      <c r="A8119">
        <v>405</v>
      </c>
      <c r="B8119" t="s">
        <v>401</v>
      </c>
      <c r="C8119" t="s">
        <v>465</v>
      </c>
      <c r="D8119">
        <v>15</v>
      </c>
      <c r="E8119">
        <v>17087738.037109375</v>
      </c>
      <c r="F8119">
        <v>17088830.56640625</v>
      </c>
      <c r="G8119">
        <v>17088284.301757813</v>
      </c>
      <c r="H8119">
        <v>17151332.438727923</v>
      </c>
      <c r="I8119">
        <v>3.3312931502317225E-7</v>
      </c>
      <c r="J8119">
        <v>1.8743811549639749E-5</v>
      </c>
      <c r="K8119">
        <v>2.6014091077718779</v>
      </c>
      <c r="L8119">
        <v>0.3689553372167661</v>
      </c>
      <c r="M8119">
        <v>0</v>
      </c>
      <c r="N8119" t="s">
        <v>466</v>
      </c>
      <c r="O8119" t="s">
        <v>467</v>
      </c>
    </row>
    <row r="8120" spans="1:15" x14ac:dyDescent="0.15">
      <c r="A8120">
        <v>406</v>
      </c>
      <c r="B8120" t="s">
        <v>402</v>
      </c>
      <c r="C8120" t="s">
        <v>461</v>
      </c>
      <c r="D8120">
        <v>0</v>
      </c>
      <c r="E8120">
        <v>100000</v>
      </c>
      <c r="F8120">
        <v>12000000</v>
      </c>
      <c r="G8120">
        <v>100000</v>
      </c>
      <c r="H8120">
        <v>82277248600.300491</v>
      </c>
      <c r="I8120">
        <v>1.5783598179223906E-4</v>
      </c>
      <c r="J8120">
        <v>1.6808102733399219E-4</v>
      </c>
      <c r="K8120">
        <v>20865.405292047584</v>
      </c>
      <c r="L8120">
        <v>82277148.600300491</v>
      </c>
      <c r="M8120">
        <v>0</v>
      </c>
      <c r="O8120" t="s">
        <v>462</v>
      </c>
    </row>
    <row r="8121" spans="1:15" x14ac:dyDescent="0.15">
      <c r="A8121">
        <v>406</v>
      </c>
      <c r="B8121" t="s">
        <v>402</v>
      </c>
      <c r="C8121" t="s">
        <v>465</v>
      </c>
      <c r="D8121">
        <v>0</v>
      </c>
      <c r="E8121">
        <v>100000</v>
      </c>
      <c r="F8121">
        <v>12000000</v>
      </c>
      <c r="G8121">
        <v>100000</v>
      </c>
      <c r="H8121">
        <v>82277248600.300491</v>
      </c>
      <c r="I8121">
        <v>1.5783598179223906E-4</v>
      </c>
      <c r="J8121">
        <v>1.6808102733399219E-4</v>
      </c>
      <c r="K8121">
        <v>20865.405292047584</v>
      </c>
      <c r="L8121">
        <v>82277148.600300491</v>
      </c>
      <c r="M8121">
        <v>0</v>
      </c>
      <c r="N8121" t="s">
        <v>469</v>
      </c>
      <c r="O8121" t="s">
        <v>470</v>
      </c>
    </row>
    <row r="8122" spans="1:15" x14ac:dyDescent="0.15">
      <c r="A8122">
        <v>407</v>
      </c>
      <c r="B8122" t="s">
        <v>403</v>
      </c>
      <c r="C8122" t="s">
        <v>461</v>
      </c>
      <c r="D8122">
        <v>0</v>
      </c>
      <c r="E8122">
        <v>100000</v>
      </c>
      <c r="F8122">
        <v>12000000</v>
      </c>
      <c r="G8122">
        <v>100000</v>
      </c>
      <c r="H8122">
        <v>-17251.530891600294</v>
      </c>
      <c r="I8122">
        <v>-3.137217927839295E-5</v>
      </c>
      <c r="J8122">
        <v>-1.1120707870788268E-5</v>
      </c>
      <c r="K8122">
        <v>-4.4102482137396244E-3</v>
      </c>
      <c r="L8122">
        <v>-117.2515308916003</v>
      </c>
      <c r="M8122">
        <v>0</v>
      </c>
      <c r="O8122" t="s">
        <v>462</v>
      </c>
    </row>
    <row r="8123" spans="1:15" x14ac:dyDescent="0.15">
      <c r="A8123">
        <v>407</v>
      </c>
      <c r="B8123" t="s">
        <v>403</v>
      </c>
      <c r="C8123" t="s">
        <v>461</v>
      </c>
      <c r="D8123">
        <v>0</v>
      </c>
      <c r="E8123">
        <v>100000</v>
      </c>
      <c r="F8123">
        <v>12000000</v>
      </c>
      <c r="G8123">
        <v>12000000</v>
      </c>
      <c r="H8123">
        <v>1.97719999150256E+18</v>
      </c>
      <c r="I8123">
        <v>536.87090174852869</v>
      </c>
      <c r="J8123">
        <v>536.87092200000006</v>
      </c>
      <c r="K8123">
        <v>505459068271.78296</v>
      </c>
      <c r="L8123">
        <v>16476666595754.666</v>
      </c>
      <c r="M8123">
        <v>5</v>
      </c>
      <c r="O8123" t="s">
        <v>463</v>
      </c>
    </row>
    <row r="8124" spans="1:15" x14ac:dyDescent="0.15">
      <c r="A8124">
        <v>407</v>
      </c>
      <c r="B8124" t="s">
        <v>403</v>
      </c>
      <c r="C8124" t="s">
        <v>464</v>
      </c>
      <c r="D8124">
        <v>1</v>
      </c>
      <c r="E8124">
        <v>100000</v>
      </c>
      <c r="F8124">
        <v>12000000</v>
      </c>
      <c r="G8124">
        <v>6050000</v>
      </c>
      <c r="H8124">
        <v>42591160136.662956</v>
      </c>
      <c r="I8124">
        <v>2.2074992035345912E-4</v>
      </c>
      <c r="J8124">
        <v>2.4100139176106379E-4</v>
      </c>
      <c r="K8124">
        <v>10888.169235187906</v>
      </c>
      <c r="L8124">
        <v>703886.1179613712</v>
      </c>
      <c r="M8124">
        <v>0</v>
      </c>
    </row>
    <row r="8125" spans="1:15" x14ac:dyDescent="0.15">
      <c r="A8125">
        <v>407</v>
      </c>
      <c r="B8125" t="s">
        <v>403</v>
      </c>
      <c r="C8125" t="s">
        <v>464</v>
      </c>
      <c r="D8125">
        <v>2</v>
      </c>
      <c r="E8125">
        <v>100000</v>
      </c>
      <c r="F8125">
        <v>6050000</v>
      </c>
      <c r="G8125">
        <v>3075000</v>
      </c>
      <c r="H8125">
        <v>-70835.636334874231</v>
      </c>
      <c r="I8125">
        <v>-2.1675334162706012E-5</v>
      </c>
      <c r="J8125">
        <v>-1.4238627551013307E-6</v>
      </c>
      <c r="K8125">
        <v>-1.8108696589187713E-2</v>
      </c>
      <c r="L8125">
        <v>-102.3035979295894</v>
      </c>
      <c r="M8125">
        <v>0</v>
      </c>
    </row>
    <row r="8126" spans="1:15" x14ac:dyDescent="0.15">
      <c r="A8126">
        <v>407</v>
      </c>
      <c r="B8126" t="s">
        <v>403</v>
      </c>
      <c r="C8126" t="s">
        <v>464</v>
      </c>
      <c r="D8126">
        <v>3</v>
      </c>
      <c r="E8126">
        <v>3075000</v>
      </c>
      <c r="F8126">
        <v>6050000</v>
      </c>
      <c r="G8126">
        <v>4562500</v>
      </c>
      <c r="H8126">
        <v>-343320.11024081428</v>
      </c>
      <c r="I8126">
        <v>-1.5938191188717549E-5</v>
      </c>
      <c r="J8126">
        <v>4.3132802188871322E-6</v>
      </c>
      <c r="K8126">
        <v>-8.776768348527636E-2</v>
      </c>
      <c r="L8126">
        <v>-107.52482433404525</v>
      </c>
      <c r="M8126">
        <v>0</v>
      </c>
    </row>
    <row r="8127" spans="1:15" x14ac:dyDescent="0.15">
      <c r="A8127">
        <v>407</v>
      </c>
      <c r="B8127" t="s">
        <v>403</v>
      </c>
      <c r="C8127" t="s">
        <v>464</v>
      </c>
      <c r="D8127">
        <v>4</v>
      </c>
      <c r="E8127">
        <v>4562500</v>
      </c>
      <c r="F8127">
        <v>6050000</v>
      </c>
      <c r="G8127">
        <v>5306250</v>
      </c>
      <c r="H8127">
        <v>-103053703.83157851</v>
      </c>
      <c r="I8127">
        <v>-3.8536404812315327E-6</v>
      </c>
      <c r="J8127">
        <v>1.6397830926373147E-5</v>
      </c>
      <c r="K8127">
        <v>-26.345048221996464</v>
      </c>
      <c r="L8127">
        <v>-2042.1192712664972</v>
      </c>
      <c r="M8127">
        <v>0</v>
      </c>
    </row>
    <row r="8128" spans="1:15" x14ac:dyDescent="0.15">
      <c r="A8128">
        <v>407</v>
      </c>
      <c r="B8128" t="s">
        <v>403</v>
      </c>
      <c r="C8128" t="s">
        <v>464</v>
      </c>
      <c r="D8128">
        <v>5</v>
      </c>
      <c r="E8128">
        <v>5306250</v>
      </c>
      <c r="F8128">
        <v>6050000</v>
      </c>
      <c r="G8128">
        <v>5678125</v>
      </c>
      <c r="H8128">
        <v>4683400859.2229671</v>
      </c>
      <c r="I8128">
        <v>4.1851896140622229E-5</v>
      </c>
      <c r="J8128">
        <v>6.2103367548226905E-5</v>
      </c>
      <c r="K8128">
        <v>1197.2827457110798</v>
      </c>
      <c r="L8128">
        <v>82381.46807657399</v>
      </c>
      <c r="M8128">
        <v>0</v>
      </c>
    </row>
    <row r="8129" spans="1:15" x14ac:dyDescent="0.15">
      <c r="A8129">
        <v>407</v>
      </c>
      <c r="B8129" t="s">
        <v>403</v>
      </c>
      <c r="C8129" t="s">
        <v>464</v>
      </c>
      <c r="D8129">
        <v>6</v>
      </c>
      <c r="E8129">
        <v>5306250</v>
      </c>
      <c r="F8129">
        <v>5678125</v>
      </c>
      <c r="G8129">
        <v>5492187.5</v>
      </c>
      <c r="H8129">
        <v>896546132.17262471</v>
      </c>
      <c r="I8129">
        <v>1.1568273694250659E-5</v>
      </c>
      <c r="J8129">
        <v>3.1819745101855339E-5</v>
      </c>
      <c r="K8129">
        <v>229.19652770495114</v>
      </c>
      <c r="L8129">
        <v>16224.026304138828</v>
      </c>
      <c r="M8129">
        <v>0</v>
      </c>
    </row>
    <row r="8130" spans="1:15" x14ac:dyDescent="0.15">
      <c r="A8130">
        <v>407</v>
      </c>
      <c r="B8130" t="s">
        <v>403</v>
      </c>
      <c r="C8130" t="s">
        <v>464</v>
      </c>
      <c r="D8130">
        <v>7</v>
      </c>
      <c r="E8130">
        <v>5306250</v>
      </c>
      <c r="F8130">
        <v>5492187.5</v>
      </c>
      <c r="G8130">
        <v>5399218.75</v>
      </c>
      <c r="H8130">
        <v>147597709.68635783</v>
      </c>
      <c r="I8130">
        <v>2.574779939609915E-6</v>
      </c>
      <c r="J8130">
        <v>2.2826251347214595E-5</v>
      </c>
      <c r="K8130">
        <v>37.732450504625113</v>
      </c>
      <c r="L8130">
        <v>2633.6864187315587</v>
      </c>
      <c r="M8130">
        <v>0</v>
      </c>
    </row>
    <row r="8131" spans="1:15" x14ac:dyDescent="0.15">
      <c r="A8131">
        <v>407</v>
      </c>
      <c r="B8131" t="s">
        <v>403</v>
      </c>
      <c r="C8131" t="s">
        <v>464</v>
      </c>
      <c r="D8131">
        <v>8</v>
      </c>
      <c r="E8131">
        <v>5306250</v>
      </c>
      <c r="F8131">
        <v>5399218.75</v>
      </c>
      <c r="G8131">
        <v>5352734.375</v>
      </c>
      <c r="H8131">
        <v>-37549533.749211513</v>
      </c>
      <c r="I8131">
        <v>-9.0779262620141867E-7</v>
      </c>
      <c r="J8131">
        <v>1.9343678781403261E-5</v>
      </c>
      <c r="K8131">
        <v>-9.599308327172702</v>
      </c>
      <c r="L8131">
        <v>-801.50190759674138</v>
      </c>
      <c r="M8131">
        <v>0</v>
      </c>
    </row>
    <row r="8132" spans="1:15" x14ac:dyDescent="0.15">
      <c r="A8132">
        <v>407</v>
      </c>
      <c r="B8132" t="s">
        <v>403</v>
      </c>
      <c r="C8132" t="s">
        <v>464</v>
      </c>
      <c r="D8132">
        <v>9</v>
      </c>
      <c r="E8132">
        <v>5352734.375</v>
      </c>
      <c r="F8132">
        <v>5399218.75</v>
      </c>
      <c r="G8132">
        <v>5375976.5625</v>
      </c>
      <c r="H8132">
        <v>37412970.874334224</v>
      </c>
      <c r="I8132">
        <v>7.6065271574085131E-7</v>
      </c>
      <c r="J8132">
        <v>2.1012124123345531E-5</v>
      </c>
      <c r="K8132">
        <v>9.5643968646030846</v>
      </c>
      <c r="L8132">
        <v>595.92883152258389</v>
      </c>
      <c r="M8132">
        <v>0</v>
      </c>
    </row>
    <row r="8133" spans="1:15" x14ac:dyDescent="0.15">
      <c r="A8133">
        <v>407</v>
      </c>
      <c r="B8133" t="s">
        <v>403</v>
      </c>
      <c r="C8133" t="s">
        <v>464</v>
      </c>
      <c r="D8133">
        <v>10</v>
      </c>
      <c r="E8133">
        <v>5352734.375</v>
      </c>
      <c r="F8133">
        <v>5375976.5625</v>
      </c>
      <c r="G8133">
        <v>5364355.46875</v>
      </c>
      <c r="H8133">
        <v>-4112666.7798388107</v>
      </c>
      <c r="I8133">
        <v>-9.0918566756265806E-8</v>
      </c>
      <c r="J8133">
        <v>2.0160552840848414E-5</v>
      </c>
      <c r="K8133">
        <v>-1.051378073833533</v>
      </c>
      <c r="L8133">
        <v>-176.66655954843245</v>
      </c>
      <c r="M8133">
        <v>0</v>
      </c>
    </row>
    <row r="8134" spans="1:15" x14ac:dyDescent="0.15">
      <c r="A8134">
        <v>407</v>
      </c>
      <c r="B8134" t="s">
        <v>403</v>
      </c>
      <c r="C8134" t="s">
        <v>464</v>
      </c>
      <c r="D8134">
        <v>11</v>
      </c>
      <c r="E8134">
        <v>5364355.46875</v>
      </c>
      <c r="F8134">
        <v>5375976.5625</v>
      </c>
      <c r="G8134">
        <v>5370166.015625</v>
      </c>
      <c r="H8134">
        <v>15595737.85349372</v>
      </c>
      <c r="I8134">
        <v>3.3041793796034774E-7</v>
      </c>
      <c r="J8134">
        <v>2.0581889345565028E-5</v>
      </c>
      <c r="K8134">
        <v>3.9869548646150221</v>
      </c>
      <c r="L8134">
        <v>190.41444544016821</v>
      </c>
      <c r="M8134">
        <v>0</v>
      </c>
    </row>
    <row r="8135" spans="1:15" x14ac:dyDescent="0.15">
      <c r="A8135">
        <v>407</v>
      </c>
      <c r="B8135" t="s">
        <v>403</v>
      </c>
      <c r="C8135" t="s">
        <v>464</v>
      </c>
      <c r="D8135">
        <v>12</v>
      </c>
      <c r="E8135">
        <v>5364355.46875</v>
      </c>
      <c r="F8135">
        <v>5370166.015625</v>
      </c>
      <c r="G8135">
        <v>5367260.7421875</v>
      </c>
      <c r="H8135">
        <v>5483965.8374932865</v>
      </c>
      <c r="I8135">
        <v>1.1866231704193048E-7</v>
      </c>
      <c r="J8135">
        <v>2.037013372464661E-5</v>
      </c>
      <c r="K8135">
        <v>1.4019422792669254</v>
      </c>
      <c r="L8135">
        <v>2.1743884061466656</v>
      </c>
      <c r="M8135">
        <v>0</v>
      </c>
    </row>
    <row r="8136" spans="1:15" x14ac:dyDescent="0.15">
      <c r="A8136">
        <v>407</v>
      </c>
      <c r="B8136" t="s">
        <v>403</v>
      </c>
      <c r="C8136" t="s">
        <v>464</v>
      </c>
      <c r="D8136">
        <v>13</v>
      </c>
      <c r="E8136">
        <v>5364355.46875</v>
      </c>
      <c r="F8136">
        <v>5367260.7421875</v>
      </c>
      <c r="G8136">
        <v>5365808.10546875</v>
      </c>
      <c r="H8136">
        <v>622458.7742232664</v>
      </c>
      <c r="I8136">
        <v>1.36133335724589E-8</v>
      </c>
      <c r="J8136">
        <v>2.0265084741177139E-5</v>
      </c>
      <c r="K8136">
        <v>0.15912777332018363</v>
      </c>
      <c r="L8136">
        <v>-88.399533453519041</v>
      </c>
      <c r="M8136">
        <v>0</v>
      </c>
    </row>
    <row r="8137" spans="1:15" x14ac:dyDescent="0.15">
      <c r="A8137">
        <v>407</v>
      </c>
      <c r="B8137" t="s">
        <v>403</v>
      </c>
      <c r="C8137" t="s">
        <v>464</v>
      </c>
      <c r="D8137">
        <v>14</v>
      </c>
      <c r="E8137">
        <v>5365808.10546875</v>
      </c>
      <c r="F8137">
        <v>5367260.7421875</v>
      </c>
      <c r="G8137">
        <v>5366534.423828125</v>
      </c>
      <c r="H8137">
        <v>3037074.3865093188</v>
      </c>
      <c r="I8137">
        <v>6.6067335624014125E-8</v>
      </c>
      <c r="J8137">
        <v>2.0317538743228694E-5</v>
      </c>
      <c r="K8137">
        <v>0.77640946605026806</v>
      </c>
      <c r="L8137">
        <v>-43.407157270354858</v>
      </c>
      <c r="M8137">
        <v>0</v>
      </c>
    </row>
    <row r="8138" spans="1:15" x14ac:dyDescent="0.15">
      <c r="A8138">
        <v>407</v>
      </c>
      <c r="B8138" t="s">
        <v>403</v>
      </c>
      <c r="C8138" t="s">
        <v>464</v>
      </c>
      <c r="D8138">
        <v>15</v>
      </c>
      <c r="E8138">
        <v>5366534.423828125</v>
      </c>
      <c r="F8138">
        <v>5367260.7421875</v>
      </c>
      <c r="G8138">
        <v>5366897.5830078125</v>
      </c>
      <c r="H8138">
        <v>4256455.4618423134</v>
      </c>
      <c r="I8138">
        <v>9.2346764539115895E-8</v>
      </c>
      <c r="J8138">
        <v>2.0343818172143796E-5</v>
      </c>
      <c r="K8138">
        <v>1.0881367697398008</v>
      </c>
      <c r="L8138">
        <v>-20.690577824352022</v>
      </c>
      <c r="M8138">
        <v>0</v>
      </c>
    </row>
    <row r="8139" spans="1:15" x14ac:dyDescent="0.15">
      <c r="A8139">
        <v>407</v>
      </c>
      <c r="B8139" t="s">
        <v>403</v>
      </c>
      <c r="C8139" t="s">
        <v>464</v>
      </c>
      <c r="D8139">
        <v>16</v>
      </c>
      <c r="E8139">
        <v>5366897.5830078125</v>
      </c>
      <c r="F8139">
        <v>5367260.7421875</v>
      </c>
      <c r="G8139">
        <v>5367079.1625976563</v>
      </c>
      <c r="H8139">
        <v>4869164.0389062203</v>
      </c>
      <c r="I8139">
        <v>1.0549939951407883E-7</v>
      </c>
      <c r="J8139">
        <v>2.0356970807118759E-5</v>
      </c>
      <c r="K8139">
        <v>1.244771964872236</v>
      </c>
      <c r="L8139">
        <v>-9.2772084891411577</v>
      </c>
      <c r="M8139">
        <v>0</v>
      </c>
    </row>
    <row r="8140" spans="1:15" x14ac:dyDescent="0.15">
      <c r="A8140">
        <v>407</v>
      </c>
      <c r="B8140" t="s">
        <v>403</v>
      </c>
      <c r="C8140" t="s">
        <v>464</v>
      </c>
      <c r="D8140">
        <v>17</v>
      </c>
      <c r="E8140">
        <v>5367079.1625976563</v>
      </c>
      <c r="F8140">
        <v>5367260.7421875</v>
      </c>
      <c r="G8140">
        <v>5367169.9523925781</v>
      </c>
      <c r="H8140">
        <v>5176273.9860091601</v>
      </c>
      <c r="I8140">
        <v>1.1207894963272168E-7</v>
      </c>
      <c r="J8140">
        <v>2.0363550357237402E-5</v>
      </c>
      <c r="K8140">
        <v>1.3232827419240207</v>
      </c>
      <c r="L8140">
        <v>-3.5567341462388464</v>
      </c>
      <c r="M8140">
        <v>0</v>
      </c>
    </row>
    <row r="8141" spans="1:15" x14ac:dyDescent="0.15">
      <c r="A8141">
        <v>407</v>
      </c>
      <c r="B8141" t="s">
        <v>403</v>
      </c>
      <c r="C8141" t="s">
        <v>464</v>
      </c>
      <c r="D8141">
        <v>18</v>
      </c>
      <c r="E8141">
        <v>5367169.9523925781</v>
      </c>
      <c r="F8141">
        <v>5367260.7421875</v>
      </c>
      <c r="G8141">
        <v>5367215.3472900391</v>
      </c>
      <c r="H8141">
        <v>5330095.6468269406</v>
      </c>
      <c r="I8141">
        <v>1.1537119410922415E-7</v>
      </c>
      <c r="J8141">
        <v>2.0366842601713904E-5</v>
      </c>
      <c r="K8141">
        <v>1.3626063074161932</v>
      </c>
      <c r="L8141">
        <v>-0.69160072889269453</v>
      </c>
      <c r="M8141">
        <v>0</v>
      </c>
    </row>
    <row r="8142" spans="1:15" x14ac:dyDescent="0.15">
      <c r="A8142">
        <v>407</v>
      </c>
      <c r="B8142" t="s">
        <v>403</v>
      </c>
      <c r="C8142" t="s">
        <v>465</v>
      </c>
      <c r="D8142">
        <v>18</v>
      </c>
      <c r="E8142">
        <v>5367169.9523925781</v>
      </c>
      <c r="F8142">
        <v>5367260.7421875</v>
      </c>
      <c r="G8142">
        <v>5367215.3472900391</v>
      </c>
      <c r="H8142">
        <v>5330095.6468269406</v>
      </c>
      <c r="I8142">
        <v>1.1537119410922415E-7</v>
      </c>
      <c r="J8142">
        <v>2.0366842601713904E-5</v>
      </c>
      <c r="K8142">
        <v>1.3626063074161932</v>
      </c>
      <c r="L8142">
        <v>-0.69160072889269453</v>
      </c>
      <c r="M8142">
        <v>0</v>
      </c>
      <c r="N8142" t="s">
        <v>466</v>
      </c>
      <c r="O8142" t="s">
        <v>467</v>
      </c>
    </row>
    <row r="8143" spans="1:15" x14ac:dyDescent="0.15">
      <c r="A8143">
        <v>408</v>
      </c>
      <c r="B8143" t="s">
        <v>404</v>
      </c>
      <c r="C8143" t="s">
        <v>461</v>
      </c>
      <c r="D8143">
        <v>0</v>
      </c>
      <c r="E8143">
        <v>100000</v>
      </c>
      <c r="F8143">
        <v>12000000</v>
      </c>
      <c r="G8143">
        <v>100000</v>
      </c>
      <c r="H8143">
        <v>-9585382.643623665</v>
      </c>
      <c r="I8143">
        <v>-3.1902957219733808E-6</v>
      </c>
      <c r="J8143">
        <v>3.4511881384530589E-6</v>
      </c>
      <c r="K8143">
        <v>-0.96461936956098437</v>
      </c>
      <c r="L8143">
        <v>-9685.382643623665</v>
      </c>
      <c r="M8143">
        <v>0</v>
      </c>
      <c r="O8143" t="s">
        <v>462</v>
      </c>
    </row>
    <row r="8144" spans="1:15" x14ac:dyDescent="0.15">
      <c r="A8144">
        <v>408</v>
      </c>
      <c r="B8144" t="s">
        <v>404</v>
      </c>
      <c r="C8144" t="s">
        <v>461</v>
      </c>
      <c r="D8144">
        <v>0</v>
      </c>
      <c r="E8144">
        <v>100000</v>
      </c>
      <c r="F8144">
        <v>12000000</v>
      </c>
      <c r="G8144">
        <v>12000000</v>
      </c>
      <c r="H8144">
        <v>667145391353.65796</v>
      </c>
      <c r="I8144">
        <v>4.5248198914526414E-4</v>
      </c>
      <c r="J8144">
        <v>4.5912347300569058E-4</v>
      </c>
      <c r="K8144">
        <v>67137.785807765817</v>
      </c>
      <c r="L8144">
        <v>5559444.9279471496</v>
      </c>
      <c r="M8144">
        <v>0</v>
      </c>
      <c r="O8144" t="s">
        <v>463</v>
      </c>
    </row>
    <row r="8145" spans="1:15" x14ac:dyDescent="0.15">
      <c r="A8145">
        <v>408</v>
      </c>
      <c r="B8145" t="s">
        <v>404</v>
      </c>
      <c r="C8145" t="s">
        <v>464</v>
      </c>
      <c r="D8145">
        <v>1</v>
      </c>
      <c r="E8145">
        <v>100000</v>
      </c>
      <c r="F8145">
        <v>12000000</v>
      </c>
      <c r="G8145">
        <v>6050000</v>
      </c>
      <c r="H8145">
        <v>7566334115.8430767</v>
      </c>
      <c r="I8145">
        <v>1.6079608143203774E-5</v>
      </c>
      <c r="J8145">
        <v>2.2721092003630214E-5</v>
      </c>
      <c r="K8145">
        <v>761.43360323413617</v>
      </c>
      <c r="L8145">
        <v>124963.37381558804</v>
      </c>
      <c r="M8145">
        <v>0</v>
      </c>
    </row>
    <row r="8146" spans="1:15" x14ac:dyDescent="0.15">
      <c r="A8146">
        <v>408</v>
      </c>
      <c r="B8146" t="s">
        <v>404</v>
      </c>
      <c r="C8146" t="s">
        <v>464</v>
      </c>
      <c r="D8146">
        <v>2</v>
      </c>
      <c r="E8146">
        <v>100000</v>
      </c>
      <c r="F8146">
        <v>6050000</v>
      </c>
      <c r="G8146">
        <v>3075000</v>
      </c>
      <c r="H8146">
        <v>4198110.9435940525</v>
      </c>
      <c r="I8146">
        <v>3.7007657428652838E-8</v>
      </c>
      <c r="J8146">
        <v>6.6784915178550926E-6</v>
      </c>
      <c r="K8146">
        <v>0.42247443657876327</v>
      </c>
      <c r="L8146">
        <v>36.523933125009833</v>
      </c>
      <c r="M8146">
        <v>0</v>
      </c>
    </row>
    <row r="8147" spans="1:15" x14ac:dyDescent="0.15">
      <c r="A8147">
        <v>408</v>
      </c>
      <c r="B8147" t="s">
        <v>404</v>
      </c>
      <c r="C8147" t="s">
        <v>464</v>
      </c>
      <c r="D8147">
        <v>3</v>
      </c>
      <c r="E8147">
        <v>100000</v>
      </c>
      <c r="F8147">
        <v>3075000</v>
      </c>
      <c r="G8147">
        <v>1587500</v>
      </c>
      <c r="H8147">
        <v>-55606785.679643914</v>
      </c>
      <c r="I8147">
        <v>-1.8621207110651934E-6</v>
      </c>
      <c r="J8147">
        <v>4.7793631493612464E-6</v>
      </c>
      <c r="K8147">
        <v>-5.5959563159737371</v>
      </c>
      <c r="L8147">
        <v>-3602.7896491114275</v>
      </c>
      <c r="M8147">
        <v>0</v>
      </c>
    </row>
    <row r="8148" spans="1:15" x14ac:dyDescent="0.15">
      <c r="A8148">
        <v>408</v>
      </c>
      <c r="B8148" t="s">
        <v>404</v>
      </c>
      <c r="C8148" t="s">
        <v>464</v>
      </c>
      <c r="D8148">
        <v>4</v>
      </c>
      <c r="E8148">
        <v>1587500</v>
      </c>
      <c r="F8148">
        <v>3075000</v>
      </c>
      <c r="G8148">
        <v>2331250</v>
      </c>
      <c r="H8148">
        <v>-66451857.020441428</v>
      </c>
      <c r="I8148">
        <v>-9.9792281966170308E-7</v>
      </c>
      <c r="J8148">
        <v>5.6435610407647367E-6</v>
      </c>
      <c r="K8148">
        <v>-6.6873437199563055</v>
      </c>
      <c r="L8148">
        <v>-2950.481802485423</v>
      </c>
      <c r="M8148">
        <v>0</v>
      </c>
    </row>
    <row r="8149" spans="1:15" x14ac:dyDescent="0.15">
      <c r="A8149">
        <v>408</v>
      </c>
      <c r="B8149" t="s">
        <v>404</v>
      </c>
      <c r="C8149" t="s">
        <v>464</v>
      </c>
      <c r="D8149">
        <v>5</v>
      </c>
      <c r="E8149">
        <v>2331250</v>
      </c>
      <c r="F8149">
        <v>3075000</v>
      </c>
      <c r="G8149">
        <v>2703125</v>
      </c>
      <c r="H8149">
        <v>-44795639.14239464</v>
      </c>
      <c r="I8149">
        <v>-5.0411788574044184E-7</v>
      </c>
      <c r="J8149">
        <v>6.1373659746859979E-6</v>
      </c>
      <c r="K8149">
        <v>-4.5079829147313681</v>
      </c>
      <c r="L8149">
        <v>-1757.1797139382988</v>
      </c>
      <c r="M8149">
        <v>0</v>
      </c>
    </row>
    <row r="8150" spans="1:15" x14ac:dyDescent="0.15">
      <c r="A8150">
        <v>408</v>
      </c>
      <c r="B8150" t="s">
        <v>404</v>
      </c>
      <c r="C8150" t="s">
        <v>464</v>
      </c>
      <c r="D8150">
        <v>6</v>
      </c>
      <c r="E8150">
        <v>2703125</v>
      </c>
      <c r="F8150">
        <v>3075000</v>
      </c>
      <c r="G8150">
        <v>2889062.5</v>
      </c>
      <c r="H8150">
        <v>-24184385.849584498</v>
      </c>
      <c r="I8150">
        <v>-2.3975790100865613E-7</v>
      </c>
      <c r="J8150">
        <v>6.4017259594177836E-6</v>
      </c>
      <c r="K8150">
        <v>-2.4337815086562449</v>
      </c>
      <c r="L8150">
        <v>-937.10151128902532</v>
      </c>
      <c r="M8150">
        <v>0</v>
      </c>
    </row>
    <row r="8151" spans="1:15" x14ac:dyDescent="0.15">
      <c r="A8151">
        <v>408</v>
      </c>
      <c r="B8151" t="s">
        <v>404</v>
      </c>
      <c r="C8151" t="s">
        <v>464</v>
      </c>
      <c r="D8151">
        <v>7</v>
      </c>
      <c r="E8151">
        <v>2889062.5</v>
      </c>
      <c r="F8151">
        <v>3075000</v>
      </c>
      <c r="G8151">
        <v>2982031.25</v>
      </c>
      <c r="H8151">
        <v>-11025928.030620228</v>
      </c>
      <c r="I8151">
        <v>-1.0296363143020508E-7</v>
      </c>
      <c r="J8151">
        <v>6.5385202289962347E-6</v>
      </c>
      <c r="K8151">
        <v>-1.1095878110611239</v>
      </c>
      <c r="L8151">
        <v>-469.74555617484651</v>
      </c>
      <c r="M8151">
        <v>0</v>
      </c>
    </row>
    <row r="8152" spans="1:15" x14ac:dyDescent="0.15">
      <c r="A8152">
        <v>408</v>
      </c>
      <c r="B8152" t="s">
        <v>404</v>
      </c>
      <c r="C8152" t="s">
        <v>464</v>
      </c>
      <c r="D8152">
        <v>8</v>
      </c>
      <c r="E8152">
        <v>2982031.25</v>
      </c>
      <c r="F8152">
        <v>3075000</v>
      </c>
      <c r="G8152">
        <v>3028515.625</v>
      </c>
      <c r="H8152">
        <v>-3679982.7430920564</v>
      </c>
      <c r="I8152">
        <v>-3.3379978138946833E-8</v>
      </c>
      <c r="J8152">
        <v>6.6081038822874929E-6</v>
      </c>
      <c r="K8152">
        <v>-0.3703329085144168</v>
      </c>
      <c r="L8152">
        <v>-221.51110308674919</v>
      </c>
      <c r="M8152">
        <v>0</v>
      </c>
    </row>
    <row r="8153" spans="1:15" x14ac:dyDescent="0.15">
      <c r="A8153">
        <v>408</v>
      </c>
      <c r="B8153" t="s">
        <v>404</v>
      </c>
      <c r="C8153" t="s">
        <v>464</v>
      </c>
      <c r="D8153">
        <v>9</v>
      </c>
      <c r="E8153">
        <v>3028515.625</v>
      </c>
      <c r="F8153">
        <v>3075000</v>
      </c>
      <c r="G8153">
        <v>3051757.8125</v>
      </c>
      <c r="H8153">
        <v>191566.01477295492</v>
      </c>
      <c r="I8153">
        <v>1.7128908821317508E-9</v>
      </c>
      <c r="J8153">
        <v>6.6431967513085715E-6</v>
      </c>
      <c r="K8153">
        <v>1.9278133724011721E-2</v>
      </c>
      <c r="L8153">
        <v>-93.722764827919818</v>
      </c>
      <c r="M8153">
        <v>0</v>
      </c>
    </row>
    <row r="8154" spans="1:15" x14ac:dyDescent="0.15">
      <c r="A8154">
        <v>408</v>
      </c>
      <c r="B8154" t="s">
        <v>404</v>
      </c>
      <c r="C8154" t="s">
        <v>464</v>
      </c>
      <c r="D8154">
        <v>10</v>
      </c>
      <c r="E8154">
        <v>3051757.8125</v>
      </c>
      <c r="F8154">
        <v>3075000</v>
      </c>
      <c r="G8154">
        <v>3063378.90625</v>
      </c>
      <c r="H8154">
        <v>2177835.1689949026</v>
      </c>
      <c r="I8154">
        <v>1.9334929750194147E-8</v>
      </c>
      <c r="J8154">
        <v>6.6608187901766339E-6</v>
      </c>
      <c r="K8154">
        <v>0.21916516698695104</v>
      </c>
      <c r="L8154">
        <v>-28.907417735637722</v>
      </c>
      <c r="M8154">
        <v>0</v>
      </c>
    </row>
    <row r="8155" spans="1:15" x14ac:dyDescent="0.15">
      <c r="A8155">
        <v>408</v>
      </c>
      <c r="B8155" t="s">
        <v>404</v>
      </c>
      <c r="C8155" t="s">
        <v>464</v>
      </c>
      <c r="D8155">
        <v>11</v>
      </c>
      <c r="E8155">
        <v>3063378.90625</v>
      </c>
      <c r="F8155">
        <v>3075000</v>
      </c>
      <c r="G8155">
        <v>3069189.453125</v>
      </c>
      <c r="H8155">
        <v>3183706.498093572</v>
      </c>
      <c r="I8155">
        <v>2.8164947933295637E-8</v>
      </c>
      <c r="J8155">
        <v>6.6696488083597354E-6</v>
      </c>
      <c r="K8155">
        <v>0.32039043919661858</v>
      </c>
      <c r="L8155">
        <v>3.7311820178442403</v>
      </c>
      <c r="M8155">
        <v>0</v>
      </c>
    </row>
    <row r="8156" spans="1:15" x14ac:dyDescent="0.15">
      <c r="A8156">
        <v>408</v>
      </c>
      <c r="B8156" t="s">
        <v>404</v>
      </c>
      <c r="C8156" t="s">
        <v>464</v>
      </c>
      <c r="D8156">
        <v>12</v>
      </c>
      <c r="E8156">
        <v>3063378.90625</v>
      </c>
      <c r="F8156">
        <v>3069189.453125</v>
      </c>
      <c r="G8156">
        <v>3066284.1796875</v>
      </c>
      <c r="H8156">
        <v>2679677.6035820846</v>
      </c>
      <c r="I8156">
        <v>2.3748102917238937E-8</v>
      </c>
      <c r="J8156">
        <v>6.6652319633436787E-6</v>
      </c>
      <c r="K8156">
        <v>0.26966778653469115</v>
      </c>
      <c r="L8156">
        <v>-12.608308736237758</v>
      </c>
      <c r="M8156">
        <v>0</v>
      </c>
    </row>
    <row r="8157" spans="1:15" x14ac:dyDescent="0.15">
      <c r="A8157">
        <v>408</v>
      </c>
      <c r="B8157" t="s">
        <v>404</v>
      </c>
      <c r="C8157" t="s">
        <v>464</v>
      </c>
      <c r="D8157">
        <v>13</v>
      </c>
      <c r="E8157">
        <v>3066284.1796875</v>
      </c>
      <c r="F8157">
        <v>3069189.453125</v>
      </c>
      <c r="G8157">
        <v>3067736.81640625</v>
      </c>
      <c r="H8157">
        <v>2931411.2951055048</v>
      </c>
      <c r="I8157">
        <v>2.5956003510418674E-8</v>
      </c>
      <c r="J8157">
        <v>6.6674398639368584E-6</v>
      </c>
      <c r="K8157">
        <v>0.29500085917693075</v>
      </c>
      <c r="L8157">
        <v>-4.4438467006581721</v>
      </c>
      <c r="M8157">
        <v>0</v>
      </c>
    </row>
    <row r="8158" spans="1:15" x14ac:dyDescent="0.15">
      <c r="A8158">
        <v>408</v>
      </c>
      <c r="B8158" t="s">
        <v>404</v>
      </c>
      <c r="C8158" t="s">
        <v>464</v>
      </c>
      <c r="D8158">
        <v>14</v>
      </c>
      <c r="E8158">
        <v>3067736.81640625</v>
      </c>
      <c r="F8158">
        <v>3069189.453125</v>
      </c>
      <c r="G8158">
        <v>3068463.134765625</v>
      </c>
      <c r="H8158">
        <v>3057477.9203374069</v>
      </c>
      <c r="I8158">
        <v>2.7060251128931162E-8</v>
      </c>
      <c r="J8158">
        <v>6.6685441115553709E-6</v>
      </c>
      <c r="K8158">
        <v>0.30768750018805119</v>
      </c>
      <c r="L8158">
        <v>-0.35800379361758744</v>
      </c>
      <c r="M8158">
        <v>0</v>
      </c>
    </row>
    <row r="8159" spans="1:15" x14ac:dyDescent="0.15">
      <c r="A8159">
        <v>408</v>
      </c>
      <c r="B8159" t="s">
        <v>404</v>
      </c>
      <c r="C8159" t="s">
        <v>465</v>
      </c>
      <c r="D8159">
        <v>14</v>
      </c>
      <c r="E8159">
        <v>3067736.81640625</v>
      </c>
      <c r="F8159">
        <v>3069189.453125</v>
      </c>
      <c r="G8159">
        <v>3068463.134765625</v>
      </c>
      <c r="H8159">
        <v>3057477.9203374069</v>
      </c>
      <c r="I8159">
        <v>2.7060251128931162E-8</v>
      </c>
      <c r="J8159">
        <v>6.6685441115553709E-6</v>
      </c>
      <c r="K8159">
        <v>0.30768750018805119</v>
      </c>
      <c r="L8159">
        <v>-0.35800379361758744</v>
      </c>
      <c r="M8159">
        <v>0</v>
      </c>
      <c r="N8159" t="s">
        <v>466</v>
      </c>
      <c r="O8159" t="s">
        <v>467</v>
      </c>
    </row>
    <row r="8160" spans="1:15" x14ac:dyDescent="0.15">
      <c r="A8160">
        <v>409</v>
      </c>
      <c r="B8160" t="s">
        <v>405</v>
      </c>
      <c r="C8160" t="s">
        <v>461</v>
      </c>
      <c r="D8160">
        <v>0</v>
      </c>
      <c r="E8160">
        <v>100000</v>
      </c>
      <c r="F8160">
        <v>12000000</v>
      </c>
      <c r="G8160">
        <v>100000</v>
      </c>
      <c r="H8160">
        <v>-12500.304239869076</v>
      </c>
      <c r="I8160">
        <v>-1.3486410785910891E-5</v>
      </c>
      <c r="J8160">
        <v>-6.9009761600546662E-6</v>
      </c>
      <c r="K8160">
        <v>-9.6179041560161163E-4</v>
      </c>
      <c r="L8160">
        <v>-112.50030423986908</v>
      </c>
      <c r="M8160">
        <v>0</v>
      </c>
      <c r="O8160" t="s">
        <v>462</v>
      </c>
    </row>
    <row r="8161" spans="1:15" x14ac:dyDescent="0.15">
      <c r="A8161">
        <v>409</v>
      </c>
      <c r="B8161" t="s">
        <v>405</v>
      </c>
      <c r="C8161" t="s">
        <v>461</v>
      </c>
      <c r="D8161">
        <v>0</v>
      </c>
      <c r="E8161">
        <v>100000</v>
      </c>
      <c r="F8161">
        <v>12000000</v>
      </c>
      <c r="G8161">
        <v>12000000</v>
      </c>
      <c r="H8161">
        <v>-23390.602015281867</v>
      </c>
      <c r="I8161">
        <v>-1.0987791092898537E-5</v>
      </c>
      <c r="J8161">
        <v>-4.4023564670423128E-6</v>
      </c>
      <c r="K8161">
        <v>-1.7997047433211488E-3</v>
      </c>
      <c r="L8161">
        <v>-100.19492168346068</v>
      </c>
      <c r="M8161">
        <v>0</v>
      </c>
      <c r="O8161" t="s">
        <v>463</v>
      </c>
    </row>
    <row r="8162" spans="1:15" x14ac:dyDescent="0.15">
      <c r="A8162">
        <v>409</v>
      </c>
      <c r="B8162" t="s">
        <v>405</v>
      </c>
      <c r="C8162" t="s">
        <v>461</v>
      </c>
      <c r="D8162">
        <v>1</v>
      </c>
      <c r="E8162">
        <v>100000</v>
      </c>
      <c r="F8162">
        <v>18000000</v>
      </c>
      <c r="G8162">
        <v>18000000</v>
      </c>
      <c r="H8162">
        <v>-35256.46988297678</v>
      </c>
      <c r="I8162">
        <v>-9.7061844514385657E-6</v>
      </c>
      <c r="J8162">
        <v>-3.1207498255823401E-6</v>
      </c>
      <c r="K8162">
        <v>-2.7126807612603433E-3</v>
      </c>
      <c r="L8162">
        <v>-100.19586927712764</v>
      </c>
      <c r="M8162">
        <v>0</v>
      </c>
      <c r="O8162" t="s">
        <v>468</v>
      </c>
    </row>
    <row r="8163" spans="1:15" x14ac:dyDescent="0.15">
      <c r="A8163">
        <v>409</v>
      </c>
      <c r="B8163" t="s">
        <v>405</v>
      </c>
      <c r="C8163" t="s">
        <v>461</v>
      </c>
      <c r="D8163">
        <v>2</v>
      </c>
      <c r="E8163">
        <v>100000</v>
      </c>
      <c r="F8163">
        <v>27000000</v>
      </c>
      <c r="G8163">
        <v>27000000</v>
      </c>
      <c r="H8163">
        <v>-80443.305717879732</v>
      </c>
      <c r="I8163">
        <v>-7.7499107844395511E-6</v>
      </c>
      <c r="J8163">
        <v>-1.1644761585833263E-6</v>
      </c>
      <c r="K8163">
        <v>-6.1894173896984601E-3</v>
      </c>
      <c r="L8163">
        <v>-100.29793816932548</v>
      </c>
      <c r="M8163">
        <v>0</v>
      </c>
      <c r="O8163" t="s">
        <v>471</v>
      </c>
    </row>
    <row r="8164" spans="1:15" x14ac:dyDescent="0.15">
      <c r="A8164">
        <v>409</v>
      </c>
      <c r="B8164" t="s">
        <v>405</v>
      </c>
      <c r="C8164" t="s">
        <v>461</v>
      </c>
      <c r="D8164">
        <v>3</v>
      </c>
      <c r="E8164">
        <v>100000</v>
      </c>
      <c r="F8164">
        <v>40500000</v>
      </c>
      <c r="G8164">
        <v>40500000</v>
      </c>
      <c r="H8164">
        <v>-1054370.565175222</v>
      </c>
      <c r="I8164">
        <v>-4.5745857905348426E-6</v>
      </c>
      <c r="J8164">
        <v>2.010848835321383E-6</v>
      </c>
      <c r="K8164">
        <v>-8.1124705816648518E-2</v>
      </c>
      <c r="L8164">
        <v>-102.60338411154376</v>
      </c>
      <c r="M8164">
        <v>0</v>
      </c>
      <c r="O8164" t="s">
        <v>472</v>
      </c>
    </row>
    <row r="8165" spans="1:15" x14ac:dyDescent="0.15">
      <c r="A8165">
        <v>409</v>
      </c>
      <c r="B8165" t="s">
        <v>405</v>
      </c>
      <c r="C8165" t="s">
        <v>461</v>
      </c>
      <c r="D8165">
        <v>4</v>
      </c>
      <c r="E8165">
        <v>100000</v>
      </c>
      <c r="F8165">
        <v>60000000</v>
      </c>
      <c r="G8165">
        <v>60000000</v>
      </c>
      <c r="H8165">
        <v>2565420337980.6279</v>
      </c>
      <c r="I8165">
        <v>1.2748130167743073E-3</v>
      </c>
      <c r="J8165">
        <v>1.2813984514001636E-3</v>
      </c>
      <c r="K8165">
        <v>197386.9312068086</v>
      </c>
      <c r="L8165">
        <v>4275600.5633010464</v>
      </c>
      <c r="M8165">
        <v>0</v>
      </c>
      <c r="O8165" t="s">
        <v>473</v>
      </c>
    </row>
    <row r="8166" spans="1:15" x14ac:dyDescent="0.15">
      <c r="A8166">
        <v>409</v>
      </c>
      <c r="B8166" t="s">
        <v>405</v>
      </c>
      <c r="C8166" t="s">
        <v>464</v>
      </c>
      <c r="D8166">
        <v>1</v>
      </c>
      <c r="E8166">
        <v>100000</v>
      </c>
      <c r="F8166">
        <v>60000000</v>
      </c>
      <c r="G8166">
        <v>30050000</v>
      </c>
      <c r="H8166">
        <v>-116512.11087409814</v>
      </c>
      <c r="I8166">
        <v>-7.0763181400306665E-6</v>
      </c>
      <c r="J8166">
        <v>-4.9088351417444088E-7</v>
      </c>
      <c r="K8166">
        <v>-8.9646003321110848E-3</v>
      </c>
      <c r="L8166">
        <v>-100.38772749042961</v>
      </c>
      <c r="M8166">
        <v>0</v>
      </c>
    </row>
    <row r="8167" spans="1:15" x14ac:dyDescent="0.15">
      <c r="A8167">
        <v>409</v>
      </c>
      <c r="B8167" t="s">
        <v>405</v>
      </c>
      <c r="C8167" t="s">
        <v>464</v>
      </c>
      <c r="D8167">
        <v>2</v>
      </c>
      <c r="E8167">
        <v>30050000</v>
      </c>
      <c r="F8167">
        <v>60000000</v>
      </c>
      <c r="G8167">
        <v>45025000</v>
      </c>
      <c r="H8167">
        <v>-52976330.700419538</v>
      </c>
      <c r="I8167">
        <v>-1.8983117893617631E-6</v>
      </c>
      <c r="J8167">
        <v>4.6871228364944621E-6</v>
      </c>
      <c r="K8167">
        <v>-4.0760709614487416</v>
      </c>
      <c r="L8167">
        <v>-217.65981277161475</v>
      </c>
      <c r="M8167">
        <v>0</v>
      </c>
    </row>
    <row r="8168" spans="1:15" x14ac:dyDescent="0.15">
      <c r="A8168">
        <v>409</v>
      </c>
      <c r="B8168" t="s">
        <v>405</v>
      </c>
      <c r="C8168" t="s">
        <v>464</v>
      </c>
      <c r="D8168">
        <v>3</v>
      </c>
      <c r="E8168">
        <v>45025000</v>
      </c>
      <c r="F8168">
        <v>60000000</v>
      </c>
      <c r="G8168">
        <v>52512500</v>
      </c>
      <c r="H8168">
        <v>34912072586.310013</v>
      </c>
      <c r="I8168">
        <v>4.8828747517847928E-5</v>
      </c>
      <c r="J8168">
        <v>5.5414182143704153E-5</v>
      </c>
      <c r="K8168">
        <v>2686.1823646823836</v>
      </c>
      <c r="L8168">
        <v>66383.356508088575</v>
      </c>
      <c r="M8168">
        <v>0</v>
      </c>
    </row>
    <row r="8169" spans="1:15" x14ac:dyDescent="0.15">
      <c r="A8169">
        <v>409</v>
      </c>
      <c r="B8169" t="s">
        <v>405</v>
      </c>
      <c r="C8169" t="s">
        <v>464</v>
      </c>
      <c r="D8169">
        <v>4</v>
      </c>
      <c r="E8169">
        <v>45025000</v>
      </c>
      <c r="F8169">
        <v>52512500</v>
      </c>
      <c r="G8169">
        <v>48768750</v>
      </c>
      <c r="H8169">
        <v>1803461535.4897027</v>
      </c>
      <c r="I8169">
        <v>5.4577435452790823E-6</v>
      </c>
      <c r="J8169">
        <v>1.2043178171135307E-5</v>
      </c>
      <c r="K8169">
        <v>138.76078425418621</v>
      </c>
      <c r="L8169">
        <v>3597.9859756292763</v>
      </c>
      <c r="M8169">
        <v>0</v>
      </c>
    </row>
    <row r="8170" spans="1:15" x14ac:dyDescent="0.15">
      <c r="A8170">
        <v>409</v>
      </c>
      <c r="B8170" t="s">
        <v>405</v>
      </c>
      <c r="C8170" t="s">
        <v>464</v>
      </c>
      <c r="D8170">
        <v>5</v>
      </c>
      <c r="E8170">
        <v>45025000</v>
      </c>
      <c r="F8170">
        <v>48768750</v>
      </c>
      <c r="G8170">
        <v>46896875</v>
      </c>
      <c r="H8170">
        <v>18758148.534302123</v>
      </c>
      <c r="I8170">
        <v>1.5674955578297015E-7</v>
      </c>
      <c r="J8170">
        <v>6.7421841816391953E-6</v>
      </c>
      <c r="K8170">
        <v>1.4432774697739805</v>
      </c>
      <c r="L8170">
        <v>-60.001282528308927</v>
      </c>
      <c r="M8170">
        <v>0</v>
      </c>
    </row>
    <row r="8171" spans="1:15" x14ac:dyDescent="0.15">
      <c r="A8171">
        <v>409</v>
      </c>
      <c r="B8171" t="s">
        <v>405</v>
      </c>
      <c r="C8171" t="s">
        <v>464</v>
      </c>
      <c r="D8171">
        <v>6</v>
      </c>
      <c r="E8171">
        <v>46896875</v>
      </c>
      <c r="F8171">
        <v>48768750</v>
      </c>
      <c r="G8171">
        <v>47832812.5</v>
      </c>
      <c r="H8171">
        <v>314173989.80117303</v>
      </c>
      <c r="I8171">
        <v>1.6709462506627756E-6</v>
      </c>
      <c r="J8171">
        <v>8.2563808765190007E-6</v>
      </c>
      <c r="K8171">
        <v>24.172974227165813</v>
      </c>
      <c r="L8171">
        <v>556.81688652778473</v>
      </c>
      <c r="M8171">
        <v>0</v>
      </c>
    </row>
    <row r="8172" spans="1:15" x14ac:dyDescent="0.15">
      <c r="A8172">
        <v>409</v>
      </c>
      <c r="B8172" t="s">
        <v>405</v>
      </c>
      <c r="C8172" t="s">
        <v>464</v>
      </c>
      <c r="D8172">
        <v>7</v>
      </c>
      <c r="E8172">
        <v>46896875</v>
      </c>
      <c r="F8172">
        <v>47832812.5</v>
      </c>
      <c r="G8172">
        <v>47364843.75</v>
      </c>
      <c r="H8172">
        <v>120292757.53497142</v>
      </c>
      <c r="I8172">
        <v>8.0552207097153913E-7</v>
      </c>
      <c r="J8172">
        <v>7.3909566968277643E-6</v>
      </c>
      <c r="K8172">
        <v>9.2554884299868707</v>
      </c>
      <c r="L8172">
        <v>153.97055708638629</v>
      </c>
      <c r="M8172">
        <v>0</v>
      </c>
    </row>
    <row r="8173" spans="1:15" x14ac:dyDescent="0.15">
      <c r="A8173">
        <v>409</v>
      </c>
      <c r="B8173" t="s">
        <v>405</v>
      </c>
      <c r="C8173" t="s">
        <v>464</v>
      </c>
      <c r="D8173">
        <v>8</v>
      </c>
      <c r="E8173">
        <v>46896875</v>
      </c>
      <c r="F8173">
        <v>47364843.75</v>
      </c>
      <c r="G8173">
        <v>47130859.375</v>
      </c>
      <c r="H8173">
        <v>63534955.328452997</v>
      </c>
      <c r="I8173">
        <v>4.7341185781710951E-7</v>
      </c>
      <c r="J8173">
        <v>7.0588464836733347E-6</v>
      </c>
      <c r="K8173">
        <v>4.8884659059484346</v>
      </c>
      <c r="L8173">
        <v>34.805425088756927</v>
      </c>
      <c r="M8173">
        <v>0</v>
      </c>
    </row>
    <row r="8174" spans="1:15" x14ac:dyDescent="0.15">
      <c r="A8174">
        <v>409</v>
      </c>
      <c r="B8174" t="s">
        <v>405</v>
      </c>
      <c r="C8174" t="s">
        <v>464</v>
      </c>
      <c r="D8174">
        <v>9</v>
      </c>
      <c r="E8174">
        <v>46896875</v>
      </c>
      <c r="F8174">
        <v>47130859.375</v>
      </c>
      <c r="G8174">
        <v>47013867.1875</v>
      </c>
      <c r="H8174">
        <v>39731406.650336504</v>
      </c>
      <c r="I8174">
        <v>3.1318442677233297E-7</v>
      </c>
      <c r="J8174">
        <v>6.8986190526285581E-6</v>
      </c>
      <c r="K8174">
        <v>3.056988484550998</v>
      </c>
      <c r="L8174">
        <v>-15.490026608786927</v>
      </c>
      <c r="M8174">
        <v>0</v>
      </c>
    </row>
    <row r="8175" spans="1:15" x14ac:dyDescent="0.15">
      <c r="A8175">
        <v>409</v>
      </c>
      <c r="B8175" t="s">
        <v>405</v>
      </c>
      <c r="C8175" t="s">
        <v>464</v>
      </c>
      <c r="D8175">
        <v>10</v>
      </c>
      <c r="E8175">
        <v>47013867.1875</v>
      </c>
      <c r="F8175">
        <v>47130859.375</v>
      </c>
      <c r="G8175">
        <v>47072363.28125</v>
      </c>
      <c r="H8175">
        <v>51269636.931158707</v>
      </c>
      <c r="I8175">
        <v>3.9282247792281866E-7</v>
      </c>
      <c r="J8175">
        <v>6.9782571037790438E-6</v>
      </c>
      <c r="K8175">
        <v>3.9447556207863412</v>
      </c>
      <c r="L8175">
        <v>8.9166410125420175</v>
      </c>
      <c r="M8175">
        <v>0</v>
      </c>
    </row>
    <row r="8176" spans="1:15" x14ac:dyDescent="0.15">
      <c r="A8176">
        <v>409</v>
      </c>
      <c r="B8176" t="s">
        <v>405</v>
      </c>
      <c r="C8176" t="s">
        <v>464</v>
      </c>
      <c r="D8176">
        <v>11</v>
      </c>
      <c r="E8176">
        <v>47013867.1875</v>
      </c>
      <c r="F8176">
        <v>47072363.28125</v>
      </c>
      <c r="G8176">
        <v>47043115.234375</v>
      </c>
      <c r="H8176">
        <v>45410730.631657012</v>
      </c>
      <c r="I8176">
        <v>3.5288385543209695E-7</v>
      </c>
      <c r="J8176">
        <v>6.9383184812883221E-6</v>
      </c>
      <c r="K8176">
        <v>3.4939633987221801</v>
      </c>
      <c r="L8176">
        <v>-3.4699755630239046</v>
      </c>
      <c r="M8176">
        <v>0</v>
      </c>
    </row>
    <row r="8177" spans="1:15" x14ac:dyDescent="0.15">
      <c r="A8177">
        <v>409</v>
      </c>
      <c r="B8177" t="s">
        <v>405</v>
      </c>
      <c r="C8177" t="s">
        <v>464</v>
      </c>
      <c r="D8177">
        <v>12</v>
      </c>
      <c r="E8177">
        <v>47043115.234375</v>
      </c>
      <c r="F8177">
        <v>47072363.28125</v>
      </c>
      <c r="G8177">
        <v>47057739.2578125</v>
      </c>
      <c r="H8177">
        <v>48317571.845976926</v>
      </c>
      <c r="I8177">
        <v>3.7282317223692342E-7</v>
      </c>
      <c r="J8177">
        <v>6.9582577980931486E-6</v>
      </c>
      <c r="K8177">
        <v>3.7176197166773601</v>
      </c>
      <c r="L8177">
        <v>2.6772059347395651</v>
      </c>
      <c r="M8177">
        <v>0</v>
      </c>
    </row>
    <row r="8178" spans="1:15" x14ac:dyDescent="0.15">
      <c r="A8178">
        <v>409</v>
      </c>
      <c r="B8178" t="s">
        <v>405</v>
      </c>
      <c r="C8178" t="s">
        <v>464</v>
      </c>
      <c r="D8178">
        <v>13</v>
      </c>
      <c r="E8178">
        <v>47043115.234375</v>
      </c>
      <c r="F8178">
        <v>47057739.2578125</v>
      </c>
      <c r="G8178">
        <v>47050427.24609375</v>
      </c>
      <c r="H8178">
        <v>46858555.838542841</v>
      </c>
      <c r="I8178">
        <v>3.6284628102650176E-7</v>
      </c>
      <c r="J8178">
        <v>6.9482809068827269E-6</v>
      </c>
      <c r="K8178">
        <v>3.6053610399898135</v>
      </c>
      <c r="L8178">
        <v>-0.40779950104882051</v>
      </c>
      <c r="M8178">
        <v>0</v>
      </c>
    </row>
    <row r="8179" spans="1:15" x14ac:dyDescent="0.15">
      <c r="A8179">
        <v>409</v>
      </c>
      <c r="B8179" t="s">
        <v>405</v>
      </c>
      <c r="C8179" t="s">
        <v>465</v>
      </c>
      <c r="D8179">
        <v>13</v>
      </c>
      <c r="E8179">
        <v>47043115.234375</v>
      </c>
      <c r="F8179">
        <v>47057739.2578125</v>
      </c>
      <c r="G8179">
        <v>47050427.24609375</v>
      </c>
      <c r="H8179">
        <v>46858555.838542841</v>
      </c>
      <c r="I8179">
        <v>3.6284628102650176E-7</v>
      </c>
      <c r="J8179">
        <v>6.9482809068827269E-6</v>
      </c>
      <c r="K8179">
        <v>3.6053610399898135</v>
      </c>
      <c r="L8179">
        <v>-0.40779950104882051</v>
      </c>
      <c r="M8179">
        <v>0</v>
      </c>
      <c r="N8179" t="s">
        <v>466</v>
      </c>
      <c r="O8179" t="s">
        <v>467</v>
      </c>
    </row>
    <row r="8180" spans="1:15" x14ac:dyDescent="0.15">
      <c r="A8180">
        <v>410</v>
      </c>
      <c r="B8180" t="s">
        <v>406</v>
      </c>
      <c r="C8180" t="s">
        <v>461</v>
      </c>
      <c r="D8180">
        <v>0</v>
      </c>
      <c r="E8180">
        <v>100000</v>
      </c>
      <c r="F8180">
        <v>12000000</v>
      </c>
      <c r="G8180">
        <v>100000</v>
      </c>
      <c r="H8180">
        <v>83433288536.41153</v>
      </c>
      <c r="I8180">
        <v>7.4662968821417254E-5</v>
      </c>
      <c r="J8180">
        <v>8.0161962755835131E-5</v>
      </c>
      <c r="K8180">
        <v>16634.100271382842</v>
      </c>
      <c r="L8180">
        <v>83433188.536411524</v>
      </c>
      <c r="M8180">
        <v>0</v>
      </c>
      <c r="O8180" t="s">
        <v>462</v>
      </c>
    </row>
    <row r="8181" spans="1:15" x14ac:dyDescent="0.15">
      <c r="A8181">
        <v>410</v>
      </c>
      <c r="B8181" t="s">
        <v>406</v>
      </c>
      <c r="C8181" t="s">
        <v>465</v>
      </c>
      <c r="D8181">
        <v>0</v>
      </c>
      <c r="E8181">
        <v>100000</v>
      </c>
      <c r="F8181">
        <v>12000000</v>
      </c>
      <c r="G8181">
        <v>100000</v>
      </c>
      <c r="H8181">
        <v>83433288536.41153</v>
      </c>
      <c r="I8181">
        <v>7.4662968821417254E-5</v>
      </c>
      <c r="J8181">
        <v>8.0161962755835131E-5</v>
      </c>
      <c r="K8181">
        <v>16634.100271382842</v>
      </c>
      <c r="L8181">
        <v>83433188.536411524</v>
      </c>
      <c r="M8181">
        <v>0</v>
      </c>
      <c r="N8181" t="s">
        <v>469</v>
      </c>
      <c r="O8181" t="s">
        <v>470</v>
      </c>
    </row>
    <row r="8182" spans="1:15" x14ac:dyDescent="0.15">
      <c r="A8182">
        <v>411</v>
      </c>
      <c r="B8182" t="s">
        <v>407</v>
      </c>
      <c r="C8182" t="s">
        <v>461</v>
      </c>
      <c r="D8182">
        <v>0</v>
      </c>
      <c r="E8182">
        <v>100000</v>
      </c>
      <c r="F8182">
        <v>12000000</v>
      </c>
      <c r="G8182">
        <v>100000</v>
      </c>
      <c r="H8182">
        <v>-57596.272662400945</v>
      </c>
      <c r="I8182">
        <v>-4.8817990098612933E-6</v>
      </c>
      <c r="J8182">
        <v>-1.3813895490518165E-6</v>
      </c>
      <c r="K8182">
        <v>-4.5417727852264467E-3</v>
      </c>
      <c r="L8182">
        <v>-157.59627266240093</v>
      </c>
      <c r="M8182">
        <v>0</v>
      </c>
      <c r="O8182" t="s">
        <v>462</v>
      </c>
    </row>
    <row r="8183" spans="1:15" x14ac:dyDescent="0.15">
      <c r="A8183">
        <v>411</v>
      </c>
      <c r="B8183" t="s">
        <v>407</v>
      </c>
      <c r="C8183" t="s">
        <v>461</v>
      </c>
      <c r="D8183">
        <v>0</v>
      </c>
      <c r="E8183">
        <v>100000</v>
      </c>
      <c r="F8183">
        <v>12000000</v>
      </c>
      <c r="G8183">
        <v>12000000</v>
      </c>
      <c r="H8183">
        <v>-196575.06237213025</v>
      </c>
      <c r="I8183">
        <v>-3.5458650070628168E-6</v>
      </c>
      <c r="J8183">
        <v>-4.5455546253339701E-8</v>
      </c>
      <c r="K8183">
        <v>-1.5500990381253528E-2</v>
      </c>
      <c r="L8183">
        <v>-101.63812551976775</v>
      </c>
      <c r="M8183">
        <v>0</v>
      </c>
      <c r="O8183" t="s">
        <v>463</v>
      </c>
    </row>
    <row r="8184" spans="1:15" x14ac:dyDescent="0.15">
      <c r="A8184">
        <v>411</v>
      </c>
      <c r="B8184" t="s">
        <v>407</v>
      </c>
      <c r="C8184" t="s">
        <v>461</v>
      </c>
      <c r="D8184">
        <v>1</v>
      </c>
      <c r="E8184">
        <v>100000</v>
      </c>
      <c r="F8184">
        <v>18000000</v>
      </c>
      <c r="G8184">
        <v>18000000</v>
      </c>
      <c r="H8184">
        <v>-530639.33555296145</v>
      </c>
      <c r="I8184">
        <v>-2.8545960693601518E-6</v>
      </c>
      <c r="J8184">
        <v>6.4581339144932536E-7</v>
      </c>
      <c r="K8184">
        <v>-4.1843737130551679E-2</v>
      </c>
      <c r="L8184">
        <v>-102.94799630862757</v>
      </c>
      <c r="M8184">
        <v>0</v>
      </c>
      <c r="O8184" t="s">
        <v>468</v>
      </c>
    </row>
    <row r="8185" spans="1:15" x14ac:dyDescent="0.15">
      <c r="A8185">
        <v>411</v>
      </c>
      <c r="B8185" t="s">
        <v>407</v>
      </c>
      <c r="C8185" t="s">
        <v>461</v>
      </c>
      <c r="D8185">
        <v>2</v>
      </c>
      <c r="E8185">
        <v>100000</v>
      </c>
      <c r="F8185">
        <v>27000000</v>
      </c>
      <c r="G8185">
        <v>27000000</v>
      </c>
      <c r="H8185">
        <v>-17483019.65864899</v>
      </c>
      <c r="I8185">
        <v>-1.3527152532525343E-6</v>
      </c>
      <c r="J8185">
        <v>2.1476942075569428E-6</v>
      </c>
      <c r="K8185">
        <v>-1.3786291928065357</v>
      </c>
      <c r="L8185">
        <v>-164.75192466166294</v>
      </c>
      <c r="M8185">
        <v>0</v>
      </c>
      <c r="O8185" t="s">
        <v>471</v>
      </c>
    </row>
    <row r="8186" spans="1:15" x14ac:dyDescent="0.15">
      <c r="A8186">
        <v>411</v>
      </c>
      <c r="B8186" t="s">
        <v>407</v>
      </c>
      <c r="C8186" t="s">
        <v>461</v>
      </c>
      <c r="D8186">
        <v>3</v>
      </c>
      <c r="E8186">
        <v>100000</v>
      </c>
      <c r="F8186">
        <v>40500000</v>
      </c>
      <c r="G8186">
        <v>40500000</v>
      </c>
      <c r="H8186">
        <v>58310697796.900276</v>
      </c>
      <c r="I8186">
        <v>3.3225897538546091E-5</v>
      </c>
      <c r="J8186">
        <v>3.6726306999355571E-5</v>
      </c>
      <c r="K8186">
        <v>4598.1090112174907</v>
      </c>
      <c r="L8186">
        <v>143877.03159728463</v>
      </c>
      <c r="M8186">
        <v>0</v>
      </c>
      <c r="O8186" t="s">
        <v>472</v>
      </c>
    </row>
    <row r="8187" spans="1:15" x14ac:dyDescent="0.15">
      <c r="A8187">
        <v>411</v>
      </c>
      <c r="B8187" t="s">
        <v>407</v>
      </c>
      <c r="C8187" t="s">
        <v>464</v>
      </c>
      <c r="D8187">
        <v>1</v>
      </c>
      <c r="E8187">
        <v>100000</v>
      </c>
      <c r="F8187">
        <v>40500000</v>
      </c>
      <c r="G8187">
        <v>20300000</v>
      </c>
      <c r="H8187">
        <v>-873914.15338383103</v>
      </c>
      <c r="I8187">
        <v>-2.5860400449422313E-6</v>
      </c>
      <c r="J8187">
        <v>9.143694158672459E-7</v>
      </c>
      <c r="K8187">
        <v>-6.8912784369359895E-2</v>
      </c>
      <c r="L8187">
        <v>-104.30499582947699</v>
      </c>
      <c r="M8187">
        <v>0</v>
      </c>
    </row>
    <row r="8188" spans="1:15" x14ac:dyDescent="0.15">
      <c r="A8188">
        <v>411</v>
      </c>
      <c r="B8188" t="s">
        <v>407</v>
      </c>
      <c r="C8188" t="s">
        <v>464</v>
      </c>
      <c r="D8188">
        <v>2</v>
      </c>
      <c r="E8188">
        <v>20300000</v>
      </c>
      <c r="F8188">
        <v>40500000</v>
      </c>
      <c r="G8188">
        <v>30400000</v>
      </c>
      <c r="H8188">
        <v>-15031302.302142877</v>
      </c>
      <c r="I8188">
        <v>-9.6887261014899448E-8</v>
      </c>
      <c r="J8188">
        <v>3.4035221997945777E-6</v>
      </c>
      <c r="K8188">
        <v>-1.1852982244621926</v>
      </c>
      <c r="L8188">
        <v>-149.44507336231209</v>
      </c>
      <c r="M8188">
        <v>0</v>
      </c>
    </row>
    <row r="8189" spans="1:15" x14ac:dyDescent="0.15">
      <c r="A8189">
        <v>411</v>
      </c>
      <c r="B8189" t="s">
        <v>407</v>
      </c>
      <c r="C8189" t="s">
        <v>464</v>
      </c>
      <c r="D8189">
        <v>3</v>
      </c>
      <c r="E8189">
        <v>30400000</v>
      </c>
      <c r="F8189">
        <v>40500000</v>
      </c>
      <c r="G8189">
        <v>35450000</v>
      </c>
      <c r="H8189">
        <v>4023882902.1037478</v>
      </c>
      <c r="I8189">
        <v>4.7970302073084377E-6</v>
      </c>
      <c r="J8189">
        <v>8.2974396681179145E-6</v>
      </c>
      <c r="K8189">
        <v>317.30459300438673</v>
      </c>
      <c r="L8189">
        <v>11250.868553184057</v>
      </c>
      <c r="M8189">
        <v>0</v>
      </c>
    </row>
    <row r="8190" spans="1:15" x14ac:dyDescent="0.15">
      <c r="A8190">
        <v>411</v>
      </c>
      <c r="B8190" t="s">
        <v>407</v>
      </c>
      <c r="C8190" t="s">
        <v>464</v>
      </c>
      <c r="D8190">
        <v>4</v>
      </c>
      <c r="E8190">
        <v>30400000</v>
      </c>
      <c r="F8190">
        <v>35450000</v>
      </c>
      <c r="G8190">
        <v>32925000</v>
      </c>
      <c r="H8190">
        <v>510449674.91967601</v>
      </c>
      <c r="I8190">
        <v>1.3352634896818829E-6</v>
      </c>
      <c r="J8190">
        <v>4.8356729504913601E-6</v>
      </c>
      <c r="K8190">
        <v>40.251674884706496</v>
      </c>
      <c r="L8190">
        <v>1450.3406983133668</v>
      </c>
      <c r="M8190">
        <v>0</v>
      </c>
    </row>
    <row r="8191" spans="1:15" x14ac:dyDescent="0.15">
      <c r="A8191">
        <v>411</v>
      </c>
      <c r="B8191" t="s">
        <v>407</v>
      </c>
      <c r="C8191" t="s">
        <v>464</v>
      </c>
      <c r="D8191">
        <v>5</v>
      </c>
      <c r="E8191">
        <v>30400000</v>
      </c>
      <c r="F8191">
        <v>32925000</v>
      </c>
      <c r="G8191">
        <v>31662500</v>
      </c>
      <c r="H8191">
        <v>142615140.87263682</v>
      </c>
      <c r="I8191">
        <v>5.527629151834367E-7</v>
      </c>
      <c r="J8191">
        <v>4.0531723759929139E-6</v>
      </c>
      <c r="K8191">
        <v>11.245963247885925</v>
      </c>
      <c r="L8191">
        <v>350.42286892265872</v>
      </c>
      <c r="M8191">
        <v>0</v>
      </c>
    </row>
    <row r="8192" spans="1:15" x14ac:dyDescent="0.15">
      <c r="A8192">
        <v>411</v>
      </c>
      <c r="B8192" t="s">
        <v>407</v>
      </c>
      <c r="C8192" t="s">
        <v>464</v>
      </c>
      <c r="D8192">
        <v>6</v>
      </c>
      <c r="E8192">
        <v>30400000</v>
      </c>
      <c r="F8192">
        <v>31662500</v>
      </c>
      <c r="G8192">
        <v>31031250</v>
      </c>
      <c r="H8192">
        <v>43382674.947755389</v>
      </c>
      <c r="I8192">
        <v>2.1285358513424433E-7</v>
      </c>
      <c r="J8192">
        <v>3.7132630459437215E-6</v>
      </c>
      <c r="K8192">
        <v>3.4209549215615351</v>
      </c>
      <c r="L8192">
        <v>39.803182107570237</v>
      </c>
      <c r="M8192">
        <v>0</v>
      </c>
    </row>
    <row r="8193" spans="1:15" x14ac:dyDescent="0.15">
      <c r="A8193">
        <v>411</v>
      </c>
      <c r="B8193" t="s">
        <v>407</v>
      </c>
      <c r="C8193" t="s">
        <v>464</v>
      </c>
      <c r="D8193">
        <v>7</v>
      </c>
      <c r="E8193">
        <v>30400000</v>
      </c>
      <c r="F8193">
        <v>31031250</v>
      </c>
      <c r="G8193">
        <v>30715625</v>
      </c>
      <c r="H8193">
        <v>9730193.3947237357</v>
      </c>
      <c r="I8193">
        <v>5.4425499541149997E-8</v>
      </c>
      <c r="J8193">
        <v>3.5548349603506272E-6</v>
      </c>
      <c r="K8193">
        <v>0.76727756002855563</v>
      </c>
      <c r="L8193">
        <v>-68.321681897328361</v>
      </c>
      <c r="M8193">
        <v>0</v>
      </c>
    </row>
    <row r="8194" spans="1:15" x14ac:dyDescent="0.15">
      <c r="A8194">
        <v>411</v>
      </c>
      <c r="B8194" t="s">
        <v>407</v>
      </c>
      <c r="C8194" t="s">
        <v>464</v>
      </c>
      <c r="D8194">
        <v>8</v>
      </c>
      <c r="E8194">
        <v>30715625</v>
      </c>
      <c r="F8194">
        <v>31031250</v>
      </c>
      <c r="G8194">
        <v>30873437.5</v>
      </c>
      <c r="H8194">
        <v>25365294.559793804</v>
      </c>
      <c r="I8194">
        <v>1.327171215769715E-7</v>
      </c>
      <c r="J8194">
        <v>3.6331265823864487E-6</v>
      </c>
      <c r="K8194">
        <v>2.0001885399110062</v>
      </c>
      <c r="L8194">
        <v>-17.841041964330003</v>
      </c>
      <c r="M8194">
        <v>0</v>
      </c>
    </row>
    <row r="8195" spans="1:15" x14ac:dyDescent="0.15">
      <c r="A8195">
        <v>411</v>
      </c>
      <c r="B8195" t="s">
        <v>407</v>
      </c>
      <c r="C8195" t="s">
        <v>464</v>
      </c>
      <c r="D8195">
        <v>9</v>
      </c>
      <c r="E8195">
        <v>30873437.5</v>
      </c>
      <c r="F8195">
        <v>31031250</v>
      </c>
      <c r="G8195">
        <v>30952343.75</v>
      </c>
      <c r="H8195">
        <v>34066151.093617544</v>
      </c>
      <c r="I8195">
        <v>1.7255196735360045E-7</v>
      </c>
      <c r="J8195">
        <v>3.6729614281630776E-6</v>
      </c>
      <c r="K8195">
        <v>2.6862974074953736</v>
      </c>
      <c r="L8195">
        <v>10.060005047655054</v>
      </c>
      <c r="M8195">
        <v>0</v>
      </c>
    </row>
    <row r="8196" spans="1:15" x14ac:dyDescent="0.15">
      <c r="A8196">
        <v>411</v>
      </c>
      <c r="B8196" t="s">
        <v>407</v>
      </c>
      <c r="C8196" t="s">
        <v>464</v>
      </c>
      <c r="D8196">
        <v>10</v>
      </c>
      <c r="E8196">
        <v>30873437.5</v>
      </c>
      <c r="F8196">
        <v>30952343.75</v>
      </c>
      <c r="G8196">
        <v>30912890.625</v>
      </c>
      <c r="H8196">
        <v>29640033.262668584</v>
      </c>
      <c r="I8196">
        <v>1.5257654818695804E-7</v>
      </c>
      <c r="J8196">
        <v>3.6529860089964352E-6</v>
      </c>
      <c r="K8196">
        <v>2.3372744485508026</v>
      </c>
      <c r="L8196">
        <v>-4.1175617569132346</v>
      </c>
      <c r="M8196">
        <v>0</v>
      </c>
    </row>
    <row r="8197" spans="1:15" x14ac:dyDescent="0.15">
      <c r="A8197">
        <v>411</v>
      </c>
      <c r="B8197" t="s">
        <v>407</v>
      </c>
      <c r="C8197" t="s">
        <v>464</v>
      </c>
      <c r="D8197">
        <v>11</v>
      </c>
      <c r="E8197">
        <v>30912890.625</v>
      </c>
      <c r="F8197">
        <v>30952343.75</v>
      </c>
      <c r="G8197">
        <v>30932617.1875</v>
      </c>
      <c r="H8197">
        <v>31833984.823547982</v>
      </c>
      <c r="I8197">
        <v>1.6254959247471245E-7</v>
      </c>
      <c r="J8197">
        <v>3.6629590532841896E-6</v>
      </c>
      <c r="K8197">
        <v>2.510279211371365</v>
      </c>
      <c r="L8197">
        <v>2.9139714579735858</v>
      </c>
      <c r="M8197">
        <v>0</v>
      </c>
    </row>
    <row r="8198" spans="1:15" x14ac:dyDescent="0.15">
      <c r="A8198">
        <v>411</v>
      </c>
      <c r="B8198" t="s">
        <v>407</v>
      </c>
      <c r="C8198" t="s">
        <v>464</v>
      </c>
      <c r="D8198">
        <v>12</v>
      </c>
      <c r="E8198">
        <v>30912890.625</v>
      </c>
      <c r="F8198">
        <v>30932617.1875</v>
      </c>
      <c r="G8198">
        <v>30922753.90625</v>
      </c>
      <c r="H8198">
        <v>30732245.430637602</v>
      </c>
      <c r="I8198">
        <v>1.57559379037832E-7</v>
      </c>
      <c r="J8198">
        <v>3.6579688398473092E-6</v>
      </c>
      <c r="K8198">
        <v>2.4234011937527216</v>
      </c>
      <c r="L8198">
        <v>-0.6160786202612224</v>
      </c>
      <c r="M8198">
        <v>0</v>
      </c>
    </row>
    <row r="8199" spans="1:15" x14ac:dyDescent="0.15">
      <c r="A8199">
        <v>411</v>
      </c>
      <c r="B8199" t="s">
        <v>407</v>
      </c>
      <c r="C8199" t="s">
        <v>465</v>
      </c>
      <c r="D8199">
        <v>12</v>
      </c>
      <c r="E8199">
        <v>30912890.625</v>
      </c>
      <c r="F8199">
        <v>30932617.1875</v>
      </c>
      <c r="G8199">
        <v>30922753.90625</v>
      </c>
      <c r="H8199">
        <v>30732245.430637602</v>
      </c>
      <c r="I8199">
        <v>1.57559379037832E-7</v>
      </c>
      <c r="J8199">
        <v>3.6579688398473092E-6</v>
      </c>
      <c r="K8199">
        <v>2.4234011937527216</v>
      </c>
      <c r="L8199">
        <v>-0.6160786202612224</v>
      </c>
      <c r="M8199">
        <v>0</v>
      </c>
      <c r="N8199" t="s">
        <v>466</v>
      </c>
      <c r="O8199" t="s">
        <v>467</v>
      </c>
    </row>
    <row r="8200" spans="1:15" x14ac:dyDescent="0.15">
      <c r="A8200">
        <v>412</v>
      </c>
      <c r="B8200" t="s">
        <v>408</v>
      </c>
      <c r="C8200" t="s">
        <v>461</v>
      </c>
      <c r="D8200">
        <v>0</v>
      </c>
      <c r="E8200">
        <v>100000</v>
      </c>
      <c r="F8200">
        <v>12000000</v>
      </c>
      <c r="G8200">
        <v>100000</v>
      </c>
      <c r="H8200">
        <v>15305.354497239779</v>
      </c>
      <c r="I8200">
        <v>-1.0479361280696847E-4</v>
      </c>
      <c r="J8200">
        <v>-2.6647200397404587E-5</v>
      </c>
      <c r="K8200">
        <v>5.9240207218644279E-3</v>
      </c>
      <c r="L8200">
        <v>-84.694645502760224</v>
      </c>
      <c r="M8200">
        <v>0</v>
      </c>
      <c r="O8200" t="s">
        <v>462</v>
      </c>
    </row>
    <row r="8201" spans="1:15" x14ac:dyDescent="0.15">
      <c r="A8201">
        <v>412</v>
      </c>
      <c r="B8201" t="s">
        <v>408</v>
      </c>
      <c r="C8201" t="s">
        <v>461</v>
      </c>
      <c r="D8201">
        <v>0</v>
      </c>
      <c r="E8201">
        <v>100000</v>
      </c>
      <c r="F8201">
        <v>12000000</v>
      </c>
      <c r="G8201">
        <v>12000000</v>
      </c>
      <c r="H8201">
        <v>2.4185227649171229E+17</v>
      </c>
      <c r="I8201">
        <v>536.87084385358764</v>
      </c>
      <c r="J8201">
        <v>536.87092200000006</v>
      </c>
      <c r="K8201">
        <v>93610239333.259064</v>
      </c>
      <c r="L8201">
        <v>2015435637330.9358</v>
      </c>
      <c r="M8201">
        <v>5</v>
      </c>
      <c r="O8201" t="s">
        <v>463</v>
      </c>
    </row>
    <row r="8202" spans="1:15" x14ac:dyDescent="0.15">
      <c r="A8202">
        <v>412</v>
      </c>
      <c r="B8202" t="s">
        <v>408</v>
      </c>
      <c r="C8202" t="s">
        <v>464</v>
      </c>
      <c r="D8202">
        <v>1</v>
      </c>
      <c r="E8202">
        <v>100000</v>
      </c>
      <c r="F8202">
        <v>12000000</v>
      </c>
      <c r="G8202">
        <v>6050000</v>
      </c>
      <c r="H8202">
        <v>2.4185227649171229E+17</v>
      </c>
      <c r="I8202">
        <v>536.87084385358764</v>
      </c>
      <c r="J8202">
        <v>536.87092200000006</v>
      </c>
      <c r="K8202">
        <v>93610239333.259064</v>
      </c>
      <c r="L8202">
        <v>3997558289019.2114</v>
      </c>
      <c r="M8202">
        <v>5</v>
      </c>
    </row>
    <row r="8203" spans="1:15" x14ac:dyDescent="0.15">
      <c r="A8203">
        <v>412</v>
      </c>
      <c r="B8203" t="s">
        <v>408</v>
      </c>
      <c r="C8203" t="s">
        <v>464</v>
      </c>
      <c r="D8203">
        <v>2</v>
      </c>
      <c r="E8203">
        <v>100000</v>
      </c>
      <c r="F8203">
        <v>6050000</v>
      </c>
      <c r="G8203">
        <v>3075000</v>
      </c>
      <c r="H8203">
        <v>-109803.87485850746</v>
      </c>
      <c r="I8203">
        <v>-6.7559467509116159E-5</v>
      </c>
      <c r="J8203">
        <v>1.0586944900447738E-5</v>
      </c>
      <c r="K8203">
        <v>-4.2500187115569042E-2</v>
      </c>
      <c r="L8203">
        <v>-103.57085771897586</v>
      </c>
      <c r="M8203">
        <v>0</v>
      </c>
    </row>
    <row r="8204" spans="1:15" x14ac:dyDescent="0.15">
      <c r="A8204">
        <v>412</v>
      </c>
      <c r="B8204" t="s">
        <v>408</v>
      </c>
      <c r="C8204" t="s">
        <v>464</v>
      </c>
      <c r="D8204">
        <v>3</v>
      </c>
      <c r="E8204">
        <v>3075000</v>
      </c>
      <c r="F8204">
        <v>6050000</v>
      </c>
      <c r="G8204">
        <v>4562500</v>
      </c>
      <c r="H8204">
        <v>6187039637862.2949</v>
      </c>
      <c r="I8204">
        <v>6.2186680641035455E-2</v>
      </c>
      <c r="J8204">
        <v>6.2264827053445021E-2</v>
      </c>
      <c r="K8204">
        <v>2394727.3503728905</v>
      </c>
      <c r="L8204">
        <v>135606248.22711879</v>
      </c>
      <c r="M8204">
        <v>0</v>
      </c>
    </row>
    <row r="8205" spans="1:15" x14ac:dyDescent="0.15">
      <c r="A8205">
        <v>412</v>
      </c>
      <c r="B8205" t="s">
        <v>408</v>
      </c>
      <c r="C8205" t="s">
        <v>464</v>
      </c>
      <c r="D8205">
        <v>4</v>
      </c>
      <c r="E8205">
        <v>3075000</v>
      </c>
      <c r="F8205">
        <v>4562500</v>
      </c>
      <c r="G8205">
        <v>3818750</v>
      </c>
      <c r="H8205">
        <v>9087282861.5973129</v>
      </c>
      <c r="I8205">
        <v>3.4675243002781981E-4</v>
      </c>
      <c r="J8205">
        <v>4.2489884243738368E-4</v>
      </c>
      <c r="K8205">
        <v>3517.2822679314245</v>
      </c>
      <c r="L8205">
        <v>237864.85398618167</v>
      </c>
      <c r="M8205">
        <v>0</v>
      </c>
    </row>
    <row r="8206" spans="1:15" x14ac:dyDescent="0.15">
      <c r="A8206">
        <v>412</v>
      </c>
      <c r="B8206" t="s">
        <v>408</v>
      </c>
      <c r="C8206" t="s">
        <v>464</v>
      </c>
      <c r="D8206">
        <v>5</v>
      </c>
      <c r="E8206">
        <v>3075000</v>
      </c>
      <c r="F8206">
        <v>3818750</v>
      </c>
      <c r="G8206">
        <v>3446875</v>
      </c>
      <c r="H8206">
        <v>-14842254.347686293</v>
      </c>
      <c r="I8206">
        <v>-3.8937789646508917E-5</v>
      </c>
      <c r="J8206">
        <v>3.9208622763054973E-5</v>
      </c>
      <c r="K8206">
        <v>-5.7447752896368947</v>
      </c>
      <c r="L8206">
        <v>-530.60030745780728</v>
      </c>
      <c r="M8206">
        <v>0</v>
      </c>
    </row>
    <row r="8207" spans="1:15" x14ac:dyDescent="0.15">
      <c r="A8207">
        <v>412</v>
      </c>
      <c r="B8207" t="s">
        <v>408</v>
      </c>
      <c r="C8207" t="s">
        <v>464</v>
      </c>
      <c r="D8207">
        <v>6</v>
      </c>
      <c r="E8207">
        <v>3446875</v>
      </c>
      <c r="F8207">
        <v>3818750</v>
      </c>
      <c r="G8207">
        <v>3632812.5</v>
      </c>
      <c r="H8207">
        <v>783900246.04804409</v>
      </c>
      <c r="I8207">
        <v>4.9902429547980611E-5</v>
      </c>
      <c r="J8207">
        <v>1.280488419575445E-4</v>
      </c>
      <c r="K8207">
        <v>303.41285478233931</v>
      </c>
      <c r="L8207">
        <v>21478.329353580568</v>
      </c>
      <c r="M8207">
        <v>0</v>
      </c>
    </row>
    <row r="8208" spans="1:15" x14ac:dyDescent="0.15">
      <c r="A8208">
        <v>412</v>
      </c>
      <c r="B8208" t="s">
        <v>408</v>
      </c>
      <c r="C8208" t="s">
        <v>464</v>
      </c>
      <c r="D8208">
        <v>7</v>
      </c>
      <c r="E8208">
        <v>3446875</v>
      </c>
      <c r="F8208">
        <v>3632812.5</v>
      </c>
      <c r="G8208">
        <v>3539843.75</v>
      </c>
      <c r="H8208">
        <v>-77318638.314415753</v>
      </c>
      <c r="I8208">
        <v>-7.4260390216934351E-6</v>
      </c>
      <c r="J8208">
        <v>7.0720373387870455E-5</v>
      </c>
      <c r="K8208">
        <v>-29.92659958601703</v>
      </c>
      <c r="L8208">
        <v>-2284.2387341084122</v>
      </c>
      <c r="M8208">
        <v>0</v>
      </c>
    </row>
    <row r="8209" spans="1:15" x14ac:dyDescent="0.15">
      <c r="A8209">
        <v>412</v>
      </c>
      <c r="B8209" t="s">
        <v>408</v>
      </c>
      <c r="C8209" t="s">
        <v>464</v>
      </c>
      <c r="D8209">
        <v>8</v>
      </c>
      <c r="E8209">
        <v>3539843.75</v>
      </c>
      <c r="F8209">
        <v>3632812.5</v>
      </c>
      <c r="G8209">
        <v>3586328.125</v>
      </c>
      <c r="H8209">
        <v>223050134.96617791</v>
      </c>
      <c r="I8209">
        <v>1.6968257925973051E-5</v>
      </c>
      <c r="J8209">
        <v>9.5114670335536941E-5</v>
      </c>
      <c r="K8209">
        <v>86.332768168982483</v>
      </c>
      <c r="L8209">
        <v>6119.4569819563822</v>
      </c>
      <c r="M8209">
        <v>0</v>
      </c>
    </row>
    <row r="8210" spans="1:15" x14ac:dyDescent="0.15">
      <c r="A8210">
        <v>412</v>
      </c>
      <c r="B8210" t="s">
        <v>408</v>
      </c>
      <c r="C8210" t="s">
        <v>464</v>
      </c>
      <c r="D8210">
        <v>9</v>
      </c>
      <c r="E8210">
        <v>3539843.75</v>
      </c>
      <c r="F8210">
        <v>3586328.125</v>
      </c>
      <c r="G8210">
        <v>3563085.9375</v>
      </c>
      <c r="H8210">
        <v>45599488.847133815</v>
      </c>
      <c r="I8210">
        <v>3.8600898665091117E-6</v>
      </c>
      <c r="J8210">
        <v>8.2006502276073002E-5</v>
      </c>
      <c r="K8210">
        <v>17.649530227187043</v>
      </c>
      <c r="L8210">
        <v>1179.7751625134306</v>
      </c>
      <c r="M8210">
        <v>0</v>
      </c>
    </row>
    <row r="8211" spans="1:15" x14ac:dyDescent="0.15">
      <c r="A8211">
        <v>412</v>
      </c>
      <c r="B8211" t="s">
        <v>408</v>
      </c>
      <c r="C8211" t="s">
        <v>464</v>
      </c>
      <c r="D8211">
        <v>10</v>
      </c>
      <c r="E8211">
        <v>3539843.75</v>
      </c>
      <c r="F8211">
        <v>3563085.9375</v>
      </c>
      <c r="G8211">
        <v>3551464.84375</v>
      </c>
      <c r="H8211">
        <v>-22182403.85523513</v>
      </c>
      <c r="I8211">
        <v>-1.9941981009974743E-6</v>
      </c>
      <c r="J8211">
        <v>7.6152214308566416E-5</v>
      </c>
      <c r="K8211">
        <v>-8.5858200881839775</v>
      </c>
      <c r="L8211">
        <v>-724.59871718208194</v>
      </c>
      <c r="M8211">
        <v>0</v>
      </c>
    </row>
    <row r="8212" spans="1:15" x14ac:dyDescent="0.15">
      <c r="A8212">
        <v>412</v>
      </c>
      <c r="B8212" t="s">
        <v>408</v>
      </c>
      <c r="C8212" t="s">
        <v>464</v>
      </c>
      <c r="D8212">
        <v>11</v>
      </c>
      <c r="E8212">
        <v>3551464.84375</v>
      </c>
      <c r="F8212">
        <v>3563085.9375</v>
      </c>
      <c r="G8212">
        <v>3557275.390625</v>
      </c>
      <c r="H8212">
        <v>10072713.826286262</v>
      </c>
      <c r="I8212">
        <v>8.7812766211060628E-7</v>
      </c>
      <c r="J8212">
        <v>7.9024540071674496E-5</v>
      </c>
      <c r="K8212">
        <v>3.8986986837247981</v>
      </c>
      <c r="L8212">
        <v>183.15811176251168</v>
      </c>
      <c r="M8212">
        <v>0</v>
      </c>
    </row>
    <row r="8213" spans="1:15" x14ac:dyDescent="0.15">
      <c r="A8213">
        <v>412</v>
      </c>
      <c r="B8213" t="s">
        <v>408</v>
      </c>
      <c r="C8213" t="s">
        <v>464</v>
      </c>
      <c r="D8213">
        <v>12</v>
      </c>
      <c r="E8213">
        <v>3551464.84375</v>
      </c>
      <c r="F8213">
        <v>3557275.390625</v>
      </c>
      <c r="G8213">
        <v>3554370.1171875</v>
      </c>
      <c r="H8213">
        <v>-6456489.3856789796</v>
      </c>
      <c r="I8213">
        <v>-5.7148647257805976E-7</v>
      </c>
      <c r="J8213">
        <v>7.757492593698583E-5</v>
      </c>
      <c r="K8213">
        <v>-2.4990193411173749</v>
      </c>
      <c r="L8213">
        <v>-281.64932668260974</v>
      </c>
      <c r="M8213">
        <v>0</v>
      </c>
    </row>
    <row r="8214" spans="1:15" x14ac:dyDescent="0.15">
      <c r="A8214">
        <v>412</v>
      </c>
      <c r="B8214" t="s">
        <v>408</v>
      </c>
      <c r="C8214" t="s">
        <v>464</v>
      </c>
      <c r="D8214">
        <v>13</v>
      </c>
      <c r="E8214">
        <v>3554370.1171875</v>
      </c>
      <c r="F8214">
        <v>3557275.390625</v>
      </c>
      <c r="G8214">
        <v>3555822.75390625</v>
      </c>
      <c r="H8214">
        <v>1706797.4227675674</v>
      </c>
      <c r="I8214">
        <v>1.4992493843087431E-7</v>
      </c>
      <c r="J8214">
        <v>7.8296337347994764E-5</v>
      </c>
      <c r="K8214">
        <v>0.66062522774780175</v>
      </c>
      <c r="L8214">
        <v>-51.999929667681982</v>
      </c>
      <c r="M8214">
        <v>0</v>
      </c>
    </row>
    <row r="8215" spans="1:15" x14ac:dyDescent="0.15">
      <c r="A8215">
        <v>412</v>
      </c>
      <c r="B8215" t="s">
        <v>408</v>
      </c>
      <c r="C8215" t="s">
        <v>464</v>
      </c>
      <c r="D8215">
        <v>14</v>
      </c>
      <c r="E8215">
        <v>3555822.75390625</v>
      </c>
      <c r="F8215">
        <v>3557275.390625</v>
      </c>
      <c r="G8215">
        <v>3556549.072265625</v>
      </c>
      <c r="H8215">
        <v>5864346.7568993298</v>
      </c>
      <c r="I8215">
        <v>5.1317632906658231E-7</v>
      </c>
      <c r="J8215">
        <v>7.8659588738630472E-5</v>
      </c>
      <c r="K8215">
        <v>2.2698273152925212</v>
      </c>
      <c r="L8215">
        <v>64.888678259219702</v>
      </c>
      <c r="M8215">
        <v>0</v>
      </c>
    </row>
    <row r="8216" spans="1:15" x14ac:dyDescent="0.15">
      <c r="A8216">
        <v>412</v>
      </c>
      <c r="B8216" t="s">
        <v>408</v>
      </c>
      <c r="C8216" t="s">
        <v>464</v>
      </c>
      <c r="D8216">
        <v>15</v>
      </c>
      <c r="E8216">
        <v>3555822.75390625</v>
      </c>
      <c r="F8216">
        <v>3556549.072265625</v>
      </c>
      <c r="G8216">
        <v>3556185.9130859375</v>
      </c>
      <c r="H8216">
        <v>3779176.8914298951</v>
      </c>
      <c r="I8216">
        <v>3.3133364080227632E-7</v>
      </c>
      <c r="J8216">
        <v>7.8477746050366166E-5</v>
      </c>
      <c r="K8216">
        <v>1.4627509751871091</v>
      </c>
      <c r="L8216">
        <v>6.2705095794739698</v>
      </c>
      <c r="M8216">
        <v>0</v>
      </c>
    </row>
    <row r="8217" spans="1:15" x14ac:dyDescent="0.15">
      <c r="A8217">
        <v>412</v>
      </c>
      <c r="B8217" t="s">
        <v>408</v>
      </c>
      <c r="C8217" t="s">
        <v>464</v>
      </c>
      <c r="D8217">
        <v>16</v>
      </c>
      <c r="E8217">
        <v>3555822.75390625</v>
      </c>
      <c r="F8217">
        <v>3556185.9130859375</v>
      </c>
      <c r="G8217">
        <v>3556004.3334960938</v>
      </c>
      <c r="H8217">
        <v>2741495.7227916722</v>
      </c>
      <c r="I8217">
        <v>2.4058434001788533E-7</v>
      </c>
      <c r="J8217">
        <v>7.8386996749581775E-5</v>
      </c>
      <c r="K8217">
        <v>1.0611108337052542</v>
      </c>
      <c r="L8217">
        <v>-22.90516361389345</v>
      </c>
      <c r="M8217">
        <v>0</v>
      </c>
    </row>
    <row r="8218" spans="1:15" x14ac:dyDescent="0.15">
      <c r="A8218">
        <v>412</v>
      </c>
      <c r="B8218" t="s">
        <v>408</v>
      </c>
      <c r="C8218" t="s">
        <v>464</v>
      </c>
      <c r="D8218">
        <v>17</v>
      </c>
      <c r="E8218">
        <v>3556004.3334960938</v>
      </c>
      <c r="F8218">
        <v>3556185.9130859375</v>
      </c>
      <c r="G8218">
        <v>3556095.1232910156</v>
      </c>
      <c r="H8218">
        <v>3259966.9693323178</v>
      </c>
      <c r="I8218">
        <v>2.8594806680584911E-7</v>
      </c>
      <c r="J8218">
        <v>7.8432360476369739E-5</v>
      </c>
      <c r="K8218">
        <v>1.2617879502497666</v>
      </c>
      <c r="L8218">
        <v>-8.3273406276220108</v>
      </c>
      <c r="M8218">
        <v>0</v>
      </c>
    </row>
    <row r="8219" spans="1:15" x14ac:dyDescent="0.15">
      <c r="A8219">
        <v>412</v>
      </c>
      <c r="B8219" t="s">
        <v>408</v>
      </c>
      <c r="C8219" t="s">
        <v>464</v>
      </c>
      <c r="D8219">
        <v>18</v>
      </c>
      <c r="E8219">
        <v>3556095.1232910156</v>
      </c>
      <c r="F8219">
        <v>3556185.9130859375</v>
      </c>
      <c r="G8219">
        <v>3556140.5181884766</v>
      </c>
      <c r="H8219">
        <v>3519433.43691228</v>
      </c>
      <c r="I8219">
        <v>3.0863408864022126E-7</v>
      </c>
      <c r="J8219">
        <v>7.8455046498204111E-5</v>
      </c>
      <c r="K8219">
        <v>1.3622158580679009</v>
      </c>
      <c r="L8219">
        <v>-1.0322168398141751</v>
      </c>
      <c r="M8219">
        <v>0</v>
      </c>
    </row>
    <row r="8220" spans="1:15" x14ac:dyDescent="0.15">
      <c r="A8220">
        <v>412</v>
      </c>
      <c r="B8220" t="s">
        <v>408</v>
      </c>
      <c r="C8220" t="s">
        <v>464</v>
      </c>
      <c r="D8220">
        <v>19</v>
      </c>
      <c r="E8220">
        <v>3556140.5181884766</v>
      </c>
      <c r="F8220">
        <v>3556185.9130859375</v>
      </c>
      <c r="G8220">
        <v>3556163.215637207</v>
      </c>
      <c r="H8220">
        <v>3649280.3824678636</v>
      </c>
      <c r="I8220">
        <v>3.1998303430507541E-7</v>
      </c>
      <c r="J8220">
        <v>7.8466395443868965E-5</v>
      </c>
      <c r="K8220">
        <v>1.4124738247344555</v>
      </c>
      <c r="L8220">
        <v>2.6184728085932774</v>
      </c>
      <c r="M8220">
        <v>0</v>
      </c>
    </row>
    <row r="8221" spans="1:15" x14ac:dyDescent="0.15">
      <c r="A8221">
        <v>412</v>
      </c>
      <c r="B8221" t="s">
        <v>408</v>
      </c>
      <c r="C8221" t="s">
        <v>464</v>
      </c>
      <c r="D8221">
        <v>20</v>
      </c>
      <c r="E8221">
        <v>3556140.5181884766</v>
      </c>
      <c r="F8221">
        <v>3556163.215637207</v>
      </c>
      <c r="G8221">
        <v>3556151.8669128418</v>
      </c>
      <c r="H8221">
        <v>3584429.554037693</v>
      </c>
      <c r="I8221">
        <v>3.1431524463741212E-7</v>
      </c>
      <c r="J8221">
        <v>7.8460727654201302E-5</v>
      </c>
      <c r="K8221">
        <v>1.3873729587911223</v>
      </c>
      <c r="L8221">
        <v>0.79517658927765422</v>
      </c>
      <c r="M8221">
        <v>0</v>
      </c>
    </row>
    <row r="8222" spans="1:15" x14ac:dyDescent="0.15">
      <c r="A8222">
        <v>412</v>
      </c>
      <c r="B8222" t="s">
        <v>408</v>
      </c>
      <c r="C8222" t="s">
        <v>465</v>
      </c>
      <c r="D8222">
        <v>20</v>
      </c>
      <c r="E8222">
        <v>3556140.5181884766</v>
      </c>
      <c r="F8222">
        <v>3556163.215637207</v>
      </c>
      <c r="G8222">
        <v>3556151.8669128418</v>
      </c>
      <c r="H8222">
        <v>3584429.554037693</v>
      </c>
      <c r="I8222">
        <v>3.1431524463741212E-7</v>
      </c>
      <c r="J8222">
        <v>7.8460727654201302E-5</v>
      </c>
      <c r="K8222">
        <v>1.3873729587911223</v>
      </c>
      <c r="L8222">
        <v>0.79517658927765422</v>
      </c>
      <c r="M8222">
        <v>0</v>
      </c>
      <c r="N8222" t="s">
        <v>466</v>
      </c>
      <c r="O8222" t="s">
        <v>467</v>
      </c>
    </row>
    <row r="8223" spans="1:15" x14ac:dyDescent="0.15">
      <c r="A8223">
        <v>413</v>
      </c>
      <c r="B8223" t="s">
        <v>409</v>
      </c>
      <c r="C8223" t="s">
        <v>461</v>
      </c>
      <c r="D8223">
        <v>0</v>
      </c>
      <c r="E8223">
        <v>100000</v>
      </c>
      <c r="F8223">
        <v>12000000</v>
      </c>
      <c r="G8223">
        <v>100000</v>
      </c>
      <c r="H8223">
        <v>22368.984783862365</v>
      </c>
      <c r="I8223">
        <v>-8.0772288418515747E-5</v>
      </c>
      <c r="J8223">
        <v>-1.6065902729968068E-5</v>
      </c>
      <c r="K8223">
        <v>8.6474786696266494E-3</v>
      </c>
      <c r="L8223">
        <v>-77.631015216137641</v>
      </c>
      <c r="M8223">
        <v>0</v>
      </c>
      <c r="O8223" t="s">
        <v>462</v>
      </c>
    </row>
    <row r="8224" spans="1:15" x14ac:dyDescent="0.15">
      <c r="A8224">
        <v>413</v>
      </c>
      <c r="B8224" t="s">
        <v>409</v>
      </c>
      <c r="C8224" t="s">
        <v>461</v>
      </c>
      <c r="D8224">
        <v>0</v>
      </c>
      <c r="E8224">
        <v>100000</v>
      </c>
      <c r="F8224">
        <v>12000000</v>
      </c>
      <c r="G8224">
        <v>12000000</v>
      </c>
      <c r="H8224">
        <v>3.2424523644839994E+17</v>
      </c>
      <c r="I8224">
        <v>536.87085729361434</v>
      </c>
      <c r="J8224">
        <v>536.87092200000006</v>
      </c>
      <c r="K8224">
        <v>125347832859.11148</v>
      </c>
      <c r="L8224">
        <v>2702043636969.9995</v>
      </c>
      <c r="M8224">
        <v>5</v>
      </c>
      <c r="O8224" t="s">
        <v>463</v>
      </c>
    </row>
    <row r="8225" spans="1:13" x14ac:dyDescent="0.15">
      <c r="A8225">
        <v>413</v>
      </c>
      <c r="B8225" t="s">
        <v>409</v>
      </c>
      <c r="C8225" t="s">
        <v>464</v>
      </c>
      <c r="D8225">
        <v>1</v>
      </c>
      <c r="E8225">
        <v>100000</v>
      </c>
      <c r="F8225">
        <v>12000000</v>
      </c>
      <c r="G8225">
        <v>6050000</v>
      </c>
      <c r="H8225">
        <v>3.2424523644839994E+17</v>
      </c>
      <c r="I8225">
        <v>536.87085729361434</v>
      </c>
      <c r="J8225">
        <v>536.87092200000006</v>
      </c>
      <c r="K8225">
        <v>125347832859.11148</v>
      </c>
      <c r="L8225">
        <v>5359425395741.3213</v>
      </c>
      <c r="M8225">
        <v>5</v>
      </c>
    </row>
    <row r="8226" spans="1:13" x14ac:dyDescent="0.15">
      <c r="A8226">
        <v>413</v>
      </c>
      <c r="B8226" t="s">
        <v>409</v>
      </c>
      <c r="C8226" t="s">
        <v>464</v>
      </c>
      <c r="D8226">
        <v>2</v>
      </c>
      <c r="E8226">
        <v>100000</v>
      </c>
      <c r="F8226">
        <v>6050000</v>
      </c>
      <c r="G8226">
        <v>3075000</v>
      </c>
      <c r="H8226">
        <v>210067850.88236773</v>
      </c>
      <c r="I8226">
        <v>1.2925631839680419E-5</v>
      </c>
      <c r="J8226">
        <v>7.7632017528228101E-5</v>
      </c>
      <c r="K8226">
        <v>81.208748507446956</v>
      </c>
      <c r="L8226">
        <v>6731.4748254428532</v>
      </c>
      <c r="M8226">
        <v>0</v>
      </c>
    </row>
    <row r="8227" spans="1:13" x14ac:dyDescent="0.15">
      <c r="A8227">
        <v>413</v>
      </c>
      <c r="B8227" t="s">
        <v>409</v>
      </c>
      <c r="C8227" t="s">
        <v>464</v>
      </c>
      <c r="D8227">
        <v>3</v>
      </c>
      <c r="E8227">
        <v>100000</v>
      </c>
      <c r="F8227">
        <v>3075000</v>
      </c>
      <c r="G8227">
        <v>1587500</v>
      </c>
      <c r="H8227">
        <v>53139.892749370352</v>
      </c>
      <c r="I8227">
        <v>-6.6650854853094149E-5</v>
      </c>
      <c r="J8227">
        <v>-1.9444691645464651E-6</v>
      </c>
      <c r="K8227">
        <v>2.0543001548641734E-2</v>
      </c>
      <c r="L8227">
        <v>-96.652605181142022</v>
      </c>
      <c r="M8227">
        <v>0</v>
      </c>
    </row>
    <row r="8228" spans="1:13" x14ac:dyDescent="0.15">
      <c r="A8228">
        <v>413</v>
      </c>
      <c r="B8228" t="s">
        <v>409</v>
      </c>
      <c r="C8228" t="s">
        <v>464</v>
      </c>
      <c r="D8228">
        <v>4</v>
      </c>
      <c r="E8228">
        <v>1587500</v>
      </c>
      <c r="F8228">
        <v>3075000</v>
      </c>
      <c r="G8228">
        <v>2331250</v>
      </c>
      <c r="H8228">
        <v>-89475.187524076217</v>
      </c>
      <c r="I8228">
        <v>-5.8972050295203255E-5</v>
      </c>
      <c r="J8228">
        <v>5.7343353933444259E-6</v>
      </c>
      <c r="K8228">
        <v>-3.4589624118010406E-2</v>
      </c>
      <c r="L8228">
        <v>-103.83807774902203</v>
      </c>
      <c r="M8228">
        <v>0</v>
      </c>
    </row>
    <row r="8229" spans="1:13" x14ac:dyDescent="0.15">
      <c r="A8229">
        <v>413</v>
      </c>
      <c r="B8229" t="s">
        <v>409</v>
      </c>
      <c r="C8229" t="s">
        <v>464</v>
      </c>
      <c r="D8229">
        <v>5</v>
      </c>
      <c r="E8229">
        <v>2331250</v>
      </c>
      <c r="F8229">
        <v>3075000</v>
      </c>
      <c r="G8229">
        <v>2703125</v>
      </c>
      <c r="H8229">
        <v>-260976.22847501119</v>
      </c>
      <c r="I8229">
        <v>-4.9362318832076279E-5</v>
      </c>
      <c r="J8229">
        <v>1.5344066856471399E-5</v>
      </c>
      <c r="K8229">
        <v>-0.10088908329203126</v>
      </c>
      <c r="L8229">
        <v>-109.65461192046284</v>
      </c>
      <c r="M8229">
        <v>0</v>
      </c>
    </row>
    <row r="8230" spans="1:13" x14ac:dyDescent="0.15">
      <c r="A8230">
        <v>413</v>
      </c>
      <c r="B8230" t="s">
        <v>409</v>
      </c>
      <c r="C8230" t="s">
        <v>464</v>
      </c>
      <c r="D8230">
        <v>6</v>
      </c>
      <c r="E8230">
        <v>2703125</v>
      </c>
      <c r="F8230">
        <v>3075000</v>
      </c>
      <c r="G8230">
        <v>2889062.5</v>
      </c>
      <c r="H8230">
        <v>-2293163.9778436022</v>
      </c>
      <c r="I8230">
        <v>-3.8166619116092635E-5</v>
      </c>
      <c r="J8230">
        <v>2.6539766572455051E-5</v>
      </c>
      <c r="K8230">
        <v>-0.88649917624624375</v>
      </c>
      <c r="L8230">
        <v>-179.37398300810739</v>
      </c>
      <c r="M8230">
        <v>0</v>
      </c>
    </row>
    <row r="8231" spans="1:13" x14ac:dyDescent="0.15">
      <c r="A8231">
        <v>413</v>
      </c>
      <c r="B8231" t="s">
        <v>409</v>
      </c>
      <c r="C8231" t="s">
        <v>464</v>
      </c>
      <c r="D8231">
        <v>7</v>
      </c>
      <c r="E8231">
        <v>2889062.5</v>
      </c>
      <c r="F8231">
        <v>3075000</v>
      </c>
      <c r="G8231">
        <v>2982031.25</v>
      </c>
      <c r="H8231">
        <v>-130983840.25859377</v>
      </c>
      <c r="I8231">
        <v>-1.9400003375617511E-5</v>
      </c>
      <c r="J8231">
        <v>4.5306382312930171E-5</v>
      </c>
      <c r="K8231">
        <v>-50.636181107294689</v>
      </c>
      <c r="L8231">
        <v>-4492.4368753209337</v>
      </c>
      <c r="M8231">
        <v>0</v>
      </c>
    </row>
    <row r="8232" spans="1:13" x14ac:dyDescent="0.15">
      <c r="A8232">
        <v>413</v>
      </c>
      <c r="B8232" t="s">
        <v>409</v>
      </c>
      <c r="C8232" t="s">
        <v>464</v>
      </c>
      <c r="D8232">
        <v>8</v>
      </c>
      <c r="E8232">
        <v>2982031.25</v>
      </c>
      <c r="F8232">
        <v>3075000</v>
      </c>
      <c r="G8232">
        <v>3028515.625</v>
      </c>
      <c r="H8232">
        <v>-70981237.245137304</v>
      </c>
      <c r="I8232">
        <v>-5.4290506831157837E-6</v>
      </c>
      <c r="J8232">
        <v>5.9277335005431898E-5</v>
      </c>
      <c r="K8232">
        <v>-27.440169545103938</v>
      </c>
      <c r="L8232">
        <v>-2443.7632832136142</v>
      </c>
      <c r="M8232">
        <v>0</v>
      </c>
    </row>
    <row r="8233" spans="1:13" x14ac:dyDescent="0.15">
      <c r="A8233">
        <v>413</v>
      </c>
      <c r="B8233" t="s">
        <v>409</v>
      </c>
      <c r="C8233" t="s">
        <v>464</v>
      </c>
      <c r="D8233">
        <v>9</v>
      </c>
      <c r="E8233">
        <v>3028515.625</v>
      </c>
      <c r="F8233">
        <v>3075000</v>
      </c>
      <c r="G8233">
        <v>3051757.8125</v>
      </c>
      <c r="H8233">
        <v>45898935.058213279</v>
      </c>
      <c r="I8233">
        <v>3.1227601245690975E-6</v>
      </c>
      <c r="J8233">
        <v>6.782914581311678E-5</v>
      </c>
      <c r="K8233">
        <v>17.743767350622928</v>
      </c>
      <c r="L8233">
        <v>1404.0163039875326</v>
      </c>
      <c r="M8233">
        <v>0</v>
      </c>
    </row>
    <row r="8234" spans="1:13" x14ac:dyDescent="0.15">
      <c r="A8234">
        <v>413</v>
      </c>
      <c r="B8234" t="s">
        <v>409</v>
      </c>
      <c r="C8234" t="s">
        <v>464</v>
      </c>
      <c r="D8234">
        <v>10</v>
      </c>
      <c r="E8234">
        <v>3028515.625</v>
      </c>
      <c r="F8234">
        <v>3051757.8125</v>
      </c>
      <c r="G8234">
        <v>3040136.71875</v>
      </c>
      <c r="H8234">
        <v>-18055361.128487695</v>
      </c>
      <c r="I8234">
        <v>-1.2992061626584939E-6</v>
      </c>
      <c r="J8234">
        <v>6.3407179525889188E-5</v>
      </c>
      <c r="K8234">
        <v>-6.9799032785628521</v>
      </c>
      <c r="L8234">
        <v>-693.8996432999711</v>
      </c>
      <c r="M8234">
        <v>0</v>
      </c>
    </row>
    <row r="8235" spans="1:13" x14ac:dyDescent="0.15">
      <c r="A8235">
        <v>413</v>
      </c>
      <c r="B8235" t="s">
        <v>409</v>
      </c>
      <c r="C8235" t="s">
        <v>464</v>
      </c>
      <c r="D8235">
        <v>11</v>
      </c>
      <c r="E8235">
        <v>3040136.71875</v>
      </c>
      <c r="F8235">
        <v>3051757.8125</v>
      </c>
      <c r="G8235">
        <v>3045947.265625</v>
      </c>
      <c r="H8235">
        <v>12498025.486136392</v>
      </c>
      <c r="I8235">
        <v>8.7398021128353657E-7</v>
      </c>
      <c r="J8235">
        <v>6.5580365899831219E-5</v>
      </c>
      <c r="K8235">
        <v>4.8315294524132417</v>
      </c>
      <c r="L8235">
        <v>310.31654182535277</v>
      </c>
      <c r="M8235">
        <v>0</v>
      </c>
    </row>
    <row r="8236" spans="1:13" x14ac:dyDescent="0.15">
      <c r="A8236">
        <v>413</v>
      </c>
      <c r="B8236" t="s">
        <v>409</v>
      </c>
      <c r="C8236" t="s">
        <v>464</v>
      </c>
      <c r="D8236">
        <v>12</v>
      </c>
      <c r="E8236">
        <v>3040136.71875</v>
      </c>
      <c r="F8236">
        <v>3045947.265625</v>
      </c>
      <c r="G8236">
        <v>3043041.9921875</v>
      </c>
      <c r="H8236">
        <v>-3128568.6276975246</v>
      </c>
      <c r="I8236">
        <v>-2.2189505493646819E-7</v>
      </c>
      <c r="J8236">
        <v>6.4484490633611214E-5</v>
      </c>
      <c r="K8236">
        <v>-1.2094527639893236</v>
      </c>
      <c r="L8236">
        <v>-202.81056376249819</v>
      </c>
      <c r="M8236">
        <v>0</v>
      </c>
    </row>
    <row r="8237" spans="1:13" x14ac:dyDescent="0.15">
      <c r="A8237">
        <v>413</v>
      </c>
      <c r="B8237" t="s">
        <v>409</v>
      </c>
      <c r="C8237" t="s">
        <v>464</v>
      </c>
      <c r="D8237">
        <v>13</v>
      </c>
      <c r="E8237">
        <v>3043041.9921875</v>
      </c>
      <c r="F8237">
        <v>3045947.265625</v>
      </c>
      <c r="G8237">
        <v>3044494.62890625</v>
      </c>
      <c r="H8237">
        <v>4596490.1807527421</v>
      </c>
      <c r="I8237">
        <v>3.2369933100036611E-7</v>
      </c>
      <c r="J8237">
        <v>6.5030085019548048E-5</v>
      </c>
      <c r="K8237">
        <v>1.7769269002267405</v>
      </c>
      <c r="L8237">
        <v>50.977115778458582</v>
      </c>
      <c r="M8237">
        <v>0</v>
      </c>
    </row>
    <row r="8238" spans="1:13" x14ac:dyDescent="0.15">
      <c r="A8238">
        <v>413</v>
      </c>
      <c r="B8238" t="s">
        <v>409</v>
      </c>
      <c r="C8238" t="s">
        <v>464</v>
      </c>
      <c r="D8238">
        <v>14</v>
      </c>
      <c r="E8238">
        <v>3043041.9921875</v>
      </c>
      <c r="F8238">
        <v>3044494.62890625</v>
      </c>
      <c r="G8238">
        <v>3043768.310546875</v>
      </c>
      <c r="H8238">
        <v>712033.39327255636</v>
      </c>
      <c r="I8238">
        <v>5.0321675999017053E-8</v>
      </c>
      <c r="J8238">
        <v>6.4756707364546699E-5</v>
      </c>
      <c r="K8238">
        <v>0.27526030527895767</v>
      </c>
      <c r="L8238">
        <v>-76.6068464933645</v>
      </c>
      <c r="M8238">
        <v>0</v>
      </c>
    </row>
    <row r="8239" spans="1:13" x14ac:dyDescent="0.15">
      <c r="A8239">
        <v>413</v>
      </c>
      <c r="B8239" t="s">
        <v>409</v>
      </c>
      <c r="C8239" t="s">
        <v>464</v>
      </c>
      <c r="D8239">
        <v>15</v>
      </c>
      <c r="E8239">
        <v>3043768.310546875</v>
      </c>
      <c r="F8239">
        <v>3044494.62890625</v>
      </c>
      <c r="G8239">
        <v>3044131.4697265625</v>
      </c>
      <c r="H8239">
        <v>2648800.3185781841</v>
      </c>
      <c r="I8239">
        <v>1.8686730510078606E-7</v>
      </c>
      <c r="J8239">
        <v>6.4893252993648468E-5</v>
      </c>
      <c r="K8239">
        <v>1.0239822895999184</v>
      </c>
      <c r="L8239">
        <v>-12.986664836255866</v>
      </c>
      <c r="M8239">
        <v>0</v>
      </c>
    </row>
    <row r="8240" spans="1:13" x14ac:dyDescent="0.15">
      <c r="A8240">
        <v>413</v>
      </c>
      <c r="B8240" t="s">
        <v>409</v>
      </c>
      <c r="C8240" t="s">
        <v>464</v>
      </c>
      <c r="D8240">
        <v>16</v>
      </c>
      <c r="E8240">
        <v>3044131.4697265625</v>
      </c>
      <c r="F8240">
        <v>3044494.62890625</v>
      </c>
      <c r="G8240">
        <v>3044313.0493164063</v>
      </c>
      <c r="H8240">
        <v>3621227.9814077341</v>
      </c>
      <c r="I8240">
        <v>2.5524392989306592E-7</v>
      </c>
      <c r="J8240">
        <v>6.4961629618440748E-5</v>
      </c>
      <c r="K8240">
        <v>1.3999067025013012</v>
      </c>
      <c r="L8240">
        <v>18.95057843085069</v>
      </c>
      <c r="M8240">
        <v>0</v>
      </c>
    </row>
    <row r="8241" spans="1:15" x14ac:dyDescent="0.15">
      <c r="A8241">
        <v>413</v>
      </c>
      <c r="B8241" t="s">
        <v>409</v>
      </c>
      <c r="C8241" t="s">
        <v>464</v>
      </c>
      <c r="D8241">
        <v>17</v>
      </c>
      <c r="E8241">
        <v>3044131.4697265625</v>
      </c>
      <c r="F8241">
        <v>3044313.0493164063</v>
      </c>
      <c r="G8241">
        <v>3044222.2595214844</v>
      </c>
      <c r="H8241">
        <v>3134710.5354542895</v>
      </c>
      <c r="I8241">
        <v>2.2104932604083427E-7</v>
      </c>
      <c r="J8241">
        <v>6.4927435014588516E-5</v>
      </c>
      <c r="K8241">
        <v>1.2118271237034826</v>
      </c>
      <c r="L8241">
        <v>2.9724595715632418</v>
      </c>
      <c r="M8241">
        <v>0</v>
      </c>
    </row>
    <row r="8242" spans="1:15" x14ac:dyDescent="0.15">
      <c r="A8242">
        <v>413</v>
      </c>
      <c r="B8242" t="s">
        <v>409</v>
      </c>
      <c r="C8242" t="s">
        <v>464</v>
      </c>
      <c r="D8242">
        <v>18</v>
      </c>
      <c r="E8242">
        <v>3044131.4697265625</v>
      </c>
      <c r="F8242">
        <v>3044222.2595214844</v>
      </c>
      <c r="G8242">
        <v>3044176.8646240234</v>
      </c>
      <c r="H8242">
        <v>2891669.4354388518</v>
      </c>
      <c r="I8242">
        <v>2.0395603303272611E-7</v>
      </c>
      <c r="J8242">
        <v>6.4910341721580408E-5</v>
      </c>
      <c r="K8242">
        <v>1.1178714637335088</v>
      </c>
      <c r="L8242">
        <v>-5.0098084299056431</v>
      </c>
      <c r="M8242">
        <v>0</v>
      </c>
    </row>
    <row r="8243" spans="1:15" x14ac:dyDescent="0.15">
      <c r="A8243">
        <v>413</v>
      </c>
      <c r="B8243" t="s">
        <v>409</v>
      </c>
      <c r="C8243" t="s">
        <v>464</v>
      </c>
      <c r="D8243">
        <v>19</v>
      </c>
      <c r="E8243">
        <v>3044176.8646240234</v>
      </c>
      <c r="F8243">
        <v>3044222.2595214844</v>
      </c>
      <c r="G8243">
        <v>3044199.5620727539</v>
      </c>
      <c r="H8243">
        <v>3013168.4847634914</v>
      </c>
      <c r="I8243">
        <v>2.1250210882633623E-7</v>
      </c>
      <c r="J8243">
        <v>6.4918887797374018E-5</v>
      </c>
      <c r="K8243">
        <v>1.1648409819108698</v>
      </c>
      <c r="L8243">
        <v>-1.0193509550383693</v>
      </c>
      <c r="M8243">
        <v>0</v>
      </c>
    </row>
    <row r="8244" spans="1:15" x14ac:dyDescent="0.15">
      <c r="A8244">
        <v>413</v>
      </c>
      <c r="B8244" t="s">
        <v>409</v>
      </c>
      <c r="C8244" t="s">
        <v>464</v>
      </c>
      <c r="D8244">
        <v>20</v>
      </c>
      <c r="E8244">
        <v>3044199.5620727539</v>
      </c>
      <c r="F8244">
        <v>3044222.2595214844</v>
      </c>
      <c r="G8244">
        <v>3044210.9107971191</v>
      </c>
      <c r="H8244">
        <v>3073853.384502932</v>
      </c>
      <c r="I8244">
        <v>2.1676989614737637E-7</v>
      </c>
      <c r="J8244">
        <v>6.4923155584695059E-5</v>
      </c>
      <c r="K8244">
        <v>1.1883007580757599</v>
      </c>
      <c r="L8244">
        <v>0.97373258865467416</v>
      </c>
      <c r="M8244">
        <v>0</v>
      </c>
    </row>
    <row r="8245" spans="1:15" x14ac:dyDescent="0.15">
      <c r="A8245">
        <v>413</v>
      </c>
      <c r="B8245" t="s">
        <v>409</v>
      </c>
      <c r="C8245" t="s">
        <v>465</v>
      </c>
      <c r="D8245">
        <v>20</v>
      </c>
      <c r="E8245">
        <v>3044199.5620727539</v>
      </c>
      <c r="F8245">
        <v>3044222.2595214844</v>
      </c>
      <c r="G8245">
        <v>3044210.9107971191</v>
      </c>
      <c r="H8245">
        <v>3073853.384502932</v>
      </c>
      <c r="I8245">
        <v>2.1676989614737637E-7</v>
      </c>
      <c r="J8245">
        <v>6.4923155584695059E-5</v>
      </c>
      <c r="K8245">
        <v>1.1883007580757599</v>
      </c>
      <c r="L8245">
        <v>0.97373258865467416</v>
      </c>
      <c r="M8245">
        <v>0</v>
      </c>
      <c r="N8245" t="s">
        <v>466</v>
      </c>
      <c r="O8245" t="s">
        <v>467</v>
      </c>
    </row>
    <row r="8246" spans="1:15" x14ac:dyDescent="0.15">
      <c r="A8246">
        <v>414</v>
      </c>
      <c r="B8246" t="s">
        <v>410</v>
      </c>
      <c r="C8246" t="s">
        <v>461</v>
      </c>
      <c r="D8246">
        <v>0</v>
      </c>
      <c r="E8246">
        <v>100000</v>
      </c>
      <c r="F8246">
        <v>12000000</v>
      </c>
      <c r="G8246">
        <v>100000</v>
      </c>
      <c r="H8246">
        <v>-1900439.8873879774</v>
      </c>
      <c r="I8246">
        <v>-2.1952087670646056E-6</v>
      </c>
      <c r="J8246">
        <v>1.2447165518417232E-6</v>
      </c>
      <c r="K8246">
        <v>-0.24589241389666375</v>
      </c>
      <c r="L8246">
        <v>-2000.4398873879775</v>
      </c>
      <c r="M8246">
        <v>0</v>
      </c>
      <c r="O8246" t="s">
        <v>462</v>
      </c>
    </row>
    <row r="8247" spans="1:15" x14ac:dyDescent="0.15">
      <c r="A8247">
        <v>414</v>
      </c>
      <c r="B8247" t="s">
        <v>410</v>
      </c>
      <c r="C8247" t="s">
        <v>461</v>
      </c>
      <c r="D8247">
        <v>0</v>
      </c>
      <c r="E8247">
        <v>100000</v>
      </c>
      <c r="F8247">
        <v>12000000</v>
      </c>
      <c r="G8247">
        <v>12000000</v>
      </c>
      <c r="H8247">
        <v>3697946390.644969</v>
      </c>
      <c r="I8247">
        <v>4.41879946561458E-6</v>
      </c>
      <c r="J8247">
        <v>7.8587247845209083E-6</v>
      </c>
      <c r="K8247">
        <v>478.46657528637331</v>
      </c>
      <c r="L8247">
        <v>30716.219922041408</v>
      </c>
      <c r="M8247">
        <v>0</v>
      </c>
      <c r="O8247" t="s">
        <v>463</v>
      </c>
    </row>
    <row r="8248" spans="1:15" x14ac:dyDescent="0.15">
      <c r="A8248">
        <v>414</v>
      </c>
      <c r="B8248" t="s">
        <v>410</v>
      </c>
      <c r="C8248" t="s">
        <v>464</v>
      </c>
      <c r="D8248">
        <v>1</v>
      </c>
      <c r="E8248">
        <v>100000</v>
      </c>
      <c r="F8248">
        <v>12000000</v>
      </c>
      <c r="G8248">
        <v>6050000</v>
      </c>
      <c r="H8248">
        <v>-47394171.518871389</v>
      </c>
      <c r="I8248">
        <v>-6.3638261704245319E-7</v>
      </c>
      <c r="J8248">
        <v>2.8035427018638755E-6</v>
      </c>
      <c r="K8248">
        <v>-6.1321946128089468</v>
      </c>
      <c r="L8248">
        <v>-883.3747358491139</v>
      </c>
      <c r="M8248">
        <v>0</v>
      </c>
    </row>
    <row r="8249" spans="1:15" x14ac:dyDescent="0.15">
      <c r="A8249">
        <v>414</v>
      </c>
      <c r="B8249" t="s">
        <v>410</v>
      </c>
      <c r="C8249" t="s">
        <v>464</v>
      </c>
      <c r="D8249">
        <v>2</v>
      </c>
      <c r="E8249">
        <v>6050000</v>
      </c>
      <c r="F8249">
        <v>12000000</v>
      </c>
      <c r="G8249">
        <v>9025000</v>
      </c>
      <c r="H8249">
        <v>272930502.74289811</v>
      </c>
      <c r="I8249">
        <v>8.6723420781992919E-7</v>
      </c>
      <c r="J8249">
        <v>4.3071595267262579E-6</v>
      </c>
      <c r="K8249">
        <v>35.313687420927252</v>
      </c>
      <c r="L8249">
        <v>2924.1606952121674</v>
      </c>
      <c r="M8249">
        <v>0</v>
      </c>
    </row>
    <row r="8250" spans="1:15" x14ac:dyDescent="0.15">
      <c r="A8250">
        <v>414</v>
      </c>
      <c r="B8250" t="s">
        <v>410</v>
      </c>
      <c r="C8250" t="s">
        <v>464</v>
      </c>
      <c r="D8250">
        <v>3</v>
      </c>
      <c r="E8250">
        <v>6050000</v>
      </c>
      <c r="F8250">
        <v>9025000</v>
      </c>
      <c r="G8250">
        <v>7537500</v>
      </c>
      <c r="H8250">
        <v>5120020.3724869983</v>
      </c>
      <c r="I8250">
        <v>2.897976695162133E-8</v>
      </c>
      <c r="J8250">
        <v>3.46890508585795E-6</v>
      </c>
      <c r="K8250">
        <v>0.6624646098758199</v>
      </c>
      <c r="L8250">
        <v>-32.072698209127715</v>
      </c>
      <c r="M8250">
        <v>0</v>
      </c>
    </row>
    <row r="8251" spans="1:15" x14ac:dyDescent="0.15">
      <c r="A8251">
        <v>414</v>
      </c>
      <c r="B8251" t="s">
        <v>410</v>
      </c>
      <c r="C8251" t="s">
        <v>464</v>
      </c>
      <c r="D8251">
        <v>4</v>
      </c>
      <c r="E8251">
        <v>7537500</v>
      </c>
      <c r="F8251">
        <v>9025000</v>
      </c>
      <c r="G8251">
        <v>8281250</v>
      </c>
      <c r="H8251">
        <v>102360122.27351148</v>
      </c>
      <c r="I8251">
        <v>4.2392433299894962E-7</v>
      </c>
      <c r="J8251">
        <v>3.8638496519052783E-6</v>
      </c>
      <c r="K8251">
        <v>13.244079815218587</v>
      </c>
      <c r="L8251">
        <v>1136.0467595291952</v>
      </c>
      <c r="M8251">
        <v>0</v>
      </c>
    </row>
    <row r="8252" spans="1:15" x14ac:dyDescent="0.15">
      <c r="A8252">
        <v>414</v>
      </c>
      <c r="B8252" t="s">
        <v>410</v>
      </c>
      <c r="C8252" t="s">
        <v>464</v>
      </c>
      <c r="D8252">
        <v>5</v>
      </c>
      <c r="E8252">
        <v>7537500</v>
      </c>
      <c r="F8252">
        <v>8281250</v>
      </c>
      <c r="G8252">
        <v>7909375</v>
      </c>
      <c r="H8252">
        <v>45918009.862264551</v>
      </c>
      <c r="I8252">
        <v>2.2077036452894257E-7</v>
      </c>
      <c r="J8252">
        <v>3.6606956834352712E-6</v>
      </c>
      <c r="K8252">
        <v>5.9411983306041778</v>
      </c>
      <c r="L8252">
        <v>480.55168533878532</v>
      </c>
      <c r="M8252">
        <v>0</v>
      </c>
    </row>
    <row r="8253" spans="1:15" x14ac:dyDescent="0.15">
      <c r="A8253">
        <v>414</v>
      </c>
      <c r="B8253" t="s">
        <v>410</v>
      </c>
      <c r="C8253" t="s">
        <v>464</v>
      </c>
      <c r="D8253">
        <v>6</v>
      </c>
      <c r="E8253">
        <v>7537500</v>
      </c>
      <c r="F8253">
        <v>7909375</v>
      </c>
      <c r="G8253">
        <v>7723437.5</v>
      </c>
      <c r="H8253">
        <v>23714394.991407506</v>
      </c>
      <c r="I8253">
        <v>1.2347585725919224E-7</v>
      </c>
      <c r="J8253">
        <v>3.5634011761655209E-6</v>
      </c>
      <c r="K8253">
        <v>3.0683368978067018</v>
      </c>
      <c r="L8253">
        <v>207.04456391868914</v>
      </c>
      <c r="M8253">
        <v>0</v>
      </c>
    </row>
    <row r="8254" spans="1:15" x14ac:dyDescent="0.15">
      <c r="A8254">
        <v>414</v>
      </c>
      <c r="B8254" t="s">
        <v>410</v>
      </c>
      <c r="C8254" t="s">
        <v>464</v>
      </c>
      <c r="D8254">
        <v>7</v>
      </c>
      <c r="E8254">
        <v>7537500</v>
      </c>
      <c r="F8254">
        <v>7723437.5</v>
      </c>
      <c r="G8254">
        <v>7630468.75</v>
      </c>
      <c r="H8254">
        <v>13985068.89832994</v>
      </c>
      <c r="I8254">
        <v>7.5883346784059783E-8</v>
      </c>
      <c r="J8254">
        <v>3.5158086656903885E-6</v>
      </c>
      <c r="K8254">
        <v>1.809487567979815</v>
      </c>
      <c r="L8254">
        <v>83.279289340251083</v>
      </c>
      <c r="M8254">
        <v>0</v>
      </c>
    </row>
    <row r="8255" spans="1:15" x14ac:dyDescent="0.15">
      <c r="A8255">
        <v>414</v>
      </c>
      <c r="B8255" t="s">
        <v>410</v>
      </c>
      <c r="C8255" t="s">
        <v>464</v>
      </c>
      <c r="D8255">
        <v>8</v>
      </c>
      <c r="E8255">
        <v>7537500</v>
      </c>
      <c r="F8255">
        <v>7630468.75</v>
      </c>
      <c r="G8255">
        <v>7583984.375</v>
      </c>
      <c r="H8255">
        <v>9446852.2656936795</v>
      </c>
      <c r="I8255">
        <v>5.2346142624455767E-8</v>
      </c>
      <c r="J8255">
        <v>3.4922714615307844E-6</v>
      </c>
      <c r="K8255">
        <v>1.2223008592654112</v>
      </c>
      <c r="L8255">
        <v>24.56318207662024</v>
      </c>
      <c r="M8255">
        <v>0</v>
      </c>
    </row>
    <row r="8256" spans="1:15" x14ac:dyDescent="0.15">
      <c r="A8256">
        <v>414</v>
      </c>
      <c r="B8256" t="s">
        <v>410</v>
      </c>
      <c r="C8256" t="s">
        <v>464</v>
      </c>
      <c r="D8256">
        <v>9</v>
      </c>
      <c r="E8256">
        <v>7537500</v>
      </c>
      <c r="F8256">
        <v>7583984.375</v>
      </c>
      <c r="G8256">
        <v>7560742.1875</v>
      </c>
      <c r="H8256">
        <v>7257291.7367551792</v>
      </c>
      <c r="I8256">
        <v>4.0641626204435737E-8</v>
      </c>
      <c r="J8256">
        <v>3.4805669451107644E-6</v>
      </c>
      <c r="K8256">
        <v>0.9389999627695309</v>
      </c>
      <c r="L8256">
        <v>-4.0135008339063374</v>
      </c>
      <c r="M8256">
        <v>0</v>
      </c>
    </row>
    <row r="8257" spans="1:15" x14ac:dyDescent="0.15">
      <c r="A8257">
        <v>414</v>
      </c>
      <c r="B8257" t="s">
        <v>410</v>
      </c>
      <c r="C8257" t="s">
        <v>464</v>
      </c>
      <c r="D8257">
        <v>10</v>
      </c>
      <c r="E8257">
        <v>7560742.1875</v>
      </c>
      <c r="F8257">
        <v>7583984.375</v>
      </c>
      <c r="G8257">
        <v>7572363.28125</v>
      </c>
      <c r="H8257">
        <v>8345512.5642077439</v>
      </c>
      <c r="I8257">
        <v>4.6488610511199923E-8</v>
      </c>
      <c r="J8257">
        <v>3.4864139294175286E-6</v>
      </c>
      <c r="K8257">
        <v>1.0798017044561428</v>
      </c>
      <c r="L8257">
        <v>10.210145158673859</v>
      </c>
      <c r="M8257">
        <v>0</v>
      </c>
    </row>
    <row r="8258" spans="1:15" x14ac:dyDescent="0.15">
      <c r="A8258">
        <v>414</v>
      </c>
      <c r="B8258" t="s">
        <v>410</v>
      </c>
      <c r="C8258" t="s">
        <v>464</v>
      </c>
      <c r="D8258">
        <v>11</v>
      </c>
      <c r="E8258">
        <v>7560742.1875</v>
      </c>
      <c r="F8258">
        <v>7572363.28125</v>
      </c>
      <c r="G8258">
        <v>7566552.734375</v>
      </c>
      <c r="H8258">
        <v>7799774.9435480293</v>
      </c>
      <c r="I8258">
        <v>4.3563845121036269E-8</v>
      </c>
      <c r="J8258">
        <v>3.4834891640273649E-6</v>
      </c>
      <c r="K8258">
        <v>1.0091902940196478</v>
      </c>
      <c r="L8258">
        <v>3.0822782495586947</v>
      </c>
      <c r="M8258">
        <v>0</v>
      </c>
    </row>
    <row r="8259" spans="1:15" x14ac:dyDescent="0.15">
      <c r="A8259">
        <v>414</v>
      </c>
      <c r="B8259" t="s">
        <v>410</v>
      </c>
      <c r="C8259" t="s">
        <v>464</v>
      </c>
      <c r="D8259">
        <v>12</v>
      </c>
      <c r="E8259">
        <v>7560742.1875</v>
      </c>
      <c r="F8259">
        <v>7566552.734375</v>
      </c>
      <c r="G8259">
        <v>7563647.4609375</v>
      </c>
      <c r="H8259">
        <v>7528113.4625615366</v>
      </c>
      <c r="I8259">
        <v>4.2102344154396761E-8</v>
      </c>
      <c r="J8259">
        <v>3.4820276630607254E-6</v>
      </c>
      <c r="K8259">
        <v>0.97404080164905626</v>
      </c>
      <c r="L8259">
        <v>-0.46979977001147866</v>
      </c>
      <c r="M8259">
        <v>0</v>
      </c>
    </row>
    <row r="8260" spans="1:15" x14ac:dyDescent="0.15">
      <c r="A8260">
        <v>414</v>
      </c>
      <c r="B8260" t="s">
        <v>410</v>
      </c>
      <c r="C8260" t="s">
        <v>465</v>
      </c>
      <c r="D8260">
        <v>12</v>
      </c>
      <c r="E8260">
        <v>7560742.1875</v>
      </c>
      <c r="F8260">
        <v>7566552.734375</v>
      </c>
      <c r="G8260">
        <v>7563647.4609375</v>
      </c>
      <c r="H8260">
        <v>7528113.4625615366</v>
      </c>
      <c r="I8260">
        <v>4.2102344154396761E-8</v>
      </c>
      <c r="J8260">
        <v>3.4820276630607254E-6</v>
      </c>
      <c r="K8260">
        <v>0.97404080164905626</v>
      </c>
      <c r="L8260">
        <v>-0.46979977001147866</v>
      </c>
      <c r="M8260">
        <v>0</v>
      </c>
      <c r="N8260" t="s">
        <v>466</v>
      </c>
      <c r="O8260" t="s">
        <v>467</v>
      </c>
    </row>
    <row r="8261" spans="1:15" x14ac:dyDescent="0.15">
      <c r="A8261">
        <v>415</v>
      </c>
      <c r="B8261" t="s">
        <v>411</v>
      </c>
      <c r="C8261" t="s">
        <v>461</v>
      </c>
      <c r="D8261">
        <v>0</v>
      </c>
      <c r="E8261">
        <v>100000</v>
      </c>
      <c r="F8261">
        <v>12000000</v>
      </c>
      <c r="G8261">
        <v>100000</v>
      </c>
      <c r="H8261">
        <v>24765.421141705381</v>
      </c>
      <c r="I8261">
        <v>-7.8381957966518808E-5</v>
      </c>
      <c r="J8261">
        <v>-1.4071165277012142E-5</v>
      </c>
      <c r="K8261">
        <v>9.7522969110653019E-3</v>
      </c>
      <c r="L8261">
        <v>-75.234578858294626</v>
      </c>
      <c r="M8261">
        <v>0</v>
      </c>
      <c r="O8261" t="s">
        <v>462</v>
      </c>
    </row>
    <row r="8262" spans="1:15" x14ac:dyDescent="0.15">
      <c r="A8262">
        <v>415</v>
      </c>
      <c r="B8262" t="s">
        <v>411</v>
      </c>
      <c r="C8262" t="s">
        <v>461</v>
      </c>
      <c r="D8262">
        <v>0</v>
      </c>
      <c r="E8262">
        <v>100000</v>
      </c>
      <c r="F8262">
        <v>12000000</v>
      </c>
      <c r="G8262">
        <v>12000000</v>
      </c>
      <c r="H8262">
        <v>3.2734996779592493E+17</v>
      </c>
      <c r="I8262">
        <v>536.87085768920736</v>
      </c>
      <c r="J8262">
        <v>536.87092200000006</v>
      </c>
      <c r="K8262">
        <v>128906109107.00186</v>
      </c>
      <c r="L8262">
        <v>2727916398199.3745</v>
      </c>
      <c r="M8262">
        <v>5</v>
      </c>
      <c r="O8262" t="s">
        <v>463</v>
      </c>
    </row>
    <row r="8263" spans="1:15" x14ac:dyDescent="0.15">
      <c r="A8263">
        <v>415</v>
      </c>
      <c r="B8263" t="s">
        <v>411</v>
      </c>
      <c r="C8263" t="s">
        <v>464</v>
      </c>
      <c r="D8263">
        <v>1</v>
      </c>
      <c r="E8263">
        <v>100000</v>
      </c>
      <c r="F8263">
        <v>12000000</v>
      </c>
      <c r="G8263">
        <v>6050000</v>
      </c>
      <c r="H8263">
        <v>3.2734996779592493E+17</v>
      </c>
      <c r="I8263">
        <v>536.87085768920736</v>
      </c>
      <c r="J8263">
        <v>536.87092200000006</v>
      </c>
      <c r="K8263">
        <v>128906109107.00186</v>
      </c>
      <c r="L8263">
        <v>5410743269254.1309</v>
      </c>
      <c r="M8263">
        <v>5</v>
      </c>
    </row>
    <row r="8264" spans="1:15" x14ac:dyDescent="0.15">
      <c r="A8264">
        <v>415</v>
      </c>
      <c r="B8264" t="s">
        <v>411</v>
      </c>
      <c r="C8264" t="s">
        <v>464</v>
      </c>
      <c r="D8264">
        <v>2</v>
      </c>
      <c r="E8264">
        <v>100000</v>
      </c>
      <c r="F8264">
        <v>6050000</v>
      </c>
      <c r="G8264">
        <v>3075000</v>
      </c>
      <c r="H8264">
        <v>6302499029.2583513</v>
      </c>
      <c r="I8264">
        <v>2.0700303917479593E-4</v>
      </c>
      <c r="J8264">
        <v>2.7131383186430262E-4</v>
      </c>
      <c r="K8264">
        <v>2481.8411713387804</v>
      </c>
      <c r="L8264">
        <v>204859.31802466183</v>
      </c>
      <c r="M8264">
        <v>0</v>
      </c>
    </row>
    <row r="8265" spans="1:15" x14ac:dyDescent="0.15">
      <c r="A8265">
        <v>415</v>
      </c>
      <c r="B8265" t="s">
        <v>411</v>
      </c>
      <c r="C8265" t="s">
        <v>464</v>
      </c>
      <c r="D8265">
        <v>3</v>
      </c>
      <c r="E8265">
        <v>100000</v>
      </c>
      <c r="F8265">
        <v>3075000</v>
      </c>
      <c r="G8265">
        <v>1587500</v>
      </c>
      <c r="H8265">
        <v>62599.710647180611</v>
      </c>
      <c r="I8265">
        <v>-6.4195925488435323E-5</v>
      </c>
      <c r="J8265">
        <v>1.1486720107134586E-7</v>
      </c>
      <c r="K8265">
        <v>2.465094218607913E-2</v>
      </c>
      <c r="L8265">
        <v>-96.056711140335082</v>
      </c>
      <c r="M8265">
        <v>0</v>
      </c>
    </row>
    <row r="8266" spans="1:15" x14ac:dyDescent="0.15">
      <c r="A8266">
        <v>415</v>
      </c>
      <c r="B8266" t="s">
        <v>411</v>
      </c>
      <c r="C8266" t="s">
        <v>464</v>
      </c>
      <c r="D8266">
        <v>4</v>
      </c>
      <c r="E8266">
        <v>1587500</v>
      </c>
      <c r="F8266">
        <v>3075000</v>
      </c>
      <c r="G8266">
        <v>2331250</v>
      </c>
      <c r="H8266">
        <v>-135987.99940854698</v>
      </c>
      <c r="I8266">
        <v>-5.4414842004871891E-5</v>
      </c>
      <c r="J8266">
        <v>9.8959506846347826E-6</v>
      </c>
      <c r="K8266">
        <v>-5.3550284446428724E-2</v>
      </c>
      <c r="L8266">
        <v>-105.83326539017897</v>
      </c>
      <c r="M8266">
        <v>0</v>
      </c>
    </row>
    <row r="8267" spans="1:15" x14ac:dyDescent="0.15">
      <c r="A8267">
        <v>415</v>
      </c>
      <c r="B8267" t="s">
        <v>411</v>
      </c>
      <c r="C8267" t="s">
        <v>464</v>
      </c>
      <c r="D8267">
        <v>5</v>
      </c>
      <c r="E8267">
        <v>2331250</v>
      </c>
      <c r="F8267">
        <v>3075000</v>
      </c>
      <c r="G8267">
        <v>2703125</v>
      </c>
      <c r="H8267">
        <v>-8566932.4929941017</v>
      </c>
      <c r="I8267">
        <v>-3.3562540762095382E-5</v>
      </c>
      <c r="J8267">
        <v>3.0748251927411289E-5</v>
      </c>
      <c r="K8267">
        <v>-3.373545267438895</v>
      </c>
      <c r="L8267">
        <v>-416.92698239978182</v>
      </c>
      <c r="M8267">
        <v>0</v>
      </c>
    </row>
    <row r="8268" spans="1:15" x14ac:dyDescent="0.15">
      <c r="A8268">
        <v>415</v>
      </c>
      <c r="B8268" t="s">
        <v>411</v>
      </c>
      <c r="C8268" t="s">
        <v>464</v>
      </c>
      <c r="D8268">
        <v>6</v>
      </c>
      <c r="E8268">
        <v>2703125</v>
      </c>
      <c r="F8268">
        <v>3075000</v>
      </c>
      <c r="G8268">
        <v>2889062.5</v>
      </c>
      <c r="H8268">
        <v>477297812.20846218</v>
      </c>
      <c r="I8268">
        <v>2.6263718197727732E-5</v>
      </c>
      <c r="J8268">
        <v>9.0574510887234404E-5</v>
      </c>
      <c r="K8268">
        <v>187.95359679226837</v>
      </c>
      <c r="L8268">
        <v>16420.854505863481</v>
      </c>
      <c r="M8268">
        <v>0</v>
      </c>
    </row>
    <row r="8269" spans="1:15" x14ac:dyDescent="0.15">
      <c r="A8269">
        <v>415</v>
      </c>
      <c r="B8269" t="s">
        <v>411</v>
      </c>
      <c r="C8269" t="s">
        <v>464</v>
      </c>
      <c r="D8269">
        <v>7</v>
      </c>
      <c r="E8269">
        <v>2703125</v>
      </c>
      <c r="F8269">
        <v>2889062.5</v>
      </c>
      <c r="G8269">
        <v>2796093.75</v>
      </c>
      <c r="H8269">
        <v>-123994687.9488077</v>
      </c>
      <c r="I8269">
        <v>-1.1644090163996717E-5</v>
      </c>
      <c r="J8269">
        <v>5.2666702525509954E-5</v>
      </c>
      <c r="K8269">
        <v>-48.827476236020665</v>
      </c>
      <c r="L8269">
        <v>-4534.5683312230749</v>
      </c>
      <c r="M8269">
        <v>0</v>
      </c>
    </row>
    <row r="8270" spans="1:15" x14ac:dyDescent="0.15">
      <c r="A8270">
        <v>415</v>
      </c>
      <c r="B8270" t="s">
        <v>411</v>
      </c>
      <c r="C8270" t="s">
        <v>464</v>
      </c>
      <c r="D8270">
        <v>8</v>
      </c>
      <c r="E8270">
        <v>2796093.75</v>
      </c>
      <c r="F8270">
        <v>2889062.5</v>
      </c>
      <c r="G8270">
        <v>2842578.125</v>
      </c>
      <c r="H8270">
        <v>71193107.101184398</v>
      </c>
      <c r="I8270">
        <v>4.7201948411328744E-6</v>
      </c>
      <c r="J8270">
        <v>6.9030987530639546E-5</v>
      </c>
      <c r="K8270">
        <v>28.034908613074833</v>
      </c>
      <c r="L8270">
        <v>2404.5259609596269</v>
      </c>
      <c r="M8270">
        <v>0</v>
      </c>
    </row>
    <row r="8271" spans="1:15" x14ac:dyDescent="0.15">
      <c r="A8271">
        <v>415</v>
      </c>
      <c r="B8271" t="s">
        <v>411</v>
      </c>
      <c r="C8271" t="s">
        <v>464</v>
      </c>
      <c r="D8271">
        <v>9</v>
      </c>
      <c r="E8271">
        <v>2796093.75</v>
      </c>
      <c r="F8271">
        <v>2842578.125</v>
      </c>
      <c r="G8271">
        <v>2819335.9375</v>
      </c>
      <c r="H8271">
        <v>-54096234.824380077</v>
      </c>
      <c r="I8271">
        <v>-4.020945534347852E-6</v>
      </c>
      <c r="J8271">
        <v>6.028984715515882E-5</v>
      </c>
      <c r="K8271">
        <v>-21.302385320217347</v>
      </c>
      <c r="L8271">
        <v>-2018.7580346437546</v>
      </c>
      <c r="M8271">
        <v>0</v>
      </c>
    </row>
    <row r="8272" spans="1:15" x14ac:dyDescent="0.15">
      <c r="A8272">
        <v>415</v>
      </c>
      <c r="B8272" t="s">
        <v>411</v>
      </c>
      <c r="C8272" t="s">
        <v>464</v>
      </c>
      <c r="D8272">
        <v>10</v>
      </c>
      <c r="E8272">
        <v>2819335.9375</v>
      </c>
      <c r="F8272">
        <v>2842578.125</v>
      </c>
      <c r="G8272">
        <v>2830957.03125</v>
      </c>
      <c r="H8272">
        <v>2848490.3641046206</v>
      </c>
      <c r="I8272">
        <v>1.9949739528964496E-7</v>
      </c>
      <c r="J8272">
        <v>6.4510290084796317E-5</v>
      </c>
      <c r="K8272">
        <v>1.1216980167672548</v>
      </c>
      <c r="L8272">
        <v>0.61934295226229064</v>
      </c>
      <c r="M8272">
        <v>0</v>
      </c>
    </row>
    <row r="8273" spans="1:15" x14ac:dyDescent="0.15">
      <c r="A8273">
        <v>415</v>
      </c>
      <c r="B8273" t="s">
        <v>411</v>
      </c>
      <c r="C8273" t="s">
        <v>465</v>
      </c>
      <c r="D8273">
        <v>10</v>
      </c>
      <c r="E8273">
        <v>2819335.9375</v>
      </c>
      <c r="F8273">
        <v>2842578.125</v>
      </c>
      <c r="G8273">
        <v>2830957.03125</v>
      </c>
      <c r="H8273">
        <v>2848490.3641046206</v>
      </c>
      <c r="I8273">
        <v>1.9949739528964496E-7</v>
      </c>
      <c r="J8273">
        <v>6.4510290084796317E-5</v>
      </c>
      <c r="K8273">
        <v>1.1216980167672548</v>
      </c>
      <c r="L8273">
        <v>0.61934295226229064</v>
      </c>
      <c r="M8273">
        <v>0</v>
      </c>
      <c r="N8273" t="s">
        <v>466</v>
      </c>
      <c r="O8273" t="s">
        <v>467</v>
      </c>
    </row>
    <row r="8274" spans="1:15" x14ac:dyDescent="0.15">
      <c r="A8274">
        <v>416</v>
      </c>
      <c r="B8274" t="s">
        <v>412</v>
      </c>
      <c r="C8274" t="s">
        <v>461</v>
      </c>
      <c r="D8274">
        <v>0</v>
      </c>
      <c r="E8274">
        <v>100000</v>
      </c>
      <c r="F8274">
        <v>12000000</v>
      </c>
      <c r="G8274">
        <v>100000</v>
      </c>
      <c r="H8274">
        <v>22653.774058373536</v>
      </c>
      <c r="I8274">
        <v>-7.7995481412898113E-5</v>
      </c>
      <c r="J8274">
        <v>-1.5605350436992786E-5</v>
      </c>
      <c r="K8274">
        <v>8.9207580807662452E-3</v>
      </c>
      <c r="L8274">
        <v>-77.346225941626457</v>
      </c>
      <c r="M8274">
        <v>0</v>
      </c>
      <c r="O8274" t="s">
        <v>462</v>
      </c>
    </row>
    <row r="8275" spans="1:15" x14ac:dyDescent="0.15">
      <c r="A8275">
        <v>416</v>
      </c>
      <c r="B8275" t="s">
        <v>412</v>
      </c>
      <c r="C8275" t="s">
        <v>461</v>
      </c>
      <c r="D8275">
        <v>0</v>
      </c>
      <c r="E8275">
        <v>100000</v>
      </c>
      <c r="F8275">
        <v>12000000</v>
      </c>
      <c r="G8275">
        <v>12000000</v>
      </c>
      <c r="H8275">
        <v>3.4314398291968928E+17</v>
      </c>
      <c r="I8275">
        <v>536.87085960986906</v>
      </c>
      <c r="J8275">
        <v>536.87092200000006</v>
      </c>
      <c r="K8275">
        <v>135125584399.72847</v>
      </c>
      <c r="L8275">
        <v>2859533190897.4106</v>
      </c>
      <c r="M8275">
        <v>5</v>
      </c>
      <c r="O8275" t="s">
        <v>463</v>
      </c>
    </row>
    <row r="8276" spans="1:15" x14ac:dyDescent="0.15">
      <c r="A8276">
        <v>416</v>
      </c>
      <c r="B8276" t="s">
        <v>412</v>
      </c>
      <c r="C8276" t="s">
        <v>464</v>
      </c>
      <c r="D8276">
        <v>1</v>
      </c>
      <c r="E8276">
        <v>100000</v>
      </c>
      <c r="F8276">
        <v>12000000</v>
      </c>
      <c r="G8276">
        <v>6050000</v>
      </c>
      <c r="H8276">
        <v>3.4314398291968915E+17</v>
      </c>
      <c r="I8276">
        <v>536.87085960986894</v>
      </c>
      <c r="J8276">
        <v>536.87092199999995</v>
      </c>
      <c r="K8276">
        <v>135125584399.72842</v>
      </c>
      <c r="L8276">
        <v>5671801370473.374</v>
      </c>
      <c r="M8276">
        <v>5</v>
      </c>
    </row>
    <row r="8277" spans="1:15" x14ac:dyDescent="0.15">
      <c r="A8277">
        <v>416</v>
      </c>
      <c r="B8277" t="s">
        <v>412</v>
      </c>
      <c r="C8277" t="s">
        <v>464</v>
      </c>
      <c r="D8277">
        <v>2</v>
      </c>
      <c r="E8277">
        <v>100000</v>
      </c>
      <c r="F8277">
        <v>6050000</v>
      </c>
      <c r="G8277">
        <v>3075000</v>
      </c>
      <c r="H8277">
        <v>-75402769.282969028</v>
      </c>
      <c r="I8277">
        <v>-5.5616665341711078E-6</v>
      </c>
      <c r="J8277">
        <v>5.6828464441734216E-5</v>
      </c>
      <c r="K8277">
        <v>-29.69261817743638</v>
      </c>
      <c r="L8277">
        <v>-2552.1225783079358</v>
      </c>
      <c r="M8277">
        <v>0</v>
      </c>
    </row>
    <row r="8278" spans="1:15" x14ac:dyDescent="0.15">
      <c r="A8278">
        <v>416</v>
      </c>
      <c r="B8278" t="s">
        <v>412</v>
      </c>
      <c r="C8278" t="s">
        <v>464</v>
      </c>
      <c r="D8278">
        <v>3</v>
      </c>
      <c r="E8278">
        <v>3075000</v>
      </c>
      <c r="F8278">
        <v>6050000</v>
      </c>
      <c r="G8278">
        <v>4562500</v>
      </c>
      <c r="H8278">
        <v>98888969695595.406</v>
      </c>
      <c r="I8278">
        <v>0.46576122335131098</v>
      </c>
      <c r="J8278">
        <v>0.4658236134822869</v>
      </c>
      <c r="K8278">
        <v>38941174.801050678</v>
      </c>
      <c r="L8278">
        <v>2167429372.7801733</v>
      </c>
      <c r="M8278">
        <v>0</v>
      </c>
    </row>
    <row r="8279" spans="1:15" x14ac:dyDescent="0.15">
      <c r="A8279">
        <v>416</v>
      </c>
      <c r="B8279" t="s">
        <v>412</v>
      </c>
      <c r="C8279" t="s">
        <v>464</v>
      </c>
      <c r="D8279">
        <v>4</v>
      </c>
      <c r="E8279">
        <v>3075000</v>
      </c>
      <c r="F8279">
        <v>4562500</v>
      </c>
      <c r="G8279">
        <v>3818750</v>
      </c>
      <c r="H8279">
        <v>324102385437.86273</v>
      </c>
      <c r="I8279">
        <v>4.2899426720241279E-3</v>
      </c>
      <c r="J8279">
        <v>4.3523328030000332E-3</v>
      </c>
      <c r="K8279">
        <v>127627.25391541277</v>
      </c>
      <c r="L8279">
        <v>8487032.8428900223</v>
      </c>
      <c r="M8279">
        <v>0</v>
      </c>
    </row>
    <row r="8280" spans="1:15" x14ac:dyDescent="0.15">
      <c r="A8280">
        <v>416</v>
      </c>
      <c r="B8280" t="s">
        <v>412</v>
      </c>
      <c r="C8280" t="s">
        <v>464</v>
      </c>
      <c r="D8280">
        <v>5</v>
      </c>
      <c r="E8280">
        <v>3075000</v>
      </c>
      <c r="F8280">
        <v>3818750</v>
      </c>
      <c r="G8280">
        <v>3446875</v>
      </c>
      <c r="H8280">
        <v>16437234253.950996</v>
      </c>
      <c r="I8280">
        <v>4.180252787458718E-4</v>
      </c>
      <c r="J8280">
        <v>4.8041540972177711E-4</v>
      </c>
      <c r="K8280">
        <v>6472.7665208694507</v>
      </c>
      <c r="L8280">
        <v>476773.52323339245</v>
      </c>
      <c r="M8280">
        <v>0</v>
      </c>
    </row>
    <row r="8281" spans="1:15" x14ac:dyDescent="0.15">
      <c r="A8281">
        <v>416</v>
      </c>
      <c r="B8281" t="s">
        <v>412</v>
      </c>
      <c r="C8281" t="s">
        <v>464</v>
      </c>
      <c r="D8281">
        <v>6</v>
      </c>
      <c r="E8281">
        <v>3075000</v>
      </c>
      <c r="F8281">
        <v>3446875</v>
      </c>
      <c r="G8281">
        <v>3260937.5</v>
      </c>
      <c r="H8281">
        <v>2639341754.8280926</v>
      </c>
      <c r="I8281">
        <v>1.0153442591398031E-4</v>
      </c>
      <c r="J8281">
        <v>1.6392455688988563E-4</v>
      </c>
      <c r="K8281">
        <v>1039.3380470122388</v>
      </c>
      <c r="L8281">
        <v>80838.12760373643</v>
      </c>
      <c r="M8281">
        <v>0</v>
      </c>
    </row>
    <row r="8282" spans="1:15" x14ac:dyDescent="0.15">
      <c r="A8282">
        <v>416</v>
      </c>
      <c r="B8282" t="s">
        <v>412</v>
      </c>
      <c r="C8282" t="s">
        <v>464</v>
      </c>
      <c r="D8282">
        <v>7</v>
      </c>
      <c r="E8282">
        <v>3075000</v>
      </c>
      <c r="F8282">
        <v>3260937.5</v>
      </c>
      <c r="G8282">
        <v>3167968.75</v>
      </c>
      <c r="H8282">
        <v>675529798.23068702</v>
      </c>
      <c r="I8282">
        <v>3.3944976578752123E-5</v>
      </c>
      <c r="J8282">
        <v>9.6335107554657446E-5</v>
      </c>
      <c r="K8282">
        <v>266.01474398202134</v>
      </c>
      <c r="L8282">
        <v>21223.751954014289</v>
      </c>
      <c r="M8282">
        <v>0</v>
      </c>
    </row>
    <row r="8283" spans="1:15" x14ac:dyDescent="0.15">
      <c r="A8283">
        <v>416</v>
      </c>
      <c r="B8283" t="s">
        <v>412</v>
      </c>
      <c r="C8283" t="s">
        <v>464</v>
      </c>
      <c r="D8283">
        <v>8</v>
      </c>
      <c r="E8283">
        <v>3075000</v>
      </c>
      <c r="F8283">
        <v>3167968.75</v>
      </c>
      <c r="G8283">
        <v>3121484.375</v>
      </c>
      <c r="H8283">
        <v>194532376.02348083</v>
      </c>
      <c r="I8283">
        <v>1.1565113987507789E-5</v>
      </c>
      <c r="J8283">
        <v>7.3955244963413113E-5</v>
      </c>
      <c r="K8283">
        <v>76.604289462341299</v>
      </c>
      <c r="L8283">
        <v>6132.0470857228247</v>
      </c>
      <c r="M8283">
        <v>0</v>
      </c>
    </row>
    <row r="8284" spans="1:15" x14ac:dyDescent="0.15">
      <c r="A8284">
        <v>416</v>
      </c>
      <c r="B8284" t="s">
        <v>412</v>
      </c>
      <c r="C8284" t="s">
        <v>464</v>
      </c>
      <c r="D8284">
        <v>9</v>
      </c>
      <c r="E8284">
        <v>3075000</v>
      </c>
      <c r="F8284">
        <v>3121484.375</v>
      </c>
      <c r="G8284">
        <v>3098242.1875</v>
      </c>
      <c r="H8284">
        <v>37028504.82612288</v>
      </c>
      <c r="I8284">
        <v>2.4320798947355415E-6</v>
      </c>
      <c r="J8284">
        <v>6.4822210870640865E-5</v>
      </c>
      <c r="K8284">
        <v>14.581337873113917</v>
      </c>
      <c r="L8284">
        <v>1095.145588537787</v>
      </c>
      <c r="M8284">
        <v>0</v>
      </c>
    </row>
    <row r="8285" spans="1:15" x14ac:dyDescent="0.15">
      <c r="A8285">
        <v>416</v>
      </c>
      <c r="B8285" t="s">
        <v>412</v>
      </c>
      <c r="C8285" t="s">
        <v>464</v>
      </c>
      <c r="D8285">
        <v>10</v>
      </c>
      <c r="E8285">
        <v>3075000</v>
      </c>
      <c r="F8285">
        <v>3098242.1875</v>
      </c>
      <c r="G8285">
        <v>3086621.09375</v>
      </c>
      <c r="H8285">
        <v>-24453616.341591585</v>
      </c>
      <c r="I8285">
        <v>-1.697868004534786E-6</v>
      </c>
      <c r="J8285">
        <v>6.0692262971370538E-5</v>
      </c>
      <c r="K8285">
        <v>-9.6295122844035603</v>
      </c>
      <c r="L8285">
        <v>-892.24548782832233</v>
      </c>
      <c r="M8285">
        <v>0</v>
      </c>
    </row>
    <row r="8286" spans="1:15" x14ac:dyDescent="0.15">
      <c r="A8286">
        <v>416</v>
      </c>
      <c r="B8286" t="s">
        <v>412</v>
      </c>
      <c r="C8286" t="s">
        <v>464</v>
      </c>
      <c r="D8286">
        <v>11</v>
      </c>
      <c r="E8286">
        <v>3086621.09375</v>
      </c>
      <c r="F8286">
        <v>3098242.1875</v>
      </c>
      <c r="G8286">
        <v>3092431.640625</v>
      </c>
      <c r="H8286">
        <v>4932481.4356987635</v>
      </c>
      <c r="I8286">
        <v>3.3290884304438433E-7</v>
      </c>
      <c r="J8286">
        <v>6.2723039818949708E-5</v>
      </c>
      <c r="K8286">
        <v>1.9423462736212349</v>
      </c>
      <c r="L8286">
        <v>59.501712856031887</v>
      </c>
      <c r="M8286">
        <v>0</v>
      </c>
    </row>
    <row r="8287" spans="1:15" x14ac:dyDescent="0.15">
      <c r="A8287">
        <v>416</v>
      </c>
      <c r="B8287" t="s">
        <v>412</v>
      </c>
      <c r="C8287" t="s">
        <v>464</v>
      </c>
      <c r="D8287">
        <v>12</v>
      </c>
      <c r="E8287">
        <v>3086621.09375</v>
      </c>
      <c r="F8287">
        <v>3092431.640625</v>
      </c>
      <c r="G8287">
        <v>3089526.3671875</v>
      </c>
      <c r="H8287">
        <v>-10094888.672799801</v>
      </c>
      <c r="I8287">
        <v>-6.9095357321508186E-7</v>
      </c>
      <c r="J8287">
        <v>6.1699177402690242E-5</v>
      </c>
      <c r="K8287">
        <v>-3.9752343018106382</v>
      </c>
      <c r="L8287">
        <v>-426.74550960345158</v>
      </c>
      <c r="M8287">
        <v>0</v>
      </c>
    </row>
    <row r="8288" spans="1:15" x14ac:dyDescent="0.15">
      <c r="A8288">
        <v>416</v>
      </c>
      <c r="B8288" t="s">
        <v>412</v>
      </c>
      <c r="C8288" t="s">
        <v>464</v>
      </c>
      <c r="D8288">
        <v>13</v>
      </c>
      <c r="E8288">
        <v>3089526.3671875</v>
      </c>
      <c r="F8288">
        <v>3092431.640625</v>
      </c>
      <c r="G8288">
        <v>3090979.00390625</v>
      </c>
      <c r="H8288">
        <v>-2665353.7306668735</v>
      </c>
      <c r="I8288">
        <v>-1.8115196995128894E-7</v>
      </c>
      <c r="J8288">
        <v>6.2208979005954035E-5</v>
      </c>
      <c r="K8288">
        <v>-1.0495812207572657</v>
      </c>
      <c r="L8288">
        <v>-186.23008203221409</v>
      </c>
      <c r="M8288">
        <v>0</v>
      </c>
    </row>
    <row r="8289" spans="1:15" x14ac:dyDescent="0.15">
      <c r="A8289">
        <v>416</v>
      </c>
      <c r="B8289" t="s">
        <v>412</v>
      </c>
      <c r="C8289" t="s">
        <v>464</v>
      </c>
      <c r="D8289">
        <v>14</v>
      </c>
      <c r="E8289">
        <v>3090979.00390625</v>
      </c>
      <c r="F8289">
        <v>3092431.640625</v>
      </c>
      <c r="G8289">
        <v>3091705.322265625</v>
      </c>
      <c r="H8289">
        <v>1112445.9906350551</v>
      </c>
      <c r="I8289">
        <v>7.534408662327732E-8</v>
      </c>
      <c r="J8289">
        <v>6.2465475062528601E-5</v>
      </c>
      <c r="K8289">
        <v>0.43806659035276785</v>
      </c>
      <c r="L8289">
        <v>-64.018369324413939</v>
      </c>
      <c r="M8289">
        <v>0</v>
      </c>
    </row>
    <row r="8290" spans="1:15" x14ac:dyDescent="0.15">
      <c r="A8290">
        <v>416</v>
      </c>
      <c r="B8290" t="s">
        <v>412</v>
      </c>
      <c r="C8290" t="s">
        <v>464</v>
      </c>
      <c r="D8290">
        <v>15</v>
      </c>
      <c r="E8290">
        <v>3091705.322265625</v>
      </c>
      <c r="F8290">
        <v>3092431.640625</v>
      </c>
      <c r="G8290">
        <v>3092068.4814453125</v>
      </c>
      <c r="H8290">
        <v>3017125.6345225931</v>
      </c>
      <c r="I8290">
        <v>2.0398936396164469E-7</v>
      </c>
      <c r="J8290">
        <v>6.2594120339866968E-5</v>
      </c>
      <c r="K8290">
        <v>1.1881043668706395</v>
      </c>
      <c r="L8290">
        <v>-2.4237123909910676</v>
      </c>
      <c r="M8290">
        <v>0</v>
      </c>
    </row>
    <row r="8291" spans="1:15" x14ac:dyDescent="0.15">
      <c r="A8291">
        <v>416</v>
      </c>
      <c r="B8291" t="s">
        <v>412</v>
      </c>
      <c r="C8291" t="s">
        <v>464</v>
      </c>
      <c r="D8291">
        <v>16</v>
      </c>
      <c r="E8291">
        <v>3092068.4814453125</v>
      </c>
      <c r="F8291">
        <v>3092431.640625</v>
      </c>
      <c r="G8291">
        <v>3092250.0610351563</v>
      </c>
      <c r="H8291">
        <v>3973559.0038190861</v>
      </c>
      <c r="I8291">
        <v>2.6842094448321409E-7</v>
      </c>
      <c r="J8291">
        <v>6.2658551920388538E-5</v>
      </c>
      <c r="K8291">
        <v>1.5647352402024253</v>
      </c>
      <c r="L8291">
        <v>28.500571602831641</v>
      </c>
      <c r="M8291">
        <v>0</v>
      </c>
    </row>
    <row r="8292" spans="1:15" x14ac:dyDescent="0.15">
      <c r="A8292">
        <v>416</v>
      </c>
      <c r="B8292" t="s">
        <v>412</v>
      </c>
      <c r="C8292" t="s">
        <v>464</v>
      </c>
      <c r="D8292">
        <v>17</v>
      </c>
      <c r="E8292">
        <v>3092068.4814453125</v>
      </c>
      <c r="F8292">
        <v>3092250.0610351563</v>
      </c>
      <c r="G8292">
        <v>3092159.2712402344</v>
      </c>
      <c r="H8292">
        <v>3495051.5571685093</v>
      </c>
      <c r="I8292">
        <v>2.3619948333383886E-7</v>
      </c>
      <c r="J8292">
        <v>6.2626330459239162E-5</v>
      </c>
      <c r="K8292">
        <v>1.3763053052866963</v>
      </c>
      <c r="L8292">
        <v>13.029480391761284</v>
      </c>
      <c r="M8292">
        <v>0</v>
      </c>
    </row>
    <row r="8293" spans="1:15" x14ac:dyDescent="0.15">
      <c r="A8293">
        <v>416</v>
      </c>
      <c r="B8293" t="s">
        <v>412</v>
      </c>
      <c r="C8293" t="s">
        <v>464</v>
      </c>
      <c r="D8293">
        <v>18</v>
      </c>
      <c r="E8293">
        <v>3092068.4814453125</v>
      </c>
      <c r="F8293">
        <v>3092159.2712402344</v>
      </c>
      <c r="G8293">
        <v>3092113.8763427734</v>
      </c>
      <c r="H8293">
        <v>3256046.3158399006</v>
      </c>
      <c r="I8293">
        <v>2.2009505547325274E-7</v>
      </c>
      <c r="J8293">
        <v>6.2610226031378576E-5</v>
      </c>
      <c r="K8293">
        <v>1.2821881867688845</v>
      </c>
      <c r="L8293">
        <v>5.3016300839159207</v>
      </c>
      <c r="M8293">
        <v>0</v>
      </c>
    </row>
    <row r="8294" spans="1:15" x14ac:dyDescent="0.15">
      <c r="A8294">
        <v>416</v>
      </c>
      <c r="B8294" t="s">
        <v>412</v>
      </c>
      <c r="C8294" t="s">
        <v>464</v>
      </c>
      <c r="D8294">
        <v>19</v>
      </c>
      <c r="E8294">
        <v>3092068.4814453125</v>
      </c>
      <c r="F8294">
        <v>3092113.8763427734</v>
      </c>
      <c r="G8294">
        <v>3092091.178894043</v>
      </c>
      <c r="H8294">
        <v>3136605.7971672853</v>
      </c>
      <c r="I8294">
        <v>2.1204441673785635E-7</v>
      </c>
      <c r="J8294">
        <v>6.260217539264318E-5</v>
      </c>
      <c r="K8294">
        <v>1.2351540824569893</v>
      </c>
      <c r="L8294">
        <v>1.4396282547257888</v>
      </c>
      <c r="M8294">
        <v>0</v>
      </c>
    </row>
    <row r="8295" spans="1:15" x14ac:dyDescent="0.15">
      <c r="A8295">
        <v>416</v>
      </c>
      <c r="B8295" t="s">
        <v>412</v>
      </c>
      <c r="C8295" t="s">
        <v>464</v>
      </c>
      <c r="D8295">
        <v>20</v>
      </c>
      <c r="E8295">
        <v>3092068.4814453125</v>
      </c>
      <c r="F8295">
        <v>3092091.178894043</v>
      </c>
      <c r="G8295">
        <v>3092079.8301696777</v>
      </c>
      <c r="H8295">
        <v>3076901.0610241909</v>
      </c>
      <c r="I8295">
        <v>2.0801949110893102E-7</v>
      </c>
      <c r="J8295">
        <v>6.2598150467014254E-5</v>
      </c>
      <c r="K8295">
        <v>1.2116431431302304</v>
      </c>
      <c r="L8295">
        <v>-0.49089189086861129</v>
      </c>
      <c r="M8295">
        <v>0</v>
      </c>
    </row>
    <row r="8296" spans="1:15" x14ac:dyDescent="0.15">
      <c r="A8296">
        <v>416</v>
      </c>
      <c r="B8296" t="s">
        <v>412</v>
      </c>
      <c r="C8296" t="s">
        <v>465</v>
      </c>
      <c r="D8296">
        <v>20</v>
      </c>
      <c r="E8296">
        <v>3092068.4814453125</v>
      </c>
      <c r="F8296">
        <v>3092091.178894043</v>
      </c>
      <c r="G8296">
        <v>3092079.8301696777</v>
      </c>
      <c r="H8296">
        <v>3076901.0610241909</v>
      </c>
      <c r="I8296">
        <v>2.0801949110893102E-7</v>
      </c>
      <c r="J8296">
        <v>6.2598150467014254E-5</v>
      </c>
      <c r="K8296">
        <v>1.2116431431302304</v>
      </c>
      <c r="L8296">
        <v>-0.49089189086861129</v>
      </c>
      <c r="M8296">
        <v>0</v>
      </c>
      <c r="N8296" t="s">
        <v>466</v>
      </c>
      <c r="O8296" t="s">
        <v>467</v>
      </c>
    </row>
    <row r="8297" spans="1:15" x14ac:dyDescent="0.15">
      <c r="A8297">
        <v>417</v>
      </c>
      <c r="B8297" t="s">
        <v>413</v>
      </c>
      <c r="C8297" t="s">
        <v>461</v>
      </c>
      <c r="D8297">
        <v>0</v>
      </c>
      <c r="E8297">
        <v>100000</v>
      </c>
      <c r="F8297">
        <v>12000000</v>
      </c>
      <c r="G8297">
        <v>100000</v>
      </c>
      <c r="H8297">
        <v>34770.692457658406</v>
      </c>
      <c r="I8297">
        <v>-7.0560683237922268E-5</v>
      </c>
      <c r="J8297">
        <v>-8.1705522620169466E-6</v>
      </c>
      <c r="K8297">
        <v>1.5678882030070777E-2</v>
      </c>
      <c r="L8297">
        <v>-65.229307542341587</v>
      </c>
      <c r="M8297">
        <v>0</v>
      </c>
      <c r="O8297" t="s">
        <v>462</v>
      </c>
    </row>
    <row r="8298" spans="1:15" x14ac:dyDescent="0.15">
      <c r="A8298">
        <v>417</v>
      </c>
      <c r="B8298" t="s">
        <v>413</v>
      </c>
      <c r="C8298" t="s">
        <v>461</v>
      </c>
      <c r="D8298">
        <v>0</v>
      </c>
      <c r="E8298">
        <v>100000</v>
      </c>
      <c r="F8298">
        <v>12000000</v>
      </c>
      <c r="G8298">
        <v>12000000</v>
      </c>
      <c r="H8298">
        <v>3.4314398291968915E+17</v>
      </c>
      <c r="I8298">
        <v>536.87085960986894</v>
      </c>
      <c r="J8298">
        <v>536.87092199999995</v>
      </c>
      <c r="K8298">
        <v>154731287968.39459</v>
      </c>
      <c r="L8298">
        <v>2859533190897.4097</v>
      </c>
      <c r="M8298">
        <v>5</v>
      </c>
      <c r="O8298" t="s">
        <v>463</v>
      </c>
    </row>
    <row r="8299" spans="1:15" x14ac:dyDescent="0.15">
      <c r="A8299">
        <v>417</v>
      </c>
      <c r="B8299" t="s">
        <v>413</v>
      </c>
      <c r="C8299" t="s">
        <v>464</v>
      </c>
      <c r="D8299">
        <v>1</v>
      </c>
      <c r="E8299">
        <v>100000</v>
      </c>
      <c r="F8299">
        <v>12000000</v>
      </c>
      <c r="G8299">
        <v>6050000</v>
      </c>
      <c r="H8299">
        <v>3.4314398291968928E+17</v>
      </c>
      <c r="I8299">
        <v>536.87085960986906</v>
      </c>
      <c r="J8299">
        <v>536.87092200000006</v>
      </c>
      <c r="K8299">
        <v>154731287968.39462</v>
      </c>
      <c r="L8299">
        <v>5671801370473.377</v>
      </c>
      <c r="M8299">
        <v>5</v>
      </c>
    </row>
    <row r="8300" spans="1:15" x14ac:dyDescent="0.15">
      <c r="A8300">
        <v>417</v>
      </c>
      <c r="B8300" t="s">
        <v>413</v>
      </c>
      <c r="C8300" t="s">
        <v>464</v>
      </c>
      <c r="D8300">
        <v>2</v>
      </c>
      <c r="E8300">
        <v>100000</v>
      </c>
      <c r="F8300">
        <v>6050000</v>
      </c>
      <c r="G8300">
        <v>3075000</v>
      </c>
      <c r="H8300">
        <v>1211455628758.2166</v>
      </c>
      <c r="I8300">
        <v>1.2324266383682852E-2</v>
      </c>
      <c r="J8300">
        <v>1.2386656514658758E-2</v>
      </c>
      <c r="K8300">
        <v>546272.4077495822</v>
      </c>
      <c r="L8300">
        <v>39396831.01652737</v>
      </c>
      <c r="M8300">
        <v>0</v>
      </c>
    </row>
    <row r="8301" spans="1:15" x14ac:dyDescent="0.15">
      <c r="A8301">
        <v>417</v>
      </c>
      <c r="B8301" t="s">
        <v>413</v>
      </c>
      <c r="C8301" t="s">
        <v>464</v>
      </c>
      <c r="D8301">
        <v>3</v>
      </c>
      <c r="E8301">
        <v>100000</v>
      </c>
      <c r="F8301">
        <v>3075000</v>
      </c>
      <c r="G8301">
        <v>1587500</v>
      </c>
      <c r="H8301">
        <v>-103247.85194073388</v>
      </c>
      <c r="I8301">
        <v>-5.5550411711557162E-5</v>
      </c>
      <c r="J8301">
        <v>6.8397192643481622E-6</v>
      </c>
      <c r="K8301">
        <v>-4.6556763067294914E-2</v>
      </c>
      <c r="L8301">
        <v>-106.5038016970541</v>
      </c>
      <c r="M8301">
        <v>0</v>
      </c>
    </row>
    <row r="8302" spans="1:15" x14ac:dyDescent="0.15">
      <c r="A8302">
        <v>417</v>
      </c>
      <c r="B8302" t="s">
        <v>413</v>
      </c>
      <c r="C8302" t="s">
        <v>464</v>
      </c>
      <c r="D8302">
        <v>4</v>
      </c>
      <c r="E8302">
        <v>1587500</v>
      </c>
      <c r="F8302">
        <v>3075000</v>
      </c>
      <c r="G8302">
        <v>2331250</v>
      </c>
      <c r="H8302">
        <v>1388723958.8307374</v>
      </c>
      <c r="I8302">
        <v>6.1076537482371906E-5</v>
      </c>
      <c r="J8302">
        <v>1.2346666845827723E-4</v>
      </c>
      <c r="K8302">
        <v>626.20665807431317</v>
      </c>
      <c r="L8302">
        <v>59469.928528932433</v>
      </c>
      <c r="M8302">
        <v>0</v>
      </c>
    </row>
    <row r="8303" spans="1:15" x14ac:dyDescent="0.15">
      <c r="A8303">
        <v>417</v>
      </c>
      <c r="B8303" t="s">
        <v>413</v>
      </c>
      <c r="C8303" t="s">
        <v>464</v>
      </c>
      <c r="D8303">
        <v>5</v>
      </c>
      <c r="E8303">
        <v>1587500</v>
      </c>
      <c r="F8303">
        <v>2331250</v>
      </c>
      <c r="G8303">
        <v>1959375</v>
      </c>
      <c r="H8303">
        <v>-493684.17523827602</v>
      </c>
      <c r="I8303">
        <v>-4.3695931753508903E-5</v>
      </c>
      <c r="J8303">
        <v>1.869419922239642E-5</v>
      </c>
      <c r="K8303">
        <v>-0.2226132238551049</v>
      </c>
      <c r="L8303">
        <v>-125.19600256399495</v>
      </c>
      <c r="M8303">
        <v>0</v>
      </c>
    </row>
    <row r="8304" spans="1:15" x14ac:dyDescent="0.15">
      <c r="A8304">
        <v>417</v>
      </c>
      <c r="B8304" t="s">
        <v>413</v>
      </c>
      <c r="C8304" t="s">
        <v>464</v>
      </c>
      <c r="D8304">
        <v>6</v>
      </c>
      <c r="E8304">
        <v>1959375</v>
      </c>
      <c r="F8304">
        <v>2331250</v>
      </c>
      <c r="G8304">
        <v>2145312.5</v>
      </c>
      <c r="H8304">
        <v>-117163734.73778331</v>
      </c>
      <c r="I8304">
        <v>-2.1072695654679177E-5</v>
      </c>
      <c r="J8304">
        <v>4.1317435321226147E-5</v>
      </c>
      <c r="K8304">
        <v>-52.831745510768599</v>
      </c>
      <c r="L8304">
        <v>-5561.3831196053397</v>
      </c>
      <c r="M8304">
        <v>0</v>
      </c>
    </row>
    <row r="8305" spans="1:15" x14ac:dyDescent="0.15">
      <c r="A8305">
        <v>417</v>
      </c>
      <c r="B8305" t="s">
        <v>413</v>
      </c>
      <c r="C8305" t="s">
        <v>464</v>
      </c>
      <c r="D8305">
        <v>7</v>
      </c>
      <c r="E8305">
        <v>2145312.5</v>
      </c>
      <c r="F8305">
        <v>2331250</v>
      </c>
      <c r="G8305">
        <v>2238281.25</v>
      </c>
      <c r="H8305">
        <v>145034097.22643617</v>
      </c>
      <c r="I8305">
        <v>8.8571719332872418E-6</v>
      </c>
      <c r="J8305">
        <v>7.1247302909192565E-5</v>
      </c>
      <c r="K8305">
        <v>65.399114599751243</v>
      </c>
      <c r="L8305">
        <v>6379.708357760499</v>
      </c>
      <c r="M8305">
        <v>0</v>
      </c>
    </row>
    <row r="8306" spans="1:15" x14ac:dyDescent="0.15">
      <c r="A8306">
        <v>417</v>
      </c>
      <c r="B8306" t="s">
        <v>413</v>
      </c>
      <c r="C8306" t="s">
        <v>464</v>
      </c>
      <c r="D8306">
        <v>8</v>
      </c>
      <c r="E8306">
        <v>2145312.5</v>
      </c>
      <c r="F8306">
        <v>2238281.25</v>
      </c>
      <c r="G8306">
        <v>2191796.875</v>
      </c>
      <c r="H8306">
        <v>-101935708.50376685</v>
      </c>
      <c r="I8306">
        <v>-8.1663618833152074E-6</v>
      </c>
      <c r="J8306">
        <v>5.4223769092590116E-5</v>
      </c>
      <c r="K8306">
        <v>-45.965088277389881</v>
      </c>
      <c r="L8306">
        <v>-4750.7826371349693</v>
      </c>
      <c r="M8306">
        <v>0</v>
      </c>
    </row>
    <row r="8307" spans="1:15" x14ac:dyDescent="0.15">
      <c r="A8307">
        <v>417</v>
      </c>
      <c r="B8307" t="s">
        <v>413</v>
      </c>
      <c r="C8307" t="s">
        <v>464</v>
      </c>
      <c r="D8307">
        <v>9</v>
      </c>
      <c r="E8307">
        <v>2191796.875</v>
      </c>
      <c r="F8307">
        <v>2238281.25</v>
      </c>
      <c r="G8307">
        <v>2215039.0625</v>
      </c>
      <c r="H8307">
        <v>-3574048.6885200473</v>
      </c>
      <c r="I8307">
        <v>-2.431182143008742E-7</v>
      </c>
      <c r="J8307">
        <v>6.2147012761604449E-5</v>
      </c>
      <c r="K8307">
        <v>-1.6116184003316441</v>
      </c>
      <c r="L8307">
        <v>-261.35375438870153</v>
      </c>
      <c r="M8307">
        <v>0</v>
      </c>
    </row>
    <row r="8308" spans="1:15" x14ac:dyDescent="0.15">
      <c r="A8308">
        <v>417</v>
      </c>
      <c r="B8308" t="s">
        <v>413</v>
      </c>
      <c r="C8308" t="s">
        <v>464</v>
      </c>
      <c r="D8308">
        <v>10</v>
      </c>
      <c r="E8308">
        <v>2215039.0625</v>
      </c>
      <c r="F8308">
        <v>2238281.25</v>
      </c>
      <c r="G8308">
        <v>2226660.15625</v>
      </c>
      <c r="H8308">
        <v>64499126.929388478</v>
      </c>
      <c r="I8308">
        <v>4.1488404952546952E-6</v>
      </c>
      <c r="J8308">
        <v>6.6538971471160019E-5</v>
      </c>
      <c r="K8308">
        <v>29.084097286814469</v>
      </c>
      <c r="L8308">
        <v>2796.6758464845316</v>
      </c>
      <c r="M8308">
        <v>0</v>
      </c>
    </row>
    <row r="8309" spans="1:15" x14ac:dyDescent="0.15">
      <c r="A8309">
        <v>417</v>
      </c>
      <c r="B8309" t="s">
        <v>413</v>
      </c>
      <c r="C8309" t="s">
        <v>464</v>
      </c>
      <c r="D8309">
        <v>11</v>
      </c>
      <c r="E8309">
        <v>2215039.0625</v>
      </c>
      <c r="F8309">
        <v>2226660.15625</v>
      </c>
      <c r="G8309">
        <v>2220849.609375</v>
      </c>
      <c r="H8309">
        <v>28961684.123852015</v>
      </c>
      <c r="I8309">
        <v>1.9146977930724107E-6</v>
      </c>
      <c r="J8309">
        <v>6.4304828768977734E-5</v>
      </c>
      <c r="K8309">
        <v>13.059470395161336</v>
      </c>
      <c r="L8309">
        <v>1204.0812849998665</v>
      </c>
      <c r="M8309">
        <v>0</v>
      </c>
    </row>
    <row r="8310" spans="1:15" x14ac:dyDescent="0.15">
      <c r="A8310">
        <v>417</v>
      </c>
      <c r="B8310" t="s">
        <v>413</v>
      </c>
      <c r="C8310" t="s">
        <v>464</v>
      </c>
      <c r="D8310">
        <v>12</v>
      </c>
      <c r="E8310">
        <v>2215039.0625</v>
      </c>
      <c r="F8310">
        <v>2220849.609375</v>
      </c>
      <c r="G8310">
        <v>2217944.3359375</v>
      </c>
      <c r="H8310">
        <v>12325281.341988569</v>
      </c>
      <c r="I8310">
        <v>8.2642010559600353E-7</v>
      </c>
      <c r="J8310">
        <v>6.3216551081501327E-5</v>
      </c>
      <c r="K8310">
        <v>5.5577447122686729</v>
      </c>
      <c r="L8310">
        <v>455.70742431544443</v>
      </c>
      <c r="M8310">
        <v>0</v>
      </c>
    </row>
    <row r="8311" spans="1:15" x14ac:dyDescent="0.15">
      <c r="A8311">
        <v>417</v>
      </c>
      <c r="B8311" t="s">
        <v>413</v>
      </c>
      <c r="C8311" t="s">
        <v>464</v>
      </c>
      <c r="D8311">
        <v>13</v>
      </c>
      <c r="E8311">
        <v>2215039.0625</v>
      </c>
      <c r="F8311">
        <v>2217944.3359375</v>
      </c>
      <c r="G8311">
        <v>2216491.69921875</v>
      </c>
      <c r="H8311">
        <v>4284261.0839453023</v>
      </c>
      <c r="I8311">
        <v>2.8932794984442873E-7</v>
      </c>
      <c r="J8311">
        <v>6.2679458925749752E-5</v>
      </c>
      <c r="K8311">
        <v>1.9318690360567299</v>
      </c>
      <c r="L8311">
        <v>93.290193031419065</v>
      </c>
      <c r="M8311">
        <v>0</v>
      </c>
    </row>
    <row r="8312" spans="1:15" x14ac:dyDescent="0.15">
      <c r="A8312">
        <v>417</v>
      </c>
      <c r="B8312" t="s">
        <v>413</v>
      </c>
      <c r="C8312" t="s">
        <v>464</v>
      </c>
      <c r="D8312">
        <v>14</v>
      </c>
      <c r="E8312">
        <v>2215039.0625</v>
      </c>
      <c r="F8312">
        <v>2216491.69921875</v>
      </c>
      <c r="G8312">
        <v>2215765.380859375</v>
      </c>
      <c r="H8312">
        <v>332277.31714053033</v>
      </c>
      <c r="I8312">
        <v>2.2520727036029085E-8</v>
      </c>
      <c r="J8312">
        <v>6.2412651702941353E-5</v>
      </c>
      <c r="K8312">
        <v>0.14983126559986934</v>
      </c>
      <c r="L8312">
        <v>-85.003948522218636</v>
      </c>
      <c r="M8312">
        <v>0</v>
      </c>
    </row>
    <row r="8313" spans="1:15" x14ac:dyDescent="0.15">
      <c r="A8313">
        <v>417</v>
      </c>
      <c r="B8313" t="s">
        <v>413</v>
      </c>
      <c r="C8313" t="s">
        <v>464</v>
      </c>
      <c r="D8313">
        <v>15</v>
      </c>
      <c r="E8313">
        <v>2215765.380859375</v>
      </c>
      <c r="F8313">
        <v>2216491.69921875</v>
      </c>
      <c r="G8313">
        <v>2216128.5400390625</v>
      </c>
      <c r="H8313">
        <v>2302531.336760758</v>
      </c>
      <c r="I8313">
        <v>1.5577675061494677E-7</v>
      </c>
      <c r="J8313">
        <v>6.254590772652027E-5</v>
      </c>
      <c r="K8313">
        <v>1.0382628198611459</v>
      </c>
      <c r="L8313">
        <v>3.8988170207930484</v>
      </c>
      <c r="M8313">
        <v>0</v>
      </c>
    </row>
    <row r="8314" spans="1:15" x14ac:dyDescent="0.15">
      <c r="A8314">
        <v>417</v>
      </c>
      <c r="B8314" t="s">
        <v>413</v>
      </c>
      <c r="C8314" t="s">
        <v>464</v>
      </c>
      <c r="D8314">
        <v>16</v>
      </c>
      <c r="E8314">
        <v>2215765.380859375</v>
      </c>
      <c r="F8314">
        <v>2216128.5400390625</v>
      </c>
      <c r="G8314">
        <v>2215946.9604492188</v>
      </c>
      <c r="H8314">
        <v>1316062.9415000591</v>
      </c>
      <c r="I8314">
        <v>8.9118070585662542E-8</v>
      </c>
      <c r="J8314">
        <v>6.2479249046490986E-5</v>
      </c>
      <c r="K8314">
        <v>0.59344218206337573</v>
      </c>
      <c r="L8314">
        <v>-40.60945658946342</v>
      </c>
      <c r="M8314">
        <v>0</v>
      </c>
    </row>
    <row r="8315" spans="1:15" x14ac:dyDescent="0.15">
      <c r="A8315">
        <v>417</v>
      </c>
      <c r="B8315" t="s">
        <v>413</v>
      </c>
      <c r="C8315" t="s">
        <v>464</v>
      </c>
      <c r="D8315">
        <v>17</v>
      </c>
      <c r="E8315">
        <v>2215946.9604492188</v>
      </c>
      <c r="F8315">
        <v>2216128.5400390625</v>
      </c>
      <c r="G8315">
        <v>2216037.7502441406</v>
      </c>
      <c r="H8315">
        <v>1808982.0507760157</v>
      </c>
      <c r="I8315">
        <v>1.2244111656190763E-7</v>
      </c>
      <c r="J8315">
        <v>6.2512572092467231E-5</v>
      </c>
      <c r="K8315">
        <v>0.81571042058397703</v>
      </c>
      <c r="L8315">
        <v>-18.368626591459446</v>
      </c>
      <c r="M8315">
        <v>0</v>
      </c>
    </row>
    <row r="8316" spans="1:15" x14ac:dyDescent="0.15">
      <c r="A8316">
        <v>417</v>
      </c>
      <c r="B8316" t="s">
        <v>413</v>
      </c>
      <c r="C8316" t="s">
        <v>464</v>
      </c>
      <c r="D8316">
        <v>18</v>
      </c>
      <c r="E8316">
        <v>2216037.7502441406</v>
      </c>
      <c r="F8316">
        <v>2216128.5400390625</v>
      </c>
      <c r="G8316">
        <v>2216083.1451416016</v>
      </c>
      <c r="H8316">
        <v>2055626.9912239967</v>
      </c>
      <c r="I8316">
        <v>1.3910392015262761E-7</v>
      </c>
      <c r="J8316">
        <v>6.2529234896057951E-5</v>
      </c>
      <c r="K8316">
        <v>0.92692813444765298</v>
      </c>
      <c r="L8316">
        <v>-7.2405295022155913</v>
      </c>
      <c r="M8316">
        <v>0</v>
      </c>
    </row>
    <row r="8317" spans="1:15" x14ac:dyDescent="0.15">
      <c r="A8317">
        <v>417</v>
      </c>
      <c r="B8317" t="s">
        <v>413</v>
      </c>
      <c r="C8317" t="s">
        <v>464</v>
      </c>
      <c r="D8317">
        <v>19</v>
      </c>
      <c r="E8317">
        <v>2216083.1451416016</v>
      </c>
      <c r="F8317">
        <v>2216128.5400390625</v>
      </c>
      <c r="G8317">
        <v>2216105.842590332</v>
      </c>
      <c r="H8317">
        <v>2179138.4314140282</v>
      </c>
      <c r="I8317">
        <v>1.4744527441287877E-7</v>
      </c>
      <c r="J8317">
        <v>6.2537576250318202E-5</v>
      </c>
      <c r="K8317">
        <v>0.98262220215889629</v>
      </c>
      <c r="L8317">
        <v>-1.6681248009839591</v>
      </c>
      <c r="M8317">
        <v>0</v>
      </c>
    </row>
    <row r="8318" spans="1:15" x14ac:dyDescent="0.15">
      <c r="A8318">
        <v>417</v>
      </c>
      <c r="B8318" t="s">
        <v>413</v>
      </c>
      <c r="C8318" t="s">
        <v>464</v>
      </c>
      <c r="D8318">
        <v>20</v>
      </c>
      <c r="E8318">
        <v>2216105.842590332</v>
      </c>
      <c r="F8318">
        <v>2216128.5400390625</v>
      </c>
      <c r="G8318">
        <v>2216117.1913146973</v>
      </c>
      <c r="H8318">
        <v>2240788.5622838098</v>
      </c>
      <c r="I8318">
        <v>1.5160811874668958E-7</v>
      </c>
      <c r="J8318">
        <v>6.2541739094652013E-5</v>
      </c>
      <c r="K8318">
        <v>1.0104216234739247</v>
      </c>
      <c r="L8318">
        <v>1.1132701404873071</v>
      </c>
      <c r="M8318">
        <v>0</v>
      </c>
    </row>
    <row r="8319" spans="1:15" x14ac:dyDescent="0.15">
      <c r="A8319">
        <v>417</v>
      </c>
      <c r="B8319" t="s">
        <v>413</v>
      </c>
      <c r="C8319" t="s">
        <v>464</v>
      </c>
      <c r="D8319">
        <v>21</v>
      </c>
      <c r="E8319">
        <v>2216105.842590332</v>
      </c>
      <c r="F8319">
        <v>2216117.1913146973</v>
      </c>
      <c r="G8319">
        <v>2216111.5169525146</v>
      </c>
      <c r="H8319">
        <v>2209921.3472881657</v>
      </c>
      <c r="I8319">
        <v>1.4952390888097432E-7</v>
      </c>
      <c r="J8319">
        <v>6.2539654884786298E-5</v>
      </c>
      <c r="K8319">
        <v>0.99650290663781704</v>
      </c>
      <c r="L8319">
        <v>-0.27932572963933477</v>
      </c>
      <c r="M8319">
        <v>0</v>
      </c>
    </row>
    <row r="8320" spans="1:15" x14ac:dyDescent="0.15">
      <c r="A8320">
        <v>417</v>
      </c>
      <c r="B8320" t="s">
        <v>413</v>
      </c>
      <c r="C8320" t="s">
        <v>465</v>
      </c>
      <c r="D8320">
        <v>21</v>
      </c>
      <c r="E8320">
        <v>2216105.842590332</v>
      </c>
      <c r="F8320">
        <v>2216117.1913146973</v>
      </c>
      <c r="G8320">
        <v>2216111.5169525146</v>
      </c>
      <c r="H8320">
        <v>2209921.3472881657</v>
      </c>
      <c r="I8320">
        <v>1.4952390888097432E-7</v>
      </c>
      <c r="J8320">
        <v>6.2539654884786298E-5</v>
      </c>
      <c r="K8320">
        <v>0.99650290663781704</v>
      </c>
      <c r="L8320">
        <v>-0.27932572963933477</v>
      </c>
      <c r="M8320">
        <v>0</v>
      </c>
      <c r="N8320" t="s">
        <v>466</v>
      </c>
      <c r="O8320" t="s">
        <v>467</v>
      </c>
    </row>
    <row r="8321" spans="1:15" x14ac:dyDescent="0.15">
      <c r="A8321">
        <v>418</v>
      </c>
      <c r="B8321" t="s">
        <v>414</v>
      </c>
      <c r="C8321" t="s">
        <v>461</v>
      </c>
      <c r="D8321">
        <v>0</v>
      </c>
      <c r="E8321">
        <v>100000</v>
      </c>
      <c r="F8321">
        <v>12000000</v>
      </c>
      <c r="G8321">
        <v>100000</v>
      </c>
      <c r="H8321">
        <v>22943.405135182693</v>
      </c>
      <c r="I8321">
        <v>-7.5754991839535734E-5</v>
      </c>
      <c r="J8321">
        <v>-1.5194616421425533E-5</v>
      </c>
      <c r="K8321">
        <v>8.6790248741622986E-3</v>
      </c>
      <c r="L8321">
        <v>-77.056594864817313</v>
      </c>
      <c r="M8321">
        <v>0</v>
      </c>
      <c r="O8321" t="s">
        <v>462</v>
      </c>
    </row>
    <row r="8322" spans="1:15" x14ac:dyDescent="0.15">
      <c r="A8322">
        <v>418</v>
      </c>
      <c r="B8322" t="s">
        <v>414</v>
      </c>
      <c r="C8322" t="s">
        <v>461</v>
      </c>
      <c r="D8322">
        <v>0</v>
      </c>
      <c r="E8322">
        <v>100000</v>
      </c>
      <c r="F8322">
        <v>12000000</v>
      </c>
      <c r="G8322">
        <v>12000000</v>
      </c>
      <c r="H8322">
        <v>3.5939210715768442E+17</v>
      </c>
      <c r="I8322">
        <v>536.8708614396246</v>
      </c>
      <c r="J8322">
        <v>536.87092200000006</v>
      </c>
      <c r="K8322">
        <v>135950745725.01149</v>
      </c>
      <c r="L8322">
        <v>2994934226214.0366</v>
      </c>
      <c r="M8322">
        <v>5</v>
      </c>
      <c r="O8322" t="s">
        <v>463</v>
      </c>
    </row>
    <row r="8323" spans="1:15" x14ac:dyDescent="0.15">
      <c r="A8323">
        <v>418</v>
      </c>
      <c r="B8323" t="s">
        <v>414</v>
      </c>
      <c r="C8323" t="s">
        <v>464</v>
      </c>
      <c r="D8323">
        <v>1</v>
      </c>
      <c r="E8323">
        <v>100000</v>
      </c>
      <c r="F8323">
        <v>12000000</v>
      </c>
      <c r="G8323">
        <v>6050000</v>
      </c>
      <c r="H8323">
        <v>3.5939210715768435E+17</v>
      </c>
      <c r="I8323">
        <v>536.87086143962449</v>
      </c>
      <c r="J8323">
        <v>536.87092199999995</v>
      </c>
      <c r="K8323">
        <v>135950745725.01146</v>
      </c>
      <c r="L8323">
        <v>5940365407465.0303</v>
      </c>
      <c r="M8323">
        <v>5</v>
      </c>
    </row>
    <row r="8324" spans="1:15" x14ac:dyDescent="0.15">
      <c r="A8324">
        <v>418</v>
      </c>
      <c r="B8324" t="s">
        <v>414</v>
      </c>
      <c r="C8324" t="s">
        <v>464</v>
      </c>
      <c r="D8324">
        <v>2</v>
      </c>
      <c r="E8324">
        <v>100000</v>
      </c>
      <c r="F8324">
        <v>6050000</v>
      </c>
      <c r="G8324">
        <v>3075000</v>
      </c>
      <c r="H8324">
        <v>-134652061.37832221</v>
      </c>
      <c r="I8324">
        <v>-1.4821496049549031E-5</v>
      </c>
      <c r="J8324">
        <v>4.5738879368561165E-5</v>
      </c>
      <c r="K8324">
        <v>-50.936144097792017</v>
      </c>
      <c r="L8324">
        <v>-4478.9288253112918</v>
      </c>
      <c r="M8324">
        <v>0</v>
      </c>
    </row>
    <row r="8325" spans="1:15" x14ac:dyDescent="0.15">
      <c r="A8325">
        <v>418</v>
      </c>
      <c r="B8325" t="s">
        <v>414</v>
      </c>
      <c r="C8325" t="s">
        <v>464</v>
      </c>
      <c r="D8325">
        <v>3</v>
      </c>
      <c r="E8325">
        <v>3075000</v>
      </c>
      <c r="F8325">
        <v>6050000</v>
      </c>
      <c r="G8325">
        <v>4562500</v>
      </c>
      <c r="H8325">
        <v>62218718022102.016</v>
      </c>
      <c r="I8325">
        <v>0.30343339802994052</v>
      </c>
      <c r="J8325">
        <v>0.30349395840535864</v>
      </c>
      <c r="K8325">
        <v>23536079.242407259</v>
      </c>
      <c r="L8325">
        <v>1363697829.2515509</v>
      </c>
      <c r="M8325">
        <v>0</v>
      </c>
    </row>
    <row r="8326" spans="1:15" x14ac:dyDescent="0.15">
      <c r="A8326">
        <v>418</v>
      </c>
      <c r="B8326" t="s">
        <v>414</v>
      </c>
      <c r="C8326" t="s">
        <v>464</v>
      </c>
      <c r="D8326">
        <v>4</v>
      </c>
      <c r="E8326">
        <v>3075000</v>
      </c>
      <c r="F8326">
        <v>4562500</v>
      </c>
      <c r="G8326">
        <v>3818750</v>
      </c>
      <c r="H8326">
        <v>227377799368.34708</v>
      </c>
      <c r="I8326">
        <v>3.1210594987126834E-3</v>
      </c>
      <c r="J8326">
        <v>3.1816198741307935E-3</v>
      </c>
      <c r="K8326">
        <v>86012.410316724112</v>
      </c>
      <c r="L8326">
        <v>5954146.7919698087</v>
      </c>
      <c r="M8326">
        <v>0</v>
      </c>
    </row>
    <row r="8327" spans="1:15" x14ac:dyDescent="0.15">
      <c r="A8327">
        <v>418</v>
      </c>
      <c r="B8327" t="s">
        <v>414</v>
      </c>
      <c r="C8327" t="s">
        <v>464</v>
      </c>
      <c r="D8327">
        <v>5</v>
      </c>
      <c r="E8327">
        <v>3075000</v>
      </c>
      <c r="F8327">
        <v>3818750</v>
      </c>
      <c r="G8327">
        <v>3446875</v>
      </c>
      <c r="H8327">
        <v>11613255200.003563</v>
      </c>
      <c r="I8327">
        <v>3.0860374147792562E-4</v>
      </c>
      <c r="J8327">
        <v>3.6916411689603582E-4</v>
      </c>
      <c r="K8327">
        <v>4393.0589272586194</v>
      </c>
      <c r="L8327">
        <v>336821.27506809973</v>
      </c>
      <c r="M8327">
        <v>0</v>
      </c>
    </row>
    <row r="8328" spans="1:15" x14ac:dyDescent="0.15">
      <c r="A8328">
        <v>418</v>
      </c>
      <c r="B8328" t="s">
        <v>414</v>
      </c>
      <c r="C8328" t="s">
        <v>464</v>
      </c>
      <c r="D8328">
        <v>6</v>
      </c>
      <c r="E8328">
        <v>3075000</v>
      </c>
      <c r="F8328">
        <v>3446875</v>
      </c>
      <c r="G8328">
        <v>3260937.5</v>
      </c>
      <c r="H8328">
        <v>1672297825.7623961</v>
      </c>
      <c r="I8328">
        <v>6.8408306643896201E-5</v>
      </c>
      <c r="J8328">
        <v>1.289686820620064E-4</v>
      </c>
      <c r="K8328">
        <v>632.59635356143895</v>
      </c>
      <c r="L8328">
        <v>51182.731599805149</v>
      </c>
      <c r="M8328">
        <v>0</v>
      </c>
    </row>
    <row r="8329" spans="1:15" x14ac:dyDescent="0.15">
      <c r="A8329">
        <v>418</v>
      </c>
      <c r="B8329" t="s">
        <v>414</v>
      </c>
      <c r="C8329" t="s">
        <v>464</v>
      </c>
      <c r="D8329">
        <v>7</v>
      </c>
      <c r="E8329">
        <v>3075000</v>
      </c>
      <c r="F8329">
        <v>3260937.5</v>
      </c>
      <c r="G8329">
        <v>3167968.75</v>
      </c>
      <c r="H8329">
        <v>293558015.1551525</v>
      </c>
      <c r="I8329">
        <v>1.6105043511816575E-5</v>
      </c>
      <c r="J8329">
        <v>7.6665418929926772E-5</v>
      </c>
      <c r="K8329">
        <v>111.04704382499646</v>
      </c>
      <c r="L8329">
        <v>9166.4428951564787</v>
      </c>
      <c r="M8329">
        <v>0</v>
      </c>
    </row>
    <row r="8330" spans="1:15" x14ac:dyDescent="0.15">
      <c r="A8330">
        <v>418</v>
      </c>
      <c r="B8330" t="s">
        <v>414</v>
      </c>
      <c r="C8330" t="s">
        <v>464</v>
      </c>
      <c r="D8330">
        <v>8</v>
      </c>
      <c r="E8330">
        <v>3075000</v>
      </c>
      <c r="F8330">
        <v>3167968.75</v>
      </c>
      <c r="G8330">
        <v>3121484.375</v>
      </c>
      <c r="H8330">
        <v>-20500510.354568504</v>
      </c>
      <c r="I8330">
        <v>-1.3696252006782222E-6</v>
      </c>
      <c r="J8330">
        <v>5.9190750217431974E-5</v>
      </c>
      <c r="K8330">
        <v>-7.7549273201597515</v>
      </c>
      <c r="L8330">
        <v>-756.75518092473249</v>
      </c>
      <c r="M8330">
        <v>0</v>
      </c>
    </row>
    <row r="8331" spans="1:15" x14ac:dyDescent="0.15">
      <c r="A8331">
        <v>418</v>
      </c>
      <c r="B8331" t="s">
        <v>414</v>
      </c>
      <c r="C8331" t="s">
        <v>464</v>
      </c>
      <c r="D8331">
        <v>9</v>
      </c>
      <c r="E8331">
        <v>3121484.375</v>
      </c>
      <c r="F8331">
        <v>3167968.75</v>
      </c>
      <c r="G8331">
        <v>3144726.5625</v>
      </c>
      <c r="H8331">
        <v>112973333.59451836</v>
      </c>
      <c r="I8331">
        <v>6.7952627561220752E-6</v>
      </c>
      <c r="J8331">
        <v>6.7355638174232272E-5</v>
      </c>
      <c r="K8331">
        <v>42.735521018207947</v>
      </c>
      <c r="L8331">
        <v>3492.4692131167881</v>
      </c>
      <c r="M8331">
        <v>0</v>
      </c>
    </row>
    <row r="8332" spans="1:15" x14ac:dyDescent="0.15">
      <c r="A8332">
        <v>418</v>
      </c>
      <c r="B8332" t="s">
        <v>414</v>
      </c>
      <c r="C8332" t="s">
        <v>464</v>
      </c>
      <c r="D8332">
        <v>10</v>
      </c>
      <c r="E8332">
        <v>3121484.375</v>
      </c>
      <c r="F8332">
        <v>3144726.5625</v>
      </c>
      <c r="G8332">
        <v>3133105.46875</v>
      </c>
      <c r="H8332">
        <v>40762833.108636521</v>
      </c>
      <c r="I8332">
        <v>2.5790677515535911E-6</v>
      </c>
      <c r="J8332">
        <v>6.3139443169663788E-5</v>
      </c>
      <c r="K8332">
        <v>15.419753101455477</v>
      </c>
      <c r="L8332">
        <v>1201.0360970995168</v>
      </c>
      <c r="M8332">
        <v>0</v>
      </c>
    </row>
    <row r="8333" spans="1:15" x14ac:dyDescent="0.15">
      <c r="A8333">
        <v>418</v>
      </c>
      <c r="B8333" t="s">
        <v>414</v>
      </c>
      <c r="C8333" t="s">
        <v>464</v>
      </c>
      <c r="D8333">
        <v>11</v>
      </c>
      <c r="E8333">
        <v>3121484.375</v>
      </c>
      <c r="F8333">
        <v>3133105.46875</v>
      </c>
      <c r="G8333">
        <v>3127294.921875</v>
      </c>
      <c r="H8333">
        <v>8808362.1819333397</v>
      </c>
      <c r="I8333">
        <v>5.7237928672408553E-7</v>
      </c>
      <c r="J8333">
        <v>6.1132754704834282E-5</v>
      </c>
      <c r="K8333">
        <v>3.3320247812910884</v>
      </c>
      <c r="L8333">
        <v>181.66074521210174</v>
      </c>
      <c r="M8333">
        <v>0</v>
      </c>
    </row>
    <row r="8334" spans="1:15" x14ac:dyDescent="0.15">
      <c r="A8334">
        <v>418</v>
      </c>
      <c r="B8334" t="s">
        <v>414</v>
      </c>
      <c r="C8334" t="s">
        <v>464</v>
      </c>
      <c r="D8334">
        <v>12</v>
      </c>
      <c r="E8334">
        <v>3121484.375</v>
      </c>
      <c r="F8334">
        <v>3127294.921875</v>
      </c>
      <c r="G8334">
        <v>3124389.6484375</v>
      </c>
      <c r="H8334">
        <v>-6171402.9533727672</v>
      </c>
      <c r="I8334">
        <v>-4.06571282526333E-7</v>
      </c>
      <c r="J8334">
        <v>6.0153804135583863E-5</v>
      </c>
      <c r="K8334">
        <v>-2.3345165822254663</v>
      </c>
      <c r="L8334">
        <v>-297.52347331130966</v>
      </c>
      <c r="M8334">
        <v>0</v>
      </c>
    </row>
    <row r="8335" spans="1:15" x14ac:dyDescent="0.15">
      <c r="A8335">
        <v>418</v>
      </c>
      <c r="B8335" t="s">
        <v>414</v>
      </c>
      <c r="C8335" t="s">
        <v>464</v>
      </c>
      <c r="D8335">
        <v>13</v>
      </c>
      <c r="E8335">
        <v>3124389.6484375</v>
      </c>
      <c r="F8335">
        <v>3127294.921875</v>
      </c>
      <c r="G8335">
        <v>3125842.28515625</v>
      </c>
      <c r="H8335">
        <v>1236534.1805678976</v>
      </c>
      <c r="I8335">
        <v>8.090255312437301E-8</v>
      </c>
      <c r="J8335">
        <v>6.0641277971234569E-5</v>
      </c>
      <c r="K8335">
        <v>0.46775580379931353</v>
      </c>
      <c r="L8335">
        <v>-60.441568455329552</v>
      </c>
      <c r="M8335">
        <v>0</v>
      </c>
    </row>
    <row r="8336" spans="1:15" x14ac:dyDescent="0.15">
      <c r="A8336">
        <v>418</v>
      </c>
      <c r="B8336" t="s">
        <v>414</v>
      </c>
      <c r="C8336" t="s">
        <v>464</v>
      </c>
      <c r="D8336">
        <v>14</v>
      </c>
      <c r="E8336">
        <v>3125842.28515625</v>
      </c>
      <c r="F8336">
        <v>3127294.921875</v>
      </c>
      <c r="G8336">
        <v>3126568.603515625</v>
      </c>
      <c r="H8336">
        <v>5001828.9962926758</v>
      </c>
      <c r="I8336">
        <v>3.2613518950686346E-7</v>
      </c>
      <c r="J8336">
        <v>6.088651060761706E-5</v>
      </c>
      <c r="K8336">
        <v>1.8920904730292862</v>
      </c>
      <c r="L8336">
        <v>59.978226310736993</v>
      </c>
      <c r="M8336">
        <v>0</v>
      </c>
    </row>
    <row r="8337" spans="1:15" x14ac:dyDescent="0.15">
      <c r="A8337">
        <v>418</v>
      </c>
      <c r="B8337" t="s">
        <v>414</v>
      </c>
      <c r="C8337" t="s">
        <v>464</v>
      </c>
      <c r="D8337">
        <v>15</v>
      </c>
      <c r="E8337">
        <v>3125842.28515625</v>
      </c>
      <c r="F8337">
        <v>3126568.603515625</v>
      </c>
      <c r="G8337">
        <v>3126205.4443359375</v>
      </c>
      <c r="H8337">
        <v>3114006.7875346765</v>
      </c>
      <c r="I8337">
        <v>2.0339071459817172E-7</v>
      </c>
      <c r="J8337">
        <v>6.0763766132708368E-5</v>
      </c>
      <c r="K8337">
        <v>1.1779656161796004</v>
      </c>
      <c r="L8337">
        <v>-0.39020649853203176</v>
      </c>
      <c r="M8337">
        <v>0</v>
      </c>
    </row>
    <row r="8338" spans="1:15" x14ac:dyDescent="0.15">
      <c r="A8338">
        <v>418</v>
      </c>
      <c r="B8338" t="s">
        <v>414</v>
      </c>
      <c r="C8338" t="s">
        <v>465</v>
      </c>
      <c r="D8338">
        <v>15</v>
      </c>
      <c r="E8338">
        <v>3125842.28515625</v>
      </c>
      <c r="F8338">
        <v>3126568.603515625</v>
      </c>
      <c r="G8338">
        <v>3126205.4443359375</v>
      </c>
      <c r="H8338">
        <v>3114006.7875346765</v>
      </c>
      <c r="I8338">
        <v>2.0339071459817172E-7</v>
      </c>
      <c r="J8338">
        <v>6.0763766132708368E-5</v>
      </c>
      <c r="K8338">
        <v>1.1779656161796004</v>
      </c>
      <c r="L8338">
        <v>-0.39020649853203176</v>
      </c>
      <c r="M8338">
        <v>0</v>
      </c>
      <c r="N8338" t="s">
        <v>466</v>
      </c>
      <c r="O8338" t="s">
        <v>467</v>
      </c>
    </row>
    <row r="8339" spans="1:15" x14ac:dyDescent="0.15">
      <c r="A8339">
        <v>419</v>
      </c>
      <c r="B8339" t="s">
        <v>415</v>
      </c>
      <c r="C8339" t="s">
        <v>461</v>
      </c>
      <c r="D8339">
        <v>0</v>
      </c>
      <c r="E8339">
        <v>100000</v>
      </c>
      <c r="F8339">
        <v>12000000</v>
      </c>
      <c r="G8339">
        <v>100000</v>
      </c>
      <c r="H8339">
        <v>28874.060158952463</v>
      </c>
      <c r="I8339">
        <v>-6.6467756602405929E-5</v>
      </c>
      <c r="J8339">
        <v>-1.0907460283715963E-5</v>
      </c>
      <c r="K8339">
        <v>1.1384366953534637E-2</v>
      </c>
      <c r="L8339">
        <v>-71.12593984104754</v>
      </c>
      <c r="M8339">
        <v>0</v>
      </c>
      <c r="O8339" t="s">
        <v>462</v>
      </c>
    </row>
    <row r="8340" spans="1:15" x14ac:dyDescent="0.15">
      <c r="A8340">
        <v>419</v>
      </c>
      <c r="B8340" t="s">
        <v>415</v>
      </c>
      <c r="C8340" t="s">
        <v>461</v>
      </c>
      <c r="D8340">
        <v>0</v>
      </c>
      <c r="E8340">
        <v>100000</v>
      </c>
      <c r="F8340">
        <v>12000000</v>
      </c>
      <c r="G8340">
        <v>12000000</v>
      </c>
      <c r="H8340">
        <v>4.1090859305481939E+17</v>
      </c>
      <c r="I8340">
        <v>536.87086643970372</v>
      </c>
      <c r="J8340">
        <v>536.87092200000006</v>
      </c>
      <c r="K8340">
        <v>162011652741.06055</v>
      </c>
      <c r="L8340">
        <v>3424238275356.8281</v>
      </c>
      <c r="M8340">
        <v>5</v>
      </c>
      <c r="O8340" t="s">
        <v>463</v>
      </c>
    </row>
    <row r="8341" spans="1:15" x14ac:dyDescent="0.15">
      <c r="A8341">
        <v>419</v>
      </c>
      <c r="B8341" t="s">
        <v>415</v>
      </c>
      <c r="C8341" t="s">
        <v>464</v>
      </c>
      <c r="D8341">
        <v>1</v>
      </c>
      <c r="E8341">
        <v>100000</v>
      </c>
      <c r="F8341">
        <v>12000000</v>
      </c>
      <c r="G8341">
        <v>6050000</v>
      </c>
      <c r="H8341">
        <v>4.1090859305481939E+17</v>
      </c>
      <c r="I8341">
        <v>536.87086643970372</v>
      </c>
      <c r="J8341">
        <v>536.87092200000006</v>
      </c>
      <c r="K8341">
        <v>162011652741.06055</v>
      </c>
      <c r="L8341">
        <v>6791877571054.0391</v>
      </c>
      <c r="M8341">
        <v>5</v>
      </c>
    </row>
    <row r="8342" spans="1:15" x14ac:dyDescent="0.15">
      <c r="A8342">
        <v>419</v>
      </c>
      <c r="B8342" t="s">
        <v>415</v>
      </c>
      <c r="C8342" t="s">
        <v>464</v>
      </c>
      <c r="D8342">
        <v>2</v>
      </c>
      <c r="E8342">
        <v>100000</v>
      </c>
      <c r="F8342">
        <v>6050000</v>
      </c>
      <c r="G8342">
        <v>3075000</v>
      </c>
      <c r="H8342">
        <v>7163431525.1242733</v>
      </c>
      <c r="I8342">
        <v>1.9191272745416047E-4</v>
      </c>
      <c r="J8342">
        <v>2.4747302377285045E-4</v>
      </c>
      <c r="K8342">
        <v>2824.3735962172223</v>
      </c>
      <c r="L8342">
        <v>232857.12276826904</v>
      </c>
      <c r="M8342">
        <v>0</v>
      </c>
    </row>
    <row r="8343" spans="1:15" x14ac:dyDescent="0.15">
      <c r="A8343">
        <v>419</v>
      </c>
      <c r="B8343" t="s">
        <v>415</v>
      </c>
      <c r="C8343" t="s">
        <v>464</v>
      </c>
      <c r="D8343">
        <v>3</v>
      </c>
      <c r="E8343">
        <v>100000</v>
      </c>
      <c r="F8343">
        <v>3075000</v>
      </c>
      <c r="G8343">
        <v>1587500</v>
      </c>
      <c r="H8343">
        <v>-66972.036764788878</v>
      </c>
      <c r="I8343">
        <v>-5.4338721402166811E-5</v>
      </c>
      <c r="J8343">
        <v>1.2215749165231626E-6</v>
      </c>
      <c r="K8343">
        <v>-2.6405508541533423E-2</v>
      </c>
      <c r="L8343">
        <v>-104.21871097730954</v>
      </c>
      <c r="M8343">
        <v>0</v>
      </c>
    </row>
    <row r="8344" spans="1:15" x14ac:dyDescent="0.15">
      <c r="A8344">
        <v>419</v>
      </c>
      <c r="B8344" t="s">
        <v>415</v>
      </c>
      <c r="C8344" t="s">
        <v>464</v>
      </c>
      <c r="D8344">
        <v>4</v>
      </c>
      <c r="E8344">
        <v>1587500</v>
      </c>
      <c r="F8344">
        <v>3075000</v>
      </c>
      <c r="G8344">
        <v>2331250</v>
      </c>
      <c r="H8344">
        <v>-194051.16672451617</v>
      </c>
      <c r="I8344">
        <v>-4.4806614368878529E-5</v>
      </c>
      <c r="J8344">
        <v>1.075368194981144E-5</v>
      </c>
      <c r="K8344">
        <v>-7.6509838851619563E-2</v>
      </c>
      <c r="L8344">
        <v>-108.32391063697656</v>
      </c>
      <c r="M8344">
        <v>0</v>
      </c>
    </row>
    <row r="8345" spans="1:15" x14ac:dyDescent="0.15">
      <c r="A8345">
        <v>419</v>
      </c>
      <c r="B8345" t="s">
        <v>415</v>
      </c>
      <c r="C8345" t="s">
        <v>464</v>
      </c>
      <c r="D8345">
        <v>5</v>
      </c>
      <c r="E8345">
        <v>2331250</v>
      </c>
      <c r="F8345">
        <v>3075000</v>
      </c>
      <c r="G8345">
        <v>2703125</v>
      </c>
      <c r="H8345">
        <v>-76834988.068174228</v>
      </c>
      <c r="I8345">
        <v>-2.2116901619705704E-5</v>
      </c>
      <c r="J8345">
        <v>3.3443394698984269E-5</v>
      </c>
      <c r="K8345">
        <v>-30.294239681679912</v>
      </c>
      <c r="L8345">
        <v>-2942.4504256434398</v>
      </c>
      <c r="M8345">
        <v>0</v>
      </c>
    </row>
    <row r="8346" spans="1:15" x14ac:dyDescent="0.15">
      <c r="A8346">
        <v>419</v>
      </c>
      <c r="B8346" t="s">
        <v>415</v>
      </c>
      <c r="C8346" t="s">
        <v>464</v>
      </c>
      <c r="D8346">
        <v>6</v>
      </c>
      <c r="E8346">
        <v>2703125</v>
      </c>
      <c r="F8346">
        <v>3075000</v>
      </c>
      <c r="G8346">
        <v>2889062.5</v>
      </c>
      <c r="H8346">
        <v>817830414.96203661</v>
      </c>
      <c r="I8346">
        <v>3.4732516063783462E-5</v>
      </c>
      <c r="J8346">
        <v>9.0292812382473435E-5</v>
      </c>
      <c r="K8346">
        <v>322.45141481436559</v>
      </c>
      <c r="L8346">
        <v>28207.813173374983</v>
      </c>
      <c r="M8346">
        <v>0</v>
      </c>
    </row>
    <row r="8347" spans="1:15" x14ac:dyDescent="0.15">
      <c r="A8347">
        <v>419</v>
      </c>
      <c r="B8347" t="s">
        <v>415</v>
      </c>
      <c r="C8347" t="s">
        <v>464</v>
      </c>
      <c r="D8347">
        <v>7</v>
      </c>
      <c r="E8347">
        <v>2703125</v>
      </c>
      <c r="F8347">
        <v>2889062.5</v>
      </c>
      <c r="G8347">
        <v>2796093.75</v>
      </c>
      <c r="H8347">
        <v>-11812073.395146502</v>
      </c>
      <c r="I8347">
        <v>-7.0809041314724556E-7</v>
      </c>
      <c r="J8347">
        <v>5.4852205905542727E-5</v>
      </c>
      <c r="K8347">
        <v>-4.6572244177699362</v>
      </c>
      <c r="L8347">
        <v>-522.44911835114624</v>
      </c>
      <c r="M8347">
        <v>0</v>
      </c>
    </row>
    <row r="8348" spans="1:15" x14ac:dyDescent="0.15">
      <c r="A8348">
        <v>419</v>
      </c>
      <c r="B8348" t="s">
        <v>415</v>
      </c>
      <c r="C8348" t="s">
        <v>464</v>
      </c>
      <c r="D8348">
        <v>8</v>
      </c>
      <c r="E8348">
        <v>2796093.75</v>
      </c>
      <c r="F8348">
        <v>2889062.5</v>
      </c>
      <c r="G8348">
        <v>2842578.125</v>
      </c>
      <c r="H8348">
        <v>298337178.02812374</v>
      </c>
      <c r="I8348">
        <v>1.4782014318839383E-5</v>
      </c>
      <c r="J8348">
        <v>7.0342310637529356E-5</v>
      </c>
      <c r="K8348">
        <v>117.62737529315206</v>
      </c>
      <c r="L8348">
        <v>10395.302676267649</v>
      </c>
      <c r="M8348">
        <v>0</v>
      </c>
    </row>
    <row r="8349" spans="1:15" x14ac:dyDescent="0.15">
      <c r="A8349">
        <v>419</v>
      </c>
      <c r="B8349" t="s">
        <v>415</v>
      </c>
      <c r="C8349" t="s">
        <v>464</v>
      </c>
      <c r="D8349">
        <v>9</v>
      </c>
      <c r="E8349">
        <v>2796093.75</v>
      </c>
      <c r="F8349">
        <v>2842578.125</v>
      </c>
      <c r="G8349">
        <v>2819335.9375</v>
      </c>
      <c r="H8349">
        <v>120905134.3762283</v>
      </c>
      <c r="I8349">
        <v>6.5497728584289349E-6</v>
      </c>
      <c r="J8349">
        <v>6.2110069177118908E-5</v>
      </c>
      <c r="K8349">
        <v>47.67006817635356</v>
      </c>
      <c r="L8349">
        <v>4188.4259647127737</v>
      </c>
      <c r="M8349">
        <v>0</v>
      </c>
    </row>
    <row r="8350" spans="1:15" x14ac:dyDescent="0.15">
      <c r="A8350">
        <v>419</v>
      </c>
      <c r="B8350" t="s">
        <v>415</v>
      </c>
      <c r="C8350" t="s">
        <v>464</v>
      </c>
      <c r="D8350">
        <v>10</v>
      </c>
      <c r="E8350">
        <v>2796093.75</v>
      </c>
      <c r="F8350">
        <v>2819335.9375</v>
      </c>
      <c r="G8350">
        <v>2807714.84375</v>
      </c>
      <c r="H8350">
        <v>49341878.631212793</v>
      </c>
      <c r="I8350">
        <v>2.8068485035157061E-6</v>
      </c>
      <c r="J8350">
        <v>5.8367144822205679E-5</v>
      </c>
      <c r="K8350">
        <v>19.454349316382213</v>
      </c>
      <c r="L8350">
        <v>1657.3678730604813</v>
      </c>
      <c r="M8350">
        <v>0</v>
      </c>
    </row>
    <row r="8351" spans="1:15" x14ac:dyDescent="0.15">
      <c r="A8351">
        <v>419</v>
      </c>
      <c r="B8351" t="s">
        <v>415</v>
      </c>
      <c r="C8351" t="s">
        <v>464</v>
      </c>
      <c r="D8351">
        <v>11</v>
      </c>
      <c r="E8351">
        <v>2796093.75</v>
      </c>
      <c r="F8351">
        <v>2807714.84375</v>
      </c>
      <c r="G8351">
        <v>2801904.296875</v>
      </c>
      <c r="H8351">
        <v>17503834.034090631</v>
      </c>
      <c r="I8351">
        <v>1.0216614629602068E-6</v>
      </c>
      <c r="J8351">
        <v>5.658195778165018E-5</v>
      </c>
      <c r="K8351">
        <v>6.9013525857073521</v>
      </c>
      <c r="L8351">
        <v>524.71205935237981</v>
      </c>
      <c r="M8351">
        <v>0</v>
      </c>
    </row>
    <row r="8352" spans="1:15" x14ac:dyDescent="0.15">
      <c r="A8352">
        <v>419</v>
      </c>
      <c r="B8352" t="s">
        <v>415</v>
      </c>
      <c r="C8352" t="s">
        <v>464</v>
      </c>
      <c r="D8352">
        <v>12</v>
      </c>
      <c r="E8352">
        <v>2796093.75</v>
      </c>
      <c r="F8352">
        <v>2801904.296875</v>
      </c>
      <c r="G8352">
        <v>2798999.0234375</v>
      </c>
      <c r="H8352">
        <v>2535623.4658483821</v>
      </c>
      <c r="I8352">
        <v>1.4996786628400713E-7</v>
      </c>
      <c r="J8352">
        <v>5.571026418497398E-5</v>
      </c>
      <c r="K8352">
        <v>0.99973705922549905</v>
      </c>
      <c r="L8352">
        <v>-9.4096337792094591</v>
      </c>
      <c r="M8352">
        <v>0</v>
      </c>
    </row>
    <row r="8353" spans="1:15" x14ac:dyDescent="0.15">
      <c r="A8353">
        <v>419</v>
      </c>
      <c r="B8353" t="s">
        <v>415</v>
      </c>
      <c r="C8353" t="s">
        <v>464</v>
      </c>
      <c r="D8353">
        <v>13</v>
      </c>
      <c r="E8353">
        <v>2798999.0234375</v>
      </c>
      <c r="F8353">
        <v>2801904.296875</v>
      </c>
      <c r="G8353">
        <v>2800451.66015625</v>
      </c>
      <c r="H8353">
        <v>9941546.3745178562</v>
      </c>
      <c r="I8353">
        <v>5.8409598106370003E-7</v>
      </c>
      <c r="J8353">
        <v>5.6144392299753673E-5</v>
      </c>
      <c r="K8353">
        <v>3.9197193394363006</v>
      </c>
      <c r="L8353">
        <v>254.9979639342595</v>
      </c>
      <c r="M8353">
        <v>0</v>
      </c>
    </row>
    <row r="8354" spans="1:15" x14ac:dyDescent="0.15">
      <c r="A8354">
        <v>419</v>
      </c>
      <c r="B8354" t="s">
        <v>415</v>
      </c>
      <c r="C8354" t="s">
        <v>464</v>
      </c>
      <c r="D8354">
        <v>14</v>
      </c>
      <c r="E8354">
        <v>2798999.0234375</v>
      </c>
      <c r="F8354">
        <v>2800451.66015625</v>
      </c>
      <c r="G8354">
        <v>2799725.341796875</v>
      </c>
      <c r="H8354">
        <v>6219116.3430622146</v>
      </c>
      <c r="I8354">
        <v>3.666039704629194E-7</v>
      </c>
      <c r="J8354">
        <v>5.5926900289152892E-5</v>
      </c>
      <c r="K8354">
        <v>2.4520521944743798</v>
      </c>
      <c r="L8354">
        <v>122.1330874931739</v>
      </c>
      <c r="M8354">
        <v>0</v>
      </c>
    </row>
    <row r="8355" spans="1:15" x14ac:dyDescent="0.15">
      <c r="A8355">
        <v>419</v>
      </c>
      <c r="B8355" t="s">
        <v>415</v>
      </c>
      <c r="C8355" t="s">
        <v>464</v>
      </c>
      <c r="D8355">
        <v>15</v>
      </c>
      <c r="E8355">
        <v>2798999.0234375</v>
      </c>
      <c r="F8355">
        <v>2799725.341796875</v>
      </c>
      <c r="G8355">
        <v>2799362.1826171875</v>
      </c>
      <c r="H8355">
        <v>4372512.3022520673</v>
      </c>
      <c r="I8355">
        <v>2.5817914403206366E-7</v>
      </c>
      <c r="J8355">
        <v>5.5818475462722037E-5</v>
      </c>
      <c r="K8355">
        <v>1.7239793878537106</v>
      </c>
      <c r="L8355">
        <v>56.196734006176577</v>
      </c>
      <c r="M8355">
        <v>0</v>
      </c>
    </row>
    <row r="8356" spans="1:15" x14ac:dyDescent="0.15">
      <c r="A8356">
        <v>419</v>
      </c>
      <c r="B8356" t="s">
        <v>415</v>
      </c>
      <c r="C8356" t="s">
        <v>464</v>
      </c>
      <c r="D8356">
        <v>16</v>
      </c>
      <c r="E8356">
        <v>2798999.0234375</v>
      </c>
      <c r="F8356">
        <v>2799362.1826171875</v>
      </c>
      <c r="G8356">
        <v>2799180.6030273438</v>
      </c>
      <c r="H8356">
        <v>3452854.6709318846</v>
      </c>
      <c r="I8356">
        <v>2.0404683827114959E-7</v>
      </c>
      <c r="J8356">
        <v>5.5764343156961123E-5</v>
      </c>
      <c r="K8356">
        <v>1.3613798819674119</v>
      </c>
      <c r="L8356">
        <v>23.352336294327895</v>
      </c>
      <c r="M8356">
        <v>0</v>
      </c>
    </row>
    <row r="8357" spans="1:15" x14ac:dyDescent="0.15">
      <c r="A8357">
        <v>419</v>
      </c>
      <c r="B8357" t="s">
        <v>415</v>
      </c>
      <c r="C8357" t="s">
        <v>464</v>
      </c>
      <c r="D8357">
        <v>17</v>
      </c>
      <c r="E8357">
        <v>2798999.0234375</v>
      </c>
      <c r="F8357">
        <v>2799180.6030273438</v>
      </c>
      <c r="G8357">
        <v>2799089.8132324219</v>
      </c>
      <c r="H8357">
        <v>2993853.6009206353</v>
      </c>
      <c r="I8357">
        <v>1.7699583584514109E-7</v>
      </c>
      <c r="J8357">
        <v>5.5737292154535114E-5</v>
      </c>
      <c r="K8357">
        <v>1.180406489784015</v>
      </c>
      <c r="L8357">
        <v>6.9581114106266524</v>
      </c>
      <c r="M8357">
        <v>0</v>
      </c>
    </row>
    <row r="8358" spans="1:15" x14ac:dyDescent="0.15">
      <c r="A8358">
        <v>419</v>
      </c>
      <c r="B8358" t="s">
        <v>415</v>
      </c>
      <c r="C8358" t="s">
        <v>464</v>
      </c>
      <c r="D8358">
        <v>18</v>
      </c>
      <c r="E8358">
        <v>2798999.0234375</v>
      </c>
      <c r="F8358">
        <v>2799089.8132324219</v>
      </c>
      <c r="G8358">
        <v>2799044.4183349609</v>
      </c>
      <c r="H8358">
        <v>2764703.9192087702</v>
      </c>
      <c r="I8358">
        <v>1.6348261215610841E-7</v>
      </c>
      <c r="J8358">
        <v>5.5723778930846081E-5</v>
      </c>
      <c r="K8358">
        <v>1.0900581269444127</v>
      </c>
      <c r="L8358">
        <v>-1.2268651008624782</v>
      </c>
      <c r="M8358">
        <v>0</v>
      </c>
    </row>
    <row r="8359" spans="1:15" x14ac:dyDescent="0.15">
      <c r="A8359">
        <v>419</v>
      </c>
      <c r="B8359" t="s">
        <v>415</v>
      </c>
      <c r="C8359" t="s">
        <v>464</v>
      </c>
      <c r="D8359">
        <v>19</v>
      </c>
      <c r="E8359">
        <v>2799044.4183349609</v>
      </c>
      <c r="F8359">
        <v>2799089.8132324219</v>
      </c>
      <c r="G8359">
        <v>2799067.1157836914</v>
      </c>
      <c r="H8359">
        <v>2879300.9713095245</v>
      </c>
      <c r="I8359">
        <v>1.7024123411288572E-7</v>
      </c>
      <c r="J8359">
        <v>5.5730537552802859E-5</v>
      </c>
      <c r="K8359">
        <v>1.1352410657388314</v>
      </c>
      <c r="L8359">
        <v>2.8664498637207192</v>
      </c>
      <c r="M8359">
        <v>0</v>
      </c>
    </row>
    <row r="8360" spans="1:15" x14ac:dyDescent="0.15">
      <c r="A8360">
        <v>419</v>
      </c>
      <c r="B8360" t="s">
        <v>415</v>
      </c>
      <c r="C8360" t="s">
        <v>464</v>
      </c>
      <c r="D8360">
        <v>20</v>
      </c>
      <c r="E8360">
        <v>2799044.4183349609</v>
      </c>
      <c r="F8360">
        <v>2799067.1157836914</v>
      </c>
      <c r="G8360">
        <v>2799055.7670593262</v>
      </c>
      <c r="H8360">
        <v>2821915.4393456033</v>
      </c>
      <c r="I8360">
        <v>1.6685696697889057E-7</v>
      </c>
      <c r="J8360">
        <v>5.5727153285668863E-5</v>
      </c>
      <c r="K8360">
        <v>1.1126152919437835</v>
      </c>
      <c r="L8360">
        <v>0.81669227727797034</v>
      </c>
      <c r="M8360">
        <v>0</v>
      </c>
    </row>
    <row r="8361" spans="1:15" x14ac:dyDescent="0.15">
      <c r="A8361">
        <v>419</v>
      </c>
      <c r="B8361" t="s">
        <v>415</v>
      </c>
      <c r="C8361" t="s">
        <v>465</v>
      </c>
      <c r="D8361">
        <v>20</v>
      </c>
      <c r="E8361">
        <v>2799044.4183349609</v>
      </c>
      <c r="F8361">
        <v>2799067.1157836914</v>
      </c>
      <c r="G8361">
        <v>2799055.7670593262</v>
      </c>
      <c r="H8361">
        <v>2821915.4393456033</v>
      </c>
      <c r="I8361">
        <v>1.6685696697889057E-7</v>
      </c>
      <c r="J8361">
        <v>5.5727153285668863E-5</v>
      </c>
      <c r="K8361">
        <v>1.1126152919437835</v>
      </c>
      <c r="L8361">
        <v>0.81669227727797034</v>
      </c>
      <c r="M8361">
        <v>0</v>
      </c>
      <c r="N8361" t="s">
        <v>466</v>
      </c>
      <c r="O8361" t="s">
        <v>467</v>
      </c>
    </row>
    <row r="8362" spans="1:15" x14ac:dyDescent="0.15">
      <c r="A8362">
        <v>420</v>
      </c>
      <c r="B8362" t="s">
        <v>416</v>
      </c>
      <c r="C8362" t="s">
        <v>461</v>
      </c>
      <c r="D8362">
        <v>0</v>
      </c>
      <c r="E8362">
        <v>100000</v>
      </c>
      <c r="F8362">
        <v>12000000</v>
      </c>
      <c r="G8362">
        <v>100000</v>
      </c>
      <c r="H8362">
        <v>-67154.512434405857</v>
      </c>
      <c r="I8362">
        <v>-3.1097451538508271E-6</v>
      </c>
      <c r="J8362">
        <v>-9.2191962551122319E-7</v>
      </c>
      <c r="K8362">
        <v>-5.2823507105964366E-3</v>
      </c>
      <c r="L8362">
        <v>-167.15451243440586</v>
      </c>
      <c r="M8362">
        <v>0</v>
      </c>
      <c r="O8362" t="s">
        <v>462</v>
      </c>
    </row>
    <row r="8363" spans="1:15" x14ac:dyDescent="0.15">
      <c r="A8363">
        <v>420</v>
      </c>
      <c r="B8363" t="s">
        <v>416</v>
      </c>
      <c r="C8363" t="s">
        <v>461</v>
      </c>
      <c r="D8363">
        <v>0</v>
      </c>
      <c r="E8363">
        <v>100000</v>
      </c>
      <c r="F8363">
        <v>12000000</v>
      </c>
      <c r="G8363">
        <v>12000000</v>
      </c>
      <c r="H8363">
        <v>-199370.43683509811</v>
      </c>
      <c r="I8363">
        <v>-2.3149020009122021E-6</v>
      </c>
      <c r="J8363">
        <v>-1.2707647257259841E-7</v>
      </c>
      <c r="K8363">
        <v>-1.5682409573243149E-2</v>
      </c>
      <c r="L8363">
        <v>-101.66142030695914</v>
      </c>
      <c r="M8363">
        <v>0</v>
      </c>
      <c r="O8363" t="s">
        <v>463</v>
      </c>
    </row>
    <row r="8364" spans="1:15" x14ac:dyDescent="0.15">
      <c r="A8364">
        <v>420</v>
      </c>
      <c r="B8364" t="s">
        <v>416</v>
      </c>
      <c r="C8364" t="s">
        <v>461</v>
      </c>
      <c r="D8364">
        <v>1</v>
      </c>
      <c r="E8364">
        <v>100000</v>
      </c>
      <c r="F8364">
        <v>18000000</v>
      </c>
      <c r="G8364">
        <v>18000000</v>
      </c>
      <c r="H8364">
        <v>-453883.22319717635</v>
      </c>
      <c r="I8364">
        <v>-1.9063581671041142E-6</v>
      </c>
      <c r="J8364">
        <v>2.8146736123548956E-7</v>
      </c>
      <c r="K8364">
        <v>-3.5702297279356573E-2</v>
      </c>
      <c r="L8364">
        <v>-102.52157346220653</v>
      </c>
      <c r="M8364">
        <v>0</v>
      </c>
      <c r="O8364" t="s">
        <v>468</v>
      </c>
    </row>
    <row r="8365" spans="1:15" x14ac:dyDescent="0.15">
      <c r="A8365">
        <v>420</v>
      </c>
      <c r="B8365" t="s">
        <v>416</v>
      </c>
      <c r="C8365" t="s">
        <v>461</v>
      </c>
      <c r="D8365">
        <v>2</v>
      </c>
      <c r="E8365">
        <v>100000</v>
      </c>
      <c r="F8365">
        <v>27000000</v>
      </c>
      <c r="G8365">
        <v>27000000</v>
      </c>
      <c r="H8365">
        <v>-3108514.9113654946</v>
      </c>
      <c r="I8365">
        <v>-1.2665917958087283E-6</v>
      </c>
      <c r="J8365">
        <v>9.2123373253087539E-7</v>
      </c>
      <c r="K8365">
        <v>-0.24451470728776226</v>
      </c>
      <c r="L8365">
        <v>-111.51301819024258</v>
      </c>
      <c r="M8365">
        <v>0</v>
      </c>
      <c r="O8365" t="s">
        <v>471</v>
      </c>
    </row>
    <row r="8366" spans="1:15" x14ac:dyDescent="0.15">
      <c r="A8366">
        <v>420</v>
      </c>
      <c r="B8366" t="s">
        <v>416</v>
      </c>
      <c r="C8366" t="s">
        <v>461</v>
      </c>
      <c r="D8366">
        <v>3</v>
      </c>
      <c r="E8366">
        <v>100000</v>
      </c>
      <c r="F8366">
        <v>40500000</v>
      </c>
      <c r="G8366">
        <v>40500000</v>
      </c>
      <c r="H8366">
        <v>1043952017.300279</v>
      </c>
      <c r="I8366">
        <v>1.3698674656132381E-6</v>
      </c>
      <c r="J8366">
        <v>3.5576929939528419E-6</v>
      </c>
      <c r="K8366">
        <v>82.11690444184373</v>
      </c>
      <c r="L8366">
        <v>2477.6593019759976</v>
      </c>
      <c r="M8366">
        <v>0</v>
      </c>
      <c r="O8366" t="s">
        <v>472</v>
      </c>
    </row>
    <row r="8367" spans="1:15" x14ac:dyDescent="0.15">
      <c r="A8367">
        <v>420</v>
      </c>
      <c r="B8367" t="s">
        <v>416</v>
      </c>
      <c r="C8367" t="s">
        <v>464</v>
      </c>
      <c r="D8367">
        <v>1</v>
      </c>
      <c r="E8367">
        <v>100000</v>
      </c>
      <c r="F8367">
        <v>40500000</v>
      </c>
      <c r="G8367">
        <v>20300000</v>
      </c>
      <c r="H8367">
        <v>-673679.88882664032</v>
      </c>
      <c r="I8367">
        <v>-1.7482080271152406E-6</v>
      </c>
      <c r="J8367">
        <v>4.3961750122436315E-7</v>
      </c>
      <c r="K8367">
        <v>-5.2991426941471118E-2</v>
      </c>
      <c r="L8367">
        <v>-103.31862014200316</v>
      </c>
      <c r="M8367">
        <v>0</v>
      </c>
    </row>
    <row r="8368" spans="1:15" x14ac:dyDescent="0.15">
      <c r="A8368">
        <v>420</v>
      </c>
      <c r="B8368" t="s">
        <v>416</v>
      </c>
      <c r="C8368" t="s">
        <v>464</v>
      </c>
      <c r="D8368">
        <v>2</v>
      </c>
      <c r="E8368">
        <v>20300000</v>
      </c>
      <c r="F8368">
        <v>40500000</v>
      </c>
      <c r="G8368">
        <v>30400000</v>
      </c>
      <c r="H8368">
        <v>-11008213.287776111</v>
      </c>
      <c r="I8368">
        <v>-9.1266302660226063E-7</v>
      </c>
      <c r="J8368">
        <v>1.2751625017373431E-6</v>
      </c>
      <c r="K8368">
        <v>-0.86590224804147575</v>
      </c>
      <c r="L8368">
        <v>-136.21122792031616</v>
      </c>
      <c r="M8368">
        <v>0</v>
      </c>
    </row>
    <row r="8369" spans="1:15" x14ac:dyDescent="0.15">
      <c r="A8369">
        <v>420</v>
      </c>
      <c r="B8369" t="s">
        <v>416</v>
      </c>
      <c r="C8369" t="s">
        <v>464</v>
      </c>
      <c r="D8369">
        <v>3</v>
      </c>
      <c r="E8369">
        <v>30400000</v>
      </c>
      <c r="F8369">
        <v>40500000</v>
      </c>
      <c r="G8369">
        <v>35450000</v>
      </c>
      <c r="H8369">
        <v>-14834876.671044953</v>
      </c>
      <c r="I8369">
        <v>-7.8607201130675742E-8</v>
      </c>
      <c r="J8369">
        <v>2.109218327208928E-6</v>
      </c>
      <c r="K8369">
        <v>-1.1669062656280473</v>
      </c>
      <c r="L8369">
        <v>-141.84732488306051</v>
      </c>
      <c r="M8369">
        <v>0</v>
      </c>
    </row>
    <row r="8370" spans="1:15" x14ac:dyDescent="0.15">
      <c r="A8370">
        <v>420</v>
      </c>
      <c r="B8370" t="s">
        <v>416</v>
      </c>
      <c r="C8370" t="s">
        <v>464</v>
      </c>
      <c r="D8370">
        <v>4</v>
      </c>
      <c r="E8370">
        <v>35450000</v>
      </c>
      <c r="F8370">
        <v>40500000</v>
      </c>
      <c r="G8370">
        <v>37975000</v>
      </c>
      <c r="H8370">
        <v>234934715.85664585</v>
      </c>
      <c r="I8370">
        <v>5.4551752028911493E-7</v>
      </c>
      <c r="J8370">
        <v>2.7333430486287187E-6</v>
      </c>
      <c r="K8370">
        <v>18.479883454761097</v>
      </c>
      <c r="L8370">
        <v>518.65626295364279</v>
      </c>
      <c r="M8370">
        <v>0</v>
      </c>
    </row>
    <row r="8371" spans="1:15" x14ac:dyDescent="0.15">
      <c r="A8371">
        <v>420</v>
      </c>
      <c r="B8371" t="s">
        <v>416</v>
      </c>
      <c r="C8371" t="s">
        <v>464</v>
      </c>
      <c r="D8371">
        <v>5</v>
      </c>
      <c r="E8371">
        <v>35450000</v>
      </c>
      <c r="F8371">
        <v>37975000</v>
      </c>
      <c r="G8371">
        <v>36712500</v>
      </c>
      <c r="H8371">
        <v>63185681.432411931</v>
      </c>
      <c r="I8371">
        <v>2.1185437078297683E-7</v>
      </c>
      <c r="J8371">
        <v>2.3996798991225806E-6</v>
      </c>
      <c r="K8371">
        <v>4.9701638373152495</v>
      </c>
      <c r="L8371">
        <v>72.109448913617797</v>
      </c>
      <c r="M8371">
        <v>0</v>
      </c>
    </row>
    <row r="8372" spans="1:15" x14ac:dyDescent="0.15">
      <c r="A8372">
        <v>420</v>
      </c>
      <c r="B8372" t="s">
        <v>416</v>
      </c>
      <c r="C8372" t="s">
        <v>464</v>
      </c>
      <c r="D8372">
        <v>6</v>
      </c>
      <c r="E8372">
        <v>35450000</v>
      </c>
      <c r="F8372">
        <v>36712500</v>
      </c>
      <c r="G8372">
        <v>36081250</v>
      </c>
      <c r="H8372">
        <v>14821393.859337768</v>
      </c>
      <c r="I8372">
        <v>6.1609877563529442E-8</v>
      </c>
      <c r="J8372">
        <v>2.2494354059031332E-6</v>
      </c>
      <c r="K8372">
        <v>1.1658457123246211</v>
      </c>
      <c r="L8372">
        <v>-58.922171877809753</v>
      </c>
      <c r="M8372">
        <v>0</v>
      </c>
    </row>
    <row r="8373" spans="1:15" x14ac:dyDescent="0.15">
      <c r="A8373">
        <v>420</v>
      </c>
      <c r="B8373" t="s">
        <v>416</v>
      </c>
      <c r="C8373" t="s">
        <v>464</v>
      </c>
      <c r="D8373">
        <v>7</v>
      </c>
      <c r="E8373">
        <v>36081250</v>
      </c>
      <c r="F8373">
        <v>36712500</v>
      </c>
      <c r="G8373">
        <v>36396875</v>
      </c>
      <c r="H8373">
        <v>36387012.952899799</v>
      </c>
      <c r="I8373">
        <v>1.3542569789078934E-7</v>
      </c>
      <c r="J8373">
        <v>2.3232512262303931E-6</v>
      </c>
      <c r="K8373">
        <v>2.8621898478672581</v>
      </c>
      <c r="L8373">
        <v>-2.7095862213998453E-2</v>
      </c>
      <c r="M8373">
        <v>0</v>
      </c>
    </row>
    <row r="8374" spans="1:15" x14ac:dyDescent="0.15">
      <c r="A8374">
        <v>420</v>
      </c>
      <c r="B8374" t="s">
        <v>416</v>
      </c>
      <c r="C8374" t="s">
        <v>465</v>
      </c>
      <c r="D8374">
        <v>7</v>
      </c>
      <c r="E8374">
        <v>36081250</v>
      </c>
      <c r="F8374">
        <v>36712500</v>
      </c>
      <c r="G8374">
        <v>36396875</v>
      </c>
      <c r="H8374">
        <v>36387012.952899799</v>
      </c>
      <c r="I8374">
        <v>1.3542569789078934E-7</v>
      </c>
      <c r="J8374">
        <v>2.3232512262303931E-6</v>
      </c>
      <c r="K8374">
        <v>2.8621898478672581</v>
      </c>
      <c r="L8374">
        <v>-2.7095862213998453E-2</v>
      </c>
      <c r="M8374">
        <v>0</v>
      </c>
      <c r="N8374" t="s">
        <v>466</v>
      </c>
      <c r="O8374" t="s">
        <v>467</v>
      </c>
    </row>
    <row r="8375" spans="1:15" x14ac:dyDescent="0.15">
      <c r="A8375">
        <v>421</v>
      </c>
      <c r="B8375" t="s">
        <v>417</v>
      </c>
      <c r="C8375" t="s">
        <v>461</v>
      </c>
      <c r="D8375">
        <v>0</v>
      </c>
      <c r="E8375">
        <v>100000</v>
      </c>
      <c r="F8375">
        <v>12000000</v>
      </c>
      <c r="G8375">
        <v>100000</v>
      </c>
      <c r="H8375">
        <v>33672.326569038662</v>
      </c>
      <c r="I8375">
        <v>-5.8985625727168395E-5</v>
      </c>
      <c r="J8375">
        <v>-8.4659787176504871E-6</v>
      </c>
      <c r="K8375">
        <v>1.3259719045706685E-2</v>
      </c>
      <c r="L8375">
        <v>-66.32767343096134</v>
      </c>
      <c r="M8375">
        <v>0</v>
      </c>
      <c r="O8375" t="s">
        <v>462</v>
      </c>
    </row>
    <row r="8376" spans="1:15" x14ac:dyDescent="0.15">
      <c r="A8376">
        <v>421</v>
      </c>
      <c r="B8376" t="s">
        <v>417</v>
      </c>
      <c r="C8376" t="s">
        <v>461</v>
      </c>
      <c r="D8376">
        <v>0</v>
      </c>
      <c r="E8376">
        <v>100000</v>
      </c>
      <c r="F8376">
        <v>12000000</v>
      </c>
      <c r="G8376">
        <v>12000000</v>
      </c>
      <c r="H8376">
        <v>4.7640006288059686E+17</v>
      </c>
      <c r="I8376">
        <v>536.870871480353</v>
      </c>
      <c r="J8376">
        <v>536.87092200000006</v>
      </c>
      <c r="K8376">
        <v>187600074922.11905</v>
      </c>
      <c r="L8376">
        <v>3970000523904.9736</v>
      </c>
      <c r="M8376">
        <v>5</v>
      </c>
      <c r="O8376" t="s">
        <v>463</v>
      </c>
    </row>
    <row r="8377" spans="1:15" x14ac:dyDescent="0.15">
      <c r="A8377">
        <v>421</v>
      </c>
      <c r="B8377" t="s">
        <v>417</v>
      </c>
      <c r="C8377" t="s">
        <v>464</v>
      </c>
      <c r="D8377">
        <v>1</v>
      </c>
      <c r="E8377">
        <v>100000</v>
      </c>
      <c r="F8377">
        <v>12000000</v>
      </c>
      <c r="G8377">
        <v>6050000</v>
      </c>
      <c r="H8377">
        <v>4.7640006288059686E+17</v>
      </c>
      <c r="I8377">
        <v>536.870871480353</v>
      </c>
      <c r="J8377">
        <v>536.87092200000006</v>
      </c>
      <c r="K8377">
        <v>187600074922.11905</v>
      </c>
      <c r="L8377">
        <v>7874381204537.9648</v>
      </c>
      <c r="M8377">
        <v>5</v>
      </c>
    </row>
    <row r="8378" spans="1:15" x14ac:dyDescent="0.15">
      <c r="A8378">
        <v>421</v>
      </c>
      <c r="B8378" t="s">
        <v>417</v>
      </c>
      <c r="C8378" t="s">
        <v>464</v>
      </c>
      <c r="D8378">
        <v>2</v>
      </c>
      <c r="E8378">
        <v>100000</v>
      </c>
      <c r="F8378">
        <v>6050000</v>
      </c>
      <c r="G8378">
        <v>3075000</v>
      </c>
      <c r="H8378">
        <v>18059853853.164642</v>
      </c>
      <c r="I8378">
        <v>3.482569486673746E-4</v>
      </c>
      <c r="J8378">
        <v>3.9877659567689251E-4</v>
      </c>
      <c r="K8378">
        <v>7111.7327639508949</v>
      </c>
      <c r="L8378">
        <v>587212.32042811846</v>
      </c>
      <c r="M8378">
        <v>0</v>
      </c>
    </row>
    <row r="8379" spans="1:15" x14ac:dyDescent="0.15">
      <c r="A8379">
        <v>421</v>
      </c>
      <c r="B8379" t="s">
        <v>417</v>
      </c>
      <c r="C8379" t="s">
        <v>464</v>
      </c>
      <c r="D8379">
        <v>3</v>
      </c>
      <c r="E8379">
        <v>100000</v>
      </c>
      <c r="F8379">
        <v>3075000</v>
      </c>
      <c r="G8379">
        <v>1587500</v>
      </c>
      <c r="H8379">
        <v>-81217.924301625157</v>
      </c>
      <c r="I8379">
        <v>-4.7961619356494277E-5</v>
      </c>
      <c r="J8379">
        <v>2.558027653023637E-6</v>
      </c>
      <c r="K8379">
        <v>-3.1982549691272164E-2</v>
      </c>
      <c r="L8379">
        <v>-105.11608971978741</v>
      </c>
      <c r="M8379">
        <v>0</v>
      </c>
    </row>
    <row r="8380" spans="1:15" x14ac:dyDescent="0.15">
      <c r="A8380">
        <v>421</v>
      </c>
      <c r="B8380" t="s">
        <v>417</v>
      </c>
      <c r="C8380" t="s">
        <v>464</v>
      </c>
      <c r="D8380">
        <v>4</v>
      </c>
      <c r="E8380">
        <v>1587500</v>
      </c>
      <c r="F8380">
        <v>3075000</v>
      </c>
      <c r="G8380">
        <v>2331250</v>
      </c>
      <c r="H8380">
        <v>-448781.87307392125</v>
      </c>
      <c r="I8380">
        <v>-3.6212428940521474E-5</v>
      </c>
      <c r="J8380">
        <v>1.4307218068996438E-5</v>
      </c>
      <c r="K8380">
        <v>-0.17672439525571176</v>
      </c>
      <c r="L8380">
        <v>-119.25069696831834</v>
      </c>
      <c r="M8380">
        <v>0</v>
      </c>
    </row>
    <row r="8381" spans="1:15" x14ac:dyDescent="0.15">
      <c r="A8381">
        <v>421</v>
      </c>
      <c r="B8381" t="s">
        <v>417</v>
      </c>
      <c r="C8381" t="s">
        <v>464</v>
      </c>
      <c r="D8381">
        <v>5</v>
      </c>
      <c r="E8381">
        <v>2331250</v>
      </c>
      <c r="F8381">
        <v>3075000</v>
      </c>
      <c r="G8381">
        <v>2703125</v>
      </c>
      <c r="H8381">
        <v>169977463.91064259</v>
      </c>
      <c r="I8381">
        <v>8.0178490113135383E-6</v>
      </c>
      <c r="J8381">
        <v>5.8537496020831449E-5</v>
      </c>
      <c r="K8381">
        <v>66.934888236361488</v>
      </c>
      <c r="L8381">
        <v>6188.1836360006509</v>
      </c>
      <c r="M8381">
        <v>0</v>
      </c>
    </row>
    <row r="8382" spans="1:15" x14ac:dyDescent="0.15">
      <c r="A8382">
        <v>421</v>
      </c>
      <c r="B8382" t="s">
        <v>417</v>
      </c>
      <c r="C8382" t="s">
        <v>464</v>
      </c>
      <c r="D8382">
        <v>6</v>
      </c>
      <c r="E8382">
        <v>2331250</v>
      </c>
      <c r="F8382">
        <v>2703125</v>
      </c>
      <c r="G8382">
        <v>2517187.5</v>
      </c>
      <c r="H8382">
        <v>-5174852.4559308644</v>
      </c>
      <c r="I8382">
        <v>-2.7604063905348182E-5</v>
      </c>
      <c r="J8382">
        <v>2.2915583104169729E-5</v>
      </c>
      <c r="K8382">
        <v>-2.0377887915746564</v>
      </c>
      <c r="L8382">
        <v>-305.5807307135787</v>
      </c>
      <c r="M8382">
        <v>0</v>
      </c>
    </row>
    <row r="8383" spans="1:15" x14ac:dyDescent="0.15">
      <c r="A8383">
        <v>421</v>
      </c>
      <c r="B8383" t="s">
        <v>417</v>
      </c>
      <c r="C8383" t="s">
        <v>464</v>
      </c>
      <c r="D8383">
        <v>7</v>
      </c>
      <c r="E8383">
        <v>2517187.5</v>
      </c>
      <c r="F8383">
        <v>2703125</v>
      </c>
      <c r="G8383">
        <v>2610156.25</v>
      </c>
      <c r="H8383">
        <v>-128423604.10560066</v>
      </c>
      <c r="I8383">
        <v>-1.3955663971259563E-5</v>
      </c>
      <c r="J8383">
        <v>3.6563983038258348E-5</v>
      </c>
      <c r="K8383">
        <v>-50.571525130166989</v>
      </c>
      <c r="L8383">
        <v>-5020.1500525342362</v>
      </c>
      <c r="M8383">
        <v>0</v>
      </c>
    </row>
    <row r="8384" spans="1:15" x14ac:dyDescent="0.15">
      <c r="A8384">
        <v>421</v>
      </c>
      <c r="B8384" t="s">
        <v>417</v>
      </c>
      <c r="C8384" t="s">
        <v>464</v>
      </c>
      <c r="D8384">
        <v>8</v>
      </c>
      <c r="E8384">
        <v>2610156.25</v>
      </c>
      <c r="F8384">
        <v>2703125</v>
      </c>
      <c r="G8384">
        <v>2656640.625</v>
      </c>
      <c r="H8384">
        <v>-71925293.505847469</v>
      </c>
      <c r="I8384">
        <v>-4.2743295467126996E-6</v>
      </c>
      <c r="J8384">
        <v>4.6245317462805212E-5</v>
      </c>
      <c r="K8384">
        <v>-28.323233983019581</v>
      </c>
      <c r="L8384">
        <v>-2807.3776117478242</v>
      </c>
      <c r="M8384">
        <v>0</v>
      </c>
    </row>
    <row r="8385" spans="1:15" x14ac:dyDescent="0.15">
      <c r="A8385">
        <v>421</v>
      </c>
      <c r="B8385" t="s">
        <v>417</v>
      </c>
      <c r="C8385" t="s">
        <v>464</v>
      </c>
      <c r="D8385">
        <v>9</v>
      </c>
      <c r="E8385">
        <v>2656640.625</v>
      </c>
      <c r="F8385">
        <v>2703125</v>
      </c>
      <c r="G8385">
        <v>2679882.8125</v>
      </c>
      <c r="H8385">
        <v>29042439.711322647</v>
      </c>
      <c r="I8385">
        <v>1.5038192599190151E-6</v>
      </c>
      <c r="J8385">
        <v>5.2023466269436926E-5</v>
      </c>
      <c r="K8385">
        <v>11.43653053448654</v>
      </c>
      <c r="L8385">
        <v>983.72051105584103</v>
      </c>
      <c r="M8385">
        <v>0</v>
      </c>
    </row>
    <row r="8386" spans="1:15" x14ac:dyDescent="0.15">
      <c r="A8386">
        <v>421</v>
      </c>
      <c r="B8386" t="s">
        <v>417</v>
      </c>
      <c r="C8386" t="s">
        <v>464</v>
      </c>
      <c r="D8386">
        <v>10</v>
      </c>
      <c r="E8386">
        <v>2656640.625</v>
      </c>
      <c r="F8386">
        <v>2679882.8125</v>
      </c>
      <c r="G8386">
        <v>2668261.71875</v>
      </c>
      <c r="H8386">
        <v>-26996438.137934804</v>
      </c>
      <c r="I8386">
        <v>-1.47172583645893E-6</v>
      </c>
      <c r="J8386">
        <v>4.9047921173058981E-5</v>
      </c>
      <c r="K8386">
        <v>-10.630842042051277</v>
      </c>
      <c r="L8386">
        <v>-1111.7612507135102</v>
      </c>
      <c r="M8386">
        <v>0</v>
      </c>
    </row>
    <row r="8387" spans="1:15" x14ac:dyDescent="0.15">
      <c r="A8387">
        <v>421</v>
      </c>
      <c r="B8387" t="s">
        <v>417</v>
      </c>
      <c r="C8387" t="s">
        <v>464</v>
      </c>
      <c r="D8387">
        <v>11</v>
      </c>
      <c r="E8387">
        <v>2668261.71875</v>
      </c>
      <c r="F8387">
        <v>2679882.8125</v>
      </c>
      <c r="G8387">
        <v>2674072.265625</v>
      </c>
      <c r="H8387">
        <v>-117373.04151821084</v>
      </c>
      <c r="I8387">
        <v>-6.2331547330551646E-9</v>
      </c>
      <c r="J8387">
        <v>5.0513413854784856E-5</v>
      </c>
      <c r="K8387">
        <v>-4.6219959018292886E-2</v>
      </c>
      <c r="L8387">
        <v>-104.38929953490909</v>
      </c>
      <c r="M8387">
        <v>0</v>
      </c>
    </row>
    <row r="8388" spans="1:15" x14ac:dyDescent="0.15">
      <c r="A8388">
        <v>421</v>
      </c>
      <c r="B8388" t="s">
        <v>417</v>
      </c>
      <c r="C8388" t="s">
        <v>464</v>
      </c>
      <c r="D8388">
        <v>12</v>
      </c>
      <c r="E8388">
        <v>2674072.265625</v>
      </c>
      <c r="F8388">
        <v>2679882.8125</v>
      </c>
      <c r="G8388">
        <v>2676977.5390625</v>
      </c>
      <c r="H8388">
        <v>14173141.869910216</v>
      </c>
      <c r="I8388">
        <v>7.431371016460722E-7</v>
      </c>
      <c r="J8388">
        <v>5.1262784111163983E-5</v>
      </c>
      <c r="K8388">
        <v>5.5811967374643086</v>
      </c>
      <c r="L8388">
        <v>429.44567756342735</v>
      </c>
      <c r="M8388">
        <v>0</v>
      </c>
    </row>
    <row r="8389" spans="1:15" x14ac:dyDescent="0.15">
      <c r="A8389">
        <v>421</v>
      </c>
      <c r="B8389" t="s">
        <v>417</v>
      </c>
      <c r="C8389" t="s">
        <v>464</v>
      </c>
      <c r="D8389">
        <v>13</v>
      </c>
      <c r="E8389">
        <v>2674072.265625</v>
      </c>
      <c r="F8389">
        <v>2676977.5390625</v>
      </c>
      <c r="G8389">
        <v>2675524.90234375</v>
      </c>
      <c r="H8389">
        <v>6956092.9253735179</v>
      </c>
      <c r="I8389">
        <v>3.6704915054292084E-7</v>
      </c>
      <c r="J8389">
        <v>5.0886696160060832E-5</v>
      </c>
      <c r="K8389">
        <v>2.7392178457633105</v>
      </c>
      <c r="L8389">
        <v>159.98984047130364</v>
      </c>
      <c r="M8389">
        <v>0</v>
      </c>
    </row>
    <row r="8390" spans="1:15" x14ac:dyDescent="0.15">
      <c r="A8390">
        <v>421</v>
      </c>
      <c r="B8390" t="s">
        <v>417</v>
      </c>
      <c r="C8390" t="s">
        <v>464</v>
      </c>
      <c r="D8390">
        <v>14</v>
      </c>
      <c r="E8390">
        <v>2674072.265625</v>
      </c>
      <c r="F8390">
        <v>2675524.90234375</v>
      </c>
      <c r="G8390">
        <v>2674798.583984375</v>
      </c>
      <c r="H8390">
        <v>3401467.9725521975</v>
      </c>
      <c r="I8390">
        <v>1.8005802076785903E-7</v>
      </c>
      <c r="J8390">
        <v>5.069970503028577E-5</v>
      </c>
      <c r="K8390">
        <v>1.3394533213063733</v>
      </c>
      <c r="L8390">
        <v>27.167256365351335</v>
      </c>
      <c r="M8390">
        <v>0</v>
      </c>
    </row>
    <row r="8391" spans="1:15" x14ac:dyDescent="0.15">
      <c r="A8391">
        <v>421</v>
      </c>
      <c r="B8391" t="s">
        <v>417</v>
      </c>
      <c r="C8391" t="s">
        <v>464</v>
      </c>
      <c r="D8391">
        <v>15</v>
      </c>
      <c r="E8391">
        <v>2674072.265625</v>
      </c>
      <c r="F8391">
        <v>2674798.583984375</v>
      </c>
      <c r="G8391">
        <v>2674435.4248046875</v>
      </c>
      <c r="H8391">
        <v>1637492.6294601741</v>
      </c>
      <c r="I8391">
        <v>8.6820328471626891E-8</v>
      </c>
      <c r="J8391">
        <v>5.0606467337989538E-5</v>
      </c>
      <c r="K8391">
        <v>0.64482304665047929</v>
      </c>
      <c r="L8391">
        <v>-38.772399801735375</v>
      </c>
      <c r="M8391">
        <v>0</v>
      </c>
    </row>
    <row r="8392" spans="1:15" x14ac:dyDescent="0.15">
      <c r="A8392">
        <v>421</v>
      </c>
      <c r="B8392" t="s">
        <v>417</v>
      </c>
      <c r="C8392" t="s">
        <v>464</v>
      </c>
      <c r="D8392">
        <v>16</v>
      </c>
      <c r="E8392">
        <v>2674435.4248046875</v>
      </c>
      <c r="F8392">
        <v>2674798.583984375</v>
      </c>
      <c r="G8392">
        <v>2674617.0043945313</v>
      </c>
      <c r="H8392">
        <v>2518322.0082389996</v>
      </c>
      <c r="I8392">
        <v>1.3341515351228265E-7</v>
      </c>
      <c r="J8392">
        <v>5.0653062163030194E-5</v>
      </c>
      <c r="K8392">
        <v>0.99168206353085131</v>
      </c>
      <c r="L8392">
        <v>-5.8436402632126772</v>
      </c>
      <c r="M8392">
        <v>0</v>
      </c>
    </row>
    <row r="8393" spans="1:15" x14ac:dyDescent="0.15">
      <c r="A8393">
        <v>421</v>
      </c>
      <c r="B8393" t="s">
        <v>417</v>
      </c>
      <c r="C8393" t="s">
        <v>464</v>
      </c>
      <c r="D8393">
        <v>17</v>
      </c>
      <c r="E8393">
        <v>2674617.0043945313</v>
      </c>
      <c r="F8393">
        <v>2674798.583984375</v>
      </c>
      <c r="G8393">
        <v>2674707.7941894531</v>
      </c>
      <c r="H8393">
        <v>2959574.0142183355</v>
      </c>
      <c r="I8393">
        <v>1.5672892893931341E-7</v>
      </c>
      <c r="J8393">
        <v>5.0676375938457225E-5</v>
      </c>
      <c r="K8393">
        <v>1.1654412962243326</v>
      </c>
      <c r="L8393">
        <v>10.650367888698982</v>
      </c>
      <c r="M8393">
        <v>0</v>
      </c>
    </row>
    <row r="8394" spans="1:15" x14ac:dyDescent="0.15">
      <c r="A8394">
        <v>421</v>
      </c>
      <c r="B8394" t="s">
        <v>417</v>
      </c>
      <c r="C8394" t="s">
        <v>464</v>
      </c>
      <c r="D8394">
        <v>18</v>
      </c>
      <c r="E8394">
        <v>2674617.0043945313</v>
      </c>
      <c r="F8394">
        <v>2674707.7941894531</v>
      </c>
      <c r="G8394">
        <v>2674662.3992919922</v>
      </c>
      <c r="H8394">
        <v>2738961.4372545932</v>
      </c>
      <c r="I8394">
        <v>1.4507507458610074E-7</v>
      </c>
      <c r="J8394">
        <v>5.0664722084104012E-5</v>
      </c>
      <c r="K8394">
        <v>1.0785669668699032</v>
      </c>
      <c r="L8394">
        <v>2.4040057533848609</v>
      </c>
      <c r="M8394">
        <v>0</v>
      </c>
    </row>
    <row r="8395" spans="1:15" x14ac:dyDescent="0.15">
      <c r="A8395">
        <v>421</v>
      </c>
      <c r="B8395" t="s">
        <v>417</v>
      </c>
      <c r="C8395" t="s">
        <v>464</v>
      </c>
      <c r="D8395">
        <v>19</v>
      </c>
      <c r="E8395">
        <v>2674617.0043945313</v>
      </c>
      <c r="F8395">
        <v>2674662.3992919922</v>
      </c>
      <c r="G8395">
        <v>2674639.7018432617</v>
      </c>
      <c r="H8395">
        <v>2628665.8614158104</v>
      </c>
      <c r="I8395">
        <v>1.3924697123489209E-7</v>
      </c>
      <c r="J8395">
        <v>5.0658893980752803E-5</v>
      </c>
      <c r="K8395">
        <v>1.0351340206905491</v>
      </c>
      <c r="L8395">
        <v>-1.7188797577396255</v>
      </c>
      <c r="M8395">
        <v>0</v>
      </c>
    </row>
    <row r="8396" spans="1:15" x14ac:dyDescent="0.15">
      <c r="A8396">
        <v>421</v>
      </c>
      <c r="B8396" t="s">
        <v>417</v>
      </c>
      <c r="C8396" t="s">
        <v>464</v>
      </c>
      <c r="D8396">
        <v>20</v>
      </c>
      <c r="E8396">
        <v>2674639.7018432617</v>
      </c>
      <c r="F8396">
        <v>2674662.3992919922</v>
      </c>
      <c r="G8396">
        <v>2674651.050567627</v>
      </c>
      <c r="H8396">
        <v>2683726.0709556229</v>
      </c>
      <c r="I8396">
        <v>1.4215654046491647E-7</v>
      </c>
      <c r="J8396">
        <v>5.0661803549982828E-5</v>
      </c>
      <c r="K8396">
        <v>1.0568160065669558</v>
      </c>
      <c r="L8396">
        <v>0.33929735940955907</v>
      </c>
      <c r="M8396">
        <v>0</v>
      </c>
    </row>
    <row r="8397" spans="1:15" x14ac:dyDescent="0.15">
      <c r="A8397">
        <v>421</v>
      </c>
      <c r="B8397" t="s">
        <v>417</v>
      </c>
      <c r="C8397" t="s">
        <v>465</v>
      </c>
      <c r="D8397">
        <v>20</v>
      </c>
      <c r="E8397">
        <v>2674639.7018432617</v>
      </c>
      <c r="F8397">
        <v>2674662.3992919922</v>
      </c>
      <c r="G8397">
        <v>2674651.050567627</v>
      </c>
      <c r="H8397">
        <v>2683726.0709556229</v>
      </c>
      <c r="I8397">
        <v>1.4215654046491647E-7</v>
      </c>
      <c r="J8397">
        <v>5.0661803549982828E-5</v>
      </c>
      <c r="K8397">
        <v>1.0568160065669558</v>
      </c>
      <c r="L8397">
        <v>0.33929735940955907</v>
      </c>
      <c r="M8397">
        <v>0</v>
      </c>
      <c r="N8397" t="s">
        <v>466</v>
      </c>
      <c r="O8397" t="s">
        <v>467</v>
      </c>
    </row>
    <row r="8398" spans="1:15" x14ac:dyDescent="0.15">
      <c r="A8398">
        <v>422</v>
      </c>
      <c r="B8398" t="s">
        <v>418</v>
      </c>
      <c r="C8398" t="s">
        <v>461</v>
      </c>
      <c r="D8398">
        <v>0</v>
      </c>
      <c r="E8398">
        <v>100000</v>
      </c>
      <c r="F8398">
        <v>12000000</v>
      </c>
      <c r="G8398">
        <v>100000</v>
      </c>
      <c r="H8398">
        <v>36462.826700487683</v>
      </c>
      <c r="I8398">
        <v>-5.5329918690614493E-5</v>
      </c>
      <c r="J8398">
        <v>-7.3684654543032785E-6</v>
      </c>
      <c r="K8398">
        <v>1.4358581272056196E-2</v>
      </c>
      <c r="L8398">
        <v>-63.537173299512318</v>
      </c>
      <c r="M8398">
        <v>0</v>
      </c>
      <c r="O8398" t="s">
        <v>462</v>
      </c>
    </row>
    <row r="8399" spans="1:15" x14ac:dyDescent="0.15">
      <c r="A8399">
        <v>422</v>
      </c>
      <c r="B8399" t="s">
        <v>418</v>
      </c>
      <c r="C8399" t="s">
        <v>461</v>
      </c>
      <c r="D8399">
        <v>0</v>
      </c>
      <c r="E8399">
        <v>100000</v>
      </c>
      <c r="F8399">
        <v>12000000</v>
      </c>
      <c r="G8399">
        <v>12000000</v>
      </c>
      <c r="H8399">
        <v>5.1650167086366112E+17</v>
      </c>
      <c r="I8399">
        <v>536.87087403854684</v>
      </c>
      <c r="J8399">
        <v>536.87092200000006</v>
      </c>
      <c r="K8399">
        <v>203391560373.71909</v>
      </c>
      <c r="L8399">
        <v>4304180590430.5093</v>
      </c>
      <c r="M8399">
        <v>5</v>
      </c>
      <c r="O8399" t="s">
        <v>463</v>
      </c>
    </row>
    <row r="8400" spans="1:15" x14ac:dyDescent="0.15">
      <c r="A8400">
        <v>422</v>
      </c>
      <c r="B8400" t="s">
        <v>418</v>
      </c>
      <c r="C8400" t="s">
        <v>464</v>
      </c>
      <c r="D8400">
        <v>1</v>
      </c>
      <c r="E8400">
        <v>100000</v>
      </c>
      <c r="F8400">
        <v>12000000</v>
      </c>
      <c r="G8400">
        <v>6050000</v>
      </c>
      <c r="H8400">
        <v>5.1650167086366163E+17</v>
      </c>
      <c r="I8400">
        <v>536.87087403854696</v>
      </c>
      <c r="J8400">
        <v>536.87092200000018</v>
      </c>
      <c r="K8400">
        <v>203391560373.7193</v>
      </c>
      <c r="L8400">
        <v>8537217700125.8125</v>
      </c>
      <c r="M8400">
        <v>5</v>
      </c>
    </row>
    <row r="8401" spans="1:13" x14ac:dyDescent="0.15">
      <c r="A8401">
        <v>422</v>
      </c>
      <c r="B8401" t="s">
        <v>418</v>
      </c>
      <c r="C8401" t="s">
        <v>464</v>
      </c>
      <c r="D8401">
        <v>2</v>
      </c>
      <c r="E8401">
        <v>100000</v>
      </c>
      <c r="F8401">
        <v>6050000</v>
      </c>
      <c r="G8401">
        <v>3075000</v>
      </c>
      <c r="H8401">
        <v>25203753727.850025</v>
      </c>
      <c r="I8401">
        <v>4.2237618747061067E-4</v>
      </c>
      <c r="J8401">
        <v>4.703376407069219E-4</v>
      </c>
      <c r="K8401">
        <v>9924.9065146499925</v>
      </c>
      <c r="L8401">
        <v>819534.2675723586</v>
      </c>
      <c r="M8401">
        <v>0</v>
      </c>
    </row>
    <row r="8402" spans="1:13" x14ac:dyDescent="0.15">
      <c r="A8402">
        <v>422</v>
      </c>
      <c r="B8402" t="s">
        <v>418</v>
      </c>
      <c r="C8402" t="s">
        <v>464</v>
      </c>
      <c r="D8402">
        <v>3</v>
      </c>
      <c r="E8402">
        <v>100000</v>
      </c>
      <c r="F8402">
        <v>3075000</v>
      </c>
      <c r="G8402">
        <v>1587500</v>
      </c>
      <c r="H8402">
        <v>-89636.800780030855</v>
      </c>
      <c r="I8402">
        <v>-4.487321321441491E-5</v>
      </c>
      <c r="J8402">
        <v>3.0882400218963075E-6</v>
      </c>
      <c r="K8402">
        <v>-3.5297792448712402E-2</v>
      </c>
      <c r="L8402">
        <v>-105.64641264756099</v>
      </c>
      <c r="M8402">
        <v>0</v>
      </c>
    </row>
    <row r="8403" spans="1:13" x14ac:dyDescent="0.15">
      <c r="A8403">
        <v>422</v>
      </c>
      <c r="B8403" t="s">
        <v>418</v>
      </c>
      <c r="C8403" t="s">
        <v>464</v>
      </c>
      <c r="D8403">
        <v>4</v>
      </c>
      <c r="E8403">
        <v>1587500</v>
      </c>
      <c r="F8403">
        <v>3075000</v>
      </c>
      <c r="G8403">
        <v>2331250</v>
      </c>
      <c r="H8403">
        <v>-808311.68310448481</v>
      </c>
      <c r="I8403">
        <v>-3.1954112135271242E-5</v>
      </c>
      <c r="J8403">
        <v>1.6007341101039976E-5</v>
      </c>
      <c r="K8403">
        <v>-0.31830250271992894</v>
      </c>
      <c r="L8403">
        <v>-134.67288721091623</v>
      </c>
      <c r="M8403">
        <v>0</v>
      </c>
    </row>
    <row r="8404" spans="1:13" x14ac:dyDescent="0.15">
      <c r="A8404">
        <v>422</v>
      </c>
      <c r="B8404" t="s">
        <v>418</v>
      </c>
      <c r="C8404" t="s">
        <v>464</v>
      </c>
      <c r="D8404">
        <v>5</v>
      </c>
      <c r="E8404">
        <v>2331250</v>
      </c>
      <c r="F8404">
        <v>3075000</v>
      </c>
      <c r="G8404">
        <v>2703125</v>
      </c>
      <c r="H8404">
        <v>656177260.27091908</v>
      </c>
      <c r="I8404">
        <v>2.4402062282111381E-5</v>
      </c>
      <c r="J8404">
        <v>7.2363515518422599E-5</v>
      </c>
      <c r="K8404">
        <v>258.39396922974015</v>
      </c>
      <c r="L8404">
        <v>24174.765697883711</v>
      </c>
      <c r="M8404">
        <v>0</v>
      </c>
    </row>
    <row r="8405" spans="1:13" x14ac:dyDescent="0.15">
      <c r="A8405">
        <v>422</v>
      </c>
      <c r="B8405" t="s">
        <v>418</v>
      </c>
      <c r="C8405" t="s">
        <v>464</v>
      </c>
      <c r="D8405">
        <v>6</v>
      </c>
      <c r="E8405">
        <v>2331250</v>
      </c>
      <c r="F8405">
        <v>2703125</v>
      </c>
      <c r="G8405">
        <v>2517187.5</v>
      </c>
      <c r="H8405">
        <v>-73733692.284448341</v>
      </c>
      <c r="I8405">
        <v>-1.8967334504339639E-5</v>
      </c>
      <c r="J8405">
        <v>2.8994118731971578E-5</v>
      </c>
      <c r="K8405">
        <v>-29.035357621927712</v>
      </c>
      <c r="L8405">
        <v>-3029.2093769116659</v>
      </c>
      <c r="M8405">
        <v>0</v>
      </c>
    </row>
    <row r="8406" spans="1:13" x14ac:dyDescent="0.15">
      <c r="A8406">
        <v>422</v>
      </c>
      <c r="B8406" t="s">
        <v>418</v>
      </c>
      <c r="C8406" t="s">
        <v>464</v>
      </c>
      <c r="D8406">
        <v>7</v>
      </c>
      <c r="E8406">
        <v>2517187.5</v>
      </c>
      <c r="F8406">
        <v>2703125</v>
      </c>
      <c r="G8406">
        <v>2610156.25</v>
      </c>
      <c r="H8406">
        <v>-42755853.71304521</v>
      </c>
      <c r="I8406">
        <v>-2.2321824121211763E-6</v>
      </c>
      <c r="J8406">
        <v>4.5729270824190041E-5</v>
      </c>
      <c r="K8406">
        <v>-16.836692487878189</v>
      </c>
      <c r="L8406">
        <v>-1738.0572509038573</v>
      </c>
      <c r="M8406">
        <v>0</v>
      </c>
    </row>
    <row r="8407" spans="1:13" x14ac:dyDescent="0.15">
      <c r="A8407">
        <v>422</v>
      </c>
      <c r="B8407" t="s">
        <v>418</v>
      </c>
      <c r="C8407" t="s">
        <v>464</v>
      </c>
      <c r="D8407">
        <v>8</v>
      </c>
      <c r="E8407">
        <v>2610156.25</v>
      </c>
      <c r="F8407">
        <v>2703125</v>
      </c>
      <c r="G8407">
        <v>2656640.625</v>
      </c>
      <c r="H8407">
        <v>220397803.50362152</v>
      </c>
      <c r="I8407">
        <v>9.5386057353992877E-6</v>
      </c>
      <c r="J8407">
        <v>5.7500058971710505E-5</v>
      </c>
      <c r="K8407">
        <v>86.789754392439775</v>
      </c>
      <c r="L8407">
        <v>8196.1090570397155</v>
      </c>
      <c r="M8407">
        <v>0</v>
      </c>
    </row>
    <row r="8408" spans="1:13" x14ac:dyDescent="0.15">
      <c r="A8408">
        <v>422</v>
      </c>
      <c r="B8408" t="s">
        <v>418</v>
      </c>
      <c r="C8408" t="s">
        <v>464</v>
      </c>
      <c r="D8408">
        <v>9</v>
      </c>
      <c r="E8408">
        <v>2610156.25</v>
      </c>
      <c r="F8408">
        <v>2656640.625</v>
      </c>
      <c r="G8408">
        <v>2633398.4375</v>
      </c>
      <c r="H8408">
        <v>70094018.237985119</v>
      </c>
      <c r="I8408">
        <v>3.3122251588798337E-6</v>
      </c>
      <c r="J8408">
        <v>5.1273678395191051E-5</v>
      </c>
      <c r="K8408">
        <v>27.60210188371483</v>
      </c>
      <c r="L8408">
        <v>2561.7323546575972</v>
      </c>
      <c r="M8408">
        <v>0</v>
      </c>
    </row>
    <row r="8409" spans="1:13" x14ac:dyDescent="0.15">
      <c r="A8409">
        <v>422</v>
      </c>
      <c r="B8409" t="s">
        <v>418</v>
      </c>
      <c r="C8409" t="s">
        <v>464</v>
      </c>
      <c r="D8409">
        <v>10</v>
      </c>
      <c r="E8409">
        <v>2610156.25</v>
      </c>
      <c r="F8409">
        <v>2633398.4375</v>
      </c>
      <c r="G8409">
        <v>2621777.34375</v>
      </c>
      <c r="H8409">
        <v>9271665.3850577157</v>
      </c>
      <c r="I8409">
        <v>4.5971935812936241E-7</v>
      </c>
      <c r="J8409">
        <v>4.842117259444058E-5</v>
      </c>
      <c r="K8409">
        <v>3.6510598054341421</v>
      </c>
      <c r="L8409">
        <v>253.64045719443888</v>
      </c>
      <c r="M8409">
        <v>0</v>
      </c>
    </row>
    <row r="8410" spans="1:13" x14ac:dyDescent="0.15">
      <c r="A8410">
        <v>422</v>
      </c>
      <c r="B8410" t="s">
        <v>418</v>
      </c>
      <c r="C8410" t="s">
        <v>464</v>
      </c>
      <c r="D8410">
        <v>11</v>
      </c>
      <c r="E8410">
        <v>2610156.25</v>
      </c>
      <c r="F8410">
        <v>2621777.34375</v>
      </c>
      <c r="G8410">
        <v>2615966.796875</v>
      </c>
      <c r="H8410">
        <v>-17811815.455068268</v>
      </c>
      <c r="I8410">
        <v>-9.058135992959861E-7</v>
      </c>
      <c r="J8410">
        <v>4.7055639637015232E-5</v>
      </c>
      <c r="K8410">
        <v>-7.0140585071821571</v>
      </c>
      <c r="L8410">
        <v>-780.88843774110705</v>
      </c>
      <c r="M8410">
        <v>0</v>
      </c>
    </row>
    <row r="8411" spans="1:13" x14ac:dyDescent="0.15">
      <c r="A8411">
        <v>422</v>
      </c>
      <c r="B8411" t="s">
        <v>418</v>
      </c>
      <c r="C8411" t="s">
        <v>464</v>
      </c>
      <c r="D8411">
        <v>12</v>
      </c>
      <c r="E8411">
        <v>2615966.796875</v>
      </c>
      <c r="F8411">
        <v>2621777.34375</v>
      </c>
      <c r="G8411">
        <v>2618872.0703125</v>
      </c>
      <c r="H8411">
        <v>-4541231.9519367814</v>
      </c>
      <c r="I8411">
        <v>-2.2801204332867413E-7</v>
      </c>
      <c r="J8411">
        <v>4.7733441192982544E-5</v>
      </c>
      <c r="K8411">
        <v>-1.7882773761001518</v>
      </c>
      <c r="L8411">
        <v>-273.40411558915491</v>
      </c>
      <c r="M8411">
        <v>0</v>
      </c>
    </row>
    <row r="8412" spans="1:13" x14ac:dyDescent="0.15">
      <c r="A8412">
        <v>422</v>
      </c>
      <c r="B8412" t="s">
        <v>418</v>
      </c>
      <c r="C8412" t="s">
        <v>464</v>
      </c>
      <c r="D8412">
        <v>13</v>
      </c>
      <c r="E8412">
        <v>2618872.0703125</v>
      </c>
      <c r="F8412">
        <v>2621777.34375</v>
      </c>
      <c r="G8412">
        <v>2620324.70703125</v>
      </c>
      <c r="H8412">
        <v>2296914.1260416997</v>
      </c>
      <c r="I8412">
        <v>1.146020590060153E-7</v>
      </c>
      <c r="J8412">
        <v>4.8076055295317233E-5</v>
      </c>
      <c r="K8412">
        <v>0.90449455344235741</v>
      </c>
      <c r="L8412">
        <v>-12.342385663949447</v>
      </c>
      <c r="M8412">
        <v>0</v>
      </c>
    </row>
    <row r="8413" spans="1:13" x14ac:dyDescent="0.15">
      <c r="A8413">
        <v>422</v>
      </c>
      <c r="B8413" t="s">
        <v>418</v>
      </c>
      <c r="C8413" t="s">
        <v>464</v>
      </c>
      <c r="D8413">
        <v>14</v>
      </c>
      <c r="E8413">
        <v>2620324.70703125</v>
      </c>
      <c r="F8413">
        <v>2621777.34375</v>
      </c>
      <c r="G8413">
        <v>2621051.025390625</v>
      </c>
      <c r="H8413">
        <v>5767154.110827988</v>
      </c>
      <c r="I8413">
        <v>2.8684676923806463E-7</v>
      </c>
      <c r="J8413">
        <v>4.8248300005549282E-5</v>
      </c>
      <c r="K8413">
        <v>2.2710293880668639</v>
      </c>
      <c r="L8413">
        <v>120.03211898434856</v>
      </c>
      <c r="M8413">
        <v>0</v>
      </c>
    </row>
    <row r="8414" spans="1:13" x14ac:dyDescent="0.15">
      <c r="A8414">
        <v>422</v>
      </c>
      <c r="B8414" t="s">
        <v>418</v>
      </c>
      <c r="C8414" t="s">
        <v>464</v>
      </c>
      <c r="D8414">
        <v>15</v>
      </c>
      <c r="E8414">
        <v>2620324.70703125</v>
      </c>
      <c r="F8414">
        <v>2621051.025390625</v>
      </c>
      <c r="G8414">
        <v>2620687.8662109375</v>
      </c>
      <c r="H8414">
        <v>4027758.0445416728</v>
      </c>
      <c r="I8414">
        <v>2.0064607430843041E-7</v>
      </c>
      <c r="J8414">
        <v>4.8162099310619648E-5</v>
      </c>
      <c r="K8414">
        <v>1.586078109132341</v>
      </c>
      <c r="L8414">
        <v>53.690872403096066</v>
      </c>
      <c r="M8414">
        <v>0</v>
      </c>
    </row>
    <row r="8415" spans="1:13" x14ac:dyDescent="0.15">
      <c r="A8415">
        <v>422</v>
      </c>
      <c r="B8415" t="s">
        <v>418</v>
      </c>
      <c r="C8415" t="s">
        <v>464</v>
      </c>
      <c r="D8415">
        <v>16</v>
      </c>
      <c r="E8415">
        <v>2620324.70703125</v>
      </c>
      <c r="F8415">
        <v>2620687.8662109375</v>
      </c>
      <c r="G8415">
        <v>2620506.2866210938</v>
      </c>
      <c r="H8415">
        <v>3161184.1804987616</v>
      </c>
      <c r="I8415">
        <v>1.5760033083906164E-7</v>
      </c>
      <c r="J8415">
        <v>4.8119053567150279E-5</v>
      </c>
      <c r="K8415">
        <v>1.244832726339967</v>
      </c>
      <c r="L8415">
        <v>20.632573813620695</v>
      </c>
      <c r="M8415">
        <v>0</v>
      </c>
    </row>
    <row r="8416" spans="1:13" x14ac:dyDescent="0.15">
      <c r="A8416">
        <v>422</v>
      </c>
      <c r="B8416" t="s">
        <v>418</v>
      </c>
      <c r="C8416" t="s">
        <v>464</v>
      </c>
      <c r="D8416">
        <v>17</v>
      </c>
      <c r="E8416">
        <v>2620324.70703125</v>
      </c>
      <c r="F8416">
        <v>2620506.2866210938</v>
      </c>
      <c r="G8416">
        <v>2620415.4968261719</v>
      </c>
      <c r="H8416">
        <v>2728740.4404765302</v>
      </c>
      <c r="I8416">
        <v>1.3609422306842095E-7</v>
      </c>
      <c r="J8416">
        <v>4.8097547459379639E-5</v>
      </c>
      <c r="K8416">
        <v>1.0745420728559325</v>
      </c>
      <c r="L8416">
        <v>4.1338842554381445</v>
      </c>
      <c r="M8416">
        <v>0</v>
      </c>
    </row>
    <row r="8417" spans="1:15" x14ac:dyDescent="0.15">
      <c r="A8417">
        <v>422</v>
      </c>
      <c r="B8417" t="s">
        <v>418</v>
      </c>
      <c r="C8417" t="s">
        <v>464</v>
      </c>
      <c r="D8417">
        <v>18</v>
      </c>
      <c r="E8417">
        <v>2620324.70703125</v>
      </c>
      <c r="F8417">
        <v>2620415.4968261719</v>
      </c>
      <c r="G8417">
        <v>2620370.1019287109</v>
      </c>
      <c r="H8417">
        <v>2512802.4536179882</v>
      </c>
      <c r="I8417">
        <v>1.2534900239810376E-7</v>
      </c>
      <c r="J8417">
        <v>4.8086802238709321E-5</v>
      </c>
      <c r="K8417">
        <v>0.98950853556324891</v>
      </c>
      <c r="L8417">
        <v>-4.1050555504181689</v>
      </c>
      <c r="M8417">
        <v>0</v>
      </c>
    </row>
    <row r="8418" spans="1:15" x14ac:dyDescent="0.15">
      <c r="A8418">
        <v>422</v>
      </c>
      <c r="B8418" t="s">
        <v>418</v>
      </c>
      <c r="C8418" t="s">
        <v>464</v>
      </c>
      <c r="D8418">
        <v>19</v>
      </c>
      <c r="E8418">
        <v>2620370.1019287109</v>
      </c>
      <c r="F8418">
        <v>2620415.4968261719</v>
      </c>
      <c r="G8418">
        <v>2620392.7993774414</v>
      </c>
      <c r="H8418">
        <v>2620796.6457770281</v>
      </c>
      <c r="I8418">
        <v>1.3072339061862015E-7</v>
      </c>
      <c r="J8418">
        <v>4.8092176626929838E-5</v>
      </c>
      <c r="K8418">
        <v>1.0320352271377364</v>
      </c>
      <c r="L8418">
        <v>1.541167414605148E-2</v>
      </c>
      <c r="M8418">
        <v>0</v>
      </c>
    </row>
    <row r="8419" spans="1:15" x14ac:dyDescent="0.15">
      <c r="A8419">
        <v>422</v>
      </c>
      <c r="B8419" t="s">
        <v>418</v>
      </c>
      <c r="C8419" t="s">
        <v>465</v>
      </c>
      <c r="D8419">
        <v>19</v>
      </c>
      <c r="E8419">
        <v>2620370.1019287109</v>
      </c>
      <c r="F8419">
        <v>2620415.4968261719</v>
      </c>
      <c r="G8419">
        <v>2620392.7993774414</v>
      </c>
      <c r="H8419">
        <v>2620796.6457770281</v>
      </c>
      <c r="I8419">
        <v>1.3072339061862015E-7</v>
      </c>
      <c r="J8419">
        <v>4.8092176626929838E-5</v>
      </c>
      <c r="K8419">
        <v>1.0320352271377364</v>
      </c>
      <c r="L8419">
        <v>1.541167414605148E-2</v>
      </c>
      <c r="M8419">
        <v>0</v>
      </c>
      <c r="N8419" t="s">
        <v>466</v>
      </c>
      <c r="O8419" t="s">
        <v>467</v>
      </c>
    </row>
    <row r="8420" spans="1:15" x14ac:dyDescent="0.15">
      <c r="A8420">
        <v>423</v>
      </c>
      <c r="B8420" t="s">
        <v>419</v>
      </c>
      <c r="C8420" t="s">
        <v>461</v>
      </c>
      <c r="D8420">
        <v>0</v>
      </c>
      <c r="E8420">
        <v>100000</v>
      </c>
      <c r="F8420">
        <v>12000000</v>
      </c>
      <c r="G8420">
        <v>100000</v>
      </c>
      <c r="H8420">
        <v>32679.766609204362</v>
      </c>
      <c r="I8420">
        <v>-5.3690602133320651E-5</v>
      </c>
      <c r="J8420">
        <v>-8.6450204025179906E-6</v>
      </c>
      <c r="K8420">
        <v>1.2821081568273798E-2</v>
      </c>
      <c r="L8420">
        <v>-67.320233390795636</v>
      </c>
      <c r="M8420">
        <v>0</v>
      </c>
      <c r="O8420" t="s">
        <v>462</v>
      </c>
    </row>
    <row r="8421" spans="1:15" x14ac:dyDescent="0.15">
      <c r="A8421">
        <v>423</v>
      </c>
      <c r="B8421" t="s">
        <v>419</v>
      </c>
      <c r="C8421" t="s">
        <v>461</v>
      </c>
      <c r="D8421">
        <v>0</v>
      </c>
      <c r="E8421">
        <v>100000</v>
      </c>
      <c r="F8421">
        <v>12000000</v>
      </c>
      <c r="G8421">
        <v>12000000</v>
      </c>
      <c r="H8421">
        <v>5.6943613812231187E+17</v>
      </c>
      <c r="I8421">
        <v>536.87087695441835</v>
      </c>
      <c r="J8421">
        <v>536.87092200000006</v>
      </c>
      <c r="K8421">
        <v>223403895814.01401</v>
      </c>
      <c r="L8421">
        <v>4745301150919.2656</v>
      </c>
      <c r="M8421">
        <v>5</v>
      </c>
      <c r="O8421" t="s">
        <v>463</v>
      </c>
    </row>
    <row r="8422" spans="1:15" x14ac:dyDescent="0.15">
      <c r="A8422">
        <v>423</v>
      </c>
      <c r="B8422" t="s">
        <v>419</v>
      </c>
      <c r="C8422" t="s">
        <v>464</v>
      </c>
      <c r="D8422">
        <v>1</v>
      </c>
      <c r="E8422">
        <v>100000</v>
      </c>
      <c r="F8422">
        <v>12000000</v>
      </c>
      <c r="G8422">
        <v>6050000</v>
      </c>
      <c r="H8422">
        <v>5.6943613812231187E+17</v>
      </c>
      <c r="I8422">
        <v>536.87087695441835</v>
      </c>
      <c r="J8422">
        <v>536.87092200000006</v>
      </c>
      <c r="K8422">
        <v>223403895814.01401</v>
      </c>
      <c r="L8422">
        <v>9412167572169.6172</v>
      </c>
      <c r="M8422">
        <v>5</v>
      </c>
    </row>
    <row r="8423" spans="1:15" x14ac:dyDescent="0.15">
      <c r="A8423">
        <v>423</v>
      </c>
      <c r="B8423" t="s">
        <v>419</v>
      </c>
      <c r="C8423" t="s">
        <v>464</v>
      </c>
      <c r="D8423">
        <v>2</v>
      </c>
      <c r="E8423">
        <v>100000</v>
      </c>
      <c r="F8423">
        <v>6050000</v>
      </c>
      <c r="G8423">
        <v>3075000</v>
      </c>
      <c r="H8423">
        <v>844718234.160007</v>
      </c>
      <c r="I8423">
        <v>2.7933110296050401E-5</v>
      </c>
      <c r="J8423">
        <v>7.2978692026853063E-5</v>
      </c>
      <c r="K8423">
        <v>331.40387787602174</v>
      </c>
      <c r="L8423">
        <v>27370.511680000229</v>
      </c>
      <c r="M8423">
        <v>0</v>
      </c>
    </row>
    <row r="8424" spans="1:15" x14ac:dyDescent="0.15">
      <c r="A8424">
        <v>423</v>
      </c>
      <c r="B8424" t="s">
        <v>419</v>
      </c>
      <c r="C8424" t="s">
        <v>464</v>
      </c>
      <c r="D8424">
        <v>3</v>
      </c>
      <c r="E8424">
        <v>100000</v>
      </c>
      <c r="F8424">
        <v>3075000</v>
      </c>
      <c r="G8424">
        <v>1587500</v>
      </c>
      <c r="H8424">
        <v>-73457.010451656402</v>
      </c>
      <c r="I8424">
        <v>-4.4112214035389273E-5</v>
      </c>
      <c r="J8424">
        <v>9.3336769541339194E-7</v>
      </c>
      <c r="K8424">
        <v>-2.8819003942854571E-2</v>
      </c>
      <c r="L8424">
        <v>-104.62721325679725</v>
      </c>
      <c r="M8424">
        <v>0</v>
      </c>
    </row>
    <row r="8425" spans="1:15" x14ac:dyDescent="0.15">
      <c r="A8425">
        <v>423</v>
      </c>
      <c r="B8425" t="s">
        <v>419</v>
      </c>
      <c r="C8425" t="s">
        <v>464</v>
      </c>
      <c r="D8425">
        <v>4</v>
      </c>
      <c r="E8425">
        <v>1587500</v>
      </c>
      <c r="F8425">
        <v>3075000</v>
      </c>
      <c r="G8425">
        <v>2331250</v>
      </c>
      <c r="H8425">
        <v>-169244.93302210158</v>
      </c>
      <c r="I8425">
        <v>-3.7729544198952033E-5</v>
      </c>
      <c r="J8425">
        <v>7.3160375318506301E-6</v>
      </c>
      <c r="K8425">
        <v>-6.6398977607209711E-2</v>
      </c>
      <c r="L8425">
        <v>-107.25983626904457</v>
      </c>
      <c r="M8425">
        <v>0</v>
      </c>
    </row>
    <row r="8426" spans="1:15" x14ac:dyDescent="0.15">
      <c r="A8426">
        <v>423</v>
      </c>
      <c r="B8426" t="s">
        <v>419</v>
      </c>
      <c r="C8426" t="s">
        <v>464</v>
      </c>
      <c r="D8426">
        <v>5</v>
      </c>
      <c r="E8426">
        <v>2331250</v>
      </c>
      <c r="F8426">
        <v>3075000</v>
      </c>
      <c r="G8426">
        <v>2703125</v>
      </c>
      <c r="H8426">
        <v>-1258534.8534823237</v>
      </c>
      <c r="I8426">
        <v>-2.854984575069978E-5</v>
      </c>
      <c r="J8426">
        <v>1.6495735980102881E-5</v>
      </c>
      <c r="K8426">
        <v>-0.49375438343760053</v>
      </c>
      <c r="L8426">
        <v>-146.55851481090679</v>
      </c>
      <c r="M8426">
        <v>0</v>
      </c>
    </row>
    <row r="8427" spans="1:15" x14ac:dyDescent="0.15">
      <c r="A8427">
        <v>423</v>
      </c>
      <c r="B8427" t="s">
        <v>419</v>
      </c>
      <c r="C8427" t="s">
        <v>464</v>
      </c>
      <c r="D8427">
        <v>6</v>
      </c>
      <c r="E8427">
        <v>2703125</v>
      </c>
      <c r="F8427">
        <v>3075000</v>
      </c>
      <c r="G8427">
        <v>2889062.5</v>
      </c>
      <c r="H8427">
        <v>-113017465.66366148</v>
      </c>
      <c r="I8427">
        <v>-1.4491739320347097E-5</v>
      </c>
      <c r="J8427">
        <v>3.0553842410455565E-5</v>
      </c>
      <c r="K8427">
        <v>-44.339550010900929</v>
      </c>
      <c r="L8427">
        <v>-4011.9079515815765</v>
      </c>
      <c r="M8427">
        <v>0</v>
      </c>
    </row>
    <row r="8428" spans="1:15" x14ac:dyDescent="0.15">
      <c r="A8428">
        <v>423</v>
      </c>
      <c r="B8428" t="s">
        <v>419</v>
      </c>
      <c r="C8428" t="s">
        <v>464</v>
      </c>
      <c r="D8428">
        <v>7</v>
      </c>
      <c r="E8428">
        <v>2889062.5</v>
      </c>
      <c r="F8428">
        <v>3075000</v>
      </c>
      <c r="G8428">
        <v>2982031.25</v>
      </c>
      <c r="H8428">
        <v>47150034.093304008</v>
      </c>
      <c r="I8428">
        <v>2.1074472215148042E-6</v>
      </c>
      <c r="J8428">
        <v>4.7153028952317466E-5</v>
      </c>
      <c r="K8428">
        <v>18.498125775686468</v>
      </c>
      <c r="L8428">
        <v>1481.138161892301</v>
      </c>
      <c r="M8428">
        <v>0</v>
      </c>
    </row>
    <row r="8429" spans="1:15" x14ac:dyDescent="0.15">
      <c r="A8429">
        <v>423</v>
      </c>
      <c r="B8429" t="s">
        <v>419</v>
      </c>
      <c r="C8429" t="s">
        <v>464</v>
      </c>
      <c r="D8429">
        <v>8</v>
      </c>
      <c r="E8429">
        <v>2889062.5</v>
      </c>
      <c r="F8429">
        <v>2982031.25</v>
      </c>
      <c r="G8429">
        <v>2935546.875</v>
      </c>
      <c r="H8429">
        <v>-110506160.58530876</v>
      </c>
      <c r="I8429">
        <v>-7.1018156242170355E-6</v>
      </c>
      <c r="J8429">
        <v>3.7943766106585626E-5</v>
      </c>
      <c r="K8429">
        <v>-43.354302850558241</v>
      </c>
      <c r="L8429">
        <v>-3864.4147850750555</v>
      </c>
      <c r="M8429">
        <v>0</v>
      </c>
    </row>
    <row r="8430" spans="1:15" x14ac:dyDescent="0.15">
      <c r="A8430">
        <v>423</v>
      </c>
      <c r="B8430" t="s">
        <v>419</v>
      </c>
      <c r="C8430" t="s">
        <v>464</v>
      </c>
      <c r="D8430">
        <v>9</v>
      </c>
      <c r="E8430">
        <v>2935546.875</v>
      </c>
      <c r="F8430">
        <v>2982031.25</v>
      </c>
      <c r="G8430">
        <v>2958789.0625</v>
      </c>
      <c r="H8430">
        <v>-54064516.348864853</v>
      </c>
      <c r="I8430">
        <v>-2.7512271420528079E-6</v>
      </c>
      <c r="J8430">
        <v>4.2294354588749854E-5</v>
      </c>
      <c r="K8430">
        <v>-21.210848362143327</v>
      </c>
      <c r="L8430">
        <v>-1927.251460203235</v>
      </c>
      <c r="M8430">
        <v>0</v>
      </c>
    </row>
    <row r="8431" spans="1:15" x14ac:dyDescent="0.15">
      <c r="A8431">
        <v>423</v>
      </c>
      <c r="B8431" t="s">
        <v>419</v>
      </c>
      <c r="C8431" t="s">
        <v>464</v>
      </c>
      <c r="D8431">
        <v>10</v>
      </c>
      <c r="E8431">
        <v>2958789.0625</v>
      </c>
      <c r="F8431">
        <v>2982031.25</v>
      </c>
      <c r="G8431">
        <v>2970410.15625</v>
      </c>
      <c r="H8431">
        <v>-8302209.5000993125</v>
      </c>
      <c r="I8431">
        <v>-3.8901470515617285E-7</v>
      </c>
      <c r="J8431">
        <v>4.4656567025646489E-5</v>
      </c>
      <c r="K8431">
        <v>-3.2571623436163346</v>
      </c>
      <c r="L8431">
        <v>-379.49707492854969</v>
      </c>
      <c r="M8431">
        <v>0</v>
      </c>
    </row>
    <row r="8432" spans="1:15" x14ac:dyDescent="0.15">
      <c r="A8432">
        <v>423</v>
      </c>
      <c r="B8432" t="s">
        <v>419</v>
      </c>
      <c r="C8432" t="s">
        <v>464</v>
      </c>
      <c r="D8432">
        <v>11</v>
      </c>
      <c r="E8432">
        <v>2970410.15625</v>
      </c>
      <c r="F8432">
        <v>2982031.25</v>
      </c>
      <c r="G8432">
        <v>2976220.703125</v>
      </c>
      <c r="H8432">
        <v>18404902.920214936</v>
      </c>
      <c r="I8432">
        <v>8.4195920667483727E-7</v>
      </c>
      <c r="J8432">
        <v>4.5887540937477499E-5</v>
      </c>
      <c r="K8432">
        <v>7.2206991077400895</v>
      </c>
      <c r="L8432">
        <v>518.39845750988775</v>
      </c>
      <c r="M8432">
        <v>0</v>
      </c>
    </row>
    <row r="8433" spans="1:15" x14ac:dyDescent="0.15">
      <c r="A8433">
        <v>423</v>
      </c>
      <c r="B8433" t="s">
        <v>419</v>
      </c>
      <c r="C8433" t="s">
        <v>464</v>
      </c>
      <c r="D8433">
        <v>12</v>
      </c>
      <c r="E8433">
        <v>2970410.15625</v>
      </c>
      <c r="F8433">
        <v>2976220.703125</v>
      </c>
      <c r="G8433">
        <v>2973315.4296875</v>
      </c>
      <c r="H8433">
        <v>4800285.4543693569</v>
      </c>
      <c r="I8433">
        <v>2.2222286545912532E-7</v>
      </c>
      <c r="J8433">
        <v>4.5267804596261787E-5</v>
      </c>
      <c r="K8433">
        <v>1.8832708353594383</v>
      </c>
      <c r="L8433">
        <v>61.445550190881505</v>
      </c>
      <c r="M8433">
        <v>0</v>
      </c>
    </row>
    <row r="8434" spans="1:15" x14ac:dyDescent="0.15">
      <c r="A8434">
        <v>423</v>
      </c>
      <c r="B8434" t="s">
        <v>419</v>
      </c>
      <c r="C8434" t="s">
        <v>464</v>
      </c>
      <c r="D8434">
        <v>13</v>
      </c>
      <c r="E8434">
        <v>2970410.15625</v>
      </c>
      <c r="F8434">
        <v>2973315.4296875</v>
      </c>
      <c r="G8434">
        <v>2971862.79296875</v>
      </c>
      <c r="H8434">
        <v>-1813272.8915699199</v>
      </c>
      <c r="I8434">
        <v>-8.4449897645601354E-8</v>
      </c>
      <c r="J8434">
        <v>4.4961131833157061E-5</v>
      </c>
      <c r="K8434">
        <v>-0.71139185069362532</v>
      </c>
      <c r="L8434">
        <v>-161.01469071385176</v>
      </c>
      <c r="M8434">
        <v>0</v>
      </c>
    </row>
    <row r="8435" spans="1:15" x14ac:dyDescent="0.15">
      <c r="A8435">
        <v>423</v>
      </c>
      <c r="B8435" t="s">
        <v>419</v>
      </c>
      <c r="C8435" t="s">
        <v>464</v>
      </c>
      <c r="D8435">
        <v>14</v>
      </c>
      <c r="E8435">
        <v>2971862.79296875</v>
      </c>
      <c r="F8435">
        <v>2973315.4296875</v>
      </c>
      <c r="G8435">
        <v>2972589.111328125</v>
      </c>
      <c r="H8435">
        <v>1477780.8434575032</v>
      </c>
      <c r="I8435">
        <v>6.8617699864240004E-8</v>
      </c>
      <c r="J8435">
        <v>4.5114199430666902E-5</v>
      </c>
      <c r="K8435">
        <v>0.57977001367765857</v>
      </c>
      <c r="L8435">
        <v>-50.286407299754771</v>
      </c>
      <c r="M8435">
        <v>0</v>
      </c>
    </row>
    <row r="8436" spans="1:15" x14ac:dyDescent="0.15">
      <c r="A8436">
        <v>423</v>
      </c>
      <c r="B8436" t="s">
        <v>419</v>
      </c>
      <c r="C8436" t="s">
        <v>464</v>
      </c>
      <c r="D8436">
        <v>15</v>
      </c>
      <c r="E8436">
        <v>2972589.111328125</v>
      </c>
      <c r="F8436">
        <v>2973315.4296875</v>
      </c>
      <c r="G8436">
        <v>2972952.2705078125</v>
      </c>
      <c r="H8436">
        <v>3135073.6610449459</v>
      </c>
      <c r="I8436">
        <v>1.4535199222651677E-7</v>
      </c>
      <c r="J8436">
        <v>4.5190933723029179E-5</v>
      </c>
      <c r="K8436">
        <v>1.2299670193936743</v>
      </c>
      <c r="L8436">
        <v>5.4532120190897428</v>
      </c>
      <c r="M8436">
        <v>0</v>
      </c>
    </row>
    <row r="8437" spans="1:15" x14ac:dyDescent="0.15">
      <c r="A8437">
        <v>423</v>
      </c>
      <c r="B8437" t="s">
        <v>419</v>
      </c>
      <c r="C8437" t="s">
        <v>464</v>
      </c>
      <c r="D8437">
        <v>16</v>
      </c>
      <c r="E8437">
        <v>2972589.111328125</v>
      </c>
      <c r="F8437">
        <v>2972952.2705078125</v>
      </c>
      <c r="G8437">
        <v>2972770.6909179688</v>
      </c>
      <c r="H8437">
        <v>2305448.803902105</v>
      </c>
      <c r="I8437">
        <v>1.069682753613343E-7</v>
      </c>
      <c r="J8437">
        <v>4.5152550006163996E-5</v>
      </c>
      <c r="K8437">
        <v>0.90448464702263043</v>
      </c>
      <c r="L8437">
        <v>-22.447809010448765</v>
      </c>
      <c r="M8437">
        <v>0</v>
      </c>
    </row>
    <row r="8438" spans="1:15" x14ac:dyDescent="0.15">
      <c r="A8438">
        <v>423</v>
      </c>
      <c r="B8438" t="s">
        <v>419</v>
      </c>
      <c r="C8438" t="s">
        <v>464</v>
      </c>
      <c r="D8438">
        <v>17</v>
      </c>
      <c r="E8438">
        <v>2972770.6909179688</v>
      </c>
      <c r="F8438">
        <v>2972952.2705078125</v>
      </c>
      <c r="G8438">
        <v>2972861.4807128906</v>
      </c>
      <c r="H8438">
        <v>2720016.5143761938</v>
      </c>
      <c r="I8438">
        <v>1.2615598931031398E-7</v>
      </c>
      <c r="J8438">
        <v>4.5171737720112976E-5</v>
      </c>
      <c r="K8438">
        <v>1.0671298242395253</v>
      </c>
      <c r="L8438">
        <v>-8.5051041892495025</v>
      </c>
      <c r="M8438">
        <v>0</v>
      </c>
    </row>
    <row r="8439" spans="1:15" x14ac:dyDescent="0.15">
      <c r="A8439">
        <v>423</v>
      </c>
      <c r="B8439" t="s">
        <v>419</v>
      </c>
      <c r="C8439" t="s">
        <v>464</v>
      </c>
      <c r="D8439">
        <v>18</v>
      </c>
      <c r="E8439">
        <v>2972861.4807128906</v>
      </c>
      <c r="F8439">
        <v>2972952.2705078125</v>
      </c>
      <c r="G8439">
        <v>2972906.8756103516</v>
      </c>
      <c r="H8439">
        <v>2927568.0279142288</v>
      </c>
      <c r="I8439">
        <v>1.3575684549241719E-7</v>
      </c>
      <c r="J8439">
        <v>4.5181338576295079E-5</v>
      </c>
      <c r="K8439">
        <v>1.1485574218264782</v>
      </c>
      <c r="L8439">
        <v>-1.5250678744121253</v>
      </c>
      <c r="M8439">
        <v>0</v>
      </c>
    </row>
    <row r="8440" spans="1:15" x14ac:dyDescent="0.15">
      <c r="A8440">
        <v>423</v>
      </c>
      <c r="B8440" t="s">
        <v>419</v>
      </c>
      <c r="C8440" t="s">
        <v>464</v>
      </c>
      <c r="D8440">
        <v>19</v>
      </c>
      <c r="E8440">
        <v>2972906.8756103516</v>
      </c>
      <c r="F8440">
        <v>2972952.2705078125</v>
      </c>
      <c r="G8440">
        <v>2972929.573059082</v>
      </c>
      <c r="H8440">
        <v>3031263.4781317548</v>
      </c>
      <c r="I8440">
        <v>1.4055221420864757E-7</v>
      </c>
      <c r="J8440">
        <v>4.5186133945011309E-5</v>
      </c>
      <c r="K8440">
        <v>1.1892397143714721</v>
      </c>
      <c r="L8440">
        <v>1.9621690873978019</v>
      </c>
      <c r="M8440">
        <v>0</v>
      </c>
    </row>
    <row r="8441" spans="1:15" x14ac:dyDescent="0.15">
      <c r="A8441">
        <v>423</v>
      </c>
      <c r="B8441" t="s">
        <v>419</v>
      </c>
      <c r="C8441" t="s">
        <v>464</v>
      </c>
      <c r="D8441">
        <v>20</v>
      </c>
      <c r="E8441">
        <v>2972906.8756103516</v>
      </c>
      <c r="F8441">
        <v>2972929.573059082</v>
      </c>
      <c r="G8441">
        <v>2972918.2243347168</v>
      </c>
      <c r="H8441">
        <v>2979369.861763122</v>
      </c>
      <c r="I8441">
        <v>1.3815251953915091E-7</v>
      </c>
      <c r="J8441">
        <v>4.5183734250341813E-5</v>
      </c>
      <c r="K8441">
        <v>1.1688805638214936</v>
      </c>
      <c r="L8441">
        <v>0.21701361899548999</v>
      </c>
      <c r="M8441">
        <v>0</v>
      </c>
    </row>
    <row r="8442" spans="1:15" x14ac:dyDescent="0.15">
      <c r="A8442">
        <v>423</v>
      </c>
      <c r="B8442" t="s">
        <v>419</v>
      </c>
      <c r="C8442" t="s">
        <v>465</v>
      </c>
      <c r="D8442">
        <v>20</v>
      </c>
      <c r="E8442">
        <v>2972906.8756103516</v>
      </c>
      <c r="F8442">
        <v>2972929.573059082</v>
      </c>
      <c r="G8442">
        <v>2972918.2243347168</v>
      </c>
      <c r="H8442">
        <v>2979369.861763122</v>
      </c>
      <c r="I8442">
        <v>1.3815251953915091E-7</v>
      </c>
      <c r="J8442">
        <v>4.5183734250341813E-5</v>
      </c>
      <c r="K8442">
        <v>1.1688805638214936</v>
      </c>
      <c r="L8442">
        <v>0.21701361899548999</v>
      </c>
      <c r="M8442">
        <v>0</v>
      </c>
      <c r="N8442" t="s">
        <v>466</v>
      </c>
      <c r="O8442" t="s">
        <v>467</v>
      </c>
    </row>
    <row r="8443" spans="1:15" x14ac:dyDescent="0.15">
      <c r="A8443">
        <v>424</v>
      </c>
      <c r="B8443" t="s">
        <v>420</v>
      </c>
      <c r="C8443" t="s">
        <v>461</v>
      </c>
      <c r="D8443">
        <v>0</v>
      </c>
      <c r="E8443">
        <v>100000</v>
      </c>
      <c r="F8443">
        <v>12000000</v>
      </c>
      <c r="G8443">
        <v>100000</v>
      </c>
      <c r="H8443">
        <v>-45180.221795707446</v>
      </c>
      <c r="I8443">
        <v>-4.4996626409165614E-5</v>
      </c>
      <c r="J8443">
        <v>-4.0590691397416474E-6</v>
      </c>
      <c r="K8443">
        <v>-1.783568900284703E-2</v>
      </c>
      <c r="L8443">
        <v>-145.18022179570744</v>
      </c>
      <c r="M8443">
        <v>0</v>
      </c>
      <c r="O8443" t="s">
        <v>462</v>
      </c>
    </row>
    <row r="8444" spans="1:15" x14ac:dyDescent="0.15">
      <c r="A8444">
        <v>424</v>
      </c>
      <c r="B8444" t="s">
        <v>420</v>
      </c>
      <c r="C8444" t="s">
        <v>461</v>
      </c>
      <c r="D8444">
        <v>0</v>
      </c>
      <c r="E8444">
        <v>100000</v>
      </c>
      <c r="F8444">
        <v>12000000</v>
      </c>
      <c r="G8444">
        <v>12000000</v>
      </c>
      <c r="H8444">
        <v>6.607860719395529E+17</v>
      </c>
      <c r="I8444">
        <v>536.87088106244278</v>
      </c>
      <c r="J8444">
        <v>536.87092200000006</v>
      </c>
      <c r="K8444">
        <v>260856950411.13129</v>
      </c>
      <c r="L8444">
        <v>5506550599396.2744</v>
      </c>
      <c r="M8444">
        <v>5</v>
      </c>
      <c r="O8444" t="s">
        <v>463</v>
      </c>
    </row>
    <row r="8445" spans="1:15" x14ac:dyDescent="0.15">
      <c r="A8445">
        <v>424</v>
      </c>
      <c r="B8445" t="s">
        <v>420</v>
      </c>
      <c r="C8445" t="s">
        <v>464</v>
      </c>
      <c r="D8445">
        <v>1</v>
      </c>
      <c r="E8445">
        <v>100000</v>
      </c>
      <c r="F8445">
        <v>12000000</v>
      </c>
      <c r="G8445">
        <v>6050000</v>
      </c>
      <c r="H8445">
        <v>6.607860719395529E+17</v>
      </c>
      <c r="I8445">
        <v>536.87088106244278</v>
      </c>
      <c r="J8445">
        <v>536.87092200000006</v>
      </c>
      <c r="K8445">
        <v>260856950411.13129</v>
      </c>
      <c r="L8445">
        <v>10922083833611.617</v>
      </c>
      <c r="M8445">
        <v>5</v>
      </c>
    </row>
    <row r="8446" spans="1:15" x14ac:dyDescent="0.15">
      <c r="A8446">
        <v>424</v>
      </c>
      <c r="B8446" t="s">
        <v>420</v>
      </c>
      <c r="C8446" t="s">
        <v>464</v>
      </c>
      <c r="D8446">
        <v>2</v>
      </c>
      <c r="E8446">
        <v>100000</v>
      </c>
      <c r="F8446">
        <v>6050000</v>
      </c>
      <c r="G8446">
        <v>3075000</v>
      </c>
      <c r="H8446">
        <v>106402452451.91341</v>
      </c>
      <c r="I8446">
        <v>1.0573743513239992E-3</v>
      </c>
      <c r="J8446">
        <v>1.0983119085934232E-3</v>
      </c>
      <c r="K8446">
        <v>42004.243796183655</v>
      </c>
      <c r="L8446">
        <v>3460142.3561597858</v>
      </c>
      <c r="M8446">
        <v>0</v>
      </c>
    </row>
    <row r="8447" spans="1:15" x14ac:dyDescent="0.15">
      <c r="A8447">
        <v>424</v>
      </c>
      <c r="B8447" t="s">
        <v>420</v>
      </c>
      <c r="C8447" t="s">
        <v>464</v>
      </c>
      <c r="D8447">
        <v>3</v>
      </c>
      <c r="E8447">
        <v>100000</v>
      </c>
      <c r="F8447">
        <v>3075000</v>
      </c>
      <c r="G8447">
        <v>1587500</v>
      </c>
      <c r="H8447">
        <v>-144383.21807635721</v>
      </c>
      <c r="I8447">
        <v>-3.5516751841870937E-5</v>
      </c>
      <c r="J8447">
        <v>5.4208054275530356E-6</v>
      </c>
      <c r="K8447">
        <v>-5.6997820561492135E-2</v>
      </c>
      <c r="L8447">
        <v>-109.09500586307762</v>
      </c>
      <c r="M8447">
        <v>0</v>
      </c>
    </row>
    <row r="8448" spans="1:15" x14ac:dyDescent="0.15">
      <c r="A8448">
        <v>424</v>
      </c>
      <c r="B8448" t="s">
        <v>420</v>
      </c>
      <c r="C8448" t="s">
        <v>464</v>
      </c>
      <c r="D8448">
        <v>4</v>
      </c>
      <c r="E8448">
        <v>1587500</v>
      </c>
      <c r="F8448">
        <v>3075000</v>
      </c>
      <c r="G8448">
        <v>2331250</v>
      </c>
      <c r="H8448">
        <v>-107226756.88118747</v>
      </c>
      <c r="I8448">
        <v>-6.2576935703649429E-6</v>
      </c>
      <c r="J8448">
        <v>3.4679863699059028E-5</v>
      </c>
      <c r="K8448">
        <v>-42.329652500697769</v>
      </c>
      <c r="L8448">
        <v>-4699.5391691662189</v>
      </c>
      <c r="M8448">
        <v>0</v>
      </c>
    </row>
    <row r="8449" spans="1:15" x14ac:dyDescent="0.15">
      <c r="A8449">
        <v>424</v>
      </c>
      <c r="B8449" t="s">
        <v>420</v>
      </c>
      <c r="C8449" t="s">
        <v>464</v>
      </c>
      <c r="D8449">
        <v>5</v>
      </c>
      <c r="E8449">
        <v>2331250</v>
      </c>
      <c r="F8449">
        <v>3075000</v>
      </c>
      <c r="G8449">
        <v>2703125</v>
      </c>
      <c r="H8449">
        <v>8270176648.2615328</v>
      </c>
      <c r="I8449">
        <v>1.4878204072093164E-4</v>
      </c>
      <c r="J8449">
        <v>1.8971959799035562E-4</v>
      </c>
      <c r="K8449">
        <v>3264.7980207794126</v>
      </c>
      <c r="L8449">
        <v>305848.73149638041</v>
      </c>
      <c r="M8449">
        <v>0</v>
      </c>
    </row>
    <row r="8450" spans="1:15" x14ac:dyDescent="0.15">
      <c r="A8450">
        <v>424</v>
      </c>
      <c r="B8450" t="s">
        <v>420</v>
      </c>
      <c r="C8450" t="s">
        <v>464</v>
      </c>
      <c r="D8450">
        <v>6</v>
      </c>
      <c r="E8450">
        <v>2331250</v>
      </c>
      <c r="F8450">
        <v>2703125</v>
      </c>
      <c r="G8450">
        <v>2517187.5</v>
      </c>
      <c r="H8450">
        <v>1499216377.3890021</v>
      </c>
      <c r="I8450">
        <v>3.9649449232481238E-5</v>
      </c>
      <c r="J8450">
        <v>8.0587006501905208E-5</v>
      </c>
      <c r="K8450">
        <v>591.84209356018926</v>
      </c>
      <c r="L8450">
        <v>59459.18569391442</v>
      </c>
      <c r="M8450">
        <v>0</v>
      </c>
    </row>
    <row r="8451" spans="1:15" x14ac:dyDescent="0.15">
      <c r="A8451">
        <v>424</v>
      </c>
      <c r="B8451" t="s">
        <v>420</v>
      </c>
      <c r="C8451" t="s">
        <v>464</v>
      </c>
      <c r="D8451">
        <v>7</v>
      </c>
      <c r="E8451">
        <v>2331250</v>
      </c>
      <c r="F8451">
        <v>2517187.5</v>
      </c>
      <c r="G8451">
        <v>2424218.75</v>
      </c>
      <c r="H8451">
        <v>347408227.5010218</v>
      </c>
      <c r="I8451">
        <v>1.1845088543381543E-5</v>
      </c>
      <c r="J8451">
        <v>5.2782645812805513E-5</v>
      </c>
      <c r="K8451">
        <v>137.14552201085604</v>
      </c>
      <c r="L8451">
        <v>14230.729332945792</v>
      </c>
      <c r="M8451">
        <v>0</v>
      </c>
    </row>
    <row r="8452" spans="1:15" x14ac:dyDescent="0.15">
      <c r="A8452">
        <v>424</v>
      </c>
      <c r="B8452" t="s">
        <v>420</v>
      </c>
      <c r="C8452" t="s">
        <v>464</v>
      </c>
      <c r="D8452">
        <v>8</v>
      </c>
      <c r="E8452">
        <v>2331250</v>
      </c>
      <c r="F8452">
        <v>2424218.75</v>
      </c>
      <c r="G8452">
        <v>2377734.375</v>
      </c>
      <c r="H8452">
        <v>45665892.762639865</v>
      </c>
      <c r="I8452">
        <v>1.8293326017930774E-6</v>
      </c>
      <c r="J8452">
        <v>4.2766889871217048E-5</v>
      </c>
      <c r="K8452">
        <v>18.027416178580854</v>
      </c>
      <c r="L8452">
        <v>1820.5632573083301</v>
      </c>
      <c r="M8452">
        <v>0</v>
      </c>
    </row>
    <row r="8453" spans="1:15" x14ac:dyDescent="0.15">
      <c r="A8453">
        <v>424</v>
      </c>
      <c r="B8453" t="s">
        <v>420</v>
      </c>
      <c r="C8453" t="s">
        <v>464</v>
      </c>
      <c r="D8453">
        <v>9</v>
      </c>
      <c r="E8453">
        <v>2331250</v>
      </c>
      <c r="F8453">
        <v>2377734.375</v>
      </c>
      <c r="G8453">
        <v>2354492.1875</v>
      </c>
      <c r="H8453">
        <v>-52287593.674826011</v>
      </c>
      <c r="I8453">
        <v>-2.4291185671246717E-6</v>
      </c>
      <c r="J8453">
        <v>3.8508438702299299E-5</v>
      </c>
      <c r="K8453">
        <v>-20.64144934277487</v>
      </c>
      <c r="L8453">
        <v>-2320.7588520539957</v>
      </c>
      <c r="M8453">
        <v>0</v>
      </c>
    </row>
    <row r="8454" spans="1:15" x14ac:dyDescent="0.15">
      <c r="A8454">
        <v>424</v>
      </c>
      <c r="B8454" t="s">
        <v>420</v>
      </c>
      <c r="C8454" t="s">
        <v>464</v>
      </c>
      <c r="D8454">
        <v>10</v>
      </c>
      <c r="E8454">
        <v>2354492.1875</v>
      </c>
      <c r="F8454">
        <v>2377734.375</v>
      </c>
      <c r="G8454">
        <v>2366113.28125</v>
      </c>
      <c r="H8454">
        <v>-8505075.6598937754</v>
      </c>
      <c r="I8454">
        <v>-3.5680560936368464E-7</v>
      </c>
      <c r="J8454">
        <v>4.0580751660060286E-5</v>
      </c>
      <c r="K8454">
        <v>-3.357528546483624</v>
      </c>
      <c r="L8454">
        <v>-459.45344321809512</v>
      </c>
      <c r="M8454">
        <v>0</v>
      </c>
    </row>
    <row r="8455" spans="1:15" x14ac:dyDescent="0.15">
      <c r="A8455">
        <v>424</v>
      </c>
      <c r="B8455" t="s">
        <v>420</v>
      </c>
      <c r="C8455" t="s">
        <v>464</v>
      </c>
      <c r="D8455">
        <v>11</v>
      </c>
      <c r="E8455">
        <v>2366113.28125</v>
      </c>
      <c r="F8455">
        <v>2377734.375</v>
      </c>
      <c r="G8455">
        <v>2371923.828125</v>
      </c>
      <c r="H8455">
        <v>17609749.746355817</v>
      </c>
      <c r="I8455">
        <v>7.2164430170385609E-7</v>
      </c>
      <c r="J8455">
        <v>4.1659201571127826E-5</v>
      </c>
      <c r="K8455">
        <v>6.951759141735943</v>
      </c>
      <c r="L8455">
        <v>642.42475822995891</v>
      </c>
      <c r="M8455">
        <v>0</v>
      </c>
    </row>
    <row r="8456" spans="1:15" x14ac:dyDescent="0.15">
      <c r="A8456">
        <v>424</v>
      </c>
      <c r="B8456" t="s">
        <v>420</v>
      </c>
      <c r="C8456" t="s">
        <v>464</v>
      </c>
      <c r="D8456">
        <v>12</v>
      </c>
      <c r="E8456">
        <v>2366113.28125</v>
      </c>
      <c r="F8456">
        <v>2371923.828125</v>
      </c>
      <c r="G8456">
        <v>2369018.5546875</v>
      </c>
      <c r="H8456">
        <v>4313037.450872384</v>
      </c>
      <c r="I8456">
        <v>1.788150736123877E-7</v>
      </c>
      <c r="J8456">
        <v>4.1116372343036358E-5</v>
      </c>
      <c r="K8456">
        <v>1.7026475651055939</v>
      </c>
      <c r="L8456">
        <v>82.060095829064622</v>
      </c>
      <c r="M8456">
        <v>0</v>
      </c>
    </row>
    <row r="8457" spans="1:15" x14ac:dyDescent="0.15">
      <c r="A8457">
        <v>424</v>
      </c>
      <c r="B8457" t="s">
        <v>420</v>
      </c>
      <c r="C8457" t="s">
        <v>464</v>
      </c>
      <c r="D8457">
        <v>13</v>
      </c>
      <c r="E8457">
        <v>2366113.28125</v>
      </c>
      <c r="F8457">
        <v>2369018.5546875</v>
      </c>
      <c r="G8457">
        <v>2367565.91796875</v>
      </c>
      <c r="H8457">
        <v>-2155441.831294368</v>
      </c>
      <c r="I8457">
        <v>-8.9890352642597654E-8</v>
      </c>
      <c r="J8457">
        <v>4.0847666916781373E-5</v>
      </c>
      <c r="K8457">
        <v>-0.85089865960653499</v>
      </c>
      <c r="L8457">
        <v>-191.04041475405367</v>
      </c>
      <c r="M8457">
        <v>0</v>
      </c>
    </row>
    <row r="8458" spans="1:15" x14ac:dyDescent="0.15">
      <c r="A8458">
        <v>424</v>
      </c>
      <c r="B8458" t="s">
        <v>420</v>
      </c>
      <c r="C8458" t="s">
        <v>464</v>
      </c>
      <c r="D8458">
        <v>14</v>
      </c>
      <c r="E8458">
        <v>2367565.91796875</v>
      </c>
      <c r="F8458">
        <v>2369018.5546875</v>
      </c>
      <c r="G8458">
        <v>2368292.236328125</v>
      </c>
      <c r="H8458">
        <v>1063976.9917463211</v>
      </c>
      <c r="I8458">
        <v>4.4241359264919015E-8</v>
      </c>
      <c r="J8458">
        <v>4.0981798628688889E-5</v>
      </c>
      <c r="K8458">
        <v>0.42002367356184822</v>
      </c>
      <c r="L8458">
        <v>-55.074083534726924</v>
      </c>
      <c r="M8458">
        <v>0</v>
      </c>
    </row>
    <row r="8459" spans="1:15" x14ac:dyDescent="0.15">
      <c r="A8459">
        <v>424</v>
      </c>
      <c r="B8459" t="s">
        <v>420</v>
      </c>
      <c r="C8459" t="s">
        <v>464</v>
      </c>
      <c r="D8459">
        <v>15</v>
      </c>
      <c r="E8459">
        <v>2368292.236328125</v>
      </c>
      <c r="F8459">
        <v>2369018.5546875</v>
      </c>
      <c r="G8459">
        <v>2368655.3955078125</v>
      </c>
      <c r="H8459">
        <v>2684817.3621645207</v>
      </c>
      <c r="I8459">
        <v>1.1147376010576415E-7</v>
      </c>
      <c r="J8459">
        <v>4.1049031029529735E-5</v>
      </c>
      <c r="K8459">
        <v>1.0598789823904782</v>
      </c>
      <c r="L8459">
        <v>13.347740125318088</v>
      </c>
      <c r="M8459">
        <v>0</v>
      </c>
    </row>
    <row r="8460" spans="1:15" x14ac:dyDescent="0.15">
      <c r="A8460">
        <v>424</v>
      </c>
      <c r="B8460" t="s">
        <v>420</v>
      </c>
      <c r="C8460" t="s">
        <v>464</v>
      </c>
      <c r="D8460">
        <v>16</v>
      </c>
      <c r="E8460">
        <v>2368292.236328125</v>
      </c>
      <c r="F8460">
        <v>2368655.3955078125</v>
      </c>
      <c r="G8460">
        <v>2368473.8159179688</v>
      </c>
      <c r="H8460">
        <v>1873379.5439808397</v>
      </c>
      <c r="I8460">
        <v>7.783997908452435E-8</v>
      </c>
      <c r="J8460">
        <v>4.1015397248508495E-5</v>
      </c>
      <c r="K8460">
        <v>0.73954959942034204</v>
      </c>
      <c r="L8460">
        <v>-20.903514685689753</v>
      </c>
      <c r="M8460">
        <v>0</v>
      </c>
    </row>
    <row r="8461" spans="1:15" x14ac:dyDescent="0.15">
      <c r="A8461">
        <v>424</v>
      </c>
      <c r="B8461" t="s">
        <v>420</v>
      </c>
      <c r="C8461" t="s">
        <v>464</v>
      </c>
      <c r="D8461">
        <v>17</v>
      </c>
      <c r="E8461">
        <v>2368473.8159179688</v>
      </c>
      <c r="F8461">
        <v>2368655.3955078125</v>
      </c>
      <c r="G8461">
        <v>2368564.6057128906</v>
      </c>
      <c r="H8461">
        <v>2278907.8684591926</v>
      </c>
      <c r="I8461">
        <v>9.4655124454057487E-8</v>
      </c>
      <c r="J8461">
        <v>4.1032212393878028E-5</v>
      </c>
      <c r="K8461">
        <v>0.89963905426955959</v>
      </c>
      <c r="L8461">
        <v>-3.7852772534660573</v>
      </c>
      <c r="M8461">
        <v>0</v>
      </c>
    </row>
    <row r="8462" spans="1:15" x14ac:dyDescent="0.15">
      <c r="A8462">
        <v>424</v>
      </c>
      <c r="B8462" t="s">
        <v>420</v>
      </c>
      <c r="C8462" t="s">
        <v>464</v>
      </c>
      <c r="D8462">
        <v>18</v>
      </c>
      <c r="E8462">
        <v>2368564.6057128906</v>
      </c>
      <c r="F8462">
        <v>2368655.3955078125</v>
      </c>
      <c r="G8462">
        <v>2368610.0006103516</v>
      </c>
      <c r="H8462">
        <v>2481804.3029966922</v>
      </c>
      <c r="I8462">
        <v>1.0306356388871288E-7</v>
      </c>
      <c r="J8462">
        <v>4.1040620833312683E-5</v>
      </c>
      <c r="K8462">
        <v>0.97973599851566273</v>
      </c>
      <c r="L8462">
        <v>4.7789337357003641</v>
      </c>
      <c r="M8462">
        <v>0</v>
      </c>
    </row>
    <row r="8463" spans="1:15" x14ac:dyDescent="0.15">
      <c r="A8463">
        <v>424</v>
      </c>
      <c r="B8463" t="s">
        <v>420</v>
      </c>
      <c r="C8463" t="s">
        <v>464</v>
      </c>
      <c r="D8463">
        <v>19</v>
      </c>
      <c r="E8463">
        <v>2368564.6057128906</v>
      </c>
      <c r="F8463">
        <v>2368610.0006103516</v>
      </c>
      <c r="G8463">
        <v>2368587.3031616211</v>
      </c>
      <c r="H8463">
        <v>2380256.1523869098</v>
      </c>
      <c r="I8463">
        <v>9.8855587237517309E-8</v>
      </c>
      <c r="J8463">
        <v>4.1036412856661488E-5</v>
      </c>
      <c r="K8463">
        <v>0.93964807594458699</v>
      </c>
      <c r="L8463">
        <v>0.49265016365295006</v>
      </c>
      <c r="M8463">
        <v>0</v>
      </c>
    </row>
    <row r="8464" spans="1:15" x14ac:dyDescent="0.15">
      <c r="A8464">
        <v>424</v>
      </c>
      <c r="B8464" t="s">
        <v>420</v>
      </c>
      <c r="C8464" t="s">
        <v>465</v>
      </c>
      <c r="D8464">
        <v>19</v>
      </c>
      <c r="E8464">
        <v>2368564.6057128906</v>
      </c>
      <c r="F8464">
        <v>2368610.0006103516</v>
      </c>
      <c r="G8464">
        <v>2368587.3031616211</v>
      </c>
      <c r="H8464">
        <v>2380256.1523869098</v>
      </c>
      <c r="I8464">
        <v>9.8855587237517309E-8</v>
      </c>
      <c r="J8464">
        <v>4.1036412856661488E-5</v>
      </c>
      <c r="K8464">
        <v>0.93964807594458699</v>
      </c>
      <c r="L8464">
        <v>0.49265016365295006</v>
      </c>
      <c r="M8464">
        <v>0</v>
      </c>
      <c r="N8464" t="s">
        <v>466</v>
      </c>
      <c r="O8464" t="s">
        <v>467</v>
      </c>
    </row>
    <row r="8465" spans="1:15" x14ac:dyDescent="0.15">
      <c r="A8465">
        <v>425</v>
      </c>
      <c r="B8465" t="s">
        <v>421</v>
      </c>
      <c r="C8465" t="s">
        <v>461</v>
      </c>
      <c r="D8465">
        <v>0</v>
      </c>
      <c r="E8465">
        <v>100000</v>
      </c>
      <c r="F8465">
        <v>12000000</v>
      </c>
      <c r="G8465">
        <v>100000</v>
      </c>
      <c r="H8465">
        <v>-60838.486508403847</v>
      </c>
      <c r="I8465">
        <v>-3.4655874139763821E-5</v>
      </c>
      <c r="J8465">
        <v>-1.7134955104204437E-6</v>
      </c>
      <c r="K8465">
        <v>-2.3663439528928642E-2</v>
      </c>
      <c r="L8465">
        <v>-160.83848650840383</v>
      </c>
      <c r="M8465">
        <v>0</v>
      </c>
      <c r="O8465" t="s">
        <v>462</v>
      </c>
    </row>
    <row r="8466" spans="1:15" x14ac:dyDescent="0.15">
      <c r="A8466">
        <v>425</v>
      </c>
      <c r="B8466" t="s">
        <v>421</v>
      </c>
      <c r="C8466" t="s">
        <v>461</v>
      </c>
      <c r="D8466">
        <v>0</v>
      </c>
      <c r="E8466">
        <v>100000</v>
      </c>
      <c r="F8466">
        <v>12000000</v>
      </c>
      <c r="G8466">
        <v>12000000</v>
      </c>
      <c r="H8466">
        <v>9.2670139246791757E+17</v>
      </c>
      <c r="I8466">
        <v>536.87088905762141</v>
      </c>
      <c r="J8466">
        <v>536.87092200000006</v>
      </c>
      <c r="K8466">
        <v>360445231638.19019</v>
      </c>
      <c r="L8466">
        <v>7722511603799.3135</v>
      </c>
      <c r="M8466">
        <v>5</v>
      </c>
      <c r="O8466" t="s">
        <v>463</v>
      </c>
    </row>
    <row r="8467" spans="1:15" x14ac:dyDescent="0.15">
      <c r="A8467">
        <v>425</v>
      </c>
      <c r="B8467" t="s">
        <v>421</v>
      </c>
      <c r="C8467" t="s">
        <v>464</v>
      </c>
      <c r="D8467">
        <v>1</v>
      </c>
      <c r="E8467">
        <v>100000</v>
      </c>
      <c r="F8467">
        <v>12000000</v>
      </c>
      <c r="G8467">
        <v>6050000</v>
      </c>
      <c r="H8467">
        <v>9.267013924679177E+17</v>
      </c>
      <c r="I8467">
        <v>536.87088905762153</v>
      </c>
      <c r="J8467">
        <v>536.87092200000018</v>
      </c>
      <c r="K8467">
        <v>360445231638.19025</v>
      </c>
      <c r="L8467">
        <v>15317378387799.467</v>
      </c>
      <c r="M8467">
        <v>5</v>
      </c>
    </row>
    <row r="8468" spans="1:15" x14ac:dyDescent="0.15">
      <c r="A8468">
        <v>425</v>
      </c>
      <c r="B8468" t="s">
        <v>421</v>
      </c>
      <c r="C8468" t="s">
        <v>464</v>
      </c>
      <c r="D8468">
        <v>2</v>
      </c>
      <c r="E8468">
        <v>100000</v>
      </c>
      <c r="F8468">
        <v>6050000</v>
      </c>
      <c r="G8468">
        <v>3075000</v>
      </c>
      <c r="H8468">
        <v>138174746956.5022</v>
      </c>
      <c r="I8468">
        <v>9.8938642630862932E-4</v>
      </c>
      <c r="J8468">
        <v>1.0223288049379727E-3</v>
      </c>
      <c r="K8468">
        <v>53743.77235006581</v>
      </c>
      <c r="L8468">
        <v>4493387.7059025103</v>
      </c>
      <c r="M8468">
        <v>0</v>
      </c>
    </row>
    <row r="8469" spans="1:15" x14ac:dyDescent="0.15">
      <c r="A8469">
        <v>425</v>
      </c>
      <c r="B8469" t="s">
        <v>421</v>
      </c>
      <c r="C8469" t="s">
        <v>464</v>
      </c>
      <c r="D8469">
        <v>3</v>
      </c>
      <c r="E8469">
        <v>100000</v>
      </c>
      <c r="F8469">
        <v>3075000</v>
      </c>
      <c r="G8469">
        <v>1587500</v>
      </c>
      <c r="H8469">
        <v>-284382.59853185114</v>
      </c>
      <c r="I8469">
        <v>-2.5895126863616673E-5</v>
      </c>
      <c r="J8469">
        <v>7.0472517657267048E-6</v>
      </c>
      <c r="K8469">
        <v>-0.11061206170058953</v>
      </c>
      <c r="L8469">
        <v>-117.91386447444732</v>
      </c>
      <c r="M8469">
        <v>0</v>
      </c>
    </row>
    <row r="8470" spans="1:15" x14ac:dyDescent="0.15">
      <c r="A8470">
        <v>425</v>
      </c>
      <c r="B8470" t="s">
        <v>421</v>
      </c>
      <c r="C8470" t="s">
        <v>464</v>
      </c>
      <c r="D8470">
        <v>4</v>
      </c>
      <c r="E8470">
        <v>1587500</v>
      </c>
      <c r="F8470">
        <v>3075000</v>
      </c>
      <c r="G8470">
        <v>2331250</v>
      </c>
      <c r="H8470">
        <v>601217914.96812284</v>
      </c>
      <c r="I8470">
        <v>1.4663809560299004E-5</v>
      </c>
      <c r="J8470">
        <v>4.7606188189642382E-5</v>
      </c>
      <c r="K8470">
        <v>233.84677349906664</v>
      </c>
      <c r="L8470">
        <v>25689.508416863177</v>
      </c>
      <c r="M8470">
        <v>0</v>
      </c>
    </row>
    <row r="8471" spans="1:15" x14ac:dyDescent="0.15">
      <c r="A8471">
        <v>425</v>
      </c>
      <c r="B8471" t="s">
        <v>421</v>
      </c>
      <c r="C8471" t="s">
        <v>464</v>
      </c>
      <c r="D8471">
        <v>5</v>
      </c>
      <c r="E8471">
        <v>1587500</v>
      </c>
      <c r="F8471">
        <v>2331250</v>
      </c>
      <c r="G8471">
        <v>1959375</v>
      </c>
      <c r="H8471">
        <v>-3289519.687707325</v>
      </c>
      <c r="I8471">
        <v>-1.8887921757661813E-5</v>
      </c>
      <c r="J8471">
        <v>1.4054456871681564E-5</v>
      </c>
      <c r="K8471">
        <v>-1.2794754550399605</v>
      </c>
      <c r="L8471">
        <v>-267.88617225938503</v>
      </c>
      <c r="M8471">
        <v>0</v>
      </c>
    </row>
    <row r="8472" spans="1:15" x14ac:dyDescent="0.15">
      <c r="A8472">
        <v>425</v>
      </c>
      <c r="B8472" t="s">
        <v>421</v>
      </c>
      <c r="C8472" t="s">
        <v>464</v>
      </c>
      <c r="D8472">
        <v>6</v>
      </c>
      <c r="E8472">
        <v>1959375</v>
      </c>
      <c r="F8472">
        <v>2331250</v>
      </c>
      <c r="G8472">
        <v>2145312.5</v>
      </c>
      <c r="H8472">
        <v>-106748344.12340778</v>
      </c>
      <c r="I8472">
        <v>-1.0193852867647706E-5</v>
      </c>
      <c r="J8472">
        <v>2.2748525761695671E-5</v>
      </c>
      <c r="K8472">
        <v>-41.520312732115627</v>
      </c>
      <c r="L8472">
        <v>-5075.8878542593575</v>
      </c>
      <c r="M8472">
        <v>0</v>
      </c>
    </row>
    <row r="8473" spans="1:15" x14ac:dyDescent="0.15">
      <c r="A8473">
        <v>425</v>
      </c>
      <c r="B8473" t="s">
        <v>421</v>
      </c>
      <c r="C8473" t="s">
        <v>464</v>
      </c>
      <c r="D8473">
        <v>7</v>
      </c>
      <c r="E8473">
        <v>2145312.5</v>
      </c>
      <c r="F8473">
        <v>2331250</v>
      </c>
      <c r="G8473">
        <v>2238281.25</v>
      </c>
      <c r="H8473">
        <v>-2215067.8131311792</v>
      </c>
      <c r="I8473">
        <v>-7.5317238925153951E-8</v>
      </c>
      <c r="J8473">
        <v>3.2867061390418223E-5</v>
      </c>
      <c r="K8473">
        <v>-0.86156192003996401</v>
      </c>
      <c r="L8473">
        <v>-198.9628900805553</v>
      </c>
      <c r="M8473">
        <v>0</v>
      </c>
    </row>
    <row r="8474" spans="1:15" x14ac:dyDescent="0.15">
      <c r="A8474">
        <v>425</v>
      </c>
      <c r="B8474" t="s">
        <v>421</v>
      </c>
      <c r="C8474" t="s">
        <v>464</v>
      </c>
      <c r="D8474">
        <v>8</v>
      </c>
      <c r="E8474">
        <v>2238281.25</v>
      </c>
      <c r="F8474">
        <v>2331250</v>
      </c>
      <c r="G8474">
        <v>2284765.625</v>
      </c>
      <c r="H8474">
        <v>237516134.7425873</v>
      </c>
      <c r="I8474">
        <v>6.5993047564239226E-6</v>
      </c>
      <c r="J8474">
        <v>3.95416833857673E-5</v>
      </c>
      <c r="K8474">
        <v>92.383111648408743</v>
      </c>
      <c r="L8474">
        <v>10295.645493948085</v>
      </c>
      <c r="M8474">
        <v>0</v>
      </c>
    </row>
    <row r="8475" spans="1:15" x14ac:dyDescent="0.15">
      <c r="A8475">
        <v>425</v>
      </c>
      <c r="B8475" t="s">
        <v>421</v>
      </c>
      <c r="C8475" t="s">
        <v>464</v>
      </c>
      <c r="D8475">
        <v>9</v>
      </c>
      <c r="E8475">
        <v>2238281.25</v>
      </c>
      <c r="F8475">
        <v>2284765.625</v>
      </c>
      <c r="G8475">
        <v>2261523.4375</v>
      </c>
      <c r="H8475">
        <v>103815662.43440966</v>
      </c>
      <c r="I8475">
        <v>3.1045896383156136E-6</v>
      </c>
      <c r="J8475">
        <v>3.6046968267658991E-5</v>
      </c>
      <c r="K8475">
        <v>40.3796312361087</v>
      </c>
      <c r="L8475">
        <v>4490.5189711043913</v>
      </c>
      <c r="M8475">
        <v>0</v>
      </c>
    </row>
    <row r="8476" spans="1:15" x14ac:dyDescent="0.15">
      <c r="A8476">
        <v>425</v>
      </c>
      <c r="B8476" t="s">
        <v>421</v>
      </c>
      <c r="C8476" t="s">
        <v>464</v>
      </c>
      <c r="D8476">
        <v>10</v>
      </c>
      <c r="E8476">
        <v>2238281.25</v>
      </c>
      <c r="F8476">
        <v>2261523.4375</v>
      </c>
      <c r="G8476">
        <v>2249902.34375</v>
      </c>
      <c r="H8476">
        <v>47482578.505693249</v>
      </c>
      <c r="I8476">
        <v>1.477156262393412E-6</v>
      </c>
      <c r="J8476">
        <v>3.4419534891736789E-5</v>
      </c>
      <c r="K8476">
        <v>18.4685910125636</v>
      </c>
      <c r="L8476">
        <v>2010.4284209310251</v>
      </c>
      <c r="M8476">
        <v>0</v>
      </c>
    </row>
    <row r="8477" spans="1:15" x14ac:dyDescent="0.15">
      <c r="A8477">
        <v>425</v>
      </c>
      <c r="B8477" t="s">
        <v>421</v>
      </c>
      <c r="C8477" t="s">
        <v>464</v>
      </c>
      <c r="D8477">
        <v>11</v>
      </c>
      <c r="E8477">
        <v>2238281.25</v>
      </c>
      <c r="F8477">
        <v>2249902.34375</v>
      </c>
      <c r="G8477">
        <v>2244091.796875</v>
      </c>
      <c r="H8477">
        <v>21231526.368163839</v>
      </c>
      <c r="I8477">
        <v>6.9177330046336769E-7</v>
      </c>
      <c r="J8477">
        <v>3.3634151929806745E-5</v>
      </c>
      <c r="K8477">
        <v>8.2581104355792778</v>
      </c>
      <c r="L8477">
        <v>846.10774825386852</v>
      </c>
      <c r="M8477">
        <v>0</v>
      </c>
    </row>
    <row r="8478" spans="1:15" x14ac:dyDescent="0.15">
      <c r="A8478">
        <v>425</v>
      </c>
      <c r="B8478" t="s">
        <v>421</v>
      </c>
      <c r="C8478" t="s">
        <v>464</v>
      </c>
      <c r="D8478">
        <v>12</v>
      </c>
      <c r="E8478">
        <v>2238281.25</v>
      </c>
      <c r="F8478">
        <v>2244091.796875</v>
      </c>
      <c r="G8478">
        <v>2241186.5234375</v>
      </c>
      <c r="H8478">
        <v>9194158.2431020122</v>
      </c>
      <c r="I8478">
        <v>3.0596916288361107E-7</v>
      </c>
      <c r="J8478">
        <v>3.3248347792226988E-5</v>
      </c>
      <c r="K8478">
        <v>3.5761147275580587</v>
      </c>
      <c r="L8478">
        <v>310.23619172045272</v>
      </c>
      <c r="M8478">
        <v>0</v>
      </c>
    </row>
    <row r="8479" spans="1:15" x14ac:dyDescent="0.15">
      <c r="A8479">
        <v>425</v>
      </c>
      <c r="B8479" t="s">
        <v>421</v>
      </c>
      <c r="C8479" t="s">
        <v>464</v>
      </c>
      <c r="D8479">
        <v>13</v>
      </c>
      <c r="E8479">
        <v>2238281.25</v>
      </c>
      <c r="F8479">
        <v>2241186.5234375</v>
      </c>
      <c r="G8479">
        <v>2239733.88671875</v>
      </c>
      <c r="H8479">
        <v>3411862.1741970493</v>
      </c>
      <c r="I8479">
        <v>1.1476456394852151E-7</v>
      </c>
      <c r="J8479">
        <v>3.3057143193291899E-5</v>
      </c>
      <c r="K8479">
        <v>1.3270611889564092</v>
      </c>
      <c r="L8479">
        <v>52.333372925633057</v>
      </c>
      <c r="M8479">
        <v>0</v>
      </c>
    </row>
    <row r="8480" spans="1:15" x14ac:dyDescent="0.15">
      <c r="A8480">
        <v>425</v>
      </c>
      <c r="B8480" t="s">
        <v>421</v>
      </c>
      <c r="C8480" t="s">
        <v>464</v>
      </c>
      <c r="D8480">
        <v>14</v>
      </c>
      <c r="E8480">
        <v>2238281.25</v>
      </c>
      <c r="F8480">
        <v>2239733.88671875</v>
      </c>
      <c r="G8480">
        <v>2239007.568359375</v>
      </c>
      <c r="H8480">
        <v>579080.2506881007</v>
      </c>
      <c r="I8480">
        <v>1.95837342020422E-8</v>
      </c>
      <c r="J8480">
        <v>3.2961962363545419E-5</v>
      </c>
      <c r="K8480">
        <v>0.22523621610248076</v>
      </c>
      <c r="L8480">
        <v>-74.136744383029495</v>
      </c>
      <c r="M8480">
        <v>0</v>
      </c>
    </row>
    <row r="8481" spans="1:15" x14ac:dyDescent="0.15">
      <c r="A8481">
        <v>425</v>
      </c>
      <c r="B8481" t="s">
        <v>421</v>
      </c>
      <c r="C8481" t="s">
        <v>464</v>
      </c>
      <c r="D8481">
        <v>15</v>
      </c>
      <c r="E8481">
        <v>2239007.568359375</v>
      </c>
      <c r="F8481">
        <v>2239733.88671875</v>
      </c>
      <c r="G8481">
        <v>2239370.7275390625</v>
      </c>
      <c r="H8481">
        <v>1990629.0357934919</v>
      </c>
      <c r="I8481">
        <v>6.7139114447044475E-8</v>
      </c>
      <c r="J8481">
        <v>3.3009517743790422E-5</v>
      </c>
      <c r="K8481">
        <v>0.77426531323263625</v>
      </c>
      <c r="L8481">
        <v>-11.107660231806424</v>
      </c>
      <c r="M8481">
        <v>0</v>
      </c>
    </row>
    <row r="8482" spans="1:15" x14ac:dyDescent="0.15">
      <c r="A8482">
        <v>425</v>
      </c>
      <c r="B8482" t="s">
        <v>421</v>
      </c>
      <c r="C8482" t="s">
        <v>464</v>
      </c>
      <c r="D8482">
        <v>16</v>
      </c>
      <c r="E8482">
        <v>2239370.7275390625</v>
      </c>
      <c r="F8482">
        <v>2239733.88671875</v>
      </c>
      <c r="G8482">
        <v>2239552.3071289063</v>
      </c>
      <c r="H8482">
        <v>2700117.6318589835</v>
      </c>
      <c r="I8482">
        <v>9.0945895236561468E-8</v>
      </c>
      <c r="J8482">
        <v>3.3033324524579939E-5</v>
      </c>
      <c r="K8482">
        <v>1.0502245201918876</v>
      </c>
      <c r="L8482">
        <v>20.565062189617688</v>
      </c>
      <c r="M8482">
        <v>0</v>
      </c>
    </row>
    <row r="8483" spans="1:15" x14ac:dyDescent="0.15">
      <c r="A8483">
        <v>425</v>
      </c>
      <c r="B8483" t="s">
        <v>421</v>
      </c>
      <c r="C8483" t="s">
        <v>464</v>
      </c>
      <c r="D8483">
        <v>17</v>
      </c>
      <c r="E8483">
        <v>2239370.7275390625</v>
      </c>
      <c r="F8483">
        <v>2239552.3071289063</v>
      </c>
      <c r="G8483">
        <v>2239461.5173339844</v>
      </c>
      <c r="H8483">
        <v>2345028.3993027904</v>
      </c>
      <c r="I8483">
        <v>7.903890372063508E-8</v>
      </c>
      <c r="J8483">
        <v>3.3021417533064012E-5</v>
      </c>
      <c r="K8483">
        <v>0.91211075267062514</v>
      </c>
      <c r="L8483">
        <v>4.7139404339700564</v>
      </c>
      <c r="M8483">
        <v>0</v>
      </c>
    </row>
    <row r="8484" spans="1:15" x14ac:dyDescent="0.15">
      <c r="A8484">
        <v>425</v>
      </c>
      <c r="B8484" t="s">
        <v>421</v>
      </c>
      <c r="C8484" t="s">
        <v>464</v>
      </c>
      <c r="D8484">
        <v>18</v>
      </c>
      <c r="E8484">
        <v>2239370.7275390625</v>
      </c>
      <c r="F8484">
        <v>2239461.5173339844</v>
      </c>
      <c r="G8484">
        <v>2239416.1224365234</v>
      </c>
      <c r="H8484">
        <v>2167753.0332649476</v>
      </c>
      <c r="I8484">
        <v>7.3088461565679681E-8</v>
      </c>
      <c r="J8484">
        <v>3.3015467090909057E-5</v>
      </c>
      <c r="K8484">
        <v>0.84315859516378577</v>
      </c>
      <c r="L8484">
        <v>-3.2000791837474658</v>
      </c>
      <c r="M8484">
        <v>0</v>
      </c>
    </row>
    <row r="8485" spans="1:15" x14ac:dyDescent="0.15">
      <c r="A8485">
        <v>425</v>
      </c>
      <c r="B8485" t="s">
        <v>421</v>
      </c>
      <c r="C8485" t="s">
        <v>464</v>
      </c>
      <c r="D8485">
        <v>19</v>
      </c>
      <c r="E8485">
        <v>2239416.1224365234</v>
      </c>
      <c r="F8485">
        <v>2239461.5173339844</v>
      </c>
      <c r="G8485">
        <v>2239438.8198852539</v>
      </c>
      <c r="H8485">
        <v>2256371.7920244839</v>
      </c>
      <c r="I8485">
        <v>7.606354575001909E-8</v>
      </c>
      <c r="J8485">
        <v>3.3018442175093396E-5</v>
      </c>
      <c r="K8485">
        <v>0.87762731323002718</v>
      </c>
      <c r="L8485">
        <v>0.75612568599206575</v>
      </c>
      <c r="M8485">
        <v>0</v>
      </c>
    </row>
    <row r="8486" spans="1:15" x14ac:dyDescent="0.15">
      <c r="A8486">
        <v>425</v>
      </c>
      <c r="B8486" t="s">
        <v>421</v>
      </c>
      <c r="C8486" t="s">
        <v>465</v>
      </c>
      <c r="D8486">
        <v>19</v>
      </c>
      <c r="E8486">
        <v>2239416.1224365234</v>
      </c>
      <c r="F8486">
        <v>2239461.5173339844</v>
      </c>
      <c r="G8486">
        <v>2239438.8198852539</v>
      </c>
      <c r="H8486">
        <v>2256371.7920244839</v>
      </c>
      <c r="I8486">
        <v>7.606354575001909E-8</v>
      </c>
      <c r="J8486">
        <v>3.3018442175093396E-5</v>
      </c>
      <c r="K8486">
        <v>0.87762731323002718</v>
      </c>
      <c r="L8486">
        <v>0.75612568599206575</v>
      </c>
      <c r="M8486">
        <v>0</v>
      </c>
      <c r="N8486" t="s">
        <v>466</v>
      </c>
      <c r="O8486" t="s">
        <v>467</v>
      </c>
    </row>
    <row r="8487" spans="1:15" x14ac:dyDescent="0.15">
      <c r="A8487">
        <v>426</v>
      </c>
      <c r="B8487" t="s">
        <v>422</v>
      </c>
      <c r="C8487" t="s">
        <v>461</v>
      </c>
      <c r="D8487">
        <v>0</v>
      </c>
      <c r="E8487">
        <v>100000</v>
      </c>
      <c r="F8487">
        <v>12000000</v>
      </c>
      <c r="G8487">
        <v>100000</v>
      </c>
      <c r="H8487">
        <v>-76017.435018595395</v>
      </c>
      <c r="I8487">
        <v>-3.1847952271557312E-5</v>
      </c>
      <c r="J8487">
        <v>-2.0448980121307833E-7</v>
      </c>
      <c r="K8487">
        <v>-2.9934665454588959E-2</v>
      </c>
      <c r="L8487">
        <v>-176.01743501859539</v>
      </c>
      <c r="M8487">
        <v>0</v>
      </c>
      <c r="O8487" t="s">
        <v>462</v>
      </c>
    </row>
    <row r="8488" spans="1:15" x14ac:dyDescent="0.15">
      <c r="A8488">
        <v>426</v>
      </c>
      <c r="B8488" t="s">
        <v>422</v>
      </c>
      <c r="C8488" t="s">
        <v>461</v>
      </c>
      <c r="D8488">
        <v>0</v>
      </c>
      <c r="E8488">
        <v>100000</v>
      </c>
      <c r="F8488">
        <v>12000000</v>
      </c>
      <c r="G8488">
        <v>12000000</v>
      </c>
      <c r="H8488">
        <v>9.8659877618681651E+17</v>
      </c>
      <c r="I8488">
        <v>536.87089035653764</v>
      </c>
      <c r="J8488">
        <v>536.87092200000006</v>
      </c>
      <c r="K8488">
        <v>388509613562.1355</v>
      </c>
      <c r="L8488">
        <v>8221656468123.4707</v>
      </c>
      <c r="M8488">
        <v>5</v>
      </c>
      <c r="O8488" t="s">
        <v>463</v>
      </c>
    </row>
    <row r="8489" spans="1:15" x14ac:dyDescent="0.15">
      <c r="A8489">
        <v>426</v>
      </c>
      <c r="B8489" t="s">
        <v>422</v>
      </c>
      <c r="C8489" t="s">
        <v>464</v>
      </c>
      <c r="D8489">
        <v>1</v>
      </c>
      <c r="E8489">
        <v>100000</v>
      </c>
      <c r="F8489">
        <v>12000000</v>
      </c>
      <c r="G8489">
        <v>6050000</v>
      </c>
      <c r="H8489">
        <v>9.8659877618681651E+17</v>
      </c>
      <c r="I8489">
        <v>536.87089035653764</v>
      </c>
      <c r="J8489">
        <v>536.87092200000006</v>
      </c>
      <c r="K8489">
        <v>388509613562.1355</v>
      </c>
      <c r="L8489">
        <v>16307417788111.844</v>
      </c>
      <c r="M8489">
        <v>5</v>
      </c>
    </row>
    <row r="8490" spans="1:15" x14ac:dyDescent="0.15">
      <c r="A8490">
        <v>426</v>
      </c>
      <c r="B8490" t="s">
        <v>422</v>
      </c>
      <c r="C8490" t="s">
        <v>464</v>
      </c>
      <c r="D8490">
        <v>2</v>
      </c>
      <c r="E8490">
        <v>100000</v>
      </c>
      <c r="F8490">
        <v>6050000</v>
      </c>
      <c r="G8490">
        <v>3075000</v>
      </c>
      <c r="H8490">
        <v>692338053234.17493</v>
      </c>
      <c r="I8490">
        <v>3.3273384196238829E-3</v>
      </c>
      <c r="J8490">
        <v>3.3589818820942271E-3</v>
      </c>
      <c r="K8490">
        <v>272633.61359110184</v>
      </c>
      <c r="L8490">
        <v>22514958.641761787</v>
      </c>
      <c r="M8490">
        <v>0</v>
      </c>
    </row>
    <row r="8491" spans="1:15" x14ac:dyDescent="0.15">
      <c r="A8491">
        <v>426</v>
      </c>
      <c r="B8491" t="s">
        <v>422</v>
      </c>
      <c r="C8491" t="s">
        <v>464</v>
      </c>
      <c r="D8491">
        <v>3</v>
      </c>
      <c r="E8491">
        <v>100000</v>
      </c>
      <c r="F8491">
        <v>3075000</v>
      </c>
      <c r="G8491">
        <v>1587500</v>
      </c>
      <c r="H8491">
        <v>-1599855.6763955376</v>
      </c>
      <c r="I8491">
        <v>-1.9698954767781349E-5</v>
      </c>
      <c r="J8491">
        <v>1.1944507702562887E-5</v>
      </c>
      <c r="K8491">
        <v>-0.63000210986874805</v>
      </c>
      <c r="L8491">
        <v>-200.77831032412834</v>
      </c>
      <c r="M8491">
        <v>0</v>
      </c>
    </row>
    <row r="8492" spans="1:15" x14ac:dyDescent="0.15">
      <c r="A8492">
        <v>426</v>
      </c>
      <c r="B8492" t="s">
        <v>422</v>
      </c>
      <c r="C8492" t="s">
        <v>464</v>
      </c>
      <c r="D8492">
        <v>4</v>
      </c>
      <c r="E8492">
        <v>1587500</v>
      </c>
      <c r="F8492">
        <v>3075000</v>
      </c>
      <c r="G8492">
        <v>2331250</v>
      </c>
      <c r="H8492">
        <v>9043010010.6704388</v>
      </c>
      <c r="I8492">
        <v>1.1707949761654153E-4</v>
      </c>
      <c r="J8492">
        <v>1.4872296008688576E-4</v>
      </c>
      <c r="K8492">
        <v>3561.0183283045526</v>
      </c>
      <c r="L8492">
        <v>387803.91466682847</v>
      </c>
      <c r="M8492">
        <v>0</v>
      </c>
    </row>
    <row r="8493" spans="1:15" x14ac:dyDescent="0.15">
      <c r="A8493">
        <v>426</v>
      </c>
      <c r="B8493" t="s">
        <v>422</v>
      </c>
      <c r="C8493" t="s">
        <v>464</v>
      </c>
      <c r="D8493">
        <v>5</v>
      </c>
      <c r="E8493">
        <v>1587500</v>
      </c>
      <c r="F8493">
        <v>2331250</v>
      </c>
      <c r="G8493">
        <v>1959375</v>
      </c>
      <c r="H8493">
        <v>75176907.452522129</v>
      </c>
      <c r="I8493">
        <v>2.1876192115874999E-6</v>
      </c>
      <c r="J8493">
        <v>3.3831081681931735E-5</v>
      </c>
      <c r="K8493">
        <v>29.603676761145039</v>
      </c>
      <c r="L8493">
        <v>3736.7799656789603</v>
      </c>
      <c r="M8493">
        <v>0</v>
      </c>
    </row>
    <row r="8494" spans="1:15" x14ac:dyDescent="0.15">
      <c r="A8494">
        <v>426</v>
      </c>
      <c r="B8494" t="s">
        <v>422</v>
      </c>
      <c r="C8494" t="s">
        <v>464</v>
      </c>
      <c r="D8494">
        <v>6</v>
      </c>
      <c r="E8494">
        <v>1587500</v>
      </c>
      <c r="F8494">
        <v>1959375</v>
      </c>
      <c r="G8494">
        <v>1773437.5</v>
      </c>
      <c r="H8494">
        <v>-20779813.699412391</v>
      </c>
      <c r="I8494">
        <v>-1.4714644105404411E-5</v>
      </c>
      <c r="J8494">
        <v>1.6928818364939824E-5</v>
      </c>
      <c r="K8494">
        <v>-8.1828171543598103</v>
      </c>
      <c r="L8494">
        <v>-1271.725177764223</v>
      </c>
      <c r="M8494">
        <v>0</v>
      </c>
    </row>
    <row r="8495" spans="1:15" x14ac:dyDescent="0.15">
      <c r="A8495">
        <v>426</v>
      </c>
      <c r="B8495" t="s">
        <v>422</v>
      </c>
      <c r="C8495" t="s">
        <v>464</v>
      </c>
      <c r="D8495">
        <v>7</v>
      </c>
      <c r="E8495">
        <v>1773437.5</v>
      </c>
      <c r="F8495">
        <v>1959375</v>
      </c>
      <c r="G8495">
        <v>1866406.25</v>
      </c>
      <c r="H8495">
        <v>-117184087.32848197</v>
      </c>
      <c r="I8495">
        <v>-8.1184675308332644E-6</v>
      </c>
      <c r="J8495">
        <v>2.3524994939510971E-5</v>
      </c>
      <c r="K8495">
        <v>-46.14555134517957</v>
      </c>
      <c r="L8495">
        <v>-6378.5948840710307</v>
      </c>
      <c r="M8495">
        <v>0</v>
      </c>
    </row>
    <row r="8496" spans="1:15" x14ac:dyDescent="0.15">
      <c r="A8496">
        <v>426</v>
      </c>
      <c r="B8496" t="s">
        <v>422</v>
      </c>
      <c r="C8496" t="s">
        <v>464</v>
      </c>
      <c r="D8496">
        <v>8</v>
      </c>
      <c r="E8496">
        <v>1866406.25</v>
      </c>
      <c r="F8496">
        <v>1959375</v>
      </c>
      <c r="G8496">
        <v>1912890.625</v>
      </c>
      <c r="H8496">
        <v>-82974785.543395638</v>
      </c>
      <c r="I8496">
        <v>-3.4408298054850142E-6</v>
      </c>
      <c r="J8496">
        <v>2.8202632664859221E-5</v>
      </c>
      <c r="K8496">
        <v>-32.674378526455413</v>
      </c>
      <c r="L8496">
        <v>-4437.6649171144136</v>
      </c>
      <c r="M8496">
        <v>0</v>
      </c>
    </row>
    <row r="8497" spans="1:15" x14ac:dyDescent="0.15">
      <c r="A8497">
        <v>426</v>
      </c>
      <c r="B8497" t="s">
        <v>422</v>
      </c>
      <c r="C8497" t="s">
        <v>464</v>
      </c>
      <c r="D8497">
        <v>9</v>
      </c>
      <c r="E8497">
        <v>1912890.625</v>
      </c>
      <c r="F8497">
        <v>1959375</v>
      </c>
      <c r="G8497">
        <v>1936132.8125</v>
      </c>
      <c r="H8497">
        <v>-22152546.614964951</v>
      </c>
      <c r="I8497">
        <v>-7.5742234033901804E-7</v>
      </c>
      <c r="J8497">
        <v>3.0886040130005217E-5</v>
      </c>
      <c r="K8497">
        <v>-8.723381310142182</v>
      </c>
      <c r="L8497">
        <v>-1244.1646188703778</v>
      </c>
      <c r="M8497">
        <v>0</v>
      </c>
    </row>
    <row r="8498" spans="1:15" x14ac:dyDescent="0.15">
      <c r="A8498">
        <v>426</v>
      </c>
      <c r="B8498" t="s">
        <v>422</v>
      </c>
      <c r="C8498" t="s">
        <v>464</v>
      </c>
      <c r="D8498">
        <v>10</v>
      </c>
      <c r="E8498">
        <v>1936132.8125</v>
      </c>
      <c r="F8498">
        <v>1959375</v>
      </c>
      <c r="G8498">
        <v>1947753.90625</v>
      </c>
      <c r="H8498">
        <v>21706135.526198417</v>
      </c>
      <c r="I8498">
        <v>6.8082222861121989E-7</v>
      </c>
      <c r="J8498">
        <v>3.2324284698955455E-5</v>
      </c>
      <c r="K8498">
        <v>8.5475904985451319</v>
      </c>
      <c r="L8498">
        <v>1014.4187906155518</v>
      </c>
      <c r="M8498">
        <v>0</v>
      </c>
    </row>
    <row r="8499" spans="1:15" x14ac:dyDescent="0.15">
      <c r="A8499">
        <v>426</v>
      </c>
      <c r="B8499" t="s">
        <v>422</v>
      </c>
      <c r="C8499" t="s">
        <v>464</v>
      </c>
      <c r="D8499">
        <v>11</v>
      </c>
      <c r="E8499">
        <v>1936132.8125</v>
      </c>
      <c r="F8499">
        <v>1947753.90625</v>
      </c>
      <c r="G8499">
        <v>1941943.359375</v>
      </c>
      <c r="H8499">
        <v>-1426090.2018925555</v>
      </c>
      <c r="I8499">
        <v>-4.6666650803569838E-8</v>
      </c>
      <c r="J8499">
        <v>3.1596795819540665E-5</v>
      </c>
      <c r="K8499">
        <v>-0.56157555291464589</v>
      </c>
      <c r="L8499">
        <v>-173.43624081556797</v>
      </c>
      <c r="M8499">
        <v>0</v>
      </c>
    </row>
    <row r="8500" spans="1:15" x14ac:dyDescent="0.15">
      <c r="A8500">
        <v>426</v>
      </c>
      <c r="B8500" t="s">
        <v>422</v>
      </c>
      <c r="C8500" t="s">
        <v>464</v>
      </c>
      <c r="D8500">
        <v>12</v>
      </c>
      <c r="E8500">
        <v>1941943.359375</v>
      </c>
      <c r="F8500">
        <v>1947753.90625</v>
      </c>
      <c r="G8500">
        <v>1944848.6328125</v>
      </c>
      <c r="H8500">
        <v>9832859.2753467076</v>
      </c>
      <c r="I8500">
        <v>3.149614686257955E-7</v>
      </c>
      <c r="J8500">
        <v>3.195842393897003E-5</v>
      </c>
      <c r="K8500">
        <v>3.8720505736289761</v>
      </c>
      <c r="L8500">
        <v>405.58481053238239</v>
      </c>
      <c r="M8500">
        <v>0</v>
      </c>
    </row>
    <row r="8501" spans="1:15" x14ac:dyDescent="0.15">
      <c r="A8501">
        <v>426</v>
      </c>
      <c r="B8501" t="s">
        <v>422</v>
      </c>
      <c r="C8501" t="s">
        <v>464</v>
      </c>
      <c r="D8501">
        <v>13</v>
      </c>
      <c r="E8501">
        <v>1941943.359375</v>
      </c>
      <c r="F8501">
        <v>1944848.6328125</v>
      </c>
      <c r="G8501">
        <v>1943395.99609375</v>
      </c>
      <c r="H8501">
        <v>4127405.9433710231</v>
      </c>
      <c r="I8501">
        <v>1.3362139178509373E-7</v>
      </c>
      <c r="J8501">
        <v>3.1777083862129329E-5</v>
      </c>
      <c r="K8501">
        <v>1.6253181402380952</v>
      </c>
      <c r="L8501">
        <v>112.3811076932936</v>
      </c>
      <c r="M8501">
        <v>0</v>
      </c>
    </row>
    <row r="8502" spans="1:15" x14ac:dyDescent="0.15">
      <c r="A8502">
        <v>426</v>
      </c>
      <c r="B8502" t="s">
        <v>422</v>
      </c>
      <c r="C8502" t="s">
        <v>464</v>
      </c>
      <c r="D8502">
        <v>14</v>
      </c>
      <c r="E8502">
        <v>1941943.359375</v>
      </c>
      <c r="F8502">
        <v>1943395.99609375</v>
      </c>
      <c r="G8502">
        <v>1942669.677734375</v>
      </c>
      <c r="H8502">
        <v>1331847.7482642548</v>
      </c>
      <c r="I8502">
        <v>4.3348964989676077E-8</v>
      </c>
      <c r="J8502">
        <v>3.1686811435333911E-5</v>
      </c>
      <c r="K8502">
        <v>0.52446411498869261</v>
      </c>
      <c r="L8502">
        <v>-31.442397874994736</v>
      </c>
      <c r="M8502">
        <v>0</v>
      </c>
    </row>
    <row r="8503" spans="1:15" x14ac:dyDescent="0.15">
      <c r="A8503">
        <v>426</v>
      </c>
      <c r="B8503" t="s">
        <v>422</v>
      </c>
      <c r="C8503" t="s">
        <v>464</v>
      </c>
      <c r="D8503">
        <v>15</v>
      </c>
      <c r="E8503">
        <v>1942669.677734375</v>
      </c>
      <c r="F8503">
        <v>1943395.99609375</v>
      </c>
      <c r="G8503">
        <v>1943032.8369140625</v>
      </c>
      <c r="H8503">
        <v>2724849.1429243232</v>
      </c>
      <c r="I8503">
        <v>8.8450997079671169E-8</v>
      </c>
      <c r="J8503">
        <v>3.1731913467423906E-5</v>
      </c>
      <c r="K8503">
        <v>1.0730097310927424</v>
      </c>
      <c r="L8503">
        <v>40.236906508072529</v>
      </c>
      <c r="M8503">
        <v>0</v>
      </c>
    </row>
    <row r="8504" spans="1:15" x14ac:dyDescent="0.15">
      <c r="A8504">
        <v>426</v>
      </c>
      <c r="B8504" t="s">
        <v>422</v>
      </c>
      <c r="C8504" t="s">
        <v>464</v>
      </c>
      <c r="D8504">
        <v>16</v>
      </c>
      <c r="E8504">
        <v>1942669.677734375</v>
      </c>
      <c r="F8504">
        <v>1943032.8369140625</v>
      </c>
      <c r="G8504">
        <v>1942851.2573242188</v>
      </c>
      <c r="H8504">
        <v>2027208.027042151</v>
      </c>
      <c r="I8504">
        <v>6.5893136637259478E-8</v>
      </c>
      <c r="J8504">
        <v>3.1709355606981494E-5</v>
      </c>
      <c r="K8504">
        <v>0.79828784122378826</v>
      </c>
      <c r="L8504">
        <v>4.3419057120261542</v>
      </c>
      <c r="M8504">
        <v>0</v>
      </c>
    </row>
    <row r="8505" spans="1:15" x14ac:dyDescent="0.15">
      <c r="A8505">
        <v>426</v>
      </c>
      <c r="B8505" t="s">
        <v>422</v>
      </c>
      <c r="C8505" t="s">
        <v>464</v>
      </c>
      <c r="D8505">
        <v>17</v>
      </c>
      <c r="E8505">
        <v>1942669.677734375</v>
      </c>
      <c r="F8505">
        <v>1942851.2573242188</v>
      </c>
      <c r="G8505">
        <v>1942760.4675292969</v>
      </c>
      <c r="H8505">
        <v>1679148.9110832147</v>
      </c>
      <c r="I8505">
        <v>5.4616292037771414E-8</v>
      </c>
      <c r="J8505">
        <v>3.1698078762382006E-5</v>
      </c>
      <c r="K8505">
        <v>0.66122674212064114</v>
      </c>
      <c r="L8505">
        <v>-13.568917056528839</v>
      </c>
      <c r="M8505">
        <v>0</v>
      </c>
    </row>
    <row r="8506" spans="1:15" x14ac:dyDescent="0.15">
      <c r="A8506">
        <v>426</v>
      </c>
      <c r="B8506" t="s">
        <v>422</v>
      </c>
      <c r="C8506" t="s">
        <v>464</v>
      </c>
      <c r="D8506">
        <v>18</v>
      </c>
      <c r="E8506">
        <v>1942760.4675292969</v>
      </c>
      <c r="F8506">
        <v>1942851.2573242188</v>
      </c>
      <c r="G8506">
        <v>1942805.8624267578</v>
      </c>
      <c r="H8506">
        <v>1853062.7357431955</v>
      </c>
      <c r="I8506">
        <v>6.0252846669230065E-8</v>
      </c>
      <c r="J8506">
        <v>3.1703715317013465E-5</v>
      </c>
      <c r="K8506">
        <v>0.72971171741415197</v>
      </c>
      <c r="L8506">
        <v>-4.6192534426195424</v>
      </c>
      <c r="M8506">
        <v>0</v>
      </c>
    </row>
    <row r="8507" spans="1:15" x14ac:dyDescent="0.15">
      <c r="A8507">
        <v>426</v>
      </c>
      <c r="B8507" t="s">
        <v>422</v>
      </c>
      <c r="C8507" t="s">
        <v>464</v>
      </c>
      <c r="D8507">
        <v>19</v>
      </c>
      <c r="E8507">
        <v>1942805.8624267578</v>
      </c>
      <c r="F8507">
        <v>1942851.2573242188</v>
      </c>
      <c r="G8507">
        <v>1942828.5598754883</v>
      </c>
      <c r="H8507">
        <v>1940158.7296104508</v>
      </c>
      <c r="I8507">
        <v>6.3074218479522871E-8</v>
      </c>
      <c r="J8507">
        <v>3.1706536688823758E-5</v>
      </c>
      <c r="K8507">
        <v>0.76400897353984798</v>
      </c>
      <c r="L8507">
        <v>-0.13741975592579236</v>
      </c>
      <c r="M8507">
        <v>0</v>
      </c>
    </row>
    <row r="8508" spans="1:15" x14ac:dyDescent="0.15">
      <c r="A8508">
        <v>426</v>
      </c>
      <c r="B8508" t="s">
        <v>422</v>
      </c>
      <c r="C8508" t="s">
        <v>465</v>
      </c>
      <c r="D8508">
        <v>19</v>
      </c>
      <c r="E8508">
        <v>1942805.8624267578</v>
      </c>
      <c r="F8508">
        <v>1942851.2573242188</v>
      </c>
      <c r="G8508">
        <v>1942828.5598754883</v>
      </c>
      <c r="H8508">
        <v>1940158.7296104508</v>
      </c>
      <c r="I8508">
        <v>6.3074218479522871E-8</v>
      </c>
      <c r="J8508">
        <v>3.1706536688823758E-5</v>
      </c>
      <c r="K8508">
        <v>0.76400897353984798</v>
      </c>
      <c r="L8508">
        <v>-0.13741975592579236</v>
      </c>
      <c r="M8508">
        <v>0</v>
      </c>
      <c r="N8508" t="s">
        <v>466</v>
      </c>
      <c r="O8508" t="s">
        <v>467</v>
      </c>
    </row>
    <row r="8509" spans="1:15" x14ac:dyDescent="0.15">
      <c r="A8509">
        <v>427</v>
      </c>
      <c r="B8509" t="s">
        <v>423</v>
      </c>
      <c r="C8509" t="s">
        <v>461</v>
      </c>
      <c r="D8509">
        <v>0</v>
      </c>
      <c r="E8509">
        <v>100000</v>
      </c>
      <c r="F8509">
        <v>12000000</v>
      </c>
      <c r="G8509">
        <v>100000</v>
      </c>
      <c r="H8509">
        <v>-83862.439626478139</v>
      </c>
      <c r="I8509">
        <v>-2.8117290912065157E-5</v>
      </c>
      <c r="J8509">
        <v>8.4694643211258309E-8</v>
      </c>
      <c r="K8509">
        <v>-3.2459413483232696E-2</v>
      </c>
      <c r="L8509">
        <v>-183.86243962647814</v>
      </c>
      <c r="M8509">
        <v>0</v>
      </c>
      <c r="O8509" t="s">
        <v>462</v>
      </c>
    </row>
    <row r="8510" spans="1:15" x14ac:dyDescent="0.15">
      <c r="A8510">
        <v>427</v>
      </c>
      <c r="B8510" t="s">
        <v>423</v>
      </c>
      <c r="C8510" t="s">
        <v>461</v>
      </c>
      <c r="D8510">
        <v>0</v>
      </c>
      <c r="E8510">
        <v>100000</v>
      </c>
      <c r="F8510">
        <v>12000000</v>
      </c>
      <c r="G8510">
        <v>12000000</v>
      </c>
      <c r="H8510">
        <v>1.1803348645179843E+18</v>
      </c>
      <c r="I8510">
        <v>536.87089379801444</v>
      </c>
      <c r="J8510">
        <v>536.87092199999995</v>
      </c>
      <c r="K8510">
        <v>456855030532.26251</v>
      </c>
      <c r="L8510">
        <v>9836123870883.2012</v>
      </c>
      <c r="M8510">
        <v>5</v>
      </c>
      <c r="O8510" t="s">
        <v>463</v>
      </c>
    </row>
    <row r="8511" spans="1:15" x14ac:dyDescent="0.15">
      <c r="A8511">
        <v>427</v>
      </c>
      <c r="B8511" t="s">
        <v>423</v>
      </c>
      <c r="C8511" t="s">
        <v>464</v>
      </c>
      <c r="D8511">
        <v>1</v>
      </c>
      <c r="E8511">
        <v>100000</v>
      </c>
      <c r="F8511">
        <v>12000000</v>
      </c>
      <c r="G8511">
        <v>6050000</v>
      </c>
      <c r="H8511">
        <v>1.1803348645179848E+18</v>
      </c>
      <c r="I8511">
        <v>536.87089379801455</v>
      </c>
      <c r="J8511">
        <v>536.87092200000006</v>
      </c>
      <c r="K8511">
        <v>456855030532.26276</v>
      </c>
      <c r="L8511">
        <v>19509667182015.449</v>
      </c>
      <c r="M8511">
        <v>5</v>
      </c>
    </row>
    <row r="8512" spans="1:15" x14ac:dyDescent="0.15">
      <c r="A8512">
        <v>427</v>
      </c>
      <c r="B8512" t="s">
        <v>423</v>
      </c>
      <c r="C8512" t="s">
        <v>464</v>
      </c>
      <c r="D8512">
        <v>2</v>
      </c>
      <c r="E8512">
        <v>100000</v>
      </c>
      <c r="F8512">
        <v>6050000</v>
      </c>
      <c r="G8512">
        <v>3075000</v>
      </c>
      <c r="H8512">
        <v>351056077464.02374</v>
      </c>
      <c r="I8512">
        <v>1.685834356670634E-3</v>
      </c>
      <c r="J8512">
        <v>1.7140363422259103E-3</v>
      </c>
      <c r="K8512">
        <v>135878.16458667288</v>
      </c>
      <c r="L8512">
        <v>11416357.80370809</v>
      </c>
      <c r="M8512">
        <v>0</v>
      </c>
    </row>
    <row r="8513" spans="1:13" x14ac:dyDescent="0.15">
      <c r="A8513">
        <v>427</v>
      </c>
      <c r="B8513" t="s">
        <v>423</v>
      </c>
      <c r="C8513" t="s">
        <v>464</v>
      </c>
      <c r="D8513">
        <v>3</v>
      </c>
      <c r="E8513">
        <v>100000</v>
      </c>
      <c r="F8513">
        <v>3075000</v>
      </c>
      <c r="G8513">
        <v>1587500</v>
      </c>
      <c r="H8513">
        <v>-1522511.8895254708</v>
      </c>
      <c r="I8513">
        <v>-1.771430855191715E-5</v>
      </c>
      <c r="J8513">
        <v>1.0487677003359265E-5</v>
      </c>
      <c r="K8513">
        <v>-0.58929650956209101</v>
      </c>
      <c r="L8513">
        <v>-195.90626075750998</v>
      </c>
      <c r="M8513">
        <v>0</v>
      </c>
    </row>
    <row r="8514" spans="1:13" x14ac:dyDescent="0.15">
      <c r="A8514">
        <v>427</v>
      </c>
      <c r="B8514" t="s">
        <v>423</v>
      </c>
      <c r="C8514" t="s">
        <v>464</v>
      </c>
      <c r="D8514">
        <v>4</v>
      </c>
      <c r="E8514">
        <v>1587500</v>
      </c>
      <c r="F8514">
        <v>3075000</v>
      </c>
      <c r="G8514">
        <v>2331250</v>
      </c>
      <c r="H8514">
        <v>5413687230.7344952</v>
      </c>
      <c r="I8514">
        <v>6.9131909131241859E-5</v>
      </c>
      <c r="J8514">
        <v>9.7333894686518269E-5</v>
      </c>
      <c r="K8514">
        <v>2095.3970940266531</v>
      </c>
      <c r="L8514">
        <v>232122.50855697566</v>
      </c>
      <c r="M8514">
        <v>0</v>
      </c>
    </row>
    <row r="8515" spans="1:13" x14ac:dyDescent="0.15">
      <c r="A8515">
        <v>427</v>
      </c>
      <c r="B8515" t="s">
        <v>423</v>
      </c>
      <c r="C8515" t="s">
        <v>464</v>
      </c>
      <c r="D8515">
        <v>5</v>
      </c>
      <c r="E8515">
        <v>1587500</v>
      </c>
      <c r="F8515">
        <v>2331250</v>
      </c>
      <c r="G8515">
        <v>1959375</v>
      </c>
      <c r="H8515">
        <v>-88401852.275439098</v>
      </c>
      <c r="I8515">
        <v>-3.4439328282963856E-6</v>
      </c>
      <c r="J8515">
        <v>2.4758052726980032E-5</v>
      </c>
      <c r="K8515">
        <v>-34.216417844182843</v>
      </c>
      <c r="L8515">
        <v>-4611.7372772153922</v>
      </c>
      <c r="M8515">
        <v>0</v>
      </c>
    </row>
    <row r="8516" spans="1:13" x14ac:dyDescent="0.15">
      <c r="A8516">
        <v>427</v>
      </c>
      <c r="B8516" t="s">
        <v>423</v>
      </c>
      <c r="C8516" t="s">
        <v>464</v>
      </c>
      <c r="D8516">
        <v>6</v>
      </c>
      <c r="E8516">
        <v>1959375</v>
      </c>
      <c r="F8516">
        <v>2331250</v>
      </c>
      <c r="G8516">
        <v>2145312.5</v>
      </c>
      <c r="H8516">
        <v>1141817162.1943016</v>
      </c>
      <c r="I8516">
        <v>2.065483762442852E-5</v>
      </c>
      <c r="J8516">
        <v>4.8856823179704937E-5</v>
      </c>
      <c r="K8516">
        <v>441.94654430508939</v>
      </c>
      <c r="L8516">
        <v>53123.815280724913</v>
      </c>
      <c r="M8516">
        <v>0</v>
      </c>
    </row>
    <row r="8517" spans="1:13" x14ac:dyDescent="0.15">
      <c r="A8517">
        <v>427</v>
      </c>
      <c r="B8517" t="s">
        <v>423</v>
      </c>
      <c r="C8517" t="s">
        <v>464</v>
      </c>
      <c r="D8517">
        <v>7</v>
      </c>
      <c r="E8517">
        <v>1959375</v>
      </c>
      <c r="F8517">
        <v>2145312.5</v>
      </c>
      <c r="G8517">
        <v>2052343.75</v>
      </c>
      <c r="H8517">
        <v>288132235.37075531</v>
      </c>
      <c r="I8517">
        <v>6.5367240062581846E-6</v>
      </c>
      <c r="J8517">
        <v>3.4738709561534602E-5</v>
      </c>
      <c r="K8517">
        <v>111.52314918816822</v>
      </c>
      <c r="L8517">
        <v>13939.180101810689</v>
      </c>
      <c r="M8517">
        <v>0</v>
      </c>
    </row>
    <row r="8518" spans="1:13" x14ac:dyDescent="0.15">
      <c r="A8518">
        <v>427</v>
      </c>
      <c r="B8518" t="s">
        <v>423</v>
      </c>
      <c r="C8518" t="s">
        <v>464</v>
      </c>
      <c r="D8518">
        <v>8</v>
      </c>
      <c r="E8518">
        <v>1959375</v>
      </c>
      <c r="F8518">
        <v>2052343.75</v>
      </c>
      <c r="G8518">
        <v>2005859.375</v>
      </c>
      <c r="H8518">
        <v>40892935.034140199</v>
      </c>
      <c r="I8518">
        <v>1.1172233837703772E-6</v>
      </c>
      <c r="J8518">
        <v>2.9319208939046794E-5</v>
      </c>
      <c r="K8518">
        <v>15.827832969421957</v>
      </c>
      <c r="L8518">
        <v>1938.6740737565513</v>
      </c>
      <c r="M8518">
        <v>0</v>
      </c>
    </row>
    <row r="8519" spans="1:13" x14ac:dyDescent="0.15">
      <c r="A8519">
        <v>427</v>
      </c>
      <c r="B8519" t="s">
        <v>423</v>
      </c>
      <c r="C8519" t="s">
        <v>464</v>
      </c>
      <c r="D8519">
        <v>9</v>
      </c>
      <c r="E8519">
        <v>1959375</v>
      </c>
      <c r="F8519">
        <v>2005859.375</v>
      </c>
      <c r="G8519">
        <v>1982617.1875</v>
      </c>
      <c r="H8519">
        <v>-39165396.709775493</v>
      </c>
      <c r="I8519">
        <v>-1.2618787232883848E-6</v>
      </c>
      <c r="J8519">
        <v>2.6940106831988032E-5</v>
      </c>
      <c r="K8519">
        <v>-15.159179862876982</v>
      </c>
      <c r="L8519">
        <v>-2075.4391799236578</v>
      </c>
      <c r="M8519">
        <v>0</v>
      </c>
    </row>
    <row r="8520" spans="1:13" x14ac:dyDescent="0.15">
      <c r="A8520">
        <v>427</v>
      </c>
      <c r="B8520" t="s">
        <v>423</v>
      </c>
      <c r="C8520" t="s">
        <v>464</v>
      </c>
      <c r="D8520">
        <v>10</v>
      </c>
      <c r="E8520">
        <v>1982617.1875</v>
      </c>
      <c r="F8520">
        <v>2005859.375</v>
      </c>
      <c r="G8520">
        <v>1994238.28125</v>
      </c>
      <c r="H8520">
        <v>-3313876.9704788877</v>
      </c>
      <c r="I8520">
        <v>-9.8056284729679271E-8</v>
      </c>
      <c r="J8520">
        <v>2.8103929270546738E-5</v>
      </c>
      <c r="K8520">
        <v>-1.2826541094730379</v>
      </c>
      <c r="L8520">
        <v>-266.1725683252721</v>
      </c>
      <c r="M8520">
        <v>0</v>
      </c>
    </row>
    <row r="8521" spans="1:13" x14ac:dyDescent="0.15">
      <c r="A8521">
        <v>427</v>
      </c>
      <c r="B8521" t="s">
        <v>423</v>
      </c>
      <c r="C8521" t="s">
        <v>464</v>
      </c>
      <c r="D8521">
        <v>11</v>
      </c>
      <c r="E8521">
        <v>1994238.28125</v>
      </c>
      <c r="F8521">
        <v>2005859.375</v>
      </c>
      <c r="G8521">
        <v>2000048.828125</v>
      </c>
      <c r="H8521">
        <v>17702350.677821517</v>
      </c>
      <c r="I8521">
        <v>5.0300829581485947E-7</v>
      </c>
      <c r="J8521">
        <v>2.8704993851091277E-5</v>
      </c>
      <c r="K8521">
        <v>6.8517911336217612</v>
      </c>
      <c r="L8521">
        <v>785.09592510384186</v>
      </c>
      <c r="M8521">
        <v>0</v>
      </c>
    </row>
    <row r="8522" spans="1:13" x14ac:dyDescent="0.15">
      <c r="A8522">
        <v>427</v>
      </c>
      <c r="B8522" t="s">
        <v>423</v>
      </c>
      <c r="C8522" t="s">
        <v>464</v>
      </c>
      <c r="D8522">
        <v>12</v>
      </c>
      <c r="E8522">
        <v>1994238.28125</v>
      </c>
      <c r="F8522">
        <v>2000048.828125</v>
      </c>
      <c r="G8522">
        <v>1997143.5546875</v>
      </c>
      <c r="H8522">
        <v>6927886.6260049278</v>
      </c>
      <c r="I8522">
        <v>2.0085020378474971E-7</v>
      </c>
      <c r="J8522">
        <v>2.8402835759061167E-5</v>
      </c>
      <c r="K8522">
        <v>2.6814762074659622</v>
      </c>
      <c r="L8522">
        <v>246.88976712487542</v>
      </c>
      <c r="M8522">
        <v>0</v>
      </c>
    </row>
    <row r="8523" spans="1:13" x14ac:dyDescent="0.15">
      <c r="A8523">
        <v>427</v>
      </c>
      <c r="B8523" t="s">
        <v>423</v>
      </c>
      <c r="C8523" t="s">
        <v>464</v>
      </c>
      <c r="D8523">
        <v>13</v>
      </c>
      <c r="E8523">
        <v>1994238.28125</v>
      </c>
      <c r="F8523">
        <v>1997143.5546875</v>
      </c>
      <c r="G8523">
        <v>1995690.91796875</v>
      </c>
      <c r="H8523">
        <v>1741090.8279210676</v>
      </c>
      <c r="I8523">
        <v>5.0992801159961806E-8</v>
      </c>
      <c r="J8523">
        <v>2.8252978356436379E-5</v>
      </c>
      <c r="K8523">
        <v>0.67389867677436721</v>
      </c>
      <c r="L8523">
        <v>-12.757491040086455</v>
      </c>
      <c r="M8523">
        <v>0</v>
      </c>
    </row>
    <row r="8524" spans="1:13" x14ac:dyDescent="0.15">
      <c r="A8524">
        <v>427</v>
      </c>
      <c r="B8524" t="s">
        <v>423</v>
      </c>
      <c r="C8524" t="s">
        <v>464</v>
      </c>
      <c r="D8524">
        <v>14</v>
      </c>
      <c r="E8524">
        <v>1995690.91796875</v>
      </c>
      <c r="F8524">
        <v>1997143.5546875</v>
      </c>
      <c r="G8524">
        <v>1996417.236328125</v>
      </c>
      <c r="H8524">
        <v>4317926.7355479617</v>
      </c>
      <c r="I8524">
        <v>1.2582018568055834E-7</v>
      </c>
      <c r="J8524">
        <v>2.8327805740956975E-5</v>
      </c>
      <c r="K8524">
        <v>1.6712770332429505</v>
      </c>
      <c r="L8524">
        <v>116.2837836187806</v>
      </c>
      <c r="M8524">
        <v>0</v>
      </c>
    </row>
    <row r="8525" spans="1:13" x14ac:dyDescent="0.15">
      <c r="A8525">
        <v>427</v>
      </c>
      <c r="B8525" t="s">
        <v>423</v>
      </c>
      <c r="C8525" t="s">
        <v>464</v>
      </c>
      <c r="D8525">
        <v>15</v>
      </c>
      <c r="E8525">
        <v>1995690.91796875</v>
      </c>
      <c r="F8525">
        <v>1996417.236328125</v>
      </c>
      <c r="G8525">
        <v>1996054.0771484375</v>
      </c>
      <c r="H8525">
        <v>3025295.9927322706</v>
      </c>
      <c r="I8525">
        <v>8.8378795922966193E-8</v>
      </c>
      <c r="J8525">
        <v>2.8290364351199383E-5</v>
      </c>
      <c r="K8525">
        <v>1.1709572721070582</v>
      </c>
      <c r="L8525">
        <v>51.563829225218583</v>
      </c>
      <c r="M8525">
        <v>0</v>
      </c>
    </row>
    <row r="8526" spans="1:13" x14ac:dyDescent="0.15">
      <c r="A8526">
        <v>427</v>
      </c>
      <c r="B8526" t="s">
        <v>423</v>
      </c>
      <c r="C8526" t="s">
        <v>464</v>
      </c>
      <c r="D8526">
        <v>16</v>
      </c>
      <c r="E8526">
        <v>1995690.91796875</v>
      </c>
      <c r="F8526">
        <v>1996054.0771484375</v>
      </c>
      <c r="G8526">
        <v>1995872.4975585938</v>
      </c>
      <c r="H8526">
        <v>2382203.5822357885</v>
      </c>
      <c r="I8526">
        <v>6.9680680739849985E-8</v>
      </c>
      <c r="J8526">
        <v>2.8271666236016267E-5</v>
      </c>
      <c r="K8526">
        <v>0.92204485609330578</v>
      </c>
      <c r="L8526">
        <v>19.356501236915964</v>
      </c>
      <c r="M8526">
        <v>0</v>
      </c>
    </row>
    <row r="8527" spans="1:13" x14ac:dyDescent="0.15">
      <c r="A8527">
        <v>427</v>
      </c>
      <c r="B8527" t="s">
        <v>423</v>
      </c>
      <c r="C8527" t="s">
        <v>464</v>
      </c>
      <c r="D8527">
        <v>17</v>
      </c>
      <c r="E8527">
        <v>1995690.91796875</v>
      </c>
      <c r="F8527">
        <v>1995872.4975585938</v>
      </c>
      <c r="G8527">
        <v>1995781.7077636719</v>
      </c>
      <c r="H8527">
        <v>2061389.5671313265</v>
      </c>
      <c r="I8527">
        <v>6.0335161666872473E-8</v>
      </c>
      <c r="J8527">
        <v>2.826232071694329E-5</v>
      </c>
      <c r="K8527">
        <v>0.797872046264817</v>
      </c>
      <c r="L8527">
        <v>3.2873264201409111</v>
      </c>
      <c r="M8527">
        <v>0</v>
      </c>
    </row>
    <row r="8528" spans="1:13" x14ac:dyDescent="0.15">
      <c r="A8528">
        <v>427</v>
      </c>
      <c r="B8528" t="s">
        <v>423</v>
      </c>
      <c r="C8528" t="s">
        <v>464</v>
      </c>
      <c r="D8528">
        <v>18</v>
      </c>
      <c r="E8528">
        <v>1995690.91796875</v>
      </c>
      <c r="F8528">
        <v>1995781.7077636719</v>
      </c>
      <c r="G8528">
        <v>1995736.3128662109</v>
      </c>
      <c r="H8528">
        <v>1901093.529772816</v>
      </c>
      <c r="I8528">
        <v>5.566118678553388E-8</v>
      </c>
      <c r="J8528">
        <v>2.8257646742061951E-5</v>
      </c>
      <c r="K8528">
        <v>0.73582859296774872</v>
      </c>
      <c r="L8528">
        <v>-4.7422488874530764</v>
      </c>
      <c r="M8528">
        <v>0</v>
      </c>
    </row>
    <row r="8529" spans="1:15" x14ac:dyDescent="0.15">
      <c r="A8529">
        <v>427</v>
      </c>
      <c r="B8529" t="s">
        <v>423</v>
      </c>
      <c r="C8529" t="s">
        <v>464</v>
      </c>
      <c r="D8529">
        <v>19</v>
      </c>
      <c r="E8529">
        <v>1995736.3128662109</v>
      </c>
      <c r="F8529">
        <v>1995781.7077636719</v>
      </c>
      <c r="G8529">
        <v>1995759.0103149414</v>
      </c>
      <c r="H8529">
        <v>1981266.588003081</v>
      </c>
      <c r="I8529">
        <v>5.7999275468493215E-8</v>
      </c>
      <c r="J8529">
        <v>2.825998483074491E-5</v>
      </c>
      <c r="K8529">
        <v>0.76686001131072057</v>
      </c>
      <c r="L8529">
        <v>-0.72616093611289212</v>
      </c>
      <c r="M8529">
        <v>0</v>
      </c>
    </row>
    <row r="8530" spans="1:15" x14ac:dyDescent="0.15">
      <c r="A8530">
        <v>427</v>
      </c>
      <c r="B8530" t="s">
        <v>423</v>
      </c>
      <c r="C8530" t="s">
        <v>465</v>
      </c>
      <c r="D8530">
        <v>19</v>
      </c>
      <c r="E8530">
        <v>1995736.3128662109</v>
      </c>
      <c r="F8530">
        <v>1995781.7077636719</v>
      </c>
      <c r="G8530">
        <v>1995759.0103149414</v>
      </c>
      <c r="H8530">
        <v>1981266.588003081</v>
      </c>
      <c r="I8530">
        <v>5.7999275468493215E-8</v>
      </c>
      <c r="J8530">
        <v>2.825998483074491E-5</v>
      </c>
      <c r="K8530">
        <v>0.76686001131072057</v>
      </c>
      <c r="L8530">
        <v>-0.72616093611289212</v>
      </c>
      <c r="M8530">
        <v>0</v>
      </c>
      <c r="N8530" t="s">
        <v>466</v>
      </c>
      <c r="O8530" t="s">
        <v>467</v>
      </c>
    </row>
    <row r="8531" spans="1:15" x14ac:dyDescent="0.15">
      <c r="A8531">
        <v>428</v>
      </c>
      <c r="B8531" t="s">
        <v>424</v>
      </c>
      <c r="C8531" t="s">
        <v>461</v>
      </c>
      <c r="D8531">
        <v>0</v>
      </c>
      <c r="E8531">
        <v>100000</v>
      </c>
      <c r="F8531">
        <v>12000000</v>
      </c>
      <c r="G8531">
        <v>100000</v>
      </c>
      <c r="H8531">
        <v>-121019.80144454118</v>
      </c>
      <c r="I8531">
        <v>-2.3846720929806221E-5</v>
      </c>
      <c r="J8531">
        <v>1.698010752131768E-6</v>
      </c>
      <c r="K8531">
        <v>-4.7596878525566468E-2</v>
      </c>
      <c r="L8531">
        <v>-221.01980144454117</v>
      </c>
      <c r="M8531">
        <v>0</v>
      </c>
      <c r="O8531" t="s">
        <v>462</v>
      </c>
    </row>
    <row r="8532" spans="1:15" x14ac:dyDescent="0.15">
      <c r="A8532">
        <v>428</v>
      </c>
      <c r="B8532" t="s">
        <v>424</v>
      </c>
      <c r="C8532" t="s">
        <v>461</v>
      </c>
      <c r="D8532">
        <v>0</v>
      </c>
      <c r="E8532">
        <v>100000</v>
      </c>
      <c r="F8532">
        <v>12000000</v>
      </c>
      <c r="G8532">
        <v>12000000</v>
      </c>
      <c r="H8532">
        <v>1.3770287535169892E+18</v>
      </c>
      <c r="I8532">
        <v>536.87089645526839</v>
      </c>
      <c r="J8532">
        <v>536.87092200000006</v>
      </c>
      <c r="K8532">
        <v>541583026290.08936</v>
      </c>
      <c r="L8532">
        <v>11475239612541.576</v>
      </c>
      <c r="M8532">
        <v>5</v>
      </c>
      <c r="O8532" t="s">
        <v>463</v>
      </c>
    </row>
    <row r="8533" spans="1:15" x14ac:dyDescent="0.15">
      <c r="A8533">
        <v>428</v>
      </c>
      <c r="B8533" t="s">
        <v>424</v>
      </c>
      <c r="C8533" t="s">
        <v>464</v>
      </c>
      <c r="D8533">
        <v>1</v>
      </c>
      <c r="E8533">
        <v>100000</v>
      </c>
      <c r="F8533">
        <v>12000000</v>
      </c>
      <c r="G8533">
        <v>6050000</v>
      </c>
      <c r="H8533">
        <v>1.3770287535169892E+18</v>
      </c>
      <c r="I8533">
        <v>536.87089645526839</v>
      </c>
      <c r="J8533">
        <v>536.87092200000006</v>
      </c>
      <c r="K8533">
        <v>541583026290.08936</v>
      </c>
      <c r="L8533">
        <v>22760805843156.02</v>
      </c>
      <c r="M8533">
        <v>5</v>
      </c>
    </row>
    <row r="8534" spans="1:15" x14ac:dyDescent="0.15">
      <c r="A8534">
        <v>428</v>
      </c>
      <c r="B8534" t="s">
        <v>424</v>
      </c>
      <c r="C8534" t="s">
        <v>464</v>
      </c>
      <c r="D8534">
        <v>2</v>
      </c>
      <c r="E8534">
        <v>100000</v>
      </c>
      <c r="F8534">
        <v>6050000</v>
      </c>
      <c r="G8534">
        <v>3075000</v>
      </c>
      <c r="H8534">
        <v>1698285999792.5168</v>
      </c>
      <c r="I8534">
        <v>5.1737069766899972E-3</v>
      </c>
      <c r="J8534">
        <v>5.1992517083719351E-3</v>
      </c>
      <c r="K8534">
        <v>667932.94542659947</v>
      </c>
      <c r="L8534">
        <v>55228713.001382664</v>
      </c>
      <c r="M8534">
        <v>0</v>
      </c>
    </row>
    <row r="8535" spans="1:15" x14ac:dyDescent="0.15">
      <c r="A8535">
        <v>428</v>
      </c>
      <c r="B8535" t="s">
        <v>424</v>
      </c>
      <c r="C8535" t="s">
        <v>464</v>
      </c>
      <c r="D8535">
        <v>3</v>
      </c>
      <c r="E8535">
        <v>100000</v>
      </c>
      <c r="F8535">
        <v>3075000</v>
      </c>
      <c r="G8535">
        <v>1587500</v>
      </c>
      <c r="H8535">
        <v>-99050571.645066634</v>
      </c>
      <c r="I8535">
        <v>-3.8841444702744026E-6</v>
      </c>
      <c r="J8535">
        <v>2.1660587211663588E-5</v>
      </c>
      <c r="K8535">
        <v>-38.956418455525494</v>
      </c>
      <c r="L8535">
        <v>-6339.4060878782129</v>
      </c>
      <c r="M8535">
        <v>0</v>
      </c>
    </row>
    <row r="8536" spans="1:15" x14ac:dyDescent="0.15">
      <c r="A8536">
        <v>428</v>
      </c>
      <c r="B8536" t="s">
        <v>424</v>
      </c>
      <c r="C8536" t="s">
        <v>464</v>
      </c>
      <c r="D8536">
        <v>4</v>
      </c>
      <c r="E8536">
        <v>1587500</v>
      </c>
      <c r="F8536">
        <v>3075000</v>
      </c>
      <c r="G8536">
        <v>2331250</v>
      </c>
      <c r="H8536">
        <v>40110071443.777687</v>
      </c>
      <c r="I8536">
        <v>2.7990192924126829E-4</v>
      </c>
      <c r="J8536">
        <v>3.0544666092320626E-4</v>
      </c>
      <c r="K8536">
        <v>15775.221702343928</v>
      </c>
      <c r="L8536">
        <v>1720439.2576419383</v>
      </c>
      <c r="M8536">
        <v>0</v>
      </c>
    </row>
    <row r="8537" spans="1:15" x14ac:dyDescent="0.15">
      <c r="A8537">
        <v>428</v>
      </c>
      <c r="B8537" t="s">
        <v>424</v>
      </c>
      <c r="C8537" t="s">
        <v>464</v>
      </c>
      <c r="D8537">
        <v>5</v>
      </c>
      <c r="E8537">
        <v>1587500</v>
      </c>
      <c r="F8537">
        <v>2331250</v>
      </c>
      <c r="G8537">
        <v>1959375</v>
      </c>
      <c r="H8537">
        <v>4584068192.0597668</v>
      </c>
      <c r="I8537">
        <v>5.4177148134110155E-5</v>
      </c>
      <c r="J8537">
        <v>7.9721879816048146E-5</v>
      </c>
      <c r="K8537">
        <v>1802.9060888053832</v>
      </c>
      <c r="L8537">
        <v>233855.63340655906</v>
      </c>
      <c r="M8537">
        <v>0</v>
      </c>
    </row>
    <row r="8538" spans="1:15" x14ac:dyDescent="0.15">
      <c r="A8538">
        <v>428</v>
      </c>
      <c r="B8538" t="s">
        <v>424</v>
      </c>
      <c r="C8538" t="s">
        <v>464</v>
      </c>
      <c r="D8538">
        <v>6</v>
      </c>
      <c r="E8538">
        <v>1587500</v>
      </c>
      <c r="F8538">
        <v>1959375</v>
      </c>
      <c r="G8538">
        <v>1773437.5</v>
      </c>
      <c r="H8538">
        <v>945457304.58414733</v>
      </c>
      <c r="I8538">
        <v>1.5816222643332263E-5</v>
      </c>
      <c r="J8538">
        <v>4.1360954325270254E-5</v>
      </c>
      <c r="K8538">
        <v>371.84672210872316</v>
      </c>
      <c r="L8538">
        <v>53212.129950119321</v>
      </c>
      <c r="M8538">
        <v>0</v>
      </c>
    </row>
    <row r="8539" spans="1:15" x14ac:dyDescent="0.15">
      <c r="A8539">
        <v>428</v>
      </c>
      <c r="B8539" t="s">
        <v>424</v>
      </c>
      <c r="C8539" t="s">
        <v>464</v>
      </c>
      <c r="D8539">
        <v>7</v>
      </c>
      <c r="E8539">
        <v>1587500</v>
      </c>
      <c r="F8539">
        <v>1773437.5</v>
      </c>
      <c r="G8539">
        <v>1680468.75</v>
      </c>
      <c r="H8539">
        <v>207242682.97515357</v>
      </c>
      <c r="I8539">
        <v>4.3544896882030349E-6</v>
      </c>
      <c r="J8539">
        <v>2.9899221370141025E-5</v>
      </c>
      <c r="K8539">
        <v>81.508188652922342</v>
      </c>
      <c r="L8539">
        <v>12232.43301758236</v>
      </c>
      <c r="M8539">
        <v>0</v>
      </c>
    </row>
    <row r="8540" spans="1:15" x14ac:dyDescent="0.15">
      <c r="A8540">
        <v>428</v>
      </c>
      <c r="B8540" t="s">
        <v>424</v>
      </c>
      <c r="C8540" t="s">
        <v>464</v>
      </c>
      <c r="D8540">
        <v>8</v>
      </c>
      <c r="E8540">
        <v>1587500</v>
      </c>
      <c r="F8540">
        <v>1680468.75</v>
      </c>
      <c r="G8540">
        <v>1633984.375</v>
      </c>
      <c r="H8540">
        <v>-3844465.6728617796</v>
      </c>
      <c r="I8540">
        <v>-1.0421007272964932E-7</v>
      </c>
      <c r="J8540">
        <v>2.5440521609208341E-5</v>
      </c>
      <c r="K8540">
        <v>-1.5120216976291043</v>
      </c>
      <c r="L8540">
        <v>-335.28166680674531</v>
      </c>
      <c r="M8540">
        <v>0</v>
      </c>
    </row>
    <row r="8541" spans="1:15" x14ac:dyDescent="0.15">
      <c r="A8541">
        <v>428</v>
      </c>
      <c r="B8541" t="s">
        <v>424</v>
      </c>
      <c r="C8541" t="s">
        <v>464</v>
      </c>
      <c r="D8541">
        <v>9</v>
      </c>
      <c r="E8541">
        <v>1633984.375</v>
      </c>
      <c r="F8541">
        <v>1680468.75</v>
      </c>
      <c r="G8541">
        <v>1657226.5625</v>
      </c>
      <c r="H8541">
        <v>87227899.34781763</v>
      </c>
      <c r="I8541">
        <v>2.032975600564253E-6</v>
      </c>
      <c r="J8541">
        <v>2.7577707282502243E-5</v>
      </c>
      <c r="K8541">
        <v>34.306581896029776</v>
      </c>
      <c r="L8541">
        <v>5163.4866783833386</v>
      </c>
      <c r="M8541">
        <v>0</v>
      </c>
    </row>
    <row r="8542" spans="1:15" x14ac:dyDescent="0.15">
      <c r="A8542">
        <v>428</v>
      </c>
      <c r="B8542" t="s">
        <v>424</v>
      </c>
      <c r="C8542" t="s">
        <v>464</v>
      </c>
      <c r="D8542">
        <v>10</v>
      </c>
      <c r="E8542">
        <v>1633984.375</v>
      </c>
      <c r="F8542">
        <v>1657226.5625</v>
      </c>
      <c r="G8542">
        <v>1645605.46875</v>
      </c>
      <c r="H8542">
        <v>37572516.569443174</v>
      </c>
      <c r="I8542">
        <v>9.4230507214229734E-7</v>
      </c>
      <c r="J8542">
        <v>2.6487036754080288E-5</v>
      </c>
      <c r="K8542">
        <v>14.777205760622127</v>
      </c>
      <c r="L8542">
        <v>2183.2031907370369</v>
      </c>
      <c r="M8542">
        <v>0</v>
      </c>
    </row>
    <row r="8543" spans="1:15" x14ac:dyDescent="0.15">
      <c r="A8543">
        <v>428</v>
      </c>
      <c r="B8543" t="s">
        <v>424</v>
      </c>
      <c r="C8543" t="s">
        <v>464</v>
      </c>
      <c r="D8543">
        <v>11</v>
      </c>
      <c r="E8543">
        <v>1633984.375</v>
      </c>
      <c r="F8543">
        <v>1645605.46875</v>
      </c>
      <c r="G8543">
        <v>1639794.921875</v>
      </c>
      <c r="H8543">
        <v>15873948.077945849</v>
      </c>
      <c r="I8543">
        <v>4.1364564034535663E-7</v>
      </c>
      <c r="J8543">
        <v>2.5958377322283347E-5</v>
      </c>
      <c r="K8543">
        <v>6.2431963147235718</v>
      </c>
      <c r="L8543">
        <v>868.04471499369026</v>
      </c>
      <c r="M8543">
        <v>0</v>
      </c>
    </row>
    <row r="8544" spans="1:15" x14ac:dyDescent="0.15">
      <c r="A8544">
        <v>428</v>
      </c>
      <c r="B8544" t="s">
        <v>424</v>
      </c>
      <c r="C8544" t="s">
        <v>464</v>
      </c>
      <c r="D8544">
        <v>12</v>
      </c>
      <c r="E8544">
        <v>1633984.375</v>
      </c>
      <c r="F8544">
        <v>1639794.921875</v>
      </c>
      <c r="G8544">
        <v>1636889.6484375</v>
      </c>
      <c r="H8544">
        <v>5772036.4587078411</v>
      </c>
      <c r="I8544">
        <v>1.5338118676706735E-7</v>
      </c>
      <c r="J8544">
        <v>2.5698112868705058E-5</v>
      </c>
      <c r="K8544">
        <v>2.2701319527131831</v>
      </c>
      <c r="L8544">
        <v>252.6222103131731</v>
      </c>
      <c r="M8544">
        <v>0</v>
      </c>
    </row>
    <row r="8545" spans="1:15" x14ac:dyDescent="0.15">
      <c r="A8545">
        <v>428</v>
      </c>
      <c r="B8545" t="s">
        <v>424</v>
      </c>
      <c r="C8545" t="s">
        <v>464</v>
      </c>
      <c r="D8545">
        <v>13</v>
      </c>
      <c r="E8545">
        <v>1633984.375</v>
      </c>
      <c r="F8545">
        <v>1636889.6484375</v>
      </c>
      <c r="G8545">
        <v>1635437.01171875</v>
      </c>
      <c r="H8545">
        <v>903705.24985245522</v>
      </c>
      <c r="I8545">
        <v>2.4253169988250892E-8</v>
      </c>
      <c r="J8545">
        <v>2.5568984851926241E-5</v>
      </c>
      <c r="K8545">
        <v>0.35542571122012206</v>
      </c>
      <c r="L8545">
        <v>-44.742277239848384</v>
      </c>
      <c r="M8545">
        <v>0</v>
      </c>
    </row>
    <row r="8546" spans="1:15" x14ac:dyDescent="0.15">
      <c r="A8546">
        <v>428</v>
      </c>
      <c r="B8546" t="s">
        <v>424</v>
      </c>
      <c r="C8546" t="s">
        <v>464</v>
      </c>
      <c r="D8546">
        <v>14</v>
      </c>
      <c r="E8546">
        <v>1635437.01171875</v>
      </c>
      <c r="F8546">
        <v>1636889.6484375</v>
      </c>
      <c r="G8546">
        <v>1636163.330078125</v>
      </c>
      <c r="H8546">
        <v>3322776.6225364236</v>
      </c>
      <c r="I8546">
        <v>8.8733861765606404E-8</v>
      </c>
      <c r="J8546">
        <v>2.5633465543703597E-5</v>
      </c>
      <c r="K8546">
        <v>1.3068422967371509</v>
      </c>
      <c r="L8546">
        <v>103.08343069745762</v>
      </c>
      <c r="M8546">
        <v>0</v>
      </c>
    </row>
    <row r="8547" spans="1:15" x14ac:dyDescent="0.15">
      <c r="A8547">
        <v>428</v>
      </c>
      <c r="B8547" t="s">
        <v>424</v>
      </c>
      <c r="C8547" t="s">
        <v>464</v>
      </c>
      <c r="D8547">
        <v>15</v>
      </c>
      <c r="E8547">
        <v>1635437.01171875</v>
      </c>
      <c r="F8547">
        <v>1636163.330078125</v>
      </c>
      <c r="G8547">
        <v>1635800.1708984375</v>
      </c>
      <c r="H8547">
        <v>2109476.6765133617</v>
      </c>
      <c r="I8547">
        <v>5.6472714237630991E-8</v>
      </c>
      <c r="J8547">
        <v>2.5601204396175621E-5</v>
      </c>
      <c r="K8547">
        <v>0.82965352715880758</v>
      </c>
      <c r="L8547">
        <v>28.956868573669659</v>
      </c>
      <c r="M8547">
        <v>0</v>
      </c>
    </row>
    <row r="8548" spans="1:15" x14ac:dyDescent="0.15">
      <c r="A8548">
        <v>428</v>
      </c>
      <c r="B8548" t="s">
        <v>424</v>
      </c>
      <c r="C8548" t="s">
        <v>464</v>
      </c>
      <c r="D8548">
        <v>16</v>
      </c>
      <c r="E8548">
        <v>1635437.01171875</v>
      </c>
      <c r="F8548">
        <v>1635800.1708984375</v>
      </c>
      <c r="G8548">
        <v>1635618.5913085938</v>
      </c>
      <c r="H8548">
        <v>1505651.0581337882</v>
      </c>
      <c r="I8548">
        <v>4.035774514062949E-8</v>
      </c>
      <c r="J8548">
        <v>2.558508942707862E-5</v>
      </c>
      <c r="K8548">
        <v>0.59216995615982382</v>
      </c>
      <c r="L8548">
        <v>-7.9460782523157611</v>
      </c>
      <c r="M8548">
        <v>0</v>
      </c>
    </row>
    <row r="8549" spans="1:15" x14ac:dyDescent="0.15">
      <c r="A8549">
        <v>428</v>
      </c>
      <c r="B8549" t="s">
        <v>424</v>
      </c>
      <c r="C8549" t="s">
        <v>464</v>
      </c>
      <c r="D8549">
        <v>17</v>
      </c>
      <c r="E8549">
        <v>1635618.5913085938</v>
      </c>
      <c r="F8549">
        <v>1635800.1708984375</v>
      </c>
      <c r="G8549">
        <v>1635709.3811035156</v>
      </c>
      <c r="H8549">
        <v>1807247.4354942816</v>
      </c>
      <c r="I8549">
        <v>4.8411759987278968E-8</v>
      </c>
      <c r="J8549">
        <v>2.5593143441925269E-5</v>
      </c>
      <c r="K8549">
        <v>0.71078728956832959</v>
      </c>
      <c r="L8549">
        <v>10.487074071497924</v>
      </c>
      <c r="M8549">
        <v>0</v>
      </c>
    </row>
    <row r="8550" spans="1:15" x14ac:dyDescent="0.15">
      <c r="A8550">
        <v>428</v>
      </c>
      <c r="B8550" t="s">
        <v>424</v>
      </c>
      <c r="C8550" t="s">
        <v>464</v>
      </c>
      <c r="D8550">
        <v>18</v>
      </c>
      <c r="E8550">
        <v>1635618.5913085938</v>
      </c>
      <c r="F8550">
        <v>1635709.3811035156</v>
      </c>
      <c r="G8550">
        <v>1635663.9862060547</v>
      </c>
      <c r="H8550">
        <v>1656349.8938799065</v>
      </c>
      <c r="I8550">
        <v>4.4383343068492124E-8</v>
      </c>
      <c r="J8550">
        <v>2.5589115025006482E-5</v>
      </c>
      <c r="K8550">
        <v>0.65143954752697963</v>
      </c>
      <c r="L8550">
        <v>1.2646795337123653</v>
      </c>
      <c r="M8550">
        <v>0</v>
      </c>
    </row>
    <row r="8551" spans="1:15" x14ac:dyDescent="0.15">
      <c r="A8551">
        <v>428</v>
      </c>
      <c r="B8551" t="s">
        <v>424</v>
      </c>
      <c r="C8551" t="s">
        <v>464</v>
      </c>
      <c r="D8551">
        <v>19</v>
      </c>
      <c r="E8551">
        <v>1635618.5913085938</v>
      </c>
      <c r="F8551">
        <v>1635663.9862060547</v>
      </c>
      <c r="G8551">
        <v>1635641.2887573242</v>
      </c>
      <c r="H8551">
        <v>1580945.1969005368</v>
      </c>
      <c r="I8551">
        <v>4.2369378262562739E-8</v>
      </c>
      <c r="J8551">
        <v>2.5587101060200553E-5</v>
      </c>
      <c r="K8551">
        <v>0.62178301066653097</v>
      </c>
      <c r="L8551">
        <v>-3.3440151109380905</v>
      </c>
      <c r="M8551">
        <v>0</v>
      </c>
    </row>
    <row r="8552" spans="1:15" x14ac:dyDescent="0.15">
      <c r="A8552">
        <v>428</v>
      </c>
      <c r="B8552" t="s">
        <v>424</v>
      </c>
      <c r="C8552" t="s">
        <v>464</v>
      </c>
      <c r="D8552">
        <v>20</v>
      </c>
      <c r="E8552">
        <v>1635641.2887573242</v>
      </c>
      <c r="F8552">
        <v>1635663.9862060547</v>
      </c>
      <c r="G8552">
        <v>1635652.6374816895</v>
      </c>
      <c r="H8552">
        <v>1618725.1029844931</v>
      </c>
      <c r="I8552">
        <v>4.3378509911889572E-8</v>
      </c>
      <c r="J8552">
        <v>2.558811019184988E-5</v>
      </c>
      <c r="K8552">
        <v>0.63664178236439595</v>
      </c>
      <c r="L8552">
        <v>-1.0349101092306843</v>
      </c>
      <c r="M8552">
        <v>0</v>
      </c>
    </row>
    <row r="8553" spans="1:15" x14ac:dyDescent="0.15">
      <c r="A8553">
        <v>428</v>
      </c>
      <c r="B8553" t="s">
        <v>424</v>
      </c>
      <c r="C8553" t="s">
        <v>464</v>
      </c>
      <c r="D8553">
        <v>21</v>
      </c>
      <c r="E8553">
        <v>1635652.6374816895</v>
      </c>
      <c r="F8553">
        <v>1635663.9862060547</v>
      </c>
      <c r="G8553">
        <v>1635658.3118438721</v>
      </c>
      <c r="H8553">
        <v>1637495.9652936088</v>
      </c>
      <c r="I8553">
        <v>4.3879836638393308E-8</v>
      </c>
      <c r="J8553">
        <v>2.5588611518576384E-5</v>
      </c>
      <c r="K8553">
        <v>0.6440243300341385</v>
      </c>
      <c r="L8553">
        <v>0.11234947032826116</v>
      </c>
      <c r="M8553">
        <v>0</v>
      </c>
    </row>
    <row r="8554" spans="1:15" x14ac:dyDescent="0.15">
      <c r="A8554">
        <v>428</v>
      </c>
      <c r="B8554" t="s">
        <v>424</v>
      </c>
      <c r="C8554" t="s">
        <v>465</v>
      </c>
      <c r="D8554">
        <v>21</v>
      </c>
      <c r="E8554">
        <v>1635652.6374816895</v>
      </c>
      <c r="F8554">
        <v>1635663.9862060547</v>
      </c>
      <c r="G8554">
        <v>1635658.3118438721</v>
      </c>
      <c r="H8554">
        <v>1637495.9652936088</v>
      </c>
      <c r="I8554">
        <v>4.3879836638393308E-8</v>
      </c>
      <c r="J8554">
        <v>2.5588611518576384E-5</v>
      </c>
      <c r="K8554">
        <v>0.6440243300341385</v>
      </c>
      <c r="L8554">
        <v>0.11234947032826116</v>
      </c>
      <c r="M8554">
        <v>0</v>
      </c>
      <c r="N8554" t="s">
        <v>466</v>
      </c>
      <c r="O8554" t="s">
        <v>467</v>
      </c>
    </row>
    <row r="8555" spans="1:15" x14ac:dyDescent="0.15">
      <c r="A8555">
        <v>429</v>
      </c>
      <c r="B8555" t="s">
        <v>150</v>
      </c>
      <c r="C8555" t="s">
        <v>461</v>
      </c>
      <c r="D8555">
        <v>0</v>
      </c>
      <c r="E8555">
        <v>100000</v>
      </c>
      <c r="F8555">
        <v>12000000</v>
      </c>
      <c r="G8555">
        <v>100000</v>
      </c>
      <c r="H8555">
        <v>-324973.54776643694</v>
      </c>
      <c r="I8555">
        <v>-1.569568974253602E-5</v>
      </c>
      <c r="J8555">
        <v>4.0320605797008267E-6</v>
      </c>
      <c r="K8555">
        <v>-0.12860935889013142</v>
      </c>
      <c r="L8555">
        <v>-424.97354776643692</v>
      </c>
      <c r="M8555">
        <v>0</v>
      </c>
      <c r="O8555" t="s">
        <v>462</v>
      </c>
    </row>
    <row r="8556" spans="1:15" x14ac:dyDescent="0.15">
      <c r="A8556">
        <v>429</v>
      </c>
      <c r="B8556" t="s">
        <v>150</v>
      </c>
      <c r="C8556" t="s">
        <v>461</v>
      </c>
      <c r="D8556">
        <v>0</v>
      </c>
      <c r="E8556">
        <v>100000</v>
      </c>
      <c r="F8556">
        <v>12000000</v>
      </c>
      <c r="G8556">
        <v>12000000</v>
      </c>
      <c r="H8556">
        <v>2.0595943109605504E+18</v>
      </c>
      <c r="I8556">
        <v>536.87090227224974</v>
      </c>
      <c r="J8556">
        <v>536.87092200000006</v>
      </c>
      <c r="K8556">
        <v>815091276588.375</v>
      </c>
      <c r="L8556">
        <v>17163285924571.254</v>
      </c>
      <c r="M8556">
        <v>5</v>
      </c>
      <c r="O8556" t="s">
        <v>463</v>
      </c>
    </row>
    <row r="8557" spans="1:15" x14ac:dyDescent="0.15">
      <c r="A8557">
        <v>429</v>
      </c>
      <c r="B8557" t="s">
        <v>150</v>
      </c>
      <c r="C8557" t="s">
        <v>464</v>
      </c>
      <c r="D8557">
        <v>1</v>
      </c>
      <c r="E8557">
        <v>100000</v>
      </c>
      <c r="F8557">
        <v>12000000</v>
      </c>
      <c r="G8557">
        <v>6050000</v>
      </c>
      <c r="H8557">
        <v>2.0595943109605504E+18</v>
      </c>
      <c r="I8557">
        <v>536.87090227224974</v>
      </c>
      <c r="J8557">
        <v>536.87092200000006</v>
      </c>
      <c r="K8557">
        <v>815091276588.375</v>
      </c>
      <c r="L8557">
        <v>34042881172801.66</v>
      </c>
      <c r="M8557">
        <v>5</v>
      </c>
    </row>
    <row r="8558" spans="1:15" x14ac:dyDescent="0.15">
      <c r="A8558">
        <v>429</v>
      </c>
      <c r="B8558" t="s">
        <v>150</v>
      </c>
      <c r="C8558" t="s">
        <v>464</v>
      </c>
      <c r="D8558">
        <v>2</v>
      </c>
      <c r="E8558">
        <v>100000</v>
      </c>
      <c r="F8558">
        <v>6050000</v>
      </c>
      <c r="G8558">
        <v>3075000</v>
      </c>
      <c r="H8558">
        <v>7703678677331.8154</v>
      </c>
      <c r="I8558">
        <v>1.252223751557068E-2</v>
      </c>
      <c r="J8558">
        <v>1.2541965265892917E-2</v>
      </c>
      <c r="K8558">
        <v>3048756.3760090936</v>
      </c>
      <c r="L8558">
        <v>250526035.84818912</v>
      </c>
      <c r="M8558">
        <v>0</v>
      </c>
    </row>
    <row r="8559" spans="1:15" x14ac:dyDescent="0.15">
      <c r="A8559">
        <v>429</v>
      </c>
      <c r="B8559" t="s">
        <v>150</v>
      </c>
      <c r="C8559" t="s">
        <v>464</v>
      </c>
      <c r="D8559">
        <v>3</v>
      </c>
      <c r="E8559">
        <v>100000</v>
      </c>
      <c r="F8559">
        <v>3075000</v>
      </c>
      <c r="G8559">
        <v>1587500</v>
      </c>
      <c r="H8559">
        <v>9107082946.4051151</v>
      </c>
      <c r="I8559">
        <v>6.6980858038582255E-5</v>
      </c>
      <c r="J8559">
        <v>8.6708608360819102E-5</v>
      </c>
      <c r="K8559">
        <v>3604.1582681006676</v>
      </c>
      <c r="L8559">
        <v>573574.51630898367</v>
      </c>
      <c r="M8559">
        <v>0</v>
      </c>
    </row>
    <row r="8560" spans="1:15" x14ac:dyDescent="0.15">
      <c r="A8560">
        <v>429</v>
      </c>
      <c r="B8560" t="s">
        <v>150</v>
      </c>
      <c r="C8560" t="s">
        <v>464</v>
      </c>
      <c r="D8560">
        <v>4</v>
      </c>
      <c r="E8560">
        <v>100000</v>
      </c>
      <c r="F8560">
        <v>1587500</v>
      </c>
      <c r="G8560">
        <v>843750</v>
      </c>
      <c r="H8560">
        <v>-28657635.523982946</v>
      </c>
      <c r="I8560">
        <v>-8.4625529752346784E-6</v>
      </c>
      <c r="J8560">
        <v>1.1265197347002168E-5</v>
      </c>
      <c r="K8560">
        <v>-11.341354265225991</v>
      </c>
      <c r="L8560">
        <v>-3496.4605065461269</v>
      </c>
      <c r="M8560">
        <v>0</v>
      </c>
    </row>
    <row r="8561" spans="1:13" x14ac:dyDescent="0.15">
      <c r="A8561">
        <v>429</v>
      </c>
      <c r="B8561" t="s">
        <v>150</v>
      </c>
      <c r="C8561" t="s">
        <v>464</v>
      </c>
      <c r="D8561">
        <v>5</v>
      </c>
      <c r="E8561">
        <v>843750</v>
      </c>
      <c r="F8561">
        <v>1587500</v>
      </c>
      <c r="G8561">
        <v>1215625</v>
      </c>
      <c r="H8561">
        <v>591154052.25582218</v>
      </c>
      <c r="I8561">
        <v>7.9782276445557265E-6</v>
      </c>
      <c r="J8561">
        <v>2.7705977966792573E-5</v>
      </c>
      <c r="K8561">
        <v>233.95117599099754</v>
      </c>
      <c r="L8561">
        <v>48529.639260119046</v>
      </c>
      <c r="M8561">
        <v>0</v>
      </c>
    </row>
    <row r="8562" spans="1:13" x14ac:dyDescent="0.15">
      <c r="A8562">
        <v>429</v>
      </c>
      <c r="B8562" t="s">
        <v>150</v>
      </c>
      <c r="C8562" t="s">
        <v>464</v>
      </c>
      <c r="D8562">
        <v>6</v>
      </c>
      <c r="E8562">
        <v>843750</v>
      </c>
      <c r="F8562">
        <v>1215625</v>
      </c>
      <c r="G8562">
        <v>1029687.5</v>
      </c>
      <c r="H8562">
        <v>-103160963.97574183</v>
      </c>
      <c r="I8562">
        <v>-3.8801875584171956E-6</v>
      </c>
      <c r="J8562">
        <v>1.5847562763819651E-5</v>
      </c>
      <c r="K8562">
        <v>-40.826293495566645</v>
      </c>
      <c r="L8562">
        <v>-10118.66721463957</v>
      </c>
      <c r="M8562">
        <v>0</v>
      </c>
    </row>
    <row r="8563" spans="1:13" x14ac:dyDescent="0.15">
      <c r="A8563">
        <v>429</v>
      </c>
      <c r="B8563" t="s">
        <v>150</v>
      </c>
      <c r="C8563" t="s">
        <v>464</v>
      </c>
      <c r="D8563">
        <v>7</v>
      </c>
      <c r="E8563">
        <v>1029687.5</v>
      </c>
      <c r="F8563">
        <v>1215625</v>
      </c>
      <c r="G8563">
        <v>1122656.25</v>
      </c>
      <c r="H8563">
        <v>63438434.10941691</v>
      </c>
      <c r="I8563">
        <v>1.2064118874289066E-6</v>
      </c>
      <c r="J8563">
        <v>2.0934162209665753E-5</v>
      </c>
      <c r="K8563">
        <v>25.105970611705853</v>
      </c>
      <c r="L8563">
        <v>5550.7443048054029</v>
      </c>
      <c r="M8563">
        <v>0</v>
      </c>
    </row>
    <row r="8564" spans="1:13" x14ac:dyDescent="0.15">
      <c r="A8564">
        <v>429</v>
      </c>
      <c r="B8564" t="s">
        <v>150</v>
      </c>
      <c r="C8564" t="s">
        <v>464</v>
      </c>
      <c r="D8564">
        <v>8</v>
      </c>
      <c r="E8564">
        <v>1029687.5</v>
      </c>
      <c r="F8564">
        <v>1122656.25</v>
      </c>
      <c r="G8564">
        <v>1076171.875</v>
      </c>
      <c r="H8564">
        <v>-59316830.84955053</v>
      </c>
      <c r="I8564">
        <v>-1.5185413511063794E-6</v>
      </c>
      <c r="J8564">
        <v>1.8209208971130467E-5</v>
      </c>
      <c r="K8564">
        <v>-23.474832457557181</v>
      </c>
      <c r="L8564">
        <v>-5611.8361878348223</v>
      </c>
      <c r="M8564">
        <v>0</v>
      </c>
    </row>
    <row r="8565" spans="1:13" x14ac:dyDescent="0.15">
      <c r="A8565">
        <v>429</v>
      </c>
      <c r="B8565" t="s">
        <v>150</v>
      </c>
      <c r="C8565" t="s">
        <v>464</v>
      </c>
      <c r="D8565">
        <v>9</v>
      </c>
      <c r="E8565">
        <v>1076171.875</v>
      </c>
      <c r="F8565">
        <v>1122656.25</v>
      </c>
      <c r="G8565">
        <v>1099414.0625</v>
      </c>
      <c r="H8565">
        <v>-9362468.6644531563</v>
      </c>
      <c r="I8565">
        <v>-2.048732468125986E-7</v>
      </c>
      <c r="J8565">
        <v>1.9522877075424248E-5</v>
      </c>
      <c r="K8565">
        <v>-3.7052280126801884</v>
      </c>
      <c r="L8565">
        <v>-951.58713025404438</v>
      </c>
      <c r="M8565">
        <v>0</v>
      </c>
    </row>
    <row r="8566" spans="1:13" x14ac:dyDescent="0.15">
      <c r="A8566">
        <v>429</v>
      </c>
      <c r="B8566" t="s">
        <v>150</v>
      </c>
      <c r="C8566" t="s">
        <v>464</v>
      </c>
      <c r="D8566">
        <v>10</v>
      </c>
      <c r="E8566">
        <v>1099414.0625</v>
      </c>
      <c r="F8566">
        <v>1122656.25</v>
      </c>
      <c r="G8566">
        <v>1111035.15625</v>
      </c>
      <c r="H8566">
        <v>23971900.234412599</v>
      </c>
      <c r="I8566">
        <v>4.8811622889352704E-7</v>
      </c>
      <c r="J8566">
        <v>2.0215866551130374E-5</v>
      </c>
      <c r="K8566">
        <v>9.486958990095399</v>
      </c>
      <c r="L8566">
        <v>2057.6185145502768</v>
      </c>
      <c r="M8566">
        <v>0</v>
      </c>
    </row>
    <row r="8567" spans="1:13" x14ac:dyDescent="0.15">
      <c r="A8567">
        <v>429</v>
      </c>
      <c r="B8567" t="s">
        <v>150</v>
      </c>
      <c r="C8567" t="s">
        <v>464</v>
      </c>
      <c r="D8567">
        <v>11</v>
      </c>
      <c r="E8567">
        <v>1099414.0625</v>
      </c>
      <c r="F8567">
        <v>1111035.15625</v>
      </c>
      <c r="G8567">
        <v>1105224.609375</v>
      </c>
      <c r="H8567">
        <v>6565221.0860960921</v>
      </c>
      <c r="I8567">
        <v>1.3851482064819662E-7</v>
      </c>
      <c r="J8567">
        <v>1.9866265142885043E-5</v>
      </c>
      <c r="K8567">
        <v>2.5982080100305152</v>
      </c>
      <c r="L8567">
        <v>494.0169111696398</v>
      </c>
      <c r="M8567">
        <v>0</v>
      </c>
    </row>
    <row r="8568" spans="1:13" x14ac:dyDescent="0.15">
      <c r="A8568">
        <v>429</v>
      </c>
      <c r="B8568" t="s">
        <v>150</v>
      </c>
      <c r="C8568" t="s">
        <v>464</v>
      </c>
      <c r="D8568">
        <v>12</v>
      </c>
      <c r="E8568">
        <v>1099414.0625</v>
      </c>
      <c r="F8568">
        <v>1105224.609375</v>
      </c>
      <c r="G8568">
        <v>1102319.3359375</v>
      </c>
      <c r="H8568">
        <v>-1580170.7676317948</v>
      </c>
      <c r="I8568">
        <v>-3.3948502583974771E-8</v>
      </c>
      <c r="J8568">
        <v>1.9693801819652872E-5</v>
      </c>
      <c r="K8568">
        <v>-0.62535781991743045</v>
      </c>
      <c r="L8568">
        <v>-243.34963708931878</v>
      </c>
      <c r="M8568">
        <v>0</v>
      </c>
    </row>
    <row r="8569" spans="1:13" x14ac:dyDescent="0.15">
      <c r="A8569">
        <v>429</v>
      </c>
      <c r="B8569" t="s">
        <v>150</v>
      </c>
      <c r="C8569" t="s">
        <v>464</v>
      </c>
      <c r="D8569">
        <v>13</v>
      </c>
      <c r="E8569">
        <v>1102319.3359375</v>
      </c>
      <c r="F8569">
        <v>1105224.609375</v>
      </c>
      <c r="G8569">
        <v>1103771.97265625</v>
      </c>
      <c r="H8569">
        <v>2446803.7215729691</v>
      </c>
      <c r="I8569">
        <v>5.2091567875114106E-8</v>
      </c>
      <c r="J8569">
        <v>1.9779841890111961E-5</v>
      </c>
      <c r="K8569">
        <v>0.96833068452590931</v>
      </c>
      <c r="L8569">
        <v>121.67655840043533</v>
      </c>
      <c r="M8569">
        <v>0</v>
      </c>
    </row>
    <row r="8570" spans="1:13" x14ac:dyDescent="0.15">
      <c r="A8570">
        <v>429</v>
      </c>
      <c r="B8570" t="s">
        <v>150</v>
      </c>
      <c r="C8570" t="s">
        <v>464</v>
      </c>
      <c r="D8570">
        <v>14</v>
      </c>
      <c r="E8570">
        <v>1102319.3359375</v>
      </c>
      <c r="F8570">
        <v>1103771.97265625</v>
      </c>
      <c r="G8570">
        <v>1103045.654296875</v>
      </c>
      <c r="H8570">
        <v>421879.62779076362</v>
      </c>
      <c r="I8570">
        <v>9.0225162405905819E-9</v>
      </c>
      <c r="J8570">
        <v>1.9736772838477437E-5</v>
      </c>
      <c r="K8570">
        <v>0.16696026132555605</v>
      </c>
      <c r="L8570">
        <v>-61.753203401205873</v>
      </c>
      <c r="M8570">
        <v>0</v>
      </c>
    </row>
    <row r="8571" spans="1:13" x14ac:dyDescent="0.15">
      <c r="A8571">
        <v>429</v>
      </c>
      <c r="B8571" t="s">
        <v>150</v>
      </c>
      <c r="C8571" t="s">
        <v>464</v>
      </c>
      <c r="D8571">
        <v>15</v>
      </c>
      <c r="E8571">
        <v>1103045.654296875</v>
      </c>
      <c r="F8571">
        <v>1103771.97265625</v>
      </c>
      <c r="G8571">
        <v>1103408.8134765625</v>
      </c>
      <c r="H8571">
        <v>1431446.5967059978</v>
      </c>
      <c r="I8571">
        <v>3.0544150918451616E-8</v>
      </c>
      <c r="J8571">
        <v>1.9758294473155298E-5</v>
      </c>
      <c r="K8571">
        <v>0.56649973621893768</v>
      </c>
      <c r="L8571">
        <v>29.729487314486018</v>
      </c>
      <c r="M8571">
        <v>0</v>
      </c>
    </row>
    <row r="8572" spans="1:13" x14ac:dyDescent="0.15">
      <c r="A8572">
        <v>429</v>
      </c>
      <c r="B8572" t="s">
        <v>150</v>
      </c>
      <c r="C8572" t="s">
        <v>464</v>
      </c>
      <c r="D8572">
        <v>16</v>
      </c>
      <c r="E8572">
        <v>1103045.654296875</v>
      </c>
      <c r="F8572">
        <v>1103408.8134765625</v>
      </c>
      <c r="G8572">
        <v>1103227.2338867188</v>
      </c>
      <c r="H8572">
        <v>926027.79205034045</v>
      </c>
      <c r="I8572">
        <v>1.9781979490259455E-8</v>
      </c>
      <c r="J8572">
        <v>1.9747532301727106E-5</v>
      </c>
      <c r="K8572">
        <v>0.36647856869764084</v>
      </c>
      <c r="L8572">
        <v>-16.061916928219471</v>
      </c>
      <c r="M8572">
        <v>0</v>
      </c>
    </row>
    <row r="8573" spans="1:13" x14ac:dyDescent="0.15">
      <c r="A8573">
        <v>429</v>
      </c>
      <c r="B8573" t="s">
        <v>150</v>
      </c>
      <c r="C8573" t="s">
        <v>464</v>
      </c>
      <c r="D8573">
        <v>17</v>
      </c>
      <c r="E8573">
        <v>1103227.2338867188</v>
      </c>
      <c r="F8573">
        <v>1103408.8134765625</v>
      </c>
      <c r="G8573">
        <v>1103318.0236816406</v>
      </c>
      <c r="H8573">
        <v>1178519.8897676284</v>
      </c>
      <c r="I8573">
        <v>2.5161482066610695E-8</v>
      </c>
      <c r="J8573">
        <v>1.9752911804303457E-5</v>
      </c>
      <c r="K8573">
        <v>0.46640315343825334</v>
      </c>
      <c r="L8573">
        <v>6.8159736786541485</v>
      </c>
      <c r="M8573">
        <v>0</v>
      </c>
    </row>
    <row r="8574" spans="1:13" x14ac:dyDescent="0.15">
      <c r="A8574">
        <v>429</v>
      </c>
      <c r="B8574" t="s">
        <v>150</v>
      </c>
      <c r="C8574" t="s">
        <v>464</v>
      </c>
      <c r="D8574">
        <v>18</v>
      </c>
      <c r="E8574">
        <v>1103227.2338867188</v>
      </c>
      <c r="F8574">
        <v>1103318.0236816406</v>
      </c>
      <c r="G8574">
        <v>1103272.6287841797</v>
      </c>
      <c r="H8574">
        <v>1052268.2283784964</v>
      </c>
      <c r="I8574">
        <v>2.2472372275268281E-8</v>
      </c>
      <c r="J8574">
        <v>1.9750222694512115E-5</v>
      </c>
      <c r="K8574">
        <v>0.41643863989039959</v>
      </c>
      <c r="L8574">
        <v>-4.62300967820536</v>
      </c>
      <c r="M8574">
        <v>0</v>
      </c>
    </row>
    <row r="8575" spans="1:13" x14ac:dyDescent="0.15">
      <c r="A8575">
        <v>429</v>
      </c>
      <c r="B8575" t="s">
        <v>150</v>
      </c>
      <c r="C8575" t="s">
        <v>464</v>
      </c>
      <c r="D8575">
        <v>19</v>
      </c>
      <c r="E8575">
        <v>1103272.6287841797</v>
      </c>
      <c r="F8575">
        <v>1103318.0236816406</v>
      </c>
      <c r="G8575">
        <v>1103295.3262329102</v>
      </c>
      <c r="H8575">
        <v>1115343.9672773653</v>
      </c>
      <c r="I8575">
        <v>2.3816050350103363E-8</v>
      </c>
      <c r="J8575">
        <v>1.975156637258695E-5</v>
      </c>
      <c r="K8575">
        <v>0.44140107267011358</v>
      </c>
      <c r="L8575">
        <v>1.0920594656730738</v>
      </c>
      <c r="M8575">
        <v>0</v>
      </c>
    </row>
    <row r="8576" spans="1:13" x14ac:dyDescent="0.15">
      <c r="A8576">
        <v>429</v>
      </c>
      <c r="B8576" t="s">
        <v>150</v>
      </c>
      <c r="C8576" t="s">
        <v>464</v>
      </c>
      <c r="D8576">
        <v>20</v>
      </c>
      <c r="E8576">
        <v>1103272.6287841797</v>
      </c>
      <c r="F8576">
        <v>1103295.3262329102</v>
      </c>
      <c r="G8576">
        <v>1103283.9775085449</v>
      </c>
      <c r="H8576">
        <v>1083764.3670308376</v>
      </c>
      <c r="I8576">
        <v>2.3143369812163062E-8</v>
      </c>
      <c r="J8576">
        <v>1.975089369204901E-5</v>
      </c>
      <c r="K8576">
        <v>0.42890334117895984</v>
      </c>
      <c r="L8576">
        <v>-1.7692281294419658</v>
      </c>
      <c r="M8576">
        <v>0</v>
      </c>
    </row>
    <row r="8577" spans="1:15" x14ac:dyDescent="0.15">
      <c r="A8577">
        <v>429</v>
      </c>
      <c r="B8577" t="s">
        <v>150</v>
      </c>
      <c r="C8577" t="s">
        <v>464</v>
      </c>
      <c r="D8577">
        <v>21</v>
      </c>
      <c r="E8577">
        <v>1103283.9775085449</v>
      </c>
      <c r="F8577">
        <v>1103295.3262329102</v>
      </c>
      <c r="G8577">
        <v>1103289.6518707275</v>
      </c>
      <c r="H8577">
        <v>1099553.4704509329</v>
      </c>
      <c r="I8577">
        <v>2.34797071379851E-8</v>
      </c>
      <c r="J8577">
        <v>1.9751230029374832E-5</v>
      </c>
      <c r="K8577">
        <v>0.43515193120194801</v>
      </c>
      <c r="L8577">
        <v>-0.33864012169965035</v>
      </c>
      <c r="M8577">
        <v>0</v>
      </c>
    </row>
    <row r="8578" spans="1:15" x14ac:dyDescent="0.15">
      <c r="A8578">
        <v>429</v>
      </c>
      <c r="B8578" t="s">
        <v>150</v>
      </c>
      <c r="C8578" t="s">
        <v>465</v>
      </c>
      <c r="D8578">
        <v>21</v>
      </c>
      <c r="E8578">
        <v>1103283.9775085449</v>
      </c>
      <c r="F8578">
        <v>1103295.3262329102</v>
      </c>
      <c r="G8578">
        <v>1103289.6518707275</v>
      </c>
      <c r="H8578">
        <v>1099553.4704509329</v>
      </c>
      <c r="I8578">
        <v>2.34797071379851E-8</v>
      </c>
      <c r="J8578">
        <v>1.9751230029374832E-5</v>
      </c>
      <c r="K8578">
        <v>0.43515193120194801</v>
      </c>
      <c r="L8578">
        <v>-0.33864012169965035</v>
      </c>
      <c r="M8578">
        <v>0</v>
      </c>
      <c r="N8578" t="s">
        <v>466</v>
      </c>
      <c r="O8578" t="s">
        <v>467</v>
      </c>
    </row>
    <row r="8579" spans="1:15" x14ac:dyDescent="0.15">
      <c r="A8579">
        <v>430</v>
      </c>
      <c r="B8579" t="s">
        <v>153</v>
      </c>
      <c r="C8579" t="s">
        <v>461</v>
      </c>
      <c r="D8579">
        <v>0</v>
      </c>
      <c r="E8579">
        <v>100000</v>
      </c>
      <c r="F8579">
        <v>12000000</v>
      </c>
      <c r="G8579">
        <v>100000</v>
      </c>
      <c r="H8579">
        <v>-285904.87267619261</v>
      </c>
      <c r="I8579">
        <v>-1.518731130683204E-5</v>
      </c>
      <c r="J8579">
        <v>3.4136838974840187E-6</v>
      </c>
      <c r="K8579">
        <v>-0.11052608385666783</v>
      </c>
      <c r="L8579">
        <v>-385.90487267619261</v>
      </c>
      <c r="M8579">
        <v>0</v>
      </c>
      <c r="O8579" t="s">
        <v>462</v>
      </c>
    </row>
    <row r="8580" spans="1:15" x14ac:dyDescent="0.15">
      <c r="A8580">
        <v>430</v>
      </c>
      <c r="B8580" t="s">
        <v>153</v>
      </c>
      <c r="C8580" t="s">
        <v>461</v>
      </c>
      <c r="D8580">
        <v>0</v>
      </c>
      <c r="E8580">
        <v>100000</v>
      </c>
      <c r="F8580">
        <v>12000000</v>
      </c>
      <c r="G8580">
        <v>12000000</v>
      </c>
      <c r="H8580">
        <v>2.2572689809265999E+18</v>
      </c>
      <c r="I8580">
        <v>536.87090339900487</v>
      </c>
      <c r="J8580">
        <v>536.87092200000006</v>
      </c>
      <c r="K8580">
        <v>872622765529.11438</v>
      </c>
      <c r="L8580">
        <v>18810574840955</v>
      </c>
      <c r="M8580">
        <v>5</v>
      </c>
      <c r="O8580" t="s">
        <v>463</v>
      </c>
    </row>
    <row r="8581" spans="1:15" x14ac:dyDescent="0.15">
      <c r="A8581">
        <v>430</v>
      </c>
      <c r="B8581" t="s">
        <v>153</v>
      </c>
      <c r="C8581" t="s">
        <v>464</v>
      </c>
      <c r="D8581">
        <v>1</v>
      </c>
      <c r="E8581">
        <v>100000</v>
      </c>
      <c r="F8581">
        <v>12000000</v>
      </c>
      <c r="G8581">
        <v>6050000</v>
      </c>
      <c r="H8581">
        <v>2.2572689809265999E+18</v>
      </c>
      <c r="I8581">
        <v>536.87090339900487</v>
      </c>
      <c r="J8581">
        <v>536.87092200000006</v>
      </c>
      <c r="K8581">
        <v>872622765529.11438</v>
      </c>
      <c r="L8581">
        <v>37310231089595.867</v>
      </c>
      <c r="M8581">
        <v>5</v>
      </c>
    </row>
    <row r="8582" spans="1:15" x14ac:dyDescent="0.15">
      <c r="A8582">
        <v>430</v>
      </c>
      <c r="B8582" t="s">
        <v>153</v>
      </c>
      <c r="C8582" t="s">
        <v>464</v>
      </c>
      <c r="D8582">
        <v>2</v>
      </c>
      <c r="E8582">
        <v>100000</v>
      </c>
      <c r="F8582">
        <v>6050000</v>
      </c>
      <c r="G8582">
        <v>3075000</v>
      </c>
      <c r="H8582">
        <v>2955118305078.7993</v>
      </c>
      <c r="I8582">
        <v>5.3686825444606524E-3</v>
      </c>
      <c r="J8582">
        <v>5.3872835396649686E-3</v>
      </c>
      <c r="K8582">
        <v>1142399.744839015</v>
      </c>
      <c r="L8582">
        <v>96101308.295245513</v>
      </c>
      <c r="M8582">
        <v>0</v>
      </c>
    </row>
    <row r="8583" spans="1:15" x14ac:dyDescent="0.15">
      <c r="A8583">
        <v>430</v>
      </c>
      <c r="B8583" t="s">
        <v>153</v>
      </c>
      <c r="C8583" t="s">
        <v>464</v>
      </c>
      <c r="D8583">
        <v>3</v>
      </c>
      <c r="E8583">
        <v>100000</v>
      </c>
      <c r="F8583">
        <v>3075000</v>
      </c>
      <c r="G8583">
        <v>1587500</v>
      </c>
      <c r="H8583">
        <v>3750884369.4031038</v>
      </c>
      <c r="I8583">
        <v>3.1993292349821181E-5</v>
      </c>
      <c r="J8583">
        <v>5.0594287554137237E-5</v>
      </c>
      <c r="K8583">
        <v>1450.0297125710147</v>
      </c>
      <c r="L8583">
        <v>236176.1807498018</v>
      </c>
      <c r="M8583">
        <v>0</v>
      </c>
    </row>
    <row r="8584" spans="1:15" x14ac:dyDescent="0.15">
      <c r="A8584">
        <v>430</v>
      </c>
      <c r="B8584" t="s">
        <v>153</v>
      </c>
      <c r="C8584" t="s">
        <v>464</v>
      </c>
      <c r="D8584">
        <v>4</v>
      </c>
      <c r="E8584">
        <v>100000</v>
      </c>
      <c r="F8584">
        <v>1587500</v>
      </c>
      <c r="G8584">
        <v>843750</v>
      </c>
      <c r="H8584">
        <v>-7990204.5716168033</v>
      </c>
      <c r="I8584">
        <v>-9.5751701863177825E-6</v>
      </c>
      <c r="J8584">
        <v>9.0258250179982771E-6</v>
      </c>
      <c r="K8584">
        <v>-3.0888806204945372</v>
      </c>
      <c r="L8584">
        <v>-1046.9872084879173</v>
      </c>
      <c r="M8584">
        <v>0</v>
      </c>
    </row>
    <row r="8585" spans="1:15" x14ac:dyDescent="0.15">
      <c r="A8585">
        <v>430</v>
      </c>
      <c r="B8585" t="s">
        <v>153</v>
      </c>
      <c r="C8585" t="s">
        <v>464</v>
      </c>
      <c r="D8585">
        <v>5</v>
      </c>
      <c r="E8585">
        <v>843750</v>
      </c>
      <c r="F8585">
        <v>1587500</v>
      </c>
      <c r="G8585">
        <v>1215625</v>
      </c>
      <c r="H8585">
        <v>-59066066.437003911</v>
      </c>
      <c r="I8585">
        <v>-1.4426353486187011E-6</v>
      </c>
      <c r="J8585">
        <v>1.7158359855697358E-5</v>
      </c>
      <c r="K8585">
        <v>-22.833962048256566</v>
      </c>
      <c r="L8585">
        <v>-4958.9052081854115</v>
      </c>
      <c r="M8585">
        <v>0</v>
      </c>
    </row>
    <row r="8586" spans="1:15" x14ac:dyDescent="0.15">
      <c r="A8586">
        <v>430</v>
      </c>
      <c r="B8586" t="s">
        <v>153</v>
      </c>
      <c r="C8586" t="s">
        <v>464</v>
      </c>
      <c r="D8586">
        <v>6</v>
      </c>
      <c r="E8586">
        <v>1215625</v>
      </c>
      <c r="F8586">
        <v>1587500</v>
      </c>
      <c r="G8586">
        <v>1401562.5</v>
      </c>
      <c r="H8586">
        <v>926185505.0618006</v>
      </c>
      <c r="I8586">
        <v>1.0760019178623796E-5</v>
      </c>
      <c r="J8586">
        <v>2.9361014382939856E-5</v>
      </c>
      <c r="K8586">
        <v>358.04796134142629</v>
      </c>
      <c r="L8586">
        <v>65982.354876204277</v>
      </c>
      <c r="M8586">
        <v>0</v>
      </c>
    </row>
    <row r="8587" spans="1:15" x14ac:dyDescent="0.15">
      <c r="A8587">
        <v>430</v>
      </c>
      <c r="B8587" t="s">
        <v>153</v>
      </c>
      <c r="C8587" t="s">
        <v>464</v>
      </c>
      <c r="D8587">
        <v>7</v>
      </c>
      <c r="E8587">
        <v>1215625</v>
      </c>
      <c r="F8587">
        <v>1401562.5</v>
      </c>
      <c r="G8587">
        <v>1308593.75</v>
      </c>
      <c r="H8587">
        <v>266001483.9500474</v>
      </c>
      <c r="I8587">
        <v>3.8272546999709961E-6</v>
      </c>
      <c r="J8587">
        <v>2.2428249904287056E-5</v>
      </c>
      <c r="K8587">
        <v>102.83176374667356</v>
      </c>
      <c r="L8587">
        <v>20227.27757946631</v>
      </c>
      <c r="M8587">
        <v>0</v>
      </c>
    </row>
    <row r="8588" spans="1:15" x14ac:dyDescent="0.15">
      <c r="A8588">
        <v>430</v>
      </c>
      <c r="B8588" t="s">
        <v>153</v>
      </c>
      <c r="C8588" t="s">
        <v>464</v>
      </c>
      <c r="D8588">
        <v>8</v>
      </c>
      <c r="E8588">
        <v>1215625</v>
      </c>
      <c r="F8588">
        <v>1308593.75</v>
      </c>
      <c r="G8588">
        <v>1262109.375</v>
      </c>
      <c r="H8588">
        <v>55351053.34491574</v>
      </c>
      <c r="I8588">
        <v>1.011353030774279E-6</v>
      </c>
      <c r="J8588">
        <v>1.9612348235090339E-5</v>
      </c>
      <c r="K8588">
        <v>21.397799576797759</v>
      </c>
      <c r="L8588">
        <v>4285.5987794176508</v>
      </c>
      <c r="M8588">
        <v>0</v>
      </c>
    </row>
    <row r="8589" spans="1:15" x14ac:dyDescent="0.15">
      <c r="A8589">
        <v>430</v>
      </c>
      <c r="B8589" t="s">
        <v>153</v>
      </c>
      <c r="C8589" t="s">
        <v>464</v>
      </c>
      <c r="D8589">
        <v>9</v>
      </c>
      <c r="E8589">
        <v>1215625</v>
      </c>
      <c r="F8589">
        <v>1262109.375</v>
      </c>
      <c r="G8589">
        <v>1238867.1875</v>
      </c>
      <c r="H8589">
        <v>-12297368.313464083</v>
      </c>
      <c r="I8589">
        <v>-2.5775090896702332E-7</v>
      </c>
      <c r="J8589">
        <v>1.8343244295349036E-5</v>
      </c>
      <c r="K8589">
        <v>-4.7539587160853607</v>
      </c>
      <c r="L8589">
        <v>-1092.6300766977156</v>
      </c>
      <c r="M8589">
        <v>0</v>
      </c>
    </row>
    <row r="8590" spans="1:15" x14ac:dyDescent="0.15">
      <c r="A8590">
        <v>430</v>
      </c>
      <c r="B8590" t="s">
        <v>153</v>
      </c>
      <c r="C8590" t="s">
        <v>464</v>
      </c>
      <c r="D8590">
        <v>10</v>
      </c>
      <c r="E8590">
        <v>1238867.1875</v>
      </c>
      <c r="F8590">
        <v>1262109.375</v>
      </c>
      <c r="G8590">
        <v>1250488.28125</v>
      </c>
      <c r="H8590">
        <v>18730093.403943248</v>
      </c>
      <c r="I8590">
        <v>3.6590089406189294E-7</v>
      </c>
      <c r="J8590">
        <v>1.8966896098377953E-5</v>
      </c>
      <c r="K8590">
        <v>7.2407435900963417</v>
      </c>
      <c r="L8590">
        <v>1397.8223854461448</v>
      </c>
      <c r="M8590">
        <v>0</v>
      </c>
    </row>
    <row r="8591" spans="1:15" x14ac:dyDescent="0.15">
      <c r="A8591">
        <v>430</v>
      </c>
      <c r="B8591" t="s">
        <v>153</v>
      </c>
      <c r="C8591" t="s">
        <v>464</v>
      </c>
      <c r="D8591">
        <v>11</v>
      </c>
      <c r="E8591">
        <v>1238867.1875</v>
      </c>
      <c r="F8591">
        <v>1250488.28125</v>
      </c>
      <c r="G8591">
        <v>1244677.734375</v>
      </c>
      <c r="H8591">
        <v>2541148.7925562584</v>
      </c>
      <c r="I8591">
        <v>5.1396750664087714E-8</v>
      </c>
      <c r="J8591">
        <v>1.8652391954980147E-5</v>
      </c>
      <c r="K8591">
        <v>0.98236599435799254</v>
      </c>
      <c r="L8591">
        <v>104.16118344338069</v>
      </c>
      <c r="M8591">
        <v>0</v>
      </c>
    </row>
    <row r="8592" spans="1:15" x14ac:dyDescent="0.15">
      <c r="A8592">
        <v>430</v>
      </c>
      <c r="B8592" t="s">
        <v>153</v>
      </c>
      <c r="C8592" t="s">
        <v>464</v>
      </c>
      <c r="D8592">
        <v>12</v>
      </c>
      <c r="E8592">
        <v>1238867.1875</v>
      </c>
      <c r="F8592">
        <v>1244677.734375</v>
      </c>
      <c r="G8592">
        <v>1241772.4609375</v>
      </c>
      <c r="H8592">
        <v>-5043956.5261930469</v>
      </c>
      <c r="I8592">
        <v>-1.0384047296043967E-7</v>
      </c>
      <c r="J8592">
        <v>1.849715473135562E-5</v>
      </c>
      <c r="K8592">
        <v>-1.9499099709811345</v>
      </c>
      <c r="L8592">
        <v>-506.19007788149975</v>
      </c>
      <c r="M8592">
        <v>0</v>
      </c>
    </row>
    <row r="8593" spans="1:15" x14ac:dyDescent="0.15">
      <c r="A8593">
        <v>430</v>
      </c>
      <c r="B8593" t="s">
        <v>153</v>
      </c>
      <c r="C8593" t="s">
        <v>464</v>
      </c>
      <c r="D8593">
        <v>13</v>
      </c>
      <c r="E8593">
        <v>1241772.4609375</v>
      </c>
      <c r="F8593">
        <v>1244677.734375</v>
      </c>
      <c r="G8593">
        <v>1243225.09765625</v>
      </c>
      <c r="H8593">
        <v>-1293151.1750246927</v>
      </c>
      <c r="I8593">
        <v>-2.6386815221237807E-8</v>
      </c>
      <c r="J8593">
        <v>1.8574608389094822E-5</v>
      </c>
      <c r="K8593">
        <v>-0.49991080554965756</v>
      </c>
      <c r="L8593">
        <v>-204.01585179245208</v>
      </c>
      <c r="M8593">
        <v>0</v>
      </c>
    </row>
    <row r="8594" spans="1:15" x14ac:dyDescent="0.15">
      <c r="A8594">
        <v>430</v>
      </c>
      <c r="B8594" t="s">
        <v>153</v>
      </c>
      <c r="C8594" t="s">
        <v>464</v>
      </c>
      <c r="D8594">
        <v>14</v>
      </c>
      <c r="E8594">
        <v>1243225.09765625</v>
      </c>
      <c r="F8594">
        <v>1244677.734375</v>
      </c>
      <c r="G8594">
        <v>1243951.416015625</v>
      </c>
      <c r="H8594">
        <v>613462.63041419804</v>
      </c>
      <c r="I8594">
        <v>1.2462541557660075E-8</v>
      </c>
      <c r="J8594">
        <v>1.861345774587372E-5</v>
      </c>
      <c r="K8594">
        <v>0.23715448252917345</v>
      </c>
      <c r="L8594">
        <v>-50.684357723622504</v>
      </c>
      <c r="M8594">
        <v>0</v>
      </c>
    </row>
    <row r="8595" spans="1:15" x14ac:dyDescent="0.15">
      <c r="A8595">
        <v>430</v>
      </c>
      <c r="B8595" t="s">
        <v>153</v>
      </c>
      <c r="C8595" t="s">
        <v>464</v>
      </c>
      <c r="D8595">
        <v>15</v>
      </c>
      <c r="E8595">
        <v>1243951.416015625</v>
      </c>
      <c r="F8595">
        <v>1244677.734375</v>
      </c>
      <c r="G8595">
        <v>1244314.5751953125</v>
      </c>
      <c r="H8595">
        <v>1574747.3452736298</v>
      </c>
      <c r="I8595">
        <v>3.192067492602374E-8</v>
      </c>
      <c r="J8595">
        <v>1.8632915879242083E-5</v>
      </c>
      <c r="K8595">
        <v>0.60877121648046506</v>
      </c>
      <c r="L8595">
        <v>26.555404611125063</v>
      </c>
      <c r="M8595">
        <v>0</v>
      </c>
    </row>
    <row r="8596" spans="1:15" x14ac:dyDescent="0.15">
      <c r="A8596">
        <v>430</v>
      </c>
      <c r="B8596" t="s">
        <v>153</v>
      </c>
      <c r="C8596" t="s">
        <v>464</v>
      </c>
      <c r="D8596">
        <v>16</v>
      </c>
      <c r="E8596">
        <v>1243951.416015625</v>
      </c>
      <c r="F8596">
        <v>1244314.5751953125</v>
      </c>
      <c r="G8596">
        <v>1244132.9956054688</v>
      </c>
      <c r="H8596">
        <v>1093482.1434881063</v>
      </c>
      <c r="I8596">
        <v>2.2189693753395321E-8</v>
      </c>
      <c r="J8596">
        <v>1.8623184898069455E-5</v>
      </c>
      <c r="K8596">
        <v>0.42272206820278946</v>
      </c>
      <c r="L8596">
        <v>-12.108902557000894</v>
      </c>
      <c r="M8596">
        <v>0</v>
      </c>
    </row>
    <row r="8597" spans="1:15" x14ac:dyDescent="0.15">
      <c r="A8597">
        <v>430</v>
      </c>
      <c r="B8597" t="s">
        <v>153</v>
      </c>
      <c r="C8597" t="s">
        <v>464</v>
      </c>
      <c r="D8597">
        <v>17</v>
      </c>
      <c r="E8597">
        <v>1244132.9956054688</v>
      </c>
      <c r="F8597">
        <v>1244314.5751953125</v>
      </c>
      <c r="G8597">
        <v>1244223.7854003906</v>
      </c>
      <c r="H8597">
        <v>1333873.3349720987</v>
      </c>
      <c r="I8597">
        <v>2.7052973997128567E-8</v>
      </c>
      <c r="J8597">
        <v>1.8628048178313188E-5</v>
      </c>
      <c r="K8597">
        <v>0.51565331746644172</v>
      </c>
      <c r="L8597">
        <v>7.2052592647438338</v>
      </c>
      <c r="M8597">
        <v>0</v>
      </c>
    </row>
    <row r="8598" spans="1:15" x14ac:dyDescent="0.15">
      <c r="A8598">
        <v>430</v>
      </c>
      <c r="B8598" t="s">
        <v>153</v>
      </c>
      <c r="C8598" t="s">
        <v>464</v>
      </c>
      <c r="D8598">
        <v>18</v>
      </c>
      <c r="E8598">
        <v>1244132.9956054688</v>
      </c>
      <c r="F8598">
        <v>1244223.7854003906</v>
      </c>
      <c r="G8598">
        <v>1244178.3905029297</v>
      </c>
      <c r="H8598">
        <v>1213675.173343936</v>
      </c>
      <c r="I8598">
        <v>2.4621949503453137E-8</v>
      </c>
      <c r="J8598">
        <v>1.8625617153819513E-5</v>
      </c>
      <c r="K8598">
        <v>0.46918670090556258</v>
      </c>
      <c r="L8598">
        <v>-2.4516755307623934</v>
      </c>
      <c r="M8598">
        <v>0</v>
      </c>
    </row>
    <row r="8599" spans="1:15" x14ac:dyDescent="0.15">
      <c r="A8599">
        <v>430</v>
      </c>
      <c r="B8599" t="s">
        <v>153</v>
      </c>
      <c r="C8599" t="s">
        <v>464</v>
      </c>
      <c r="D8599">
        <v>19</v>
      </c>
      <c r="E8599">
        <v>1244178.3905029297</v>
      </c>
      <c r="F8599">
        <v>1244223.7854003906</v>
      </c>
      <c r="G8599">
        <v>1244201.0879516602</v>
      </c>
      <c r="H8599">
        <v>1273802.4989507662</v>
      </c>
      <c r="I8599">
        <v>2.5838199751276723E-8</v>
      </c>
      <c r="J8599">
        <v>1.8626833404067336E-5</v>
      </c>
      <c r="K8599">
        <v>0.49243092815461803</v>
      </c>
      <c r="L8599">
        <v>2.3791500655122468</v>
      </c>
      <c r="M8599">
        <v>0</v>
      </c>
    </row>
    <row r="8600" spans="1:15" x14ac:dyDescent="0.15">
      <c r="A8600">
        <v>430</v>
      </c>
      <c r="B8600" t="s">
        <v>153</v>
      </c>
      <c r="C8600" t="s">
        <v>464</v>
      </c>
      <c r="D8600">
        <v>20</v>
      </c>
      <c r="E8600">
        <v>1244178.3905029297</v>
      </c>
      <c r="F8600">
        <v>1244201.0879516602</v>
      </c>
      <c r="G8600">
        <v>1244189.7392272949</v>
      </c>
      <c r="H8600">
        <v>1243736.268280616</v>
      </c>
      <c r="I8600">
        <v>2.523006442869014E-8</v>
      </c>
      <c r="J8600">
        <v>1.862622526874475E-5</v>
      </c>
      <c r="K8600">
        <v>0.48080782183538234</v>
      </c>
      <c r="L8600">
        <v>-3.6447089409411167E-2</v>
      </c>
      <c r="M8600">
        <v>0</v>
      </c>
    </row>
    <row r="8601" spans="1:15" x14ac:dyDescent="0.15">
      <c r="A8601">
        <v>430</v>
      </c>
      <c r="B8601" t="s">
        <v>153</v>
      </c>
      <c r="C8601" t="s">
        <v>465</v>
      </c>
      <c r="D8601">
        <v>20</v>
      </c>
      <c r="E8601">
        <v>1244178.3905029297</v>
      </c>
      <c r="F8601">
        <v>1244201.0879516602</v>
      </c>
      <c r="G8601">
        <v>1244189.7392272949</v>
      </c>
      <c r="H8601">
        <v>1243736.268280616</v>
      </c>
      <c r="I8601">
        <v>2.523006442869014E-8</v>
      </c>
      <c r="J8601">
        <v>1.862622526874475E-5</v>
      </c>
      <c r="K8601">
        <v>0.48080782183538234</v>
      </c>
      <c r="L8601">
        <v>-3.6447089409411167E-2</v>
      </c>
      <c r="M8601">
        <v>0</v>
      </c>
      <c r="N8601" t="s">
        <v>466</v>
      </c>
      <c r="O8601" t="s">
        <v>467</v>
      </c>
    </row>
    <row r="8602" spans="1:15" x14ac:dyDescent="0.15">
      <c r="A8602">
        <v>431</v>
      </c>
      <c r="B8602" t="s">
        <v>154</v>
      </c>
      <c r="C8602" t="s">
        <v>461</v>
      </c>
      <c r="D8602">
        <v>0</v>
      </c>
      <c r="E8602">
        <v>100000</v>
      </c>
      <c r="F8602">
        <v>12000000</v>
      </c>
      <c r="G8602">
        <v>100000</v>
      </c>
      <c r="H8602">
        <v>-296434.69255550735</v>
      </c>
      <c r="I8602">
        <v>-1.4695561576486453E-5</v>
      </c>
      <c r="J8602">
        <v>3.3800827079114355E-6</v>
      </c>
      <c r="K8602">
        <v>-0.11390221196895965</v>
      </c>
      <c r="L8602">
        <v>-396.43469255550735</v>
      </c>
      <c r="M8602">
        <v>0</v>
      </c>
      <c r="O8602" t="s">
        <v>462</v>
      </c>
    </row>
    <row r="8603" spans="1:15" x14ac:dyDescent="0.15">
      <c r="A8603">
        <v>431</v>
      </c>
      <c r="B8603" t="s">
        <v>154</v>
      </c>
      <c r="C8603" t="s">
        <v>461</v>
      </c>
      <c r="D8603">
        <v>0</v>
      </c>
      <c r="E8603">
        <v>100000</v>
      </c>
      <c r="F8603">
        <v>12000000</v>
      </c>
      <c r="G8603">
        <v>12000000</v>
      </c>
      <c r="H8603">
        <v>2.3603352736888279E+18</v>
      </c>
      <c r="I8603">
        <v>536.87090392435573</v>
      </c>
      <c r="J8603">
        <v>536.87092200000006</v>
      </c>
      <c r="K8603">
        <v>906936385697.08105</v>
      </c>
      <c r="L8603">
        <v>19669460613973.566</v>
      </c>
      <c r="M8603">
        <v>5</v>
      </c>
      <c r="O8603" t="s">
        <v>463</v>
      </c>
    </row>
    <row r="8604" spans="1:15" x14ac:dyDescent="0.15">
      <c r="A8604">
        <v>431</v>
      </c>
      <c r="B8604" t="s">
        <v>154</v>
      </c>
      <c r="C8604" t="s">
        <v>464</v>
      </c>
      <c r="D8604">
        <v>1</v>
      </c>
      <c r="E8604">
        <v>100000</v>
      </c>
      <c r="F8604">
        <v>12000000</v>
      </c>
      <c r="G8604">
        <v>6050000</v>
      </c>
      <c r="H8604">
        <v>2.3603352736888279E+18</v>
      </c>
      <c r="I8604">
        <v>536.87090392435573</v>
      </c>
      <c r="J8604">
        <v>536.87092200000006</v>
      </c>
      <c r="K8604">
        <v>906936385697.08105</v>
      </c>
      <c r="L8604">
        <v>39013806176574.844</v>
      </c>
      <c r="M8604">
        <v>5</v>
      </c>
    </row>
    <row r="8605" spans="1:15" x14ac:dyDescent="0.15">
      <c r="A8605">
        <v>431</v>
      </c>
      <c r="B8605" t="s">
        <v>154</v>
      </c>
      <c r="C8605" t="s">
        <v>464</v>
      </c>
      <c r="D8605">
        <v>2</v>
      </c>
      <c r="E8605">
        <v>100000</v>
      </c>
      <c r="F8605">
        <v>6050000</v>
      </c>
      <c r="G8605">
        <v>3075000</v>
      </c>
      <c r="H8605">
        <v>2456527134219.4146</v>
      </c>
      <c r="I8605">
        <v>4.46523764401915E-3</v>
      </c>
      <c r="J8605">
        <v>4.4833132883035478E-3</v>
      </c>
      <c r="K8605">
        <v>943897.19346687978</v>
      </c>
      <c r="L8605">
        <v>79886961.275428116</v>
      </c>
      <c r="M8605">
        <v>0</v>
      </c>
    </row>
    <row r="8606" spans="1:15" x14ac:dyDescent="0.15">
      <c r="A8606">
        <v>431</v>
      </c>
      <c r="B8606" t="s">
        <v>154</v>
      </c>
      <c r="C8606" t="s">
        <v>464</v>
      </c>
      <c r="D8606">
        <v>3</v>
      </c>
      <c r="E8606">
        <v>100000</v>
      </c>
      <c r="F8606">
        <v>3075000</v>
      </c>
      <c r="G8606">
        <v>1587500</v>
      </c>
      <c r="H8606">
        <v>3365715665.8820591</v>
      </c>
      <c r="I8606">
        <v>2.8486969588557759E-5</v>
      </c>
      <c r="J8606">
        <v>4.6562613872955648E-5</v>
      </c>
      <c r="K8606">
        <v>1293.2442417506916</v>
      </c>
      <c r="L8606">
        <v>211913.58525241318</v>
      </c>
      <c r="M8606">
        <v>0</v>
      </c>
    </row>
    <row r="8607" spans="1:15" x14ac:dyDescent="0.15">
      <c r="A8607">
        <v>431</v>
      </c>
      <c r="B8607" t="s">
        <v>154</v>
      </c>
      <c r="C8607" t="s">
        <v>464</v>
      </c>
      <c r="D8607">
        <v>4</v>
      </c>
      <c r="E8607">
        <v>100000</v>
      </c>
      <c r="F8607">
        <v>1587500</v>
      </c>
      <c r="G8607">
        <v>843750</v>
      </c>
      <c r="H8607">
        <v>-7997031.2864527823</v>
      </c>
      <c r="I8607">
        <v>-9.2971703467624147E-6</v>
      </c>
      <c r="J8607">
        <v>8.7784739376354743E-6</v>
      </c>
      <c r="K8607">
        <v>-3.0727832321494719</v>
      </c>
      <c r="L8607">
        <v>-1047.796300616626</v>
      </c>
      <c r="M8607">
        <v>0</v>
      </c>
    </row>
    <row r="8608" spans="1:15" x14ac:dyDescent="0.15">
      <c r="A8608">
        <v>431</v>
      </c>
      <c r="B8608" t="s">
        <v>154</v>
      </c>
      <c r="C8608" t="s">
        <v>464</v>
      </c>
      <c r="D8608">
        <v>5</v>
      </c>
      <c r="E8608">
        <v>843750</v>
      </c>
      <c r="F8608">
        <v>1587500</v>
      </c>
      <c r="G8608">
        <v>1215625</v>
      </c>
      <c r="H8608">
        <v>-75060713.616518617</v>
      </c>
      <c r="I8608">
        <v>-1.9477465067539617E-6</v>
      </c>
      <c r="J8608">
        <v>1.6127897777643927E-5</v>
      </c>
      <c r="K8608">
        <v>-28.841365493309024</v>
      </c>
      <c r="L8608">
        <v>-6274.6602460889353</v>
      </c>
      <c r="M8608">
        <v>0</v>
      </c>
    </row>
    <row r="8609" spans="1:15" x14ac:dyDescent="0.15">
      <c r="A8609">
        <v>431</v>
      </c>
      <c r="B8609" t="s">
        <v>154</v>
      </c>
      <c r="C8609" t="s">
        <v>464</v>
      </c>
      <c r="D8609">
        <v>6</v>
      </c>
      <c r="E8609">
        <v>1215625</v>
      </c>
      <c r="F8609">
        <v>1587500</v>
      </c>
      <c r="G8609">
        <v>1401562.5</v>
      </c>
      <c r="H8609">
        <v>799152691.41915655</v>
      </c>
      <c r="I8609">
        <v>9.2364892886318829E-6</v>
      </c>
      <c r="J8609">
        <v>2.7312133573029772E-5</v>
      </c>
      <c r="K8609">
        <v>307.06682294463531</v>
      </c>
      <c r="L8609">
        <v>56918.698161455985</v>
      </c>
      <c r="M8609">
        <v>0</v>
      </c>
    </row>
    <row r="8610" spans="1:15" x14ac:dyDescent="0.15">
      <c r="A8610">
        <v>431</v>
      </c>
      <c r="B8610" t="s">
        <v>154</v>
      </c>
      <c r="C8610" t="s">
        <v>464</v>
      </c>
      <c r="D8610">
        <v>7</v>
      </c>
      <c r="E8610">
        <v>1215625</v>
      </c>
      <c r="F8610">
        <v>1401562.5</v>
      </c>
      <c r="G8610">
        <v>1308593.75</v>
      </c>
      <c r="H8610">
        <v>193757785.47059676</v>
      </c>
      <c r="I8610">
        <v>2.8958083791391729E-6</v>
      </c>
      <c r="J8610">
        <v>2.0971452663537062E-5</v>
      </c>
      <c r="K8610">
        <v>74.449586723644444</v>
      </c>
      <c r="L8610">
        <v>14706.565098648589</v>
      </c>
      <c r="M8610">
        <v>0</v>
      </c>
    </row>
    <row r="8611" spans="1:15" x14ac:dyDescent="0.15">
      <c r="A8611">
        <v>431</v>
      </c>
      <c r="B8611" t="s">
        <v>154</v>
      </c>
      <c r="C8611" t="s">
        <v>464</v>
      </c>
      <c r="D8611">
        <v>8</v>
      </c>
      <c r="E8611">
        <v>1215625</v>
      </c>
      <c r="F8611">
        <v>1308593.75</v>
      </c>
      <c r="G8611">
        <v>1262109.375</v>
      </c>
      <c r="H8611">
        <v>16236533.843675943</v>
      </c>
      <c r="I8611">
        <v>3.1093202050976938E-7</v>
      </c>
      <c r="J8611">
        <v>1.8386576304907658E-5</v>
      </c>
      <c r="K8611">
        <v>6.238733744557476</v>
      </c>
      <c r="L8611">
        <v>1186.4601250328201</v>
      </c>
      <c r="M8611">
        <v>0</v>
      </c>
    </row>
    <row r="8612" spans="1:15" x14ac:dyDescent="0.15">
      <c r="A8612">
        <v>431</v>
      </c>
      <c r="B8612" t="s">
        <v>154</v>
      </c>
      <c r="C8612" t="s">
        <v>464</v>
      </c>
      <c r="D8612">
        <v>9</v>
      </c>
      <c r="E8612">
        <v>1215625</v>
      </c>
      <c r="F8612">
        <v>1262109.375</v>
      </c>
      <c r="G8612">
        <v>1238867.1875</v>
      </c>
      <c r="H8612">
        <v>-38750794.646362841</v>
      </c>
      <c r="I8612">
        <v>-8.5641327763467899E-7</v>
      </c>
      <c r="J8612">
        <v>1.721923100676321E-5</v>
      </c>
      <c r="K8612">
        <v>-14.889624381428174</v>
      </c>
      <c r="L8612">
        <v>-3227.9216236698367</v>
      </c>
      <c r="M8612">
        <v>0</v>
      </c>
    </row>
    <row r="8613" spans="1:15" x14ac:dyDescent="0.15">
      <c r="A8613">
        <v>431</v>
      </c>
      <c r="B8613" t="s">
        <v>154</v>
      </c>
      <c r="C8613" t="s">
        <v>464</v>
      </c>
      <c r="D8613">
        <v>10</v>
      </c>
      <c r="E8613">
        <v>1238867.1875</v>
      </c>
      <c r="F8613">
        <v>1262109.375</v>
      </c>
      <c r="G8613">
        <v>1250488.28125</v>
      </c>
      <c r="H8613">
        <v>-13761649.867223112</v>
      </c>
      <c r="I8613">
        <v>-2.8257147455344807E-7</v>
      </c>
      <c r="J8613">
        <v>1.7793072809844441E-5</v>
      </c>
      <c r="K8613">
        <v>-5.2877831090082061</v>
      </c>
      <c r="L8613">
        <v>-1200.5021057427932</v>
      </c>
      <c r="M8613">
        <v>0</v>
      </c>
    </row>
    <row r="8614" spans="1:15" x14ac:dyDescent="0.15">
      <c r="A8614">
        <v>431</v>
      </c>
      <c r="B8614" t="s">
        <v>154</v>
      </c>
      <c r="C8614" t="s">
        <v>464</v>
      </c>
      <c r="D8614">
        <v>11</v>
      </c>
      <c r="E8614">
        <v>1250488.28125</v>
      </c>
      <c r="F8614">
        <v>1262109.375</v>
      </c>
      <c r="G8614">
        <v>1256298.828125</v>
      </c>
      <c r="H8614">
        <v>589222.57868336095</v>
      </c>
      <c r="I8614">
        <v>1.1678805724456601E-8</v>
      </c>
      <c r="J8614">
        <v>1.8087323090122346E-5</v>
      </c>
      <c r="K8614">
        <v>0.22640317324370576</v>
      </c>
      <c r="L8614">
        <v>-53.098533128239602</v>
      </c>
      <c r="M8614">
        <v>0</v>
      </c>
    </row>
    <row r="8615" spans="1:15" x14ac:dyDescent="0.15">
      <c r="A8615">
        <v>431</v>
      </c>
      <c r="B8615" t="s">
        <v>154</v>
      </c>
      <c r="C8615" t="s">
        <v>464</v>
      </c>
      <c r="D8615">
        <v>12</v>
      </c>
      <c r="E8615">
        <v>1256298.828125</v>
      </c>
      <c r="F8615">
        <v>1262109.375</v>
      </c>
      <c r="G8615">
        <v>1259204.1015625</v>
      </c>
      <c r="H8615">
        <v>8248101.0635840036</v>
      </c>
      <c r="I8615">
        <v>1.6067630363223568E-7</v>
      </c>
      <c r="J8615">
        <v>1.8236320588030125E-5</v>
      </c>
      <c r="K8615">
        <v>3.1692544067183697</v>
      </c>
      <c r="L8615">
        <v>555.02495213835778</v>
      </c>
      <c r="M8615">
        <v>0</v>
      </c>
    </row>
    <row r="8616" spans="1:15" x14ac:dyDescent="0.15">
      <c r="A8616">
        <v>431</v>
      </c>
      <c r="B8616" t="s">
        <v>154</v>
      </c>
      <c r="C8616" t="s">
        <v>464</v>
      </c>
      <c r="D8616">
        <v>13</v>
      </c>
      <c r="E8616">
        <v>1256298.828125</v>
      </c>
      <c r="F8616">
        <v>1259204.1015625</v>
      </c>
      <c r="G8616">
        <v>1257751.46484375</v>
      </c>
      <c r="H8616">
        <v>4377838.5357226506</v>
      </c>
      <c r="I8616">
        <v>8.6021315912826262E-8</v>
      </c>
      <c r="J8616">
        <v>1.8161665600310715E-5</v>
      </c>
      <c r="K8616">
        <v>1.6821428307295374</v>
      </c>
      <c r="L8616">
        <v>248.06864933896205</v>
      </c>
      <c r="M8616">
        <v>0</v>
      </c>
    </row>
    <row r="8617" spans="1:15" x14ac:dyDescent="0.15">
      <c r="A8617">
        <v>431</v>
      </c>
      <c r="B8617" t="s">
        <v>154</v>
      </c>
      <c r="C8617" t="s">
        <v>464</v>
      </c>
      <c r="D8617">
        <v>14</v>
      </c>
      <c r="E8617">
        <v>1256298.828125</v>
      </c>
      <c r="F8617">
        <v>1257751.46484375</v>
      </c>
      <c r="G8617">
        <v>1257025.146484375</v>
      </c>
      <c r="H8617">
        <v>2473325.7372460826</v>
      </c>
      <c r="I8617">
        <v>4.8810247284048126E-8</v>
      </c>
      <c r="J8617">
        <v>1.8124454531681937E-5</v>
      </c>
      <c r="K8617">
        <v>0.95035189695057432</v>
      </c>
      <c r="L8617">
        <v>96.760243354195012</v>
      </c>
      <c r="M8617">
        <v>0</v>
      </c>
    </row>
    <row r="8618" spans="1:15" x14ac:dyDescent="0.15">
      <c r="A8618">
        <v>431</v>
      </c>
      <c r="B8618" t="s">
        <v>154</v>
      </c>
      <c r="C8618" t="s">
        <v>464</v>
      </c>
      <c r="D8618">
        <v>15</v>
      </c>
      <c r="E8618">
        <v>1256298.828125</v>
      </c>
      <c r="F8618">
        <v>1257025.146484375</v>
      </c>
      <c r="G8618">
        <v>1256661.9873046875</v>
      </c>
      <c r="H8618">
        <v>1528813.2333742215</v>
      </c>
      <c r="I8618">
        <v>3.0236252717426684E-8</v>
      </c>
      <c r="J8618">
        <v>1.8105880537115316E-5</v>
      </c>
      <c r="K8618">
        <v>0.58743194822291034</v>
      </c>
      <c r="L8618">
        <v>21.656678471929364</v>
      </c>
      <c r="M8618">
        <v>0</v>
      </c>
    </row>
    <row r="8619" spans="1:15" x14ac:dyDescent="0.15">
      <c r="A8619">
        <v>431</v>
      </c>
      <c r="B8619" t="s">
        <v>154</v>
      </c>
      <c r="C8619" t="s">
        <v>464</v>
      </c>
      <c r="D8619">
        <v>16</v>
      </c>
      <c r="E8619">
        <v>1256298.828125</v>
      </c>
      <c r="F8619">
        <v>1256661.9873046875</v>
      </c>
      <c r="G8619">
        <v>1256480.4077148438</v>
      </c>
      <c r="H8619">
        <v>1058345.852929173</v>
      </c>
      <c r="I8619">
        <v>2.0954328757857122E-8</v>
      </c>
      <c r="J8619">
        <v>1.8096598613155746E-5</v>
      </c>
      <c r="K8619">
        <v>0.40665933071998811</v>
      </c>
      <c r="L8619">
        <v>-15.769012677723904</v>
      </c>
      <c r="M8619">
        <v>0</v>
      </c>
    </row>
    <row r="8620" spans="1:15" x14ac:dyDescent="0.15">
      <c r="A8620">
        <v>431</v>
      </c>
      <c r="B8620" t="s">
        <v>154</v>
      </c>
      <c r="C8620" t="s">
        <v>464</v>
      </c>
      <c r="D8620">
        <v>17</v>
      </c>
      <c r="E8620">
        <v>1256480.4077148438</v>
      </c>
      <c r="F8620">
        <v>1256661.9873046875</v>
      </c>
      <c r="G8620">
        <v>1256571.1975097656</v>
      </c>
      <c r="H8620">
        <v>1293459.2650812697</v>
      </c>
      <c r="I8620">
        <v>2.5595434535597962E-8</v>
      </c>
      <c r="J8620">
        <v>1.8101239718933487E-5</v>
      </c>
      <c r="K8620">
        <v>0.49699942376654993</v>
      </c>
      <c r="L8620">
        <v>2.9356130113922463</v>
      </c>
      <c r="M8620">
        <v>0</v>
      </c>
    </row>
    <row r="8621" spans="1:15" x14ac:dyDescent="0.15">
      <c r="A8621">
        <v>431</v>
      </c>
      <c r="B8621" t="s">
        <v>154</v>
      </c>
      <c r="C8621" t="s">
        <v>464</v>
      </c>
      <c r="D8621">
        <v>18</v>
      </c>
      <c r="E8621">
        <v>1256480.4077148438</v>
      </c>
      <c r="F8621">
        <v>1256571.1975097656</v>
      </c>
      <c r="G8621">
        <v>1256525.8026123047</v>
      </c>
      <c r="H8621">
        <v>1175824.6524673312</v>
      </c>
      <c r="I8621">
        <v>2.3273973416734051E-8</v>
      </c>
      <c r="J8621">
        <v>1.8098918257814623E-5</v>
      </c>
      <c r="K8621">
        <v>0.45179944239685804</v>
      </c>
      <c r="L8621">
        <v>-6.4225621135034912</v>
      </c>
      <c r="M8621">
        <v>0</v>
      </c>
    </row>
    <row r="8622" spans="1:15" x14ac:dyDescent="0.15">
      <c r="A8622">
        <v>431</v>
      </c>
      <c r="B8622" t="s">
        <v>154</v>
      </c>
      <c r="C8622" t="s">
        <v>464</v>
      </c>
      <c r="D8622">
        <v>19</v>
      </c>
      <c r="E8622">
        <v>1256525.8026123047</v>
      </c>
      <c r="F8622">
        <v>1256571.1975097656</v>
      </c>
      <c r="G8622">
        <v>1256548.5000610352</v>
      </c>
      <c r="H8622">
        <v>1234593.7643206071</v>
      </c>
      <c r="I8622">
        <v>2.4433910364106122E-8</v>
      </c>
      <c r="J8622">
        <v>1.8100078194761995E-5</v>
      </c>
      <c r="K8622">
        <v>0.47438091482112865</v>
      </c>
      <c r="L8622">
        <v>-1.7472254942297627</v>
      </c>
      <c r="M8622">
        <v>0</v>
      </c>
    </row>
    <row r="8623" spans="1:15" x14ac:dyDescent="0.15">
      <c r="A8623">
        <v>431</v>
      </c>
      <c r="B8623" t="s">
        <v>154</v>
      </c>
      <c r="C8623" t="s">
        <v>464</v>
      </c>
      <c r="D8623">
        <v>20</v>
      </c>
      <c r="E8623">
        <v>1256548.5000610352</v>
      </c>
      <c r="F8623">
        <v>1256571.1975097656</v>
      </c>
      <c r="G8623">
        <v>1256559.8487854004</v>
      </c>
      <c r="H8623">
        <v>1263985.7493900943</v>
      </c>
      <c r="I8623">
        <v>2.5013907493572367E-8</v>
      </c>
      <c r="J8623">
        <v>1.8100658191891461E-5</v>
      </c>
      <c r="K8623">
        <v>0.48567450561076392</v>
      </c>
      <c r="L8623">
        <v>0.59097070560322662</v>
      </c>
      <c r="M8623">
        <v>0</v>
      </c>
    </row>
    <row r="8624" spans="1:15" x14ac:dyDescent="0.15">
      <c r="A8624">
        <v>431</v>
      </c>
      <c r="B8624" t="s">
        <v>154</v>
      </c>
      <c r="C8624" t="s">
        <v>465</v>
      </c>
      <c r="D8624">
        <v>20</v>
      </c>
      <c r="E8624">
        <v>1256548.5000610352</v>
      </c>
      <c r="F8624">
        <v>1256571.1975097656</v>
      </c>
      <c r="G8624">
        <v>1256559.8487854004</v>
      </c>
      <c r="H8624">
        <v>1263985.7493900943</v>
      </c>
      <c r="I8624">
        <v>2.5013907493572367E-8</v>
      </c>
      <c r="J8624">
        <v>1.8100658191891461E-5</v>
      </c>
      <c r="K8624">
        <v>0.48567450561076392</v>
      </c>
      <c r="L8624">
        <v>0.59097070560322662</v>
      </c>
      <c r="M8624">
        <v>0</v>
      </c>
      <c r="N8624" t="s">
        <v>466</v>
      </c>
      <c r="O8624" t="s">
        <v>467</v>
      </c>
    </row>
    <row r="8625" spans="1:15" x14ac:dyDescent="0.15">
      <c r="A8625">
        <v>432</v>
      </c>
      <c r="B8625" t="s">
        <v>155</v>
      </c>
      <c r="C8625" t="s">
        <v>461</v>
      </c>
      <c r="D8625">
        <v>0</v>
      </c>
      <c r="E8625">
        <v>100000</v>
      </c>
      <c r="F8625">
        <v>12000000</v>
      </c>
      <c r="G8625">
        <v>100000</v>
      </c>
      <c r="H8625">
        <v>-279024.39425060916</v>
      </c>
      <c r="I8625">
        <v>-1.4851283595368645E-5</v>
      </c>
      <c r="J8625">
        <v>3.224360689029243E-6</v>
      </c>
      <c r="K8625">
        <v>-0.10656661213553505</v>
      </c>
      <c r="L8625">
        <v>-379.02439425060913</v>
      </c>
      <c r="M8625">
        <v>0</v>
      </c>
      <c r="O8625" t="s">
        <v>462</v>
      </c>
    </row>
    <row r="8626" spans="1:15" x14ac:dyDescent="0.15">
      <c r="A8626">
        <v>432</v>
      </c>
      <c r="B8626" t="s">
        <v>155</v>
      </c>
      <c r="C8626" t="s">
        <v>461</v>
      </c>
      <c r="D8626">
        <v>0</v>
      </c>
      <c r="E8626">
        <v>100000</v>
      </c>
      <c r="F8626">
        <v>12000000</v>
      </c>
      <c r="G8626">
        <v>12000000</v>
      </c>
      <c r="H8626">
        <v>2.3603352736888279E+18</v>
      </c>
      <c r="I8626">
        <v>536.87090392435573</v>
      </c>
      <c r="J8626">
        <v>536.87092200000006</v>
      </c>
      <c r="K8626">
        <v>901472913494.08655</v>
      </c>
      <c r="L8626">
        <v>19669460613973.566</v>
      </c>
      <c r="M8626">
        <v>5</v>
      </c>
      <c r="O8626" t="s">
        <v>463</v>
      </c>
    </row>
    <row r="8627" spans="1:15" x14ac:dyDescent="0.15">
      <c r="A8627">
        <v>432</v>
      </c>
      <c r="B8627" t="s">
        <v>155</v>
      </c>
      <c r="C8627" t="s">
        <v>464</v>
      </c>
      <c r="D8627">
        <v>1</v>
      </c>
      <c r="E8627">
        <v>100000</v>
      </c>
      <c r="F8627">
        <v>12000000</v>
      </c>
      <c r="G8627">
        <v>6050000</v>
      </c>
      <c r="H8627">
        <v>2.3603352736888279E+18</v>
      </c>
      <c r="I8627">
        <v>536.87090392435573</v>
      </c>
      <c r="J8627">
        <v>536.87092200000006</v>
      </c>
      <c r="K8627">
        <v>901472913494.08655</v>
      </c>
      <c r="L8627">
        <v>39013806176574.844</v>
      </c>
      <c r="M8627">
        <v>5</v>
      </c>
    </row>
    <row r="8628" spans="1:15" x14ac:dyDescent="0.15">
      <c r="A8628">
        <v>432</v>
      </c>
      <c r="B8628" t="s">
        <v>155</v>
      </c>
      <c r="C8628" t="s">
        <v>464</v>
      </c>
      <c r="D8628">
        <v>2</v>
      </c>
      <c r="E8628">
        <v>100000</v>
      </c>
      <c r="F8628">
        <v>6050000</v>
      </c>
      <c r="G8628">
        <v>3075000</v>
      </c>
      <c r="H8628">
        <v>2056623134692.6619</v>
      </c>
      <c r="I8628">
        <v>3.8758790710382018E-3</v>
      </c>
      <c r="J8628">
        <v>3.8939547153225996E-3</v>
      </c>
      <c r="K8628">
        <v>785477.41494929406</v>
      </c>
      <c r="L8628">
        <v>66881953.160736971</v>
      </c>
      <c r="M8628">
        <v>0</v>
      </c>
    </row>
    <row r="8629" spans="1:15" x14ac:dyDescent="0.15">
      <c r="A8629">
        <v>432</v>
      </c>
      <c r="B8629" t="s">
        <v>155</v>
      </c>
      <c r="C8629" t="s">
        <v>464</v>
      </c>
      <c r="D8629">
        <v>3</v>
      </c>
      <c r="E8629">
        <v>100000</v>
      </c>
      <c r="F8629">
        <v>3075000</v>
      </c>
      <c r="G8629">
        <v>1587500</v>
      </c>
      <c r="H8629">
        <v>2599674731.2335644</v>
      </c>
      <c r="I8629">
        <v>2.338579272932104E-5</v>
      </c>
      <c r="J8629">
        <v>4.1461437013718929E-5</v>
      </c>
      <c r="K8629">
        <v>992.88282483678847</v>
      </c>
      <c r="L8629">
        <v>163659.03818794107</v>
      </c>
      <c r="M8629">
        <v>0</v>
      </c>
    </row>
    <row r="8630" spans="1:15" x14ac:dyDescent="0.15">
      <c r="A8630">
        <v>432</v>
      </c>
      <c r="B8630" t="s">
        <v>155</v>
      </c>
      <c r="C8630" t="s">
        <v>464</v>
      </c>
      <c r="D8630">
        <v>4</v>
      </c>
      <c r="E8630">
        <v>100000</v>
      </c>
      <c r="F8630">
        <v>1587500</v>
      </c>
      <c r="G8630">
        <v>843750</v>
      </c>
      <c r="H8630">
        <v>-5539456.2591372682</v>
      </c>
      <c r="I8630">
        <v>-9.7460939428473057E-6</v>
      </c>
      <c r="J8630">
        <v>8.3295503415505833E-6</v>
      </c>
      <c r="K8630">
        <v>-2.1156612065934248</v>
      </c>
      <c r="L8630">
        <v>-756.5281492310836</v>
      </c>
      <c r="M8630">
        <v>0</v>
      </c>
    </row>
    <row r="8631" spans="1:15" x14ac:dyDescent="0.15">
      <c r="A8631">
        <v>432</v>
      </c>
      <c r="B8631" t="s">
        <v>155</v>
      </c>
      <c r="C8631" t="s">
        <v>464</v>
      </c>
      <c r="D8631">
        <v>5</v>
      </c>
      <c r="E8631">
        <v>843750</v>
      </c>
      <c r="F8631">
        <v>1587500</v>
      </c>
      <c r="G8631">
        <v>1215625</v>
      </c>
      <c r="H8631">
        <v>-101228665.97383758</v>
      </c>
      <c r="I8631">
        <v>-3.6547403138102014E-6</v>
      </c>
      <c r="J8631">
        <v>1.4420903970587688E-5</v>
      </c>
      <c r="K8631">
        <v>-38.661838198070143</v>
      </c>
      <c r="L8631">
        <v>-8427.293859030342</v>
      </c>
      <c r="M8631">
        <v>0</v>
      </c>
    </row>
    <row r="8632" spans="1:15" x14ac:dyDescent="0.15">
      <c r="A8632">
        <v>432</v>
      </c>
      <c r="B8632" t="s">
        <v>155</v>
      </c>
      <c r="C8632" t="s">
        <v>464</v>
      </c>
      <c r="D8632">
        <v>6</v>
      </c>
      <c r="E8632">
        <v>1215625</v>
      </c>
      <c r="F8632">
        <v>1587500</v>
      </c>
      <c r="G8632">
        <v>1401562.5</v>
      </c>
      <c r="H8632">
        <v>502708648.83677036</v>
      </c>
      <c r="I8632">
        <v>6.2976517645511607E-6</v>
      </c>
      <c r="J8632">
        <v>2.437329604894905E-5</v>
      </c>
      <c r="K8632">
        <v>191.99739772448245</v>
      </c>
      <c r="L8632">
        <v>35767.729682891084</v>
      </c>
      <c r="M8632">
        <v>0</v>
      </c>
    </row>
    <row r="8633" spans="1:15" x14ac:dyDescent="0.15">
      <c r="A8633">
        <v>432</v>
      </c>
      <c r="B8633" t="s">
        <v>155</v>
      </c>
      <c r="C8633" t="s">
        <v>464</v>
      </c>
      <c r="D8633">
        <v>7</v>
      </c>
      <c r="E8633">
        <v>1215625</v>
      </c>
      <c r="F8633">
        <v>1401562.5</v>
      </c>
      <c r="G8633">
        <v>1308593.75</v>
      </c>
      <c r="H8633">
        <v>35648713.019328788</v>
      </c>
      <c r="I8633">
        <v>6.5717399185585948E-7</v>
      </c>
      <c r="J8633">
        <v>1.8732818276253748E-5</v>
      </c>
      <c r="K8633">
        <v>13.615162873715354</v>
      </c>
      <c r="L8633">
        <v>2624.2001590890059</v>
      </c>
      <c r="M8633">
        <v>0</v>
      </c>
    </row>
    <row r="8634" spans="1:15" x14ac:dyDescent="0.15">
      <c r="A8634">
        <v>432</v>
      </c>
      <c r="B8634" t="s">
        <v>155</v>
      </c>
      <c r="C8634" t="s">
        <v>464</v>
      </c>
      <c r="D8634">
        <v>8</v>
      </c>
      <c r="E8634">
        <v>1215625</v>
      </c>
      <c r="F8634">
        <v>1308593.75</v>
      </c>
      <c r="G8634">
        <v>1262109.375</v>
      </c>
      <c r="H8634">
        <v>-66380517.801522046</v>
      </c>
      <c r="I8634">
        <v>-1.641504107126363E-6</v>
      </c>
      <c r="J8634">
        <v>1.6434140177271526E-5</v>
      </c>
      <c r="K8634">
        <v>-25.352431685801736</v>
      </c>
      <c r="L8634">
        <v>-5359.4901136458202</v>
      </c>
      <c r="M8634">
        <v>0</v>
      </c>
    </row>
    <row r="8635" spans="1:15" x14ac:dyDescent="0.15">
      <c r="A8635">
        <v>432</v>
      </c>
      <c r="B8635" t="s">
        <v>155</v>
      </c>
      <c r="C8635" t="s">
        <v>464</v>
      </c>
      <c r="D8635">
        <v>9</v>
      </c>
      <c r="E8635">
        <v>1262109.375</v>
      </c>
      <c r="F8635">
        <v>1308593.75</v>
      </c>
      <c r="G8635">
        <v>1285351.5625</v>
      </c>
      <c r="H8635">
        <v>-25054586.369067289</v>
      </c>
      <c r="I8635">
        <v>-5.306513941133215E-7</v>
      </c>
      <c r="J8635">
        <v>1.7544992890284567E-5</v>
      </c>
      <c r="K8635">
        <v>-9.5689926860322476</v>
      </c>
      <c r="L8635">
        <v>-2049.2399667166769</v>
      </c>
      <c r="M8635">
        <v>0</v>
      </c>
    </row>
    <row r="8636" spans="1:15" x14ac:dyDescent="0.15">
      <c r="A8636">
        <v>432</v>
      </c>
      <c r="B8636" t="s">
        <v>155</v>
      </c>
      <c r="C8636" t="s">
        <v>464</v>
      </c>
      <c r="D8636">
        <v>10</v>
      </c>
      <c r="E8636">
        <v>1285351.5625</v>
      </c>
      <c r="F8636">
        <v>1308593.75</v>
      </c>
      <c r="G8636">
        <v>1296972.65625</v>
      </c>
      <c r="H8636">
        <v>2700624.091787172</v>
      </c>
      <c r="I8636">
        <v>5.3268157231216686E-8</v>
      </c>
      <c r="J8636">
        <v>1.8128912441629106E-5</v>
      </c>
      <c r="K8636">
        <v>1.0314379890916541</v>
      </c>
      <c r="L8636">
        <v>108.22521421504888</v>
      </c>
      <c r="M8636">
        <v>0</v>
      </c>
    </row>
    <row r="8637" spans="1:15" x14ac:dyDescent="0.15">
      <c r="A8637">
        <v>432</v>
      </c>
      <c r="B8637" t="s">
        <v>155</v>
      </c>
      <c r="C8637" t="s">
        <v>464</v>
      </c>
      <c r="D8637">
        <v>11</v>
      </c>
      <c r="E8637">
        <v>1285351.5625</v>
      </c>
      <c r="F8637">
        <v>1296972.65625</v>
      </c>
      <c r="G8637">
        <v>1291162.109375</v>
      </c>
      <c r="H8637">
        <v>-11803813.231272152</v>
      </c>
      <c r="I8637">
        <v>-2.4114615736383342E-7</v>
      </c>
      <c r="J8637">
        <v>1.7834498127034056E-5</v>
      </c>
      <c r="K8637">
        <v>-4.5081806904936226</v>
      </c>
      <c r="L8637">
        <v>-1014.2007146558774</v>
      </c>
      <c r="M8637">
        <v>0</v>
      </c>
    </row>
    <row r="8638" spans="1:15" x14ac:dyDescent="0.15">
      <c r="A8638">
        <v>432</v>
      </c>
      <c r="B8638" t="s">
        <v>155</v>
      </c>
      <c r="C8638" t="s">
        <v>464</v>
      </c>
      <c r="D8638">
        <v>12</v>
      </c>
      <c r="E8638">
        <v>1291162.109375</v>
      </c>
      <c r="F8638">
        <v>1296972.65625</v>
      </c>
      <c r="G8638">
        <v>1294067.3828125</v>
      </c>
      <c r="H8638">
        <v>-4711088.4032310024</v>
      </c>
      <c r="I8638">
        <v>-9.4558875662524518E-8</v>
      </c>
      <c r="J8638">
        <v>1.7981085408735364E-5</v>
      </c>
      <c r="K8638">
        <v>-1.7992861590174005</v>
      </c>
      <c r="L8638">
        <v>-464.05278935259287</v>
      </c>
      <c r="M8638">
        <v>0</v>
      </c>
    </row>
    <row r="8639" spans="1:15" x14ac:dyDescent="0.15">
      <c r="A8639">
        <v>432</v>
      </c>
      <c r="B8639" t="s">
        <v>155</v>
      </c>
      <c r="C8639" t="s">
        <v>464</v>
      </c>
      <c r="D8639">
        <v>13</v>
      </c>
      <c r="E8639">
        <v>1294067.3828125</v>
      </c>
      <c r="F8639">
        <v>1296972.65625</v>
      </c>
      <c r="G8639">
        <v>1295520.01953125</v>
      </c>
      <c r="H8639">
        <v>-1045371.5588717599</v>
      </c>
      <c r="I8639">
        <v>-2.0799391363382947E-8</v>
      </c>
      <c r="J8639">
        <v>1.8054844893034506E-5</v>
      </c>
      <c r="K8639">
        <v>-0.39925435821123828</v>
      </c>
      <c r="L8639">
        <v>-180.69127015497608</v>
      </c>
      <c r="M8639">
        <v>0</v>
      </c>
    </row>
    <row r="8640" spans="1:15" x14ac:dyDescent="0.15">
      <c r="A8640">
        <v>432</v>
      </c>
      <c r="B8640" t="s">
        <v>155</v>
      </c>
      <c r="C8640" t="s">
        <v>464</v>
      </c>
      <c r="D8640">
        <v>14</v>
      </c>
      <c r="E8640">
        <v>1295520.01953125</v>
      </c>
      <c r="F8640">
        <v>1296972.65625</v>
      </c>
      <c r="G8640">
        <v>1296246.337890625</v>
      </c>
      <c r="H8640">
        <v>817567.68171323021</v>
      </c>
      <c r="I8640">
        <v>1.6196171707060468E-8</v>
      </c>
      <c r="J8640">
        <v>1.8091840456104949E-5</v>
      </c>
      <c r="K8640">
        <v>0.3122501825178397</v>
      </c>
      <c r="L8640">
        <v>-36.928062374035022</v>
      </c>
      <c r="M8640">
        <v>0</v>
      </c>
    </row>
    <row r="8641" spans="1:15" x14ac:dyDescent="0.15">
      <c r="A8641">
        <v>432</v>
      </c>
      <c r="B8641" t="s">
        <v>155</v>
      </c>
      <c r="C8641" t="s">
        <v>464</v>
      </c>
      <c r="D8641">
        <v>15</v>
      </c>
      <c r="E8641">
        <v>1296246.337890625</v>
      </c>
      <c r="F8641">
        <v>1296972.65625</v>
      </c>
      <c r="G8641">
        <v>1296609.4970703125</v>
      </c>
      <c r="H8641">
        <v>1756604.6923083358</v>
      </c>
      <c r="I8641">
        <v>3.4723167671934862E-8</v>
      </c>
      <c r="J8641">
        <v>1.8110367452069824E-5</v>
      </c>
      <c r="K8641">
        <v>0.67089263440010005</v>
      </c>
      <c r="L8641">
        <v>35.476772017896046</v>
      </c>
      <c r="M8641">
        <v>0</v>
      </c>
    </row>
    <row r="8642" spans="1:15" x14ac:dyDescent="0.15">
      <c r="A8642">
        <v>432</v>
      </c>
      <c r="B8642" t="s">
        <v>155</v>
      </c>
      <c r="C8642" t="s">
        <v>464</v>
      </c>
      <c r="D8642">
        <v>16</v>
      </c>
      <c r="E8642">
        <v>1296246.337890625</v>
      </c>
      <c r="F8642">
        <v>1296609.4970703125</v>
      </c>
      <c r="G8642">
        <v>1296427.9174804688</v>
      </c>
      <c r="H8642">
        <v>1286377.88314929</v>
      </c>
      <c r="I8642">
        <v>2.5455722581024061E-8</v>
      </c>
      <c r="J8642">
        <v>1.8101100006978913E-5</v>
      </c>
      <c r="K8642">
        <v>0.49130088894728147</v>
      </c>
      <c r="L8642">
        <v>-0.77520965073865489</v>
      </c>
      <c r="M8642">
        <v>0</v>
      </c>
    </row>
    <row r="8643" spans="1:15" x14ac:dyDescent="0.15">
      <c r="A8643">
        <v>432</v>
      </c>
      <c r="B8643" t="s">
        <v>155</v>
      </c>
      <c r="C8643" t="s">
        <v>465</v>
      </c>
      <c r="D8643">
        <v>16</v>
      </c>
      <c r="E8643">
        <v>1296246.337890625</v>
      </c>
      <c r="F8643">
        <v>1296609.4970703125</v>
      </c>
      <c r="G8643">
        <v>1296427.9174804688</v>
      </c>
      <c r="H8643">
        <v>1286377.88314929</v>
      </c>
      <c r="I8643">
        <v>2.5455722581024061E-8</v>
      </c>
      <c r="J8643">
        <v>1.8101100006978913E-5</v>
      </c>
      <c r="K8643">
        <v>0.49130088894728147</v>
      </c>
      <c r="L8643">
        <v>-0.77520965073865489</v>
      </c>
      <c r="M8643">
        <v>0</v>
      </c>
      <c r="N8643" t="s">
        <v>466</v>
      </c>
      <c r="O8643" t="s">
        <v>467</v>
      </c>
    </row>
    <row r="8644" spans="1:15" x14ac:dyDescent="0.15">
      <c r="A8644">
        <v>433</v>
      </c>
      <c r="B8644" t="s">
        <v>425</v>
      </c>
      <c r="C8644" t="s">
        <v>461</v>
      </c>
      <c r="D8644">
        <v>0</v>
      </c>
      <c r="E8644">
        <v>100000</v>
      </c>
      <c r="F8644">
        <v>12000000</v>
      </c>
      <c r="G8644">
        <v>100000</v>
      </c>
      <c r="H8644">
        <v>-10376.826474191736</v>
      </c>
      <c r="I8644">
        <v>-3.5119346006506148E-5</v>
      </c>
      <c r="J8644">
        <v>-1.5909289287439106E-5</v>
      </c>
      <c r="K8644">
        <v>-2.0305169422521136E-3</v>
      </c>
      <c r="L8644">
        <v>-110.37682647419173</v>
      </c>
      <c r="M8644">
        <v>0</v>
      </c>
      <c r="O8644" t="s">
        <v>462</v>
      </c>
    </row>
    <row r="8645" spans="1:15" x14ac:dyDescent="0.15">
      <c r="A8645">
        <v>433</v>
      </c>
      <c r="B8645" t="s">
        <v>425</v>
      </c>
      <c r="C8645" t="s">
        <v>461</v>
      </c>
      <c r="D8645">
        <v>0</v>
      </c>
      <c r="E8645">
        <v>100000</v>
      </c>
      <c r="F8645">
        <v>12000000</v>
      </c>
      <c r="G8645">
        <v>12000000</v>
      </c>
      <c r="H8645">
        <v>2.1160413949722739E+18</v>
      </c>
      <c r="I8645">
        <v>530.06592404810624</v>
      </c>
      <c r="J8645">
        <v>530.06594325816297</v>
      </c>
      <c r="K8645">
        <v>414062807514.82556</v>
      </c>
      <c r="L8645">
        <v>17633678291335.617</v>
      </c>
      <c r="M8645">
        <v>0</v>
      </c>
      <c r="O8645" t="s">
        <v>463</v>
      </c>
    </row>
    <row r="8646" spans="1:15" x14ac:dyDescent="0.15">
      <c r="A8646">
        <v>433</v>
      </c>
      <c r="B8646" t="s">
        <v>425</v>
      </c>
      <c r="C8646" t="s">
        <v>464</v>
      </c>
      <c r="D8646">
        <v>1</v>
      </c>
      <c r="E8646">
        <v>100000</v>
      </c>
      <c r="F8646">
        <v>12000000</v>
      </c>
      <c r="G8646">
        <v>6050000</v>
      </c>
      <c r="H8646">
        <v>-173104.19757054633</v>
      </c>
      <c r="I8646">
        <v>-1.7143573232049615E-5</v>
      </c>
      <c r="J8646">
        <v>2.0664834870174277E-6</v>
      </c>
      <c r="K8646">
        <v>-3.3872688033874977E-2</v>
      </c>
      <c r="L8646">
        <v>-102.86122640612473</v>
      </c>
      <c r="M8646">
        <v>0</v>
      </c>
    </row>
    <row r="8647" spans="1:15" x14ac:dyDescent="0.15">
      <c r="A8647">
        <v>433</v>
      </c>
      <c r="B8647" t="s">
        <v>425</v>
      </c>
      <c r="C8647" t="s">
        <v>464</v>
      </c>
      <c r="D8647">
        <v>2</v>
      </c>
      <c r="E8647">
        <v>6050000</v>
      </c>
      <c r="F8647">
        <v>12000000</v>
      </c>
      <c r="G8647">
        <v>9025000</v>
      </c>
      <c r="H8647">
        <v>2752999101538.915</v>
      </c>
      <c r="I8647">
        <v>5.2867140438222753E-3</v>
      </c>
      <c r="J8647">
        <v>5.3059241005413427E-3</v>
      </c>
      <c r="K8647">
        <v>538701.43550945586</v>
      </c>
      <c r="L8647">
        <v>30504045.169406261</v>
      </c>
      <c r="M8647">
        <v>0</v>
      </c>
    </row>
    <row r="8648" spans="1:15" x14ac:dyDescent="0.15">
      <c r="A8648">
        <v>433</v>
      </c>
      <c r="B8648" t="s">
        <v>425</v>
      </c>
      <c r="C8648" t="s">
        <v>464</v>
      </c>
      <c r="D8648">
        <v>3</v>
      </c>
      <c r="E8648">
        <v>6050000</v>
      </c>
      <c r="F8648">
        <v>9025000</v>
      </c>
      <c r="G8648">
        <v>7537500</v>
      </c>
      <c r="H8648">
        <v>1109182784.5032389</v>
      </c>
      <c r="I8648">
        <v>1.2907935828829984E-5</v>
      </c>
      <c r="J8648">
        <v>3.2117992547897026E-5</v>
      </c>
      <c r="K8648">
        <v>217.04270005764258</v>
      </c>
      <c r="L8648">
        <v>14615.526162563701</v>
      </c>
      <c r="M8648">
        <v>0</v>
      </c>
    </row>
    <row r="8649" spans="1:15" x14ac:dyDescent="0.15">
      <c r="A8649">
        <v>433</v>
      </c>
      <c r="B8649" t="s">
        <v>425</v>
      </c>
      <c r="C8649" t="s">
        <v>464</v>
      </c>
      <c r="D8649">
        <v>4</v>
      </c>
      <c r="E8649">
        <v>6050000</v>
      </c>
      <c r="F8649">
        <v>7537500</v>
      </c>
      <c r="G8649">
        <v>6793750</v>
      </c>
      <c r="H8649">
        <v>-983904.585034466</v>
      </c>
      <c r="I8649">
        <v>-1.2931222308818075E-5</v>
      </c>
      <c r="J8649">
        <v>6.2788344102489676E-6</v>
      </c>
      <c r="K8649">
        <v>-0.19252850902352905</v>
      </c>
      <c r="L8649">
        <v>-114.48249619185967</v>
      </c>
      <c r="M8649">
        <v>0</v>
      </c>
    </row>
    <row r="8650" spans="1:15" x14ac:dyDescent="0.15">
      <c r="A8650">
        <v>433</v>
      </c>
      <c r="B8650" t="s">
        <v>425</v>
      </c>
      <c r="C8650" t="s">
        <v>464</v>
      </c>
      <c r="D8650">
        <v>5</v>
      </c>
      <c r="E8650">
        <v>6793750</v>
      </c>
      <c r="F8650">
        <v>7537500</v>
      </c>
      <c r="G8650">
        <v>7165625</v>
      </c>
      <c r="H8650">
        <v>-36110042.160261214</v>
      </c>
      <c r="I8650">
        <v>-7.8832826101625403E-6</v>
      </c>
      <c r="J8650">
        <v>1.1326774108904502E-5</v>
      </c>
      <c r="K8650">
        <v>-7.0659418439932677</v>
      </c>
      <c r="L8650">
        <v>-603.93429966347969</v>
      </c>
      <c r="M8650">
        <v>0</v>
      </c>
    </row>
    <row r="8651" spans="1:15" x14ac:dyDescent="0.15">
      <c r="A8651">
        <v>433</v>
      </c>
      <c r="B8651" t="s">
        <v>425</v>
      </c>
      <c r="C8651" t="s">
        <v>464</v>
      </c>
      <c r="D8651">
        <v>6</v>
      </c>
      <c r="E8651">
        <v>7165625</v>
      </c>
      <c r="F8651">
        <v>7537500</v>
      </c>
      <c r="G8651">
        <v>7351562.5</v>
      </c>
      <c r="H8651">
        <v>-71612182.304965392</v>
      </c>
      <c r="I8651">
        <v>-1.904008003131104E-6</v>
      </c>
      <c r="J8651">
        <v>1.7306048715935938E-5</v>
      </c>
      <c r="K8651">
        <v>-14.012930620313316</v>
      </c>
      <c r="L8651">
        <v>-1074.1083246584028</v>
      </c>
      <c r="M8651">
        <v>0</v>
      </c>
    </row>
    <row r="8652" spans="1:15" x14ac:dyDescent="0.15">
      <c r="A8652">
        <v>433</v>
      </c>
      <c r="B8652" t="s">
        <v>425</v>
      </c>
      <c r="C8652" t="s">
        <v>464</v>
      </c>
      <c r="D8652">
        <v>7</v>
      </c>
      <c r="E8652">
        <v>7351562.5</v>
      </c>
      <c r="F8652">
        <v>7537500</v>
      </c>
      <c r="G8652">
        <v>7444531.25</v>
      </c>
      <c r="H8652">
        <v>300835781.68643594</v>
      </c>
      <c r="I8652">
        <v>4.3544678515486427E-6</v>
      </c>
      <c r="J8652">
        <v>2.3564524570615685E-5</v>
      </c>
      <c r="K8652">
        <v>58.866952537870823</v>
      </c>
      <c r="L8652">
        <v>3941.0305442190997</v>
      </c>
      <c r="M8652">
        <v>0</v>
      </c>
    </row>
    <row r="8653" spans="1:15" x14ac:dyDescent="0.15">
      <c r="A8653">
        <v>433</v>
      </c>
      <c r="B8653" t="s">
        <v>425</v>
      </c>
      <c r="C8653" t="s">
        <v>464</v>
      </c>
      <c r="D8653">
        <v>8</v>
      </c>
      <c r="E8653">
        <v>7351562.5</v>
      </c>
      <c r="F8653">
        <v>7444531.25</v>
      </c>
      <c r="G8653">
        <v>7398046.875</v>
      </c>
      <c r="H8653">
        <v>51897733.541858204</v>
      </c>
      <c r="I8653">
        <v>9.8166073827480623E-7</v>
      </c>
      <c r="J8653">
        <v>2.0191717457341848E-5</v>
      </c>
      <c r="K8653">
        <v>10.155246161561838</v>
      </c>
      <c r="L8653">
        <v>601.50587606081103</v>
      </c>
      <c r="M8653">
        <v>0</v>
      </c>
    </row>
    <row r="8654" spans="1:15" x14ac:dyDescent="0.15">
      <c r="A8654">
        <v>433</v>
      </c>
      <c r="B8654" t="s">
        <v>425</v>
      </c>
      <c r="C8654" t="s">
        <v>464</v>
      </c>
      <c r="D8654">
        <v>9</v>
      </c>
      <c r="E8654">
        <v>7351562.5</v>
      </c>
      <c r="F8654">
        <v>7398046.875</v>
      </c>
      <c r="G8654">
        <v>7374804.6875</v>
      </c>
      <c r="H8654">
        <v>-23322826.940505262</v>
      </c>
      <c r="I8654">
        <v>-5.1731875522407797E-7</v>
      </c>
      <c r="J8654">
        <v>1.8692737963842964E-5</v>
      </c>
      <c r="K8654">
        <v>-4.5637647850903944</v>
      </c>
      <c r="L8654">
        <v>-416.25009649457598</v>
      </c>
      <c r="M8654">
        <v>0</v>
      </c>
    </row>
    <row r="8655" spans="1:15" x14ac:dyDescent="0.15">
      <c r="A8655">
        <v>433</v>
      </c>
      <c r="B8655" t="s">
        <v>425</v>
      </c>
      <c r="C8655" t="s">
        <v>464</v>
      </c>
      <c r="D8655">
        <v>10</v>
      </c>
      <c r="E8655">
        <v>7374804.6875</v>
      </c>
      <c r="F8655">
        <v>7398046.875</v>
      </c>
      <c r="G8655">
        <v>7386425.78125</v>
      </c>
      <c r="H8655">
        <v>10647031.860321464</v>
      </c>
      <c r="I8655">
        <v>2.1756308211747749E-7</v>
      </c>
      <c r="J8655">
        <v>1.942761980118452E-5</v>
      </c>
      <c r="K8655">
        <v>2.0833901993879782</v>
      </c>
      <c r="L8655">
        <v>44.143218596311051</v>
      </c>
      <c r="M8655">
        <v>0</v>
      </c>
    </row>
    <row r="8656" spans="1:15" x14ac:dyDescent="0.15">
      <c r="A8656">
        <v>433</v>
      </c>
      <c r="B8656" t="s">
        <v>425</v>
      </c>
      <c r="C8656" t="s">
        <v>464</v>
      </c>
      <c r="D8656">
        <v>11</v>
      </c>
      <c r="E8656">
        <v>7374804.6875</v>
      </c>
      <c r="F8656">
        <v>7386425.78125</v>
      </c>
      <c r="G8656">
        <v>7380615.234375</v>
      </c>
      <c r="H8656">
        <v>-7212718.5780581459</v>
      </c>
      <c r="I8656">
        <v>-1.5345791884161566E-7</v>
      </c>
      <c r="J8656">
        <v>1.9056598800225426E-5</v>
      </c>
      <c r="K8656">
        <v>-1.4113705484878891</v>
      </c>
      <c r="L8656">
        <v>-197.72516719832677</v>
      </c>
      <c r="M8656">
        <v>0</v>
      </c>
    </row>
    <row r="8657" spans="1:15" x14ac:dyDescent="0.15">
      <c r="A8657">
        <v>433</v>
      </c>
      <c r="B8657" t="s">
        <v>425</v>
      </c>
      <c r="C8657" t="s">
        <v>464</v>
      </c>
      <c r="D8657">
        <v>12</v>
      </c>
      <c r="E8657">
        <v>7380615.234375</v>
      </c>
      <c r="F8657">
        <v>7386425.78125</v>
      </c>
      <c r="G8657">
        <v>7383520.5078125</v>
      </c>
      <c r="H8657">
        <v>1494030.5314072671</v>
      </c>
      <c r="I8657">
        <v>3.1146994278535362E-8</v>
      </c>
      <c r="J8657">
        <v>1.9241203713345578E-5</v>
      </c>
      <c r="K8657">
        <v>0.29234894828485408</v>
      </c>
      <c r="L8657">
        <v>-79.765336470232128</v>
      </c>
      <c r="M8657">
        <v>0</v>
      </c>
    </row>
    <row r="8658" spans="1:15" x14ac:dyDescent="0.15">
      <c r="A8658">
        <v>433</v>
      </c>
      <c r="B8658" t="s">
        <v>425</v>
      </c>
      <c r="C8658" t="s">
        <v>464</v>
      </c>
      <c r="D8658">
        <v>13</v>
      </c>
      <c r="E8658">
        <v>7383520.5078125</v>
      </c>
      <c r="F8658">
        <v>7386425.78125</v>
      </c>
      <c r="G8658">
        <v>7384973.14453125</v>
      </c>
      <c r="H8658">
        <v>6014257.3926113285</v>
      </c>
      <c r="I8658">
        <v>1.2412869241577428E-7</v>
      </c>
      <c r="J8658">
        <v>1.9334185411482816E-5</v>
      </c>
      <c r="K8658">
        <v>1.1768580269830076</v>
      </c>
      <c r="L8658">
        <v>-18.560876594858971</v>
      </c>
      <c r="M8658">
        <v>0</v>
      </c>
    </row>
    <row r="8659" spans="1:15" x14ac:dyDescent="0.15">
      <c r="A8659">
        <v>433</v>
      </c>
      <c r="B8659" t="s">
        <v>425</v>
      </c>
      <c r="C8659" t="s">
        <v>464</v>
      </c>
      <c r="D8659">
        <v>14</v>
      </c>
      <c r="E8659">
        <v>7384973.14453125</v>
      </c>
      <c r="F8659">
        <v>7386425.78125</v>
      </c>
      <c r="G8659">
        <v>7385699.462890625</v>
      </c>
      <c r="H8659">
        <v>8316497.9396840008</v>
      </c>
      <c r="I8659">
        <v>1.7078896756352215E-7</v>
      </c>
      <c r="J8659">
        <v>1.9380845686630564E-5</v>
      </c>
      <c r="K8659">
        <v>1.6273559174119749</v>
      </c>
      <c r="L8659">
        <v>12.602712599804036</v>
      </c>
      <c r="M8659">
        <v>0</v>
      </c>
    </row>
    <row r="8660" spans="1:15" x14ac:dyDescent="0.15">
      <c r="A8660">
        <v>433</v>
      </c>
      <c r="B8660" t="s">
        <v>425</v>
      </c>
      <c r="C8660" t="s">
        <v>464</v>
      </c>
      <c r="D8660">
        <v>15</v>
      </c>
      <c r="E8660">
        <v>7384973.14453125</v>
      </c>
      <c r="F8660">
        <v>7385699.462890625</v>
      </c>
      <c r="G8660">
        <v>7385336.3037109375</v>
      </c>
      <c r="H8660">
        <v>7161849.6248295316</v>
      </c>
      <c r="I8660">
        <v>1.4744461751389491E-7</v>
      </c>
      <c r="J8660">
        <v>1.9357501336580937E-5</v>
      </c>
      <c r="K8660">
        <v>1.4014166120293559</v>
      </c>
      <c r="L8660">
        <v>-3.0260866897707781</v>
      </c>
      <c r="M8660">
        <v>0</v>
      </c>
    </row>
    <row r="8661" spans="1:15" x14ac:dyDescent="0.15">
      <c r="A8661">
        <v>433</v>
      </c>
      <c r="B8661" t="s">
        <v>425</v>
      </c>
      <c r="C8661" t="s">
        <v>464</v>
      </c>
      <c r="D8661">
        <v>16</v>
      </c>
      <c r="E8661">
        <v>7385336.3037109375</v>
      </c>
      <c r="F8661">
        <v>7385699.462890625</v>
      </c>
      <c r="G8661">
        <v>7385517.8833007813</v>
      </c>
      <c r="H8661">
        <v>7738213.4278193479</v>
      </c>
      <c r="I8661">
        <v>1.5911167508918239E-7</v>
      </c>
      <c r="J8661">
        <v>1.9369168394156225E-5</v>
      </c>
      <c r="K8661">
        <v>1.5141983444580884</v>
      </c>
      <c r="L8661">
        <v>4.7755018685424648</v>
      </c>
      <c r="M8661">
        <v>0</v>
      </c>
    </row>
    <row r="8662" spans="1:15" x14ac:dyDescent="0.15">
      <c r="A8662">
        <v>433</v>
      </c>
      <c r="B8662" t="s">
        <v>425</v>
      </c>
      <c r="C8662" t="s">
        <v>464</v>
      </c>
      <c r="D8662">
        <v>17</v>
      </c>
      <c r="E8662">
        <v>7385336.3037109375</v>
      </c>
      <c r="F8662">
        <v>7385517.8833007813</v>
      </c>
      <c r="G8662">
        <v>7385427.0935058594</v>
      </c>
      <c r="H8662">
        <v>7449849.5222615553</v>
      </c>
      <c r="I8662">
        <v>1.5327803882435876E-7</v>
      </c>
      <c r="J8662">
        <v>1.9363334757891401E-5</v>
      </c>
      <c r="K8662">
        <v>1.4577718640475934</v>
      </c>
      <c r="L8662">
        <v>0.87229117476961826</v>
      </c>
      <c r="M8662">
        <v>0</v>
      </c>
    </row>
    <row r="8663" spans="1:15" x14ac:dyDescent="0.15">
      <c r="A8663">
        <v>433</v>
      </c>
      <c r="B8663" t="s">
        <v>425</v>
      </c>
      <c r="C8663" t="s">
        <v>465</v>
      </c>
      <c r="D8663">
        <v>17</v>
      </c>
      <c r="E8663">
        <v>7385336.3037109375</v>
      </c>
      <c r="F8663">
        <v>7385517.8833007813</v>
      </c>
      <c r="G8663">
        <v>7385427.0935058594</v>
      </c>
      <c r="H8663">
        <v>7449849.5222615553</v>
      </c>
      <c r="I8663">
        <v>1.5327803882435876E-7</v>
      </c>
      <c r="J8663">
        <v>1.9363334757891401E-5</v>
      </c>
      <c r="K8663">
        <v>1.4577718640475934</v>
      </c>
      <c r="L8663">
        <v>0.87229117476961826</v>
      </c>
      <c r="M8663">
        <v>0</v>
      </c>
      <c r="N8663" t="s">
        <v>466</v>
      </c>
      <c r="O8663" t="s">
        <v>467</v>
      </c>
    </row>
    <row r="8664" spans="1:15" x14ac:dyDescent="0.15">
      <c r="A8664">
        <v>434</v>
      </c>
      <c r="B8664" t="s">
        <v>426</v>
      </c>
      <c r="C8664" t="s">
        <v>461</v>
      </c>
      <c r="D8664">
        <v>0</v>
      </c>
      <c r="E8664">
        <v>100000</v>
      </c>
      <c r="F8664">
        <v>12000000</v>
      </c>
      <c r="G8664">
        <v>100000</v>
      </c>
      <c r="H8664">
        <v>-10360.746157649075</v>
      </c>
      <c r="I8664">
        <v>-3.4882904122126839E-5</v>
      </c>
      <c r="J8664">
        <v>-1.5838010452429032E-5</v>
      </c>
      <c r="K8664">
        <v>-2.0273703776200599E-3</v>
      </c>
      <c r="L8664">
        <v>-110.36074615764907</v>
      </c>
      <c r="M8664">
        <v>0</v>
      </c>
      <c r="O8664" t="s">
        <v>462</v>
      </c>
    </row>
    <row r="8665" spans="1:15" x14ac:dyDescent="0.15">
      <c r="A8665">
        <v>434</v>
      </c>
      <c r="B8665" t="s">
        <v>426</v>
      </c>
      <c r="C8665" t="s">
        <v>461</v>
      </c>
      <c r="D8665">
        <v>0</v>
      </c>
      <c r="E8665">
        <v>100000</v>
      </c>
      <c r="F8665">
        <v>12000000</v>
      </c>
      <c r="G8665">
        <v>12000000</v>
      </c>
      <c r="H8665">
        <v>1.5433519105072276E+18</v>
      </c>
      <c r="I8665">
        <v>396.12710881915257</v>
      </c>
      <c r="J8665">
        <v>396.12712786404626</v>
      </c>
      <c r="K8665">
        <v>302000058489.57684</v>
      </c>
      <c r="L8665">
        <v>12861265920793.564</v>
      </c>
      <c r="M8665">
        <v>0</v>
      </c>
      <c r="O8665" t="s">
        <v>463</v>
      </c>
    </row>
    <row r="8666" spans="1:15" x14ac:dyDescent="0.15">
      <c r="A8666">
        <v>434</v>
      </c>
      <c r="B8666" t="s">
        <v>426</v>
      </c>
      <c r="C8666" t="s">
        <v>464</v>
      </c>
      <c r="D8666">
        <v>1</v>
      </c>
      <c r="E8666">
        <v>100000</v>
      </c>
      <c r="F8666">
        <v>12000000</v>
      </c>
      <c r="G8666">
        <v>6050000</v>
      </c>
      <c r="H8666">
        <v>-168748.59745194766</v>
      </c>
      <c r="I8666">
        <v>-1.7091772358896443E-5</v>
      </c>
      <c r="J8666">
        <v>1.9531213108013584E-6</v>
      </c>
      <c r="K8666">
        <v>-3.302039279153994E-2</v>
      </c>
      <c r="L8666">
        <v>-102.78923301573467</v>
      </c>
      <c r="M8666">
        <v>0</v>
      </c>
    </row>
    <row r="8667" spans="1:15" x14ac:dyDescent="0.15">
      <c r="A8667">
        <v>434</v>
      </c>
      <c r="B8667" t="s">
        <v>426</v>
      </c>
      <c r="C8667" t="s">
        <v>464</v>
      </c>
      <c r="D8667">
        <v>2</v>
      </c>
      <c r="E8667">
        <v>6050000</v>
      </c>
      <c r="F8667">
        <v>12000000</v>
      </c>
      <c r="G8667">
        <v>9025000</v>
      </c>
      <c r="H8667">
        <v>2224995540257.8213</v>
      </c>
      <c r="I8667">
        <v>4.4112300104972978E-3</v>
      </c>
      <c r="J8667">
        <v>4.4302749041669953E-3</v>
      </c>
      <c r="K8667">
        <v>435382.73981600959</v>
      </c>
      <c r="L8667">
        <v>24653590.196762562</v>
      </c>
      <c r="M8667">
        <v>0</v>
      </c>
    </row>
    <row r="8668" spans="1:15" x14ac:dyDescent="0.15">
      <c r="A8668">
        <v>434</v>
      </c>
      <c r="B8668" t="s">
        <v>426</v>
      </c>
      <c r="C8668" t="s">
        <v>464</v>
      </c>
      <c r="D8668">
        <v>3</v>
      </c>
      <c r="E8668">
        <v>6050000</v>
      </c>
      <c r="F8668">
        <v>9025000</v>
      </c>
      <c r="G8668">
        <v>7537500</v>
      </c>
      <c r="H8668">
        <v>701708840.45449388</v>
      </c>
      <c r="I8668">
        <v>8.8238424474153422E-6</v>
      </c>
      <c r="J8668">
        <v>2.7868736117113145E-5</v>
      </c>
      <c r="K8668">
        <v>137.30900219008598</v>
      </c>
      <c r="L8668">
        <v>9209.5700226135177</v>
      </c>
      <c r="M8668">
        <v>0</v>
      </c>
    </row>
    <row r="8669" spans="1:15" x14ac:dyDescent="0.15">
      <c r="A8669">
        <v>434</v>
      </c>
      <c r="B8669" t="s">
        <v>426</v>
      </c>
      <c r="C8669" t="s">
        <v>464</v>
      </c>
      <c r="D8669">
        <v>4</v>
      </c>
      <c r="E8669">
        <v>6050000</v>
      </c>
      <c r="F8669">
        <v>7537500</v>
      </c>
      <c r="G8669">
        <v>6793750</v>
      </c>
      <c r="H8669">
        <v>-826263.06375737651</v>
      </c>
      <c r="I8669">
        <v>-1.3143707865666913E-5</v>
      </c>
      <c r="J8669">
        <v>5.9011858040308889E-6</v>
      </c>
      <c r="K8669">
        <v>-0.16168152699567742</v>
      </c>
      <c r="L8669">
        <v>-112.16210581427602</v>
      </c>
      <c r="M8669">
        <v>0</v>
      </c>
    </row>
    <row r="8670" spans="1:15" x14ac:dyDescent="0.15">
      <c r="A8670">
        <v>434</v>
      </c>
      <c r="B8670" t="s">
        <v>426</v>
      </c>
      <c r="C8670" t="s">
        <v>464</v>
      </c>
      <c r="D8670">
        <v>5</v>
      </c>
      <c r="E8670">
        <v>6793750</v>
      </c>
      <c r="F8670">
        <v>7537500</v>
      </c>
      <c r="G8670">
        <v>7165625</v>
      </c>
      <c r="H8670">
        <v>-22878580.808921482</v>
      </c>
      <c r="I8670">
        <v>-8.4547994613653105E-6</v>
      </c>
      <c r="J8670">
        <v>1.0590094208332492E-5</v>
      </c>
      <c r="K8670">
        <v>-4.476835578077603</v>
      </c>
      <c r="L8670">
        <v>-419.28241861556364</v>
      </c>
      <c r="M8670">
        <v>0</v>
      </c>
    </row>
    <row r="8671" spans="1:15" x14ac:dyDescent="0.15">
      <c r="A8671">
        <v>434</v>
      </c>
      <c r="B8671" t="s">
        <v>426</v>
      </c>
      <c r="C8671" t="s">
        <v>464</v>
      </c>
      <c r="D8671">
        <v>6</v>
      </c>
      <c r="E8671">
        <v>7165625</v>
      </c>
      <c r="F8671">
        <v>7537500</v>
      </c>
      <c r="G8671">
        <v>7351562.5</v>
      </c>
      <c r="H8671">
        <v>-103116338.86158308</v>
      </c>
      <c r="I8671">
        <v>-3.9628273631765596E-6</v>
      </c>
      <c r="J8671">
        <v>1.5082066306521243E-5</v>
      </c>
      <c r="K8671">
        <v>-20.177601851799619</v>
      </c>
      <c r="L8671">
        <v>-1502.6452044933724</v>
      </c>
      <c r="M8671">
        <v>0</v>
      </c>
    </row>
    <row r="8672" spans="1:15" x14ac:dyDescent="0.15">
      <c r="A8672">
        <v>434</v>
      </c>
      <c r="B8672" t="s">
        <v>426</v>
      </c>
      <c r="C8672" t="s">
        <v>464</v>
      </c>
      <c r="D8672">
        <v>7</v>
      </c>
      <c r="E8672">
        <v>7351562.5</v>
      </c>
      <c r="F8672">
        <v>7537500</v>
      </c>
      <c r="G8672">
        <v>7444531.25</v>
      </c>
      <c r="H8672">
        <v>80611343.807574213</v>
      </c>
      <c r="I8672">
        <v>1.4468569011317195E-6</v>
      </c>
      <c r="J8672">
        <v>2.0491750570829522E-5</v>
      </c>
      <c r="K8672">
        <v>15.773868797564036</v>
      </c>
      <c r="L8672">
        <v>982.8263204291635</v>
      </c>
      <c r="M8672">
        <v>0</v>
      </c>
    </row>
    <row r="8673" spans="1:15" x14ac:dyDescent="0.15">
      <c r="A8673">
        <v>434</v>
      </c>
      <c r="B8673" t="s">
        <v>426</v>
      </c>
      <c r="C8673" t="s">
        <v>464</v>
      </c>
      <c r="D8673">
        <v>8</v>
      </c>
      <c r="E8673">
        <v>7351562.5</v>
      </c>
      <c r="F8673">
        <v>7444531.25</v>
      </c>
      <c r="G8673">
        <v>7398046.875</v>
      </c>
      <c r="H8673">
        <v>-58982133.505486354</v>
      </c>
      <c r="I8673">
        <v>-1.4667557425898355E-6</v>
      </c>
      <c r="J8673">
        <v>1.7578137927107967E-5</v>
      </c>
      <c r="K8673">
        <v>-11.541507576611441</v>
      </c>
      <c r="L8673">
        <v>-897.26628530569235</v>
      </c>
      <c r="M8673">
        <v>0</v>
      </c>
    </row>
    <row r="8674" spans="1:15" x14ac:dyDescent="0.15">
      <c r="A8674">
        <v>434</v>
      </c>
      <c r="B8674" t="s">
        <v>426</v>
      </c>
      <c r="C8674" t="s">
        <v>464</v>
      </c>
      <c r="D8674">
        <v>9</v>
      </c>
      <c r="E8674">
        <v>7398046.875</v>
      </c>
      <c r="F8674">
        <v>7444531.25</v>
      </c>
      <c r="G8674">
        <v>7421289.0625</v>
      </c>
      <c r="H8674">
        <v>-3172786.9048283468</v>
      </c>
      <c r="I8674">
        <v>-6.6362417213785451E-8</v>
      </c>
      <c r="J8674">
        <v>1.8978531252484017E-5</v>
      </c>
      <c r="K8674">
        <v>-0.62084468507134882</v>
      </c>
      <c r="L8674">
        <v>-142.7525040206362</v>
      </c>
      <c r="M8674">
        <v>0</v>
      </c>
    </row>
    <row r="8675" spans="1:15" x14ac:dyDescent="0.15">
      <c r="A8675">
        <v>434</v>
      </c>
      <c r="B8675" t="s">
        <v>426</v>
      </c>
      <c r="C8675" t="s">
        <v>464</v>
      </c>
      <c r="D8675">
        <v>10</v>
      </c>
      <c r="E8675">
        <v>7421289.0625</v>
      </c>
      <c r="F8675">
        <v>7444531.25</v>
      </c>
      <c r="G8675">
        <v>7432910.15625</v>
      </c>
      <c r="H8675">
        <v>34944195.069385484</v>
      </c>
      <c r="I8675">
        <v>6.7558077969161488E-7</v>
      </c>
      <c r="J8675">
        <v>1.9720474449389418E-5</v>
      </c>
      <c r="K8675">
        <v>6.8378111842018399</v>
      </c>
      <c r="L8675">
        <v>370.12804318645613</v>
      </c>
      <c r="M8675">
        <v>0</v>
      </c>
    </row>
    <row r="8676" spans="1:15" x14ac:dyDescent="0.15">
      <c r="A8676">
        <v>434</v>
      </c>
      <c r="B8676" t="s">
        <v>426</v>
      </c>
      <c r="C8676" t="s">
        <v>464</v>
      </c>
      <c r="D8676">
        <v>11</v>
      </c>
      <c r="E8676">
        <v>7421289.0625</v>
      </c>
      <c r="F8676">
        <v>7432910.15625</v>
      </c>
      <c r="G8676">
        <v>7427099.609375</v>
      </c>
      <c r="H8676">
        <v>14977797.933508506</v>
      </c>
      <c r="I8676">
        <v>3.0101389769081474E-7</v>
      </c>
      <c r="J8676">
        <v>1.9345907567388618E-5</v>
      </c>
      <c r="K8676">
        <v>2.9308259646874939</v>
      </c>
      <c r="L8676">
        <v>101.66415857143603</v>
      </c>
      <c r="M8676">
        <v>0</v>
      </c>
    </row>
    <row r="8677" spans="1:15" x14ac:dyDescent="0.15">
      <c r="A8677">
        <v>434</v>
      </c>
      <c r="B8677" t="s">
        <v>426</v>
      </c>
      <c r="C8677" t="s">
        <v>464</v>
      </c>
      <c r="D8677">
        <v>12</v>
      </c>
      <c r="E8677">
        <v>7421289.0625</v>
      </c>
      <c r="F8677">
        <v>7427099.609375</v>
      </c>
      <c r="G8677">
        <v>7424194.3359375</v>
      </c>
      <c r="H8677">
        <v>5679833.5327799628</v>
      </c>
      <c r="I8677">
        <v>1.1643413121445063E-7</v>
      </c>
      <c r="J8677">
        <v>1.9161327800912254E-5</v>
      </c>
      <c r="K8677">
        <v>1.1114186255465652</v>
      </c>
      <c r="L8677">
        <v>-23.495624228393339</v>
      </c>
      <c r="M8677">
        <v>0</v>
      </c>
    </row>
    <row r="8678" spans="1:15" x14ac:dyDescent="0.15">
      <c r="A8678">
        <v>434</v>
      </c>
      <c r="B8678" t="s">
        <v>426</v>
      </c>
      <c r="C8678" t="s">
        <v>464</v>
      </c>
      <c r="D8678">
        <v>13</v>
      </c>
      <c r="E8678">
        <v>7424194.3359375</v>
      </c>
      <c r="F8678">
        <v>7427099.609375</v>
      </c>
      <c r="G8678">
        <v>7425646.97265625</v>
      </c>
      <c r="H8678">
        <v>10272661.655074615</v>
      </c>
      <c r="I8678">
        <v>2.0850118089618059E-7</v>
      </c>
      <c r="J8678">
        <v>1.9253394850593983E-5</v>
      </c>
      <c r="K8678">
        <v>2.010134175851424</v>
      </c>
      <c r="L8678">
        <v>38.340291329523723</v>
      </c>
      <c r="M8678">
        <v>0</v>
      </c>
    </row>
    <row r="8679" spans="1:15" x14ac:dyDescent="0.15">
      <c r="A8679">
        <v>434</v>
      </c>
      <c r="B8679" t="s">
        <v>426</v>
      </c>
      <c r="C8679" t="s">
        <v>464</v>
      </c>
      <c r="D8679">
        <v>14</v>
      </c>
      <c r="E8679">
        <v>7424194.3359375</v>
      </c>
      <c r="F8679">
        <v>7425646.97265625</v>
      </c>
      <c r="G8679">
        <v>7424920.654296875</v>
      </c>
      <c r="H8679">
        <v>7962305.8575324044</v>
      </c>
      <c r="I8679">
        <v>1.6241266323058885E-7</v>
      </c>
      <c r="J8679">
        <v>1.9207306332928392E-5</v>
      </c>
      <c r="K8679">
        <v>1.5580483092131601</v>
      </c>
      <c r="L8679">
        <v>7.2375884976567288</v>
      </c>
      <c r="M8679">
        <v>0</v>
      </c>
    </row>
    <row r="8680" spans="1:15" x14ac:dyDescent="0.15">
      <c r="A8680">
        <v>434</v>
      </c>
      <c r="B8680" t="s">
        <v>426</v>
      </c>
      <c r="C8680" t="s">
        <v>464</v>
      </c>
      <c r="D8680">
        <v>15</v>
      </c>
      <c r="E8680">
        <v>7424194.3359375</v>
      </c>
      <c r="F8680">
        <v>7424920.654296875</v>
      </c>
      <c r="G8680">
        <v>7424557.4951171875</v>
      </c>
      <c r="H8680">
        <v>6817621.3642644305</v>
      </c>
      <c r="I8680">
        <v>1.3941024510017233E-7</v>
      </c>
      <c r="J8680">
        <v>1.9184303914797975E-5</v>
      </c>
      <c r="K8680">
        <v>1.3340587047907793</v>
      </c>
      <c r="L8680">
        <v>-8.1747111696813288</v>
      </c>
      <c r="M8680">
        <v>0</v>
      </c>
    </row>
    <row r="8681" spans="1:15" x14ac:dyDescent="0.15">
      <c r="A8681">
        <v>434</v>
      </c>
      <c r="B8681" t="s">
        <v>426</v>
      </c>
      <c r="C8681" t="s">
        <v>464</v>
      </c>
      <c r="D8681">
        <v>16</v>
      </c>
      <c r="E8681">
        <v>7424557.4951171875</v>
      </c>
      <c r="F8681">
        <v>7424920.654296875</v>
      </c>
      <c r="G8681">
        <v>7424739.0747070313</v>
      </c>
      <c r="H8681">
        <v>7389090.9321214054</v>
      </c>
      <c r="I8681">
        <v>1.5090797099132121E-7</v>
      </c>
      <c r="J8681">
        <v>1.9195801640689124E-5</v>
      </c>
      <c r="K8681">
        <v>1.4458827429397321</v>
      </c>
      <c r="L8681">
        <v>-0.48012653679728795</v>
      </c>
      <c r="M8681">
        <v>0</v>
      </c>
    </row>
    <row r="8682" spans="1:15" x14ac:dyDescent="0.15">
      <c r="A8682">
        <v>434</v>
      </c>
      <c r="B8682" t="s">
        <v>426</v>
      </c>
      <c r="C8682" t="s">
        <v>465</v>
      </c>
      <c r="D8682">
        <v>16</v>
      </c>
      <c r="E8682">
        <v>7424557.4951171875</v>
      </c>
      <c r="F8682">
        <v>7424920.654296875</v>
      </c>
      <c r="G8682">
        <v>7424739.0747070313</v>
      </c>
      <c r="H8682">
        <v>7389090.9321214054</v>
      </c>
      <c r="I8682">
        <v>1.5090797099132121E-7</v>
      </c>
      <c r="J8682">
        <v>1.9195801640689124E-5</v>
      </c>
      <c r="K8682">
        <v>1.4458827429397321</v>
      </c>
      <c r="L8682">
        <v>-0.48012653679728795</v>
      </c>
      <c r="M8682">
        <v>0</v>
      </c>
      <c r="N8682" t="s">
        <v>466</v>
      </c>
      <c r="O8682" t="s">
        <v>467</v>
      </c>
    </row>
    <row r="8683" spans="1:15" x14ac:dyDescent="0.15">
      <c r="A8683">
        <v>435</v>
      </c>
      <c r="B8683" t="s">
        <v>427</v>
      </c>
      <c r="C8683" t="s">
        <v>461</v>
      </c>
      <c r="D8683">
        <v>0</v>
      </c>
      <c r="E8683">
        <v>100000</v>
      </c>
      <c r="F8683">
        <v>12000000</v>
      </c>
      <c r="G8683">
        <v>100000</v>
      </c>
      <c r="H8683">
        <v>-13980.574110680427</v>
      </c>
      <c r="I8683">
        <v>-3.1272261525958761E-5</v>
      </c>
      <c r="J8683">
        <v>-1.2550899482586064E-5</v>
      </c>
      <c r="K8683">
        <v>-3.0148433340357818E-3</v>
      </c>
      <c r="L8683">
        <v>-113.98057411068042</v>
      </c>
      <c r="M8683">
        <v>0</v>
      </c>
      <c r="O8683" t="s">
        <v>462</v>
      </c>
    </row>
    <row r="8684" spans="1:15" x14ac:dyDescent="0.15">
      <c r="A8684">
        <v>435</v>
      </c>
      <c r="B8684" t="s">
        <v>427</v>
      </c>
      <c r="C8684" t="s">
        <v>461</v>
      </c>
      <c r="D8684">
        <v>0</v>
      </c>
      <c r="E8684">
        <v>100000</v>
      </c>
      <c r="F8684">
        <v>12000000</v>
      </c>
      <c r="G8684">
        <v>12000000</v>
      </c>
      <c r="H8684">
        <v>2.2346931444116465E+18</v>
      </c>
      <c r="I8684">
        <v>536.87090327863802</v>
      </c>
      <c r="J8684">
        <v>536.87092200000006</v>
      </c>
      <c r="K8684">
        <v>481900791534.59137</v>
      </c>
      <c r="L8684">
        <v>18622442869997.055</v>
      </c>
      <c r="M8684">
        <v>5</v>
      </c>
      <c r="O8684" t="s">
        <v>463</v>
      </c>
    </row>
    <row r="8685" spans="1:15" x14ac:dyDescent="0.15">
      <c r="A8685">
        <v>435</v>
      </c>
      <c r="B8685" t="s">
        <v>427</v>
      </c>
      <c r="C8685" t="s">
        <v>464</v>
      </c>
      <c r="D8685">
        <v>1</v>
      </c>
      <c r="E8685">
        <v>100000</v>
      </c>
      <c r="F8685">
        <v>12000000</v>
      </c>
      <c r="G8685">
        <v>6050000</v>
      </c>
      <c r="H8685">
        <v>-18447047.007093217</v>
      </c>
      <c r="I8685">
        <v>-8.5843185489115812E-6</v>
      </c>
      <c r="J8685">
        <v>1.0137043494461116E-5</v>
      </c>
      <c r="K8685">
        <v>-3.9780166580922303</v>
      </c>
      <c r="L8685">
        <v>-404.90986788583831</v>
      </c>
      <c r="M8685">
        <v>0</v>
      </c>
    </row>
    <row r="8686" spans="1:15" x14ac:dyDescent="0.15">
      <c r="A8686">
        <v>435</v>
      </c>
      <c r="B8686" t="s">
        <v>427</v>
      </c>
      <c r="C8686" t="s">
        <v>464</v>
      </c>
      <c r="D8686">
        <v>2</v>
      </c>
      <c r="E8686">
        <v>6050000</v>
      </c>
      <c r="F8686">
        <v>12000000</v>
      </c>
      <c r="G8686">
        <v>9025000</v>
      </c>
      <c r="H8686">
        <v>353463086488904.19</v>
      </c>
      <c r="I8686">
        <v>0.2755800458313038</v>
      </c>
      <c r="J8686">
        <v>0.27559876719334719</v>
      </c>
      <c r="K8686">
        <v>76222608.720674485</v>
      </c>
      <c r="L8686">
        <v>3916488392.9518471</v>
      </c>
      <c r="M8686">
        <v>0</v>
      </c>
    </row>
    <row r="8687" spans="1:15" x14ac:dyDescent="0.15">
      <c r="A8687">
        <v>435</v>
      </c>
      <c r="B8687" t="s">
        <v>427</v>
      </c>
      <c r="C8687" t="s">
        <v>464</v>
      </c>
      <c r="D8687">
        <v>3</v>
      </c>
      <c r="E8687">
        <v>6050000</v>
      </c>
      <c r="F8687">
        <v>9025000</v>
      </c>
      <c r="G8687">
        <v>7537500</v>
      </c>
      <c r="H8687">
        <v>422964670852.38385</v>
      </c>
      <c r="I8687">
        <v>1.1662090567080511E-3</v>
      </c>
      <c r="J8687">
        <v>1.1849304187514238E-3</v>
      </c>
      <c r="K8687">
        <v>91210.289960680733</v>
      </c>
      <c r="L8687">
        <v>5611371.5867646281</v>
      </c>
      <c r="M8687">
        <v>0</v>
      </c>
    </row>
    <row r="8688" spans="1:15" x14ac:dyDescent="0.15">
      <c r="A8688">
        <v>435</v>
      </c>
      <c r="B8688" t="s">
        <v>427</v>
      </c>
      <c r="C8688" t="s">
        <v>464</v>
      </c>
      <c r="D8688">
        <v>4</v>
      </c>
      <c r="E8688">
        <v>6050000</v>
      </c>
      <c r="F8688">
        <v>7537500</v>
      </c>
      <c r="G8688">
        <v>6793750</v>
      </c>
      <c r="H8688">
        <v>10933851981.695848</v>
      </c>
      <c r="I8688">
        <v>7.2182587782054929E-5</v>
      </c>
      <c r="J8688">
        <v>9.0903949825427627E-5</v>
      </c>
      <c r="K8688">
        <v>2357.8324109856831</v>
      </c>
      <c r="L8688">
        <v>160839.86357601985</v>
      </c>
      <c r="M8688">
        <v>0</v>
      </c>
    </row>
    <row r="8689" spans="1:15" x14ac:dyDescent="0.15">
      <c r="A8689">
        <v>435</v>
      </c>
      <c r="B8689" t="s">
        <v>427</v>
      </c>
      <c r="C8689" t="s">
        <v>464</v>
      </c>
      <c r="D8689">
        <v>5</v>
      </c>
      <c r="E8689">
        <v>6050000</v>
      </c>
      <c r="F8689">
        <v>6793750</v>
      </c>
      <c r="G8689">
        <v>6421875</v>
      </c>
      <c r="H8689">
        <v>566849934.87376785</v>
      </c>
      <c r="I8689">
        <v>7.2513640551949788E-6</v>
      </c>
      <c r="J8689">
        <v>2.5972726098567676E-5</v>
      </c>
      <c r="K8689">
        <v>122.23845272900755</v>
      </c>
      <c r="L8689">
        <v>8726.8602997375037</v>
      </c>
      <c r="M8689">
        <v>0</v>
      </c>
    </row>
    <row r="8690" spans="1:15" x14ac:dyDescent="0.15">
      <c r="A8690">
        <v>435</v>
      </c>
      <c r="B8690" t="s">
        <v>427</v>
      </c>
      <c r="C8690" t="s">
        <v>464</v>
      </c>
      <c r="D8690">
        <v>6</v>
      </c>
      <c r="E8690">
        <v>6050000</v>
      </c>
      <c r="F8690">
        <v>6421875</v>
      </c>
      <c r="G8690">
        <v>6235937.5</v>
      </c>
      <c r="H8690">
        <v>-100612832.47738202</v>
      </c>
      <c r="I8690">
        <v>-4.7410219720259773E-6</v>
      </c>
      <c r="J8690">
        <v>1.398034007134672E-5</v>
      </c>
      <c r="K8690">
        <v>-21.696671746918053</v>
      </c>
      <c r="L8690">
        <v>-1713.4355496247681</v>
      </c>
      <c r="M8690">
        <v>0</v>
      </c>
    </row>
    <row r="8691" spans="1:15" x14ac:dyDescent="0.15">
      <c r="A8691">
        <v>435</v>
      </c>
      <c r="B8691" t="s">
        <v>427</v>
      </c>
      <c r="C8691" t="s">
        <v>464</v>
      </c>
      <c r="D8691">
        <v>7</v>
      </c>
      <c r="E8691">
        <v>6235937.5</v>
      </c>
      <c r="F8691">
        <v>6421875</v>
      </c>
      <c r="G8691">
        <v>6328906.25</v>
      </c>
      <c r="H8691">
        <v>16376898.069803221</v>
      </c>
      <c r="I8691">
        <v>3.2329483006519785E-7</v>
      </c>
      <c r="J8691">
        <v>1.9044656873437895E-5</v>
      </c>
      <c r="K8691">
        <v>3.5315990307015159</v>
      </c>
      <c r="L8691">
        <v>158.76348017958429</v>
      </c>
      <c r="M8691">
        <v>0</v>
      </c>
    </row>
    <row r="8692" spans="1:15" x14ac:dyDescent="0.15">
      <c r="A8692">
        <v>435</v>
      </c>
      <c r="B8692" t="s">
        <v>427</v>
      </c>
      <c r="C8692" t="s">
        <v>464</v>
      </c>
      <c r="D8692">
        <v>8</v>
      </c>
      <c r="E8692">
        <v>6235937.5</v>
      </c>
      <c r="F8692">
        <v>6328906.25</v>
      </c>
      <c r="G8692">
        <v>6282421.875</v>
      </c>
      <c r="H8692">
        <v>-84707019.351202726</v>
      </c>
      <c r="I8692">
        <v>-2.4064233085609575E-6</v>
      </c>
      <c r="J8692">
        <v>1.631493873481174E-5</v>
      </c>
      <c r="K8692">
        <v>-18.266659910762733</v>
      </c>
      <c r="L8692">
        <v>-1448.3179104587389</v>
      </c>
      <c r="M8692">
        <v>0</v>
      </c>
    </row>
    <row r="8693" spans="1:15" x14ac:dyDescent="0.15">
      <c r="A8693">
        <v>435</v>
      </c>
      <c r="B8693" t="s">
        <v>427</v>
      </c>
      <c r="C8693" t="s">
        <v>464</v>
      </c>
      <c r="D8693">
        <v>9</v>
      </c>
      <c r="E8693">
        <v>6282421.875</v>
      </c>
      <c r="F8693">
        <v>6328906.25</v>
      </c>
      <c r="G8693">
        <v>6305664.0625</v>
      </c>
      <c r="H8693">
        <v>-46821713.20049835</v>
      </c>
      <c r="I8693">
        <v>-1.0949869146982663E-6</v>
      </c>
      <c r="J8693">
        <v>1.7626375128674431E-5</v>
      </c>
      <c r="K8693">
        <v>-10.096876481118088</v>
      </c>
      <c r="L8693">
        <v>-842.53421584807666</v>
      </c>
      <c r="M8693">
        <v>0</v>
      </c>
    </row>
    <row r="8694" spans="1:15" x14ac:dyDescent="0.15">
      <c r="A8694">
        <v>435</v>
      </c>
      <c r="B8694" t="s">
        <v>427</v>
      </c>
      <c r="C8694" t="s">
        <v>464</v>
      </c>
      <c r="D8694">
        <v>10</v>
      </c>
      <c r="E8694">
        <v>6305664.0625</v>
      </c>
      <c r="F8694">
        <v>6328906.25</v>
      </c>
      <c r="G8694">
        <v>6317285.15625</v>
      </c>
      <c r="H8694">
        <v>-18654637.954904318</v>
      </c>
      <c r="I8694">
        <v>-3.9973674758281305E-7</v>
      </c>
      <c r="J8694">
        <v>1.8321625295789884E-5</v>
      </c>
      <c r="K8694">
        <v>-4.0227826441139589</v>
      </c>
      <c r="L8694">
        <v>-395.29517021165918</v>
      </c>
      <c r="M8694">
        <v>0</v>
      </c>
    </row>
    <row r="8695" spans="1:15" x14ac:dyDescent="0.15">
      <c r="A8695">
        <v>435</v>
      </c>
      <c r="B8695" t="s">
        <v>427</v>
      </c>
      <c r="C8695" t="s">
        <v>464</v>
      </c>
      <c r="D8695">
        <v>11</v>
      </c>
      <c r="E8695">
        <v>6317285.15625</v>
      </c>
      <c r="F8695">
        <v>6328906.25</v>
      </c>
      <c r="G8695">
        <v>6323095.703125</v>
      </c>
      <c r="H8695">
        <v>-2031859.5356129804</v>
      </c>
      <c r="I8695">
        <v>-4.1763404893833196E-8</v>
      </c>
      <c r="J8695">
        <v>1.8679598638478864E-5</v>
      </c>
      <c r="K8695">
        <v>-0.43816070271106317</v>
      </c>
      <c r="L8695">
        <v>-132.13393614473992</v>
      </c>
      <c r="M8695">
        <v>0</v>
      </c>
    </row>
    <row r="8696" spans="1:15" x14ac:dyDescent="0.15">
      <c r="A8696">
        <v>435</v>
      </c>
      <c r="B8696" t="s">
        <v>427</v>
      </c>
      <c r="C8696" t="s">
        <v>464</v>
      </c>
      <c r="D8696">
        <v>12</v>
      </c>
      <c r="E8696">
        <v>6323095.703125</v>
      </c>
      <c r="F8696">
        <v>6328906.25</v>
      </c>
      <c r="G8696">
        <v>6326000.9765625</v>
      </c>
      <c r="H8696">
        <v>6944786.2109855637</v>
      </c>
      <c r="I8696">
        <v>1.3987079522052436E-7</v>
      </c>
      <c r="J8696">
        <v>1.8861232838593222E-5</v>
      </c>
      <c r="K8696">
        <v>1.4976096295286137</v>
      </c>
      <c r="L8696">
        <v>9.7816177505446227</v>
      </c>
      <c r="M8696">
        <v>0</v>
      </c>
    </row>
    <row r="8697" spans="1:15" x14ac:dyDescent="0.15">
      <c r="A8697">
        <v>435</v>
      </c>
      <c r="B8697" t="s">
        <v>427</v>
      </c>
      <c r="C8697" t="s">
        <v>464</v>
      </c>
      <c r="D8697">
        <v>13</v>
      </c>
      <c r="E8697">
        <v>6323095.703125</v>
      </c>
      <c r="F8697">
        <v>6326000.9765625</v>
      </c>
      <c r="G8697">
        <v>6324548.33984375</v>
      </c>
      <c r="H8697">
        <v>2400174.2282155617</v>
      </c>
      <c r="I8697">
        <v>4.883272769665674E-8</v>
      </c>
      <c r="J8697">
        <v>1.8770194771069354E-5</v>
      </c>
      <c r="K8697">
        <v>0.51758598861345217</v>
      </c>
      <c r="L8697">
        <v>-62.049871401965461</v>
      </c>
      <c r="M8697">
        <v>0</v>
      </c>
    </row>
    <row r="8698" spans="1:15" x14ac:dyDescent="0.15">
      <c r="A8698">
        <v>435</v>
      </c>
      <c r="B8698" t="s">
        <v>427</v>
      </c>
      <c r="C8698" t="s">
        <v>464</v>
      </c>
      <c r="D8698">
        <v>14</v>
      </c>
      <c r="E8698">
        <v>6324548.33984375</v>
      </c>
      <c r="F8698">
        <v>6326000.9765625</v>
      </c>
      <c r="G8698">
        <v>6325274.658203125</v>
      </c>
      <c r="H8698">
        <v>4658287.3939896384</v>
      </c>
      <c r="I8698">
        <v>9.4295356884799373E-8</v>
      </c>
      <c r="J8698">
        <v>1.8815657400257497E-5</v>
      </c>
      <c r="K8698">
        <v>1.0045371947253361</v>
      </c>
      <c r="L8698">
        <v>-26.354385450307735</v>
      </c>
      <c r="M8698">
        <v>0</v>
      </c>
    </row>
    <row r="8699" spans="1:15" x14ac:dyDescent="0.15">
      <c r="A8699">
        <v>435</v>
      </c>
      <c r="B8699" t="s">
        <v>427</v>
      </c>
      <c r="C8699" t="s">
        <v>464</v>
      </c>
      <c r="D8699">
        <v>15</v>
      </c>
      <c r="E8699">
        <v>6325274.658203125</v>
      </c>
      <c r="F8699">
        <v>6326000.9765625</v>
      </c>
      <c r="G8699">
        <v>6325637.8173828125</v>
      </c>
      <c r="H8699">
        <v>5798064.5799606964</v>
      </c>
      <c r="I8699">
        <v>1.1707064938885488E-7</v>
      </c>
      <c r="J8699">
        <v>1.8838432692761552E-5</v>
      </c>
      <c r="K8699">
        <v>1.2503246440966598</v>
      </c>
      <c r="L8699">
        <v>-8.3402378171628513</v>
      </c>
      <c r="M8699">
        <v>0</v>
      </c>
    </row>
    <row r="8700" spans="1:15" x14ac:dyDescent="0.15">
      <c r="A8700">
        <v>435</v>
      </c>
      <c r="B8700" t="s">
        <v>427</v>
      </c>
      <c r="C8700" t="s">
        <v>464</v>
      </c>
      <c r="D8700">
        <v>16</v>
      </c>
      <c r="E8700">
        <v>6325637.8173828125</v>
      </c>
      <c r="F8700">
        <v>6326000.9765625</v>
      </c>
      <c r="G8700">
        <v>6325819.3969726563</v>
      </c>
      <c r="H8700">
        <v>6370575.6005843375</v>
      </c>
      <c r="I8700">
        <v>1.2846799552663232E-7</v>
      </c>
      <c r="J8700">
        <v>1.884983003889933E-5</v>
      </c>
      <c r="K8700">
        <v>1.3737838826461417</v>
      </c>
      <c r="L8700">
        <v>0.70751630426091816</v>
      </c>
      <c r="M8700">
        <v>0</v>
      </c>
    </row>
    <row r="8701" spans="1:15" x14ac:dyDescent="0.15">
      <c r="A8701">
        <v>435</v>
      </c>
      <c r="B8701" t="s">
        <v>427</v>
      </c>
      <c r="C8701" t="s">
        <v>465</v>
      </c>
      <c r="D8701">
        <v>16</v>
      </c>
      <c r="E8701">
        <v>6325637.8173828125</v>
      </c>
      <c r="F8701">
        <v>6326000.9765625</v>
      </c>
      <c r="G8701">
        <v>6325819.3969726563</v>
      </c>
      <c r="H8701">
        <v>6370575.6005843375</v>
      </c>
      <c r="I8701">
        <v>1.2846799552663232E-7</v>
      </c>
      <c r="J8701">
        <v>1.884983003889933E-5</v>
      </c>
      <c r="K8701">
        <v>1.3737838826461417</v>
      </c>
      <c r="L8701">
        <v>0.70751630426091816</v>
      </c>
      <c r="M8701">
        <v>0</v>
      </c>
      <c r="N8701" t="s">
        <v>466</v>
      </c>
      <c r="O8701" t="s">
        <v>467</v>
      </c>
    </row>
    <row r="8702" spans="1:15" x14ac:dyDescent="0.15">
      <c r="A8702">
        <v>436</v>
      </c>
      <c r="B8702" t="s">
        <v>428</v>
      </c>
      <c r="C8702" t="s">
        <v>461</v>
      </c>
      <c r="D8702">
        <v>0</v>
      </c>
      <c r="E8702">
        <v>100000</v>
      </c>
      <c r="F8702">
        <v>12000000</v>
      </c>
      <c r="G8702">
        <v>100000</v>
      </c>
      <c r="H8702">
        <v>-14489.10108468078</v>
      </c>
      <c r="I8702">
        <v>-3.0929650669951717E-5</v>
      </c>
      <c r="J8702">
        <v>-1.2208288626579016E-5</v>
      </c>
      <c r="K8702">
        <v>-3.1676013385816856E-3</v>
      </c>
      <c r="L8702">
        <v>-114.48910108468078</v>
      </c>
      <c r="M8702">
        <v>0</v>
      </c>
      <c r="O8702" t="s">
        <v>462</v>
      </c>
    </row>
    <row r="8703" spans="1:15" x14ac:dyDescent="0.15">
      <c r="A8703">
        <v>436</v>
      </c>
      <c r="B8703" t="s">
        <v>428</v>
      </c>
      <c r="C8703" t="s">
        <v>461</v>
      </c>
      <c r="D8703">
        <v>0</v>
      </c>
      <c r="E8703">
        <v>100000</v>
      </c>
      <c r="F8703">
        <v>12000000</v>
      </c>
      <c r="G8703">
        <v>12000000</v>
      </c>
      <c r="H8703">
        <v>2.2346931444116465E+18</v>
      </c>
      <c r="I8703">
        <v>536.87090327863802</v>
      </c>
      <c r="J8703">
        <v>536.87092200000006</v>
      </c>
      <c r="K8703">
        <v>488547699004.03394</v>
      </c>
      <c r="L8703">
        <v>18622442869997.055</v>
      </c>
      <c r="M8703">
        <v>5</v>
      </c>
      <c r="O8703" t="s">
        <v>463</v>
      </c>
    </row>
    <row r="8704" spans="1:15" x14ac:dyDescent="0.15">
      <c r="A8704">
        <v>436</v>
      </c>
      <c r="B8704" t="s">
        <v>428</v>
      </c>
      <c r="C8704" t="s">
        <v>464</v>
      </c>
      <c r="D8704">
        <v>1</v>
      </c>
      <c r="E8704">
        <v>100000</v>
      </c>
      <c r="F8704">
        <v>12000000</v>
      </c>
      <c r="G8704">
        <v>6050000</v>
      </c>
      <c r="H8704">
        <v>-75131469.324867532</v>
      </c>
      <c r="I8704">
        <v>-6.2767533845154332E-6</v>
      </c>
      <c r="J8704">
        <v>1.2444608658857264E-5</v>
      </c>
      <c r="K8704">
        <v>-16.425211019797541</v>
      </c>
      <c r="L8704">
        <v>-1341.8424681796287</v>
      </c>
      <c r="M8704">
        <v>0</v>
      </c>
    </row>
    <row r="8705" spans="1:15" x14ac:dyDescent="0.15">
      <c r="A8705">
        <v>436</v>
      </c>
      <c r="B8705" t="s">
        <v>428</v>
      </c>
      <c r="C8705" t="s">
        <v>464</v>
      </c>
      <c r="D8705">
        <v>2</v>
      </c>
      <c r="E8705">
        <v>6050000</v>
      </c>
      <c r="F8705">
        <v>12000000</v>
      </c>
      <c r="G8705">
        <v>9025000</v>
      </c>
      <c r="H8705">
        <v>662994644922789.13</v>
      </c>
      <c r="I8705">
        <v>0.46820374887196925</v>
      </c>
      <c r="J8705">
        <v>0.46822247023401264</v>
      </c>
      <c r="K8705">
        <v>144943617.44431058</v>
      </c>
      <c r="L8705">
        <v>7346200951.7760572</v>
      </c>
      <c r="M8705">
        <v>0</v>
      </c>
    </row>
    <row r="8706" spans="1:15" x14ac:dyDescent="0.15">
      <c r="A8706">
        <v>436</v>
      </c>
      <c r="B8706" t="s">
        <v>428</v>
      </c>
      <c r="C8706" t="s">
        <v>464</v>
      </c>
      <c r="D8706">
        <v>3</v>
      </c>
      <c r="E8706">
        <v>6050000</v>
      </c>
      <c r="F8706">
        <v>9025000</v>
      </c>
      <c r="G8706">
        <v>7537500</v>
      </c>
      <c r="H8706">
        <v>770066226016.84644</v>
      </c>
      <c r="I8706">
        <v>1.8637008298858482E-3</v>
      </c>
      <c r="J8706">
        <v>1.8824221919292209E-3</v>
      </c>
      <c r="K8706">
        <v>168351.56260359896</v>
      </c>
      <c r="L8706">
        <v>10216367.343507083</v>
      </c>
      <c r="M8706">
        <v>0</v>
      </c>
    </row>
    <row r="8707" spans="1:15" x14ac:dyDescent="0.15">
      <c r="A8707">
        <v>436</v>
      </c>
      <c r="B8707" t="s">
        <v>428</v>
      </c>
      <c r="C8707" t="s">
        <v>464</v>
      </c>
      <c r="D8707">
        <v>4</v>
      </c>
      <c r="E8707">
        <v>6050000</v>
      </c>
      <c r="F8707">
        <v>7537500</v>
      </c>
      <c r="G8707">
        <v>6793750</v>
      </c>
      <c r="H8707">
        <v>22078696952.270439</v>
      </c>
      <c r="I8707">
        <v>1.2230093430512273E-4</v>
      </c>
      <c r="J8707">
        <v>1.4102229634849542E-4</v>
      </c>
      <c r="K8707">
        <v>4826.8356754094693</v>
      </c>
      <c r="L8707">
        <v>324885.41972063202</v>
      </c>
      <c r="M8707">
        <v>0</v>
      </c>
    </row>
    <row r="8708" spans="1:15" x14ac:dyDescent="0.15">
      <c r="A8708">
        <v>436</v>
      </c>
      <c r="B8708" t="s">
        <v>428</v>
      </c>
      <c r="C8708" t="s">
        <v>464</v>
      </c>
      <c r="D8708">
        <v>5</v>
      </c>
      <c r="E8708">
        <v>6050000</v>
      </c>
      <c r="F8708">
        <v>6793750</v>
      </c>
      <c r="G8708">
        <v>6421875</v>
      </c>
      <c r="H8708">
        <v>2164833763.5471077</v>
      </c>
      <c r="I8708">
        <v>2.1164143831563775E-5</v>
      </c>
      <c r="J8708">
        <v>3.9885505874936472E-5</v>
      </c>
      <c r="K8708">
        <v>473.27506980187002</v>
      </c>
      <c r="L8708">
        <v>33610.306780295592</v>
      </c>
      <c r="M8708">
        <v>0</v>
      </c>
    </row>
    <row r="8709" spans="1:15" x14ac:dyDescent="0.15">
      <c r="A8709">
        <v>436</v>
      </c>
      <c r="B8709" t="s">
        <v>428</v>
      </c>
      <c r="C8709" t="s">
        <v>464</v>
      </c>
      <c r="D8709">
        <v>6</v>
      </c>
      <c r="E8709">
        <v>6050000</v>
      </c>
      <c r="F8709">
        <v>6421875</v>
      </c>
      <c r="G8709">
        <v>6235937.5</v>
      </c>
      <c r="H8709">
        <v>166712435.01590776</v>
      </c>
      <c r="I8709">
        <v>2.6471427402995101E-6</v>
      </c>
      <c r="J8709">
        <v>2.1368504783672208E-5</v>
      </c>
      <c r="K8709">
        <v>36.446604190851787</v>
      </c>
      <c r="L8709">
        <v>2573.4141420741912</v>
      </c>
      <c r="M8709">
        <v>0</v>
      </c>
    </row>
    <row r="8710" spans="1:15" x14ac:dyDescent="0.15">
      <c r="A8710">
        <v>436</v>
      </c>
      <c r="B8710" t="s">
        <v>428</v>
      </c>
      <c r="C8710" t="s">
        <v>464</v>
      </c>
      <c r="D8710">
        <v>7</v>
      </c>
      <c r="E8710">
        <v>6050000</v>
      </c>
      <c r="F8710">
        <v>6235937.5</v>
      </c>
      <c r="G8710">
        <v>6142968.75</v>
      </c>
      <c r="H8710">
        <v>-95832353.375470564</v>
      </c>
      <c r="I8710">
        <v>-3.053705773203568E-6</v>
      </c>
      <c r="J8710">
        <v>1.566765627016913E-5</v>
      </c>
      <c r="K8710">
        <v>-20.950829803549652</v>
      </c>
      <c r="L8710">
        <v>-1660.0332229505573</v>
      </c>
      <c r="M8710">
        <v>0</v>
      </c>
    </row>
    <row r="8711" spans="1:15" x14ac:dyDescent="0.15">
      <c r="A8711">
        <v>436</v>
      </c>
      <c r="B8711" t="s">
        <v>428</v>
      </c>
      <c r="C8711" t="s">
        <v>464</v>
      </c>
      <c r="D8711">
        <v>8</v>
      </c>
      <c r="E8711">
        <v>6142968.75</v>
      </c>
      <c r="F8711">
        <v>6235937.5</v>
      </c>
      <c r="G8711">
        <v>6189453.125</v>
      </c>
      <c r="H8711">
        <v>-19848734.333889715</v>
      </c>
      <c r="I8711">
        <v>-4.2669756922460143E-7</v>
      </c>
      <c r="J8711">
        <v>1.8294664474148096E-5</v>
      </c>
      <c r="K8711">
        <v>-4.3393221620667939</v>
      </c>
      <c r="L8711">
        <v>-420.68639883090987</v>
      </c>
      <c r="M8711">
        <v>0</v>
      </c>
    </row>
    <row r="8712" spans="1:15" x14ac:dyDescent="0.15">
      <c r="A8712">
        <v>436</v>
      </c>
      <c r="B8712" t="s">
        <v>428</v>
      </c>
      <c r="C8712" t="s">
        <v>464</v>
      </c>
      <c r="D8712">
        <v>9</v>
      </c>
      <c r="E8712">
        <v>6189453.125</v>
      </c>
      <c r="F8712">
        <v>6235937.5</v>
      </c>
      <c r="G8712">
        <v>6212695.3125</v>
      </c>
      <c r="H8712">
        <v>57313348.414611407</v>
      </c>
      <c r="I8712">
        <v>1.0498991027669894E-6</v>
      </c>
      <c r="J8712">
        <v>1.9771261146139687E-5</v>
      </c>
      <c r="K8712">
        <v>12.529820731851247</v>
      </c>
      <c r="L8712">
        <v>822.51986507846959</v>
      </c>
      <c r="M8712">
        <v>0</v>
      </c>
    </row>
    <row r="8713" spans="1:15" x14ac:dyDescent="0.15">
      <c r="A8713">
        <v>436</v>
      </c>
      <c r="B8713" t="s">
        <v>428</v>
      </c>
      <c r="C8713" t="s">
        <v>464</v>
      </c>
      <c r="D8713">
        <v>10</v>
      </c>
      <c r="E8713">
        <v>6189453.125</v>
      </c>
      <c r="F8713">
        <v>6212695.3125</v>
      </c>
      <c r="G8713">
        <v>6201074.21875</v>
      </c>
      <c r="H8713">
        <v>15007179.630068118</v>
      </c>
      <c r="I8713">
        <v>2.9709534640622677E-7</v>
      </c>
      <c r="J8713">
        <v>1.9018457389778924E-5</v>
      </c>
      <c r="K8713">
        <v>3.2808634577613547</v>
      </c>
      <c r="L8713">
        <v>142.00935355186306</v>
      </c>
      <c r="M8713">
        <v>0</v>
      </c>
    </row>
    <row r="8714" spans="1:15" x14ac:dyDescent="0.15">
      <c r="A8714">
        <v>436</v>
      </c>
      <c r="B8714" t="s">
        <v>428</v>
      </c>
      <c r="C8714" t="s">
        <v>464</v>
      </c>
      <c r="D8714">
        <v>11</v>
      </c>
      <c r="E8714">
        <v>6189453.125</v>
      </c>
      <c r="F8714">
        <v>6201074.21875</v>
      </c>
      <c r="G8714">
        <v>6195263.671875</v>
      </c>
      <c r="H8714">
        <v>-3315560.4087198111</v>
      </c>
      <c r="I8714">
        <v>-6.8355157199470243E-8</v>
      </c>
      <c r="J8714">
        <v>1.8653006886173227E-5</v>
      </c>
      <c r="K8714">
        <v>-0.72484645717003082</v>
      </c>
      <c r="L8714">
        <v>-153.5176642080894</v>
      </c>
      <c r="M8714">
        <v>0</v>
      </c>
    </row>
    <row r="8715" spans="1:15" x14ac:dyDescent="0.15">
      <c r="A8715">
        <v>436</v>
      </c>
      <c r="B8715" t="s">
        <v>428</v>
      </c>
      <c r="C8715" t="s">
        <v>464</v>
      </c>
      <c r="D8715">
        <v>12</v>
      </c>
      <c r="E8715">
        <v>6195263.671875</v>
      </c>
      <c r="F8715">
        <v>6201074.21875</v>
      </c>
      <c r="G8715">
        <v>6198168.9453125</v>
      </c>
      <c r="H8715">
        <v>5617549.9440068603</v>
      </c>
      <c r="I8715">
        <v>1.1347113318666325E-7</v>
      </c>
      <c r="J8715">
        <v>1.8834833176559361E-5</v>
      </c>
      <c r="K8715">
        <v>1.2281064655556333</v>
      </c>
      <c r="L8715">
        <v>-9.3675891449319959</v>
      </c>
      <c r="M8715">
        <v>0</v>
      </c>
    </row>
    <row r="8716" spans="1:15" x14ac:dyDescent="0.15">
      <c r="A8716">
        <v>436</v>
      </c>
      <c r="B8716" t="s">
        <v>428</v>
      </c>
      <c r="C8716" t="s">
        <v>464</v>
      </c>
      <c r="D8716">
        <v>13</v>
      </c>
      <c r="E8716">
        <v>6198168.9453125</v>
      </c>
      <c r="F8716">
        <v>6201074.21875</v>
      </c>
      <c r="G8716">
        <v>6199621.58203125</v>
      </c>
      <c r="H8716">
        <v>10254710.346013527</v>
      </c>
      <c r="I8716">
        <v>2.0505696227310322E-7</v>
      </c>
      <c r="J8716">
        <v>1.8926419005645801E-5</v>
      </c>
      <c r="K8716">
        <v>2.2418805714002348</v>
      </c>
      <c r="L8716">
        <v>65.40864971074032</v>
      </c>
      <c r="M8716">
        <v>0</v>
      </c>
    </row>
    <row r="8717" spans="1:15" x14ac:dyDescent="0.15">
      <c r="A8717">
        <v>436</v>
      </c>
      <c r="B8717" t="s">
        <v>428</v>
      </c>
      <c r="C8717" t="s">
        <v>464</v>
      </c>
      <c r="D8717">
        <v>14</v>
      </c>
      <c r="E8717">
        <v>6198168.9453125</v>
      </c>
      <c r="F8717">
        <v>6199621.58203125</v>
      </c>
      <c r="G8717">
        <v>6198895.263671875</v>
      </c>
      <c r="H8717">
        <v>7921795.1084390301</v>
      </c>
      <c r="I8717">
        <v>1.5920775908809056E-7</v>
      </c>
      <c r="J8717">
        <v>1.8880569802460788E-5</v>
      </c>
      <c r="K8717">
        <v>1.7318595986601308</v>
      </c>
      <c r="L8717">
        <v>27.79365953904836</v>
      </c>
      <c r="M8717">
        <v>0</v>
      </c>
    </row>
    <row r="8718" spans="1:15" x14ac:dyDescent="0.15">
      <c r="A8718">
        <v>436</v>
      </c>
      <c r="B8718" t="s">
        <v>428</v>
      </c>
      <c r="C8718" t="s">
        <v>464</v>
      </c>
      <c r="D8718">
        <v>15</v>
      </c>
      <c r="E8718">
        <v>6198168.9453125</v>
      </c>
      <c r="F8718">
        <v>6198895.263671875</v>
      </c>
      <c r="G8718">
        <v>6198532.1044921875</v>
      </c>
      <c r="H8718">
        <v>6766098.545693621</v>
      </c>
      <c r="I8718">
        <v>1.3632540929178763E-7</v>
      </c>
      <c r="J8718">
        <v>1.8857687452664485E-5</v>
      </c>
      <c r="K8718">
        <v>1.4792016899498981</v>
      </c>
      <c r="L8718">
        <v>9.1564652991005389</v>
      </c>
      <c r="M8718">
        <v>0</v>
      </c>
    </row>
    <row r="8719" spans="1:15" x14ac:dyDescent="0.15">
      <c r="A8719">
        <v>436</v>
      </c>
      <c r="B8719" t="s">
        <v>428</v>
      </c>
      <c r="C8719" t="s">
        <v>464</v>
      </c>
      <c r="D8719">
        <v>16</v>
      </c>
      <c r="E8719">
        <v>6198168.9453125</v>
      </c>
      <c r="F8719">
        <v>6198532.1044921875</v>
      </c>
      <c r="G8719">
        <v>6198350.5249023438</v>
      </c>
      <c r="H8719">
        <v>6191008.5111590195</v>
      </c>
      <c r="I8719">
        <v>1.248962895164155E-7</v>
      </c>
      <c r="J8719">
        <v>1.8846258332889113E-5</v>
      </c>
      <c r="K8719">
        <v>1.3534757423876429</v>
      </c>
      <c r="L8719">
        <v>-0.11845108975084755</v>
      </c>
      <c r="M8719">
        <v>0</v>
      </c>
    </row>
    <row r="8720" spans="1:15" x14ac:dyDescent="0.15">
      <c r="A8720">
        <v>436</v>
      </c>
      <c r="B8720" t="s">
        <v>428</v>
      </c>
      <c r="C8720" t="s">
        <v>465</v>
      </c>
      <c r="D8720">
        <v>16</v>
      </c>
      <c r="E8720">
        <v>6198168.9453125</v>
      </c>
      <c r="F8720">
        <v>6198532.1044921875</v>
      </c>
      <c r="G8720">
        <v>6198350.5249023438</v>
      </c>
      <c r="H8720">
        <v>6191008.5111590195</v>
      </c>
      <c r="I8720">
        <v>1.248962895164155E-7</v>
      </c>
      <c r="J8720">
        <v>1.8846258332889113E-5</v>
      </c>
      <c r="K8720">
        <v>1.3534757423876429</v>
      </c>
      <c r="L8720">
        <v>-0.11845108975084755</v>
      </c>
      <c r="M8720">
        <v>0</v>
      </c>
      <c r="N8720" t="s">
        <v>466</v>
      </c>
      <c r="O8720" t="s">
        <v>467</v>
      </c>
    </row>
    <row r="8721" spans="1:15" x14ac:dyDescent="0.15">
      <c r="A8721">
        <v>437</v>
      </c>
      <c r="B8721" t="s">
        <v>429</v>
      </c>
      <c r="C8721" t="s">
        <v>461</v>
      </c>
      <c r="D8721">
        <v>0</v>
      </c>
      <c r="E8721">
        <v>100000</v>
      </c>
      <c r="F8721">
        <v>12000000</v>
      </c>
      <c r="G8721">
        <v>100000</v>
      </c>
      <c r="H8721">
        <v>-82137554.866634592</v>
      </c>
      <c r="I8721">
        <v>-2.1686411249256236E-6</v>
      </c>
      <c r="J8721">
        <v>7.7601608801537613E-6</v>
      </c>
      <c r="K8721">
        <v>-26.300478711342755</v>
      </c>
      <c r="L8721">
        <v>-82237.554866634586</v>
      </c>
      <c r="M8721">
        <v>0</v>
      </c>
      <c r="O8721" t="s">
        <v>462</v>
      </c>
    </row>
    <row r="8722" spans="1:15" x14ac:dyDescent="0.15">
      <c r="A8722">
        <v>437</v>
      </c>
      <c r="B8722" t="s">
        <v>429</v>
      </c>
      <c r="C8722" t="s">
        <v>461</v>
      </c>
      <c r="D8722">
        <v>0</v>
      </c>
      <c r="E8722">
        <v>100000</v>
      </c>
      <c r="F8722">
        <v>12000000</v>
      </c>
      <c r="G8722">
        <v>12000000</v>
      </c>
      <c r="H8722">
        <v>6.006346454023424E+18</v>
      </c>
      <c r="I8722">
        <v>536.87091207119806</v>
      </c>
      <c r="J8722">
        <v>536.87092200000006</v>
      </c>
      <c r="K8722">
        <v>1923234594741.5293</v>
      </c>
      <c r="L8722">
        <v>50052887116761.867</v>
      </c>
      <c r="M8722">
        <v>5</v>
      </c>
      <c r="O8722" t="s">
        <v>463</v>
      </c>
    </row>
    <row r="8723" spans="1:15" x14ac:dyDescent="0.15">
      <c r="A8723">
        <v>437</v>
      </c>
      <c r="B8723" t="s">
        <v>429</v>
      </c>
      <c r="C8723" t="s">
        <v>464</v>
      </c>
      <c r="D8723">
        <v>1</v>
      </c>
      <c r="E8723">
        <v>100000</v>
      </c>
      <c r="F8723">
        <v>12000000</v>
      </c>
      <c r="G8723">
        <v>6050000</v>
      </c>
      <c r="H8723">
        <v>3.0843901101585688E+16</v>
      </c>
      <c r="I8723">
        <v>5.302339378162932</v>
      </c>
      <c r="J8723">
        <v>5.3023493069649374</v>
      </c>
      <c r="K8723">
        <v>9876229766.2033291</v>
      </c>
      <c r="L8723">
        <v>509816547033.64771</v>
      </c>
      <c r="M8723">
        <v>0</v>
      </c>
    </row>
    <row r="8724" spans="1:15" x14ac:dyDescent="0.15">
      <c r="A8724">
        <v>437</v>
      </c>
      <c r="B8724" t="s">
        <v>429</v>
      </c>
      <c r="C8724" t="s">
        <v>464</v>
      </c>
      <c r="D8724">
        <v>2</v>
      </c>
      <c r="E8724">
        <v>100000</v>
      </c>
      <c r="F8724">
        <v>6050000</v>
      </c>
      <c r="G8724">
        <v>3075000</v>
      </c>
      <c r="H8724">
        <v>2562395394430.4658</v>
      </c>
      <c r="I8724">
        <v>2.1484236938336472E-3</v>
      </c>
      <c r="J8724">
        <v>2.1583524958387265E-3</v>
      </c>
      <c r="K8724">
        <v>820480.05483831163</v>
      </c>
      <c r="L8724">
        <v>83329831.526194006</v>
      </c>
      <c r="M8724">
        <v>0</v>
      </c>
    </row>
    <row r="8725" spans="1:15" x14ac:dyDescent="0.15">
      <c r="A8725">
        <v>437</v>
      </c>
      <c r="B8725" t="s">
        <v>429</v>
      </c>
      <c r="C8725" t="s">
        <v>464</v>
      </c>
      <c r="D8725">
        <v>3</v>
      </c>
      <c r="E8725">
        <v>100000</v>
      </c>
      <c r="F8725">
        <v>3075000</v>
      </c>
      <c r="G8725">
        <v>1587500</v>
      </c>
      <c r="H8725">
        <v>40761101617.400948</v>
      </c>
      <c r="I8725">
        <v>8.9871729127942668E-5</v>
      </c>
      <c r="J8725">
        <v>9.9800531133022058E-5</v>
      </c>
      <c r="K8725">
        <v>13051.721433392806</v>
      </c>
      <c r="L8725">
        <v>2567528.4483402171</v>
      </c>
      <c r="M8725">
        <v>0</v>
      </c>
    </row>
    <row r="8726" spans="1:15" x14ac:dyDescent="0.15">
      <c r="A8726">
        <v>437</v>
      </c>
      <c r="B8726" t="s">
        <v>429</v>
      </c>
      <c r="C8726" t="s">
        <v>464</v>
      </c>
      <c r="D8726">
        <v>4</v>
      </c>
      <c r="E8726">
        <v>100000</v>
      </c>
      <c r="F8726">
        <v>1587500</v>
      </c>
      <c r="G8726">
        <v>843750</v>
      </c>
      <c r="H8726">
        <v>3345258301.0977459</v>
      </c>
      <c r="I8726">
        <v>1.4050667323981905E-5</v>
      </c>
      <c r="J8726">
        <v>2.397946932906129E-5</v>
      </c>
      <c r="K8726">
        <v>1071.1530782090929</v>
      </c>
      <c r="L8726">
        <v>396375.05790788098</v>
      </c>
      <c r="M8726">
        <v>0</v>
      </c>
    </row>
    <row r="8727" spans="1:15" x14ac:dyDescent="0.15">
      <c r="A8727">
        <v>437</v>
      </c>
      <c r="B8727" t="s">
        <v>429</v>
      </c>
      <c r="C8727" t="s">
        <v>464</v>
      </c>
      <c r="D8727">
        <v>5</v>
      </c>
      <c r="E8727">
        <v>100000</v>
      </c>
      <c r="F8727">
        <v>843750</v>
      </c>
      <c r="G8727">
        <v>471875</v>
      </c>
      <c r="H8727">
        <v>257776103.17135599</v>
      </c>
      <c r="I8727">
        <v>2.0862809583419951E-6</v>
      </c>
      <c r="J8727">
        <v>1.201508296342138E-5</v>
      </c>
      <c r="K8727">
        <v>82.540013819003065</v>
      </c>
      <c r="L8727">
        <v>54528.048354194645</v>
      </c>
      <c r="M8727">
        <v>0</v>
      </c>
    </row>
    <row r="8728" spans="1:15" x14ac:dyDescent="0.15">
      <c r="A8728">
        <v>437</v>
      </c>
      <c r="B8728" t="s">
        <v>429</v>
      </c>
      <c r="C8728" t="s">
        <v>464</v>
      </c>
      <c r="D8728">
        <v>6</v>
      </c>
      <c r="E8728">
        <v>100000</v>
      </c>
      <c r="F8728">
        <v>471875</v>
      </c>
      <c r="G8728">
        <v>285937.5</v>
      </c>
      <c r="H8728">
        <v>-51737993.872187354</v>
      </c>
      <c r="I8728">
        <v>-7.7617688997132635E-7</v>
      </c>
      <c r="J8728">
        <v>9.1526251151080585E-6</v>
      </c>
      <c r="K8728">
        <v>-16.566526829444179</v>
      </c>
      <c r="L8728">
        <v>-18194.16179136607</v>
      </c>
      <c r="M8728">
        <v>0</v>
      </c>
    </row>
    <row r="8729" spans="1:15" x14ac:dyDescent="0.15">
      <c r="A8729">
        <v>437</v>
      </c>
      <c r="B8729" t="s">
        <v>429</v>
      </c>
      <c r="C8729" t="s">
        <v>464</v>
      </c>
      <c r="D8729">
        <v>7</v>
      </c>
      <c r="E8729">
        <v>285937.5</v>
      </c>
      <c r="F8729">
        <v>471875</v>
      </c>
      <c r="G8729">
        <v>378906.25</v>
      </c>
      <c r="H8729">
        <v>17328129.299214371</v>
      </c>
      <c r="I8729">
        <v>2.0011496059665176E-7</v>
      </c>
      <c r="J8729">
        <v>1.0128916965676037E-5</v>
      </c>
      <c r="K8729">
        <v>5.5484740991055395</v>
      </c>
      <c r="L8729">
        <v>4473.1970109266795</v>
      </c>
      <c r="M8729">
        <v>0</v>
      </c>
    </row>
    <row r="8730" spans="1:15" x14ac:dyDescent="0.15">
      <c r="A8730">
        <v>437</v>
      </c>
      <c r="B8730" t="s">
        <v>429</v>
      </c>
      <c r="C8730" t="s">
        <v>464</v>
      </c>
      <c r="D8730">
        <v>8</v>
      </c>
      <c r="E8730">
        <v>285937.5</v>
      </c>
      <c r="F8730">
        <v>378906.25</v>
      </c>
      <c r="G8730">
        <v>332421.875</v>
      </c>
      <c r="H8730">
        <v>-28930575.353654265</v>
      </c>
      <c r="I8730">
        <v>-3.8757934151182455E-7</v>
      </c>
      <c r="J8730">
        <v>9.5412226635675603E-6</v>
      </c>
      <c r="K8730">
        <v>-9.2635820780290175</v>
      </c>
      <c r="L8730">
        <v>-8802.9697891133874</v>
      </c>
      <c r="M8730">
        <v>0</v>
      </c>
    </row>
    <row r="8731" spans="1:15" x14ac:dyDescent="0.15">
      <c r="A8731">
        <v>437</v>
      </c>
      <c r="B8731" t="s">
        <v>429</v>
      </c>
      <c r="C8731" t="s">
        <v>464</v>
      </c>
      <c r="D8731">
        <v>9</v>
      </c>
      <c r="E8731">
        <v>332421.875</v>
      </c>
      <c r="F8731">
        <v>378906.25</v>
      </c>
      <c r="G8731">
        <v>355664.0625</v>
      </c>
      <c r="H8731">
        <v>-14693417.233370444</v>
      </c>
      <c r="I8731">
        <v>-1.8658366698629012E-7</v>
      </c>
      <c r="J8731">
        <v>9.7422183380930948E-6</v>
      </c>
      <c r="K8731">
        <v>-4.7048382164601659</v>
      </c>
      <c r="L8731">
        <v>-4231.2628355220577</v>
      </c>
      <c r="M8731">
        <v>0</v>
      </c>
    </row>
    <row r="8732" spans="1:15" x14ac:dyDescent="0.15">
      <c r="A8732">
        <v>437</v>
      </c>
      <c r="B8732" t="s">
        <v>429</v>
      </c>
      <c r="C8732" t="s">
        <v>464</v>
      </c>
      <c r="D8732">
        <v>10</v>
      </c>
      <c r="E8732">
        <v>355664.0625</v>
      </c>
      <c r="F8732">
        <v>378906.25</v>
      </c>
      <c r="G8732">
        <v>367285.15625</v>
      </c>
      <c r="H8732">
        <v>-1094968.5635192995</v>
      </c>
      <c r="I8732">
        <v>-1.3308959893653998E-8</v>
      </c>
      <c r="J8732">
        <v>9.9154930451857309E-6</v>
      </c>
      <c r="K8732">
        <v>-0.35060938253138962</v>
      </c>
      <c r="L8732">
        <v>-398.12491599142851</v>
      </c>
      <c r="M8732">
        <v>0</v>
      </c>
    </row>
    <row r="8733" spans="1:15" x14ac:dyDescent="0.15">
      <c r="A8733">
        <v>437</v>
      </c>
      <c r="B8733" t="s">
        <v>429</v>
      </c>
      <c r="C8733" t="s">
        <v>464</v>
      </c>
      <c r="D8733">
        <v>11</v>
      </c>
      <c r="E8733">
        <v>367285.15625</v>
      </c>
      <c r="F8733">
        <v>378906.25</v>
      </c>
      <c r="G8733">
        <v>373095.703125</v>
      </c>
      <c r="H8733">
        <v>7835807.512959226</v>
      </c>
      <c r="I8733">
        <v>9.2815836420245698E-8</v>
      </c>
      <c r="J8733">
        <v>1.0021617841499631E-5</v>
      </c>
      <c r="K8733">
        <v>2.5090287751489728</v>
      </c>
      <c r="L8733">
        <v>2000.2138184191199</v>
      </c>
      <c r="M8733">
        <v>0</v>
      </c>
    </row>
    <row r="8734" spans="1:15" x14ac:dyDescent="0.15">
      <c r="A8734">
        <v>437</v>
      </c>
      <c r="B8734" t="s">
        <v>429</v>
      </c>
      <c r="C8734" t="s">
        <v>464</v>
      </c>
      <c r="D8734">
        <v>12</v>
      </c>
      <c r="E8734">
        <v>367285.15625</v>
      </c>
      <c r="F8734">
        <v>373095.703125</v>
      </c>
      <c r="G8734">
        <v>370190.4296875</v>
      </c>
      <c r="H8734">
        <v>3301095.4295458533</v>
      </c>
      <c r="I8734">
        <v>3.9607173777109621E-8</v>
      </c>
      <c r="J8734">
        <v>9.9684091788564945E-6</v>
      </c>
      <c r="K8734">
        <v>1.0570121086493314</v>
      </c>
      <c r="L8734">
        <v>791.72900345708729</v>
      </c>
      <c r="M8734">
        <v>0</v>
      </c>
    </row>
    <row r="8735" spans="1:15" x14ac:dyDescent="0.15">
      <c r="A8735">
        <v>437</v>
      </c>
      <c r="B8735" t="s">
        <v>429</v>
      </c>
      <c r="C8735" t="s">
        <v>464</v>
      </c>
      <c r="D8735">
        <v>13</v>
      </c>
      <c r="E8735">
        <v>367285.15625</v>
      </c>
      <c r="F8735">
        <v>370190.4296875</v>
      </c>
      <c r="G8735">
        <v>368737.79296875</v>
      </c>
      <c r="H8735">
        <v>1085818.6976113077</v>
      </c>
      <c r="I8735">
        <v>1.3112341662876667E-8</v>
      </c>
      <c r="J8735">
        <v>9.9419143467422615E-6</v>
      </c>
      <c r="K8735">
        <v>0.34767959171992086</v>
      </c>
      <c r="L8735">
        <v>194.46905587552001</v>
      </c>
      <c r="M8735">
        <v>0</v>
      </c>
    </row>
    <row r="8736" spans="1:15" x14ac:dyDescent="0.15">
      <c r="A8736">
        <v>437</v>
      </c>
      <c r="B8736" t="s">
        <v>429</v>
      </c>
      <c r="C8736" t="s">
        <v>464</v>
      </c>
      <c r="D8736">
        <v>14</v>
      </c>
      <c r="E8736">
        <v>367285.15625</v>
      </c>
      <c r="F8736">
        <v>368737.79296875</v>
      </c>
      <c r="G8736">
        <v>368011.474609375</v>
      </c>
      <c r="H8736">
        <v>-8830.4042144969899</v>
      </c>
      <c r="I8736">
        <v>-1.0698223869423174E-10</v>
      </c>
      <c r="J8736">
        <v>9.9286950228406906E-6</v>
      </c>
      <c r="K8736">
        <v>-2.8274990463621661E-3</v>
      </c>
      <c r="L8736">
        <v>-102.39949154408025</v>
      </c>
      <c r="M8736">
        <v>0</v>
      </c>
    </row>
    <row r="8737" spans="1:15" x14ac:dyDescent="0.15">
      <c r="A8737">
        <v>437</v>
      </c>
      <c r="B8737" t="s">
        <v>429</v>
      </c>
      <c r="C8737" t="s">
        <v>464</v>
      </c>
      <c r="D8737">
        <v>15</v>
      </c>
      <c r="E8737">
        <v>368011.474609375</v>
      </c>
      <c r="F8737">
        <v>368737.79296875</v>
      </c>
      <c r="G8737">
        <v>368374.6337890625</v>
      </c>
      <c r="H8737">
        <v>537386.80804135639</v>
      </c>
      <c r="I8737">
        <v>6.5000047455044812E-9</v>
      </c>
      <c r="J8737">
        <v>9.9353020098248894E-6</v>
      </c>
      <c r="K8737">
        <v>0.17207147604523304</v>
      </c>
      <c r="L8737">
        <v>45.88051368082882</v>
      </c>
      <c r="M8737">
        <v>0</v>
      </c>
    </row>
    <row r="8738" spans="1:15" x14ac:dyDescent="0.15">
      <c r="A8738">
        <v>437</v>
      </c>
      <c r="B8738" t="s">
        <v>429</v>
      </c>
      <c r="C8738" t="s">
        <v>464</v>
      </c>
      <c r="D8738">
        <v>16</v>
      </c>
      <c r="E8738">
        <v>368011.474609375</v>
      </c>
      <c r="F8738">
        <v>368374.6337890625</v>
      </c>
      <c r="G8738">
        <v>368193.05419921875</v>
      </c>
      <c r="H8738">
        <v>263976.57764423295</v>
      </c>
      <c r="I8738">
        <v>3.1955397545592299E-9</v>
      </c>
      <c r="J8738">
        <v>9.9319975448339441E-6</v>
      </c>
      <c r="K8738">
        <v>8.4525408284895159E-2</v>
      </c>
      <c r="L8738">
        <v>-28.304845886255432</v>
      </c>
      <c r="M8738">
        <v>0</v>
      </c>
    </row>
    <row r="8739" spans="1:15" x14ac:dyDescent="0.15">
      <c r="A8739">
        <v>437</v>
      </c>
      <c r="B8739" t="s">
        <v>429</v>
      </c>
      <c r="C8739" t="s">
        <v>464</v>
      </c>
      <c r="D8739">
        <v>17</v>
      </c>
      <c r="E8739">
        <v>368193.05419921875</v>
      </c>
      <c r="F8739">
        <v>368374.6337890625</v>
      </c>
      <c r="G8739">
        <v>368283.84399414063</v>
      </c>
      <c r="H8739">
        <v>400681.47694611421</v>
      </c>
      <c r="I8739">
        <v>4.8484386782278493E-9</v>
      </c>
      <c r="J8739">
        <v>9.9336504437576127E-6</v>
      </c>
      <c r="K8739">
        <v>0.12829837303485858</v>
      </c>
      <c r="L8739">
        <v>8.7969194088484191</v>
      </c>
      <c r="M8739">
        <v>0</v>
      </c>
    </row>
    <row r="8740" spans="1:15" x14ac:dyDescent="0.15">
      <c r="A8740">
        <v>437</v>
      </c>
      <c r="B8740" t="s">
        <v>429</v>
      </c>
      <c r="C8740" t="s">
        <v>464</v>
      </c>
      <c r="D8740">
        <v>18</v>
      </c>
      <c r="E8740">
        <v>368193.05419921875</v>
      </c>
      <c r="F8740">
        <v>368283.84399414063</v>
      </c>
      <c r="G8740">
        <v>368238.44909667969</v>
      </c>
      <c r="H8740">
        <v>332278.81525170797</v>
      </c>
      <c r="I8740">
        <v>4.0215495701154434E-9</v>
      </c>
      <c r="J8740">
        <v>9.9328235546495003E-6</v>
      </c>
      <c r="K8740">
        <v>0.10639581274299263</v>
      </c>
      <c r="L8740">
        <v>-9.7653121050188432</v>
      </c>
      <c r="M8740">
        <v>0</v>
      </c>
    </row>
    <row r="8741" spans="1:15" x14ac:dyDescent="0.15">
      <c r="A8741">
        <v>437</v>
      </c>
      <c r="B8741" t="s">
        <v>429</v>
      </c>
      <c r="C8741" t="s">
        <v>464</v>
      </c>
      <c r="D8741">
        <v>19</v>
      </c>
      <c r="E8741">
        <v>368238.44909667969</v>
      </c>
      <c r="F8741">
        <v>368283.84399414063</v>
      </c>
      <c r="G8741">
        <v>368261.14654541016</v>
      </c>
      <c r="H8741">
        <v>366442.51192263304</v>
      </c>
      <c r="I8741">
        <v>4.4345810837320541E-9</v>
      </c>
      <c r="J8741">
        <v>9.9332365861631169E-6</v>
      </c>
      <c r="K8741">
        <v>0.11733504241026664</v>
      </c>
      <c r="L8741">
        <v>-0.4938437410075403</v>
      </c>
      <c r="M8741">
        <v>0</v>
      </c>
    </row>
    <row r="8742" spans="1:15" x14ac:dyDescent="0.15">
      <c r="A8742">
        <v>437</v>
      </c>
      <c r="B8742" t="s">
        <v>429</v>
      </c>
      <c r="C8742" t="s">
        <v>465</v>
      </c>
      <c r="D8742">
        <v>19</v>
      </c>
      <c r="E8742">
        <v>368238.44909667969</v>
      </c>
      <c r="F8742">
        <v>368283.84399414063</v>
      </c>
      <c r="G8742">
        <v>368261.14654541016</v>
      </c>
      <c r="H8742">
        <v>366442.51192263304</v>
      </c>
      <c r="I8742">
        <v>4.4345810837320541E-9</v>
      </c>
      <c r="J8742">
        <v>9.9332365861631169E-6</v>
      </c>
      <c r="K8742">
        <v>0.11733504241026664</v>
      </c>
      <c r="L8742">
        <v>-0.4938437410075403</v>
      </c>
      <c r="M8742">
        <v>0</v>
      </c>
      <c r="N8742" t="s">
        <v>466</v>
      </c>
      <c r="O8742" t="s">
        <v>467</v>
      </c>
    </row>
    <row r="8743" spans="1:15" x14ac:dyDescent="0.15">
      <c r="A8743">
        <v>438</v>
      </c>
      <c r="B8743" t="s">
        <v>430</v>
      </c>
      <c r="C8743" t="s">
        <v>461</v>
      </c>
      <c r="D8743">
        <v>0</v>
      </c>
      <c r="E8743">
        <v>100000</v>
      </c>
      <c r="F8743">
        <v>12000000</v>
      </c>
      <c r="G8743">
        <v>100000</v>
      </c>
      <c r="H8743">
        <v>-78375538.445973381</v>
      </c>
      <c r="I8743">
        <v>-1.5432094757976717E-6</v>
      </c>
      <c r="J8743">
        <v>8.1298252239264781E-6</v>
      </c>
      <c r="K8743">
        <v>-24.844920717422355</v>
      </c>
      <c r="L8743">
        <v>-78475.538445973376</v>
      </c>
      <c r="M8743">
        <v>0</v>
      </c>
      <c r="O8743" t="s">
        <v>462</v>
      </c>
    </row>
    <row r="8744" spans="1:15" x14ac:dyDescent="0.15">
      <c r="A8744">
        <v>438</v>
      </c>
      <c r="B8744" t="s">
        <v>430</v>
      </c>
      <c r="C8744" t="s">
        <v>461</v>
      </c>
      <c r="D8744">
        <v>0</v>
      </c>
      <c r="E8744">
        <v>100000</v>
      </c>
      <c r="F8744">
        <v>12000000</v>
      </c>
      <c r="G8744">
        <v>12000000</v>
      </c>
      <c r="H8744">
        <v>6.2558280656969185E+18</v>
      </c>
      <c r="I8744">
        <v>536.87091232696525</v>
      </c>
      <c r="J8744">
        <v>536.87092199999995</v>
      </c>
      <c r="K8744">
        <v>1983087521895.688</v>
      </c>
      <c r="L8744">
        <v>52131900547374.32</v>
      </c>
      <c r="M8744">
        <v>5</v>
      </c>
      <c r="O8744" t="s">
        <v>463</v>
      </c>
    </row>
    <row r="8745" spans="1:15" x14ac:dyDescent="0.15">
      <c r="A8745">
        <v>438</v>
      </c>
      <c r="B8745" t="s">
        <v>430</v>
      </c>
      <c r="C8745" t="s">
        <v>464</v>
      </c>
      <c r="D8745">
        <v>1</v>
      </c>
      <c r="E8745">
        <v>100000</v>
      </c>
      <c r="F8745">
        <v>12000000</v>
      </c>
      <c r="G8745">
        <v>6050000</v>
      </c>
      <c r="H8745">
        <v>3.0193799658229812E+16</v>
      </c>
      <c r="I8745">
        <v>5.0244985963786553</v>
      </c>
      <c r="J8745">
        <v>5.0245082694133547</v>
      </c>
      <c r="K8745">
        <v>9571386347.5855217</v>
      </c>
      <c r="L8745">
        <v>499071068631.07129</v>
      </c>
      <c r="M8745">
        <v>0</v>
      </c>
    </row>
    <row r="8746" spans="1:15" x14ac:dyDescent="0.15">
      <c r="A8746">
        <v>438</v>
      </c>
      <c r="B8746" t="s">
        <v>430</v>
      </c>
      <c r="C8746" t="s">
        <v>464</v>
      </c>
      <c r="D8746">
        <v>2</v>
      </c>
      <c r="E8746">
        <v>100000</v>
      </c>
      <c r="F8746">
        <v>6050000</v>
      </c>
      <c r="G8746">
        <v>3075000</v>
      </c>
      <c r="H8746">
        <v>2813071470917.0576</v>
      </c>
      <c r="I8746">
        <v>2.2372271276543329E-3</v>
      </c>
      <c r="J8746">
        <v>2.2469001623540569E-3</v>
      </c>
      <c r="K8746">
        <v>891739.17083267798</v>
      </c>
      <c r="L8746">
        <v>91481899.054213256</v>
      </c>
      <c r="M8746">
        <v>0</v>
      </c>
    </row>
    <row r="8747" spans="1:15" x14ac:dyDescent="0.15">
      <c r="A8747">
        <v>438</v>
      </c>
      <c r="B8747" t="s">
        <v>430</v>
      </c>
      <c r="C8747" t="s">
        <v>464</v>
      </c>
      <c r="D8747">
        <v>3</v>
      </c>
      <c r="E8747">
        <v>100000</v>
      </c>
      <c r="F8747">
        <v>3075000</v>
      </c>
      <c r="G8747">
        <v>1587500</v>
      </c>
      <c r="H8747">
        <v>47783915323.449913</v>
      </c>
      <c r="I8747">
        <v>9.8013452199461631E-5</v>
      </c>
      <c r="J8747">
        <v>1.0768648689918578E-4</v>
      </c>
      <c r="K8747">
        <v>15147.424965986043</v>
      </c>
      <c r="L8747">
        <v>3009910.4140755851</v>
      </c>
      <c r="M8747">
        <v>0</v>
      </c>
    </row>
    <row r="8748" spans="1:15" x14ac:dyDescent="0.15">
      <c r="A8748">
        <v>438</v>
      </c>
      <c r="B8748" t="s">
        <v>430</v>
      </c>
      <c r="C8748" t="s">
        <v>464</v>
      </c>
      <c r="D8748">
        <v>4</v>
      </c>
      <c r="E8748">
        <v>100000</v>
      </c>
      <c r="F8748">
        <v>1587500</v>
      </c>
      <c r="G8748">
        <v>843750</v>
      </c>
      <c r="H8748">
        <v>4365084060.8297224</v>
      </c>
      <c r="I8748">
        <v>1.6637817289088318E-5</v>
      </c>
      <c r="J8748">
        <v>2.6310851988812468E-5</v>
      </c>
      <c r="K8748">
        <v>1383.7246871478455</v>
      </c>
      <c r="L8748">
        <v>517243.29609833745</v>
      </c>
      <c r="M8748">
        <v>0</v>
      </c>
    </row>
    <row r="8749" spans="1:15" x14ac:dyDescent="0.15">
      <c r="A8749">
        <v>438</v>
      </c>
      <c r="B8749" t="s">
        <v>430</v>
      </c>
      <c r="C8749" t="s">
        <v>464</v>
      </c>
      <c r="D8749">
        <v>5</v>
      </c>
      <c r="E8749">
        <v>100000</v>
      </c>
      <c r="F8749">
        <v>843750</v>
      </c>
      <c r="G8749">
        <v>471875</v>
      </c>
      <c r="H8749">
        <v>568969602.3327955</v>
      </c>
      <c r="I8749">
        <v>3.616144711315707E-6</v>
      </c>
      <c r="J8749">
        <v>1.3289179411039857E-5</v>
      </c>
      <c r="K8749">
        <v>180.3624567163389</v>
      </c>
      <c r="L8749">
        <v>120476.33956721493</v>
      </c>
      <c r="M8749">
        <v>0</v>
      </c>
    </row>
    <row r="8750" spans="1:15" x14ac:dyDescent="0.15">
      <c r="A8750">
        <v>438</v>
      </c>
      <c r="B8750" t="s">
        <v>430</v>
      </c>
      <c r="C8750" t="s">
        <v>464</v>
      </c>
      <c r="D8750">
        <v>6</v>
      </c>
      <c r="E8750">
        <v>100000</v>
      </c>
      <c r="F8750">
        <v>471875</v>
      </c>
      <c r="G8750">
        <v>285937.5</v>
      </c>
      <c r="H8750">
        <v>-8299685.1641513137</v>
      </c>
      <c r="I8750">
        <v>-1.0111488701611573E-7</v>
      </c>
      <c r="J8750">
        <v>9.5719198127080341E-6</v>
      </c>
      <c r="K8750">
        <v>-2.6309869631715417</v>
      </c>
      <c r="L8750">
        <v>-3002.622133910842</v>
      </c>
      <c r="M8750">
        <v>0</v>
      </c>
    </row>
    <row r="8751" spans="1:15" x14ac:dyDescent="0.15">
      <c r="A8751">
        <v>438</v>
      </c>
      <c r="B8751" t="s">
        <v>430</v>
      </c>
      <c r="C8751" t="s">
        <v>464</v>
      </c>
      <c r="D8751">
        <v>7</v>
      </c>
      <c r="E8751">
        <v>285937.5</v>
      </c>
      <c r="F8751">
        <v>471875</v>
      </c>
      <c r="G8751">
        <v>378906.25</v>
      </c>
      <c r="H8751">
        <v>181318374.65442106</v>
      </c>
      <c r="I8751">
        <v>1.5534653733972721E-6</v>
      </c>
      <c r="J8751">
        <v>1.1226500073121422E-5</v>
      </c>
      <c r="K8751">
        <v>57.477635652944144</v>
      </c>
      <c r="L8751">
        <v>47753.096816012156</v>
      </c>
      <c r="M8751">
        <v>0</v>
      </c>
    </row>
    <row r="8752" spans="1:15" x14ac:dyDescent="0.15">
      <c r="A8752">
        <v>438</v>
      </c>
      <c r="B8752" t="s">
        <v>430</v>
      </c>
      <c r="C8752" t="s">
        <v>464</v>
      </c>
      <c r="D8752">
        <v>8</v>
      </c>
      <c r="E8752">
        <v>285937.5</v>
      </c>
      <c r="F8752">
        <v>378906.25</v>
      </c>
      <c r="G8752">
        <v>332421.875</v>
      </c>
      <c r="H8752">
        <v>63624017.906765081</v>
      </c>
      <c r="I8752">
        <v>6.4919700323504815E-7</v>
      </c>
      <c r="J8752">
        <v>1.0322231702959198E-5</v>
      </c>
      <c r="K8752">
        <v>20.168712227822024</v>
      </c>
      <c r="L8752">
        <v>19039.540051858825</v>
      </c>
      <c r="M8752">
        <v>0</v>
      </c>
    </row>
    <row r="8753" spans="1:15" x14ac:dyDescent="0.15">
      <c r="A8753">
        <v>438</v>
      </c>
      <c r="B8753" t="s">
        <v>430</v>
      </c>
      <c r="C8753" t="s">
        <v>464</v>
      </c>
      <c r="D8753">
        <v>9</v>
      </c>
      <c r="E8753">
        <v>285937.5</v>
      </c>
      <c r="F8753">
        <v>332421.875</v>
      </c>
      <c r="G8753">
        <v>309179.6875</v>
      </c>
      <c r="H8753">
        <v>20066952.20719029</v>
      </c>
      <c r="I8753">
        <v>2.2534380588225064E-7</v>
      </c>
      <c r="J8753">
        <v>9.8983785056064004E-6</v>
      </c>
      <c r="K8753">
        <v>6.3611918528843017</v>
      </c>
      <c r="L8753">
        <v>6390.3850474298351</v>
      </c>
      <c r="M8753">
        <v>0</v>
      </c>
    </row>
    <row r="8754" spans="1:15" x14ac:dyDescent="0.15">
      <c r="A8754">
        <v>438</v>
      </c>
      <c r="B8754" t="s">
        <v>430</v>
      </c>
      <c r="C8754" t="s">
        <v>464</v>
      </c>
      <c r="D8754">
        <v>10</v>
      </c>
      <c r="E8754">
        <v>285937.5</v>
      </c>
      <c r="F8754">
        <v>309179.6875</v>
      </c>
      <c r="G8754">
        <v>297558.59375</v>
      </c>
      <c r="H8754">
        <v>1676123.0334777029</v>
      </c>
      <c r="I8754">
        <v>1.9796031623975192E-8</v>
      </c>
      <c r="J8754">
        <v>9.692830731348125E-6</v>
      </c>
      <c r="K8754">
        <v>0.53132832903093674</v>
      </c>
      <c r="L8754">
        <v>463.29175788682892</v>
      </c>
      <c r="M8754">
        <v>0</v>
      </c>
    </row>
    <row r="8755" spans="1:15" x14ac:dyDescent="0.15">
      <c r="A8755">
        <v>438</v>
      </c>
      <c r="B8755" t="s">
        <v>430</v>
      </c>
      <c r="C8755" t="s">
        <v>464</v>
      </c>
      <c r="D8755">
        <v>11</v>
      </c>
      <c r="E8755">
        <v>285937.5</v>
      </c>
      <c r="F8755">
        <v>297558.59375</v>
      </c>
      <c r="G8755">
        <v>291748.046875</v>
      </c>
      <c r="H8755">
        <v>-4304840.9789461708</v>
      </c>
      <c r="I8755">
        <v>-5.1779061018213153E-8</v>
      </c>
      <c r="J8755">
        <v>9.6212556387059366E-6</v>
      </c>
      <c r="K8755">
        <v>-1.3646277262484732</v>
      </c>
      <c r="L8755">
        <v>-1575.5337782228883</v>
      </c>
      <c r="M8755">
        <v>0</v>
      </c>
    </row>
    <row r="8756" spans="1:15" x14ac:dyDescent="0.15">
      <c r="A8756">
        <v>438</v>
      </c>
      <c r="B8756" t="s">
        <v>430</v>
      </c>
      <c r="C8756" t="s">
        <v>464</v>
      </c>
      <c r="D8756">
        <v>12</v>
      </c>
      <c r="E8756">
        <v>291748.046875</v>
      </c>
      <c r="F8756">
        <v>297558.59375</v>
      </c>
      <c r="G8756">
        <v>294653.3203125</v>
      </c>
      <c r="H8756">
        <v>-2259727.6810149662</v>
      </c>
      <c r="I8756">
        <v>-2.7008002892168719E-8</v>
      </c>
      <c r="J8756">
        <v>9.6460266968319811E-6</v>
      </c>
      <c r="K8756">
        <v>-0.71633007174148344</v>
      </c>
      <c r="L8756">
        <v>-866.91064557438904</v>
      </c>
      <c r="M8756">
        <v>0</v>
      </c>
    </row>
    <row r="8757" spans="1:15" x14ac:dyDescent="0.15">
      <c r="A8757">
        <v>438</v>
      </c>
      <c r="B8757" t="s">
        <v>430</v>
      </c>
      <c r="C8757" t="s">
        <v>464</v>
      </c>
      <c r="D8757">
        <v>13</v>
      </c>
      <c r="E8757">
        <v>294653.3203125</v>
      </c>
      <c r="F8757">
        <v>297558.59375</v>
      </c>
      <c r="G8757">
        <v>296105.95703125</v>
      </c>
      <c r="H8757">
        <v>-469908.23466687731</v>
      </c>
      <c r="I8757">
        <v>-5.5856973403849483E-9</v>
      </c>
      <c r="J8757">
        <v>9.6674490023837649E-6</v>
      </c>
      <c r="K8757">
        <v>-0.14896016111978969</v>
      </c>
      <c r="L8757">
        <v>-258.69597470384048</v>
      </c>
      <c r="M8757">
        <v>0</v>
      </c>
    </row>
    <row r="8758" spans="1:15" x14ac:dyDescent="0.15">
      <c r="A8758">
        <v>438</v>
      </c>
      <c r="B8758" t="s">
        <v>430</v>
      </c>
      <c r="C8758" t="s">
        <v>464</v>
      </c>
      <c r="D8758">
        <v>14</v>
      </c>
      <c r="E8758">
        <v>296105.95703125</v>
      </c>
      <c r="F8758">
        <v>297558.59375</v>
      </c>
      <c r="G8758">
        <v>296832.275390625</v>
      </c>
      <c r="H8758">
        <v>598938.15858905914</v>
      </c>
      <c r="I8758">
        <v>7.0965742474276053E-9</v>
      </c>
      <c r="J8758">
        <v>9.6801312739715774E-6</v>
      </c>
      <c r="K8758">
        <v>0.18986244126465218</v>
      </c>
      <c r="L8758">
        <v>101.77662883891894</v>
      </c>
      <c r="M8758">
        <v>0</v>
      </c>
    </row>
    <row r="8759" spans="1:15" x14ac:dyDescent="0.15">
      <c r="A8759">
        <v>438</v>
      </c>
      <c r="B8759" t="s">
        <v>430</v>
      </c>
      <c r="C8759" t="s">
        <v>464</v>
      </c>
      <c r="D8759">
        <v>15</v>
      </c>
      <c r="E8759">
        <v>296105.95703125</v>
      </c>
      <c r="F8759">
        <v>296832.275390625</v>
      </c>
      <c r="G8759">
        <v>296469.1162109375</v>
      </c>
      <c r="H8759">
        <v>63474.201871396261</v>
      </c>
      <c r="I8759">
        <v>7.5329038201336798E-10</v>
      </c>
      <c r="J8759">
        <v>9.6737879901061632E-6</v>
      </c>
      <c r="K8759">
        <v>2.0121220783492072E-2</v>
      </c>
      <c r="L8759">
        <v>-78.589944651693699</v>
      </c>
      <c r="M8759">
        <v>0</v>
      </c>
    </row>
    <row r="8760" spans="1:15" x14ac:dyDescent="0.15">
      <c r="A8760">
        <v>438</v>
      </c>
      <c r="B8760" t="s">
        <v>430</v>
      </c>
      <c r="C8760" t="s">
        <v>464</v>
      </c>
      <c r="D8760">
        <v>16</v>
      </c>
      <c r="E8760">
        <v>296469.1162109375</v>
      </c>
      <c r="F8760">
        <v>296832.275390625</v>
      </c>
      <c r="G8760">
        <v>296650.69580078125</v>
      </c>
      <c r="H8760">
        <v>330879.42781598272</v>
      </c>
      <c r="I8760">
        <v>3.9236090528062181E-9</v>
      </c>
      <c r="J8760">
        <v>9.676958308776956E-6</v>
      </c>
      <c r="K8760">
        <v>0.10488825102976385</v>
      </c>
      <c r="L8760">
        <v>11.538395998972517</v>
      </c>
      <c r="M8760">
        <v>0</v>
      </c>
    </row>
    <row r="8761" spans="1:15" x14ac:dyDescent="0.15">
      <c r="A8761">
        <v>438</v>
      </c>
      <c r="B8761" t="s">
        <v>430</v>
      </c>
      <c r="C8761" t="s">
        <v>464</v>
      </c>
      <c r="D8761">
        <v>17</v>
      </c>
      <c r="E8761">
        <v>296469.1162109375</v>
      </c>
      <c r="F8761">
        <v>296650.69580078125</v>
      </c>
      <c r="G8761">
        <v>296559.90600585938</v>
      </c>
      <c r="H8761">
        <v>197078.62022263644</v>
      </c>
      <c r="I8761">
        <v>2.3379224441934867E-9</v>
      </c>
      <c r="J8761">
        <v>9.6753726221683433E-6</v>
      </c>
      <c r="K8761">
        <v>6.2473608368325662E-2</v>
      </c>
      <c r="L8761">
        <v>-33.545089463731287</v>
      </c>
      <c r="M8761">
        <v>0</v>
      </c>
    </row>
    <row r="8762" spans="1:15" x14ac:dyDescent="0.15">
      <c r="A8762">
        <v>438</v>
      </c>
      <c r="B8762" t="s">
        <v>430</v>
      </c>
      <c r="C8762" t="s">
        <v>464</v>
      </c>
      <c r="D8762">
        <v>18</v>
      </c>
      <c r="E8762">
        <v>296559.90600585938</v>
      </c>
      <c r="F8762">
        <v>296650.69580078125</v>
      </c>
      <c r="G8762">
        <v>296605.30090332031</v>
      </c>
      <c r="H8762">
        <v>263962.75479426008</v>
      </c>
      <c r="I8762">
        <v>3.1307322045213038E-9</v>
      </c>
      <c r="J8762">
        <v>9.6761654319286711E-6</v>
      </c>
      <c r="K8762">
        <v>8.3675772380645372E-2</v>
      </c>
      <c r="L8762">
        <v>-11.005381903036252</v>
      </c>
      <c r="M8762">
        <v>0</v>
      </c>
    </row>
    <row r="8763" spans="1:15" x14ac:dyDescent="0.15">
      <c r="A8763">
        <v>438</v>
      </c>
      <c r="B8763" t="s">
        <v>430</v>
      </c>
      <c r="C8763" t="s">
        <v>464</v>
      </c>
      <c r="D8763">
        <v>19</v>
      </c>
      <c r="E8763">
        <v>296605.30090332031</v>
      </c>
      <c r="F8763">
        <v>296650.69580078125</v>
      </c>
      <c r="G8763">
        <v>296627.99835205078</v>
      </c>
      <c r="H8763">
        <v>297483.39942534186</v>
      </c>
      <c r="I8763">
        <v>3.5279487107294644E-9</v>
      </c>
      <c r="J8763">
        <v>9.6765626484348793E-6</v>
      </c>
      <c r="K8763">
        <v>9.4301763279964076E-2</v>
      </c>
      <c r="L8763">
        <v>0.28837502799579168</v>
      </c>
      <c r="M8763">
        <v>0</v>
      </c>
    </row>
    <row r="8764" spans="1:15" x14ac:dyDescent="0.15">
      <c r="A8764">
        <v>438</v>
      </c>
      <c r="B8764" t="s">
        <v>430</v>
      </c>
      <c r="C8764" t="s">
        <v>465</v>
      </c>
      <c r="D8764">
        <v>19</v>
      </c>
      <c r="E8764">
        <v>296605.30090332031</v>
      </c>
      <c r="F8764">
        <v>296650.69580078125</v>
      </c>
      <c r="G8764">
        <v>296627.99835205078</v>
      </c>
      <c r="H8764">
        <v>297483.39942534186</v>
      </c>
      <c r="I8764">
        <v>3.5279487107294644E-9</v>
      </c>
      <c r="J8764">
        <v>9.6765626484348793E-6</v>
      </c>
      <c r="K8764">
        <v>9.4301763279964076E-2</v>
      </c>
      <c r="L8764">
        <v>0.28837502799579168</v>
      </c>
      <c r="M8764">
        <v>0</v>
      </c>
      <c r="N8764" t="s">
        <v>466</v>
      </c>
      <c r="O8764" t="s">
        <v>467</v>
      </c>
    </row>
    <row r="8765" spans="1:15" x14ac:dyDescent="0.15">
      <c r="A8765">
        <v>439</v>
      </c>
      <c r="B8765" t="s">
        <v>431</v>
      </c>
      <c r="C8765" t="s">
        <v>461</v>
      </c>
      <c r="D8765">
        <v>0</v>
      </c>
      <c r="E8765">
        <v>100000</v>
      </c>
      <c r="F8765">
        <v>12000000</v>
      </c>
      <c r="G8765">
        <v>100000</v>
      </c>
      <c r="H8765">
        <v>-1568547.3854879711</v>
      </c>
      <c r="I8765">
        <v>-5.8686006866595644E-6</v>
      </c>
      <c r="J8765">
        <v>3.2316915635684128E-6</v>
      </c>
      <c r="K8765">
        <v>-0.43237132186763089</v>
      </c>
      <c r="L8765">
        <v>-1668.547385487971</v>
      </c>
      <c r="M8765">
        <v>0</v>
      </c>
      <c r="O8765" t="s">
        <v>462</v>
      </c>
    </row>
    <row r="8766" spans="1:15" x14ac:dyDescent="0.15">
      <c r="A8766">
        <v>439</v>
      </c>
      <c r="B8766" t="s">
        <v>431</v>
      </c>
      <c r="C8766" t="s">
        <v>461</v>
      </c>
      <c r="D8766">
        <v>0</v>
      </c>
      <c r="E8766">
        <v>100000</v>
      </c>
      <c r="F8766">
        <v>12000000</v>
      </c>
      <c r="G8766">
        <v>12000000</v>
      </c>
      <c r="H8766">
        <v>6.8805280760453069E+18</v>
      </c>
      <c r="I8766">
        <v>536.87091289970783</v>
      </c>
      <c r="J8766">
        <v>536.87092200000006</v>
      </c>
      <c r="K8766">
        <v>1896622981818.0208</v>
      </c>
      <c r="L8766">
        <v>57337733966944.227</v>
      </c>
      <c r="M8766">
        <v>5</v>
      </c>
      <c r="O8766" t="s">
        <v>463</v>
      </c>
    </row>
    <row r="8767" spans="1:15" x14ac:dyDescent="0.15">
      <c r="A8767">
        <v>439</v>
      </c>
      <c r="B8767" t="s">
        <v>431</v>
      </c>
      <c r="C8767" t="s">
        <v>464</v>
      </c>
      <c r="D8767">
        <v>1</v>
      </c>
      <c r="E8767">
        <v>100000</v>
      </c>
      <c r="F8767">
        <v>12000000</v>
      </c>
      <c r="G8767">
        <v>6050000</v>
      </c>
      <c r="H8767">
        <v>206292710891270.31</v>
      </c>
      <c r="I8767">
        <v>6.753633884147392E-2</v>
      </c>
      <c r="J8767">
        <v>6.7545439133724142E-2</v>
      </c>
      <c r="K8767">
        <v>56864748.189910248</v>
      </c>
      <c r="L8767">
        <v>3409796774.2358727</v>
      </c>
      <c r="M8767">
        <v>0</v>
      </c>
    </row>
    <row r="8768" spans="1:15" x14ac:dyDescent="0.15">
      <c r="A8768">
        <v>439</v>
      </c>
      <c r="B8768" t="s">
        <v>431</v>
      </c>
      <c r="C8768" t="s">
        <v>464</v>
      </c>
      <c r="D8768">
        <v>2</v>
      </c>
      <c r="E8768">
        <v>100000</v>
      </c>
      <c r="F8768">
        <v>6050000</v>
      </c>
      <c r="G8768">
        <v>3075000</v>
      </c>
      <c r="H8768">
        <v>99465853179.168381</v>
      </c>
      <c r="I8768">
        <v>1.574372613366083E-4</v>
      </c>
      <c r="J8768">
        <v>1.6653755358683628E-4</v>
      </c>
      <c r="K8768">
        <v>27417.840747214414</v>
      </c>
      <c r="L8768">
        <v>3234561.8920054757</v>
      </c>
      <c r="M8768">
        <v>0</v>
      </c>
    </row>
    <row r="8769" spans="1:13" x14ac:dyDescent="0.15">
      <c r="A8769">
        <v>439</v>
      </c>
      <c r="B8769" t="s">
        <v>431</v>
      </c>
      <c r="C8769" t="s">
        <v>464</v>
      </c>
      <c r="D8769">
        <v>3</v>
      </c>
      <c r="E8769">
        <v>100000</v>
      </c>
      <c r="F8769">
        <v>3075000</v>
      </c>
      <c r="G8769">
        <v>1587500</v>
      </c>
      <c r="H8769">
        <v>477620919.62725335</v>
      </c>
      <c r="I8769">
        <v>3.0212073406945424E-6</v>
      </c>
      <c r="J8769">
        <v>1.212149959092252E-5</v>
      </c>
      <c r="K8769">
        <v>131.65658256898908</v>
      </c>
      <c r="L8769">
        <v>29986.357141874229</v>
      </c>
      <c r="M8769">
        <v>0</v>
      </c>
    </row>
    <row r="8770" spans="1:13" x14ac:dyDescent="0.15">
      <c r="A8770">
        <v>439</v>
      </c>
      <c r="B8770" t="s">
        <v>431</v>
      </c>
      <c r="C8770" t="s">
        <v>464</v>
      </c>
      <c r="D8770">
        <v>4</v>
      </c>
      <c r="E8770">
        <v>100000</v>
      </c>
      <c r="F8770">
        <v>1587500</v>
      </c>
      <c r="G8770">
        <v>843750</v>
      </c>
      <c r="H8770">
        <v>-37135497.67174153</v>
      </c>
      <c r="I8770">
        <v>-3.3219209918228399E-6</v>
      </c>
      <c r="J8770">
        <v>5.7783712584051377E-6</v>
      </c>
      <c r="K8770">
        <v>-10.236429173319575</v>
      </c>
      <c r="L8770">
        <v>-4501.2441685026997</v>
      </c>
      <c r="M8770">
        <v>0</v>
      </c>
    </row>
    <row r="8771" spans="1:13" x14ac:dyDescent="0.15">
      <c r="A8771">
        <v>439</v>
      </c>
      <c r="B8771" t="s">
        <v>431</v>
      </c>
      <c r="C8771" t="s">
        <v>464</v>
      </c>
      <c r="D8771">
        <v>5</v>
      </c>
      <c r="E8771">
        <v>843750</v>
      </c>
      <c r="F8771">
        <v>1587500</v>
      </c>
      <c r="G8771">
        <v>1215625</v>
      </c>
      <c r="H8771">
        <v>-73256053.816674456</v>
      </c>
      <c r="I8771">
        <v>-1.2897862030515165E-6</v>
      </c>
      <c r="J8771">
        <v>7.8105060471764611E-6</v>
      </c>
      <c r="K8771">
        <v>-20.193088915619974</v>
      </c>
      <c r="L8771">
        <v>-6126.2049412174356</v>
      </c>
      <c r="M8771">
        <v>0</v>
      </c>
    </row>
    <row r="8772" spans="1:13" x14ac:dyDescent="0.15">
      <c r="A8772">
        <v>439</v>
      </c>
      <c r="B8772" t="s">
        <v>431</v>
      </c>
      <c r="C8772" t="s">
        <v>464</v>
      </c>
      <c r="D8772">
        <v>6</v>
      </c>
      <c r="E8772">
        <v>1215625</v>
      </c>
      <c r="F8772">
        <v>1587500</v>
      </c>
      <c r="G8772">
        <v>1401562.5</v>
      </c>
      <c r="H8772">
        <v>224686.54046983155</v>
      </c>
      <c r="I8772">
        <v>2.5418194884582274E-9</v>
      </c>
      <c r="J8772">
        <v>9.1028340697164359E-6</v>
      </c>
      <c r="K8772">
        <v>6.1935021796350451E-2</v>
      </c>
      <c r="L8772">
        <v>-83.968853299811343</v>
      </c>
      <c r="M8772">
        <v>0</v>
      </c>
    </row>
    <row r="8773" spans="1:13" x14ac:dyDescent="0.15">
      <c r="A8773">
        <v>439</v>
      </c>
      <c r="B8773" t="s">
        <v>431</v>
      </c>
      <c r="C8773" t="s">
        <v>464</v>
      </c>
      <c r="D8773">
        <v>7</v>
      </c>
      <c r="E8773">
        <v>1401562.5</v>
      </c>
      <c r="F8773">
        <v>1587500</v>
      </c>
      <c r="G8773">
        <v>1494531.25</v>
      </c>
      <c r="H8773">
        <v>147679672.41358444</v>
      </c>
      <c r="I8773">
        <v>1.2508904207967909E-6</v>
      </c>
      <c r="J8773">
        <v>1.0351182671024769E-5</v>
      </c>
      <c r="K8773">
        <v>40.708017982240214</v>
      </c>
      <c r="L8773">
        <v>9781.3372027908044</v>
      </c>
      <c r="M8773">
        <v>0</v>
      </c>
    </row>
    <row r="8774" spans="1:13" x14ac:dyDescent="0.15">
      <c r="A8774">
        <v>439</v>
      </c>
      <c r="B8774" t="s">
        <v>431</v>
      </c>
      <c r="C8774" t="s">
        <v>464</v>
      </c>
      <c r="D8774">
        <v>8</v>
      </c>
      <c r="E8774">
        <v>1401562.5</v>
      </c>
      <c r="F8774">
        <v>1494531.25</v>
      </c>
      <c r="G8774">
        <v>1448046.875</v>
      </c>
      <c r="H8774">
        <v>46453013.397328623</v>
      </c>
      <c r="I8774">
        <v>4.666234976670807E-7</v>
      </c>
      <c r="J8774">
        <v>9.5669157478950583E-6</v>
      </c>
      <c r="K8774">
        <v>12.804809719592479</v>
      </c>
      <c r="L8774">
        <v>3107.9771863275228</v>
      </c>
      <c r="M8774">
        <v>0</v>
      </c>
    </row>
    <row r="8775" spans="1:13" x14ac:dyDescent="0.15">
      <c r="A8775">
        <v>439</v>
      </c>
      <c r="B8775" t="s">
        <v>431</v>
      </c>
      <c r="C8775" t="s">
        <v>464</v>
      </c>
      <c r="D8775">
        <v>9</v>
      </c>
      <c r="E8775">
        <v>1401562.5</v>
      </c>
      <c r="F8775">
        <v>1448046.875</v>
      </c>
      <c r="G8775">
        <v>1424804.6875</v>
      </c>
      <c r="H8775">
        <v>16648955.321512902</v>
      </c>
      <c r="I8775">
        <v>1.7965896032685937E-7</v>
      </c>
      <c r="J8775">
        <v>9.279951210554837E-6</v>
      </c>
      <c r="K8775">
        <v>4.5892976435890178</v>
      </c>
      <c r="L8775">
        <v>1068.5078991932292</v>
      </c>
      <c r="M8775">
        <v>0</v>
      </c>
    </row>
    <row r="8776" spans="1:13" x14ac:dyDescent="0.15">
      <c r="A8776">
        <v>439</v>
      </c>
      <c r="B8776" t="s">
        <v>431</v>
      </c>
      <c r="C8776" t="s">
        <v>464</v>
      </c>
      <c r="D8776">
        <v>10</v>
      </c>
      <c r="E8776">
        <v>1401562.5</v>
      </c>
      <c r="F8776">
        <v>1424804.6875</v>
      </c>
      <c r="G8776">
        <v>1413183.59375</v>
      </c>
      <c r="H8776">
        <v>8205167.6097116955</v>
      </c>
      <c r="I8776">
        <v>9.0640621347471019E-8</v>
      </c>
      <c r="J8776">
        <v>9.1909328715754486E-6</v>
      </c>
      <c r="K8776">
        <v>2.2617609122805309</v>
      </c>
      <c r="L8776">
        <v>480.61582698809872</v>
      </c>
      <c r="M8776">
        <v>0</v>
      </c>
    </row>
    <row r="8777" spans="1:13" x14ac:dyDescent="0.15">
      <c r="A8777">
        <v>439</v>
      </c>
      <c r="B8777" t="s">
        <v>431</v>
      </c>
      <c r="C8777" t="s">
        <v>464</v>
      </c>
      <c r="D8777">
        <v>11</v>
      </c>
      <c r="E8777">
        <v>1401562.5</v>
      </c>
      <c r="F8777">
        <v>1413183.59375</v>
      </c>
      <c r="G8777">
        <v>1407373.046875</v>
      </c>
      <c r="H8777">
        <v>4157733.2519367472</v>
      </c>
      <c r="I8777">
        <v>4.6476988919847562E-8</v>
      </c>
      <c r="J8777">
        <v>9.1467692391478252E-6</v>
      </c>
      <c r="K8777">
        <v>1.1460824446522155</v>
      </c>
      <c r="L8777">
        <v>195.42510148029206</v>
      </c>
      <c r="M8777">
        <v>0</v>
      </c>
    </row>
    <row r="8778" spans="1:13" x14ac:dyDescent="0.15">
      <c r="A8778">
        <v>439</v>
      </c>
      <c r="B8778" t="s">
        <v>431</v>
      </c>
      <c r="C8778" t="s">
        <v>464</v>
      </c>
      <c r="D8778">
        <v>12</v>
      </c>
      <c r="E8778">
        <v>1401562.5</v>
      </c>
      <c r="F8778">
        <v>1407373.046875</v>
      </c>
      <c r="G8778">
        <v>1404467.7734375</v>
      </c>
      <c r="H8778">
        <v>2176979.9573858944</v>
      </c>
      <c r="I8778">
        <v>2.4480702560513912E-8</v>
      </c>
      <c r="J8778">
        <v>9.1247729527884915E-6</v>
      </c>
      <c r="K8778">
        <v>0.60008623938476247</v>
      </c>
      <c r="L8778">
        <v>55.003909563381079</v>
      </c>
      <c r="M8778">
        <v>0</v>
      </c>
    </row>
    <row r="8779" spans="1:13" x14ac:dyDescent="0.15">
      <c r="A8779">
        <v>439</v>
      </c>
      <c r="B8779" t="s">
        <v>431</v>
      </c>
      <c r="C8779" t="s">
        <v>464</v>
      </c>
      <c r="D8779">
        <v>13</v>
      </c>
      <c r="E8779">
        <v>1401562.5</v>
      </c>
      <c r="F8779">
        <v>1404467.7734375</v>
      </c>
      <c r="G8779">
        <v>1403015.13671875</v>
      </c>
      <c r="H8779">
        <v>1197290.818103049</v>
      </c>
      <c r="I8779">
        <v>1.3504139768894834E-8</v>
      </c>
      <c r="J8779">
        <v>9.1137963899968725E-6</v>
      </c>
      <c r="K8779">
        <v>0.33003415674442332</v>
      </c>
      <c r="L8779">
        <v>-14.663014904944735</v>
      </c>
      <c r="M8779">
        <v>0</v>
      </c>
    </row>
    <row r="8780" spans="1:13" x14ac:dyDescent="0.15">
      <c r="A8780">
        <v>439</v>
      </c>
      <c r="B8780" t="s">
        <v>431</v>
      </c>
      <c r="C8780" t="s">
        <v>464</v>
      </c>
      <c r="D8780">
        <v>14</v>
      </c>
      <c r="E8780">
        <v>1403015.13671875</v>
      </c>
      <c r="F8780">
        <v>1404467.7734375</v>
      </c>
      <c r="G8780">
        <v>1403741.455078125</v>
      </c>
      <c r="H8780">
        <v>1686280.3318556775</v>
      </c>
      <c r="I8780">
        <v>1.8990997372749134E-8</v>
      </c>
      <c r="J8780">
        <v>9.1192832476007268E-6</v>
      </c>
      <c r="K8780">
        <v>0.46482450123558466</v>
      </c>
      <c r="L8780">
        <v>20.127558088097349</v>
      </c>
      <c r="M8780">
        <v>0</v>
      </c>
    </row>
    <row r="8781" spans="1:13" x14ac:dyDescent="0.15">
      <c r="A8781">
        <v>439</v>
      </c>
      <c r="B8781" t="s">
        <v>431</v>
      </c>
      <c r="C8781" t="s">
        <v>464</v>
      </c>
      <c r="D8781">
        <v>15</v>
      </c>
      <c r="E8781">
        <v>1403015.13671875</v>
      </c>
      <c r="F8781">
        <v>1403741.455078125</v>
      </c>
      <c r="G8781">
        <v>1403378.2958984375</v>
      </c>
      <c r="H8781">
        <v>1441548.036671554</v>
      </c>
      <c r="I8781">
        <v>1.6246944474029265E-8</v>
      </c>
      <c r="J8781">
        <v>9.1165391947020069E-6</v>
      </c>
      <c r="K8781">
        <v>0.39736385136842117</v>
      </c>
      <c r="L8781">
        <v>2.7198468783985539</v>
      </c>
      <c r="M8781">
        <v>0</v>
      </c>
    </row>
    <row r="8782" spans="1:13" x14ac:dyDescent="0.15">
      <c r="A8782">
        <v>439</v>
      </c>
      <c r="B8782" t="s">
        <v>431</v>
      </c>
      <c r="C8782" t="s">
        <v>464</v>
      </c>
      <c r="D8782">
        <v>16</v>
      </c>
      <c r="E8782">
        <v>1403015.13671875</v>
      </c>
      <c r="F8782">
        <v>1403378.2958984375</v>
      </c>
      <c r="G8782">
        <v>1403196.7163085938</v>
      </c>
      <c r="H8782">
        <v>1319364.0553997096</v>
      </c>
      <c r="I8782">
        <v>1.4875430832714362E-8</v>
      </c>
      <c r="J8782">
        <v>9.115167681060692E-6</v>
      </c>
      <c r="K8782">
        <v>0.36368374072444326</v>
      </c>
      <c r="L8782">
        <v>-5.9744054368530533</v>
      </c>
      <c r="M8782">
        <v>0</v>
      </c>
    </row>
    <row r="8783" spans="1:13" x14ac:dyDescent="0.15">
      <c r="A8783">
        <v>439</v>
      </c>
      <c r="B8783" t="s">
        <v>431</v>
      </c>
      <c r="C8783" t="s">
        <v>464</v>
      </c>
      <c r="D8783">
        <v>17</v>
      </c>
      <c r="E8783">
        <v>1403196.7163085938</v>
      </c>
      <c r="F8783">
        <v>1403378.2958984375</v>
      </c>
      <c r="G8783">
        <v>1403287.5061035156</v>
      </c>
      <c r="H8783">
        <v>1380474.0544175687</v>
      </c>
      <c r="I8783">
        <v>1.5561517390299612E-8</v>
      </c>
      <c r="J8783">
        <v>9.1158537676182772E-6</v>
      </c>
      <c r="K8783">
        <v>0.38052876007109276</v>
      </c>
      <c r="L8783">
        <v>-1.6257147296417269</v>
      </c>
      <c r="M8783">
        <v>0</v>
      </c>
    </row>
    <row r="8784" spans="1:13" x14ac:dyDescent="0.15">
      <c r="A8784">
        <v>439</v>
      </c>
      <c r="B8784" t="s">
        <v>431</v>
      </c>
      <c r="C8784" t="s">
        <v>464</v>
      </c>
      <c r="D8784">
        <v>18</v>
      </c>
      <c r="E8784">
        <v>1403287.5061035156</v>
      </c>
      <c r="F8784">
        <v>1403378.2958984375</v>
      </c>
      <c r="G8784">
        <v>1403332.9010009766</v>
      </c>
      <c r="H8784">
        <v>1410991.6567435437</v>
      </c>
      <c r="I8784">
        <v>1.5904045194886491E-8</v>
      </c>
      <c r="J8784">
        <v>9.1161962954228641E-6</v>
      </c>
      <c r="K8784">
        <v>0.38894096118148991</v>
      </c>
      <c r="L8784">
        <v>0.54575473411221587</v>
      </c>
      <c r="M8784">
        <v>0</v>
      </c>
    </row>
    <row r="8785" spans="1:15" x14ac:dyDescent="0.15">
      <c r="A8785">
        <v>439</v>
      </c>
      <c r="B8785" t="s">
        <v>431</v>
      </c>
      <c r="C8785" t="s">
        <v>465</v>
      </c>
      <c r="D8785">
        <v>18</v>
      </c>
      <c r="E8785">
        <v>1403287.5061035156</v>
      </c>
      <c r="F8785">
        <v>1403378.2958984375</v>
      </c>
      <c r="G8785">
        <v>1403332.9010009766</v>
      </c>
      <c r="H8785">
        <v>1410991.6567435437</v>
      </c>
      <c r="I8785">
        <v>1.5904045194886491E-8</v>
      </c>
      <c r="J8785">
        <v>9.1161962954228641E-6</v>
      </c>
      <c r="K8785">
        <v>0.38894096118148991</v>
      </c>
      <c r="L8785">
        <v>0.54575473411221587</v>
      </c>
      <c r="M8785">
        <v>0</v>
      </c>
      <c r="N8785" t="s">
        <v>466</v>
      </c>
      <c r="O8785" t="s">
        <v>467</v>
      </c>
    </row>
    <row r="8786" spans="1:15" x14ac:dyDescent="0.15">
      <c r="A8786">
        <v>440</v>
      </c>
      <c r="B8786" t="s">
        <v>432</v>
      </c>
      <c r="C8786" t="s">
        <v>461</v>
      </c>
      <c r="D8786">
        <v>0</v>
      </c>
      <c r="E8786">
        <v>100000</v>
      </c>
      <c r="F8786">
        <v>12000000</v>
      </c>
      <c r="G8786">
        <v>100000</v>
      </c>
      <c r="H8786">
        <v>-1327904.7896120499</v>
      </c>
      <c r="I8786">
        <v>-6.0205346967620331E-6</v>
      </c>
      <c r="J8786">
        <v>3.0797575534659446E-6</v>
      </c>
      <c r="K8786">
        <v>-0.36288250082776219</v>
      </c>
      <c r="L8786">
        <v>-1427.9047896120499</v>
      </c>
      <c r="M8786">
        <v>0</v>
      </c>
      <c r="O8786" t="s">
        <v>462</v>
      </c>
    </row>
    <row r="8787" spans="1:15" x14ac:dyDescent="0.15">
      <c r="A8787">
        <v>440</v>
      </c>
      <c r="B8787" t="s">
        <v>432</v>
      </c>
      <c r="C8787" t="s">
        <v>461</v>
      </c>
      <c r="D8787">
        <v>0</v>
      </c>
      <c r="E8787">
        <v>100000</v>
      </c>
      <c r="F8787">
        <v>12000000</v>
      </c>
      <c r="G8787">
        <v>12000000</v>
      </c>
      <c r="H8787">
        <v>6.8805280760453069E+18</v>
      </c>
      <c r="I8787">
        <v>536.87091289970783</v>
      </c>
      <c r="J8787">
        <v>536.87092200000006</v>
      </c>
      <c r="K8787">
        <v>1880272783698.9004</v>
      </c>
      <c r="L8787">
        <v>57337733966944.227</v>
      </c>
      <c r="M8787">
        <v>5</v>
      </c>
      <c r="O8787" t="s">
        <v>463</v>
      </c>
    </row>
    <row r="8788" spans="1:15" x14ac:dyDescent="0.15">
      <c r="A8788">
        <v>440</v>
      </c>
      <c r="B8788" t="s">
        <v>432</v>
      </c>
      <c r="C8788" t="s">
        <v>464</v>
      </c>
      <c r="D8788">
        <v>1</v>
      </c>
      <c r="E8788">
        <v>100000</v>
      </c>
      <c r="F8788">
        <v>12000000</v>
      </c>
      <c r="G8788">
        <v>6050000</v>
      </c>
      <c r="H8788">
        <v>168097171634966.09</v>
      </c>
      <c r="I8788">
        <v>5.6985294318950934E-2</v>
      </c>
      <c r="J8788">
        <v>5.6994394611201163E-2</v>
      </c>
      <c r="K8788">
        <v>45936668.428458035</v>
      </c>
      <c r="L8788">
        <v>2778465546.8589435</v>
      </c>
      <c r="M8788">
        <v>0</v>
      </c>
    </row>
    <row r="8789" spans="1:15" x14ac:dyDescent="0.15">
      <c r="A8789">
        <v>440</v>
      </c>
      <c r="B8789" t="s">
        <v>432</v>
      </c>
      <c r="C8789" t="s">
        <v>464</v>
      </c>
      <c r="D8789">
        <v>2</v>
      </c>
      <c r="E8789">
        <v>100000</v>
      </c>
      <c r="F8789">
        <v>6050000</v>
      </c>
      <c r="G8789">
        <v>3075000</v>
      </c>
      <c r="H8789">
        <v>83557518829.018265</v>
      </c>
      <c r="I8789">
        <v>1.3814077286248232E-4</v>
      </c>
      <c r="J8789">
        <v>1.472410651127103E-4</v>
      </c>
      <c r="K8789">
        <v>22834.138134628975</v>
      </c>
      <c r="L8789">
        <v>2717217.6854965291</v>
      </c>
      <c r="M8789">
        <v>0</v>
      </c>
    </row>
    <row r="8790" spans="1:15" x14ac:dyDescent="0.15">
      <c r="A8790">
        <v>440</v>
      </c>
      <c r="B8790" t="s">
        <v>432</v>
      </c>
      <c r="C8790" t="s">
        <v>464</v>
      </c>
      <c r="D8790">
        <v>3</v>
      </c>
      <c r="E8790">
        <v>100000</v>
      </c>
      <c r="F8790">
        <v>3075000</v>
      </c>
      <c r="G8790">
        <v>1587500</v>
      </c>
      <c r="H8790">
        <v>226753408.14414278</v>
      </c>
      <c r="I8790">
        <v>1.7497829134709917E-6</v>
      </c>
      <c r="J8790">
        <v>1.0850075163698969E-5</v>
      </c>
      <c r="K8790">
        <v>61.965921399081985</v>
      </c>
      <c r="L8790">
        <v>14183.679253174349</v>
      </c>
      <c r="M8790">
        <v>0</v>
      </c>
    </row>
    <row r="8791" spans="1:15" x14ac:dyDescent="0.15">
      <c r="A8791">
        <v>440</v>
      </c>
      <c r="B8791" t="s">
        <v>432</v>
      </c>
      <c r="C8791" t="s">
        <v>464</v>
      </c>
      <c r="D8791">
        <v>4</v>
      </c>
      <c r="E8791">
        <v>100000</v>
      </c>
      <c r="F8791">
        <v>1587500</v>
      </c>
      <c r="G8791">
        <v>843750</v>
      </c>
      <c r="H8791">
        <v>-27237794.605977375</v>
      </c>
      <c r="I8791">
        <v>-3.6110696983040112E-6</v>
      </c>
      <c r="J8791">
        <v>5.4892225519239665E-6</v>
      </c>
      <c r="K8791">
        <v>-7.44339436153225</v>
      </c>
      <c r="L8791">
        <v>-3328.1830644121333</v>
      </c>
      <c r="M8791">
        <v>0</v>
      </c>
    </row>
    <row r="8792" spans="1:15" x14ac:dyDescent="0.15">
      <c r="A8792">
        <v>440</v>
      </c>
      <c r="B8792" t="s">
        <v>432</v>
      </c>
      <c r="C8792" t="s">
        <v>464</v>
      </c>
      <c r="D8792">
        <v>5</v>
      </c>
      <c r="E8792">
        <v>843750</v>
      </c>
      <c r="F8792">
        <v>1587500</v>
      </c>
      <c r="G8792">
        <v>1215625</v>
      </c>
      <c r="H8792">
        <v>-79445800.659408316</v>
      </c>
      <c r="I8792">
        <v>-1.6928696959230213E-6</v>
      </c>
      <c r="J8792">
        <v>7.4074225543049563E-6</v>
      </c>
      <c r="K8792">
        <v>-21.710510459091395</v>
      </c>
      <c r="L8792">
        <v>-6635.3872007739492</v>
      </c>
      <c r="M8792">
        <v>0</v>
      </c>
    </row>
    <row r="8793" spans="1:15" x14ac:dyDescent="0.15">
      <c r="A8793">
        <v>440</v>
      </c>
      <c r="B8793" t="s">
        <v>432</v>
      </c>
      <c r="C8793" t="s">
        <v>464</v>
      </c>
      <c r="D8793">
        <v>6</v>
      </c>
      <c r="E8793">
        <v>1215625</v>
      </c>
      <c r="F8793">
        <v>1587500</v>
      </c>
      <c r="G8793">
        <v>1401562.5</v>
      </c>
      <c r="H8793">
        <v>-36359123.831971228</v>
      </c>
      <c r="I8793">
        <v>-4.7325196673831353E-7</v>
      </c>
      <c r="J8793">
        <v>8.6270402834896641E-6</v>
      </c>
      <c r="K8793">
        <v>-9.936020931068926</v>
      </c>
      <c r="L8793">
        <v>-2694.1849779778804</v>
      </c>
      <c r="M8793">
        <v>0</v>
      </c>
    </row>
    <row r="8794" spans="1:15" x14ac:dyDescent="0.15">
      <c r="A8794">
        <v>440</v>
      </c>
      <c r="B8794" t="s">
        <v>432</v>
      </c>
      <c r="C8794" t="s">
        <v>464</v>
      </c>
      <c r="D8794">
        <v>7</v>
      </c>
      <c r="E8794">
        <v>1401562.5</v>
      </c>
      <c r="F8794">
        <v>1587500</v>
      </c>
      <c r="G8794">
        <v>1494531.25</v>
      </c>
      <c r="H8794">
        <v>20132473.007438377</v>
      </c>
      <c r="I8794">
        <v>2.152596722064843E-7</v>
      </c>
      <c r="J8794">
        <v>9.3155519224344619E-6</v>
      </c>
      <c r="K8794">
        <v>5.5016912431809493</v>
      </c>
      <c r="L8794">
        <v>1247.0760820450141</v>
      </c>
      <c r="M8794">
        <v>0</v>
      </c>
    </row>
    <row r="8795" spans="1:15" x14ac:dyDescent="0.15">
      <c r="A8795">
        <v>440</v>
      </c>
      <c r="B8795" t="s">
        <v>432</v>
      </c>
      <c r="C8795" t="s">
        <v>464</v>
      </c>
      <c r="D8795">
        <v>8</v>
      </c>
      <c r="E8795">
        <v>1401562.5</v>
      </c>
      <c r="F8795">
        <v>1494531.25</v>
      </c>
      <c r="G8795">
        <v>1448046.875</v>
      </c>
      <c r="H8795">
        <v>-11575947.465563806</v>
      </c>
      <c r="I8795">
        <v>-1.3612864786637209E-7</v>
      </c>
      <c r="J8795">
        <v>8.9641636023616055E-6</v>
      </c>
      <c r="K8795">
        <v>-3.1634111109591183</v>
      </c>
      <c r="L8795">
        <v>-899.41800679372386</v>
      </c>
      <c r="M8795">
        <v>0</v>
      </c>
    </row>
    <row r="8796" spans="1:15" x14ac:dyDescent="0.15">
      <c r="A8796">
        <v>440</v>
      </c>
      <c r="B8796" t="s">
        <v>432</v>
      </c>
      <c r="C8796" t="s">
        <v>464</v>
      </c>
      <c r="D8796">
        <v>9</v>
      </c>
      <c r="E8796">
        <v>1448046.875</v>
      </c>
      <c r="F8796">
        <v>1494531.25</v>
      </c>
      <c r="G8796">
        <v>1471289.0625</v>
      </c>
      <c r="H8796">
        <v>3368518.2788310242</v>
      </c>
      <c r="I8796">
        <v>3.7743815524035449E-8</v>
      </c>
      <c r="J8796">
        <v>9.1380360657520131E-6</v>
      </c>
      <c r="K8796">
        <v>0.92053010627618181</v>
      </c>
      <c r="L8796">
        <v>128.95013391231706</v>
      </c>
      <c r="M8796">
        <v>0</v>
      </c>
    </row>
    <row r="8797" spans="1:15" x14ac:dyDescent="0.15">
      <c r="A8797">
        <v>440</v>
      </c>
      <c r="B8797" t="s">
        <v>432</v>
      </c>
      <c r="C8797" t="s">
        <v>464</v>
      </c>
      <c r="D8797">
        <v>10</v>
      </c>
      <c r="E8797">
        <v>1448046.875</v>
      </c>
      <c r="F8797">
        <v>1471289.0625</v>
      </c>
      <c r="G8797">
        <v>1459667.96875</v>
      </c>
      <c r="H8797">
        <v>-4325563.9088944523</v>
      </c>
      <c r="I8797">
        <v>-4.9643164854403619E-8</v>
      </c>
      <c r="J8797">
        <v>9.050649085373574E-6</v>
      </c>
      <c r="K8797">
        <v>-1.1820662603442464</v>
      </c>
      <c r="L8797">
        <v>-396.3388936045975</v>
      </c>
      <c r="M8797">
        <v>0</v>
      </c>
    </row>
    <row r="8798" spans="1:15" x14ac:dyDescent="0.15">
      <c r="A8798">
        <v>440</v>
      </c>
      <c r="B8798" t="s">
        <v>432</v>
      </c>
      <c r="C8798" t="s">
        <v>464</v>
      </c>
      <c r="D8798">
        <v>11</v>
      </c>
      <c r="E8798">
        <v>1459667.96875</v>
      </c>
      <c r="F8798">
        <v>1471289.0625</v>
      </c>
      <c r="G8798">
        <v>1465478.515625</v>
      </c>
      <c r="H8798">
        <v>-534692.31316528365</v>
      </c>
      <c r="I8798">
        <v>-6.0631080049071141E-9</v>
      </c>
      <c r="J8798">
        <v>9.0942291422230705E-6</v>
      </c>
      <c r="K8798">
        <v>-0.14611776784951994</v>
      </c>
      <c r="L8798">
        <v>-136.48585137648689</v>
      </c>
      <c r="M8798">
        <v>0</v>
      </c>
    </row>
    <row r="8799" spans="1:15" x14ac:dyDescent="0.15">
      <c r="A8799">
        <v>440</v>
      </c>
      <c r="B8799" t="s">
        <v>432</v>
      </c>
      <c r="C8799" t="s">
        <v>464</v>
      </c>
      <c r="D8799">
        <v>12</v>
      </c>
      <c r="E8799">
        <v>1465478.515625</v>
      </c>
      <c r="F8799">
        <v>1471289.0625</v>
      </c>
      <c r="G8799">
        <v>1468383.7890625</v>
      </c>
      <c r="H8799">
        <v>1402771.2205076108</v>
      </c>
      <c r="I8799">
        <v>1.5811785757835928E-8</v>
      </c>
      <c r="J8799">
        <v>9.1161040359858136E-6</v>
      </c>
      <c r="K8799">
        <v>0.38334158636157295</v>
      </c>
      <c r="L8799">
        <v>-4.4683528273476778</v>
      </c>
      <c r="M8799">
        <v>0</v>
      </c>
    </row>
    <row r="8800" spans="1:15" x14ac:dyDescent="0.15">
      <c r="A8800">
        <v>440</v>
      </c>
      <c r="B8800" t="s">
        <v>432</v>
      </c>
      <c r="C8800" t="s">
        <v>464</v>
      </c>
      <c r="D8800">
        <v>13</v>
      </c>
      <c r="E8800">
        <v>1468383.7890625</v>
      </c>
      <c r="F8800">
        <v>1471289.0625</v>
      </c>
      <c r="G8800">
        <v>1469836.42578125</v>
      </c>
      <c r="H8800">
        <v>2382086.3865416334</v>
      </c>
      <c r="I8800">
        <v>2.6770516330024881E-8</v>
      </c>
      <c r="J8800">
        <v>9.1270627665580025E-6</v>
      </c>
      <c r="K8800">
        <v>0.65096343645882671</v>
      </c>
      <c r="L8800">
        <v>62.064726711035398</v>
      </c>
      <c r="M8800">
        <v>0</v>
      </c>
    </row>
    <row r="8801" spans="1:15" x14ac:dyDescent="0.15">
      <c r="A8801">
        <v>440</v>
      </c>
      <c r="B8801" t="s">
        <v>432</v>
      </c>
      <c r="C8801" t="s">
        <v>464</v>
      </c>
      <c r="D8801">
        <v>14</v>
      </c>
      <c r="E8801">
        <v>1468383.7890625</v>
      </c>
      <c r="F8801">
        <v>1469836.42578125</v>
      </c>
      <c r="G8801">
        <v>1469110.107421875</v>
      </c>
      <c r="H8801">
        <v>1891576.5366009788</v>
      </c>
      <c r="I8801">
        <v>2.1289733091519407E-8</v>
      </c>
      <c r="J8801">
        <v>9.121581983319497E-6</v>
      </c>
      <c r="K8801">
        <v>0.51691960860342945</v>
      </c>
      <c r="L8801">
        <v>28.756621239267453</v>
      </c>
      <c r="M8801">
        <v>0</v>
      </c>
    </row>
    <row r="8802" spans="1:15" x14ac:dyDescent="0.15">
      <c r="A8802">
        <v>440</v>
      </c>
      <c r="B8802" t="s">
        <v>432</v>
      </c>
      <c r="C8802" t="s">
        <v>464</v>
      </c>
      <c r="D8802">
        <v>15</v>
      </c>
      <c r="E8802">
        <v>1468383.7890625</v>
      </c>
      <c r="F8802">
        <v>1469110.107421875</v>
      </c>
      <c r="G8802">
        <v>1468746.9482421875</v>
      </c>
      <c r="H8802">
        <v>1646937.0091828308</v>
      </c>
      <c r="I8802">
        <v>1.8550136813625631E-8</v>
      </c>
      <c r="J8802">
        <v>9.1188423870416033E-6</v>
      </c>
      <c r="K8802">
        <v>0.45006586712641033</v>
      </c>
      <c r="L8802">
        <v>12.132114463550248</v>
      </c>
      <c r="M8802">
        <v>0</v>
      </c>
    </row>
    <row r="8803" spans="1:15" x14ac:dyDescent="0.15">
      <c r="A8803">
        <v>440</v>
      </c>
      <c r="B8803" t="s">
        <v>432</v>
      </c>
      <c r="C8803" t="s">
        <v>464</v>
      </c>
      <c r="D8803">
        <v>16</v>
      </c>
      <c r="E8803">
        <v>1468383.7890625</v>
      </c>
      <c r="F8803">
        <v>1468746.9482421875</v>
      </c>
      <c r="G8803">
        <v>1468565.3686523438</v>
      </c>
      <c r="H8803">
        <v>1524830.7903880421</v>
      </c>
      <c r="I8803">
        <v>1.7181207855486902E-8</v>
      </c>
      <c r="J8803">
        <v>9.1174734580834645E-6</v>
      </c>
      <c r="K8803">
        <v>0.41669735276490999</v>
      </c>
      <c r="L8803">
        <v>3.8313188460471026</v>
      </c>
      <c r="M8803">
        <v>0</v>
      </c>
    </row>
    <row r="8804" spans="1:15" x14ac:dyDescent="0.15">
      <c r="A8804">
        <v>440</v>
      </c>
      <c r="B8804" t="s">
        <v>432</v>
      </c>
      <c r="C8804" t="s">
        <v>464</v>
      </c>
      <c r="D8804">
        <v>17</v>
      </c>
      <c r="E8804">
        <v>1468383.7890625</v>
      </c>
      <c r="F8804">
        <v>1468565.3686523438</v>
      </c>
      <c r="G8804">
        <v>1468474.5788574219</v>
      </c>
      <c r="H8804">
        <v>1463803.1310588683</v>
      </c>
      <c r="I8804">
        <v>1.6496647789816701E-8</v>
      </c>
      <c r="J8804">
        <v>9.1167888980177943E-6</v>
      </c>
      <c r="K8804">
        <v>0.40002005043850952</v>
      </c>
      <c r="L8804">
        <v>-0.31811567362564364</v>
      </c>
      <c r="M8804">
        <v>0</v>
      </c>
    </row>
    <row r="8805" spans="1:15" x14ac:dyDescent="0.15">
      <c r="A8805">
        <v>440</v>
      </c>
      <c r="B8805" t="s">
        <v>432</v>
      </c>
      <c r="C8805" t="s">
        <v>465</v>
      </c>
      <c r="D8805">
        <v>17</v>
      </c>
      <c r="E8805">
        <v>1468383.7890625</v>
      </c>
      <c r="F8805">
        <v>1468565.3686523438</v>
      </c>
      <c r="G8805">
        <v>1468474.5788574219</v>
      </c>
      <c r="H8805">
        <v>1463803.1310588683</v>
      </c>
      <c r="I8805">
        <v>1.6496647789816701E-8</v>
      </c>
      <c r="J8805">
        <v>9.1167888980177943E-6</v>
      </c>
      <c r="K8805">
        <v>0.40002005043850952</v>
      </c>
      <c r="L8805">
        <v>-0.31811567362564364</v>
      </c>
      <c r="M8805">
        <v>0</v>
      </c>
      <c r="N8805" t="s">
        <v>466</v>
      </c>
      <c r="O8805" t="s">
        <v>467</v>
      </c>
    </row>
    <row r="8806" spans="1:15" x14ac:dyDescent="0.15">
      <c r="A8806">
        <v>441</v>
      </c>
      <c r="B8806" t="s">
        <v>433</v>
      </c>
      <c r="C8806" t="s">
        <v>461</v>
      </c>
      <c r="D8806">
        <v>0</v>
      </c>
      <c r="E8806">
        <v>100000</v>
      </c>
      <c r="F8806">
        <v>12000000</v>
      </c>
      <c r="G8806">
        <v>100000</v>
      </c>
      <c r="H8806">
        <v>-6055433.5270057069</v>
      </c>
      <c r="I8806">
        <v>-4.5983471940043948E-6</v>
      </c>
      <c r="J8806">
        <v>4.1495024326502157E-6</v>
      </c>
      <c r="K8806">
        <v>-1.6691850197044023</v>
      </c>
      <c r="L8806">
        <v>-6155.4335270057072</v>
      </c>
      <c r="M8806">
        <v>0</v>
      </c>
      <c r="O8806" t="s">
        <v>462</v>
      </c>
    </row>
    <row r="8807" spans="1:15" x14ac:dyDescent="0.15">
      <c r="A8807">
        <v>441</v>
      </c>
      <c r="B8807" t="s">
        <v>433</v>
      </c>
      <c r="C8807" t="s">
        <v>461</v>
      </c>
      <c r="D8807">
        <v>0</v>
      </c>
      <c r="E8807">
        <v>100000</v>
      </c>
      <c r="F8807">
        <v>12000000</v>
      </c>
      <c r="G8807">
        <v>12000000</v>
      </c>
      <c r="H8807">
        <v>7.3176817842605107E+18</v>
      </c>
      <c r="I8807">
        <v>536.87091325215044</v>
      </c>
      <c r="J8807">
        <v>536.87092200000006</v>
      </c>
      <c r="K8807">
        <v>2017124745697.8176</v>
      </c>
      <c r="L8807">
        <v>60980681535404.258</v>
      </c>
      <c r="M8807">
        <v>5</v>
      </c>
      <c r="O8807" t="s">
        <v>463</v>
      </c>
    </row>
    <row r="8808" spans="1:15" x14ac:dyDescent="0.15">
      <c r="A8808">
        <v>441</v>
      </c>
      <c r="B8808" t="s">
        <v>433</v>
      </c>
      <c r="C8808" t="s">
        <v>464</v>
      </c>
      <c r="D8808">
        <v>1</v>
      </c>
      <c r="E8808">
        <v>100000</v>
      </c>
      <c r="F8808">
        <v>12000000</v>
      </c>
      <c r="G8808">
        <v>6050000</v>
      </c>
      <c r="H8808">
        <v>450865717187579.81</v>
      </c>
      <c r="I8808">
        <v>0.12295989541582129</v>
      </c>
      <c r="J8808">
        <v>0.12296864326544794</v>
      </c>
      <c r="K8808">
        <v>124281489.94972537</v>
      </c>
      <c r="L8808">
        <v>7452325803.926939</v>
      </c>
      <c r="M8808">
        <v>0</v>
      </c>
    </row>
    <row r="8809" spans="1:15" x14ac:dyDescent="0.15">
      <c r="A8809">
        <v>441</v>
      </c>
      <c r="B8809" t="s">
        <v>433</v>
      </c>
      <c r="C8809" t="s">
        <v>464</v>
      </c>
      <c r="D8809">
        <v>2</v>
      </c>
      <c r="E8809">
        <v>100000</v>
      </c>
      <c r="F8809">
        <v>6050000</v>
      </c>
      <c r="G8809">
        <v>3075000</v>
      </c>
      <c r="H8809">
        <v>221731933928.27939</v>
      </c>
      <c r="I8809">
        <v>2.7477780892632065E-4</v>
      </c>
      <c r="J8809">
        <v>2.8352565855297525E-4</v>
      </c>
      <c r="K8809">
        <v>61120.582176745185</v>
      </c>
      <c r="L8809">
        <v>7210694.599293639</v>
      </c>
      <c r="M8809">
        <v>0</v>
      </c>
    </row>
    <row r="8810" spans="1:15" x14ac:dyDescent="0.15">
      <c r="A8810">
        <v>441</v>
      </c>
      <c r="B8810" t="s">
        <v>433</v>
      </c>
      <c r="C8810" t="s">
        <v>464</v>
      </c>
      <c r="D8810">
        <v>3</v>
      </c>
      <c r="E8810">
        <v>100000</v>
      </c>
      <c r="F8810">
        <v>3075000</v>
      </c>
      <c r="G8810">
        <v>1587500</v>
      </c>
      <c r="H8810">
        <v>3277135060.7660389</v>
      </c>
      <c r="I8810">
        <v>1.1933374095227888E-5</v>
      </c>
      <c r="J8810">
        <v>2.0681223721882498E-5</v>
      </c>
      <c r="K8810">
        <v>903.34485988216727</v>
      </c>
      <c r="L8810">
        <v>206333.70461518355</v>
      </c>
      <c r="M8810">
        <v>0</v>
      </c>
    </row>
    <row r="8811" spans="1:15" x14ac:dyDescent="0.15">
      <c r="A8811">
        <v>441</v>
      </c>
      <c r="B8811" t="s">
        <v>433</v>
      </c>
      <c r="C8811" t="s">
        <v>464</v>
      </c>
      <c r="D8811">
        <v>4</v>
      </c>
      <c r="E8811">
        <v>100000</v>
      </c>
      <c r="F8811">
        <v>1587500</v>
      </c>
      <c r="G8811">
        <v>843750</v>
      </c>
      <c r="H8811">
        <v>-73927705.745000571</v>
      </c>
      <c r="I8811">
        <v>-1.3106224467041022E-6</v>
      </c>
      <c r="J8811">
        <v>7.4372271799505083E-6</v>
      </c>
      <c r="K8811">
        <v>-20.378230298514801</v>
      </c>
      <c r="L8811">
        <v>-8861.8021623704371</v>
      </c>
      <c r="M8811">
        <v>0</v>
      </c>
    </row>
    <row r="8812" spans="1:15" x14ac:dyDescent="0.15">
      <c r="A8812">
        <v>441</v>
      </c>
      <c r="B8812" t="s">
        <v>433</v>
      </c>
      <c r="C8812" t="s">
        <v>464</v>
      </c>
      <c r="D8812">
        <v>5</v>
      </c>
      <c r="E8812">
        <v>843750</v>
      </c>
      <c r="F8812">
        <v>1587500</v>
      </c>
      <c r="G8812">
        <v>1215625</v>
      </c>
      <c r="H8812">
        <v>345737376.40597081</v>
      </c>
      <c r="I8812">
        <v>2.3118476950851475E-6</v>
      </c>
      <c r="J8812">
        <v>1.1059697321739758E-5</v>
      </c>
      <c r="K8812">
        <v>95.302780036314459</v>
      </c>
      <c r="L8812">
        <v>28341.120938280375</v>
      </c>
      <c r="M8812">
        <v>0</v>
      </c>
    </row>
    <row r="8813" spans="1:15" x14ac:dyDescent="0.15">
      <c r="A8813">
        <v>441</v>
      </c>
      <c r="B8813" t="s">
        <v>433</v>
      </c>
      <c r="C8813" t="s">
        <v>464</v>
      </c>
      <c r="D8813">
        <v>6</v>
      </c>
      <c r="E8813">
        <v>843750</v>
      </c>
      <c r="F8813">
        <v>1215625</v>
      </c>
      <c r="G8813">
        <v>1029687.5</v>
      </c>
      <c r="H8813">
        <v>-9347149.5925131869</v>
      </c>
      <c r="I8813">
        <v>-1.0587833766247272E-7</v>
      </c>
      <c r="J8813">
        <v>8.6419712889921378E-6</v>
      </c>
      <c r="K8813">
        <v>-2.5765491450244791</v>
      </c>
      <c r="L8813">
        <v>-1007.7656660407343</v>
      </c>
      <c r="M8813">
        <v>0</v>
      </c>
    </row>
    <row r="8814" spans="1:15" x14ac:dyDescent="0.15">
      <c r="A8814">
        <v>441</v>
      </c>
      <c r="B8814" t="s">
        <v>433</v>
      </c>
      <c r="C8814" t="s">
        <v>464</v>
      </c>
      <c r="D8814">
        <v>7</v>
      </c>
      <c r="E8814">
        <v>1029687.5</v>
      </c>
      <c r="F8814">
        <v>1215625</v>
      </c>
      <c r="G8814">
        <v>1122656.25</v>
      </c>
      <c r="H8814">
        <v>79593956.914973661</v>
      </c>
      <c r="I8814">
        <v>7.2455301563014608E-7</v>
      </c>
      <c r="J8814">
        <v>9.4724026422847566E-6</v>
      </c>
      <c r="K8814">
        <v>21.940136895065027</v>
      </c>
      <c r="L8814">
        <v>6989.7887857457399</v>
      </c>
      <c r="M8814">
        <v>0</v>
      </c>
    </row>
    <row r="8815" spans="1:15" x14ac:dyDescent="0.15">
      <c r="A8815">
        <v>441</v>
      </c>
      <c r="B8815" t="s">
        <v>433</v>
      </c>
      <c r="C8815" t="s">
        <v>464</v>
      </c>
      <c r="D8815">
        <v>8</v>
      </c>
      <c r="E8815">
        <v>1029687.5</v>
      </c>
      <c r="F8815">
        <v>1122656.25</v>
      </c>
      <c r="G8815">
        <v>1076171.875</v>
      </c>
      <c r="H8815">
        <v>21962958.811557326</v>
      </c>
      <c r="I8815">
        <v>2.2648613664551362E-7</v>
      </c>
      <c r="J8815">
        <v>8.9743357633001241E-6</v>
      </c>
      <c r="K8815">
        <v>6.0541068898107548</v>
      </c>
      <c r="L8815">
        <v>1940.8411817635847</v>
      </c>
      <c r="M8815">
        <v>0</v>
      </c>
    </row>
    <row r="8816" spans="1:15" x14ac:dyDescent="0.15">
      <c r="A8816">
        <v>441</v>
      </c>
      <c r="B8816" t="s">
        <v>433</v>
      </c>
      <c r="C8816" t="s">
        <v>464</v>
      </c>
      <c r="D8816">
        <v>9</v>
      </c>
      <c r="E8816">
        <v>1029687.5</v>
      </c>
      <c r="F8816">
        <v>1076171.875</v>
      </c>
      <c r="G8816">
        <v>1052929.6875</v>
      </c>
      <c r="H8816">
        <v>5426468.8260816932</v>
      </c>
      <c r="I8816">
        <v>5.8606445085262484E-8</v>
      </c>
      <c r="J8816">
        <v>8.806456071739873E-6</v>
      </c>
      <c r="K8816">
        <v>1.4958104046544443</v>
      </c>
      <c r="L8816">
        <v>415.36858448410811</v>
      </c>
      <c r="M8816">
        <v>0</v>
      </c>
    </row>
    <row r="8817" spans="1:15" x14ac:dyDescent="0.15">
      <c r="A8817">
        <v>441</v>
      </c>
      <c r="B8817" t="s">
        <v>433</v>
      </c>
      <c r="C8817" t="s">
        <v>464</v>
      </c>
      <c r="D8817">
        <v>10</v>
      </c>
      <c r="E8817">
        <v>1029687.5</v>
      </c>
      <c r="F8817">
        <v>1052929.6875</v>
      </c>
      <c r="G8817">
        <v>1041308.59375</v>
      </c>
      <c r="H8817">
        <v>-2175330.7221798161</v>
      </c>
      <c r="I8817">
        <v>-2.4055976681574252E-8</v>
      </c>
      <c r="J8817">
        <v>8.7237936499730363E-6</v>
      </c>
      <c r="K8817">
        <v>-0.59963162640161638</v>
      </c>
      <c r="L8817">
        <v>-308.9035599279876</v>
      </c>
      <c r="M8817">
        <v>0</v>
      </c>
    </row>
    <row r="8818" spans="1:15" x14ac:dyDescent="0.15">
      <c r="A8818">
        <v>441</v>
      </c>
      <c r="B8818" t="s">
        <v>433</v>
      </c>
      <c r="C8818" t="s">
        <v>464</v>
      </c>
      <c r="D8818">
        <v>11</v>
      </c>
      <c r="E8818">
        <v>1041308.59375</v>
      </c>
      <c r="F8818">
        <v>1052929.6875</v>
      </c>
      <c r="G8818">
        <v>1047119.140625</v>
      </c>
      <c r="H8818">
        <v>1571173.0385846342</v>
      </c>
      <c r="I8818">
        <v>1.7169874660963744E-8</v>
      </c>
      <c r="J8818">
        <v>8.7650195013155742E-6</v>
      </c>
      <c r="K8818">
        <v>0.43309508521113793</v>
      </c>
      <c r="L8818">
        <v>50.047208347928695</v>
      </c>
      <c r="M8818">
        <v>0</v>
      </c>
    </row>
    <row r="8819" spans="1:15" x14ac:dyDescent="0.15">
      <c r="A8819">
        <v>441</v>
      </c>
      <c r="B8819" t="s">
        <v>433</v>
      </c>
      <c r="C8819" t="s">
        <v>464</v>
      </c>
      <c r="D8819">
        <v>12</v>
      </c>
      <c r="E8819">
        <v>1041308.59375</v>
      </c>
      <c r="F8819">
        <v>1047119.140625</v>
      </c>
      <c r="G8819">
        <v>1044213.8671875</v>
      </c>
      <c r="H8819">
        <v>-315582.55276703439</v>
      </c>
      <c r="I8819">
        <v>-3.469192415795025E-9</v>
      </c>
      <c r="J8819">
        <v>8.7443804342388155E-6</v>
      </c>
      <c r="K8819">
        <v>-8.6990579156647624E-2</v>
      </c>
      <c r="L8819">
        <v>-130.22202277556693</v>
      </c>
      <c r="M8819">
        <v>0</v>
      </c>
    </row>
    <row r="8820" spans="1:15" x14ac:dyDescent="0.15">
      <c r="A8820">
        <v>441</v>
      </c>
      <c r="B8820" t="s">
        <v>433</v>
      </c>
      <c r="C8820" t="s">
        <v>464</v>
      </c>
      <c r="D8820">
        <v>13</v>
      </c>
      <c r="E8820">
        <v>1044213.8671875</v>
      </c>
      <c r="F8820">
        <v>1047119.140625</v>
      </c>
      <c r="G8820">
        <v>1045666.50390625</v>
      </c>
      <c r="H8820">
        <v>624405.03751534375</v>
      </c>
      <c r="I8820">
        <v>6.8437543654546805E-9</v>
      </c>
      <c r="J8820">
        <v>8.7546933810200652E-6</v>
      </c>
      <c r="K8820">
        <v>0.17211774024112655</v>
      </c>
      <c r="L8820">
        <v>-40.286407264382902</v>
      </c>
      <c r="M8820">
        <v>0</v>
      </c>
    </row>
    <row r="8821" spans="1:15" x14ac:dyDescent="0.15">
      <c r="A8821">
        <v>441</v>
      </c>
      <c r="B8821" t="s">
        <v>433</v>
      </c>
      <c r="C8821" t="s">
        <v>464</v>
      </c>
      <c r="D8821">
        <v>14</v>
      </c>
      <c r="E8821">
        <v>1045666.50390625</v>
      </c>
      <c r="F8821">
        <v>1047119.140625</v>
      </c>
      <c r="G8821">
        <v>1046392.822265625</v>
      </c>
      <c r="H8821">
        <v>1096940.1779139908</v>
      </c>
      <c r="I8821">
        <v>1.2005166718878928E-8</v>
      </c>
      <c r="J8821">
        <v>8.7598547933734894E-6</v>
      </c>
      <c r="K8821">
        <v>0.30237242376126072</v>
      </c>
      <c r="L8821">
        <v>4.8306290498936972</v>
      </c>
      <c r="M8821">
        <v>0</v>
      </c>
    </row>
    <row r="8822" spans="1:15" x14ac:dyDescent="0.15">
      <c r="A8822">
        <v>441</v>
      </c>
      <c r="B8822" t="s">
        <v>433</v>
      </c>
      <c r="C8822" t="s">
        <v>464</v>
      </c>
      <c r="D8822">
        <v>15</v>
      </c>
      <c r="E8822">
        <v>1045666.50390625</v>
      </c>
      <c r="F8822">
        <v>1046392.822265625</v>
      </c>
      <c r="G8822">
        <v>1046029.6630859375</v>
      </c>
      <c r="H8822">
        <v>860429.21858448233</v>
      </c>
      <c r="I8822">
        <v>9.4237064349612498E-9</v>
      </c>
      <c r="J8822">
        <v>8.7572733330895718E-6</v>
      </c>
      <c r="K8822">
        <v>0.2371779915958161</v>
      </c>
      <c r="L8822">
        <v>-17.743325170522148</v>
      </c>
      <c r="M8822">
        <v>0</v>
      </c>
    </row>
    <row r="8823" spans="1:15" x14ac:dyDescent="0.15">
      <c r="A8823">
        <v>441</v>
      </c>
      <c r="B8823" t="s">
        <v>433</v>
      </c>
      <c r="C8823" t="s">
        <v>464</v>
      </c>
      <c r="D8823">
        <v>16</v>
      </c>
      <c r="E8823">
        <v>1046029.6630859375</v>
      </c>
      <c r="F8823">
        <v>1046392.822265625</v>
      </c>
      <c r="G8823">
        <v>1046211.2426757813</v>
      </c>
      <c r="H8823">
        <v>978615.96703675808</v>
      </c>
      <c r="I8823">
        <v>1.0714162394223617E-8</v>
      </c>
      <c r="J8823">
        <v>8.7585637890488341E-6</v>
      </c>
      <c r="K8823">
        <v>0.26975626186570045</v>
      </c>
      <c r="L8823">
        <v>-6.4609586364357972</v>
      </c>
      <c r="M8823">
        <v>0</v>
      </c>
    </row>
    <row r="8824" spans="1:15" x14ac:dyDescent="0.15">
      <c r="A8824">
        <v>441</v>
      </c>
      <c r="B8824" t="s">
        <v>433</v>
      </c>
      <c r="C8824" t="s">
        <v>464</v>
      </c>
      <c r="D8824">
        <v>17</v>
      </c>
      <c r="E8824">
        <v>1046211.2426757813</v>
      </c>
      <c r="F8824">
        <v>1046392.822265625</v>
      </c>
      <c r="G8824">
        <v>1046302.0324707031</v>
      </c>
      <c r="H8824">
        <v>1037780.495019228</v>
      </c>
      <c r="I8824">
        <v>1.135980999274105E-8</v>
      </c>
      <c r="J8824">
        <v>8.7592094366473516E-6</v>
      </c>
      <c r="K8824">
        <v>0.28606501058960132</v>
      </c>
      <c r="L8824">
        <v>-0.8144433621478</v>
      </c>
      <c r="M8824">
        <v>0</v>
      </c>
    </row>
    <row r="8825" spans="1:15" x14ac:dyDescent="0.15">
      <c r="A8825">
        <v>441</v>
      </c>
      <c r="B8825" t="s">
        <v>433</v>
      </c>
      <c r="C8825" t="s">
        <v>465</v>
      </c>
      <c r="D8825">
        <v>17</v>
      </c>
      <c r="E8825">
        <v>1046211.2426757813</v>
      </c>
      <c r="F8825">
        <v>1046392.822265625</v>
      </c>
      <c r="G8825">
        <v>1046302.0324707031</v>
      </c>
      <c r="H8825">
        <v>1037780.495019228</v>
      </c>
      <c r="I8825">
        <v>1.135980999274105E-8</v>
      </c>
      <c r="J8825">
        <v>8.7592094366473516E-6</v>
      </c>
      <c r="K8825">
        <v>0.28606501058960132</v>
      </c>
      <c r="L8825">
        <v>-0.8144433621478</v>
      </c>
      <c r="M8825">
        <v>0</v>
      </c>
      <c r="N8825" t="s">
        <v>466</v>
      </c>
      <c r="O8825" t="s">
        <v>467</v>
      </c>
    </row>
    <row r="8826" spans="1:15" x14ac:dyDescent="0.15">
      <c r="A8826">
        <v>442</v>
      </c>
      <c r="B8826" t="s">
        <v>434</v>
      </c>
      <c r="C8826" t="s">
        <v>461</v>
      </c>
      <c r="D8826">
        <v>0</v>
      </c>
      <c r="E8826">
        <v>100000</v>
      </c>
      <c r="F8826">
        <v>12000000</v>
      </c>
      <c r="G8826">
        <v>100000</v>
      </c>
      <c r="H8826">
        <v>-13827683.906798078</v>
      </c>
      <c r="I8826">
        <v>-3.4670522157340525E-6</v>
      </c>
      <c r="J8826">
        <v>4.2035907771127119E-6</v>
      </c>
      <c r="K8826">
        <v>-3.8450471492856377</v>
      </c>
      <c r="L8826">
        <v>-13927.683906798078</v>
      </c>
      <c r="M8826">
        <v>0</v>
      </c>
      <c r="O8826" t="s">
        <v>462</v>
      </c>
    </row>
    <row r="8827" spans="1:15" x14ac:dyDescent="0.15">
      <c r="A8827">
        <v>442</v>
      </c>
      <c r="B8827" t="s">
        <v>434</v>
      </c>
      <c r="C8827" t="s">
        <v>461</v>
      </c>
      <c r="D8827">
        <v>0</v>
      </c>
      <c r="E8827">
        <v>100000</v>
      </c>
      <c r="F8827">
        <v>12000000</v>
      </c>
      <c r="G8827">
        <v>12000000</v>
      </c>
      <c r="H8827">
        <v>8.9821070695649034E+18</v>
      </c>
      <c r="I8827">
        <v>536.87091432935711</v>
      </c>
      <c r="J8827">
        <v>536.87092200000006</v>
      </c>
      <c r="K8827">
        <v>2497643525495.2373</v>
      </c>
      <c r="L8827">
        <v>74850892246274.188</v>
      </c>
      <c r="M8827">
        <v>5</v>
      </c>
      <c r="O8827" t="s">
        <v>463</v>
      </c>
    </row>
    <row r="8828" spans="1:15" x14ac:dyDescent="0.15">
      <c r="A8828">
        <v>442</v>
      </c>
      <c r="B8828" t="s">
        <v>434</v>
      </c>
      <c r="C8828" t="s">
        <v>464</v>
      </c>
      <c r="D8828">
        <v>1</v>
      </c>
      <c r="E8828">
        <v>100000</v>
      </c>
      <c r="F8828">
        <v>12000000</v>
      </c>
      <c r="G8828">
        <v>6050000</v>
      </c>
      <c r="H8828">
        <v>190394869337040.28</v>
      </c>
      <c r="I8828">
        <v>5.0421396087965684E-2</v>
      </c>
      <c r="J8828">
        <v>5.0429066730958531E-2</v>
      </c>
      <c r="K8828">
        <v>52942868.416531309</v>
      </c>
      <c r="L8828">
        <v>3147022533.6700873</v>
      </c>
      <c r="M8828">
        <v>0</v>
      </c>
    </row>
    <row r="8829" spans="1:15" x14ac:dyDescent="0.15">
      <c r="A8829">
        <v>442</v>
      </c>
      <c r="B8829" t="s">
        <v>434</v>
      </c>
      <c r="C8829" t="s">
        <v>464</v>
      </c>
      <c r="D8829">
        <v>2</v>
      </c>
      <c r="E8829">
        <v>100000</v>
      </c>
      <c r="F8829">
        <v>6050000</v>
      </c>
      <c r="G8829">
        <v>3075000</v>
      </c>
      <c r="H8829">
        <v>182399565842.70245</v>
      </c>
      <c r="I8829">
        <v>2.0146985111733668E-4</v>
      </c>
      <c r="J8829">
        <v>2.0914049411018345E-4</v>
      </c>
      <c r="K8829">
        <v>50719.624154094607</v>
      </c>
      <c r="L8829">
        <v>5931593.1981366649</v>
      </c>
      <c r="M8829">
        <v>0</v>
      </c>
    </row>
    <row r="8830" spans="1:15" x14ac:dyDescent="0.15">
      <c r="A8830">
        <v>442</v>
      </c>
      <c r="B8830" t="s">
        <v>434</v>
      </c>
      <c r="C8830" t="s">
        <v>464</v>
      </c>
      <c r="D8830">
        <v>3</v>
      </c>
      <c r="E8830">
        <v>100000</v>
      </c>
      <c r="F8830">
        <v>3075000</v>
      </c>
      <c r="G8830">
        <v>1587500</v>
      </c>
      <c r="H8830">
        <v>3707481665.6674423</v>
      </c>
      <c r="I8830">
        <v>1.1228656372013668E-5</v>
      </c>
      <c r="J8830">
        <v>1.8899299364860432E-5</v>
      </c>
      <c r="K8830">
        <v>1030.9348916050208</v>
      </c>
      <c r="L8830">
        <v>233442.15216802785</v>
      </c>
      <c r="M8830">
        <v>0</v>
      </c>
    </row>
    <row r="8831" spans="1:15" x14ac:dyDescent="0.15">
      <c r="A8831">
        <v>442</v>
      </c>
      <c r="B8831" t="s">
        <v>434</v>
      </c>
      <c r="C8831" t="s">
        <v>464</v>
      </c>
      <c r="D8831">
        <v>4</v>
      </c>
      <c r="E8831">
        <v>100000</v>
      </c>
      <c r="F8831">
        <v>1587500</v>
      </c>
      <c r="G8831">
        <v>843750</v>
      </c>
      <c r="H8831">
        <v>-38746031.72791148</v>
      </c>
      <c r="I8831">
        <v>-4.5600126180648016E-7</v>
      </c>
      <c r="J8831">
        <v>7.2146417310402843E-6</v>
      </c>
      <c r="K8831">
        <v>-10.774061646599689</v>
      </c>
      <c r="L8831">
        <v>-4692.1222788635832</v>
      </c>
      <c r="M8831">
        <v>0</v>
      </c>
    </row>
    <row r="8832" spans="1:15" x14ac:dyDescent="0.15">
      <c r="A8832">
        <v>442</v>
      </c>
      <c r="B8832" t="s">
        <v>434</v>
      </c>
      <c r="C8832" t="s">
        <v>464</v>
      </c>
      <c r="D8832">
        <v>5</v>
      </c>
      <c r="E8832">
        <v>843750</v>
      </c>
      <c r="F8832">
        <v>1587500</v>
      </c>
      <c r="G8832">
        <v>1215625</v>
      </c>
      <c r="H8832">
        <v>579003008.36839402</v>
      </c>
      <c r="I8832">
        <v>2.9453295971285543E-6</v>
      </c>
      <c r="J8832">
        <v>1.0615972589975319E-5</v>
      </c>
      <c r="K8832">
        <v>161.00265827310335</v>
      </c>
      <c r="L8832">
        <v>47530.067526448867</v>
      </c>
      <c r="M8832">
        <v>0</v>
      </c>
    </row>
    <row r="8833" spans="1:15" x14ac:dyDescent="0.15">
      <c r="A8833">
        <v>442</v>
      </c>
      <c r="B8833" t="s">
        <v>434</v>
      </c>
      <c r="C8833" t="s">
        <v>464</v>
      </c>
      <c r="D8833">
        <v>6</v>
      </c>
      <c r="E8833">
        <v>843750</v>
      </c>
      <c r="F8833">
        <v>1215625</v>
      </c>
      <c r="G8833">
        <v>1029687.5</v>
      </c>
      <c r="H8833">
        <v>74884338.38497442</v>
      </c>
      <c r="I8833">
        <v>6.1669136831550324E-7</v>
      </c>
      <c r="J8833">
        <v>8.2873343611622677E-6</v>
      </c>
      <c r="K8833">
        <v>20.822996372641306</v>
      </c>
      <c r="L8833">
        <v>7172.5305867046482</v>
      </c>
      <c r="M8833">
        <v>0</v>
      </c>
    </row>
    <row r="8834" spans="1:15" x14ac:dyDescent="0.15">
      <c r="A8834">
        <v>442</v>
      </c>
      <c r="B8834" t="s">
        <v>434</v>
      </c>
      <c r="C8834" t="s">
        <v>464</v>
      </c>
      <c r="D8834">
        <v>7</v>
      </c>
      <c r="E8834">
        <v>843750</v>
      </c>
      <c r="F8834">
        <v>1029687.5</v>
      </c>
      <c r="G8834">
        <v>936718.75</v>
      </c>
      <c r="H8834">
        <v>6236338.7430827329</v>
      </c>
      <c r="I8834">
        <v>6.0764514094525633E-8</v>
      </c>
      <c r="J8834">
        <v>7.73140750694129E-6</v>
      </c>
      <c r="K8834">
        <v>1.7341310857041707</v>
      </c>
      <c r="L8834">
        <v>565.76426948673043</v>
      </c>
      <c r="M8834">
        <v>0</v>
      </c>
    </row>
    <row r="8835" spans="1:15" x14ac:dyDescent="0.15">
      <c r="A8835">
        <v>442</v>
      </c>
      <c r="B8835" t="s">
        <v>434</v>
      </c>
      <c r="C8835" t="s">
        <v>464</v>
      </c>
      <c r="D8835">
        <v>8</v>
      </c>
      <c r="E8835">
        <v>843750</v>
      </c>
      <c r="F8835">
        <v>936718.75</v>
      </c>
      <c r="G8835">
        <v>890234.375</v>
      </c>
      <c r="H8835">
        <v>-18960420.336444255</v>
      </c>
      <c r="I8835">
        <v>-2.0245901801373587E-7</v>
      </c>
      <c r="J8835">
        <v>7.4681839748330285E-6</v>
      </c>
      <c r="K8835">
        <v>-5.2723008896711114</v>
      </c>
      <c r="L8835">
        <v>-2229.823434019188</v>
      </c>
      <c r="M8835">
        <v>0</v>
      </c>
    </row>
    <row r="8836" spans="1:15" x14ac:dyDescent="0.15">
      <c r="A8836">
        <v>442</v>
      </c>
      <c r="B8836" t="s">
        <v>434</v>
      </c>
      <c r="C8836" t="s">
        <v>464</v>
      </c>
      <c r="D8836">
        <v>9</v>
      </c>
      <c r="E8836">
        <v>890234.375</v>
      </c>
      <c r="F8836">
        <v>936718.75</v>
      </c>
      <c r="G8836">
        <v>913476.5625</v>
      </c>
      <c r="H8836">
        <v>-7071448.704490128</v>
      </c>
      <c r="I8836">
        <v>-7.2081159827343312E-8</v>
      </c>
      <c r="J8836">
        <v>7.5985618330194211E-6</v>
      </c>
      <c r="K8836">
        <v>-1.9663490911266774</v>
      </c>
      <c r="L8836">
        <v>-874.12481007033261</v>
      </c>
      <c r="M8836">
        <v>0</v>
      </c>
    </row>
    <row r="8837" spans="1:15" x14ac:dyDescent="0.15">
      <c r="A8837">
        <v>442</v>
      </c>
      <c r="B8837" t="s">
        <v>434</v>
      </c>
      <c r="C8837" t="s">
        <v>464</v>
      </c>
      <c r="D8837">
        <v>10</v>
      </c>
      <c r="E8837">
        <v>913476.5625</v>
      </c>
      <c r="F8837">
        <v>936718.75</v>
      </c>
      <c r="G8837">
        <v>925097.65625</v>
      </c>
      <c r="H8837">
        <v>-599157.40509882616</v>
      </c>
      <c r="I8837">
        <v>-5.9701763282793148E-9</v>
      </c>
      <c r="J8837">
        <v>7.6646728165184851E-6</v>
      </c>
      <c r="K8837">
        <v>-0.16660696671812222</v>
      </c>
      <c r="L8837">
        <v>-164.76693579871193</v>
      </c>
      <c r="M8837">
        <v>0</v>
      </c>
    </row>
    <row r="8838" spans="1:15" x14ac:dyDescent="0.15">
      <c r="A8838">
        <v>442</v>
      </c>
      <c r="B8838" t="s">
        <v>434</v>
      </c>
      <c r="C8838" t="s">
        <v>464</v>
      </c>
      <c r="D8838">
        <v>11</v>
      </c>
      <c r="E8838">
        <v>925097.65625</v>
      </c>
      <c r="F8838">
        <v>936718.75</v>
      </c>
      <c r="G8838">
        <v>930908.203125</v>
      </c>
      <c r="H8838">
        <v>2772679.9513216964</v>
      </c>
      <c r="I8838">
        <v>2.7319050019851068E-8</v>
      </c>
      <c r="J8838">
        <v>7.6979620428666155E-6</v>
      </c>
      <c r="K8838">
        <v>0.77099572239061964</v>
      </c>
      <c r="L8838">
        <v>197.84676319469364</v>
      </c>
      <c r="M8838">
        <v>0</v>
      </c>
    </row>
    <row r="8839" spans="1:15" x14ac:dyDescent="0.15">
      <c r="A8839">
        <v>442</v>
      </c>
      <c r="B8839" t="s">
        <v>434</v>
      </c>
      <c r="C8839" t="s">
        <v>464</v>
      </c>
      <c r="D8839">
        <v>12</v>
      </c>
      <c r="E8839">
        <v>925097.65625</v>
      </c>
      <c r="F8839">
        <v>930908.203125</v>
      </c>
      <c r="G8839">
        <v>928002.9296875</v>
      </c>
      <c r="H8839">
        <v>1075362.0974623971</v>
      </c>
      <c r="I8839">
        <v>1.0655071239184242E-8</v>
      </c>
      <c r="J8839">
        <v>7.6812980640859487E-6</v>
      </c>
      <c r="K8839">
        <v>0.29902462300753213</v>
      </c>
      <c r="L8839">
        <v>15.879170535002457</v>
      </c>
      <c r="M8839">
        <v>0</v>
      </c>
    </row>
    <row r="8840" spans="1:15" x14ac:dyDescent="0.15">
      <c r="A8840">
        <v>442</v>
      </c>
      <c r="B8840" t="s">
        <v>434</v>
      </c>
      <c r="C8840" t="s">
        <v>464</v>
      </c>
      <c r="D8840">
        <v>13</v>
      </c>
      <c r="E8840">
        <v>925097.65625</v>
      </c>
      <c r="F8840">
        <v>928002.9296875</v>
      </c>
      <c r="G8840">
        <v>926550.29296875</v>
      </c>
      <c r="H8840">
        <v>235242.85681738434</v>
      </c>
      <c r="I8840">
        <v>2.3374336674091407E-9</v>
      </c>
      <c r="J8840">
        <v>7.6729804265141736E-6</v>
      </c>
      <c r="K8840">
        <v>6.5413693435008718E-2</v>
      </c>
      <c r="L8840">
        <v>-74.610891755951513</v>
      </c>
      <c r="M8840">
        <v>0</v>
      </c>
    </row>
    <row r="8841" spans="1:15" x14ac:dyDescent="0.15">
      <c r="A8841">
        <v>442</v>
      </c>
      <c r="B8841" t="s">
        <v>434</v>
      </c>
      <c r="C8841" t="s">
        <v>464</v>
      </c>
      <c r="D8841">
        <v>14</v>
      </c>
      <c r="E8841">
        <v>926550.29296875</v>
      </c>
      <c r="F8841">
        <v>928002.9296875</v>
      </c>
      <c r="G8841">
        <v>927276.611328125</v>
      </c>
      <c r="H8841">
        <v>654575.17804911174</v>
      </c>
      <c r="I8841">
        <v>6.494885827326553E-9</v>
      </c>
      <c r="J8841">
        <v>7.677137878674091E-6</v>
      </c>
      <c r="K8841">
        <v>0.18201691905276421</v>
      </c>
      <c r="L8841">
        <v>-29.408854914223159</v>
      </c>
      <c r="M8841">
        <v>0</v>
      </c>
    </row>
    <row r="8842" spans="1:15" x14ac:dyDescent="0.15">
      <c r="A8842">
        <v>442</v>
      </c>
      <c r="B8842" t="s">
        <v>434</v>
      </c>
      <c r="C8842" t="s">
        <v>464</v>
      </c>
      <c r="D8842">
        <v>15</v>
      </c>
      <c r="E8842">
        <v>927276.611328125</v>
      </c>
      <c r="F8842">
        <v>928002.9296875</v>
      </c>
      <c r="G8842">
        <v>927639.7705078125</v>
      </c>
      <c r="H8842">
        <v>864805.28867990302</v>
      </c>
      <c r="I8842">
        <v>8.5748208888237971E-9</v>
      </c>
      <c r="J8842">
        <v>7.6792178137355882E-6</v>
      </c>
      <c r="K8842">
        <v>0.24047534875244247</v>
      </c>
      <c r="L8842">
        <v>-6.7735864530163852</v>
      </c>
      <c r="M8842">
        <v>0</v>
      </c>
    </row>
    <row r="8843" spans="1:15" x14ac:dyDescent="0.15">
      <c r="A8843">
        <v>442</v>
      </c>
      <c r="B8843" t="s">
        <v>434</v>
      </c>
      <c r="C8843" t="s">
        <v>464</v>
      </c>
      <c r="D8843">
        <v>16</v>
      </c>
      <c r="E8843">
        <v>927639.7705078125</v>
      </c>
      <c r="F8843">
        <v>928002.9296875</v>
      </c>
      <c r="G8843">
        <v>927821.35009765625</v>
      </c>
      <c r="H8843">
        <v>970039.12092271482</v>
      </c>
      <c r="I8843">
        <v>9.6148698250392322E-9</v>
      </c>
      <c r="J8843">
        <v>7.6802578626718036E-6</v>
      </c>
      <c r="K8843">
        <v>0.26973759175719469</v>
      </c>
      <c r="L8843">
        <v>4.5502047156615886</v>
      </c>
      <c r="M8843">
        <v>0</v>
      </c>
    </row>
    <row r="8844" spans="1:15" x14ac:dyDescent="0.15">
      <c r="A8844">
        <v>442</v>
      </c>
      <c r="B8844" t="s">
        <v>434</v>
      </c>
      <c r="C8844" t="s">
        <v>464</v>
      </c>
      <c r="D8844">
        <v>17</v>
      </c>
      <c r="E8844">
        <v>927639.7705078125</v>
      </c>
      <c r="F8844">
        <v>927821.35009765625</v>
      </c>
      <c r="G8844">
        <v>927730.56030273438</v>
      </c>
      <c r="H8844">
        <v>917381.2498977934</v>
      </c>
      <c r="I8844">
        <v>9.0945316413185113E-9</v>
      </c>
      <c r="J8844">
        <v>7.6797375244880829E-6</v>
      </c>
      <c r="K8844">
        <v>0.255095081974896</v>
      </c>
      <c r="L8844">
        <v>-1.1155513085139521</v>
      </c>
      <c r="M8844">
        <v>0</v>
      </c>
    </row>
    <row r="8845" spans="1:15" x14ac:dyDescent="0.15">
      <c r="A8845">
        <v>442</v>
      </c>
      <c r="B8845" t="s">
        <v>434</v>
      </c>
      <c r="C8845" t="s">
        <v>464</v>
      </c>
      <c r="D8845">
        <v>18</v>
      </c>
      <c r="E8845">
        <v>927730.56030273438</v>
      </c>
      <c r="F8845">
        <v>927821.35009765625</v>
      </c>
      <c r="G8845">
        <v>927775.95520019531</v>
      </c>
      <c r="H8845">
        <v>943692.48644583288</v>
      </c>
      <c r="I8845">
        <v>9.3545486270273044E-9</v>
      </c>
      <c r="J8845">
        <v>7.6799975414737917E-6</v>
      </c>
      <c r="K8845">
        <v>0.26241141533665896</v>
      </c>
      <c r="L8845">
        <v>1.7155576361324327</v>
      </c>
      <c r="M8845">
        <v>0</v>
      </c>
    </row>
    <row r="8846" spans="1:15" x14ac:dyDescent="0.15">
      <c r="A8846">
        <v>442</v>
      </c>
      <c r="B8846" t="s">
        <v>434</v>
      </c>
      <c r="C8846" t="s">
        <v>464</v>
      </c>
      <c r="D8846">
        <v>19</v>
      </c>
      <c r="E8846">
        <v>927730.56030273438</v>
      </c>
      <c r="F8846">
        <v>927775.95520019531</v>
      </c>
      <c r="G8846">
        <v>927753.25775146484</v>
      </c>
      <c r="H8846">
        <v>930565.98898682639</v>
      </c>
      <c r="I8846">
        <v>9.2248336067386283E-9</v>
      </c>
      <c r="J8846">
        <v>7.679867826453503E-6</v>
      </c>
      <c r="K8846">
        <v>0.25876134624518626</v>
      </c>
      <c r="L8846">
        <v>0.30317664873293737</v>
      </c>
      <c r="M8846">
        <v>0</v>
      </c>
    </row>
    <row r="8847" spans="1:15" x14ac:dyDescent="0.15">
      <c r="A8847">
        <v>442</v>
      </c>
      <c r="B8847" t="s">
        <v>434</v>
      </c>
      <c r="C8847" t="s">
        <v>465</v>
      </c>
      <c r="D8847">
        <v>19</v>
      </c>
      <c r="E8847">
        <v>927730.56030273438</v>
      </c>
      <c r="F8847">
        <v>927775.95520019531</v>
      </c>
      <c r="G8847">
        <v>927753.25775146484</v>
      </c>
      <c r="H8847">
        <v>930565.98898682639</v>
      </c>
      <c r="I8847">
        <v>9.2248336067386283E-9</v>
      </c>
      <c r="J8847">
        <v>7.679867826453503E-6</v>
      </c>
      <c r="K8847">
        <v>0.25876134624518626</v>
      </c>
      <c r="L8847">
        <v>0.30317664873293737</v>
      </c>
      <c r="M8847">
        <v>0</v>
      </c>
      <c r="N8847" t="s">
        <v>466</v>
      </c>
      <c r="O8847" t="s">
        <v>467</v>
      </c>
    </row>
    <row r="8848" spans="1:15" x14ac:dyDescent="0.15">
      <c r="A8848">
        <v>443</v>
      </c>
      <c r="B8848" t="s">
        <v>435</v>
      </c>
      <c r="C8848" t="s">
        <v>461</v>
      </c>
      <c r="D8848">
        <v>0</v>
      </c>
      <c r="E8848">
        <v>100000</v>
      </c>
      <c r="F8848">
        <v>12000000</v>
      </c>
      <c r="G8848">
        <v>100000</v>
      </c>
      <c r="H8848">
        <v>-10037433.179407602</v>
      </c>
      <c r="I8848">
        <v>-3.6842383045331999E-6</v>
      </c>
      <c r="J8848">
        <v>3.9864046883135645E-6</v>
      </c>
      <c r="K8848">
        <v>-2.7910967659343284</v>
      </c>
      <c r="L8848">
        <v>-10137.433179407602</v>
      </c>
      <c r="M8848">
        <v>0</v>
      </c>
      <c r="O8848" t="s">
        <v>462</v>
      </c>
    </row>
    <row r="8849" spans="1:15" x14ac:dyDescent="0.15">
      <c r="A8849">
        <v>443</v>
      </c>
      <c r="B8849" t="s">
        <v>435</v>
      </c>
      <c r="C8849" t="s">
        <v>461</v>
      </c>
      <c r="D8849">
        <v>0</v>
      </c>
      <c r="E8849">
        <v>100000</v>
      </c>
      <c r="F8849">
        <v>12000000</v>
      </c>
      <c r="G8849">
        <v>12000000</v>
      </c>
      <c r="H8849">
        <v>8.9821070695649034E+18</v>
      </c>
      <c r="I8849">
        <v>536.87091432935711</v>
      </c>
      <c r="J8849">
        <v>536.87092200000006</v>
      </c>
      <c r="K8849">
        <v>2497643525495.2373</v>
      </c>
      <c r="L8849">
        <v>74850892246274.188</v>
      </c>
      <c r="M8849">
        <v>5</v>
      </c>
      <c r="O8849" t="s">
        <v>463</v>
      </c>
    </row>
    <row r="8850" spans="1:15" x14ac:dyDescent="0.15">
      <c r="A8850">
        <v>443</v>
      </c>
      <c r="B8850" t="s">
        <v>435</v>
      </c>
      <c r="C8850" t="s">
        <v>464</v>
      </c>
      <c r="D8850">
        <v>1</v>
      </c>
      <c r="E8850">
        <v>100000</v>
      </c>
      <c r="F8850">
        <v>12000000</v>
      </c>
      <c r="G8850">
        <v>6050000</v>
      </c>
      <c r="H8850">
        <v>153064541778617.78</v>
      </c>
      <c r="I8850">
        <v>4.2091158549901468E-2</v>
      </c>
      <c r="J8850">
        <v>4.2098829192894316E-2</v>
      </c>
      <c r="K8850">
        <v>42562469.896585047</v>
      </c>
      <c r="L8850">
        <v>2529992326.0928559</v>
      </c>
      <c r="M8850">
        <v>0</v>
      </c>
    </row>
    <row r="8851" spans="1:15" x14ac:dyDescent="0.15">
      <c r="A8851">
        <v>443</v>
      </c>
      <c r="B8851" t="s">
        <v>435</v>
      </c>
      <c r="C8851" t="s">
        <v>464</v>
      </c>
      <c r="D8851">
        <v>2</v>
      </c>
      <c r="E8851">
        <v>100000</v>
      </c>
      <c r="F8851">
        <v>6050000</v>
      </c>
      <c r="G8851">
        <v>3075000</v>
      </c>
      <c r="H8851">
        <v>151865367211.38104</v>
      </c>
      <c r="I8851">
        <v>1.7546989304539207E-4</v>
      </c>
      <c r="J8851">
        <v>1.8314053603823885E-4</v>
      </c>
      <c r="K8851">
        <v>42229.016891560641</v>
      </c>
      <c r="L8851">
        <v>4938611.1288254</v>
      </c>
      <c r="M8851">
        <v>0</v>
      </c>
    </row>
    <row r="8852" spans="1:15" x14ac:dyDescent="0.15">
      <c r="A8852">
        <v>443</v>
      </c>
      <c r="B8852" t="s">
        <v>435</v>
      </c>
      <c r="C8852" t="s">
        <v>464</v>
      </c>
      <c r="D8852">
        <v>3</v>
      </c>
      <c r="E8852">
        <v>100000</v>
      </c>
      <c r="F8852">
        <v>3075000</v>
      </c>
      <c r="G8852">
        <v>1587500</v>
      </c>
      <c r="H8852">
        <v>2799207573.2114291</v>
      </c>
      <c r="I8852">
        <v>9.094515468364771E-6</v>
      </c>
      <c r="J8852">
        <v>1.6765158461211535E-5</v>
      </c>
      <c r="K8852">
        <v>778.37222575965438</v>
      </c>
      <c r="L8852">
        <v>176228.03610780655</v>
      </c>
      <c r="M8852">
        <v>0</v>
      </c>
    </row>
    <row r="8853" spans="1:15" x14ac:dyDescent="0.15">
      <c r="A8853">
        <v>443</v>
      </c>
      <c r="B8853" t="s">
        <v>435</v>
      </c>
      <c r="C8853" t="s">
        <v>464</v>
      </c>
      <c r="D8853">
        <v>4</v>
      </c>
      <c r="E8853">
        <v>100000</v>
      </c>
      <c r="F8853">
        <v>1587500</v>
      </c>
      <c r="G8853">
        <v>843750</v>
      </c>
      <c r="H8853">
        <v>-60691597.045122616</v>
      </c>
      <c r="I8853">
        <v>-8.4880844860034939E-7</v>
      </c>
      <c r="J8853">
        <v>6.821834544246415E-6</v>
      </c>
      <c r="K8853">
        <v>-16.876438149501958</v>
      </c>
      <c r="L8853">
        <v>-7293.0781683108289</v>
      </c>
      <c r="M8853">
        <v>0</v>
      </c>
    </row>
    <row r="8854" spans="1:15" x14ac:dyDescent="0.15">
      <c r="A8854">
        <v>443</v>
      </c>
      <c r="B8854" t="s">
        <v>435</v>
      </c>
      <c r="C8854" t="s">
        <v>464</v>
      </c>
      <c r="D8854">
        <v>5</v>
      </c>
      <c r="E8854">
        <v>843750</v>
      </c>
      <c r="F8854">
        <v>1587500</v>
      </c>
      <c r="G8854">
        <v>1215625</v>
      </c>
      <c r="H8854">
        <v>282382867.03598487</v>
      </c>
      <c r="I8854">
        <v>1.7708554543515058E-6</v>
      </c>
      <c r="J8854">
        <v>9.4414984471982702E-6</v>
      </c>
      <c r="K8854">
        <v>78.521858412602356</v>
      </c>
      <c r="L8854">
        <v>23129.438933551453</v>
      </c>
      <c r="M8854">
        <v>0</v>
      </c>
    </row>
    <row r="8855" spans="1:15" x14ac:dyDescent="0.15">
      <c r="A8855">
        <v>443</v>
      </c>
      <c r="B8855" t="s">
        <v>435</v>
      </c>
      <c r="C8855" t="s">
        <v>464</v>
      </c>
      <c r="D8855">
        <v>6</v>
      </c>
      <c r="E8855">
        <v>843750</v>
      </c>
      <c r="F8855">
        <v>1215625</v>
      </c>
      <c r="G8855">
        <v>1029687.5</v>
      </c>
      <c r="H8855">
        <v>16870624.342683908</v>
      </c>
      <c r="I8855">
        <v>1.5919019741792437E-7</v>
      </c>
      <c r="J8855">
        <v>7.8298331902646888E-6</v>
      </c>
      <c r="K8855">
        <v>4.6911938740235843</v>
      </c>
      <c r="L8855">
        <v>1538.4217874533688</v>
      </c>
      <c r="M8855">
        <v>0</v>
      </c>
    </row>
    <row r="8856" spans="1:15" x14ac:dyDescent="0.15">
      <c r="A8856">
        <v>443</v>
      </c>
      <c r="B8856" t="s">
        <v>435</v>
      </c>
      <c r="C8856" t="s">
        <v>464</v>
      </c>
      <c r="D8856">
        <v>7</v>
      </c>
      <c r="E8856">
        <v>843750</v>
      </c>
      <c r="F8856">
        <v>1029687.5</v>
      </c>
      <c r="G8856">
        <v>936718.75</v>
      </c>
      <c r="H8856">
        <v>-32048293.731268335</v>
      </c>
      <c r="I8856">
        <v>-3.6362910846348407E-7</v>
      </c>
      <c r="J8856">
        <v>7.3070138843832803E-6</v>
      </c>
      <c r="K8856">
        <v>-8.9116298348633887</v>
      </c>
      <c r="L8856">
        <v>-3521.3357778168029</v>
      </c>
      <c r="M8856">
        <v>0</v>
      </c>
    </row>
    <row r="8857" spans="1:15" x14ac:dyDescent="0.15">
      <c r="A8857">
        <v>443</v>
      </c>
      <c r="B8857" t="s">
        <v>435</v>
      </c>
      <c r="C8857" t="s">
        <v>464</v>
      </c>
      <c r="D8857">
        <v>8</v>
      </c>
      <c r="E8857">
        <v>936718.75</v>
      </c>
      <c r="F8857">
        <v>1029687.5</v>
      </c>
      <c r="G8857">
        <v>983203.125</v>
      </c>
      <c r="H8857">
        <v>-10379944.626320794</v>
      </c>
      <c r="I8857">
        <v>-1.0711090875737321E-7</v>
      </c>
      <c r="J8857">
        <v>7.5635320840893912E-6</v>
      </c>
      <c r="K8857">
        <v>-2.8863385050012598</v>
      </c>
      <c r="L8857">
        <v>-1155.727383527264</v>
      </c>
      <c r="M8857">
        <v>0</v>
      </c>
    </row>
    <row r="8858" spans="1:15" x14ac:dyDescent="0.15">
      <c r="A8858">
        <v>443</v>
      </c>
      <c r="B8858" t="s">
        <v>435</v>
      </c>
      <c r="C8858" t="s">
        <v>464</v>
      </c>
      <c r="D8858">
        <v>9</v>
      </c>
      <c r="E8858">
        <v>983203.125</v>
      </c>
      <c r="F8858">
        <v>1029687.5</v>
      </c>
      <c r="G8858">
        <v>1006445.3125</v>
      </c>
      <c r="H8858">
        <v>2514165.1950678267</v>
      </c>
      <c r="I8858">
        <v>2.4792936964752695E-8</v>
      </c>
      <c r="J8858">
        <v>7.6954359298115171E-6</v>
      </c>
      <c r="K8858">
        <v>0.69911084034659676</v>
      </c>
      <c r="L8858">
        <v>149.80643894328105</v>
      </c>
      <c r="M8858">
        <v>0</v>
      </c>
    </row>
    <row r="8859" spans="1:15" x14ac:dyDescent="0.15">
      <c r="A8859">
        <v>443</v>
      </c>
      <c r="B8859" t="s">
        <v>435</v>
      </c>
      <c r="C8859" t="s">
        <v>464</v>
      </c>
      <c r="D8859">
        <v>10</v>
      </c>
      <c r="E8859">
        <v>983203.125</v>
      </c>
      <c r="F8859">
        <v>1006445.3125</v>
      </c>
      <c r="G8859">
        <v>994824.21875</v>
      </c>
      <c r="H8859">
        <v>-4111463.297237678</v>
      </c>
      <c r="I8859">
        <v>-4.1467834823736515E-8</v>
      </c>
      <c r="J8859">
        <v>7.6291751580230279E-6</v>
      </c>
      <c r="K8859">
        <v>-1.1432695697262958</v>
      </c>
      <c r="L8859">
        <v>-513.28540457164843</v>
      </c>
      <c r="M8859">
        <v>0</v>
      </c>
    </row>
    <row r="8860" spans="1:15" x14ac:dyDescent="0.15">
      <c r="A8860">
        <v>443</v>
      </c>
      <c r="B8860" t="s">
        <v>435</v>
      </c>
      <c r="C8860" t="s">
        <v>464</v>
      </c>
      <c r="D8860">
        <v>11</v>
      </c>
      <c r="E8860">
        <v>994824.21875</v>
      </c>
      <c r="F8860">
        <v>1006445.3125</v>
      </c>
      <c r="G8860">
        <v>1000634.765625</v>
      </c>
      <c r="H8860">
        <v>-843801.07739183272</v>
      </c>
      <c r="I8860">
        <v>-8.4148620405835871E-9</v>
      </c>
      <c r="J8860">
        <v>7.6622281308061808E-6</v>
      </c>
      <c r="K8860">
        <v>-0.23463473341291458</v>
      </c>
      <c r="L8860">
        <v>-184.3265801248462</v>
      </c>
      <c r="M8860">
        <v>0</v>
      </c>
    </row>
    <row r="8861" spans="1:15" x14ac:dyDescent="0.15">
      <c r="A8861">
        <v>443</v>
      </c>
      <c r="B8861" t="s">
        <v>435</v>
      </c>
      <c r="C8861" t="s">
        <v>464</v>
      </c>
      <c r="D8861">
        <v>12</v>
      </c>
      <c r="E8861">
        <v>1000634.765625</v>
      </c>
      <c r="F8861">
        <v>1006445.3125</v>
      </c>
      <c r="G8861">
        <v>1003540.0390625</v>
      </c>
      <c r="H8861">
        <v>823825.25560001831</v>
      </c>
      <c r="I8861">
        <v>8.1696090938889013E-9</v>
      </c>
      <c r="J8861">
        <v>7.6788126019406533E-6</v>
      </c>
      <c r="K8861">
        <v>0.22908008108263583</v>
      </c>
      <c r="L8861">
        <v>-17.908083032777643</v>
      </c>
      <c r="M8861">
        <v>0</v>
      </c>
    </row>
    <row r="8862" spans="1:15" x14ac:dyDescent="0.15">
      <c r="A8862">
        <v>443</v>
      </c>
      <c r="B8862" t="s">
        <v>435</v>
      </c>
      <c r="C8862" t="s">
        <v>464</v>
      </c>
      <c r="D8862">
        <v>13</v>
      </c>
      <c r="E8862">
        <v>1003540.0390625</v>
      </c>
      <c r="F8862">
        <v>1006445.3125</v>
      </c>
      <c r="G8862">
        <v>1004992.67578125</v>
      </c>
      <c r="H8862">
        <v>1666147.5383859181</v>
      </c>
      <c r="I8862">
        <v>1.6476408011117035E-8</v>
      </c>
      <c r="J8862">
        <v>7.6871194008578815E-6</v>
      </c>
      <c r="K8862">
        <v>0.46330360788841024</v>
      </c>
      <c r="L8862">
        <v>65.787032934414867</v>
      </c>
      <c r="M8862">
        <v>0</v>
      </c>
    </row>
    <row r="8863" spans="1:15" x14ac:dyDescent="0.15">
      <c r="A8863">
        <v>443</v>
      </c>
      <c r="B8863" t="s">
        <v>435</v>
      </c>
      <c r="C8863" t="s">
        <v>464</v>
      </c>
      <c r="D8863">
        <v>14</v>
      </c>
      <c r="E8863">
        <v>1003540.0390625</v>
      </c>
      <c r="F8863">
        <v>1004992.67578125</v>
      </c>
      <c r="G8863">
        <v>1004266.357421875</v>
      </c>
      <c r="H8863">
        <v>1244245.6320332391</v>
      </c>
      <c r="I8863">
        <v>1.2321498368914746E-8</v>
      </c>
      <c r="J8863">
        <v>7.6829644912156792E-6</v>
      </c>
      <c r="K8863">
        <v>0.34598586087930994</v>
      </c>
      <c r="L8863">
        <v>23.895978675162667</v>
      </c>
      <c r="M8863">
        <v>0</v>
      </c>
    </row>
    <row r="8864" spans="1:15" x14ac:dyDescent="0.15">
      <c r="A8864">
        <v>443</v>
      </c>
      <c r="B8864" t="s">
        <v>435</v>
      </c>
      <c r="C8864" t="s">
        <v>464</v>
      </c>
      <c r="D8864">
        <v>15</v>
      </c>
      <c r="E8864">
        <v>1003540.0390625</v>
      </c>
      <c r="F8864">
        <v>1004266.357421875</v>
      </c>
      <c r="G8864">
        <v>1003903.1982421875</v>
      </c>
      <c r="H8864">
        <v>1033842.9640992848</v>
      </c>
      <c r="I8864">
        <v>1.0245102712538352E-8</v>
      </c>
      <c r="J8864">
        <v>7.6808880955593028E-6</v>
      </c>
      <c r="K8864">
        <v>0.28747944838142137</v>
      </c>
      <c r="L8864">
        <v>2.9823359373215683</v>
      </c>
      <c r="M8864">
        <v>0</v>
      </c>
    </row>
    <row r="8865" spans="1:15" x14ac:dyDescent="0.15">
      <c r="A8865">
        <v>443</v>
      </c>
      <c r="B8865" t="s">
        <v>435</v>
      </c>
      <c r="C8865" t="s">
        <v>464</v>
      </c>
      <c r="D8865">
        <v>16</v>
      </c>
      <c r="E8865">
        <v>1003540.0390625</v>
      </c>
      <c r="F8865">
        <v>1003903.1982421875</v>
      </c>
      <c r="G8865">
        <v>1003721.6186523438</v>
      </c>
      <c r="H8865">
        <v>928804.64246221224</v>
      </c>
      <c r="I8865">
        <v>9.2074272561637254E-9</v>
      </c>
      <c r="J8865">
        <v>7.6798504201029281E-6</v>
      </c>
      <c r="K8865">
        <v>0.25827157077164925</v>
      </c>
      <c r="L8865">
        <v>-7.4639197560295143</v>
      </c>
      <c r="M8865">
        <v>0</v>
      </c>
    </row>
    <row r="8866" spans="1:15" x14ac:dyDescent="0.15">
      <c r="A8866">
        <v>443</v>
      </c>
      <c r="B8866" t="s">
        <v>435</v>
      </c>
      <c r="C8866" t="s">
        <v>464</v>
      </c>
      <c r="D8866">
        <v>17</v>
      </c>
      <c r="E8866">
        <v>1003721.6186523438</v>
      </c>
      <c r="F8866">
        <v>1003903.1982421875</v>
      </c>
      <c r="G8866">
        <v>1003812.4084472656</v>
      </c>
      <c r="H8866">
        <v>981297.80456707941</v>
      </c>
      <c r="I8866">
        <v>9.726098737987304E-9</v>
      </c>
      <c r="J8866">
        <v>7.6803690915847517E-6</v>
      </c>
      <c r="K8866">
        <v>0.27286828014602821</v>
      </c>
      <c r="L8866">
        <v>-2.2429095008909727</v>
      </c>
      <c r="M8866">
        <v>0</v>
      </c>
    </row>
    <row r="8867" spans="1:15" x14ac:dyDescent="0.15">
      <c r="A8867">
        <v>443</v>
      </c>
      <c r="B8867" t="s">
        <v>435</v>
      </c>
      <c r="C8867" t="s">
        <v>464</v>
      </c>
      <c r="D8867">
        <v>18</v>
      </c>
      <c r="E8867">
        <v>1003812.4084472656</v>
      </c>
      <c r="F8867">
        <v>1003903.1982421875</v>
      </c>
      <c r="G8867">
        <v>1003857.8033447266</v>
      </c>
      <c r="H8867">
        <v>1007597.4317791718</v>
      </c>
      <c r="I8867">
        <v>9.9858905400446678E-9</v>
      </c>
      <c r="J8867">
        <v>7.6806288833868091E-6</v>
      </c>
      <c r="K8867">
        <v>0.28018138531394543</v>
      </c>
      <c r="L8867">
        <v>0.37252571250482658</v>
      </c>
      <c r="M8867">
        <v>0</v>
      </c>
    </row>
    <row r="8868" spans="1:15" x14ac:dyDescent="0.15">
      <c r="A8868">
        <v>443</v>
      </c>
      <c r="B8868" t="s">
        <v>435</v>
      </c>
      <c r="C8868" t="s">
        <v>465</v>
      </c>
      <c r="D8868">
        <v>18</v>
      </c>
      <c r="E8868">
        <v>1003812.4084472656</v>
      </c>
      <c r="F8868">
        <v>1003903.1982421875</v>
      </c>
      <c r="G8868">
        <v>1003857.8033447266</v>
      </c>
      <c r="H8868">
        <v>1007597.4317791718</v>
      </c>
      <c r="I8868">
        <v>9.9858905400446678E-9</v>
      </c>
      <c r="J8868">
        <v>7.6806288833868091E-6</v>
      </c>
      <c r="K8868">
        <v>0.28018138531394543</v>
      </c>
      <c r="L8868">
        <v>0.37252571250482658</v>
      </c>
      <c r="M8868">
        <v>0</v>
      </c>
      <c r="N8868" t="s">
        <v>466</v>
      </c>
      <c r="O8868" t="s">
        <v>467</v>
      </c>
    </row>
    <row r="8869" spans="1:15" x14ac:dyDescent="0.15">
      <c r="A8869">
        <v>444</v>
      </c>
      <c r="B8869" t="s">
        <v>436</v>
      </c>
      <c r="C8869" t="s">
        <v>461</v>
      </c>
      <c r="D8869">
        <v>0</v>
      </c>
      <c r="E8869">
        <v>100000</v>
      </c>
      <c r="F8869">
        <v>12000000</v>
      </c>
      <c r="G8869">
        <v>100000</v>
      </c>
      <c r="H8869">
        <v>-39594129.556977645</v>
      </c>
      <c r="I8869">
        <v>-2.5143498825351327E-6</v>
      </c>
      <c r="J8869">
        <v>4.8543241686972189E-6</v>
      </c>
      <c r="K8869">
        <v>-10.914152988386045</v>
      </c>
      <c r="L8869">
        <v>-39694.129556977641</v>
      </c>
      <c r="M8869">
        <v>0</v>
      </c>
      <c r="O8869" t="s">
        <v>462</v>
      </c>
    </row>
    <row r="8870" spans="1:15" x14ac:dyDescent="0.15">
      <c r="A8870">
        <v>444</v>
      </c>
      <c r="B8870" t="s">
        <v>436</v>
      </c>
      <c r="C8870" t="s">
        <v>461</v>
      </c>
      <c r="D8870">
        <v>0</v>
      </c>
      <c r="E8870">
        <v>100000</v>
      </c>
      <c r="F8870">
        <v>12000000</v>
      </c>
      <c r="G8870">
        <v>12000000</v>
      </c>
      <c r="H8870">
        <v>9.5627421110389883E+18</v>
      </c>
      <c r="I8870">
        <v>536.87091463132617</v>
      </c>
      <c r="J8870">
        <v>536.87092200000018</v>
      </c>
      <c r="K8870">
        <v>2635977392511.4194</v>
      </c>
      <c r="L8870">
        <v>79689517591891.563</v>
      </c>
      <c r="M8870">
        <v>5</v>
      </c>
      <c r="O8870" t="s">
        <v>463</v>
      </c>
    </row>
    <row r="8871" spans="1:15" x14ac:dyDescent="0.15">
      <c r="A8871">
        <v>444</v>
      </c>
      <c r="B8871" t="s">
        <v>436</v>
      </c>
      <c r="C8871" t="s">
        <v>464</v>
      </c>
      <c r="D8871">
        <v>1</v>
      </c>
      <c r="E8871">
        <v>100000</v>
      </c>
      <c r="F8871">
        <v>12000000</v>
      </c>
      <c r="G8871">
        <v>6050000</v>
      </c>
      <c r="H8871">
        <v>266931708108187.56</v>
      </c>
      <c r="I8871">
        <v>6.3283149431886732E-2</v>
      </c>
      <c r="J8871">
        <v>6.3290518105937971E-2</v>
      </c>
      <c r="K8871">
        <v>73579935.519268215</v>
      </c>
      <c r="L8871">
        <v>4412094248.8956623</v>
      </c>
      <c r="M8871">
        <v>0</v>
      </c>
    </row>
    <row r="8872" spans="1:15" x14ac:dyDescent="0.15">
      <c r="A8872">
        <v>444</v>
      </c>
      <c r="B8872" t="s">
        <v>436</v>
      </c>
      <c r="C8872" t="s">
        <v>464</v>
      </c>
      <c r="D8872">
        <v>2</v>
      </c>
      <c r="E8872">
        <v>100000</v>
      </c>
      <c r="F8872">
        <v>6050000</v>
      </c>
      <c r="G8872">
        <v>3075000</v>
      </c>
      <c r="H8872">
        <v>279673235899.00403</v>
      </c>
      <c r="I8872">
        <v>2.6500549873902286E-4</v>
      </c>
      <c r="J8872">
        <v>2.7237417279025523E-4</v>
      </c>
      <c r="K8872">
        <v>77092.147687353019</v>
      </c>
      <c r="L8872">
        <v>9094964.5820814315</v>
      </c>
      <c r="M8872">
        <v>0</v>
      </c>
    </row>
    <row r="8873" spans="1:15" x14ac:dyDescent="0.15">
      <c r="A8873">
        <v>444</v>
      </c>
      <c r="B8873" t="s">
        <v>436</v>
      </c>
      <c r="C8873" t="s">
        <v>464</v>
      </c>
      <c r="D8873">
        <v>3</v>
      </c>
      <c r="E8873">
        <v>100000</v>
      </c>
      <c r="F8873">
        <v>3075000</v>
      </c>
      <c r="G8873">
        <v>1587500</v>
      </c>
      <c r="H8873">
        <v>7420622939.6432056</v>
      </c>
      <c r="I8873">
        <v>1.791239730358495E-5</v>
      </c>
      <c r="J8873">
        <v>2.5281071354817302E-5</v>
      </c>
      <c r="K8873">
        <v>2045.5005562338511</v>
      </c>
      <c r="L8873">
        <v>467340.81509563501</v>
      </c>
      <c r="M8873">
        <v>0</v>
      </c>
    </row>
    <row r="8874" spans="1:15" x14ac:dyDescent="0.15">
      <c r="A8874">
        <v>444</v>
      </c>
      <c r="B8874" t="s">
        <v>436</v>
      </c>
      <c r="C8874" t="s">
        <v>464</v>
      </c>
      <c r="D8874">
        <v>4</v>
      </c>
      <c r="E8874">
        <v>100000</v>
      </c>
      <c r="F8874">
        <v>1587500</v>
      </c>
      <c r="G8874">
        <v>843750</v>
      </c>
      <c r="H8874">
        <v>126890593.54365715</v>
      </c>
      <c r="I8874">
        <v>9.2387753479973779E-7</v>
      </c>
      <c r="J8874">
        <v>8.2925515860320894E-6</v>
      </c>
      <c r="K8874">
        <v>34.977492022640618</v>
      </c>
      <c r="L8874">
        <v>14938.885160729737</v>
      </c>
      <c r="M8874">
        <v>0</v>
      </c>
    </row>
    <row r="8875" spans="1:15" x14ac:dyDescent="0.15">
      <c r="A8875">
        <v>444</v>
      </c>
      <c r="B8875" t="s">
        <v>436</v>
      </c>
      <c r="C8875" t="s">
        <v>464</v>
      </c>
      <c r="D8875">
        <v>5</v>
      </c>
      <c r="E8875">
        <v>100000</v>
      </c>
      <c r="F8875">
        <v>843750</v>
      </c>
      <c r="G8875">
        <v>471875</v>
      </c>
      <c r="H8875">
        <v>-67739544.764160231</v>
      </c>
      <c r="I8875">
        <v>-1.0411484728834221E-6</v>
      </c>
      <c r="J8875">
        <v>6.3275255783489295E-6</v>
      </c>
      <c r="K8875">
        <v>-18.672458851652667</v>
      </c>
      <c r="L8875">
        <v>-14455.400214921374</v>
      </c>
      <c r="M8875">
        <v>0</v>
      </c>
    </row>
    <row r="8876" spans="1:15" x14ac:dyDescent="0.15">
      <c r="A8876">
        <v>444</v>
      </c>
      <c r="B8876" t="s">
        <v>436</v>
      </c>
      <c r="C8876" t="s">
        <v>464</v>
      </c>
      <c r="D8876">
        <v>6</v>
      </c>
      <c r="E8876">
        <v>471875</v>
      </c>
      <c r="F8876">
        <v>843750</v>
      </c>
      <c r="G8876">
        <v>657812.5</v>
      </c>
      <c r="H8876">
        <v>-12855840.703163968</v>
      </c>
      <c r="I8876">
        <v>-1.3012870041478458E-7</v>
      </c>
      <c r="J8876">
        <v>7.238545350817567E-6</v>
      </c>
      <c r="K8876">
        <v>-3.5437226123821972</v>
      </c>
      <c r="L8876">
        <v>-2054.332078390722</v>
      </c>
      <c r="M8876">
        <v>0</v>
      </c>
    </row>
    <row r="8877" spans="1:15" x14ac:dyDescent="0.15">
      <c r="A8877">
        <v>444</v>
      </c>
      <c r="B8877" t="s">
        <v>436</v>
      </c>
      <c r="C8877" t="s">
        <v>464</v>
      </c>
      <c r="D8877">
        <v>7</v>
      </c>
      <c r="E8877">
        <v>657812.5</v>
      </c>
      <c r="F8877">
        <v>843750</v>
      </c>
      <c r="G8877">
        <v>750781.25</v>
      </c>
      <c r="H8877">
        <v>44400816.297492363</v>
      </c>
      <c r="I8877">
        <v>3.7787934369233968E-7</v>
      </c>
      <c r="J8877">
        <v>7.7465533949246913E-6</v>
      </c>
      <c r="K8877">
        <v>12.239119973143994</v>
      </c>
      <c r="L8877">
        <v>5813.9484766691185</v>
      </c>
      <c r="M8877">
        <v>0</v>
      </c>
    </row>
    <row r="8878" spans="1:15" x14ac:dyDescent="0.15">
      <c r="A8878">
        <v>444</v>
      </c>
      <c r="B8878" t="s">
        <v>436</v>
      </c>
      <c r="C8878" t="s">
        <v>464</v>
      </c>
      <c r="D8878">
        <v>8</v>
      </c>
      <c r="E8878">
        <v>657812.5</v>
      </c>
      <c r="F8878">
        <v>750781.25</v>
      </c>
      <c r="G8878">
        <v>704296.875</v>
      </c>
      <c r="H8878">
        <v>12873911.51721243</v>
      </c>
      <c r="I8878">
        <v>1.1920476738268492E-7</v>
      </c>
      <c r="J8878">
        <v>7.4878788186150365E-6</v>
      </c>
      <c r="K8878">
        <v>3.5487038465034262</v>
      </c>
      <c r="L8878">
        <v>1727.9097883562852</v>
      </c>
      <c r="M8878">
        <v>0</v>
      </c>
    </row>
    <row r="8879" spans="1:15" x14ac:dyDescent="0.15">
      <c r="A8879">
        <v>444</v>
      </c>
      <c r="B8879" t="s">
        <v>436</v>
      </c>
      <c r="C8879" t="s">
        <v>464</v>
      </c>
      <c r="D8879">
        <v>9</v>
      </c>
      <c r="E8879">
        <v>657812.5</v>
      </c>
      <c r="F8879">
        <v>704296.875</v>
      </c>
      <c r="G8879">
        <v>681054.6875</v>
      </c>
      <c r="H8879">
        <v>-682883.45124742377</v>
      </c>
      <c r="I8879">
        <v>-6.6069472119301519E-9</v>
      </c>
      <c r="J8879">
        <v>7.3620671040204214E-6</v>
      </c>
      <c r="K8879">
        <v>-0.18823736103166822</v>
      </c>
      <c r="L8879">
        <v>-200.2685193687069</v>
      </c>
      <c r="M8879">
        <v>0</v>
      </c>
    </row>
    <row r="8880" spans="1:15" x14ac:dyDescent="0.15">
      <c r="A8880">
        <v>444</v>
      </c>
      <c r="B8880" t="s">
        <v>436</v>
      </c>
      <c r="C8880" t="s">
        <v>464</v>
      </c>
      <c r="D8880">
        <v>10</v>
      </c>
      <c r="E8880">
        <v>681054.6875</v>
      </c>
      <c r="F8880">
        <v>704296.875</v>
      </c>
      <c r="G8880">
        <v>692675.78125</v>
      </c>
      <c r="H8880">
        <v>5918522.0409611501</v>
      </c>
      <c r="I8880">
        <v>5.6009990766391176E-8</v>
      </c>
      <c r="J8880">
        <v>7.4246840419987428E-6</v>
      </c>
      <c r="K8880">
        <v>1.6314452607735423</v>
      </c>
      <c r="L8880">
        <v>754.44333426536275</v>
      </c>
      <c r="M8880">
        <v>0</v>
      </c>
    </row>
    <row r="8881" spans="1:15" x14ac:dyDescent="0.15">
      <c r="A8881">
        <v>444</v>
      </c>
      <c r="B8881" t="s">
        <v>436</v>
      </c>
      <c r="C8881" t="s">
        <v>464</v>
      </c>
      <c r="D8881">
        <v>11</v>
      </c>
      <c r="E8881">
        <v>681054.6875</v>
      </c>
      <c r="F8881">
        <v>692675.78125</v>
      </c>
      <c r="G8881">
        <v>686865.234375</v>
      </c>
      <c r="H8881">
        <v>2574073.4368573362</v>
      </c>
      <c r="I8881">
        <v>2.4629598249998122E-8</v>
      </c>
      <c r="J8881">
        <v>7.3933036494823497E-6</v>
      </c>
      <c r="K8881">
        <v>0.70954536966833459</v>
      </c>
      <c r="L8881">
        <v>274.75669287579615</v>
      </c>
      <c r="M8881">
        <v>0</v>
      </c>
    </row>
    <row r="8882" spans="1:15" x14ac:dyDescent="0.15">
      <c r="A8882">
        <v>444</v>
      </c>
      <c r="B8882" t="s">
        <v>436</v>
      </c>
      <c r="C8882" t="s">
        <v>464</v>
      </c>
      <c r="D8882">
        <v>12</v>
      </c>
      <c r="E8882">
        <v>681054.6875</v>
      </c>
      <c r="F8882">
        <v>686865.234375</v>
      </c>
      <c r="G8882">
        <v>683959.9609375</v>
      </c>
      <c r="H8882">
        <v>934720.73465252481</v>
      </c>
      <c r="I8882">
        <v>8.9933802804521409E-9</v>
      </c>
      <c r="J8882">
        <v>7.3776674315128037E-6</v>
      </c>
      <c r="K8882">
        <v>0.25765650649633787</v>
      </c>
      <c r="L8882">
        <v>36.663077963117672</v>
      </c>
      <c r="M8882">
        <v>0</v>
      </c>
    </row>
    <row r="8883" spans="1:15" x14ac:dyDescent="0.15">
      <c r="A8883">
        <v>444</v>
      </c>
      <c r="B8883" t="s">
        <v>436</v>
      </c>
      <c r="C8883" t="s">
        <v>464</v>
      </c>
      <c r="D8883">
        <v>13</v>
      </c>
      <c r="E8883">
        <v>681054.6875</v>
      </c>
      <c r="F8883">
        <v>683959.9609375</v>
      </c>
      <c r="G8883">
        <v>682507.32421875</v>
      </c>
      <c r="H8883">
        <v>123209.05945069474</v>
      </c>
      <c r="I8883">
        <v>1.1887464730947183E-9</v>
      </c>
      <c r="J8883">
        <v>7.3698627977054463E-6</v>
      </c>
      <c r="K8883">
        <v>3.3962674251113933E-2</v>
      </c>
      <c r="L8883">
        <v>-81.947584285380486</v>
      </c>
      <c r="M8883">
        <v>0</v>
      </c>
    </row>
    <row r="8884" spans="1:15" x14ac:dyDescent="0.15">
      <c r="A8884">
        <v>444</v>
      </c>
      <c r="B8884" t="s">
        <v>436</v>
      </c>
      <c r="C8884" t="s">
        <v>464</v>
      </c>
      <c r="D8884">
        <v>14</v>
      </c>
      <c r="E8884">
        <v>682507.32421875</v>
      </c>
      <c r="F8884">
        <v>683959.9609375</v>
      </c>
      <c r="G8884">
        <v>683233.642578125</v>
      </c>
      <c r="H8884">
        <v>528287.17122501496</v>
      </c>
      <c r="I8884">
        <v>5.0899514250172395E-9</v>
      </c>
      <c r="J8884">
        <v>7.3737640026573688E-6</v>
      </c>
      <c r="K8884">
        <v>0.14562277471599078</v>
      </c>
      <c r="L8884">
        <v>-22.678401896082356</v>
      </c>
      <c r="M8884">
        <v>0</v>
      </c>
    </row>
    <row r="8885" spans="1:15" x14ac:dyDescent="0.15">
      <c r="A8885">
        <v>444</v>
      </c>
      <c r="B8885" t="s">
        <v>436</v>
      </c>
      <c r="C8885" t="s">
        <v>464</v>
      </c>
      <c r="D8885">
        <v>15</v>
      </c>
      <c r="E8885">
        <v>683233.642578125</v>
      </c>
      <c r="F8885">
        <v>683959.9609375</v>
      </c>
      <c r="G8885">
        <v>683596.8017578125</v>
      </c>
      <c r="H8885">
        <v>731333.26759558229</v>
      </c>
      <c r="I8885">
        <v>7.0413769074673227E-9</v>
      </c>
      <c r="J8885">
        <v>7.3757154281398189E-6</v>
      </c>
      <c r="K8885">
        <v>0.20159259105691879</v>
      </c>
      <c r="L8885">
        <v>6.9831318278580925</v>
      </c>
      <c r="M8885">
        <v>0</v>
      </c>
    </row>
    <row r="8886" spans="1:15" x14ac:dyDescent="0.15">
      <c r="A8886">
        <v>444</v>
      </c>
      <c r="B8886" t="s">
        <v>436</v>
      </c>
      <c r="C8886" t="s">
        <v>464</v>
      </c>
      <c r="D8886">
        <v>16</v>
      </c>
      <c r="E8886">
        <v>683233.642578125</v>
      </c>
      <c r="F8886">
        <v>683596.8017578125</v>
      </c>
      <c r="G8886">
        <v>683415.22216796875</v>
      </c>
      <c r="H8886">
        <v>629766.87739903817</v>
      </c>
      <c r="I8886">
        <v>6.0655853428092946E-9</v>
      </c>
      <c r="J8886">
        <v>7.3747396365751609E-6</v>
      </c>
      <c r="K8886">
        <v>0.17359573562692379</v>
      </c>
      <c r="L8886">
        <v>-7.8500365559233867</v>
      </c>
      <c r="M8886">
        <v>0</v>
      </c>
    </row>
    <row r="8887" spans="1:15" x14ac:dyDescent="0.15">
      <c r="A8887">
        <v>444</v>
      </c>
      <c r="B8887" t="s">
        <v>436</v>
      </c>
      <c r="C8887" t="s">
        <v>464</v>
      </c>
      <c r="D8887">
        <v>17</v>
      </c>
      <c r="E8887">
        <v>683415.22216796875</v>
      </c>
      <c r="F8887">
        <v>683596.8017578125</v>
      </c>
      <c r="G8887">
        <v>683506.01196289063</v>
      </c>
      <c r="H8887">
        <v>680539.46373603889</v>
      </c>
      <c r="I8887">
        <v>6.5534636170638507E-9</v>
      </c>
      <c r="J8887">
        <v>7.3752275148494154E-6</v>
      </c>
      <c r="K8887">
        <v>0.18759123902852362</v>
      </c>
      <c r="L8887">
        <v>-0.4340193319342448</v>
      </c>
      <c r="M8887">
        <v>0</v>
      </c>
    </row>
    <row r="8888" spans="1:15" x14ac:dyDescent="0.15">
      <c r="A8888">
        <v>444</v>
      </c>
      <c r="B8888" t="s">
        <v>436</v>
      </c>
      <c r="C8888" t="s">
        <v>465</v>
      </c>
      <c r="D8888">
        <v>17</v>
      </c>
      <c r="E8888">
        <v>683415.22216796875</v>
      </c>
      <c r="F8888">
        <v>683596.8017578125</v>
      </c>
      <c r="G8888">
        <v>683506.01196289063</v>
      </c>
      <c r="H8888">
        <v>680539.46373603889</v>
      </c>
      <c r="I8888">
        <v>6.5534636170638507E-9</v>
      </c>
      <c r="J8888">
        <v>7.3752275148494154E-6</v>
      </c>
      <c r="K8888">
        <v>0.18759123902852362</v>
      </c>
      <c r="L8888">
        <v>-0.4340193319342448</v>
      </c>
      <c r="M8888">
        <v>0</v>
      </c>
      <c r="N8888" t="s">
        <v>466</v>
      </c>
      <c r="O8888" t="s">
        <v>467</v>
      </c>
    </row>
    <row r="8889" spans="1:15" x14ac:dyDescent="0.15">
      <c r="A8889">
        <v>445</v>
      </c>
      <c r="B8889" t="s">
        <v>70</v>
      </c>
      <c r="C8889" t="s">
        <v>461</v>
      </c>
      <c r="D8889">
        <v>0</v>
      </c>
      <c r="E8889">
        <v>100000</v>
      </c>
      <c r="F8889">
        <v>12000000</v>
      </c>
      <c r="G8889">
        <v>100000</v>
      </c>
      <c r="H8889">
        <v>-17999.843077126727</v>
      </c>
      <c r="I8889">
        <v>-2.8757934585083317E-5</v>
      </c>
      <c r="J8889">
        <v>-1.0195026859553166E-5</v>
      </c>
      <c r="K8889">
        <v>-4.4577512145810563E-3</v>
      </c>
      <c r="L8889">
        <v>-117.99984307712673</v>
      </c>
      <c r="M8889">
        <v>0</v>
      </c>
      <c r="O8889" t="s">
        <v>462</v>
      </c>
    </row>
    <row r="8890" spans="1:15" x14ac:dyDescent="0.15">
      <c r="A8890">
        <v>445</v>
      </c>
      <c r="B8890" t="s">
        <v>70</v>
      </c>
      <c r="C8890" t="s">
        <v>461</v>
      </c>
      <c r="D8890">
        <v>0</v>
      </c>
      <c r="E8890">
        <v>100000</v>
      </c>
      <c r="F8890">
        <v>12000000</v>
      </c>
      <c r="G8890">
        <v>12000000</v>
      </c>
      <c r="H8890">
        <v>2.264490736647466E+18</v>
      </c>
      <c r="I8890">
        <v>536.87090343709235</v>
      </c>
      <c r="J8890">
        <v>536.87092200000006</v>
      </c>
      <c r="K8890">
        <v>560812463111.15955</v>
      </c>
      <c r="L8890">
        <v>18870756138628.883</v>
      </c>
      <c r="M8890">
        <v>5</v>
      </c>
      <c r="O8890" t="s">
        <v>463</v>
      </c>
    </row>
    <row r="8891" spans="1:15" x14ac:dyDescent="0.15">
      <c r="A8891">
        <v>445</v>
      </c>
      <c r="B8891" t="s">
        <v>70</v>
      </c>
      <c r="C8891" t="s">
        <v>464</v>
      </c>
      <c r="D8891">
        <v>1</v>
      </c>
      <c r="E8891">
        <v>100000</v>
      </c>
      <c r="F8891">
        <v>12000000</v>
      </c>
      <c r="G8891">
        <v>6050000</v>
      </c>
      <c r="H8891">
        <v>18016014528.129066</v>
      </c>
      <c r="I8891">
        <v>1.0391506060687414E-4</v>
      </c>
      <c r="J8891">
        <v>1.2247796833240429E-4</v>
      </c>
      <c r="K8891">
        <v>4461.7561553485029</v>
      </c>
      <c r="L8891">
        <v>297685.36410130688</v>
      </c>
      <c r="M8891">
        <v>0</v>
      </c>
    </row>
    <row r="8892" spans="1:15" x14ac:dyDescent="0.15">
      <c r="A8892">
        <v>445</v>
      </c>
      <c r="B8892" t="s">
        <v>70</v>
      </c>
      <c r="C8892" t="s">
        <v>464</v>
      </c>
      <c r="D8892">
        <v>2</v>
      </c>
      <c r="E8892">
        <v>100000</v>
      </c>
      <c r="F8892">
        <v>6050000</v>
      </c>
      <c r="G8892">
        <v>3075000</v>
      </c>
      <c r="H8892">
        <v>-72135.372134907346</v>
      </c>
      <c r="I8892">
        <v>-1.9970586525476719E-5</v>
      </c>
      <c r="J8892">
        <v>-1.4076787999465669E-6</v>
      </c>
      <c r="K8892">
        <v>-1.786468589591559E-2</v>
      </c>
      <c r="L8892">
        <v>-102.3458657604848</v>
      </c>
      <c r="M8892">
        <v>0</v>
      </c>
    </row>
    <row r="8893" spans="1:15" x14ac:dyDescent="0.15">
      <c r="A8893">
        <v>445</v>
      </c>
      <c r="B8893" t="s">
        <v>70</v>
      </c>
      <c r="C8893" t="s">
        <v>464</v>
      </c>
      <c r="D8893">
        <v>3</v>
      </c>
      <c r="E8893">
        <v>3075000</v>
      </c>
      <c r="F8893">
        <v>6050000</v>
      </c>
      <c r="G8893">
        <v>4562500</v>
      </c>
      <c r="H8893">
        <v>-302576.79493190889</v>
      </c>
      <c r="I8893">
        <v>-1.5010759998198436E-5</v>
      </c>
      <c r="J8893">
        <v>3.5521477273317149E-6</v>
      </c>
      <c r="K8893">
        <v>-7.4934657448528591E-2</v>
      </c>
      <c r="L8893">
        <v>-106.63182016289116</v>
      </c>
      <c r="M8893">
        <v>0</v>
      </c>
    </row>
    <row r="8894" spans="1:15" x14ac:dyDescent="0.15">
      <c r="A8894">
        <v>445</v>
      </c>
      <c r="B8894" t="s">
        <v>70</v>
      </c>
      <c r="C8894" t="s">
        <v>464</v>
      </c>
      <c r="D8894">
        <v>4</v>
      </c>
      <c r="E8894">
        <v>4562500</v>
      </c>
      <c r="F8894">
        <v>6050000</v>
      </c>
      <c r="G8894">
        <v>5306250</v>
      </c>
      <c r="H8894">
        <v>-49968538.945543297</v>
      </c>
      <c r="I8894">
        <v>-7.0892189219805882E-6</v>
      </c>
      <c r="J8894">
        <v>1.1473688803549563E-5</v>
      </c>
      <c r="K8894">
        <v>-12.374958727189808</v>
      </c>
      <c r="L8894">
        <v>-1041.6921356050561</v>
      </c>
      <c r="M8894">
        <v>0</v>
      </c>
    </row>
    <row r="8895" spans="1:15" x14ac:dyDescent="0.15">
      <c r="A8895">
        <v>445</v>
      </c>
      <c r="B8895" t="s">
        <v>70</v>
      </c>
      <c r="C8895" t="s">
        <v>464</v>
      </c>
      <c r="D8895">
        <v>5</v>
      </c>
      <c r="E8895">
        <v>5306250</v>
      </c>
      <c r="F8895">
        <v>6050000</v>
      </c>
      <c r="G8895">
        <v>5678125</v>
      </c>
      <c r="H8895">
        <v>1492577936.7581511</v>
      </c>
      <c r="I8895">
        <v>1.5687814738100801E-5</v>
      </c>
      <c r="J8895">
        <v>3.4250722463630952E-5</v>
      </c>
      <c r="K8895">
        <v>369.64439533895228</v>
      </c>
      <c r="L8895">
        <v>26186.457884568426</v>
      </c>
      <c r="M8895">
        <v>0</v>
      </c>
    </row>
    <row r="8896" spans="1:15" x14ac:dyDescent="0.15">
      <c r="A8896">
        <v>445</v>
      </c>
      <c r="B8896" t="s">
        <v>70</v>
      </c>
      <c r="C8896" t="s">
        <v>464</v>
      </c>
      <c r="D8896">
        <v>6</v>
      </c>
      <c r="E8896">
        <v>5306250</v>
      </c>
      <c r="F8896">
        <v>5678125</v>
      </c>
      <c r="G8896">
        <v>5492187.5</v>
      </c>
      <c r="H8896">
        <v>-14380869.89927065</v>
      </c>
      <c r="I8896">
        <v>-3.0251212291235337E-7</v>
      </c>
      <c r="J8896">
        <v>1.8260395602617797E-5</v>
      </c>
      <c r="K8896">
        <v>-3.5614943966744317</v>
      </c>
      <c r="L8896">
        <v>-361.84229688572452</v>
      </c>
      <c r="M8896">
        <v>0</v>
      </c>
    </row>
    <row r="8897" spans="1:15" x14ac:dyDescent="0.15">
      <c r="A8897">
        <v>445</v>
      </c>
      <c r="B8897" t="s">
        <v>70</v>
      </c>
      <c r="C8897" t="s">
        <v>464</v>
      </c>
      <c r="D8897">
        <v>7</v>
      </c>
      <c r="E8897">
        <v>5492187.5</v>
      </c>
      <c r="F8897">
        <v>5678125</v>
      </c>
      <c r="G8897">
        <v>5585156.25</v>
      </c>
      <c r="H8897">
        <v>496748013.92098528</v>
      </c>
      <c r="I8897">
        <v>6.4296274589693603E-6</v>
      </c>
      <c r="J8897">
        <v>2.4992535184499511E-5</v>
      </c>
      <c r="K8897">
        <v>123.02213152129745</v>
      </c>
      <c r="L8897">
        <v>8794.0755045301612</v>
      </c>
      <c r="M8897">
        <v>0</v>
      </c>
    </row>
    <row r="8898" spans="1:15" x14ac:dyDescent="0.15">
      <c r="A8898">
        <v>445</v>
      </c>
      <c r="B8898" t="s">
        <v>70</v>
      </c>
      <c r="C8898" t="s">
        <v>464</v>
      </c>
      <c r="D8898">
        <v>8</v>
      </c>
      <c r="E8898">
        <v>5492187.5</v>
      </c>
      <c r="F8898">
        <v>5585156.25</v>
      </c>
      <c r="G8898">
        <v>5538671.875</v>
      </c>
      <c r="H8898">
        <v>179991381.67483294</v>
      </c>
      <c r="I8898">
        <v>2.7963096852612285E-6</v>
      </c>
      <c r="J8898">
        <v>2.1359217410791379E-5</v>
      </c>
      <c r="K8898">
        <v>44.575766401802845</v>
      </c>
      <c r="L8898">
        <v>3149.7209752984859</v>
      </c>
      <c r="M8898">
        <v>0</v>
      </c>
    </row>
    <row r="8899" spans="1:15" x14ac:dyDescent="0.15">
      <c r="A8899">
        <v>445</v>
      </c>
      <c r="B8899" t="s">
        <v>70</v>
      </c>
      <c r="C8899" t="s">
        <v>464</v>
      </c>
      <c r="D8899">
        <v>9</v>
      </c>
      <c r="E8899">
        <v>5492187.5</v>
      </c>
      <c r="F8899">
        <v>5538671.875</v>
      </c>
      <c r="G8899">
        <v>5515429.6875</v>
      </c>
      <c r="H8899">
        <v>66129996.699903972</v>
      </c>
      <c r="I8899">
        <v>1.1853627470109024E-6</v>
      </c>
      <c r="J8899">
        <v>1.9748270472541053E-5</v>
      </c>
      <c r="K8899">
        <v>16.37742461676477</v>
      </c>
      <c r="L8899">
        <v>1098.999904754093</v>
      </c>
      <c r="M8899">
        <v>0</v>
      </c>
    </row>
    <row r="8900" spans="1:15" x14ac:dyDescent="0.15">
      <c r="A8900">
        <v>445</v>
      </c>
      <c r="B8900" t="s">
        <v>70</v>
      </c>
      <c r="C8900" t="s">
        <v>464</v>
      </c>
      <c r="D8900">
        <v>10</v>
      </c>
      <c r="E8900">
        <v>5492187.5</v>
      </c>
      <c r="F8900">
        <v>5515429.6875</v>
      </c>
      <c r="G8900">
        <v>5503808.59375</v>
      </c>
      <c r="H8900">
        <v>22024668.245219283</v>
      </c>
      <c r="I8900">
        <v>4.2665323909697931E-7</v>
      </c>
      <c r="J8900">
        <v>1.898956096462713E-5</v>
      </c>
      <c r="K8900">
        <v>5.454519308872964</v>
      </c>
      <c r="L8900">
        <v>300.17140621914064</v>
      </c>
      <c r="M8900">
        <v>0</v>
      </c>
    </row>
    <row r="8901" spans="1:15" x14ac:dyDescent="0.15">
      <c r="A8901">
        <v>445</v>
      </c>
      <c r="B8901" t="s">
        <v>70</v>
      </c>
      <c r="C8901" t="s">
        <v>464</v>
      </c>
      <c r="D8901">
        <v>11</v>
      </c>
      <c r="E8901">
        <v>5492187.5</v>
      </c>
      <c r="F8901">
        <v>5503808.59375</v>
      </c>
      <c r="G8901">
        <v>5497998.046875</v>
      </c>
      <c r="H8901">
        <v>2897500.1056134845</v>
      </c>
      <c r="I8901">
        <v>5.8453190881697958E-8</v>
      </c>
      <c r="J8901">
        <v>1.8621360916411849E-5</v>
      </c>
      <c r="K8901">
        <v>0.71758040110142196</v>
      </c>
      <c r="L8901">
        <v>-47.29899718206719</v>
      </c>
      <c r="M8901">
        <v>0</v>
      </c>
    </row>
    <row r="8902" spans="1:15" x14ac:dyDescent="0.15">
      <c r="A8902">
        <v>445</v>
      </c>
      <c r="B8902" t="s">
        <v>70</v>
      </c>
      <c r="C8902" t="s">
        <v>464</v>
      </c>
      <c r="D8902">
        <v>12</v>
      </c>
      <c r="E8902">
        <v>5497998.046875</v>
      </c>
      <c r="F8902">
        <v>5503808.59375</v>
      </c>
      <c r="G8902">
        <v>5500903.3203125</v>
      </c>
      <c r="H8902">
        <v>12225266.396777872</v>
      </c>
      <c r="I8902">
        <v>2.4163876835046959E-7</v>
      </c>
      <c r="J8902">
        <v>1.880454649388062E-5</v>
      </c>
      <c r="K8902">
        <v>3.0276484020055578</v>
      </c>
      <c r="L8902">
        <v>122.24106996454846</v>
      </c>
      <c r="M8902">
        <v>0</v>
      </c>
    </row>
    <row r="8903" spans="1:15" x14ac:dyDescent="0.15">
      <c r="A8903">
        <v>445</v>
      </c>
      <c r="B8903" t="s">
        <v>70</v>
      </c>
      <c r="C8903" t="s">
        <v>464</v>
      </c>
      <c r="D8903">
        <v>13</v>
      </c>
      <c r="E8903">
        <v>5497998.046875</v>
      </c>
      <c r="F8903">
        <v>5500903.3203125</v>
      </c>
      <c r="G8903">
        <v>5499450.68359375</v>
      </c>
      <c r="H8903">
        <v>7502983.0904991636</v>
      </c>
      <c r="I8903">
        <v>1.4981783544089784E-7</v>
      </c>
      <c r="J8903">
        <v>1.8712725560971049E-5</v>
      </c>
      <c r="K8903">
        <v>1.8581513095053466</v>
      </c>
      <c r="L8903">
        <v>36.431500565728442</v>
      </c>
      <c r="M8903">
        <v>0</v>
      </c>
    </row>
    <row r="8904" spans="1:15" x14ac:dyDescent="0.15">
      <c r="A8904">
        <v>445</v>
      </c>
      <c r="B8904" t="s">
        <v>70</v>
      </c>
      <c r="C8904" t="s">
        <v>464</v>
      </c>
      <c r="D8904">
        <v>14</v>
      </c>
      <c r="E8904">
        <v>5497998.046875</v>
      </c>
      <c r="F8904">
        <v>5499450.68359375</v>
      </c>
      <c r="G8904">
        <v>5498724.365234375</v>
      </c>
      <c r="H8904">
        <v>5185763.7889058711</v>
      </c>
      <c r="I8904">
        <v>1.0407958765844207E-7</v>
      </c>
      <c r="J8904">
        <v>1.8666987313188593E-5</v>
      </c>
      <c r="K8904">
        <v>1.2842803534160419</v>
      </c>
      <c r="L8904">
        <v>-5.6915123497950493</v>
      </c>
      <c r="M8904">
        <v>0</v>
      </c>
    </row>
    <row r="8905" spans="1:15" x14ac:dyDescent="0.15">
      <c r="A8905">
        <v>445</v>
      </c>
      <c r="B8905" t="s">
        <v>70</v>
      </c>
      <c r="C8905" t="s">
        <v>464</v>
      </c>
      <c r="D8905">
        <v>15</v>
      </c>
      <c r="E8905">
        <v>5498724.365234375</v>
      </c>
      <c r="F8905">
        <v>5499450.68359375</v>
      </c>
      <c r="G8905">
        <v>5499087.5244140625</v>
      </c>
      <c r="H8905">
        <v>6340697.0069016358</v>
      </c>
      <c r="I8905">
        <v>1.2693376483992008E-7</v>
      </c>
      <c r="J8905">
        <v>1.8689841490370071E-5</v>
      </c>
      <c r="K8905">
        <v>1.5703053444796005</v>
      </c>
      <c r="L8905">
        <v>15.304529683354117</v>
      </c>
      <c r="M8905">
        <v>0</v>
      </c>
    </row>
    <row r="8906" spans="1:15" x14ac:dyDescent="0.15">
      <c r="A8906">
        <v>445</v>
      </c>
      <c r="B8906" t="s">
        <v>70</v>
      </c>
      <c r="C8906" t="s">
        <v>464</v>
      </c>
      <c r="D8906">
        <v>16</v>
      </c>
      <c r="E8906">
        <v>5498724.365234375</v>
      </c>
      <c r="F8906">
        <v>5499087.5244140625</v>
      </c>
      <c r="G8906">
        <v>5498905.9448242188</v>
      </c>
      <c r="H8906">
        <v>5762360.412931296</v>
      </c>
      <c r="I8906">
        <v>1.155038898441988E-7</v>
      </c>
      <c r="J8906">
        <v>1.867841161537435E-5</v>
      </c>
      <c r="K8906">
        <v>1.4270773928157303</v>
      </c>
      <c r="L8906">
        <v>4.7910342666444539</v>
      </c>
      <c r="M8906">
        <v>0</v>
      </c>
    </row>
    <row r="8907" spans="1:15" x14ac:dyDescent="0.15">
      <c r="A8907">
        <v>445</v>
      </c>
      <c r="B8907" t="s">
        <v>70</v>
      </c>
      <c r="C8907" t="s">
        <v>464</v>
      </c>
      <c r="D8907">
        <v>17</v>
      </c>
      <c r="E8907">
        <v>5498724.365234375</v>
      </c>
      <c r="F8907">
        <v>5498905.9448242188</v>
      </c>
      <c r="G8907">
        <v>5498815.1550292969</v>
      </c>
      <c r="H8907">
        <v>5473758.6384030022</v>
      </c>
      <c r="I8907">
        <v>1.0978933704385593E-7</v>
      </c>
      <c r="J8907">
        <v>1.8672697062574007E-5</v>
      </c>
      <c r="K8907">
        <v>1.3556037191052863</v>
      </c>
      <c r="L8907">
        <v>-0.45567119315472254</v>
      </c>
      <c r="M8907">
        <v>0</v>
      </c>
    </row>
    <row r="8908" spans="1:15" x14ac:dyDescent="0.15">
      <c r="A8908">
        <v>445</v>
      </c>
      <c r="B8908" t="s">
        <v>70</v>
      </c>
      <c r="C8908" t="s">
        <v>465</v>
      </c>
      <c r="D8908">
        <v>17</v>
      </c>
      <c r="E8908">
        <v>5498724.365234375</v>
      </c>
      <c r="F8908">
        <v>5498905.9448242188</v>
      </c>
      <c r="G8908">
        <v>5498815.1550292969</v>
      </c>
      <c r="H8908">
        <v>5473758.6384030022</v>
      </c>
      <c r="I8908">
        <v>1.0978933704385593E-7</v>
      </c>
      <c r="J8908">
        <v>1.8672697062574007E-5</v>
      </c>
      <c r="K8908">
        <v>1.3556037191052863</v>
      </c>
      <c r="L8908">
        <v>-0.45567119315472254</v>
      </c>
      <c r="M8908">
        <v>0</v>
      </c>
      <c r="N8908" t="s">
        <v>466</v>
      </c>
      <c r="O8908" t="s">
        <v>467</v>
      </c>
    </row>
    <row r="8909" spans="1:15" x14ac:dyDescent="0.15">
      <c r="A8909">
        <v>446</v>
      </c>
      <c r="B8909" t="s">
        <v>202</v>
      </c>
      <c r="C8909" t="s">
        <v>461</v>
      </c>
      <c r="D8909">
        <v>0</v>
      </c>
      <c r="E8909">
        <v>100000</v>
      </c>
      <c r="F8909">
        <v>12000000</v>
      </c>
      <c r="G8909">
        <v>100000</v>
      </c>
      <c r="H8909">
        <v>-35209.758220435418</v>
      </c>
      <c r="I8909">
        <v>-2.4527021544197979E-5</v>
      </c>
      <c r="J8909">
        <v>-6.351137479373457E-6</v>
      </c>
      <c r="K8909">
        <v>-1.1506636302936954E-2</v>
      </c>
      <c r="L8909">
        <v>-135.20975822043542</v>
      </c>
      <c r="M8909">
        <v>0</v>
      </c>
      <c r="O8909" t="s">
        <v>462</v>
      </c>
    </row>
    <row r="8910" spans="1:15" x14ac:dyDescent="0.15">
      <c r="A8910">
        <v>446</v>
      </c>
      <c r="B8910" t="s">
        <v>202</v>
      </c>
      <c r="C8910" t="s">
        <v>461</v>
      </c>
      <c r="D8910">
        <v>0</v>
      </c>
      <c r="E8910">
        <v>100000</v>
      </c>
      <c r="F8910">
        <v>12000000</v>
      </c>
      <c r="G8910">
        <v>12000000</v>
      </c>
      <c r="H8910">
        <v>2.06961759364659E+18</v>
      </c>
      <c r="I8910">
        <v>536.870903824116</v>
      </c>
      <c r="J8910">
        <v>536.87092200000006</v>
      </c>
      <c r="K8910">
        <v>676356162037.75159</v>
      </c>
      <c r="L8910">
        <v>17246813280288.25</v>
      </c>
      <c r="M8910">
        <v>5</v>
      </c>
      <c r="O8910" t="s">
        <v>463</v>
      </c>
    </row>
    <row r="8911" spans="1:15" x14ac:dyDescent="0.15">
      <c r="A8911">
        <v>446</v>
      </c>
      <c r="B8911" t="s">
        <v>202</v>
      </c>
      <c r="C8911" t="s">
        <v>464</v>
      </c>
      <c r="D8911">
        <v>1</v>
      </c>
      <c r="E8911">
        <v>100000</v>
      </c>
      <c r="F8911">
        <v>12000000</v>
      </c>
      <c r="G8911">
        <v>6050000</v>
      </c>
      <c r="H8911">
        <v>31952261498885.223</v>
      </c>
      <c r="I8911">
        <v>4.0168728241110556E-2</v>
      </c>
      <c r="J8911">
        <v>4.0186904125175379E-2</v>
      </c>
      <c r="K8911">
        <v>10442078.296084953</v>
      </c>
      <c r="L8911">
        <v>528136453.70058221</v>
      </c>
      <c r="M8911">
        <v>0</v>
      </c>
    </row>
    <row r="8912" spans="1:15" x14ac:dyDescent="0.15">
      <c r="A8912">
        <v>446</v>
      </c>
      <c r="B8912" t="s">
        <v>202</v>
      </c>
      <c r="C8912" t="s">
        <v>464</v>
      </c>
      <c r="D8912">
        <v>2</v>
      </c>
      <c r="E8912">
        <v>100000</v>
      </c>
      <c r="F8912">
        <v>6050000</v>
      </c>
      <c r="G8912">
        <v>3075000</v>
      </c>
      <c r="H8912">
        <v>-303740.99969862291</v>
      </c>
      <c r="I8912">
        <v>-1.5068403468805859E-5</v>
      </c>
      <c r="J8912">
        <v>3.1074805960186621E-6</v>
      </c>
      <c r="K8912">
        <v>-9.926331194725585E-2</v>
      </c>
      <c r="L8912">
        <v>-109.87775608776009</v>
      </c>
      <c r="M8912">
        <v>0</v>
      </c>
    </row>
    <row r="8913" spans="1:13" x14ac:dyDescent="0.15">
      <c r="A8913">
        <v>446</v>
      </c>
      <c r="B8913" t="s">
        <v>202</v>
      </c>
      <c r="C8913" t="s">
        <v>464</v>
      </c>
      <c r="D8913">
        <v>3</v>
      </c>
      <c r="E8913">
        <v>3075000</v>
      </c>
      <c r="F8913">
        <v>6050000</v>
      </c>
      <c r="G8913">
        <v>4562500</v>
      </c>
      <c r="H8913">
        <v>11002893095.08325</v>
      </c>
      <c r="I8913">
        <v>7.8940456701384907E-5</v>
      </c>
      <c r="J8913">
        <v>9.7116340766209423E-5</v>
      </c>
      <c r="K8913">
        <v>3595.7727494913088</v>
      </c>
      <c r="L8913">
        <v>241059.30071415342</v>
      </c>
      <c r="M8913">
        <v>0</v>
      </c>
    </row>
    <row r="8914" spans="1:13" x14ac:dyDescent="0.15">
      <c r="A8914">
        <v>446</v>
      </c>
      <c r="B8914" t="s">
        <v>202</v>
      </c>
      <c r="C8914" t="s">
        <v>464</v>
      </c>
      <c r="D8914">
        <v>4</v>
      </c>
      <c r="E8914">
        <v>3075000</v>
      </c>
      <c r="F8914">
        <v>4562500</v>
      </c>
      <c r="G8914">
        <v>3818750</v>
      </c>
      <c r="H8914">
        <v>-15296705.474856256</v>
      </c>
      <c r="I8914">
        <v>-8.2390248386935869E-6</v>
      </c>
      <c r="J8914">
        <v>9.936859226130935E-6</v>
      </c>
      <c r="K8914">
        <v>-4.9990012834044055</v>
      </c>
      <c r="L8914">
        <v>-500.56839214026201</v>
      </c>
      <c r="M8914">
        <v>0</v>
      </c>
    </row>
    <row r="8915" spans="1:13" x14ac:dyDescent="0.15">
      <c r="A8915">
        <v>446</v>
      </c>
      <c r="B8915" t="s">
        <v>202</v>
      </c>
      <c r="C8915" t="s">
        <v>464</v>
      </c>
      <c r="D8915">
        <v>5</v>
      </c>
      <c r="E8915">
        <v>3818750</v>
      </c>
      <c r="F8915">
        <v>4562500</v>
      </c>
      <c r="G8915">
        <v>4190625</v>
      </c>
      <c r="H8915">
        <v>392015283.08208907</v>
      </c>
      <c r="I8915">
        <v>6.0151288392998576E-6</v>
      </c>
      <c r="J8915">
        <v>2.419101290412438E-5</v>
      </c>
      <c r="K8915">
        <v>128.11156666791479</v>
      </c>
      <c r="L8915">
        <v>9254.577970638964</v>
      </c>
      <c r="M8915">
        <v>0</v>
      </c>
    </row>
    <row r="8916" spans="1:13" x14ac:dyDescent="0.15">
      <c r="A8916">
        <v>446</v>
      </c>
      <c r="B8916" t="s">
        <v>202</v>
      </c>
      <c r="C8916" t="s">
        <v>464</v>
      </c>
      <c r="D8916">
        <v>6</v>
      </c>
      <c r="E8916">
        <v>3818750</v>
      </c>
      <c r="F8916">
        <v>4190625</v>
      </c>
      <c r="G8916">
        <v>4004687.5</v>
      </c>
      <c r="H8916">
        <v>-73976097.13605009</v>
      </c>
      <c r="I8916">
        <v>-4.4955930622581454E-6</v>
      </c>
      <c r="J8916">
        <v>1.3680291002566377E-5</v>
      </c>
      <c r="K8916">
        <v>-24.175571997004699</v>
      </c>
      <c r="L8916">
        <v>-1947.2376967254022</v>
      </c>
      <c r="M8916">
        <v>0</v>
      </c>
    </row>
    <row r="8917" spans="1:13" x14ac:dyDescent="0.15">
      <c r="A8917">
        <v>446</v>
      </c>
      <c r="B8917" t="s">
        <v>202</v>
      </c>
      <c r="C8917" t="s">
        <v>464</v>
      </c>
      <c r="D8917">
        <v>7</v>
      </c>
      <c r="E8917">
        <v>4004687.5</v>
      </c>
      <c r="F8917">
        <v>4190625</v>
      </c>
      <c r="G8917">
        <v>4097656.25</v>
      </c>
      <c r="H8917">
        <v>-33500332.756772481</v>
      </c>
      <c r="I8917">
        <v>-9.8976766707415515E-7</v>
      </c>
      <c r="J8917">
        <v>1.7186116397750367E-5</v>
      </c>
      <c r="K8917">
        <v>-10.947991822216474</v>
      </c>
      <c r="L8917">
        <v>-917.54863543696422</v>
      </c>
      <c r="M8917">
        <v>0</v>
      </c>
    </row>
    <row r="8918" spans="1:13" x14ac:dyDescent="0.15">
      <c r="A8918">
        <v>446</v>
      </c>
      <c r="B8918" t="s">
        <v>202</v>
      </c>
      <c r="C8918" t="s">
        <v>464</v>
      </c>
      <c r="D8918">
        <v>8</v>
      </c>
      <c r="E8918">
        <v>4097656.25</v>
      </c>
      <c r="F8918">
        <v>4190625</v>
      </c>
      <c r="G8918">
        <v>4144140.625</v>
      </c>
      <c r="H8918">
        <v>107698577.67631334</v>
      </c>
      <c r="I8918">
        <v>2.2084550824259123E-6</v>
      </c>
      <c r="J8918">
        <v>2.0384339147250434E-5</v>
      </c>
      <c r="K8918">
        <v>35.196162265769104</v>
      </c>
      <c r="L8918">
        <v>2498.8157116727511</v>
      </c>
      <c r="M8918">
        <v>0</v>
      </c>
    </row>
    <row r="8919" spans="1:13" x14ac:dyDescent="0.15">
      <c r="A8919">
        <v>446</v>
      </c>
      <c r="B8919" t="s">
        <v>202</v>
      </c>
      <c r="C8919" t="s">
        <v>464</v>
      </c>
      <c r="D8919">
        <v>9</v>
      </c>
      <c r="E8919">
        <v>4097656.25</v>
      </c>
      <c r="F8919">
        <v>4144140.625</v>
      </c>
      <c r="G8919">
        <v>4120898.4375</v>
      </c>
      <c r="H8919">
        <v>22193871.544764061</v>
      </c>
      <c r="I8919">
        <v>5.3979325996553678E-7</v>
      </c>
      <c r="J8919">
        <v>1.8715677324790059E-5</v>
      </c>
      <c r="K8919">
        <v>7.2530122592970052</v>
      </c>
      <c r="L8919">
        <v>438.56875827855345</v>
      </c>
      <c r="M8919">
        <v>0</v>
      </c>
    </row>
    <row r="8920" spans="1:13" x14ac:dyDescent="0.15">
      <c r="A8920">
        <v>446</v>
      </c>
      <c r="B8920" t="s">
        <v>202</v>
      </c>
      <c r="C8920" t="s">
        <v>464</v>
      </c>
      <c r="D8920">
        <v>10</v>
      </c>
      <c r="E8920">
        <v>4097656.25</v>
      </c>
      <c r="F8920">
        <v>4120898.4375</v>
      </c>
      <c r="G8920">
        <v>4109277.34375</v>
      </c>
      <c r="H8920">
        <v>-9044097.2534587905</v>
      </c>
      <c r="I8920">
        <v>-2.4161254198339002E-7</v>
      </c>
      <c r="J8920">
        <v>1.7934271522841132E-5</v>
      </c>
      <c r="K8920">
        <v>-2.9556334108406834</v>
      </c>
      <c r="L8920">
        <v>-320.08972617081685</v>
      </c>
      <c r="M8920">
        <v>0</v>
      </c>
    </row>
    <row r="8921" spans="1:13" x14ac:dyDescent="0.15">
      <c r="A8921">
        <v>446</v>
      </c>
      <c r="B8921" t="s">
        <v>202</v>
      </c>
      <c r="C8921" t="s">
        <v>464</v>
      </c>
      <c r="D8921">
        <v>11</v>
      </c>
      <c r="E8921">
        <v>4109277.34375</v>
      </c>
      <c r="F8921">
        <v>4120898.4375</v>
      </c>
      <c r="G8921">
        <v>4115087.890625</v>
      </c>
      <c r="H8921">
        <v>5686736.0564870015</v>
      </c>
      <c r="I8921">
        <v>1.4484138320517399E-7</v>
      </c>
      <c r="J8921">
        <v>1.8320725448029696E-5</v>
      </c>
      <c r="K8921">
        <v>1.8584394457675055</v>
      </c>
      <c r="L8921">
        <v>38.192335319071383</v>
      </c>
      <c r="M8921">
        <v>0</v>
      </c>
    </row>
    <row r="8922" spans="1:13" x14ac:dyDescent="0.15">
      <c r="A8922">
        <v>446</v>
      </c>
      <c r="B8922" t="s">
        <v>202</v>
      </c>
      <c r="C8922" t="s">
        <v>464</v>
      </c>
      <c r="D8922">
        <v>12</v>
      </c>
      <c r="E8922">
        <v>4109277.34375</v>
      </c>
      <c r="F8922">
        <v>4115087.890625</v>
      </c>
      <c r="G8922">
        <v>4112182.6171875</v>
      </c>
      <c r="H8922">
        <v>-1895498.1637466482</v>
      </c>
      <c r="I8922">
        <v>-4.9434016073445853E-8</v>
      </c>
      <c r="J8922">
        <v>1.8126450048751076E-5</v>
      </c>
      <c r="K8922">
        <v>-0.61945350054857029</v>
      </c>
      <c r="L8922">
        <v>-146.09469812513001</v>
      </c>
      <c r="M8922">
        <v>0</v>
      </c>
    </row>
    <row r="8923" spans="1:13" x14ac:dyDescent="0.15">
      <c r="A8923">
        <v>446</v>
      </c>
      <c r="B8923" t="s">
        <v>202</v>
      </c>
      <c r="C8923" t="s">
        <v>464</v>
      </c>
      <c r="D8923">
        <v>13</v>
      </c>
      <c r="E8923">
        <v>4112182.6171875</v>
      </c>
      <c r="F8923">
        <v>4115087.890625</v>
      </c>
      <c r="G8923">
        <v>4113635.25390625</v>
      </c>
      <c r="H8923">
        <v>1840794.4426999877</v>
      </c>
      <c r="I8923">
        <v>4.7440513938330037E-8</v>
      </c>
      <c r="J8923">
        <v>1.8223324578762852E-5</v>
      </c>
      <c r="K8923">
        <v>0.60157618885104458</v>
      </c>
      <c r="L8923">
        <v>-55.251393741047039</v>
      </c>
      <c r="M8923">
        <v>0</v>
      </c>
    </row>
    <row r="8924" spans="1:13" x14ac:dyDescent="0.15">
      <c r="A8924">
        <v>446</v>
      </c>
      <c r="B8924" t="s">
        <v>202</v>
      </c>
      <c r="C8924" t="s">
        <v>464</v>
      </c>
      <c r="D8924">
        <v>14</v>
      </c>
      <c r="E8924">
        <v>4113635.25390625</v>
      </c>
      <c r="F8924">
        <v>4115087.890625</v>
      </c>
      <c r="G8924">
        <v>4114361.572265625</v>
      </c>
      <c r="H8924">
        <v>3749931.7621632908</v>
      </c>
      <c r="I8924">
        <v>9.6073768565593912E-8</v>
      </c>
      <c r="J8924">
        <v>1.8271957833390116E-5</v>
      </c>
      <c r="K8924">
        <v>1.2254869993114899</v>
      </c>
      <c r="L8924">
        <v>-8.8575056834797437</v>
      </c>
      <c r="M8924">
        <v>0</v>
      </c>
    </row>
    <row r="8925" spans="1:13" x14ac:dyDescent="0.15">
      <c r="A8925">
        <v>446</v>
      </c>
      <c r="B8925" t="s">
        <v>202</v>
      </c>
      <c r="C8925" t="s">
        <v>464</v>
      </c>
      <c r="D8925">
        <v>15</v>
      </c>
      <c r="E8925">
        <v>4114361.572265625</v>
      </c>
      <c r="F8925">
        <v>4115087.890625</v>
      </c>
      <c r="G8925">
        <v>4114724.7314453125</v>
      </c>
      <c r="H8925">
        <v>4714952.8171846364</v>
      </c>
      <c r="I8925">
        <v>1.204429609734591E-7</v>
      </c>
      <c r="J8925">
        <v>1.8296327025797981E-5</v>
      </c>
      <c r="K8925">
        <v>1.5408582732432261</v>
      </c>
      <c r="L8925">
        <v>14.587320535740711</v>
      </c>
      <c r="M8925">
        <v>0</v>
      </c>
    </row>
    <row r="8926" spans="1:13" x14ac:dyDescent="0.15">
      <c r="A8926">
        <v>446</v>
      </c>
      <c r="B8926" t="s">
        <v>202</v>
      </c>
      <c r="C8926" t="s">
        <v>464</v>
      </c>
      <c r="D8926">
        <v>16</v>
      </c>
      <c r="E8926">
        <v>4114361.572265625</v>
      </c>
      <c r="F8926">
        <v>4114724.7314453125</v>
      </c>
      <c r="G8926">
        <v>4114543.1518554688</v>
      </c>
      <c r="H8926">
        <v>4231617.4447415192</v>
      </c>
      <c r="I8926">
        <v>1.082552022900658E-7</v>
      </c>
      <c r="J8926">
        <v>1.8284139267114588E-5</v>
      </c>
      <c r="K8926">
        <v>1.3829030749079065</v>
      </c>
      <c r="L8926">
        <v>2.8453776899448808</v>
      </c>
      <c r="M8926">
        <v>0</v>
      </c>
    </row>
    <row r="8927" spans="1:13" x14ac:dyDescent="0.15">
      <c r="A8927">
        <v>446</v>
      </c>
      <c r="B8927" t="s">
        <v>202</v>
      </c>
      <c r="C8927" t="s">
        <v>464</v>
      </c>
      <c r="D8927">
        <v>17</v>
      </c>
      <c r="E8927">
        <v>4114361.572265625</v>
      </c>
      <c r="F8927">
        <v>4114543.1518554688</v>
      </c>
      <c r="G8927">
        <v>4114452.3620605469</v>
      </c>
      <c r="H8927">
        <v>3990597.5170742949</v>
      </c>
      <c r="I8927">
        <v>1.0216442880449218E-7</v>
      </c>
      <c r="J8927">
        <v>1.8278048493629014E-5</v>
      </c>
      <c r="K8927">
        <v>1.3041371648421762</v>
      </c>
      <c r="L8927">
        <v>-3.010238886912878</v>
      </c>
      <c r="M8927">
        <v>0</v>
      </c>
    </row>
    <row r="8928" spans="1:13" x14ac:dyDescent="0.15">
      <c r="A8928">
        <v>446</v>
      </c>
      <c r="B8928" t="s">
        <v>202</v>
      </c>
      <c r="C8928" t="s">
        <v>464</v>
      </c>
      <c r="D8928">
        <v>18</v>
      </c>
      <c r="E8928">
        <v>4114452.3620605469</v>
      </c>
      <c r="F8928">
        <v>4114543.1518554688</v>
      </c>
      <c r="G8928">
        <v>4114497.7569580078</v>
      </c>
      <c r="H8928">
        <v>4111053.5337420083</v>
      </c>
      <c r="I8928">
        <v>1.0520955680057552E-7</v>
      </c>
      <c r="J8928">
        <v>1.8281093621625097E-5</v>
      </c>
      <c r="K8928">
        <v>1.3435024898074424</v>
      </c>
      <c r="L8928">
        <v>-8.3709444492345089E-2</v>
      </c>
      <c r="M8928">
        <v>0</v>
      </c>
    </row>
    <row r="8929" spans="1:15" x14ac:dyDescent="0.15">
      <c r="A8929">
        <v>446</v>
      </c>
      <c r="B8929" t="s">
        <v>202</v>
      </c>
      <c r="C8929" t="s">
        <v>465</v>
      </c>
      <c r="D8929">
        <v>18</v>
      </c>
      <c r="E8929">
        <v>4114452.3620605469</v>
      </c>
      <c r="F8929">
        <v>4114543.1518554688</v>
      </c>
      <c r="G8929">
        <v>4114497.7569580078</v>
      </c>
      <c r="H8929">
        <v>4111053.5337420083</v>
      </c>
      <c r="I8929">
        <v>1.0520955680057552E-7</v>
      </c>
      <c r="J8929">
        <v>1.8281093621625097E-5</v>
      </c>
      <c r="K8929">
        <v>1.3435024898074424</v>
      </c>
      <c r="L8929">
        <v>-8.3709444492345089E-2</v>
      </c>
      <c r="M8929">
        <v>0</v>
      </c>
      <c r="N8929" t="s">
        <v>466</v>
      </c>
      <c r="O8929" t="s">
        <v>467</v>
      </c>
    </row>
    <row r="8930" spans="1:15" x14ac:dyDescent="0.15">
      <c r="A8930">
        <v>447</v>
      </c>
      <c r="B8930" t="s">
        <v>211</v>
      </c>
      <c r="C8930" t="s">
        <v>461</v>
      </c>
      <c r="D8930">
        <v>0</v>
      </c>
      <c r="E8930">
        <v>100000</v>
      </c>
      <c r="F8930">
        <v>12000000</v>
      </c>
      <c r="G8930">
        <v>100000</v>
      </c>
      <c r="H8930">
        <v>-18575.008450141311</v>
      </c>
      <c r="I8930">
        <v>-2.4894621214361777E-5</v>
      </c>
      <c r="J8930">
        <v>-1.0030905149389732E-5</v>
      </c>
      <c r="K8930">
        <v>-4.1760624544730854E-3</v>
      </c>
      <c r="L8930">
        <v>-118.57500845014131</v>
      </c>
      <c r="M8930">
        <v>0</v>
      </c>
      <c r="O8930" t="s">
        <v>462</v>
      </c>
    </row>
    <row r="8931" spans="1:15" x14ac:dyDescent="0.15">
      <c r="A8931">
        <v>447</v>
      </c>
      <c r="B8931" t="s">
        <v>211</v>
      </c>
      <c r="C8931" t="s">
        <v>461</v>
      </c>
      <c r="D8931">
        <v>0</v>
      </c>
      <c r="E8931">
        <v>100000</v>
      </c>
      <c r="F8931">
        <v>12000000</v>
      </c>
      <c r="G8931">
        <v>12000000</v>
      </c>
      <c r="H8931">
        <v>2.8321256793179167E+18</v>
      </c>
      <c r="I8931">
        <v>536.87090713628402</v>
      </c>
      <c r="J8931">
        <v>536.87092200000006</v>
      </c>
      <c r="K8931">
        <v>636722925187.07617</v>
      </c>
      <c r="L8931">
        <v>23601047327549.305</v>
      </c>
      <c r="M8931">
        <v>5</v>
      </c>
      <c r="O8931" t="s">
        <v>463</v>
      </c>
    </row>
    <row r="8932" spans="1:15" x14ac:dyDescent="0.15">
      <c r="A8932">
        <v>447</v>
      </c>
      <c r="B8932" t="s">
        <v>211</v>
      </c>
      <c r="C8932" t="s">
        <v>464</v>
      </c>
      <c r="D8932">
        <v>1</v>
      </c>
      <c r="E8932">
        <v>100000</v>
      </c>
      <c r="F8932">
        <v>12000000</v>
      </c>
      <c r="G8932">
        <v>6050000</v>
      </c>
      <c r="H8932">
        <v>-2951202.3882382279</v>
      </c>
      <c r="I8932">
        <v>-8.6545811878239061E-6</v>
      </c>
      <c r="J8932">
        <v>6.2091348771481382E-6</v>
      </c>
      <c r="K8932">
        <v>-0.66349393714430349</v>
      </c>
      <c r="L8932">
        <v>-148.78020476426823</v>
      </c>
      <c r="M8932">
        <v>0</v>
      </c>
    </row>
    <row r="8933" spans="1:15" x14ac:dyDescent="0.15">
      <c r="A8933">
        <v>447</v>
      </c>
      <c r="B8933" t="s">
        <v>211</v>
      </c>
      <c r="C8933" t="s">
        <v>464</v>
      </c>
      <c r="D8933">
        <v>2</v>
      </c>
      <c r="E8933">
        <v>6050000</v>
      </c>
      <c r="F8933">
        <v>12000000</v>
      </c>
      <c r="G8933">
        <v>9025000</v>
      </c>
      <c r="H8933">
        <v>36924270975396.664</v>
      </c>
      <c r="I8933">
        <v>3.4767267909116287E-2</v>
      </c>
      <c r="J8933">
        <v>3.4782131625181262E-2</v>
      </c>
      <c r="K8933">
        <v>8301372.3570053736</v>
      </c>
      <c r="L8933">
        <v>409133096.40328711</v>
      </c>
      <c r="M8933">
        <v>0</v>
      </c>
    </row>
    <row r="8934" spans="1:15" x14ac:dyDescent="0.15">
      <c r="A8934">
        <v>447</v>
      </c>
      <c r="B8934" t="s">
        <v>211</v>
      </c>
      <c r="C8934" t="s">
        <v>464</v>
      </c>
      <c r="D8934">
        <v>3</v>
      </c>
      <c r="E8934">
        <v>6050000</v>
      </c>
      <c r="F8934">
        <v>9025000</v>
      </c>
      <c r="G8934">
        <v>7537500</v>
      </c>
      <c r="H8934">
        <v>64719087931.621101</v>
      </c>
      <c r="I8934">
        <v>2.3316417511112626E-4</v>
      </c>
      <c r="J8934">
        <v>2.4802789117609831E-4</v>
      </c>
      <c r="K8934">
        <v>14550.246581283733</v>
      </c>
      <c r="L8934">
        <v>858528.03226031316</v>
      </c>
      <c r="M8934">
        <v>0</v>
      </c>
    </row>
    <row r="8935" spans="1:15" x14ac:dyDescent="0.15">
      <c r="A8935">
        <v>447</v>
      </c>
      <c r="B8935" t="s">
        <v>211</v>
      </c>
      <c r="C8935" t="s">
        <v>464</v>
      </c>
      <c r="D8935">
        <v>4</v>
      </c>
      <c r="E8935">
        <v>6050000</v>
      </c>
      <c r="F8935">
        <v>7537500</v>
      </c>
      <c r="G8935">
        <v>6793750</v>
      </c>
      <c r="H8935">
        <v>903361892.18585277</v>
      </c>
      <c r="I8935">
        <v>9.3441319365385942E-6</v>
      </c>
      <c r="J8935">
        <v>2.4207848001510639E-5</v>
      </c>
      <c r="K8935">
        <v>203.09523362453186</v>
      </c>
      <c r="L8935">
        <v>13196.955174768762</v>
      </c>
      <c r="M8935">
        <v>0</v>
      </c>
    </row>
    <row r="8936" spans="1:15" x14ac:dyDescent="0.15">
      <c r="A8936">
        <v>447</v>
      </c>
      <c r="B8936" t="s">
        <v>211</v>
      </c>
      <c r="C8936" t="s">
        <v>464</v>
      </c>
      <c r="D8936">
        <v>5</v>
      </c>
      <c r="E8936">
        <v>6050000</v>
      </c>
      <c r="F8936">
        <v>6793750</v>
      </c>
      <c r="G8936">
        <v>6421875</v>
      </c>
      <c r="H8936">
        <v>-58529166.860517487</v>
      </c>
      <c r="I8936">
        <v>-4.4025090786385814E-6</v>
      </c>
      <c r="J8936">
        <v>1.0461206986333464E-5</v>
      </c>
      <c r="K8936">
        <v>-13.15861884390895</v>
      </c>
      <c r="L8936">
        <v>-1011.4030849326324</v>
      </c>
      <c r="M8936">
        <v>0</v>
      </c>
    </row>
    <row r="8937" spans="1:15" x14ac:dyDescent="0.15">
      <c r="A8937">
        <v>447</v>
      </c>
      <c r="B8937" t="s">
        <v>211</v>
      </c>
      <c r="C8937" t="s">
        <v>464</v>
      </c>
      <c r="D8937">
        <v>6</v>
      </c>
      <c r="E8937">
        <v>6421875</v>
      </c>
      <c r="F8937">
        <v>6793750</v>
      </c>
      <c r="G8937">
        <v>6607812.5</v>
      </c>
      <c r="H8937">
        <v>-42995165.725203671</v>
      </c>
      <c r="I8937">
        <v>-1.1596872407673953E-6</v>
      </c>
      <c r="J8937">
        <v>1.370402882420465E-5</v>
      </c>
      <c r="K8937">
        <v>-9.6662404106473048</v>
      </c>
      <c r="L8937">
        <v>-750.67169695271571</v>
      </c>
      <c r="M8937">
        <v>0</v>
      </c>
    </row>
    <row r="8938" spans="1:15" x14ac:dyDescent="0.15">
      <c r="A8938">
        <v>447</v>
      </c>
      <c r="B8938" t="s">
        <v>211</v>
      </c>
      <c r="C8938" t="s">
        <v>464</v>
      </c>
      <c r="D8938">
        <v>7</v>
      </c>
      <c r="E8938">
        <v>6607812.5</v>
      </c>
      <c r="F8938">
        <v>6793750</v>
      </c>
      <c r="G8938">
        <v>6700781.25</v>
      </c>
      <c r="H8938">
        <v>227862485.33899593</v>
      </c>
      <c r="I8938">
        <v>3.334270702582797E-6</v>
      </c>
      <c r="J8938">
        <v>1.8197986767554842E-5</v>
      </c>
      <c r="K8938">
        <v>51.228400372537415</v>
      </c>
      <c r="L8938">
        <v>3300.5360992644842</v>
      </c>
      <c r="M8938">
        <v>0</v>
      </c>
    </row>
    <row r="8939" spans="1:15" x14ac:dyDescent="0.15">
      <c r="A8939">
        <v>447</v>
      </c>
      <c r="B8939" t="s">
        <v>211</v>
      </c>
      <c r="C8939" t="s">
        <v>464</v>
      </c>
      <c r="D8939">
        <v>8</v>
      </c>
      <c r="E8939">
        <v>6607812.5</v>
      </c>
      <c r="F8939">
        <v>6700781.25</v>
      </c>
      <c r="G8939">
        <v>6654296.875</v>
      </c>
      <c r="H8939">
        <v>47876618.655850276</v>
      </c>
      <c r="I8939">
        <v>9.2137758969979755E-7</v>
      </c>
      <c r="J8939">
        <v>1.5785093654671843E-5</v>
      </c>
      <c r="K8939">
        <v>10.763696294000932</v>
      </c>
      <c r="L8939">
        <v>619.48426039904143</v>
      </c>
      <c r="M8939">
        <v>0</v>
      </c>
    </row>
    <row r="8940" spans="1:15" x14ac:dyDescent="0.15">
      <c r="A8940">
        <v>447</v>
      </c>
      <c r="B8940" t="s">
        <v>211</v>
      </c>
      <c r="C8940" t="s">
        <v>464</v>
      </c>
      <c r="D8940">
        <v>9</v>
      </c>
      <c r="E8940">
        <v>6607812.5</v>
      </c>
      <c r="F8940">
        <v>6654296.875</v>
      </c>
      <c r="G8940">
        <v>6631054.6875</v>
      </c>
      <c r="H8940">
        <v>-7130177.0105851367</v>
      </c>
      <c r="I8940">
        <v>-1.609459184441929E-7</v>
      </c>
      <c r="J8940">
        <v>1.4702770146527852E-5</v>
      </c>
      <c r="K8940">
        <v>-1.6030175484213687</v>
      </c>
      <c r="L8940">
        <v>-207.52704277987658</v>
      </c>
      <c r="M8940">
        <v>0</v>
      </c>
    </row>
    <row r="8941" spans="1:15" x14ac:dyDescent="0.15">
      <c r="A8941">
        <v>447</v>
      </c>
      <c r="B8941" t="s">
        <v>211</v>
      </c>
      <c r="C8941" t="s">
        <v>464</v>
      </c>
      <c r="D8941">
        <v>10</v>
      </c>
      <c r="E8941">
        <v>6631054.6875</v>
      </c>
      <c r="F8941">
        <v>6654296.875</v>
      </c>
      <c r="G8941">
        <v>6642675.78125</v>
      </c>
      <c r="H8941">
        <v>17814226.162333213</v>
      </c>
      <c r="I8941">
        <v>3.7046283721076876E-7</v>
      </c>
      <c r="J8941">
        <v>1.5234178902182814E-5</v>
      </c>
      <c r="K8941">
        <v>4.0050221905253531</v>
      </c>
      <c r="L8941">
        <v>168.17846827052247</v>
      </c>
      <c r="M8941">
        <v>0</v>
      </c>
    </row>
    <row r="8942" spans="1:15" x14ac:dyDescent="0.15">
      <c r="A8942">
        <v>447</v>
      </c>
      <c r="B8942" t="s">
        <v>211</v>
      </c>
      <c r="C8942" t="s">
        <v>464</v>
      </c>
      <c r="D8942">
        <v>11</v>
      </c>
      <c r="E8942">
        <v>6631054.6875</v>
      </c>
      <c r="F8942">
        <v>6642675.78125</v>
      </c>
      <c r="G8942">
        <v>6636865.234375</v>
      </c>
      <c r="H8942">
        <v>4727431.4105504043</v>
      </c>
      <c r="I8942">
        <v>1.0236398631617843E-7</v>
      </c>
      <c r="J8942">
        <v>1.4966080051288224E-5</v>
      </c>
      <c r="K8942">
        <v>1.0628285242877558</v>
      </c>
      <c r="L8942">
        <v>-28.770115956775321</v>
      </c>
      <c r="M8942">
        <v>0</v>
      </c>
    </row>
    <row r="8943" spans="1:15" x14ac:dyDescent="0.15">
      <c r="A8943">
        <v>447</v>
      </c>
      <c r="B8943" t="s">
        <v>211</v>
      </c>
      <c r="C8943" t="s">
        <v>464</v>
      </c>
      <c r="D8943">
        <v>12</v>
      </c>
      <c r="E8943">
        <v>6636865.234375</v>
      </c>
      <c r="F8943">
        <v>6642675.78125</v>
      </c>
      <c r="G8943">
        <v>6639770.5078125</v>
      </c>
      <c r="H8943">
        <v>11114162.01150685</v>
      </c>
      <c r="I8943">
        <v>2.3581104954318962E-7</v>
      </c>
      <c r="J8943">
        <v>1.5099527114515235E-5</v>
      </c>
      <c r="K8943">
        <v>2.4987032880101721</v>
      </c>
      <c r="L8943">
        <v>67.387743272597788</v>
      </c>
      <c r="M8943">
        <v>0</v>
      </c>
    </row>
    <row r="8944" spans="1:15" x14ac:dyDescent="0.15">
      <c r="A8944">
        <v>447</v>
      </c>
      <c r="B8944" t="s">
        <v>211</v>
      </c>
      <c r="C8944" t="s">
        <v>464</v>
      </c>
      <c r="D8944">
        <v>13</v>
      </c>
      <c r="E8944">
        <v>6636865.234375</v>
      </c>
      <c r="F8944">
        <v>6639770.5078125</v>
      </c>
      <c r="G8944">
        <v>6638317.87109375</v>
      </c>
      <c r="H8944">
        <v>7881963.6177607365</v>
      </c>
      <c r="I8944">
        <v>1.6893644993338093E-7</v>
      </c>
      <c r="J8944">
        <v>1.5032652514905426E-5</v>
      </c>
      <c r="K8944">
        <v>1.7720353893784127</v>
      </c>
      <c r="L8944">
        <v>18.734350641483811</v>
      </c>
      <c r="M8944">
        <v>0</v>
      </c>
    </row>
    <row r="8945" spans="1:15" x14ac:dyDescent="0.15">
      <c r="A8945">
        <v>447</v>
      </c>
      <c r="B8945" t="s">
        <v>211</v>
      </c>
      <c r="C8945" t="s">
        <v>464</v>
      </c>
      <c r="D8945">
        <v>14</v>
      </c>
      <c r="E8945">
        <v>6636865.234375</v>
      </c>
      <c r="F8945">
        <v>6638317.87109375</v>
      </c>
      <c r="G8945">
        <v>6637591.552734375</v>
      </c>
      <c r="H8945">
        <v>6295121.2369678691</v>
      </c>
      <c r="I8945">
        <v>1.3561429164366995E-7</v>
      </c>
      <c r="J8945">
        <v>1.4999330356615715E-5</v>
      </c>
      <c r="K8945">
        <v>1.4152790032166953</v>
      </c>
      <c r="L8945">
        <v>-5.159556942388603</v>
      </c>
      <c r="M8945">
        <v>0</v>
      </c>
    </row>
    <row r="8946" spans="1:15" x14ac:dyDescent="0.15">
      <c r="A8946">
        <v>447</v>
      </c>
      <c r="B8946" t="s">
        <v>211</v>
      </c>
      <c r="C8946" t="s">
        <v>464</v>
      </c>
      <c r="D8946">
        <v>15</v>
      </c>
      <c r="E8946">
        <v>6637591.552734375</v>
      </c>
      <c r="F8946">
        <v>6638317.87109375</v>
      </c>
      <c r="G8946">
        <v>6637954.7119140625</v>
      </c>
      <c r="H8946">
        <v>7086161.2244169805</v>
      </c>
      <c r="I8946">
        <v>1.522667700981751E-7</v>
      </c>
      <c r="J8946">
        <v>1.501598283507022E-5</v>
      </c>
      <c r="K8946">
        <v>1.5931218505262996</v>
      </c>
      <c r="L8946">
        <v>6.7521779215886983</v>
      </c>
      <c r="M8946">
        <v>0</v>
      </c>
    </row>
    <row r="8947" spans="1:15" x14ac:dyDescent="0.15">
      <c r="A8947">
        <v>447</v>
      </c>
      <c r="B8947" t="s">
        <v>211</v>
      </c>
      <c r="C8947" t="s">
        <v>464</v>
      </c>
      <c r="D8947">
        <v>16</v>
      </c>
      <c r="E8947">
        <v>6637591.552734375</v>
      </c>
      <c r="F8947">
        <v>6637954.7119140625</v>
      </c>
      <c r="G8947">
        <v>6637773.1323242188</v>
      </c>
      <c r="H8947">
        <v>6689963.248094134</v>
      </c>
      <c r="I8947">
        <v>1.4393662696776235E-7</v>
      </c>
      <c r="J8947">
        <v>1.5007652691939808E-5</v>
      </c>
      <c r="K8947">
        <v>1.5040480017632609</v>
      </c>
      <c r="L8947">
        <v>0.78625940853210352</v>
      </c>
      <c r="M8947">
        <v>0</v>
      </c>
    </row>
    <row r="8948" spans="1:15" x14ac:dyDescent="0.15">
      <c r="A8948">
        <v>447</v>
      </c>
      <c r="B8948" t="s">
        <v>211</v>
      </c>
      <c r="C8948" t="s">
        <v>465</v>
      </c>
      <c r="D8948">
        <v>16</v>
      </c>
      <c r="E8948">
        <v>6637591.552734375</v>
      </c>
      <c r="F8948">
        <v>6637954.7119140625</v>
      </c>
      <c r="G8948">
        <v>6637773.1323242188</v>
      </c>
      <c r="H8948">
        <v>6689963.248094134</v>
      </c>
      <c r="I8948">
        <v>1.4393662696776235E-7</v>
      </c>
      <c r="J8948">
        <v>1.5007652691939808E-5</v>
      </c>
      <c r="K8948">
        <v>1.5040480017632609</v>
      </c>
      <c r="L8948">
        <v>0.78625940853210352</v>
      </c>
      <c r="M8948">
        <v>0</v>
      </c>
      <c r="N8948" t="s">
        <v>466</v>
      </c>
      <c r="O8948" t="s">
        <v>467</v>
      </c>
    </row>
    <row r="8949" spans="1:15" x14ac:dyDescent="0.15">
      <c r="A8949">
        <v>448</v>
      </c>
      <c r="B8949" t="s">
        <v>212</v>
      </c>
      <c r="C8949" t="s">
        <v>461</v>
      </c>
      <c r="D8949">
        <v>0</v>
      </c>
      <c r="E8949">
        <v>100000</v>
      </c>
      <c r="F8949">
        <v>12000000</v>
      </c>
      <c r="G8949">
        <v>100000</v>
      </c>
      <c r="H8949">
        <v>-21790.093814184766</v>
      </c>
      <c r="I8949">
        <v>-1.7850400492969609E-5</v>
      </c>
      <c r="J8949">
        <v>-7.2022215374915941E-6</v>
      </c>
      <c r="K8949">
        <v>-4.0394298214905542E-3</v>
      </c>
      <c r="L8949">
        <v>-121.79009381418477</v>
      </c>
      <c r="M8949">
        <v>0</v>
      </c>
      <c r="O8949" t="s">
        <v>462</v>
      </c>
    </row>
    <row r="8950" spans="1:15" x14ac:dyDescent="0.15">
      <c r="A8950">
        <v>448</v>
      </c>
      <c r="B8950" t="s">
        <v>212</v>
      </c>
      <c r="C8950" t="s">
        <v>461</v>
      </c>
      <c r="D8950">
        <v>0</v>
      </c>
      <c r="E8950">
        <v>100000</v>
      </c>
      <c r="F8950">
        <v>12000000</v>
      </c>
      <c r="G8950">
        <v>12000000</v>
      </c>
      <c r="H8950">
        <v>2.9785529464794144E+16</v>
      </c>
      <c r="I8950">
        <v>6.3122737142417851</v>
      </c>
      <c r="J8950">
        <v>6.3122843624207405</v>
      </c>
      <c r="K8950">
        <v>5521617162.1368704</v>
      </c>
      <c r="L8950">
        <v>248212745439.9512</v>
      </c>
      <c r="M8950">
        <v>0</v>
      </c>
      <c r="O8950" t="s">
        <v>463</v>
      </c>
    </row>
    <row r="8951" spans="1:15" x14ac:dyDescent="0.15">
      <c r="A8951">
        <v>448</v>
      </c>
      <c r="B8951" t="s">
        <v>212</v>
      </c>
      <c r="C8951" t="s">
        <v>464</v>
      </c>
      <c r="D8951">
        <v>1</v>
      </c>
      <c r="E8951">
        <v>100000</v>
      </c>
      <c r="F8951">
        <v>12000000</v>
      </c>
      <c r="G8951">
        <v>6050000</v>
      </c>
      <c r="H8951">
        <v>-747688.19125890918</v>
      </c>
      <c r="I8951">
        <v>-7.7741124575406793E-6</v>
      </c>
      <c r="J8951">
        <v>2.8740664979373356E-6</v>
      </c>
      <c r="K8951">
        <v>-0.13860582715717726</v>
      </c>
      <c r="L8951">
        <v>-112.35848250014726</v>
      </c>
      <c r="M8951">
        <v>0</v>
      </c>
    </row>
    <row r="8952" spans="1:15" x14ac:dyDescent="0.15">
      <c r="A8952">
        <v>448</v>
      </c>
      <c r="B8952" t="s">
        <v>212</v>
      </c>
      <c r="C8952" t="s">
        <v>464</v>
      </c>
      <c r="D8952">
        <v>2</v>
      </c>
      <c r="E8952">
        <v>6050000</v>
      </c>
      <c r="F8952">
        <v>12000000</v>
      </c>
      <c r="G8952">
        <v>9025000</v>
      </c>
      <c r="H8952">
        <v>725564133794.72485</v>
      </c>
      <c r="I8952">
        <v>9.7821402414257816E-4</v>
      </c>
      <c r="J8952">
        <v>9.8886220309805624E-4</v>
      </c>
      <c r="K8952">
        <v>134504.48742659655</v>
      </c>
      <c r="L8952">
        <v>8039391.7871991675</v>
      </c>
      <c r="M8952">
        <v>0</v>
      </c>
    </row>
    <row r="8953" spans="1:15" x14ac:dyDescent="0.15">
      <c r="A8953">
        <v>448</v>
      </c>
      <c r="B8953" t="s">
        <v>212</v>
      </c>
      <c r="C8953" t="s">
        <v>464</v>
      </c>
      <c r="D8953">
        <v>3</v>
      </c>
      <c r="E8953">
        <v>6050000</v>
      </c>
      <c r="F8953">
        <v>9025000</v>
      </c>
      <c r="G8953">
        <v>7537500</v>
      </c>
      <c r="H8953">
        <v>1671968422.9781594</v>
      </c>
      <c r="I8953">
        <v>1.0260570712010252E-5</v>
      </c>
      <c r="J8953">
        <v>2.0908749667488267E-5</v>
      </c>
      <c r="K8953">
        <v>309.94814276439547</v>
      </c>
      <c r="L8953">
        <v>22082.002294900954</v>
      </c>
      <c r="M8953">
        <v>0</v>
      </c>
    </row>
    <row r="8954" spans="1:15" x14ac:dyDescent="0.15">
      <c r="A8954">
        <v>448</v>
      </c>
      <c r="B8954" t="s">
        <v>212</v>
      </c>
      <c r="C8954" t="s">
        <v>464</v>
      </c>
      <c r="D8954">
        <v>4</v>
      </c>
      <c r="E8954">
        <v>6050000</v>
      </c>
      <c r="F8954">
        <v>7537500</v>
      </c>
      <c r="G8954">
        <v>6793750</v>
      </c>
      <c r="H8954">
        <v>-21448114.356001284</v>
      </c>
      <c r="I8954">
        <v>-4.2416968076252157E-6</v>
      </c>
      <c r="J8954">
        <v>6.4064821478527997E-6</v>
      </c>
      <c r="K8954">
        <v>-3.9760339484161444</v>
      </c>
      <c r="L8954">
        <v>-415.7036151757319</v>
      </c>
      <c r="M8954">
        <v>0</v>
      </c>
    </row>
    <row r="8955" spans="1:15" x14ac:dyDescent="0.15">
      <c r="A8955">
        <v>448</v>
      </c>
      <c r="B8955" t="s">
        <v>212</v>
      </c>
      <c r="C8955" t="s">
        <v>464</v>
      </c>
      <c r="D8955">
        <v>5</v>
      </c>
      <c r="E8955">
        <v>6793750</v>
      </c>
      <c r="F8955">
        <v>7537500</v>
      </c>
      <c r="G8955">
        <v>7165625</v>
      </c>
      <c r="H8955">
        <v>-37509932.605311789</v>
      </c>
      <c r="I8955">
        <v>-7.8304856956977562E-7</v>
      </c>
      <c r="J8955">
        <v>9.8651303859082398E-6</v>
      </c>
      <c r="K8955">
        <v>-6.953560717088914</v>
      </c>
      <c r="L8955">
        <v>-623.47049427386708</v>
      </c>
      <c r="M8955">
        <v>0</v>
      </c>
    </row>
    <row r="8956" spans="1:15" x14ac:dyDescent="0.15">
      <c r="A8956">
        <v>448</v>
      </c>
      <c r="B8956" t="s">
        <v>212</v>
      </c>
      <c r="C8956" t="s">
        <v>464</v>
      </c>
      <c r="D8956">
        <v>6</v>
      </c>
      <c r="E8956">
        <v>7165625</v>
      </c>
      <c r="F8956">
        <v>7537500</v>
      </c>
      <c r="G8956">
        <v>7351562.5</v>
      </c>
      <c r="H8956">
        <v>229681361.50593323</v>
      </c>
      <c r="I8956">
        <v>2.4781929250231832E-6</v>
      </c>
      <c r="J8956">
        <v>1.3126371880501199E-5</v>
      </c>
      <c r="K8956">
        <v>42.578143491225283</v>
      </c>
      <c r="L8956">
        <v>3024.2523137895273</v>
      </c>
      <c r="M8956">
        <v>0</v>
      </c>
    </row>
    <row r="8957" spans="1:15" x14ac:dyDescent="0.15">
      <c r="A8957">
        <v>448</v>
      </c>
      <c r="B8957" t="s">
        <v>212</v>
      </c>
      <c r="C8957" t="s">
        <v>464</v>
      </c>
      <c r="D8957">
        <v>7</v>
      </c>
      <c r="E8957">
        <v>7165625</v>
      </c>
      <c r="F8957">
        <v>7351562.5</v>
      </c>
      <c r="G8957">
        <v>7258593.75</v>
      </c>
      <c r="H8957">
        <v>23626068.011767969</v>
      </c>
      <c r="I8957">
        <v>3.6871154606592936E-7</v>
      </c>
      <c r="J8957">
        <v>1.1016890501543945E-5</v>
      </c>
      <c r="K8957">
        <v>4.379781221004813</v>
      </c>
      <c r="L8957">
        <v>225.49098111143041</v>
      </c>
      <c r="M8957">
        <v>0</v>
      </c>
    </row>
    <row r="8958" spans="1:15" x14ac:dyDescent="0.15">
      <c r="A8958">
        <v>448</v>
      </c>
      <c r="B8958" t="s">
        <v>212</v>
      </c>
      <c r="C8958" t="s">
        <v>464</v>
      </c>
      <c r="D8958">
        <v>8</v>
      </c>
      <c r="E8958">
        <v>7165625</v>
      </c>
      <c r="F8958">
        <v>7258593.75</v>
      </c>
      <c r="G8958">
        <v>7212109.375</v>
      </c>
      <c r="H8958">
        <v>-12507250.09315829</v>
      </c>
      <c r="I8958">
        <v>-2.2420407305904599E-7</v>
      </c>
      <c r="J8958">
        <v>1.0423974882418969E-5</v>
      </c>
      <c r="K8958">
        <v>-2.3185838226293245</v>
      </c>
      <c r="L8958">
        <v>-273.42013886413486</v>
      </c>
      <c r="M8958">
        <v>0</v>
      </c>
    </row>
    <row r="8959" spans="1:15" x14ac:dyDescent="0.15">
      <c r="A8959">
        <v>448</v>
      </c>
      <c r="B8959" t="s">
        <v>212</v>
      </c>
      <c r="C8959" t="s">
        <v>464</v>
      </c>
      <c r="D8959">
        <v>9</v>
      </c>
      <c r="E8959">
        <v>7212109.375</v>
      </c>
      <c r="F8959">
        <v>7258593.75</v>
      </c>
      <c r="G8959">
        <v>7235351.5625</v>
      </c>
      <c r="H8959">
        <v>4066465.8782642279</v>
      </c>
      <c r="I8959">
        <v>6.7908497368258193E-8</v>
      </c>
      <c r="J8959">
        <v>1.0716087452846274E-5</v>
      </c>
      <c r="K8959">
        <v>0.75383812831688146</v>
      </c>
      <c r="L8959">
        <v>-43.797259288128366</v>
      </c>
      <c r="M8959">
        <v>0</v>
      </c>
    </row>
    <row r="8960" spans="1:15" x14ac:dyDescent="0.15">
      <c r="A8960">
        <v>448</v>
      </c>
      <c r="B8960" t="s">
        <v>212</v>
      </c>
      <c r="C8960" t="s">
        <v>464</v>
      </c>
      <c r="D8960">
        <v>10</v>
      </c>
      <c r="E8960">
        <v>7235351.5625</v>
      </c>
      <c r="F8960">
        <v>7258593.75</v>
      </c>
      <c r="G8960">
        <v>7246972.65625</v>
      </c>
      <c r="H8960">
        <v>13458490.804284589</v>
      </c>
      <c r="I8960">
        <v>2.1718848033229181E-7</v>
      </c>
      <c r="J8960">
        <v>1.0865367435810307E-5</v>
      </c>
      <c r="K8960">
        <v>2.494924049922798</v>
      </c>
      <c r="L8960">
        <v>85.71190264775727</v>
      </c>
      <c r="M8960">
        <v>0</v>
      </c>
    </row>
    <row r="8961" spans="1:15" x14ac:dyDescent="0.15">
      <c r="A8961">
        <v>448</v>
      </c>
      <c r="B8961" t="s">
        <v>212</v>
      </c>
      <c r="C8961" t="s">
        <v>464</v>
      </c>
      <c r="D8961">
        <v>11</v>
      </c>
      <c r="E8961">
        <v>7235351.5625</v>
      </c>
      <c r="F8961">
        <v>7246972.65625</v>
      </c>
      <c r="G8961">
        <v>7241162.109375</v>
      </c>
      <c r="H8961">
        <v>8667274.515597567</v>
      </c>
      <c r="I8961">
        <v>1.4227058831035026E-7</v>
      </c>
      <c r="J8961">
        <v>1.0790449543788366E-5</v>
      </c>
      <c r="K8961">
        <v>1.6067322815544185</v>
      </c>
      <c r="L8961">
        <v>19.694523954603991</v>
      </c>
      <c r="M8961">
        <v>0</v>
      </c>
    </row>
    <row r="8962" spans="1:15" x14ac:dyDescent="0.15">
      <c r="A8962">
        <v>448</v>
      </c>
      <c r="B8962" t="s">
        <v>212</v>
      </c>
      <c r="C8962" t="s">
        <v>464</v>
      </c>
      <c r="D8962">
        <v>12</v>
      </c>
      <c r="E8962">
        <v>7235351.5625</v>
      </c>
      <c r="F8962">
        <v>7241162.109375</v>
      </c>
      <c r="G8962">
        <v>7238256.8359375</v>
      </c>
      <c r="H8962">
        <v>6343245.2761339042</v>
      </c>
      <c r="I8962">
        <v>1.0501974150209846E-7</v>
      </c>
      <c r="J8962">
        <v>1.0753198696980114E-5</v>
      </c>
      <c r="K8962">
        <v>1.1759056363843845</v>
      </c>
      <c r="L8962">
        <v>-12.365015225211662</v>
      </c>
      <c r="M8962">
        <v>0</v>
      </c>
    </row>
    <row r="8963" spans="1:15" x14ac:dyDescent="0.15">
      <c r="A8963">
        <v>448</v>
      </c>
      <c r="B8963" t="s">
        <v>212</v>
      </c>
      <c r="C8963" t="s">
        <v>464</v>
      </c>
      <c r="D8963">
        <v>13</v>
      </c>
      <c r="E8963">
        <v>7238256.8359375</v>
      </c>
      <c r="F8963">
        <v>7241162.109375</v>
      </c>
      <c r="G8963">
        <v>7239709.47265625</v>
      </c>
      <c r="H8963">
        <v>7499318.6683607642</v>
      </c>
      <c r="I8963">
        <v>1.23627548916839E-7</v>
      </c>
      <c r="J8963">
        <v>1.0771806504394854E-5</v>
      </c>
      <c r="K8963">
        <v>1.3902175790595905</v>
      </c>
      <c r="L8963">
        <v>3.5859062671649382</v>
      </c>
      <c r="M8963">
        <v>0</v>
      </c>
    </row>
    <row r="8964" spans="1:15" x14ac:dyDescent="0.15">
      <c r="A8964">
        <v>448</v>
      </c>
      <c r="B8964" t="s">
        <v>212</v>
      </c>
      <c r="C8964" t="s">
        <v>464</v>
      </c>
      <c r="D8964">
        <v>14</v>
      </c>
      <c r="E8964">
        <v>7238256.8359375</v>
      </c>
      <c r="F8964">
        <v>7239709.47265625</v>
      </c>
      <c r="G8964">
        <v>7238983.154296875</v>
      </c>
      <c r="H8964">
        <v>6919836.7948362967</v>
      </c>
      <c r="I8964">
        <v>1.143198369929643E-7</v>
      </c>
      <c r="J8964">
        <v>1.076249879247098E-5</v>
      </c>
      <c r="K8964">
        <v>1.282793701912069</v>
      </c>
      <c r="L8964">
        <v>-4.4087180845439766</v>
      </c>
      <c r="M8964">
        <v>0</v>
      </c>
    </row>
    <row r="8965" spans="1:15" x14ac:dyDescent="0.15">
      <c r="A8965">
        <v>448</v>
      </c>
      <c r="B8965" t="s">
        <v>212</v>
      </c>
      <c r="C8965" t="s">
        <v>464</v>
      </c>
      <c r="D8965">
        <v>15</v>
      </c>
      <c r="E8965">
        <v>7238983.154296875</v>
      </c>
      <c r="F8965">
        <v>7239709.47265625</v>
      </c>
      <c r="G8965">
        <v>7239346.3134765625</v>
      </c>
      <c r="H8965">
        <v>7209191.5269458806</v>
      </c>
      <c r="I8965">
        <v>1.1897234610955302E-7</v>
      </c>
      <c r="J8965">
        <v>1.0767151301587568E-5</v>
      </c>
      <c r="K8965">
        <v>1.3364340461822708</v>
      </c>
      <c r="L8965">
        <v>-0.41654018505160595</v>
      </c>
      <c r="M8965">
        <v>0</v>
      </c>
    </row>
    <row r="8966" spans="1:15" x14ac:dyDescent="0.15">
      <c r="A8966">
        <v>448</v>
      </c>
      <c r="B8966" t="s">
        <v>212</v>
      </c>
      <c r="C8966" t="s">
        <v>465</v>
      </c>
      <c r="D8966">
        <v>15</v>
      </c>
      <c r="E8966">
        <v>7238983.154296875</v>
      </c>
      <c r="F8966">
        <v>7239709.47265625</v>
      </c>
      <c r="G8966">
        <v>7239346.3134765625</v>
      </c>
      <c r="H8966">
        <v>7209191.5269458806</v>
      </c>
      <c r="I8966">
        <v>1.1897234610955302E-7</v>
      </c>
      <c r="J8966">
        <v>1.0767151301587568E-5</v>
      </c>
      <c r="K8966">
        <v>1.3364340461822708</v>
      </c>
      <c r="L8966">
        <v>-0.41654018505160595</v>
      </c>
      <c r="M8966">
        <v>0</v>
      </c>
      <c r="N8966" t="s">
        <v>466</v>
      </c>
      <c r="O8966" t="s">
        <v>467</v>
      </c>
    </row>
    <row r="8967" spans="1:15" x14ac:dyDescent="0.15">
      <c r="A8967">
        <v>449</v>
      </c>
      <c r="B8967" t="s">
        <v>213</v>
      </c>
      <c r="C8967" t="s">
        <v>461</v>
      </c>
      <c r="D8967">
        <v>0</v>
      </c>
      <c r="E8967">
        <v>100000</v>
      </c>
      <c r="F8967">
        <v>12000000</v>
      </c>
      <c r="G8967">
        <v>100000</v>
      </c>
      <c r="H8967">
        <v>-45444.427957205247</v>
      </c>
      <c r="I8967">
        <v>-1.400950217870605E-5</v>
      </c>
      <c r="J8967">
        <v>-3.667873480497155E-6</v>
      </c>
      <c r="K8967">
        <v>-1.0913493334245244E-2</v>
      </c>
      <c r="L8967">
        <v>-145.44442795720525</v>
      </c>
      <c r="M8967">
        <v>0</v>
      </c>
      <c r="O8967" t="s">
        <v>462</v>
      </c>
    </row>
    <row r="8968" spans="1:15" x14ac:dyDescent="0.15">
      <c r="A8968">
        <v>449</v>
      </c>
      <c r="B8968" t="s">
        <v>213</v>
      </c>
      <c r="C8968" t="s">
        <v>461</v>
      </c>
      <c r="D8968">
        <v>0</v>
      </c>
      <c r="E8968">
        <v>100000</v>
      </c>
      <c r="F8968">
        <v>12000000</v>
      </c>
      <c r="G8968">
        <v>12000000</v>
      </c>
      <c r="H8968">
        <v>4.9866832095305318E+18</v>
      </c>
      <c r="I8968">
        <v>536.87091165837137</v>
      </c>
      <c r="J8968">
        <v>536.87092200000006</v>
      </c>
      <c r="K8968">
        <v>1197553504655.2493</v>
      </c>
      <c r="L8968">
        <v>41555693412654.43</v>
      </c>
      <c r="M8968">
        <v>5</v>
      </c>
      <c r="O8968" t="s">
        <v>463</v>
      </c>
    </row>
    <row r="8969" spans="1:15" x14ac:dyDescent="0.15">
      <c r="A8969">
        <v>449</v>
      </c>
      <c r="B8969" t="s">
        <v>213</v>
      </c>
      <c r="C8969" t="s">
        <v>464</v>
      </c>
      <c r="D8969">
        <v>1</v>
      </c>
      <c r="E8969">
        <v>100000</v>
      </c>
      <c r="F8969">
        <v>12000000</v>
      </c>
      <c r="G8969">
        <v>6050000</v>
      </c>
      <c r="H8969">
        <v>59192313948.58345</v>
      </c>
      <c r="I8969">
        <v>1.4008800053289745E-4</v>
      </c>
      <c r="J8969">
        <v>1.5042962923110634E-4</v>
      </c>
      <c r="K8969">
        <v>14215.052378363018</v>
      </c>
      <c r="L8969">
        <v>978285.35452204046</v>
      </c>
      <c r="M8969">
        <v>0</v>
      </c>
    </row>
    <row r="8970" spans="1:15" x14ac:dyDescent="0.15">
      <c r="A8970">
        <v>449</v>
      </c>
      <c r="B8970" t="s">
        <v>213</v>
      </c>
      <c r="C8970" t="s">
        <v>464</v>
      </c>
      <c r="D8970">
        <v>2</v>
      </c>
      <c r="E8970">
        <v>100000</v>
      </c>
      <c r="F8970">
        <v>6050000</v>
      </c>
      <c r="G8970">
        <v>3075000</v>
      </c>
      <c r="H8970">
        <v>-281607.98589748767</v>
      </c>
      <c r="I8970">
        <v>-9.0759565815079004E-6</v>
      </c>
      <c r="J8970">
        <v>1.265672116700994E-6</v>
      </c>
      <c r="K8970">
        <v>-6.7628244321979239E-2</v>
      </c>
      <c r="L8970">
        <v>-109.15798328121912</v>
      </c>
      <c r="M8970">
        <v>0</v>
      </c>
    </row>
    <row r="8971" spans="1:15" x14ac:dyDescent="0.15">
      <c r="A8971">
        <v>449</v>
      </c>
      <c r="B8971" t="s">
        <v>213</v>
      </c>
      <c r="C8971" t="s">
        <v>464</v>
      </c>
      <c r="D8971">
        <v>3</v>
      </c>
      <c r="E8971">
        <v>3075000</v>
      </c>
      <c r="F8971">
        <v>6050000</v>
      </c>
      <c r="G8971">
        <v>4562500</v>
      </c>
      <c r="H8971">
        <v>-20849818.964562431</v>
      </c>
      <c r="I8971">
        <v>-4.1328045532929425E-6</v>
      </c>
      <c r="J8971">
        <v>6.2088241449159527E-6</v>
      </c>
      <c r="K8971">
        <v>-5.0070904293096037</v>
      </c>
      <c r="L8971">
        <v>-556.98233346986149</v>
      </c>
      <c r="M8971">
        <v>0</v>
      </c>
    </row>
    <row r="8972" spans="1:15" x14ac:dyDescent="0.15">
      <c r="A8972">
        <v>449</v>
      </c>
      <c r="B8972" t="s">
        <v>213</v>
      </c>
      <c r="C8972" t="s">
        <v>464</v>
      </c>
      <c r="D8972">
        <v>4</v>
      </c>
      <c r="E8972">
        <v>4562500</v>
      </c>
      <c r="F8972">
        <v>6050000</v>
      </c>
      <c r="G8972">
        <v>5306250</v>
      </c>
      <c r="H8972">
        <v>1828230111.1619117</v>
      </c>
      <c r="I8972">
        <v>1.0618845590779393E-5</v>
      </c>
      <c r="J8972">
        <v>2.0960474288988288E-5</v>
      </c>
      <c r="K8972">
        <v>439.05002281954131</v>
      </c>
      <c r="L8972">
        <v>34354.277713298688</v>
      </c>
      <c r="M8972">
        <v>0</v>
      </c>
    </row>
    <row r="8973" spans="1:15" x14ac:dyDescent="0.15">
      <c r="A8973">
        <v>449</v>
      </c>
      <c r="B8973" t="s">
        <v>213</v>
      </c>
      <c r="C8973" t="s">
        <v>464</v>
      </c>
      <c r="D8973">
        <v>5</v>
      </c>
      <c r="E8973">
        <v>4562500</v>
      </c>
      <c r="F8973">
        <v>5306250</v>
      </c>
      <c r="G8973">
        <v>4934375</v>
      </c>
      <c r="H8973">
        <v>-33815166.421991244</v>
      </c>
      <c r="I8973">
        <v>-6.7376985504517124E-7</v>
      </c>
      <c r="J8973">
        <v>9.667858843163724E-6</v>
      </c>
      <c r="K8973">
        <v>-8.1207226041071383</v>
      </c>
      <c r="L8973">
        <v>-785.29786289025958</v>
      </c>
      <c r="M8973">
        <v>0</v>
      </c>
    </row>
    <row r="8974" spans="1:15" x14ac:dyDescent="0.15">
      <c r="A8974">
        <v>449</v>
      </c>
      <c r="B8974" t="s">
        <v>213</v>
      </c>
      <c r="C8974" t="s">
        <v>464</v>
      </c>
      <c r="D8974">
        <v>6</v>
      </c>
      <c r="E8974">
        <v>4934375</v>
      </c>
      <c r="F8974">
        <v>5306250</v>
      </c>
      <c r="G8974">
        <v>5120312.5</v>
      </c>
      <c r="H8974">
        <v>256972648.01907492</v>
      </c>
      <c r="I8974">
        <v>2.6213972419864068E-6</v>
      </c>
      <c r="J8974">
        <v>1.2963025940195302E-5</v>
      </c>
      <c r="K8974">
        <v>61.712060362614217</v>
      </c>
      <c r="L8974">
        <v>4918.6907150505931</v>
      </c>
      <c r="M8974">
        <v>0</v>
      </c>
    </row>
    <row r="8975" spans="1:15" x14ac:dyDescent="0.15">
      <c r="A8975">
        <v>449</v>
      </c>
      <c r="B8975" t="s">
        <v>213</v>
      </c>
      <c r="C8975" t="s">
        <v>464</v>
      </c>
      <c r="D8975">
        <v>7</v>
      </c>
      <c r="E8975">
        <v>4934375</v>
      </c>
      <c r="F8975">
        <v>5120312.5</v>
      </c>
      <c r="G8975">
        <v>5027343.75</v>
      </c>
      <c r="H8975">
        <v>33029274.345426571</v>
      </c>
      <c r="I8975">
        <v>4.8950409181200374E-7</v>
      </c>
      <c r="J8975">
        <v>1.0831132790020899E-5</v>
      </c>
      <c r="K8975">
        <v>7.9319903804976466</v>
      </c>
      <c r="L8975">
        <v>556.99255885230787</v>
      </c>
      <c r="M8975">
        <v>0</v>
      </c>
    </row>
    <row r="8976" spans="1:15" x14ac:dyDescent="0.15">
      <c r="A8976">
        <v>449</v>
      </c>
      <c r="B8976" t="s">
        <v>213</v>
      </c>
      <c r="C8976" t="s">
        <v>464</v>
      </c>
      <c r="D8976">
        <v>8</v>
      </c>
      <c r="E8976">
        <v>4934375</v>
      </c>
      <c r="F8976">
        <v>5027343.75</v>
      </c>
      <c r="G8976">
        <v>4980859.375</v>
      </c>
      <c r="H8976">
        <v>-6442996.4692282658</v>
      </c>
      <c r="I8976">
        <v>-1.0993919752397563E-7</v>
      </c>
      <c r="J8976">
        <v>1.023168950068492E-5</v>
      </c>
      <c r="K8976">
        <v>-1.5472875813444964</v>
      </c>
      <c r="L8976">
        <v>-229.35511694160741</v>
      </c>
      <c r="M8976">
        <v>0</v>
      </c>
    </row>
    <row r="8977" spans="1:15" x14ac:dyDescent="0.15">
      <c r="A8977">
        <v>449</v>
      </c>
      <c r="B8977" t="s">
        <v>213</v>
      </c>
      <c r="C8977" t="s">
        <v>464</v>
      </c>
      <c r="D8977">
        <v>9</v>
      </c>
      <c r="E8977">
        <v>4980859.375</v>
      </c>
      <c r="F8977">
        <v>5027343.75</v>
      </c>
      <c r="G8977">
        <v>5004101.5625</v>
      </c>
      <c r="H8977">
        <v>11660630.651672244</v>
      </c>
      <c r="I8977">
        <v>1.8513761975694032E-7</v>
      </c>
      <c r="J8977">
        <v>1.0526766317965836E-5</v>
      </c>
      <c r="K8977">
        <v>2.8003040330920026</v>
      </c>
      <c r="L8977">
        <v>133.02146261489361</v>
      </c>
      <c r="M8977">
        <v>0</v>
      </c>
    </row>
    <row r="8978" spans="1:15" x14ac:dyDescent="0.15">
      <c r="A8978">
        <v>449</v>
      </c>
      <c r="B8978" t="s">
        <v>213</v>
      </c>
      <c r="C8978" t="s">
        <v>464</v>
      </c>
      <c r="D8978">
        <v>10</v>
      </c>
      <c r="E8978">
        <v>4980859.375</v>
      </c>
      <c r="F8978">
        <v>5004101.5625</v>
      </c>
      <c r="G8978">
        <v>4992480.46875</v>
      </c>
      <c r="H8978">
        <v>2215836.9474127842</v>
      </c>
      <c r="I8978">
        <v>3.6456601830353176E-8</v>
      </c>
      <c r="J8978">
        <v>1.0378085300039248E-5</v>
      </c>
      <c r="K8978">
        <v>0.53213392361625256</v>
      </c>
      <c r="L8978">
        <v>-55.616512447417186</v>
      </c>
      <c r="M8978">
        <v>0</v>
      </c>
    </row>
    <row r="8979" spans="1:15" x14ac:dyDescent="0.15">
      <c r="A8979">
        <v>449</v>
      </c>
      <c r="B8979" t="s">
        <v>213</v>
      </c>
      <c r="C8979" t="s">
        <v>464</v>
      </c>
      <c r="D8979">
        <v>11</v>
      </c>
      <c r="E8979">
        <v>4992480.46875</v>
      </c>
      <c r="F8979">
        <v>5004101.5625</v>
      </c>
      <c r="G8979">
        <v>4998291.015625</v>
      </c>
      <c r="H8979">
        <v>6838120.8133847909</v>
      </c>
      <c r="I8979">
        <v>1.1050916025532815E-7</v>
      </c>
      <c r="J8979">
        <v>1.0452137858464223E-5</v>
      </c>
      <c r="K8979">
        <v>1.6421768139740944</v>
      </c>
      <c r="L8979">
        <v>36.809177216939887</v>
      </c>
      <c r="M8979">
        <v>0</v>
      </c>
    </row>
    <row r="8980" spans="1:15" x14ac:dyDescent="0.15">
      <c r="A8980">
        <v>449</v>
      </c>
      <c r="B8980" t="s">
        <v>213</v>
      </c>
      <c r="C8980" t="s">
        <v>464</v>
      </c>
      <c r="D8980">
        <v>12</v>
      </c>
      <c r="E8980">
        <v>4992480.46875</v>
      </c>
      <c r="F8980">
        <v>4998291.015625</v>
      </c>
      <c r="G8980">
        <v>4995385.7421875</v>
      </c>
      <c r="H8980">
        <v>4502153.2476219237</v>
      </c>
      <c r="I8980">
        <v>7.3410662748568689E-8</v>
      </c>
      <c r="J8980">
        <v>1.0415039360957464E-5</v>
      </c>
      <c r="K8980">
        <v>1.0811934854574878</v>
      </c>
      <c r="L8980">
        <v>-9.8737619079160002</v>
      </c>
      <c r="M8980">
        <v>0</v>
      </c>
    </row>
    <row r="8981" spans="1:15" x14ac:dyDescent="0.15">
      <c r="A8981">
        <v>449</v>
      </c>
      <c r="B8981" t="s">
        <v>213</v>
      </c>
      <c r="C8981" t="s">
        <v>464</v>
      </c>
      <c r="D8981">
        <v>13</v>
      </c>
      <c r="E8981">
        <v>4995385.7421875</v>
      </c>
      <c r="F8981">
        <v>4998291.015625</v>
      </c>
      <c r="G8981">
        <v>4996838.37890625</v>
      </c>
      <c r="H8981">
        <v>5663892.808886339</v>
      </c>
      <c r="I8981">
        <v>9.1941688829856334E-8</v>
      </c>
      <c r="J8981">
        <v>1.0433570387038752E-5</v>
      </c>
      <c r="K8981">
        <v>1.3601855979762676</v>
      </c>
      <c r="L8981">
        <v>13.349529830622608</v>
      </c>
      <c r="M8981">
        <v>0</v>
      </c>
    </row>
    <row r="8982" spans="1:15" x14ac:dyDescent="0.15">
      <c r="A8982">
        <v>449</v>
      </c>
      <c r="B8982" t="s">
        <v>213</v>
      </c>
      <c r="C8982" t="s">
        <v>464</v>
      </c>
      <c r="D8982">
        <v>14</v>
      </c>
      <c r="E8982">
        <v>4995385.7421875</v>
      </c>
      <c r="F8982">
        <v>4996838.37890625</v>
      </c>
      <c r="G8982">
        <v>4996112.060546875</v>
      </c>
      <c r="H8982">
        <v>5081469.7978162756</v>
      </c>
      <c r="I8982">
        <v>8.2671690101469969E-8</v>
      </c>
      <c r="J8982">
        <v>1.0424300388310365E-5</v>
      </c>
      <c r="K8982">
        <v>1.2203165329500814</v>
      </c>
      <c r="L8982">
        <v>1.708483241267758</v>
      </c>
      <c r="M8982">
        <v>0</v>
      </c>
    </row>
    <row r="8983" spans="1:15" x14ac:dyDescent="0.15">
      <c r="A8983">
        <v>449</v>
      </c>
      <c r="B8983" t="s">
        <v>213</v>
      </c>
      <c r="C8983" t="s">
        <v>464</v>
      </c>
      <c r="D8983">
        <v>15</v>
      </c>
      <c r="E8983">
        <v>4995385.7421875</v>
      </c>
      <c r="F8983">
        <v>4996112.060546875</v>
      </c>
      <c r="G8983">
        <v>4995748.9013671875</v>
      </c>
      <c r="H8983">
        <v>4791423.6728986558</v>
      </c>
      <c r="I8983">
        <v>7.8040055566351709E-8</v>
      </c>
      <c r="J8983">
        <v>1.0419668753775247E-5</v>
      </c>
      <c r="K8983">
        <v>1.1506618669502593</v>
      </c>
      <c r="L8983">
        <v>-4.0899819527081123</v>
      </c>
      <c r="M8983">
        <v>0</v>
      </c>
    </row>
    <row r="8984" spans="1:15" x14ac:dyDescent="0.15">
      <c r="A8984">
        <v>449</v>
      </c>
      <c r="B8984" t="s">
        <v>213</v>
      </c>
      <c r="C8984" t="s">
        <v>464</v>
      </c>
      <c r="D8984">
        <v>16</v>
      </c>
      <c r="E8984">
        <v>4995748.9013671875</v>
      </c>
      <c r="F8984">
        <v>4996112.060546875</v>
      </c>
      <c r="G8984">
        <v>4995930.4809570313</v>
      </c>
      <c r="H8984">
        <v>4936382.1257138588</v>
      </c>
      <c r="I8984">
        <v>8.0356110091811103E-8</v>
      </c>
      <c r="J8984">
        <v>1.0421984808300706E-5</v>
      </c>
      <c r="K8984">
        <v>1.1854736839244102</v>
      </c>
      <c r="L8984">
        <v>-1.1919372271122013</v>
      </c>
      <c r="M8984">
        <v>0</v>
      </c>
    </row>
    <row r="8985" spans="1:15" x14ac:dyDescent="0.15">
      <c r="A8985">
        <v>449</v>
      </c>
      <c r="B8985" t="s">
        <v>213</v>
      </c>
      <c r="C8985" t="s">
        <v>464</v>
      </c>
      <c r="D8985">
        <v>17</v>
      </c>
      <c r="E8985">
        <v>4995930.4809570313</v>
      </c>
      <c r="F8985">
        <v>4996112.060546875</v>
      </c>
      <c r="G8985">
        <v>4996021.2707519531</v>
      </c>
      <c r="H8985">
        <v>5008917.9269826859</v>
      </c>
      <c r="I8985">
        <v>8.1514088860152058E-8</v>
      </c>
      <c r="J8985">
        <v>1.0423142787069047E-5</v>
      </c>
      <c r="K8985">
        <v>1.2028931788817887</v>
      </c>
      <c r="L8985">
        <v>0.25813853728432423</v>
      </c>
      <c r="M8985">
        <v>0</v>
      </c>
    </row>
    <row r="8986" spans="1:15" x14ac:dyDescent="0.15">
      <c r="A8986">
        <v>449</v>
      </c>
      <c r="B8986" t="s">
        <v>213</v>
      </c>
      <c r="C8986" t="s">
        <v>465</v>
      </c>
      <c r="D8986">
        <v>17</v>
      </c>
      <c r="E8986">
        <v>4995930.4809570313</v>
      </c>
      <c r="F8986">
        <v>4996112.060546875</v>
      </c>
      <c r="G8986">
        <v>4996021.2707519531</v>
      </c>
      <c r="H8986">
        <v>5008917.9269826859</v>
      </c>
      <c r="I8986">
        <v>8.1514088860152058E-8</v>
      </c>
      <c r="J8986">
        <v>1.0423142787069047E-5</v>
      </c>
      <c r="K8986">
        <v>1.2028931788817887</v>
      </c>
      <c r="L8986">
        <v>0.25813853728432423</v>
      </c>
      <c r="M8986">
        <v>0</v>
      </c>
      <c r="N8986" t="s">
        <v>466</v>
      </c>
      <c r="O8986" t="s">
        <v>467</v>
      </c>
    </row>
    <row r="8987" spans="1:15" x14ac:dyDescent="0.15">
      <c r="A8987">
        <v>450</v>
      </c>
      <c r="B8987" t="s">
        <v>214</v>
      </c>
      <c r="C8987" t="s">
        <v>461</v>
      </c>
      <c r="D8987">
        <v>0</v>
      </c>
      <c r="E8987">
        <v>100000</v>
      </c>
      <c r="F8987">
        <v>12000000</v>
      </c>
      <c r="G8987">
        <v>100000</v>
      </c>
      <c r="H8987">
        <v>-51437.702725698291</v>
      </c>
      <c r="I8987">
        <v>-1.3370517001377702E-5</v>
      </c>
      <c r="J8987">
        <v>-3.1768967920996528E-6</v>
      </c>
      <c r="K8987">
        <v>-1.2352780111005707E-2</v>
      </c>
      <c r="L8987">
        <v>-151.4377027256983</v>
      </c>
      <c r="M8987">
        <v>0</v>
      </c>
      <c r="O8987" t="s">
        <v>462</v>
      </c>
    </row>
    <row r="8988" spans="1:15" x14ac:dyDescent="0.15">
      <c r="A8988">
        <v>450</v>
      </c>
      <c r="B8988" t="s">
        <v>214</v>
      </c>
      <c r="C8988" t="s">
        <v>461</v>
      </c>
      <c r="D8988">
        <v>0</v>
      </c>
      <c r="E8988">
        <v>100000</v>
      </c>
      <c r="F8988">
        <v>12000000</v>
      </c>
      <c r="G8988">
        <v>12000000</v>
      </c>
      <c r="H8988">
        <v>5.1000828717149911E+18</v>
      </c>
      <c r="I8988">
        <v>536.87091180637981</v>
      </c>
      <c r="J8988">
        <v>536.87092200000006</v>
      </c>
      <c r="K8988">
        <v>1224786468364.7097</v>
      </c>
      <c r="L8988">
        <v>42500690597524.93</v>
      </c>
      <c r="M8988">
        <v>5</v>
      </c>
      <c r="O8988" t="s">
        <v>463</v>
      </c>
    </row>
    <row r="8989" spans="1:15" x14ac:dyDescent="0.15">
      <c r="A8989">
        <v>450</v>
      </c>
      <c r="B8989" t="s">
        <v>214</v>
      </c>
      <c r="C8989" t="s">
        <v>464</v>
      </c>
      <c r="D8989">
        <v>1</v>
      </c>
      <c r="E8989">
        <v>100000</v>
      </c>
      <c r="F8989">
        <v>12000000</v>
      </c>
      <c r="G8989">
        <v>6050000</v>
      </c>
      <c r="H8989">
        <v>167843650328.58105</v>
      </c>
      <c r="I8989">
        <v>3.0138044115393491E-4</v>
      </c>
      <c r="J8989">
        <v>3.1157406136321297E-4</v>
      </c>
      <c r="K8989">
        <v>40307.704187217787</v>
      </c>
      <c r="L8989">
        <v>2774175.2120426618</v>
      </c>
      <c r="M8989">
        <v>0</v>
      </c>
    </row>
    <row r="8990" spans="1:15" x14ac:dyDescent="0.15">
      <c r="A8990">
        <v>450</v>
      </c>
      <c r="B8990" t="s">
        <v>214</v>
      </c>
      <c r="C8990" t="s">
        <v>464</v>
      </c>
      <c r="D8990">
        <v>2</v>
      </c>
      <c r="E8990">
        <v>100000</v>
      </c>
      <c r="F8990">
        <v>6050000</v>
      </c>
      <c r="G8990">
        <v>3075000</v>
      </c>
      <c r="H8990">
        <v>-375438.15462157829</v>
      </c>
      <c r="I8990">
        <v>-8.4620137076615059E-6</v>
      </c>
      <c r="J8990">
        <v>1.7316065016165445E-6</v>
      </c>
      <c r="K8990">
        <v>-9.016158816527238E-2</v>
      </c>
      <c r="L8990">
        <v>-112.20937088200255</v>
      </c>
      <c r="M8990">
        <v>0</v>
      </c>
    </row>
    <row r="8991" spans="1:15" x14ac:dyDescent="0.15">
      <c r="A8991">
        <v>450</v>
      </c>
      <c r="B8991" t="s">
        <v>214</v>
      </c>
      <c r="C8991" t="s">
        <v>464</v>
      </c>
      <c r="D8991">
        <v>3</v>
      </c>
      <c r="E8991">
        <v>3075000</v>
      </c>
      <c r="F8991">
        <v>6050000</v>
      </c>
      <c r="G8991">
        <v>4562500</v>
      </c>
      <c r="H8991">
        <v>-59158755.997114152</v>
      </c>
      <c r="I8991">
        <v>-1.7055939018196501E-6</v>
      </c>
      <c r="J8991">
        <v>8.4880263074583995E-6</v>
      </c>
      <c r="K8991">
        <v>-14.206993426008815</v>
      </c>
      <c r="L8991">
        <v>-1396.6302684298992</v>
      </c>
      <c r="M8991">
        <v>0</v>
      </c>
    </row>
    <row r="8992" spans="1:15" x14ac:dyDescent="0.15">
      <c r="A8992">
        <v>450</v>
      </c>
      <c r="B8992" t="s">
        <v>214</v>
      </c>
      <c r="C8992" t="s">
        <v>464</v>
      </c>
      <c r="D8992">
        <v>4</v>
      </c>
      <c r="E8992">
        <v>4562500</v>
      </c>
      <c r="F8992">
        <v>6050000</v>
      </c>
      <c r="G8992">
        <v>5306250</v>
      </c>
      <c r="H8992">
        <v>8177654432.3707352</v>
      </c>
      <c r="I8992">
        <v>3.1881386483309218E-5</v>
      </c>
      <c r="J8992">
        <v>4.2075006692587266E-5</v>
      </c>
      <c r="K8992">
        <v>1963.8662240722288</v>
      </c>
      <c r="L8992">
        <v>154013.62887860043</v>
      </c>
      <c r="M8992">
        <v>0</v>
      </c>
    </row>
    <row r="8993" spans="1:15" x14ac:dyDescent="0.15">
      <c r="A8993">
        <v>450</v>
      </c>
      <c r="B8993" t="s">
        <v>214</v>
      </c>
      <c r="C8993" t="s">
        <v>464</v>
      </c>
      <c r="D8993">
        <v>5</v>
      </c>
      <c r="E8993">
        <v>4562500</v>
      </c>
      <c r="F8993">
        <v>5306250</v>
      </c>
      <c r="G8993">
        <v>4934375</v>
      </c>
      <c r="H8993">
        <v>825336338.47921288</v>
      </c>
      <c r="I8993">
        <v>5.7728924943154108E-6</v>
      </c>
      <c r="J8993">
        <v>1.596651270359346E-5</v>
      </c>
      <c r="K8993">
        <v>198.20477522536734</v>
      </c>
      <c r="L8993">
        <v>16626.258917881452</v>
      </c>
      <c r="M8993">
        <v>0</v>
      </c>
    </row>
    <row r="8994" spans="1:15" x14ac:dyDescent="0.15">
      <c r="A8994">
        <v>450</v>
      </c>
      <c r="B8994" t="s">
        <v>214</v>
      </c>
      <c r="C8994" t="s">
        <v>464</v>
      </c>
      <c r="D8994">
        <v>6</v>
      </c>
      <c r="E8994">
        <v>4562500</v>
      </c>
      <c r="F8994">
        <v>4934375</v>
      </c>
      <c r="G8994">
        <v>4748437.5</v>
      </c>
      <c r="H8994">
        <v>29835531.574648894</v>
      </c>
      <c r="I8994">
        <v>4.4129099850912956E-7</v>
      </c>
      <c r="J8994">
        <v>1.0634911207787179E-5</v>
      </c>
      <c r="K8994">
        <v>7.1650120729920754</v>
      </c>
      <c r="L8994">
        <v>528.3231394463736</v>
      </c>
      <c r="M8994">
        <v>0</v>
      </c>
    </row>
    <row r="8995" spans="1:15" x14ac:dyDescent="0.15">
      <c r="A8995">
        <v>450</v>
      </c>
      <c r="B8995" t="s">
        <v>214</v>
      </c>
      <c r="C8995" t="s">
        <v>464</v>
      </c>
      <c r="D8995">
        <v>7</v>
      </c>
      <c r="E8995">
        <v>4562500</v>
      </c>
      <c r="F8995">
        <v>4748437.5</v>
      </c>
      <c r="G8995">
        <v>4655468.75</v>
      </c>
      <c r="H8995">
        <v>-35021435.85881456</v>
      </c>
      <c r="I8995">
        <v>-6.9796371636302733E-7</v>
      </c>
      <c r="J8995">
        <v>9.4956564929150223E-6</v>
      </c>
      <c r="K8995">
        <v>-8.4104085799207642</v>
      </c>
      <c r="L8995">
        <v>-852.26443865216709</v>
      </c>
      <c r="M8995">
        <v>0</v>
      </c>
    </row>
    <row r="8996" spans="1:15" x14ac:dyDescent="0.15">
      <c r="A8996">
        <v>450</v>
      </c>
      <c r="B8996" t="s">
        <v>214</v>
      </c>
      <c r="C8996" t="s">
        <v>464</v>
      </c>
      <c r="D8996">
        <v>8</v>
      </c>
      <c r="E8996">
        <v>4655468.75</v>
      </c>
      <c r="F8996">
        <v>4748437.5</v>
      </c>
      <c r="G8996">
        <v>4701953.125</v>
      </c>
      <c r="H8996">
        <v>-8547500.9182664622</v>
      </c>
      <c r="I8996">
        <v>-1.457057823291453E-7</v>
      </c>
      <c r="J8996">
        <v>1.0047914426948904E-5</v>
      </c>
      <c r="K8996">
        <v>-2.0526849712752524</v>
      </c>
      <c r="L8996">
        <v>-281.78617887149738</v>
      </c>
      <c r="M8996">
        <v>0</v>
      </c>
    </row>
    <row r="8997" spans="1:15" x14ac:dyDescent="0.15">
      <c r="A8997">
        <v>450</v>
      </c>
      <c r="B8997" t="s">
        <v>214</v>
      </c>
      <c r="C8997" t="s">
        <v>464</v>
      </c>
      <c r="D8997">
        <v>9</v>
      </c>
      <c r="E8997">
        <v>4701953.125</v>
      </c>
      <c r="F8997">
        <v>4748437.5</v>
      </c>
      <c r="G8997">
        <v>4725195.3125</v>
      </c>
      <c r="H8997">
        <v>9035818.1268370375</v>
      </c>
      <c r="I8997">
        <v>1.4324705031098471E-7</v>
      </c>
      <c r="J8997">
        <v>1.0336867259589034E-5</v>
      </c>
      <c r="K8997">
        <v>2.1699544989223107</v>
      </c>
      <c r="L8997">
        <v>91.226341542618243</v>
      </c>
      <c r="M8997">
        <v>0</v>
      </c>
    </row>
    <row r="8998" spans="1:15" x14ac:dyDescent="0.15">
      <c r="A8998">
        <v>450</v>
      </c>
      <c r="B8998" t="s">
        <v>214</v>
      </c>
      <c r="C8998" t="s">
        <v>464</v>
      </c>
      <c r="D8998">
        <v>10</v>
      </c>
      <c r="E8998">
        <v>4701953.125</v>
      </c>
      <c r="F8998">
        <v>4725195.3125</v>
      </c>
      <c r="G8998">
        <v>4713574.21875</v>
      </c>
      <c r="H8998">
        <v>-142885.34600570134</v>
      </c>
      <c r="I8998">
        <v>-2.3479199627772859E-9</v>
      </c>
      <c r="J8998">
        <v>1.0191272289315272E-5</v>
      </c>
      <c r="K8998">
        <v>-3.4313959737000195E-2</v>
      </c>
      <c r="L8998">
        <v>-103.03135878156584</v>
      </c>
      <c r="M8998">
        <v>0</v>
      </c>
    </row>
    <row r="8999" spans="1:15" x14ac:dyDescent="0.15">
      <c r="A8999">
        <v>450</v>
      </c>
      <c r="B8999" t="s">
        <v>214</v>
      </c>
      <c r="C8999" t="s">
        <v>464</v>
      </c>
      <c r="D8999">
        <v>11</v>
      </c>
      <c r="E8999">
        <v>4713574.21875</v>
      </c>
      <c r="F8999">
        <v>4725195.3125</v>
      </c>
      <c r="G8999">
        <v>4719384.765625</v>
      </c>
      <c r="H8999">
        <v>4347871.2570594205</v>
      </c>
      <c r="I8999">
        <v>7.0167991310740195E-8</v>
      </c>
      <c r="J8999">
        <v>1.026378820058879E-5</v>
      </c>
      <c r="K8999">
        <v>1.044142618029174</v>
      </c>
      <c r="L8999">
        <v>-7.8720750058695215</v>
      </c>
      <c r="M8999">
        <v>0</v>
      </c>
    </row>
    <row r="9000" spans="1:15" x14ac:dyDescent="0.15">
      <c r="A9000">
        <v>450</v>
      </c>
      <c r="B9000" t="s">
        <v>214</v>
      </c>
      <c r="C9000" t="s">
        <v>464</v>
      </c>
      <c r="D9000">
        <v>12</v>
      </c>
      <c r="E9000">
        <v>4719384.765625</v>
      </c>
      <c r="F9000">
        <v>4725195.3125</v>
      </c>
      <c r="G9000">
        <v>4722290.0390625</v>
      </c>
      <c r="H9000">
        <v>6666958.2813586984</v>
      </c>
      <c r="I9000">
        <v>1.066367817093023E-7</v>
      </c>
      <c r="J9000">
        <v>1.0300256990987352E-5</v>
      </c>
      <c r="K9000">
        <v>1.6010720793276738</v>
      </c>
      <c r="L9000">
        <v>41.180618433218193</v>
      </c>
      <c r="M9000">
        <v>0</v>
      </c>
    </row>
    <row r="9001" spans="1:15" x14ac:dyDescent="0.15">
      <c r="A9001">
        <v>450</v>
      </c>
      <c r="B9001" t="s">
        <v>214</v>
      </c>
      <c r="C9001" t="s">
        <v>464</v>
      </c>
      <c r="D9001">
        <v>13</v>
      </c>
      <c r="E9001">
        <v>4719384.765625</v>
      </c>
      <c r="F9001">
        <v>4722290.0390625</v>
      </c>
      <c r="G9001">
        <v>4720837.40234375</v>
      </c>
      <c r="H9001">
        <v>5501222.4677153863</v>
      </c>
      <c r="I9001">
        <v>8.8384736840386679E-8</v>
      </c>
      <c r="J9001">
        <v>1.0282004946118436E-5</v>
      </c>
      <c r="K9001">
        <v>1.3211202655724714</v>
      </c>
      <c r="L9001">
        <v>16.530649095946394</v>
      </c>
      <c r="M9001">
        <v>0</v>
      </c>
    </row>
    <row r="9002" spans="1:15" x14ac:dyDescent="0.15">
      <c r="A9002">
        <v>450</v>
      </c>
      <c r="B9002" t="s">
        <v>214</v>
      </c>
      <c r="C9002" t="s">
        <v>464</v>
      </c>
      <c r="D9002">
        <v>14</v>
      </c>
      <c r="E9002">
        <v>4719384.765625</v>
      </c>
      <c r="F9002">
        <v>4720837.40234375</v>
      </c>
      <c r="G9002">
        <v>4720111.083984375</v>
      </c>
      <c r="H9002">
        <v>4923002.4448465602</v>
      </c>
      <c r="I9002">
        <v>7.9271956095493379E-8</v>
      </c>
      <c r="J9002">
        <v>1.0272892165373543E-5</v>
      </c>
      <c r="K9002">
        <v>1.1822605494539511</v>
      </c>
      <c r="L9002">
        <v>4.2984446181914659</v>
      </c>
      <c r="M9002">
        <v>0</v>
      </c>
    </row>
    <row r="9003" spans="1:15" x14ac:dyDescent="0.15">
      <c r="A9003">
        <v>450</v>
      </c>
      <c r="B9003" t="s">
        <v>214</v>
      </c>
      <c r="C9003" t="s">
        <v>464</v>
      </c>
      <c r="D9003">
        <v>15</v>
      </c>
      <c r="E9003">
        <v>4719384.765625</v>
      </c>
      <c r="F9003">
        <v>4720111.083984375</v>
      </c>
      <c r="G9003">
        <v>4719747.9248046875</v>
      </c>
      <c r="H9003">
        <v>4635051.2032871172</v>
      </c>
      <c r="I9003">
        <v>7.4718872262613415E-8</v>
      </c>
      <c r="J9003">
        <v>1.0268339081540663E-5</v>
      </c>
      <c r="K9003">
        <v>1.1131089703361339</v>
      </c>
      <c r="L9003">
        <v>-1.7945179036457808</v>
      </c>
      <c r="M9003">
        <v>0</v>
      </c>
    </row>
    <row r="9004" spans="1:15" x14ac:dyDescent="0.15">
      <c r="A9004">
        <v>450</v>
      </c>
      <c r="B9004" t="s">
        <v>214</v>
      </c>
      <c r="C9004" t="s">
        <v>464</v>
      </c>
      <c r="D9004">
        <v>16</v>
      </c>
      <c r="E9004">
        <v>4719747.9248046875</v>
      </c>
      <c r="F9004">
        <v>4720111.083984375</v>
      </c>
      <c r="G9004">
        <v>4719929.5043945313</v>
      </c>
      <c r="H9004">
        <v>4778898.0504114907</v>
      </c>
      <c r="I9004">
        <v>7.699462794815974E-8</v>
      </c>
      <c r="J9004">
        <v>1.0270614837226209E-5</v>
      </c>
      <c r="K9004">
        <v>1.1476538348621521</v>
      </c>
      <c r="L9004">
        <v>1.249352261766967</v>
      </c>
      <c r="M9004">
        <v>0</v>
      </c>
    </row>
    <row r="9005" spans="1:15" x14ac:dyDescent="0.15">
      <c r="A9005">
        <v>450</v>
      </c>
      <c r="B9005" t="s">
        <v>214</v>
      </c>
      <c r="C9005" t="s">
        <v>464</v>
      </c>
      <c r="D9005">
        <v>17</v>
      </c>
      <c r="E9005">
        <v>4719747.9248046875</v>
      </c>
      <c r="F9005">
        <v>4719929.5043945313</v>
      </c>
      <c r="G9005">
        <v>4719838.7145996094</v>
      </c>
      <c r="H9005">
        <v>4706966.66905759</v>
      </c>
      <c r="I9005">
        <v>7.5856936657161243E-8</v>
      </c>
      <c r="J9005">
        <v>1.0269477145935211E-5</v>
      </c>
      <c r="K9005">
        <v>1.1303794915330183</v>
      </c>
      <c r="L9005">
        <v>-0.27272214836924513</v>
      </c>
      <c r="M9005">
        <v>0</v>
      </c>
    </row>
    <row r="9006" spans="1:15" x14ac:dyDescent="0.15">
      <c r="A9006">
        <v>450</v>
      </c>
      <c r="B9006" t="s">
        <v>214</v>
      </c>
      <c r="C9006" t="s">
        <v>465</v>
      </c>
      <c r="D9006">
        <v>17</v>
      </c>
      <c r="E9006">
        <v>4719747.9248046875</v>
      </c>
      <c r="F9006">
        <v>4719929.5043945313</v>
      </c>
      <c r="G9006">
        <v>4719838.7145996094</v>
      </c>
      <c r="H9006">
        <v>4706966.66905759</v>
      </c>
      <c r="I9006">
        <v>7.5856936657161243E-8</v>
      </c>
      <c r="J9006">
        <v>1.0269477145935211E-5</v>
      </c>
      <c r="K9006">
        <v>1.1303794915330183</v>
      </c>
      <c r="L9006">
        <v>-0.27272214836924513</v>
      </c>
      <c r="M9006">
        <v>0</v>
      </c>
      <c r="N9006" t="s">
        <v>466</v>
      </c>
      <c r="O9006" t="s">
        <v>467</v>
      </c>
    </row>
    <row r="9007" spans="1:15" x14ac:dyDescent="0.15">
      <c r="A9007">
        <v>451</v>
      </c>
      <c r="B9007" t="s">
        <v>215</v>
      </c>
      <c r="C9007" t="s">
        <v>461</v>
      </c>
      <c r="D9007">
        <v>0</v>
      </c>
      <c r="E9007">
        <v>100000</v>
      </c>
      <c r="F9007">
        <v>12000000</v>
      </c>
      <c r="G9007">
        <v>100000</v>
      </c>
      <c r="H9007">
        <v>-19731.403715958084</v>
      </c>
      <c r="I9007">
        <v>-1.7538035517534894E-5</v>
      </c>
      <c r="J9007">
        <v>-7.489059708414875E-6</v>
      </c>
      <c r="K9007">
        <v>-3.5741848663979579E-3</v>
      </c>
      <c r="L9007">
        <v>-119.73140371595808</v>
      </c>
      <c r="M9007">
        <v>0</v>
      </c>
      <c r="O9007" t="s">
        <v>462</v>
      </c>
    </row>
    <row r="9008" spans="1:15" x14ac:dyDescent="0.15">
      <c r="A9008">
        <v>451</v>
      </c>
      <c r="B9008" t="s">
        <v>215</v>
      </c>
      <c r="C9008" t="s">
        <v>461</v>
      </c>
      <c r="D9008">
        <v>0</v>
      </c>
      <c r="E9008">
        <v>100000</v>
      </c>
      <c r="F9008">
        <v>12000000</v>
      </c>
      <c r="G9008">
        <v>12000000</v>
      </c>
      <c r="H9008">
        <v>1486395040699592.5</v>
      </c>
      <c r="I9008">
        <v>0.45036138349592802</v>
      </c>
      <c r="J9008">
        <v>0.45037143247173717</v>
      </c>
      <c r="K9008">
        <v>269248490.19539195</v>
      </c>
      <c r="L9008">
        <v>12386625239.163271</v>
      </c>
      <c r="M9008">
        <v>0</v>
      </c>
      <c r="O9008" t="s">
        <v>463</v>
      </c>
    </row>
    <row r="9009" spans="1:13" x14ac:dyDescent="0.15">
      <c r="A9009">
        <v>451</v>
      </c>
      <c r="B9009" t="s">
        <v>215</v>
      </c>
      <c r="C9009" t="s">
        <v>464</v>
      </c>
      <c r="D9009">
        <v>1</v>
      </c>
      <c r="E9009">
        <v>100000</v>
      </c>
      <c r="F9009">
        <v>12000000</v>
      </c>
      <c r="G9009">
        <v>6050000</v>
      </c>
      <c r="H9009">
        <v>-361546.82768262754</v>
      </c>
      <c r="I9009">
        <v>-8.411586320971781E-6</v>
      </c>
      <c r="J9009">
        <v>1.6373894881482388E-6</v>
      </c>
      <c r="K9009">
        <v>-6.549129593614883E-2</v>
      </c>
      <c r="L9009">
        <v>-105.97598062285334</v>
      </c>
      <c r="M9009">
        <v>0</v>
      </c>
    </row>
    <row r="9010" spans="1:13" x14ac:dyDescent="0.15">
      <c r="A9010">
        <v>451</v>
      </c>
      <c r="B9010" t="s">
        <v>215</v>
      </c>
      <c r="C9010" t="s">
        <v>464</v>
      </c>
      <c r="D9010">
        <v>2</v>
      </c>
      <c r="E9010">
        <v>6050000</v>
      </c>
      <c r="F9010">
        <v>12000000</v>
      </c>
      <c r="G9010">
        <v>9025000</v>
      </c>
      <c r="H9010">
        <v>67425132321.215355</v>
      </c>
      <c r="I9010">
        <v>1.4909073950603982E-4</v>
      </c>
      <c r="J9010">
        <v>1.5913971531515984E-4</v>
      </c>
      <c r="K9010">
        <v>12213.519677896173</v>
      </c>
      <c r="L9010">
        <v>746992.87890543335</v>
      </c>
      <c r="M9010">
        <v>0</v>
      </c>
    </row>
    <row r="9011" spans="1:13" x14ac:dyDescent="0.15">
      <c r="A9011">
        <v>451</v>
      </c>
      <c r="B9011" t="s">
        <v>215</v>
      </c>
      <c r="C9011" t="s">
        <v>464</v>
      </c>
      <c r="D9011">
        <v>3</v>
      </c>
      <c r="E9011">
        <v>6050000</v>
      </c>
      <c r="F9011">
        <v>9025000</v>
      </c>
      <c r="G9011">
        <v>7537500</v>
      </c>
      <c r="H9011">
        <v>-49308902.306113958</v>
      </c>
      <c r="I9011">
        <v>-2.8523465124361762E-6</v>
      </c>
      <c r="J9011">
        <v>7.1966292966838438E-6</v>
      </c>
      <c r="K9011">
        <v>-8.93191051879759</v>
      </c>
      <c r="L9011">
        <v>-754.18112512257323</v>
      </c>
      <c r="M9011">
        <v>0</v>
      </c>
    </row>
    <row r="9012" spans="1:13" x14ac:dyDescent="0.15">
      <c r="A9012">
        <v>451</v>
      </c>
      <c r="B9012" t="s">
        <v>215</v>
      </c>
      <c r="C9012" t="s">
        <v>464</v>
      </c>
      <c r="D9012">
        <v>4</v>
      </c>
      <c r="E9012">
        <v>7537500</v>
      </c>
      <c r="F9012">
        <v>9025000</v>
      </c>
      <c r="G9012">
        <v>8281250</v>
      </c>
      <c r="H9012">
        <v>3224696102.1190553</v>
      </c>
      <c r="I9012">
        <v>1.5746317650331055E-5</v>
      </c>
      <c r="J9012">
        <v>2.5795293459451075E-5</v>
      </c>
      <c r="K9012">
        <v>584.12772719281247</v>
      </c>
      <c r="L9012">
        <v>38839.726516154631</v>
      </c>
      <c r="M9012">
        <v>0</v>
      </c>
    </row>
    <row r="9013" spans="1:13" x14ac:dyDescent="0.15">
      <c r="A9013">
        <v>451</v>
      </c>
      <c r="B9013" t="s">
        <v>215</v>
      </c>
      <c r="C9013" t="s">
        <v>464</v>
      </c>
      <c r="D9013">
        <v>5</v>
      </c>
      <c r="E9013">
        <v>7537500</v>
      </c>
      <c r="F9013">
        <v>8281250</v>
      </c>
      <c r="G9013">
        <v>7909375</v>
      </c>
      <c r="H9013">
        <v>66733578.766123198</v>
      </c>
      <c r="I9013">
        <v>8.8559001404288785E-7</v>
      </c>
      <c r="J9013">
        <v>1.0934565823162908E-5</v>
      </c>
      <c r="K9013">
        <v>12.088250321164344</v>
      </c>
      <c r="L9013">
        <v>743.7275861382625</v>
      </c>
      <c r="M9013">
        <v>0</v>
      </c>
    </row>
    <row r="9014" spans="1:13" x14ac:dyDescent="0.15">
      <c r="A9014">
        <v>451</v>
      </c>
      <c r="B9014" t="s">
        <v>215</v>
      </c>
      <c r="C9014" t="s">
        <v>464</v>
      </c>
      <c r="D9014">
        <v>6</v>
      </c>
      <c r="E9014">
        <v>7537500</v>
      </c>
      <c r="F9014">
        <v>7909375</v>
      </c>
      <c r="G9014">
        <v>7723437.5</v>
      </c>
      <c r="H9014">
        <v>-50936091.747206986</v>
      </c>
      <c r="I9014">
        <v>-1.1938599930835943E-6</v>
      </c>
      <c r="J9014">
        <v>8.8551158160364257E-6</v>
      </c>
      <c r="K9014">
        <v>-9.2266627806659933</v>
      </c>
      <c r="L9014">
        <v>-759.50027752806943</v>
      </c>
      <c r="M9014">
        <v>0</v>
      </c>
    </row>
    <row r="9015" spans="1:13" x14ac:dyDescent="0.15">
      <c r="A9015">
        <v>451</v>
      </c>
      <c r="B9015" t="s">
        <v>215</v>
      </c>
      <c r="C9015" t="s">
        <v>464</v>
      </c>
      <c r="D9015">
        <v>7</v>
      </c>
      <c r="E9015">
        <v>7723437.5</v>
      </c>
      <c r="F9015">
        <v>7909375</v>
      </c>
      <c r="G9015">
        <v>7816406.25</v>
      </c>
      <c r="H9015">
        <v>-12400228.114338657</v>
      </c>
      <c r="I9015">
        <v>-2.1310616987464575E-7</v>
      </c>
      <c r="J9015">
        <v>9.8358696392453742E-6</v>
      </c>
      <c r="K9015">
        <v>-2.2462014514611872</v>
      </c>
      <c r="L9015">
        <v>-258.64359806450256</v>
      </c>
      <c r="M9015">
        <v>0</v>
      </c>
    </row>
    <row r="9016" spans="1:13" x14ac:dyDescent="0.15">
      <c r="A9016">
        <v>451</v>
      </c>
      <c r="B9016" t="s">
        <v>215</v>
      </c>
      <c r="C9016" t="s">
        <v>464</v>
      </c>
      <c r="D9016">
        <v>8</v>
      </c>
      <c r="E9016">
        <v>7816406.25</v>
      </c>
      <c r="F9016">
        <v>7909375</v>
      </c>
      <c r="G9016">
        <v>7862890.625</v>
      </c>
      <c r="H9016">
        <v>21342458.483470876</v>
      </c>
      <c r="I9016">
        <v>3.2059225669933138E-7</v>
      </c>
      <c r="J9016">
        <v>1.0369568065819351E-5</v>
      </c>
      <c r="K9016">
        <v>3.86601446209598</v>
      </c>
      <c r="L9016">
        <v>171.43272749607752</v>
      </c>
      <c r="M9016">
        <v>0</v>
      </c>
    </row>
    <row r="9017" spans="1:13" x14ac:dyDescent="0.15">
      <c r="A9017">
        <v>451</v>
      </c>
      <c r="B9017" t="s">
        <v>215</v>
      </c>
      <c r="C9017" t="s">
        <v>464</v>
      </c>
      <c r="D9017">
        <v>9</v>
      </c>
      <c r="E9017">
        <v>7816406.25</v>
      </c>
      <c r="F9017">
        <v>7862890.625</v>
      </c>
      <c r="G9017">
        <v>7839648.4375</v>
      </c>
      <c r="H9017">
        <v>3113027.8361012721</v>
      </c>
      <c r="I9017">
        <v>4.9944711638677479E-8</v>
      </c>
      <c r="J9017">
        <v>1.0098920520758697E-5</v>
      </c>
      <c r="K9017">
        <v>0.56389992018003199</v>
      </c>
      <c r="L9017">
        <v>-60.291231667857907</v>
      </c>
      <c r="M9017">
        <v>0</v>
      </c>
    </row>
    <row r="9018" spans="1:13" x14ac:dyDescent="0.15">
      <c r="A9018">
        <v>451</v>
      </c>
      <c r="B9018" t="s">
        <v>215</v>
      </c>
      <c r="C9018" t="s">
        <v>464</v>
      </c>
      <c r="D9018">
        <v>10</v>
      </c>
      <c r="E9018">
        <v>7839648.4375</v>
      </c>
      <c r="F9018">
        <v>7862890.625</v>
      </c>
      <c r="G9018">
        <v>7851269.53125</v>
      </c>
      <c r="H9018">
        <v>11876288.863001447</v>
      </c>
      <c r="I9018">
        <v>1.8430513637083534E-7</v>
      </c>
      <c r="J9018">
        <v>1.0233280945490855E-5</v>
      </c>
      <c r="K9018">
        <v>2.1512940758887749</v>
      </c>
      <c r="L9018">
        <v>51.265840711885794</v>
      </c>
      <c r="M9018">
        <v>0</v>
      </c>
    </row>
    <row r="9019" spans="1:13" x14ac:dyDescent="0.15">
      <c r="A9019">
        <v>451</v>
      </c>
      <c r="B9019" t="s">
        <v>215</v>
      </c>
      <c r="C9019" t="s">
        <v>464</v>
      </c>
      <c r="D9019">
        <v>11</v>
      </c>
      <c r="E9019">
        <v>7839648.4375</v>
      </c>
      <c r="F9019">
        <v>7851269.53125</v>
      </c>
      <c r="G9019">
        <v>7845458.984375</v>
      </c>
      <c r="H9019">
        <v>7408301.282678606</v>
      </c>
      <c r="I9019">
        <v>1.1688578428014322E-7</v>
      </c>
      <c r="J9019">
        <v>1.0165861593400163E-5</v>
      </c>
      <c r="K9019">
        <v>1.3419541108903184</v>
      </c>
      <c r="L9019">
        <v>-5.5721112374309314</v>
      </c>
      <c r="M9019">
        <v>0</v>
      </c>
    </row>
    <row r="9020" spans="1:13" x14ac:dyDescent="0.15">
      <c r="A9020">
        <v>451</v>
      </c>
      <c r="B9020" t="s">
        <v>215</v>
      </c>
      <c r="C9020" t="s">
        <v>464</v>
      </c>
      <c r="D9020">
        <v>12</v>
      </c>
      <c r="E9020">
        <v>7845458.984375</v>
      </c>
      <c r="F9020">
        <v>7851269.53125</v>
      </c>
      <c r="G9020">
        <v>7848364.2578125</v>
      </c>
      <c r="H9020">
        <v>9620485.3409765176</v>
      </c>
      <c r="I9020">
        <v>1.5053496259628754E-7</v>
      </c>
      <c r="J9020">
        <v>1.0199510771716308E-5</v>
      </c>
      <c r="K9020">
        <v>1.7426734361180769</v>
      </c>
      <c r="L9020">
        <v>22.579495866288248</v>
      </c>
      <c r="M9020">
        <v>0</v>
      </c>
    </row>
    <row r="9021" spans="1:13" x14ac:dyDescent="0.15">
      <c r="A9021">
        <v>451</v>
      </c>
      <c r="B9021" t="s">
        <v>215</v>
      </c>
      <c r="C9021" t="s">
        <v>464</v>
      </c>
      <c r="D9021">
        <v>13</v>
      </c>
      <c r="E9021">
        <v>7845458.984375</v>
      </c>
      <c r="F9021">
        <v>7848364.2578125</v>
      </c>
      <c r="G9021">
        <v>7846911.62109375</v>
      </c>
      <c r="H9021">
        <v>8508956.5658090692</v>
      </c>
      <c r="I9021">
        <v>1.3369515405193846E-7</v>
      </c>
      <c r="J9021">
        <v>1.0182670963171958E-5</v>
      </c>
      <c r="K9021">
        <v>1.5413289507505064</v>
      </c>
      <c r="L9021">
        <v>8.4370128871546974</v>
      </c>
      <c r="M9021">
        <v>0</v>
      </c>
    </row>
    <row r="9022" spans="1:13" x14ac:dyDescent="0.15">
      <c r="A9022">
        <v>451</v>
      </c>
      <c r="B9022" t="s">
        <v>215</v>
      </c>
      <c r="C9022" t="s">
        <v>464</v>
      </c>
      <c r="D9022">
        <v>14</v>
      </c>
      <c r="E9022">
        <v>7845458.984375</v>
      </c>
      <c r="F9022">
        <v>7846911.62109375</v>
      </c>
      <c r="G9022">
        <v>7846185.302734375</v>
      </c>
      <c r="H9022">
        <v>7957292.8769017067</v>
      </c>
      <c r="I9022">
        <v>1.2528697554720548E-7</v>
      </c>
      <c r="J9022">
        <v>1.0174262784667225E-5</v>
      </c>
      <c r="K9022">
        <v>1.4413995166049121</v>
      </c>
      <c r="L9022">
        <v>1.4160712483888316</v>
      </c>
      <c r="M9022">
        <v>0</v>
      </c>
    </row>
    <row r="9023" spans="1:13" x14ac:dyDescent="0.15">
      <c r="A9023">
        <v>451</v>
      </c>
      <c r="B9023" t="s">
        <v>215</v>
      </c>
      <c r="C9023" t="s">
        <v>464</v>
      </c>
      <c r="D9023">
        <v>15</v>
      </c>
      <c r="E9023">
        <v>7845458.984375</v>
      </c>
      <c r="F9023">
        <v>7846185.302734375</v>
      </c>
      <c r="G9023">
        <v>7845822.1435546875</v>
      </c>
      <c r="H9023">
        <v>7682427.2403085306</v>
      </c>
      <c r="I9023">
        <v>1.2108495342979843E-7</v>
      </c>
      <c r="J9023">
        <v>1.0170060762549818E-5</v>
      </c>
      <c r="K9023">
        <v>1.3916098203042062</v>
      </c>
      <c r="L9023">
        <v>-2.0825721034268558</v>
      </c>
      <c r="M9023">
        <v>0</v>
      </c>
    </row>
    <row r="9024" spans="1:13" x14ac:dyDescent="0.15">
      <c r="A9024">
        <v>451</v>
      </c>
      <c r="B9024" t="s">
        <v>215</v>
      </c>
      <c r="C9024" t="s">
        <v>464</v>
      </c>
      <c r="D9024">
        <v>16</v>
      </c>
      <c r="E9024">
        <v>7845822.1435546875</v>
      </c>
      <c r="F9024">
        <v>7846185.302734375</v>
      </c>
      <c r="G9024">
        <v>7846003.7231445313</v>
      </c>
      <c r="H9024">
        <v>7819759.4757810105</v>
      </c>
      <c r="I9024">
        <v>1.2318548470580821E-7</v>
      </c>
      <c r="J9024">
        <v>1.0172161293825828E-5</v>
      </c>
      <c r="K9024">
        <v>1.4164864486860662</v>
      </c>
      <c r="L9024">
        <v>-0.33449190555574432</v>
      </c>
      <c r="M9024">
        <v>0</v>
      </c>
    </row>
    <row r="9025" spans="1:15" x14ac:dyDescent="0.15">
      <c r="A9025">
        <v>451</v>
      </c>
      <c r="B9025" t="s">
        <v>215</v>
      </c>
      <c r="C9025" t="s">
        <v>465</v>
      </c>
      <c r="D9025">
        <v>16</v>
      </c>
      <c r="E9025">
        <v>7845822.1435546875</v>
      </c>
      <c r="F9025">
        <v>7846185.302734375</v>
      </c>
      <c r="G9025">
        <v>7846003.7231445313</v>
      </c>
      <c r="H9025">
        <v>7819759.4757810105</v>
      </c>
      <c r="I9025">
        <v>1.2318548470580821E-7</v>
      </c>
      <c r="J9025">
        <v>1.0172161293825828E-5</v>
      </c>
      <c r="K9025">
        <v>1.4164864486860662</v>
      </c>
      <c r="L9025">
        <v>-0.33449190555574432</v>
      </c>
      <c r="M9025">
        <v>0</v>
      </c>
      <c r="N9025" t="s">
        <v>466</v>
      </c>
      <c r="O9025" t="s">
        <v>467</v>
      </c>
    </row>
    <row r="9026" spans="1:15" x14ac:dyDescent="0.15">
      <c r="A9026">
        <v>452</v>
      </c>
      <c r="B9026" t="s">
        <v>216</v>
      </c>
      <c r="C9026" t="s">
        <v>461</v>
      </c>
      <c r="D9026">
        <v>0</v>
      </c>
      <c r="E9026">
        <v>100000</v>
      </c>
      <c r="F9026">
        <v>12000000</v>
      </c>
      <c r="G9026">
        <v>100000</v>
      </c>
      <c r="H9026">
        <v>-19146.365735546748</v>
      </c>
      <c r="I9026">
        <v>-1.7601920223795496E-5</v>
      </c>
      <c r="J9026">
        <v>-7.6240379847656465E-6</v>
      </c>
      <c r="K9026">
        <v>-3.4682099481430002E-3</v>
      </c>
      <c r="L9026">
        <v>-119.14636573554675</v>
      </c>
      <c r="M9026">
        <v>0</v>
      </c>
      <c r="O9026" t="s">
        <v>462</v>
      </c>
    </row>
    <row r="9027" spans="1:15" x14ac:dyDescent="0.15">
      <c r="A9027">
        <v>452</v>
      </c>
      <c r="B9027" t="s">
        <v>216</v>
      </c>
      <c r="C9027" t="s">
        <v>461</v>
      </c>
      <c r="D9027">
        <v>0</v>
      </c>
      <c r="E9027">
        <v>100000</v>
      </c>
      <c r="F9027">
        <v>12000000</v>
      </c>
      <c r="G9027">
        <v>12000000</v>
      </c>
      <c r="H9027">
        <v>794040012572403.5</v>
      </c>
      <c r="I9027">
        <v>0.26295294432641286</v>
      </c>
      <c r="J9027">
        <v>0.26296292220865192</v>
      </c>
      <c r="K9027">
        <v>143833953.07833138</v>
      </c>
      <c r="L9027">
        <v>6617000004.7700291</v>
      </c>
      <c r="M9027">
        <v>0</v>
      </c>
      <c r="O9027" t="s">
        <v>463</v>
      </c>
    </row>
    <row r="9028" spans="1:15" x14ac:dyDescent="0.15">
      <c r="A9028">
        <v>452</v>
      </c>
      <c r="B9028" t="s">
        <v>216</v>
      </c>
      <c r="C9028" t="s">
        <v>464</v>
      </c>
      <c r="D9028">
        <v>1</v>
      </c>
      <c r="E9028">
        <v>100000</v>
      </c>
      <c r="F9028">
        <v>12000000</v>
      </c>
      <c r="G9028">
        <v>6050000</v>
      </c>
      <c r="H9028">
        <v>-316705.1889174736</v>
      </c>
      <c r="I9028">
        <v>-8.576858123523783E-6</v>
      </c>
      <c r="J9028">
        <v>1.4010241155060682E-6</v>
      </c>
      <c r="K9028">
        <v>-5.7368594228450531E-2</v>
      </c>
      <c r="L9028">
        <v>-105.23479651103263</v>
      </c>
      <c r="M9028">
        <v>0</v>
      </c>
    </row>
    <row r="9029" spans="1:15" x14ac:dyDescent="0.15">
      <c r="A9029">
        <v>452</v>
      </c>
      <c r="B9029" t="s">
        <v>216</v>
      </c>
      <c r="C9029" t="s">
        <v>464</v>
      </c>
      <c r="D9029">
        <v>2</v>
      </c>
      <c r="E9029">
        <v>6050000</v>
      </c>
      <c r="F9029">
        <v>12000000</v>
      </c>
      <c r="G9029">
        <v>9025000</v>
      </c>
      <c r="H9029">
        <v>37958517434.294807</v>
      </c>
      <c r="I9029">
        <v>9.6382318301250212E-5</v>
      </c>
      <c r="J9029">
        <v>1.0636020054028007E-4</v>
      </c>
      <c r="K9029">
        <v>6875.879715280149</v>
      </c>
      <c r="L9029">
        <v>420492.99096171535</v>
      </c>
      <c r="M9029">
        <v>0</v>
      </c>
    </row>
    <row r="9030" spans="1:15" x14ac:dyDescent="0.15">
      <c r="A9030">
        <v>452</v>
      </c>
      <c r="B9030" t="s">
        <v>216</v>
      </c>
      <c r="C9030" t="s">
        <v>464</v>
      </c>
      <c r="D9030">
        <v>3</v>
      </c>
      <c r="E9030">
        <v>6050000</v>
      </c>
      <c r="F9030">
        <v>9025000</v>
      </c>
      <c r="G9030">
        <v>7537500</v>
      </c>
      <c r="H9030">
        <v>-22084209.600728314</v>
      </c>
      <c r="I9030">
        <v>-3.9044261313002718E-6</v>
      </c>
      <c r="J9030">
        <v>6.0734561077295788E-6</v>
      </c>
      <c r="K9030">
        <v>-4.0003767029228277</v>
      </c>
      <c r="L9030">
        <v>-392.99117214896603</v>
      </c>
      <c r="M9030">
        <v>0</v>
      </c>
    </row>
    <row r="9031" spans="1:15" x14ac:dyDescent="0.15">
      <c r="A9031">
        <v>452</v>
      </c>
      <c r="B9031" t="s">
        <v>216</v>
      </c>
      <c r="C9031" t="s">
        <v>464</v>
      </c>
      <c r="D9031">
        <v>4</v>
      </c>
      <c r="E9031">
        <v>7537500</v>
      </c>
      <c r="F9031">
        <v>9025000</v>
      </c>
      <c r="G9031">
        <v>8281250</v>
      </c>
      <c r="H9031">
        <v>1261802776.8277884</v>
      </c>
      <c r="I9031">
        <v>7.6654367345128242E-6</v>
      </c>
      <c r="J9031">
        <v>1.7643318973542675E-5</v>
      </c>
      <c r="K9031">
        <v>228.56541046136189</v>
      </c>
      <c r="L9031">
        <v>15136.863720184614</v>
      </c>
      <c r="M9031">
        <v>0</v>
      </c>
    </row>
    <row r="9032" spans="1:15" x14ac:dyDescent="0.15">
      <c r="A9032">
        <v>452</v>
      </c>
      <c r="B9032" t="s">
        <v>216</v>
      </c>
      <c r="C9032" t="s">
        <v>464</v>
      </c>
      <c r="D9032">
        <v>5</v>
      </c>
      <c r="E9032">
        <v>7537500</v>
      </c>
      <c r="F9032">
        <v>8281250</v>
      </c>
      <c r="G9032">
        <v>7909375</v>
      </c>
      <c r="H9032">
        <v>-40324866.092152894</v>
      </c>
      <c r="I9032">
        <v>-8.3034619139671875E-7</v>
      </c>
      <c r="J9032">
        <v>9.1475360476331318E-6</v>
      </c>
      <c r="K9032">
        <v>-7.304524716076374</v>
      </c>
      <c r="L9032">
        <v>-609.83631566530721</v>
      </c>
      <c r="M9032">
        <v>0</v>
      </c>
    </row>
    <row r="9033" spans="1:15" x14ac:dyDescent="0.15">
      <c r="A9033">
        <v>452</v>
      </c>
      <c r="B9033" t="s">
        <v>216</v>
      </c>
      <c r="C9033" t="s">
        <v>464</v>
      </c>
      <c r="D9033">
        <v>6</v>
      </c>
      <c r="E9033">
        <v>7909375</v>
      </c>
      <c r="F9033">
        <v>8281250</v>
      </c>
      <c r="G9033">
        <v>8095312.5</v>
      </c>
      <c r="H9033">
        <v>113770163.87051024</v>
      </c>
      <c r="I9033">
        <v>1.3650041102620774E-6</v>
      </c>
      <c r="J9033">
        <v>1.1342886349291928E-5</v>
      </c>
      <c r="K9033">
        <v>20.608548880114416</v>
      </c>
      <c r="L9033">
        <v>1305.3832248046044</v>
      </c>
      <c r="M9033">
        <v>0</v>
      </c>
    </row>
    <row r="9034" spans="1:15" x14ac:dyDescent="0.15">
      <c r="A9034">
        <v>452</v>
      </c>
      <c r="B9034" t="s">
        <v>216</v>
      </c>
      <c r="C9034" t="s">
        <v>464</v>
      </c>
      <c r="D9034">
        <v>7</v>
      </c>
      <c r="E9034">
        <v>7909375</v>
      </c>
      <c r="F9034">
        <v>8095312.5</v>
      </c>
      <c r="G9034">
        <v>8002343.75</v>
      </c>
      <c r="H9034">
        <v>11573268.60039576</v>
      </c>
      <c r="I9034">
        <v>1.7882518102637455E-7</v>
      </c>
      <c r="J9034">
        <v>1.0156707420056225E-5</v>
      </c>
      <c r="K9034">
        <v>2.0964043958432921</v>
      </c>
      <c r="L9034">
        <v>44.623487342639578</v>
      </c>
      <c r="M9034">
        <v>0</v>
      </c>
    </row>
    <row r="9035" spans="1:15" x14ac:dyDescent="0.15">
      <c r="A9035">
        <v>452</v>
      </c>
      <c r="B9035" t="s">
        <v>216</v>
      </c>
      <c r="C9035" t="s">
        <v>464</v>
      </c>
      <c r="D9035">
        <v>8</v>
      </c>
      <c r="E9035">
        <v>7909375</v>
      </c>
      <c r="F9035">
        <v>8002343.75</v>
      </c>
      <c r="G9035">
        <v>7955859.375</v>
      </c>
      <c r="H9035">
        <v>-19188071.73921084</v>
      </c>
      <c r="I9035">
        <v>-3.4000583158950254E-7</v>
      </c>
      <c r="J9035">
        <v>9.637876407440348E-6</v>
      </c>
      <c r="K9035">
        <v>-3.4757646548065502</v>
      </c>
      <c r="L9035">
        <v>-341.18163525497005</v>
      </c>
      <c r="M9035">
        <v>0</v>
      </c>
    </row>
    <row r="9036" spans="1:15" x14ac:dyDescent="0.15">
      <c r="A9036">
        <v>452</v>
      </c>
      <c r="B9036" t="s">
        <v>216</v>
      </c>
      <c r="C9036" t="s">
        <v>464</v>
      </c>
      <c r="D9036">
        <v>9</v>
      </c>
      <c r="E9036">
        <v>7955859.375</v>
      </c>
      <c r="F9036">
        <v>8002343.75</v>
      </c>
      <c r="G9036">
        <v>7979101.5625</v>
      </c>
      <c r="H9036">
        <v>-5099622.4743452175</v>
      </c>
      <c r="I9036">
        <v>-8.4255511098772786E-8</v>
      </c>
      <c r="J9036">
        <v>9.8936267279310778E-6</v>
      </c>
      <c r="K9036">
        <v>-0.92375553886245887</v>
      </c>
      <c r="L9036">
        <v>-163.91223917129099</v>
      </c>
      <c r="M9036">
        <v>0</v>
      </c>
    </row>
    <row r="9037" spans="1:15" x14ac:dyDescent="0.15">
      <c r="A9037">
        <v>452</v>
      </c>
      <c r="B9037" t="s">
        <v>216</v>
      </c>
      <c r="C9037" t="s">
        <v>464</v>
      </c>
      <c r="D9037">
        <v>10</v>
      </c>
      <c r="E9037">
        <v>7979101.5625</v>
      </c>
      <c r="F9037">
        <v>8002343.75</v>
      </c>
      <c r="G9037">
        <v>7990722.65625</v>
      </c>
      <c r="H9037">
        <v>2902236.5786581733</v>
      </c>
      <c r="I9037">
        <v>4.6354637747866327E-8</v>
      </c>
      <c r="J9037">
        <v>1.0024236876777717E-5</v>
      </c>
      <c r="K9037">
        <v>0.52571678160724045</v>
      </c>
      <c r="L9037">
        <v>-63.679923537476697</v>
      </c>
      <c r="M9037">
        <v>0</v>
      </c>
    </row>
    <row r="9038" spans="1:15" x14ac:dyDescent="0.15">
      <c r="A9038">
        <v>452</v>
      </c>
      <c r="B9038" t="s">
        <v>216</v>
      </c>
      <c r="C9038" t="s">
        <v>464</v>
      </c>
      <c r="D9038">
        <v>11</v>
      </c>
      <c r="E9038">
        <v>7990722.65625</v>
      </c>
      <c r="F9038">
        <v>8002343.75</v>
      </c>
      <c r="G9038">
        <v>7996533.203125</v>
      </c>
      <c r="H9038">
        <v>7152668.2559920605</v>
      </c>
      <c r="I9038">
        <v>1.1235603048559375E-7</v>
      </c>
      <c r="J9038">
        <v>1.0090238269515444E-5</v>
      </c>
      <c r="K9038">
        <v>1.2956482469747366</v>
      </c>
      <c r="L9038">
        <v>-10.552884927722952</v>
      </c>
      <c r="M9038">
        <v>0</v>
      </c>
    </row>
    <row r="9039" spans="1:15" x14ac:dyDescent="0.15">
      <c r="A9039">
        <v>452</v>
      </c>
      <c r="B9039" t="s">
        <v>216</v>
      </c>
      <c r="C9039" t="s">
        <v>464</v>
      </c>
      <c r="D9039">
        <v>12</v>
      </c>
      <c r="E9039">
        <v>7996533.203125</v>
      </c>
      <c r="F9039">
        <v>8002343.75</v>
      </c>
      <c r="G9039">
        <v>7999438.4765625</v>
      </c>
      <c r="H9039">
        <v>9341509.424849527</v>
      </c>
      <c r="I9039">
        <v>1.4553186276076379E-7</v>
      </c>
      <c r="J9039">
        <v>1.0123414101790614E-5</v>
      </c>
      <c r="K9039">
        <v>1.6921391957840166</v>
      </c>
      <c r="L9039">
        <v>16.777064442949982</v>
      </c>
      <c r="M9039">
        <v>0</v>
      </c>
    </row>
    <row r="9040" spans="1:15" x14ac:dyDescent="0.15">
      <c r="A9040">
        <v>452</v>
      </c>
      <c r="B9040" t="s">
        <v>216</v>
      </c>
      <c r="C9040" t="s">
        <v>464</v>
      </c>
      <c r="D9040">
        <v>13</v>
      </c>
      <c r="E9040">
        <v>7996533.203125</v>
      </c>
      <c r="F9040">
        <v>7999438.4765625</v>
      </c>
      <c r="G9040">
        <v>7997985.83984375</v>
      </c>
      <c r="H9040">
        <v>8241747.1697541978</v>
      </c>
      <c r="I9040">
        <v>1.2892928754723049E-7</v>
      </c>
      <c r="J9040">
        <v>1.0106811526577081E-5</v>
      </c>
      <c r="K9040">
        <v>1.4929261207599445</v>
      </c>
      <c r="L9040">
        <v>3.0477839645088691</v>
      </c>
      <c r="M9040">
        <v>0</v>
      </c>
    </row>
    <row r="9041" spans="1:15" x14ac:dyDescent="0.15">
      <c r="A9041">
        <v>452</v>
      </c>
      <c r="B9041" t="s">
        <v>216</v>
      </c>
      <c r="C9041" t="s">
        <v>464</v>
      </c>
      <c r="D9041">
        <v>14</v>
      </c>
      <c r="E9041">
        <v>7996533.203125</v>
      </c>
      <c r="F9041">
        <v>7997985.83984375</v>
      </c>
      <c r="G9041">
        <v>7997259.521484375</v>
      </c>
      <c r="H9041">
        <v>7695875.1742184013</v>
      </c>
      <c r="I9041">
        <v>1.2063899757602059E-7</v>
      </c>
      <c r="J9041">
        <v>1.0098521236605871E-5</v>
      </c>
      <c r="K9041">
        <v>1.3940458052223044</v>
      </c>
      <c r="L9041">
        <v>-3.7685953101348599</v>
      </c>
      <c r="M9041">
        <v>0</v>
      </c>
    </row>
    <row r="9042" spans="1:15" x14ac:dyDescent="0.15">
      <c r="A9042">
        <v>452</v>
      </c>
      <c r="B9042" t="s">
        <v>216</v>
      </c>
      <c r="C9042" t="s">
        <v>464</v>
      </c>
      <c r="D9042">
        <v>15</v>
      </c>
      <c r="E9042">
        <v>7997259.521484375</v>
      </c>
      <c r="F9042">
        <v>7997985.83984375</v>
      </c>
      <c r="G9042">
        <v>7997622.6806640625</v>
      </c>
      <c r="H9042">
        <v>7968445.5544995479</v>
      </c>
      <c r="I9042">
        <v>1.2478273892242557E-7</v>
      </c>
      <c r="J9042">
        <v>1.0102664977952276E-5</v>
      </c>
      <c r="K9042">
        <v>1.443419734328083</v>
      </c>
      <c r="L9042">
        <v>-0.36482248950124169</v>
      </c>
      <c r="M9042">
        <v>0</v>
      </c>
    </row>
    <row r="9043" spans="1:15" x14ac:dyDescent="0.15">
      <c r="A9043">
        <v>452</v>
      </c>
      <c r="B9043" t="s">
        <v>216</v>
      </c>
      <c r="C9043" t="s">
        <v>465</v>
      </c>
      <c r="D9043">
        <v>15</v>
      </c>
      <c r="E9043">
        <v>7997259.521484375</v>
      </c>
      <c r="F9043">
        <v>7997985.83984375</v>
      </c>
      <c r="G9043">
        <v>7997622.6806640625</v>
      </c>
      <c r="H9043">
        <v>7968445.5544995479</v>
      </c>
      <c r="I9043">
        <v>1.2478273892242557E-7</v>
      </c>
      <c r="J9043">
        <v>1.0102664977952276E-5</v>
      </c>
      <c r="K9043">
        <v>1.443419734328083</v>
      </c>
      <c r="L9043">
        <v>-0.36482248950124169</v>
      </c>
      <c r="M9043">
        <v>0</v>
      </c>
      <c r="N9043" t="s">
        <v>466</v>
      </c>
      <c r="O9043" t="s">
        <v>467</v>
      </c>
    </row>
    <row r="9044" spans="1:15" x14ac:dyDescent="0.15">
      <c r="A9044">
        <v>453</v>
      </c>
      <c r="B9044" t="s">
        <v>217</v>
      </c>
      <c r="C9044" t="s">
        <v>461</v>
      </c>
      <c r="D9044">
        <v>0</v>
      </c>
      <c r="E9044">
        <v>100000</v>
      </c>
      <c r="F9044">
        <v>12000000</v>
      </c>
      <c r="G9044">
        <v>100000</v>
      </c>
      <c r="H9044">
        <v>-9647.5891572679229</v>
      </c>
      <c r="I9044">
        <v>-2.1915292381158726E-5</v>
      </c>
      <c r="J9044">
        <v>-1.2077203544832241E-5</v>
      </c>
      <c r="K9044">
        <v>-1.4703222979586161E-3</v>
      </c>
      <c r="L9044">
        <v>-109.64758915726792</v>
      </c>
      <c r="M9044">
        <v>0</v>
      </c>
      <c r="O9044" t="s">
        <v>462</v>
      </c>
    </row>
    <row r="9045" spans="1:15" x14ac:dyDescent="0.15">
      <c r="A9045">
        <v>453</v>
      </c>
      <c r="B9045" t="s">
        <v>217</v>
      </c>
      <c r="C9045" t="s">
        <v>461</v>
      </c>
      <c r="D9045">
        <v>0</v>
      </c>
      <c r="E9045">
        <v>100000</v>
      </c>
      <c r="F9045">
        <v>12000000</v>
      </c>
      <c r="G9045">
        <v>12000000</v>
      </c>
      <c r="H9045">
        <v>4066703642.59377</v>
      </c>
      <c r="I9045">
        <v>1.8254938330789586E-5</v>
      </c>
      <c r="J9045">
        <v>2.8093027167116071E-5</v>
      </c>
      <c r="K9045">
        <v>619.77815881500794</v>
      </c>
      <c r="L9045">
        <v>33789.197021614753</v>
      </c>
      <c r="M9045">
        <v>0</v>
      </c>
      <c r="O9045" t="s">
        <v>463</v>
      </c>
    </row>
    <row r="9046" spans="1:15" x14ac:dyDescent="0.15">
      <c r="A9046">
        <v>453</v>
      </c>
      <c r="B9046" t="s">
        <v>217</v>
      </c>
      <c r="C9046" t="s">
        <v>464</v>
      </c>
      <c r="D9046">
        <v>1</v>
      </c>
      <c r="E9046">
        <v>100000</v>
      </c>
      <c r="F9046">
        <v>12000000</v>
      </c>
      <c r="G9046">
        <v>6050000</v>
      </c>
      <c r="H9046">
        <v>-44359.220921440989</v>
      </c>
      <c r="I9046">
        <v>-1.3506935215642691E-5</v>
      </c>
      <c r="J9046">
        <v>-3.6688463793162064E-6</v>
      </c>
      <c r="K9046">
        <v>-6.7604818755919328E-3</v>
      </c>
      <c r="L9046">
        <v>-100.73321026316431</v>
      </c>
      <c r="M9046">
        <v>0</v>
      </c>
    </row>
    <row r="9047" spans="1:15" x14ac:dyDescent="0.15">
      <c r="A9047">
        <v>453</v>
      </c>
      <c r="B9047" t="s">
        <v>217</v>
      </c>
      <c r="C9047" t="s">
        <v>464</v>
      </c>
      <c r="D9047">
        <v>2</v>
      </c>
      <c r="E9047">
        <v>6050000</v>
      </c>
      <c r="F9047">
        <v>12000000</v>
      </c>
      <c r="G9047">
        <v>9025000</v>
      </c>
      <c r="H9047">
        <v>-223773.14032080083</v>
      </c>
      <c r="I9047">
        <v>-9.0910436664449427E-6</v>
      </c>
      <c r="J9047">
        <v>7.4704516988154177E-7</v>
      </c>
      <c r="K9047">
        <v>-3.4103715709124342E-2</v>
      </c>
      <c r="L9047">
        <v>-102.47948077917785</v>
      </c>
      <c r="M9047">
        <v>0</v>
      </c>
    </row>
    <row r="9048" spans="1:15" x14ac:dyDescent="0.15">
      <c r="A9048">
        <v>453</v>
      </c>
      <c r="B9048" t="s">
        <v>217</v>
      </c>
      <c r="C9048" t="s">
        <v>464</v>
      </c>
      <c r="D9048">
        <v>3</v>
      </c>
      <c r="E9048">
        <v>9025000</v>
      </c>
      <c r="F9048">
        <v>12000000</v>
      </c>
      <c r="G9048">
        <v>10512500</v>
      </c>
      <c r="H9048">
        <v>-1922387.179976183</v>
      </c>
      <c r="I9048">
        <v>-6.1496926961215047E-6</v>
      </c>
      <c r="J9048">
        <v>3.68839614020498E-6</v>
      </c>
      <c r="K9048">
        <v>-0.29297772634725283</v>
      </c>
      <c r="L9048">
        <v>-118.28667947658676</v>
      </c>
      <c r="M9048">
        <v>0</v>
      </c>
    </row>
    <row r="9049" spans="1:15" x14ac:dyDescent="0.15">
      <c r="A9049">
        <v>453</v>
      </c>
      <c r="B9049" t="s">
        <v>217</v>
      </c>
      <c r="C9049" t="s">
        <v>464</v>
      </c>
      <c r="D9049">
        <v>4</v>
      </c>
      <c r="E9049">
        <v>10512500</v>
      </c>
      <c r="F9049">
        <v>12000000</v>
      </c>
      <c r="G9049">
        <v>11256250</v>
      </c>
      <c r="H9049">
        <v>-59345675.613851614</v>
      </c>
      <c r="I9049">
        <v>-2.0131527489507671E-6</v>
      </c>
      <c r="J9049">
        <v>7.8249360873757179E-6</v>
      </c>
      <c r="K9049">
        <v>-9.0444637224969782</v>
      </c>
      <c r="L9049">
        <v>-627.22421422633306</v>
      </c>
      <c r="M9049">
        <v>0</v>
      </c>
    </row>
    <row r="9050" spans="1:15" x14ac:dyDescent="0.15">
      <c r="A9050">
        <v>453</v>
      </c>
      <c r="B9050" t="s">
        <v>217</v>
      </c>
      <c r="C9050" t="s">
        <v>464</v>
      </c>
      <c r="D9050">
        <v>5</v>
      </c>
      <c r="E9050">
        <v>11256250</v>
      </c>
      <c r="F9050">
        <v>12000000</v>
      </c>
      <c r="G9050">
        <v>11628125</v>
      </c>
      <c r="H9050">
        <v>231466170.8485029</v>
      </c>
      <c r="I9050">
        <v>2.3222635135456034E-6</v>
      </c>
      <c r="J9050">
        <v>1.2160352349872089E-5</v>
      </c>
      <c r="K9050">
        <v>35.276157252744127</v>
      </c>
      <c r="L9050">
        <v>1890.571746076886</v>
      </c>
      <c r="M9050">
        <v>0</v>
      </c>
    </row>
    <row r="9051" spans="1:15" x14ac:dyDescent="0.15">
      <c r="A9051">
        <v>453</v>
      </c>
      <c r="B9051" t="s">
        <v>217</v>
      </c>
      <c r="C9051" t="s">
        <v>464</v>
      </c>
      <c r="D9051">
        <v>6</v>
      </c>
      <c r="E9051">
        <v>11256250</v>
      </c>
      <c r="F9051">
        <v>11628125</v>
      </c>
      <c r="G9051">
        <v>11442187.5</v>
      </c>
      <c r="H9051">
        <v>-17919306.277219202</v>
      </c>
      <c r="I9051">
        <v>-3.1224536277109916E-7</v>
      </c>
      <c r="J9051">
        <v>9.5258434735553859E-6</v>
      </c>
      <c r="K9051">
        <v>-2.7309574603409397</v>
      </c>
      <c r="L9051">
        <v>-256.60734695371144</v>
      </c>
      <c r="M9051">
        <v>0</v>
      </c>
    </row>
    <row r="9052" spans="1:15" x14ac:dyDescent="0.15">
      <c r="A9052">
        <v>453</v>
      </c>
      <c r="B9052" t="s">
        <v>217</v>
      </c>
      <c r="C9052" t="s">
        <v>464</v>
      </c>
      <c r="D9052">
        <v>7</v>
      </c>
      <c r="E9052">
        <v>11442187.5</v>
      </c>
      <c r="F9052">
        <v>11628125</v>
      </c>
      <c r="G9052">
        <v>11535156.25</v>
      </c>
      <c r="H9052">
        <v>50322121.143651642</v>
      </c>
      <c r="I9052">
        <v>6.8315809688830813E-7</v>
      </c>
      <c r="J9052">
        <v>1.0521246933214793E-5</v>
      </c>
      <c r="K9052">
        <v>7.6692462326037445</v>
      </c>
      <c r="L9052">
        <v>336.25001736453845</v>
      </c>
      <c r="M9052">
        <v>0</v>
      </c>
    </row>
    <row r="9053" spans="1:15" x14ac:dyDescent="0.15">
      <c r="A9053">
        <v>453</v>
      </c>
      <c r="B9053" t="s">
        <v>217</v>
      </c>
      <c r="C9053" t="s">
        <v>464</v>
      </c>
      <c r="D9053">
        <v>8</v>
      </c>
      <c r="E9053">
        <v>11442187.5</v>
      </c>
      <c r="F9053">
        <v>11535156.25</v>
      </c>
      <c r="G9053">
        <v>11488671.875</v>
      </c>
      <c r="H9053">
        <v>11255053.100096155</v>
      </c>
      <c r="I9053">
        <v>1.722445975549003E-7</v>
      </c>
      <c r="J9053">
        <v>1.0010333433881385E-5</v>
      </c>
      <c r="K9053">
        <v>1.7153047531375156</v>
      </c>
      <c r="L9053">
        <v>-2.0334706870009294</v>
      </c>
      <c r="M9053">
        <v>0</v>
      </c>
    </row>
    <row r="9054" spans="1:15" x14ac:dyDescent="0.15">
      <c r="A9054">
        <v>453</v>
      </c>
      <c r="B9054" t="s">
        <v>217</v>
      </c>
      <c r="C9054" t="s">
        <v>464</v>
      </c>
      <c r="D9054">
        <v>9</v>
      </c>
      <c r="E9054">
        <v>11488671.875</v>
      </c>
      <c r="F9054">
        <v>11535156.25</v>
      </c>
      <c r="G9054">
        <v>11511914.0625</v>
      </c>
      <c r="H9054">
        <v>29471390.072057448</v>
      </c>
      <c r="I9054">
        <v>4.2430836750111811E-7</v>
      </c>
      <c r="J9054">
        <v>1.0262397203827603E-5</v>
      </c>
      <c r="K9054">
        <v>4.4915306060828843</v>
      </c>
      <c r="L9054">
        <v>156.0077317468895</v>
      </c>
      <c r="M9054">
        <v>0</v>
      </c>
    </row>
    <row r="9055" spans="1:15" x14ac:dyDescent="0.15">
      <c r="A9055">
        <v>453</v>
      </c>
      <c r="B9055" t="s">
        <v>217</v>
      </c>
      <c r="C9055" t="s">
        <v>464</v>
      </c>
      <c r="D9055">
        <v>10</v>
      </c>
      <c r="E9055">
        <v>11488671.875</v>
      </c>
      <c r="F9055">
        <v>11511914.0625</v>
      </c>
      <c r="G9055">
        <v>11500292.96875</v>
      </c>
      <c r="H9055">
        <v>20044185.183427535</v>
      </c>
      <c r="I9055">
        <v>2.9743915877453694E-7</v>
      </c>
      <c r="J9055">
        <v>1.0135527995101022E-5</v>
      </c>
      <c r="K9055">
        <v>3.0547955493526797</v>
      </c>
      <c r="L9055">
        <v>74.292822260215829</v>
      </c>
      <c r="M9055">
        <v>0</v>
      </c>
    </row>
    <row r="9056" spans="1:15" x14ac:dyDescent="0.15">
      <c r="A9056">
        <v>453</v>
      </c>
      <c r="B9056" t="s">
        <v>217</v>
      </c>
      <c r="C9056" t="s">
        <v>464</v>
      </c>
      <c r="D9056">
        <v>11</v>
      </c>
      <c r="E9056">
        <v>11488671.875</v>
      </c>
      <c r="F9056">
        <v>11500292.96875</v>
      </c>
      <c r="G9056">
        <v>11494482.421875</v>
      </c>
      <c r="H9056">
        <v>15571120.179091495</v>
      </c>
      <c r="I9056">
        <v>2.3463384744243486E-7</v>
      </c>
      <c r="J9056">
        <v>1.007272268376892E-5</v>
      </c>
      <c r="K9056">
        <v>2.3730866675913718</v>
      </c>
      <c r="L9056">
        <v>35.466040206023528</v>
      </c>
      <c r="M9056">
        <v>0</v>
      </c>
    </row>
    <row r="9057" spans="1:15" x14ac:dyDescent="0.15">
      <c r="A9057">
        <v>453</v>
      </c>
      <c r="B9057" t="s">
        <v>217</v>
      </c>
      <c r="C9057" t="s">
        <v>464</v>
      </c>
      <c r="D9057">
        <v>12</v>
      </c>
      <c r="E9057">
        <v>11488671.875</v>
      </c>
      <c r="F9057">
        <v>11494482.421875</v>
      </c>
      <c r="G9057">
        <v>11491577.1484375</v>
      </c>
      <c r="H9057">
        <v>13393639.876891786</v>
      </c>
      <c r="I9057">
        <v>2.033876884743205E-7</v>
      </c>
      <c r="J9057">
        <v>1.0041476524800806E-5</v>
      </c>
      <c r="K9057">
        <v>2.041231963841057</v>
      </c>
      <c r="L9057">
        <v>16.551798799113559</v>
      </c>
      <c r="M9057">
        <v>0</v>
      </c>
    </row>
    <row r="9058" spans="1:15" x14ac:dyDescent="0.15">
      <c r="A9058">
        <v>453</v>
      </c>
      <c r="B9058" t="s">
        <v>217</v>
      </c>
      <c r="C9058" t="s">
        <v>464</v>
      </c>
      <c r="D9058">
        <v>13</v>
      </c>
      <c r="E9058">
        <v>11488671.875</v>
      </c>
      <c r="F9058">
        <v>11491577.1484375</v>
      </c>
      <c r="G9058">
        <v>11490124.51171875</v>
      </c>
      <c r="H9058">
        <v>12319467.564280257</v>
      </c>
      <c r="I9058">
        <v>1.8780274675270708E-7</v>
      </c>
      <c r="J9058">
        <v>1.0025891583079192E-5</v>
      </c>
      <c r="K9058">
        <v>1.8775247954141454</v>
      </c>
      <c r="L9058">
        <v>7.2178769839757759</v>
      </c>
      <c r="M9058">
        <v>0</v>
      </c>
    </row>
    <row r="9059" spans="1:15" x14ac:dyDescent="0.15">
      <c r="A9059">
        <v>453</v>
      </c>
      <c r="B9059" t="s">
        <v>217</v>
      </c>
      <c r="C9059" t="s">
        <v>464</v>
      </c>
      <c r="D9059">
        <v>14</v>
      </c>
      <c r="E9059">
        <v>11488671.875</v>
      </c>
      <c r="F9059">
        <v>11490124.51171875</v>
      </c>
      <c r="G9059">
        <v>11489398.193359375</v>
      </c>
      <c r="H9059">
        <v>11786067.506615633</v>
      </c>
      <c r="I9059">
        <v>1.8002068207559624E-7</v>
      </c>
      <c r="J9059">
        <v>1.0018109518402081E-5</v>
      </c>
      <c r="K9059">
        <v>1.7962329839851849</v>
      </c>
      <c r="L9059">
        <v>2.582113599541938</v>
      </c>
      <c r="M9059">
        <v>0</v>
      </c>
    </row>
    <row r="9060" spans="1:15" x14ac:dyDescent="0.15">
      <c r="A9060">
        <v>453</v>
      </c>
      <c r="B9060" t="s">
        <v>217</v>
      </c>
      <c r="C9060" t="s">
        <v>464</v>
      </c>
      <c r="D9060">
        <v>15</v>
      </c>
      <c r="E9060">
        <v>11488671.875</v>
      </c>
      <c r="F9060">
        <v>11489398.193359375</v>
      </c>
      <c r="G9060">
        <v>11489035.034179688</v>
      </c>
      <c r="H9060">
        <v>11520258.324737953</v>
      </c>
      <c r="I9060">
        <v>1.7613183326341333E-7</v>
      </c>
      <c r="J9060">
        <v>1.0014220669589898E-5</v>
      </c>
      <c r="K9060">
        <v>1.7557228460900127</v>
      </c>
      <c r="L9060">
        <v>0.27176599658175604</v>
      </c>
      <c r="M9060">
        <v>0</v>
      </c>
    </row>
    <row r="9061" spans="1:15" x14ac:dyDescent="0.15">
      <c r="A9061">
        <v>453</v>
      </c>
      <c r="B9061" t="s">
        <v>217</v>
      </c>
      <c r="C9061" t="s">
        <v>465</v>
      </c>
      <c r="D9061">
        <v>15</v>
      </c>
      <c r="E9061">
        <v>11488671.875</v>
      </c>
      <c r="F9061">
        <v>11489398.193359375</v>
      </c>
      <c r="G9061">
        <v>11489035.034179688</v>
      </c>
      <c r="H9061">
        <v>11520258.324737953</v>
      </c>
      <c r="I9061">
        <v>1.7613183326341333E-7</v>
      </c>
      <c r="J9061">
        <v>1.0014220669589898E-5</v>
      </c>
      <c r="K9061">
        <v>1.7557228460900127</v>
      </c>
      <c r="L9061">
        <v>0.27176599658175604</v>
      </c>
      <c r="M9061">
        <v>0</v>
      </c>
      <c r="N9061" t="s">
        <v>466</v>
      </c>
      <c r="O9061" t="s">
        <v>467</v>
      </c>
    </row>
    <row r="9062" spans="1:15" x14ac:dyDescent="0.15">
      <c r="A9062">
        <v>454</v>
      </c>
      <c r="B9062" t="s">
        <v>218</v>
      </c>
      <c r="C9062" t="s">
        <v>461</v>
      </c>
      <c r="D9062">
        <v>0</v>
      </c>
      <c r="E9062">
        <v>100000</v>
      </c>
      <c r="F9062">
        <v>12000000</v>
      </c>
      <c r="G9062">
        <v>100000</v>
      </c>
      <c r="H9062">
        <v>-9800.7526457809217</v>
      </c>
      <c r="I9062">
        <v>-2.1793936485534403E-5</v>
      </c>
      <c r="J9062">
        <v>-1.195584764920792E-5</v>
      </c>
      <c r="K9062">
        <v>-1.4865181633459603E-3</v>
      </c>
      <c r="L9062">
        <v>-109.80075264578092</v>
      </c>
      <c r="M9062">
        <v>0</v>
      </c>
      <c r="O9062" t="s">
        <v>462</v>
      </c>
    </row>
    <row r="9063" spans="1:15" x14ac:dyDescent="0.15">
      <c r="A9063">
        <v>454</v>
      </c>
      <c r="B9063" t="s">
        <v>218</v>
      </c>
      <c r="C9063" t="s">
        <v>461</v>
      </c>
      <c r="D9063">
        <v>0</v>
      </c>
      <c r="E9063">
        <v>100000</v>
      </c>
      <c r="F9063">
        <v>12000000</v>
      </c>
      <c r="G9063">
        <v>12000000</v>
      </c>
      <c r="H9063">
        <v>6182717301.9863319</v>
      </c>
      <c r="I9063">
        <v>2.4882378680617672E-5</v>
      </c>
      <c r="J9063">
        <v>3.4720467516944157E-5</v>
      </c>
      <c r="K9063">
        <v>937.75671118406217</v>
      </c>
      <c r="L9063">
        <v>51422.644183219432</v>
      </c>
      <c r="M9063">
        <v>0</v>
      </c>
      <c r="O9063" t="s">
        <v>463</v>
      </c>
    </row>
    <row r="9064" spans="1:15" x14ac:dyDescent="0.15">
      <c r="A9064">
        <v>454</v>
      </c>
      <c r="B9064" t="s">
        <v>218</v>
      </c>
      <c r="C9064" t="s">
        <v>464</v>
      </c>
      <c r="D9064">
        <v>1</v>
      </c>
      <c r="E9064">
        <v>100000</v>
      </c>
      <c r="F9064">
        <v>12000000</v>
      </c>
      <c r="G9064">
        <v>6050000</v>
      </c>
      <c r="H9064">
        <v>-45913.72978467324</v>
      </c>
      <c r="I9064">
        <v>-1.3377241781542386E-5</v>
      </c>
      <c r="J9064">
        <v>-3.5391529452159E-6</v>
      </c>
      <c r="K9064">
        <v>-6.9639134603867872E-3</v>
      </c>
      <c r="L9064">
        <v>-100.75890462454005</v>
      </c>
      <c r="M9064">
        <v>0</v>
      </c>
    </row>
    <row r="9065" spans="1:15" x14ac:dyDescent="0.15">
      <c r="A9065">
        <v>454</v>
      </c>
      <c r="B9065" t="s">
        <v>218</v>
      </c>
      <c r="C9065" t="s">
        <v>464</v>
      </c>
      <c r="D9065">
        <v>2</v>
      </c>
      <c r="E9065">
        <v>6050000</v>
      </c>
      <c r="F9065">
        <v>12000000</v>
      </c>
      <c r="G9065">
        <v>9025000</v>
      </c>
      <c r="H9065">
        <v>-240677.16067897473</v>
      </c>
      <c r="I9065">
        <v>-8.9530875299581423E-6</v>
      </c>
      <c r="J9065">
        <v>8.8500130636834315E-7</v>
      </c>
      <c r="K9065">
        <v>-3.6504438361256386E-2</v>
      </c>
      <c r="L9065">
        <v>-102.66678294381136</v>
      </c>
      <c r="M9065">
        <v>0</v>
      </c>
    </row>
    <row r="9066" spans="1:15" x14ac:dyDescent="0.15">
      <c r="A9066">
        <v>454</v>
      </c>
      <c r="B9066" t="s">
        <v>218</v>
      </c>
      <c r="C9066" t="s">
        <v>464</v>
      </c>
      <c r="D9066">
        <v>3</v>
      </c>
      <c r="E9066">
        <v>9025000</v>
      </c>
      <c r="F9066">
        <v>12000000</v>
      </c>
      <c r="G9066">
        <v>10512500</v>
      </c>
      <c r="H9066">
        <v>-2736138.4314026004</v>
      </c>
      <c r="I9066">
        <v>-5.8046229571808538E-6</v>
      </c>
      <c r="J9066">
        <v>4.0334658791456312E-6</v>
      </c>
      <c r="K9066">
        <v>-0.41500072726147319</v>
      </c>
      <c r="L9066">
        <v>-126.02747616078574</v>
      </c>
      <c r="M9066">
        <v>0</v>
      </c>
    </row>
    <row r="9067" spans="1:15" x14ac:dyDescent="0.15">
      <c r="A9067">
        <v>454</v>
      </c>
      <c r="B9067" t="s">
        <v>218</v>
      </c>
      <c r="C9067" t="s">
        <v>464</v>
      </c>
      <c r="D9067">
        <v>4</v>
      </c>
      <c r="E9067">
        <v>10512500</v>
      </c>
      <c r="F9067">
        <v>12000000</v>
      </c>
      <c r="G9067">
        <v>11256250</v>
      </c>
      <c r="H9067">
        <v>-51512677.554344378</v>
      </c>
      <c r="I9067">
        <v>-1.2099054437666499E-6</v>
      </c>
      <c r="J9067">
        <v>8.6281833925598351E-6</v>
      </c>
      <c r="K9067">
        <v>-7.8131275826128386</v>
      </c>
      <c r="L9067">
        <v>-557.63622480261529</v>
      </c>
      <c r="M9067">
        <v>0</v>
      </c>
    </row>
    <row r="9068" spans="1:15" x14ac:dyDescent="0.15">
      <c r="A9068">
        <v>454</v>
      </c>
      <c r="B9068" t="s">
        <v>218</v>
      </c>
      <c r="C9068" t="s">
        <v>464</v>
      </c>
      <c r="D9068">
        <v>5</v>
      </c>
      <c r="E9068">
        <v>11256250</v>
      </c>
      <c r="F9068">
        <v>12000000</v>
      </c>
      <c r="G9068">
        <v>11628125</v>
      </c>
      <c r="H9068">
        <v>729878365.99836433</v>
      </c>
      <c r="I9068">
        <v>5.1481212892537502E-6</v>
      </c>
      <c r="J9068">
        <v>1.4986210125580235E-5</v>
      </c>
      <c r="K9068">
        <v>110.70348240621151</v>
      </c>
      <c r="L9068">
        <v>6176.8362569061164</v>
      </c>
      <c r="M9068">
        <v>0</v>
      </c>
    </row>
    <row r="9069" spans="1:15" x14ac:dyDescent="0.15">
      <c r="A9069">
        <v>454</v>
      </c>
      <c r="B9069" t="s">
        <v>218</v>
      </c>
      <c r="C9069" t="s">
        <v>464</v>
      </c>
      <c r="D9069">
        <v>6</v>
      </c>
      <c r="E9069">
        <v>11256250</v>
      </c>
      <c r="F9069">
        <v>11628125</v>
      </c>
      <c r="G9069">
        <v>11442187.5</v>
      </c>
      <c r="H9069">
        <v>50262010.388524152</v>
      </c>
      <c r="I9069">
        <v>6.8244851701751679E-7</v>
      </c>
      <c r="J9069">
        <v>1.0520537353344002E-5</v>
      </c>
      <c r="K9069">
        <v>7.6234340431995662</v>
      </c>
      <c r="L9069">
        <v>339.2692427783075</v>
      </c>
      <c r="M9069">
        <v>0</v>
      </c>
    </row>
    <row r="9070" spans="1:15" x14ac:dyDescent="0.15">
      <c r="A9070">
        <v>454</v>
      </c>
      <c r="B9070" t="s">
        <v>218</v>
      </c>
      <c r="C9070" t="s">
        <v>464</v>
      </c>
      <c r="D9070">
        <v>7</v>
      </c>
      <c r="E9070">
        <v>11256250</v>
      </c>
      <c r="F9070">
        <v>11442187.5</v>
      </c>
      <c r="G9070">
        <v>11349218.75</v>
      </c>
      <c r="H9070">
        <v>-18000135.216563765</v>
      </c>
      <c r="I9070">
        <v>-3.1379321325260398E-7</v>
      </c>
      <c r="J9070">
        <v>9.5242956230738811E-6</v>
      </c>
      <c r="K9070">
        <v>-2.7301503169375492</v>
      </c>
      <c r="L9070">
        <v>-258.60241672197714</v>
      </c>
      <c r="M9070">
        <v>0</v>
      </c>
    </row>
    <row r="9071" spans="1:15" x14ac:dyDescent="0.15">
      <c r="A9071">
        <v>454</v>
      </c>
      <c r="B9071" t="s">
        <v>218</v>
      </c>
      <c r="C9071" t="s">
        <v>464</v>
      </c>
      <c r="D9071">
        <v>8</v>
      </c>
      <c r="E9071">
        <v>11349218.75</v>
      </c>
      <c r="F9071">
        <v>11442187.5</v>
      </c>
      <c r="G9071">
        <v>11395703.125</v>
      </c>
      <c r="H9071">
        <v>11178269.340931529</v>
      </c>
      <c r="I9071">
        <v>1.7111778979349537E-7</v>
      </c>
      <c r="J9071">
        <v>1.000920662611998E-5</v>
      </c>
      <c r="K9071">
        <v>1.6954514628242594</v>
      </c>
      <c r="L9071">
        <v>-1.9080330689859983</v>
      </c>
      <c r="M9071">
        <v>0</v>
      </c>
    </row>
    <row r="9072" spans="1:15" x14ac:dyDescent="0.15">
      <c r="A9072">
        <v>454</v>
      </c>
      <c r="B9072" t="s">
        <v>218</v>
      </c>
      <c r="C9072" t="s">
        <v>464</v>
      </c>
      <c r="D9072">
        <v>9</v>
      </c>
      <c r="E9072">
        <v>11395703.125</v>
      </c>
      <c r="F9072">
        <v>11442187.5</v>
      </c>
      <c r="G9072">
        <v>11418945.3125</v>
      </c>
      <c r="H9072">
        <v>29400730.231936917</v>
      </c>
      <c r="I9072">
        <v>4.2338291013559483E-7</v>
      </c>
      <c r="J9072">
        <v>1.026147174646208E-5</v>
      </c>
      <c r="K9072">
        <v>4.4593227770341848</v>
      </c>
      <c r="L9072">
        <v>157.4732554306286</v>
      </c>
      <c r="M9072">
        <v>0</v>
      </c>
    </row>
    <row r="9073" spans="1:15" x14ac:dyDescent="0.15">
      <c r="A9073">
        <v>454</v>
      </c>
      <c r="B9073" t="s">
        <v>218</v>
      </c>
      <c r="C9073" t="s">
        <v>464</v>
      </c>
      <c r="D9073">
        <v>10</v>
      </c>
      <c r="E9073">
        <v>11395703.125</v>
      </c>
      <c r="F9073">
        <v>11418945.3125</v>
      </c>
      <c r="G9073">
        <v>11407324.21875</v>
      </c>
      <c r="H9073">
        <v>19969981.554701716</v>
      </c>
      <c r="I9073">
        <v>2.9641179634536524E-7</v>
      </c>
      <c r="J9073">
        <v>1.013450063267185E-5</v>
      </c>
      <c r="K9073">
        <v>3.0289245505575706</v>
      </c>
      <c r="L9073">
        <v>75.062803263515903</v>
      </c>
      <c r="M9073">
        <v>0</v>
      </c>
    </row>
    <row r="9074" spans="1:15" x14ac:dyDescent="0.15">
      <c r="A9074">
        <v>454</v>
      </c>
      <c r="B9074" t="s">
        <v>218</v>
      </c>
      <c r="C9074" t="s">
        <v>464</v>
      </c>
      <c r="D9074">
        <v>11</v>
      </c>
      <c r="E9074">
        <v>11395703.125</v>
      </c>
      <c r="F9074">
        <v>11407324.21875</v>
      </c>
      <c r="G9074">
        <v>11401513.671875</v>
      </c>
      <c r="H9074">
        <v>15495483.739731433</v>
      </c>
      <c r="I9074">
        <v>2.3355609862310577E-7</v>
      </c>
      <c r="J9074">
        <v>1.0071644934949591E-5</v>
      </c>
      <c r="K9074">
        <v>2.3502601138351036</v>
      </c>
      <c r="L9074">
        <v>35.907250437767289</v>
      </c>
      <c r="M9074">
        <v>0</v>
      </c>
    </row>
    <row r="9075" spans="1:15" x14ac:dyDescent="0.15">
      <c r="A9075">
        <v>454</v>
      </c>
      <c r="B9075" t="s">
        <v>218</v>
      </c>
      <c r="C9075" t="s">
        <v>464</v>
      </c>
      <c r="D9075">
        <v>12</v>
      </c>
      <c r="E9075">
        <v>11395703.125</v>
      </c>
      <c r="F9075">
        <v>11401513.671875</v>
      </c>
      <c r="G9075">
        <v>11398608.3984375</v>
      </c>
      <c r="H9075">
        <v>13317365.988976909</v>
      </c>
      <c r="I9075">
        <v>2.0228482913714954E-7</v>
      </c>
      <c r="J9075">
        <v>1.0040373665463635E-5</v>
      </c>
      <c r="K9075">
        <v>2.0198965473393531</v>
      </c>
      <c r="L9075">
        <v>16.833261776081617</v>
      </c>
      <c r="M9075">
        <v>0</v>
      </c>
    </row>
    <row r="9076" spans="1:15" x14ac:dyDescent="0.15">
      <c r="A9076">
        <v>454</v>
      </c>
      <c r="B9076" t="s">
        <v>218</v>
      </c>
      <c r="C9076" t="s">
        <v>464</v>
      </c>
      <c r="D9076">
        <v>13</v>
      </c>
      <c r="E9076">
        <v>11395703.125</v>
      </c>
      <c r="F9076">
        <v>11398608.3984375</v>
      </c>
      <c r="G9076">
        <v>11397155.76171875</v>
      </c>
      <c r="H9076">
        <v>12242947.547684906</v>
      </c>
      <c r="I9076">
        <v>1.8668812491420008E-7</v>
      </c>
      <c r="J9076">
        <v>1.0024776961240685E-5</v>
      </c>
      <c r="K9076">
        <v>1.8569353355081408</v>
      </c>
      <c r="L9076">
        <v>7.4210777113974116</v>
      </c>
      <c r="M9076">
        <v>0</v>
      </c>
    </row>
    <row r="9077" spans="1:15" x14ac:dyDescent="0.15">
      <c r="A9077">
        <v>454</v>
      </c>
      <c r="B9077" t="s">
        <v>218</v>
      </c>
      <c r="C9077" t="s">
        <v>464</v>
      </c>
      <c r="D9077">
        <v>14</v>
      </c>
      <c r="E9077">
        <v>11395703.125</v>
      </c>
      <c r="F9077">
        <v>11397155.76171875</v>
      </c>
      <c r="G9077">
        <v>11396429.443359375</v>
      </c>
      <c r="H9077">
        <v>11709381.250226175</v>
      </c>
      <c r="I9077">
        <v>1.7889948614020273E-7</v>
      </c>
      <c r="J9077">
        <v>1.0016988322466688E-5</v>
      </c>
      <c r="K9077">
        <v>1.7760072658804376</v>
      </c>
      <c r="L9077">
        <v>2.7460513700556923</v>
      </c>
      <c r="M9077">
        <v>0</v>
      </c>
    </row>
    <row r="9078" spans="1:15" x14ac:dyDescent="0.15">
      <c r="A9078">
        <v>454</v>
      </c>
      <c r="B9078" t="s">
        <v>218</v>
      </c>
      <c r="C9078" t="s">
        <v>464</v>
      </c>
      <c r="D9078">
        <v>15</v>
      </c>
      <c r="E9078">
        <v>11395703.125</v>
      </c>
      <c r="F9078">
        <v>11396429.443359375</v>
      </c>
      <c r="G9078">
        <v>11396066.284179688</v>
      </c>
      <c r="H9078">
        <v>11443539.069450948</v>
      </c>
      <c r="I9078">
        <v>1.7500806711477525E-7</v>
      </c>
      <c r="J9078">
        <v>1.001309690344126E-5</v>
      </c>
      <c r="K9078">
        <v>1.735685951325479</v>
      </c>
      <c r="L9078">
        <v>0.41657168436413738</v>
      </c>
      <c r="M9078">
        <v>0</v>
      </c>
    </row>
    <row r="9079" spans="1:15" x14ac:dyDescent="0.15">
      <c r="A9079">
        <v>454</v>
      </c>
      <c r="B9079" t="s">
        <v>218</v>
      </c>
      <c r="C9079" t="s">
        <v>465</v>
      </c>
      <c r="D9079">
        <v>15</v>
      </c>
      <c r="E9079">
        <v>11395703.125</v>
      </c>
      <c r="F9079">
        <v>11396429.443359375</v>
      </c>
      <c r="G9079">
        <v>11396066.284179688</v>
      </c>
      <c r="H9079">
        <v>11443539.069450948</v>
      </c>
      <c r="I9079">
        <v>1.7500806711477525E-7</v>
      </c>
      <c r="J9079">
        <v>1.001309690344126E-5</v>
      </c>
      <c r="K9079">
        <v>1.735685951325479</v>
      </c>
      <c r="L9079">
        <v>0.41657168436413738</v>
      </c>
      <c r="M9079">
        <v>0</v>
      </c>
      <c r="N9079" t="s">
        <v>466</v>
      </c>
      <c r="O9079" t="s">
        <v>467</v>
      </c>
    </row>
    <row r="9080" spans="1:15" x14ac:dyDescent="0.15">
      <c r="A9080">
        <v>455</v>
      </c>
      <c r="B9080" t="s">
        <v>219</v>
      </c>
      <c r="C9080" t="s">
        <v>461</v>
      </c>
      <c r="D9080">
        <v>0</v>
      </c>
      <c r="E9080">
        <v>100000</v>
      </c>
      <c r="F9080">
        <v>12000000</v>
      </c>
      <c r="G9080">
        <v>100000</v>
      </c>
      <c r="H9080">
        <v>-60926.141311011954</v>
      </c>
      <c r="I9080">
        <v>-9.9214610583826401E-6</v>
      </c>
      <c r="J9080">
        <v>-2.2875066374143456E-6</v>
      </c>
      <c r="K9080">
        <v>-1.2962073589756951E-2</v>
      </c>
      <c r="L9080">
        <v>-160.92614131101195</v>
      </c>
      <c r="M9080">
        <v>0</v>
      </c>
      <c r="O9080" t="s">
        <v>462</v>
      </c>
    </row>
    <row r="9081" spans="1:15" x14ac:dyDescent="0.15">
      <c r="A9081">
        <v>455</v>
      </c>
      <c r="B9081" t="s">
        <v>219</v>
      </c>
      <c r="C9081" t="s">
        <v>461</v>
      </c>
      <c r="D9081">
        <v>0</v>
      </c>
      <c r="E9081">
        <v>100000</v>
      </c>
      <c r="F9081">
        <v>12000000</v>
      </c>
      <c r="G9081">
        <v>12000000</v>
      </c>
      <c r="H9081">
        <v>8.0072001997948662E+18</v>
      </c>
      <c r="I9081">
        <v>536.87091436604567</v>
      </c>
      <c r="J9081">
        <v>536.87092200000006</v>
      </c>
      <c r="K9081">
        <v>1703536708616.3777</v>
      </c>
      <c r="L9081">
        <v>66726668331523.883</v>
      </c>
      <c r="M9081">
        <v>5</v>
      </c>
      <c r="O9081" t="s">
        <v>463</v>
      </c>
    </row>
    <row r="9082" spans="1:15" x14ac:dyDescent="0.15">
      <c r="A9082">
        <v>455</v>
      </c>
      <c r="B9082" t="s">
        <v>219</v>
      </c>
      <c r="C9082" t="s">
        <v>464</v>
      </c>
      <c r="D9082">
        <v>1</v>
      </c>
      <c r="E9082">
        <v>100000</v>
      </c>
      <c r="F9082">
        <v>12000000</v>
      </c>
      <c r="G9082">
        <v>6050000</v>
      </c>
      <c r="H9082">
        <v>17216434633.805546</v>
      </c>
      <c r="I9082">
        <v>3.9054534506386975E-5</v>
      </c>
      <c r="J9082">
        <v>4.6688488927355272E-5</v>
      </c>
      <c r="K9082">
        <v>3662.8069310585583</v>
      </c>
      <c r="L9082">
        <v>284469.16750091809</v>
      </c>
      <c r="M9082">
        <v>0</v>
      </c>
    </row>
    <row r="9083" spans="1:15" x14ac:dyDescent="0.15">
      <c r="A9083">
        <v>455</v>
      </c>
      <c r="B9083" t="s">
        <v>219</v>
      </c>
      <c r="C9083" t="s">
        <v>464</v>
      </c>
      <c r="D9083">
        <v>2</v>
      </c>
      <c r="E9083">
        <v>100000</v>
      </c>
      <c r="F9083">
        <v>6050000</v>
      </c>
      <c r="G9083">
        <v>3075000</v>
      </c>
      <c r="H9083">
        <v>-404381.65768295643</v>
      </c>
      <c r="I9083">
        <v>-6.3740225608280645E-6</v>
      </c>
      <c r="J9083">
        <v>1.2599318601402303E-6</v>
      </c>
      <c r="K9083">
        <v>-8.6032443421572805E-2</v>
      </c>
      <c r="L9083">
        <v>-113.15062301407988</v>
      </c>
      <c r="M9083">
        <v>0</v>
      </c>
    </row>
    <row r="9084" spans="1:15" x14ac:dyDescent="0.15">
      <c r="A9084">
        <v>455</v>
      </c>
      <c r="B9084" t="s">
        <v>219</v>
      </c>
      <c r="C9084" t="s">
        <v>464</v>
      </c>
      <c r="D9084">
        <v>3</v>
      </c>
      <c r="E9084">
        <v>3075000</v>
      </c>
      <c r="F9084">
        <v>6050000</v>
      </c>
      <c r="G9084">
        <v>4562500</v>
      </c>
      <c r="H9084">
        <v>-17381362.724496279</v>
      </c>
      <c r="I9084">
        <v>-3.0661898844743915E-6</v>
      </c>
      <c r="J9084">
        <v>4.567764536493903E-6</v>
      </c>
      <c r="K9084">
        <v>-3.6978954825825823</v>
      </c>
      <c r="L9084">
        <v>-480.9613747834801</v>
      </c>
      <c r="M9084">
        <v>0</v>
      </c>
    </row>
    <row r="9085" spans="1:15" x14ac:dyDescent="0.15">
      <c r="A9085">
        <v>455</v>
      </c>
      <c r="B9085" t="s">
        <v>219</v>
      </c>
      <c r="C9085" t="s">
        <v>464</v>
      </c>
      <c r="D9085">
        <v>4</v>
      </c>
      <c r="E9085">
        <v>4562500</v>
      </c>
      <c r="F9085">
        <v>6050000</v>
      </c>
      <c r="G9085">
        <v>5306250</v>
      </c>
      <c r="H9085">
        <v>241140983.2960656</v>
      </c>
      <c r="I9085">
        <v>1.9124409227220614E-6</v>
      </c>
      <c r="J9085">
        <v>9.5463953436903559E-6</v>
      </c>
      <c r="K9085">
        <v>51.302890741662793</v>
      </c>
      <c r="L9085">
        <v>4444.4708277232621</v>
      </c>
      <c r="M9085">
        <v>0</v>
      </c>
    </row>
    <row r="9086" spans="1:15" x14ac:dyDescent="0.15">
      <c r="A9086">
        <v>455</v>
      </c>
      <c r="B9086" t="s">
        <v>219</v>
      </c>
      <c r="C9086" t="s">
        <v>464</v>
      </c>
      <c r="D9086">
        <v>5</v>
      </c>
      <c r="E9086">
        <v>4562500</v>
      </c>
      <c r="F9086">
        <v>5306250</v>
      </c>
      <c r="G9086">
        <v>4934375</v>
      </c>
      <c r="H9086">
        <v>-49579597.659102678</v>
      </c>
      <c r="I9086">
        <v>-1.0767545206891322E-6</v>
      </c>
      <c r="J9086">
        <v>6.5571999002791623E-6</v>
      </c>
      <c r="K9086">
        <v>-10.548089532328142</v>
      </c>
      <c r="L9086">
        <v>-1104.7796865682619</v>
      </c>
      <c r="M9086">
        <v>0</v>
      </c>
    </row>
    <row r="9087" spans="1:15" x14ac:dyDescent="0.15">
      <c r="A9087">
        <v>455</v>
      </c>
      <c r="B9087" t="s">
        <v>219</v>
      </c>
      <c r="C9087" t="s">
        <v>464</v>
      </c>
      <c r="D9087">
        <v>6</v>
      </c>
      <c r="E9087">
        <v>4934375</v>
      </c>
      <c r="F9087">
        <v>5306250</v>
      </c>
      <c r="G9087">
        <v>5120312.5</v>
      </c>
      <c r="H9087">
        <v>21786573.676778242</v>
      </c>
      <c r="I9087">
        <v>2.6500145992102583E-7</v>
      </c>
      <c r="J9087">
        <v>7.8989558808893204E-6</v>
      </c>
      <c r="K9087">
        <v>4.635106789801239</v>
      </c>
      <c r="L9087">
        <v>325.4930470899626</v>
      </c>
      <c r="M9087">
        <v>0</v>
      </c>
    </row>
    <row r="9088" spans="1:15" x14ac:dyDescent="0.15">
      <c r="A9088">
        <v>455</v>
      </c>
      <c r="B9088" t="s">
        <v>219</v>
      </c>
      <c r="C9088" t="s">
        <v>464</v>
      </c>
      <c r="D9088">
        <v>7</v>
      </c>
      <c r="E9088">
        <v>4934375</v>
      </c>
      <c r="F9088">
        <v>5120312.5</v>
      </c>
      <c r="G9088">
        <v>5027343.75</v>
      </c>
      <c r="H9088">
        <v>-27778645.604611054</v>
      </c>
      <c r="I9088">
        <v>-4.4009537617199045E-7</v>
      </c>
      <c r="J9088">
        <v>7.1938590447963041E-6</v>
      </c>
      <c r="K9088">
        <v>-5.9099237339304</v>
      </c>
      <c r="L9088">
        <v>-652.55114800158742</v>
      </c>
      <c r="M9088">
        <v>0</v>
      </c>
    </row>
    <row r="9089" spans="1:15" x14ac:dyDescent="0.15">
      <c r="A9089">
        <v>455</v>
      </c>
      <c r="B9089" t="s">
        <v>219</v>
      </c>
      <c r="C9089" t="s">
        <v>464</v>
      </c>
      <c r="D9089">
        <v>8</v>
      </c>
      <c r="E9089">
        <v>5027343.75</v>
      </c>
      <c r="F9089">
        <v>5120312.5</v>
      </c>
      <c r="G9089">
        <v>5073828.125</v>
      </c>
      <c r="H9089">
        <v>-6981418.3230778547</v>
      </c>
      <c r="I9089">
        <v>-9.6393239040063151E-8</v>
      </c>
      <c r="J9089">
        <v>7.5375611819282314E-6</v>
      </c>
      <c r="K9089">
        <v>-1.4853009909599619</v>
      </c>
      <c r="L9089">
        <v>-237.59666569465938</v>
      </c>
      <c r="M9089">
        <v>0</v>
      </c>
    </row>
    <row r="9090" spans="1:15" x14ac:dyDescent="0.15">
      <c r="A9090">
        <v>455</v>
      </c>
      <c r="B9090" t="s">
        <v>219</v>
      </c>
      <c r="C9090" t="s">
        <v>464</v>
      </c>
      <c r="D9090">
        <v>9</v>
      </c>
      <c r="E9090">
        <v>5073828.125</v>
      </c>
      <c r="F9090">
        <v>5120312.5</v>
      </c>
      <c r="G9090">
        <v>5097070.3125</v>
      </c>
      <c r="H9090">
        <v>6333381.3150876407</v>
      </c>
      <c r="I9090">
        <v>8.1975952176463463E-8</v>
      </c>
      <c r="J9090">
        <v>7.715930373144758E-6</v>
      </c>
      <c r="K9090">
        <v>1.3474307236870722</v>
      </c>
      <c r="L9090">
        <v>24.255325643747252</v>
      </c>
      <c r="M9090">
        <v>0</v>
      </c>
    </row>
    <row r="9091" spans="1:15" x14ac:dyDescent="0.15">
      <c r="A9091">
        <v>455</v>
      </c>
      <c r="B9091" t="s">
        <v>219</v>
      </c>
      <c r="C9091" t="s">
        <v>464</v>
      </c>
      <c r="D9091">
        <v>10</v>
      </c>
      <c r="E9091">
        <v>5073828.125</v>
      </c>
      <c r="F9091">
        <v>5097070.3125</v>
      </c>
      <c r="G9091">
        <v>5085449.21875</v>
      </c>
      <c r="H9091">
        <v>-582392.90001119475</v>
      </c>
      <c r="I9091">
        <v>-7.7831449217031405E-9</v>
      </c>
      <c r="J9091">
        <v>7.6261712760465914E-6</v>
      </c>
      <c r="K9091">
        <v>-0.12390444340732668</v>
      </c>
      <c r="L9091">
        <v>-111.45214267136751</v>
      </c>
      <c r="M9091">
        <v>0</v>
      </c>
    </row>
    <row r="9092" spans="1:15" x14ac:dyDescent="0.15">
      <c r="A9092">
        <v>455</v>
      </c>
      <c r="B9092" t="s">
        <v>219</v>
      </c>
      <c r="C9092" t="s">
        <v>464</v>
      </c>
      <c r="D9092">
        <v>11</v>
      </c>
      <c r="E9092">
        <v>5085449.21875</v>
      </c>
      <c r="F9092">
        <v>5097070.3125</v>
      </c>
      <c r="G9092">
        <v>5091259.765625</v>
      </c>
      <c r="H9092">
        <v>2809785.084472829</v>
      </c>
      <c r="I9092">
        <v>3.6951688558396206E-8</v>
      </c>
      <c r="J9092">
        <v>7.6709061095266907E-6</v>
      </c>
      <c r="K9092">
        <v>0.59778348427517269</v>
      </c>
      <c r="L9092">
        <v>-44.811594500759057</v>
      </c>
      <c r="M9092">
        <v>0</v>
      </c>
    </row>
    <row r="9093" spans="1:15" x14ac:dyDescent="0.15">
      <c r="A9093">
        <v>455</v>
      </c>
      <c r="B9093" t="s">
        <v>219</v>
      </c>
      <c r="C9093" t="s">
        <v>464</v>
      </c>
      <c r="D9093">
        <v>12</v>
      </c>
      <c r="E9093">
        <v>5091259.765625</v>
      </c>
      <c r="F9093">
        <v>5097070.3125</v>
      </c>
      <c r="G9093">
        <v>5094165.0390625</v>
      </c>
      <c r="H9093">
        <v>4555005.3765389072</v>
      </c>
      <c r="I9093">
        <v>5.9427378190217992E-8</v>
      </c>
      <c r="J9093">
        <v>7.6933817991585125E-6</v>
      </c>
      <c r="K9093">
        <v>0.96908016201190839</v>
      </c>
      <c r="L9093">
        <v>-10.583867196866802</v>
      </c>
      <c r="M9093">
        <v>0</v>
      </c>
    </row>
    <row r="9094" spans="1:15" x14ac:dyDescent="0.15">
      <c r="A9094">
        <v>455</v>
      </c>
      <c r="B9094" t="s">
        <v>219</v>
      </c>
      <c r="C9094" t="s">
        <v>464</v>
      </c>
      <c r="D9094">
        <v>13</v>
      </c>
      <c r="E9094">
        <v>5094165.0390625</v>
      </c>
      <c r="F9094">
        <v>5097070.3125</v>
      </c>
      <c r="G9094">
        <v>5095617.67578125</v>
      </c>
      <c r="H9094">
        <v>5440049.5583652668</v>
      </c>
      <c r="I9094">
        <v>7.0692770563033649E-8</v>
      </c>
      <c r="J9094">
        <v>7.7046471915313282E-6</v>
      </c>
      <c r="K9094">
        <v>1.1573738495516774</v>
      </c>
      <c r="L9094">
        <v>6.7593745154989309</v>
      </c>
      <c r="M9094">
        <v>0</v>
      </c>
    </row>
    <row r="9095" spans="1:15" x14ac:dyDescent="0.15">
      <c r="A9095">
        <v>455</v>
      </c>
      <c r="B9095" t="s">
        <v>219</v>
      </c>
      <c r="C9095" t="s">
        <v>464</v>
      </c>
      <c r="D9095">
        <v>14</v>
      </c>
      <c r="E9095">
        <v>5094165.0390625</v>
      </c>
      <c r="F9095">
        <v>5095617.67578125</v>
      </c>
      <c r="G9095">
        <v>5094891.357421875</v>
      </c>
      <c r="H9095">
        <v>4996504.5525971102</v>
      </c>
      <c r="I9095">
        <v>6.5057991198425296E-8</v>
      </c>
      <c r="J9095">
        <v>7.6990124121667198E-6</v>
      </c>
      <c r="K9095">
        <v>1.063009380024754</v>
      </c>
      <c r="L9095">
        <v>-1.9310873956407715</v>
      </c>
      <c r="M9095">
        <v>0</v>
      </c>
    </row>
    <row r="9096" spans="1:15" x14ac:dyDescent="0.15">
      <c r="A9096">
        <v>455</v>
      </c>
      <c r="B9096" t="s">
        <v>219</v>
      </c>
      <c r="C9096" t="s">
        <v>464</v>
      </c>
      <c r="D9096">
        <v>15</v>
      </c>
      <c r="E9096">
        <v>5094891.357421875</v>
      </c>
      <c r="F9096">
        <v>5095617.67578125</v>
      </c>
      <c r="G9096">
        <v>5095254.5166015625</v>
      </c>
      <c r="H9096">
        <v>5217988.3102358105</v>
      </c>
      <c r="I9096">
        <v>6.7874443610231713E-8</v>
      </c>
      <c r="J9096">
        <v>7.7018288645785262E-6</v>
      </c>
      <c r="K9096">
        <v>1.1101301840617863</v>
      </c>
      <c r="L9096">
        <v>2.4087863174322655</v>
      </c>
      <c r="M9096">
        <v>0</v>
      </c>
    </row>
    <row r="9097" spans="1:15" x14ac:dyDescent="0.15">
      <c r="A9097">
        <v>455</v>
      </c>
      <c r="B9097" t="s">
        <v>219</v>
      </c>
      <c r="C9097" t="s">
        <v>464</v>
      </c>
      <c r="D9097">
        <v>16</v>
      </c>
      <c r="E9097">
        <v>5094891.357421875</v>
      </c>
      <c r="F9097">
        <v>5095254.5166015625</v>
      </c>
      <c r="G9097">
        <v>5095072.9370117188</v>
      </c>
      <c r="H9097">
        <v>5107196.1255988926</v>
      </c>
      <c r="I9097">
        <v>6.6466260651492981E-8</v>
      </c>
      <c r="J9097">
        <v>7.7004206816197875E-6</v>
      </c>
      <c r="K9097">
        <v>1.0865590794500108</v>
      </c>
      <c r="L9097">
        <v>0.23793945125119484</v>
      </c>
      <c r="M9097">
        <v>0</v>
      </c>
    </row>
    <row r="9098" spans="1:15" x14ac:dyDescent="0.15">
      <c r="A9098">
        <v>455</v>
      </c>
      <c r="B9098" t="s">
        <v>219</v>
      </c>
      <c r="C9098" t="s">
        <v>465</v>
      </c>
      <c r="D9098">
        <v>16</v>
      </c>
      <c r="E9098">
        <v>5094891.357421875</v>
      </c>
      <c r="F9098">
        <v>5095254.5166015625</v>
      </c>
      <c r="G9098">
        <v>5095072.9370117188</v>
      </c>
      <c r="H9098">
        <v>5107196.1255988926</v>
      </c>
      <c r="I9098">
        <v>6.6466260651492981E-8</v>
      </c>
      <c r="J9098">
        <v>7.7004206816197875E-6</v>
      </c>
      <c r="K9098">
        <v>1.0865590794500108</v>
      </c>
      <c r="L9098">
        <v>0.23793945125119484</v>
      </c>
      <c r="M9098">
        <v>0</v>
      </c>
      <c r="N9098" t="s">
        <v>466</v>
      </c>
      <c r="O9098" t="s">
        <v>467</v>
      </c>
    </row>
    <row r="9099" spans="1:15" x14ac:dyDescent="0.15">
      <c r="A9099">
        <v>456</v>
      </c>
      <c r="B9099" t="s">
        <v>220</v>
      </c>
      <c r="C9099" t="s">
        <v>461</v>
      </c>
      <c r="D9099">
        <v>0</v>
      </c>
      <c r="E9099">
        <v>100000</v>
      </c>
      <c r="F9099">
        <v>12000000</v>
      </c>
      <c r="G9099">
        <v>100000</v>
      </c>
      <c r="H9099">
        <v>-47332.937428686368</v>
      </c>
      <c r="I9099">
        <v>-1.0165233938978571E-5</v>
      </c>
      <c r="J9099">
        <v>-2.9285850565757255E-6</v>
      </c>
      <c r="K9099">
        <v>-9.3195439083423263E-3</v>
      </c>
      <c r="L9099">
        <v>-147.33293742868636</v>
      </c>
      <c r="M9099">
        <v>0</v>
      </c>
      <c r="O9099" t="s">
        <v>462</v>
      </c>
    </row>
    <row r="9100" spans="1:15" x14ac:dyDescent="0.15">
      <c r="A9100">
        <v>456</v>
      </c>
      <c r="B9100" t="s">
        <v>220</v>
      </c>
      <c r="C9100" t="s">
        <v>461</v>
      </c>
      <c r="D9100">
        <v>0</v>
      </c>
      <c r="E9100">
        <v>100000</v>
      </c>
      <c r="F9100">
        <v>12000000</v>
      </c>
      <c r="G9100">
        <v>12000000</v>
      </c>
      <c r="H9100">
        <v>1.0998767506409694E+17</v>
      </c>
      <c r="I9100">
        <v>11.564423679780401</v>
      </c>
      <c r="J9100">
        <v>11.564430916429282</v>
      </c>
      <c r="K9100">
        <v>21655849453.262794</v>
      </c>
      <c r="L9100">
        <v>916563958767.47449</v>
      </c>
      <c r="M9100">
        <v>0</v>
      </c>
      <c r="O9100" t="s">
        <v>463</v>
      </c>
    </row>
    <row r="9101" spans="1:15" x14ac:dyDescent="0.15">
      <c r="A9101">
        <v>456</v>
      </c>
      <c r="B9101" t="s">
        <v>220</v>
      </c>
      <c r="C9101" t="s">
        <v>464</v>
      </c>
      <c r="D9101">
        <v>1</v>
      </c>
      <c r="E9101">
        <v>100000</v>
      </c>
      <c r="F9101">
        <v>12000000</v>
      </c>
      <c r="G9101">
        <v>6050000</v>
      </c>
      <c r="H9101">
        <v>92624166.549514309</v>
      </c>
      <c r="I9101">
        <v>8.8676338698560551E-7</v>
      </c>
      <c r="J9101">
        <v>8.1234122693884514E-6</v>
      </c>
      <c r="K9101">
        <v>18.237088886198205</v>
      </c>
      <c r="L9101">
        <v>1430.9779594961042</v>
      </c>
      <c r="M9101">
        <v>0</v>
      </c>
    </row>
    <row r="9102" spans="1:15" x14ac:dyDescent="0.15">
      <c r="A9102">
        <v>456</v>
      </c>
      <c r="B9102" t="s">
        <v>220</v>
      </c>
      <c r="C9102" t="s">
        <v>464</v>
      </c>
      <c r="D9102">
        <v>2</v>
      </c>
      <c r="E9102">
        <v>100000</v>
      </c>
      <c r="F9102">
        <v>6050000</v>
      </c>
      <c r="G9102">
        <v>3075000</v>
      </c>
      <c r="H9102">
        <v>-219262.72704668468</v>
      </c>
      <c r="I9102">
        <v>-6.9006831647555959E-6</v>
      </c>
      <c r="J9102">
        <v>3.3596571764724999E-7</v>
      </c>
      <c r="K9102">
        <v>-4.317138811114702E-2</v>
      </c>
      <c r="L9102">
        <v>-107.13049518851007</v>
      </c>
      <c r="M9102">
        <v>0</v>
      </c>
    </row>
    <row r="9103" spans="1:15" x14ac:dyDescent="0.15">
      <c r="A9103">
        <v>456</v>
      </c>
      <c r="B9103" t="s">
        <v>220</v>
      </c>
      <c r="C9103" t="s">
        <v>464</v>
      </c>
      <c r="D9103">
        <v>3</v>
      </c>
      <c r="E9103">
        <v>3075000</v>
      </c>
      <c r="F9103">
        <v>6050000</v>
      </c>
      <c r="G9103">
        <v>4562500</v>
      </c>
      <c r="H9103">
        <v>-1026519.8023093437</v>
      </c>
      <c r="I9103">
        <v>-5.0824934762979393E-6</v>
      </c>
      <c r="J9103">
        <v>2.1541554061049062E-6</v>
      </c>
      <c r="K9103">
        <v>-0.2021149941268354</v>
      </c>
      <c r="L9103">
        <v>-122.4990641602048</v>
      </c>
      <c r="M9103">
        <v>0</v>
      </c>
    </row>
    <row r="9104" spans="1:15" x14ac:dyDescent="0.15">
      <c r="A9104">
        <v>456</v>
      </c>
      <c r="B9104" t="s">
        <v>220</v>
      </c>
      <c r="C9104" t="s">
        <v>464</v>
      </c>
      <c r="D9104">
        <v>4</v>
      </c>
      <c r="E9104">
        <v>4562500</v>
      </c>
      <c r="F9104">
        <v>6050000</v>
      </c>
      <c r="G9104">
        <v>5306250</v>
      </c>
      <c r="H9104">
        <v>-12001830.933743838</v>
      </c>
      <c r="I9104">
        <v>-3.1814666516001154E-6</v>
      </c>
      <c r="J9104">
        <v>4.0551822308027304E-6</v>
      </c>
      <c r="K9104">
        <v>-2.3630815335736726</v>
      </c>
      <c r="L9104">
        <v>-326.18291512355881</v>
      </c>
      <c r="M9104">
        <v>0</v>
      </c>
    </row>
    <row r="9105" spans="1:15" x14ac:dyDescent="0.15">
      <c r="A9105">
        <v>456</v>
      </c>
      <c r="B9105" t="s">
        <v>220</v>
      </c>
      <c r="C9105" t="s">
        <v>464</v>
      </c>
      <c r="D9105">
        <v>5</v>
      </c>
      <c r="E9105">
        <v>5306250</v>
      </c>
      <c r="F9105">
        <v>6050000</v>
      </c>
      <c r="G9105">
        <v>5678125</v>
      </c>
      <c r="H9105">
        <v>-50259347.680337504</v>
      </c>
      <c r="I9105">
        <v>-1.534460497928573E-6</v>
      </c>
      <c r="J9105">
        <v>5.7021883844742728E-6</v>
      </c>
      <c r="K9105">
        <v>-9.8957348298370285</v>
      </c>
      <c r="L9105">
        <v>-985.13986008299401</v>
      </c>
      <c r="M9105">
        <v>0</v>
      </c>
    </row>
    <row r="9106" spans="1:15" x14ac:dyDescent="0.15">
      <c r="A9106">
        <v>456</v>
      </c>
      <c r="B9106" t="s">
        <v>220</v>
      </c>
      <c r="C9106" t="s">
        <v>464</v>
      </c>
      <c r="D9106">
        <v>6</v>
      </c>
      <c r="E9106">
        <v>5678125</v>
      </c>
      <c r="F9106">
        <v>6050000</v>
      </c>
      <c r="G9106">
        <v>5864062.5</v>
      </c>
      <c r="H9106">
        <v>-28493737.820435926</v>
      </c>
      <c r="I9106">
        <v>-4.4094979158482392E-7</v>
      </c>
      <c r="J9106">
        <v>6.7956990908180219E-6</v>
      </c>
      <c r="K9106">
        <v>-5.6102294756253572</v>
      </c>
      <c r="L9106">
        <v>-585.90440194721532</v>
      </c>
      <c r="M9106">
        <v>0</v>
      </c>
    </row>
    <row r="9107" spans="1:15" x14ac:dyDescent="0.15">
      <c r="A9107">
        <v>456</v>
      </c>
      <c r="B9107" t="s">
        <v>220</v>
      </c>
      <c r="C9107" t="s">
        <v>464</v>
      </c>
      <c r="D9107">
        <v>7</v>
      </c>
      <c r="E9107">
        <v>5864062.5</v>
      </c>
      <c r="F9107">
        <v>6050000</v>
      </c>
      <c r="G9107">
        <v>5957031.25</v>
      </c>
      <c r="H9107">
        <v>15933657.339513665</v>
      </c>
      <c r="I9107">
        <v>1.90599115612862E-7</v>
      </c>
      <c r="J9107">
        <v>7.4272479980157079E-6</v>
      </c>
      <c r="K9107">
        <v>3.1372322797376775</v>
      </c>
      <c r="L9107">
        <v>167.47647730593431</v>
      </c>
      <c r="M9107">
        <v>0</v>
      </c>
    </row>
    <row r="9108" spans="1:15" x14ac:dyDescent="0.15">
      <c r="A9108">
        <v>456</v>
      </c>
      <c r="B9108" t="s">
        <v>220</v>
      </c>
      <c r="C9108" t="s">
        <v>464</v>
      </c>
      <c r="D9108">
        <v>8</v>
      </c>
      <c r="E9108">
        <v>5864062.5</v>
      </c>
      <c r="F9108">
        <v>5957031.25</v>
      </c>
      <c r="G9108">
        <v>5910546.875</v>
      </c>
      <c r="H9108">
        <v>-9805077.5873278603</v>
      </c>
      <c r="I9108">
        <v>-1.3272995983489196E-7</v>
      </c>
      <c r="J9108">
        <v>7.1039189225679539E-6</v>
      </c>
      <c r="K9108">
        <v>-1.9305552552591974</v>
      </c>
      <c r="L9108">
        <v>-265.89120761059627</v>
      </c>
      <c r="M9108">
        <v>0</v>
      </c>
    </row>
    <row r="9109" spans="1:15" x14ac:dyDescent="0.15">
      <c r="A9109">
        <v>456</v>
      </c>
      <c r="B9109" t="s">
        <v>220</v>
      </c>
      <c r="C9109" t="s">
        <v>464</v>
      </c>
      <c r="D9109">
        <v>9</v>
      </c>
      <c r="E9109">
        <v>5910546.875</v>
      </c>
      <c r="F9109">
        <v>5957031.25</v>
      </c>
      <c r="G9109">
        <v>5933789.0625</v>
      </c>
      <c r="H9109">
        <v>2120965.2038489277</v>
      </c>
      <c r="I9109">
        <v>2.695834395465282E-8</v>
      </c>
      <c r="J9109">
        <v>7.2636072263574987E-6</v>
      </c>
      <c r="K9109">
        <v>0.41760409176204577</v>
      </c>
      <c r="L9109">
        <v>-64.256140865322038</v>
      </c>
      <c r="M9109">
        <v>0</v>
      </c>
    </row>
    <row r="9110" spans="1:15" x14ac:dyDescent="0.15">
      <c r="A9110">
        <v>456</v>
      </c>
      <c r="B9110" t="s">
        <v>220</v>
      </c>
      <c r="C9110" t="s">
        <v>464</v>
      </c>
      <c r="D9110">
        <v>10</v>
      </c>
      <c r="E9110">
        <v>5933789.0625</v>
      </c>
      <c r="F9110">
        <v>5957031.25</v>
      </c>
      <c r="G9110">
        <v>5945410.15625</v>
      </c>
      <c r="H9110">
        <v>8783747.8186701331</v>
      </c>
      <c r="I9110">
        <v>1.0827834326708747E-7</v>
      </c>
      <c r="J9110">
        <v>7.3449272256699333E-6</v>
      </c>
      <c r="K9110">
        <v>1.729462144605681</v>
      </c>
      <c r="L9110">
        <v>47.739980721706544</v>
      </c>
      <c r="M9110">
        <v>0</v>
      </c>
    </row>
    <row r="9111" spans="1:15" x14ac:dyDescent="0.15">
      <c r="A9111">
        <v>456</v>
      </c>
      <c r="B9111" t="s">
        <v>220</v>
      </c>
      <c r="C9111" t="s">
        <v>464</v>
      </c>
      <c r="D9111">
        <v>11</v>
      </c>
      <c r="E9111">
        <v>5933789.0625</v>
      </c>
      <c r="F9111">
        <v>5945410.15625</v>
      </c>
      <c r="G9111">
        <v>5939599.609375</v>
      </c>
      <c r="H9111">
        <v>5392441.9199547181</v>
      </c>
      <c r="I9111">
        <v>6.7494038464377728E-8</v>
      </c>
      <c r="J9111">
        <v>7.3041429208672236E-6</v>
      </c>
      <c r="K9111">
        <v>1.0617363294200801</v>
      </c>
      <c r="L9111">
        <v>-9.2120298573098118</v>
      </c>
      <c r="M9111">
        <v>0</v>
      </c>
    </row>
    <row r="9112" spans="1:15" x14ac:dyDescent="0.15">
      <c r="A9112">
        <v>456</v>
      </c>
      <c r="B9112" t="s">
        <v>220</v>
      </c>
      <c r="C9112" t="s">
        <v>464</v>
      </c>
      <c r="D9112">
        <v>12</v>
      </c>
      <c r="E9112">
        <v>5939599.609375</v>
      </c>
      <c r="F9112">
        <v>5945410.15625</v>
      </c>
      <c r="G9112">
        <v>5942504.8828125</v>
      </c>
      <c r="H9112">
        <v>7072994.8236876139</v>
      </c>
      <c r="I9112">
        <v>8.7855015915506683E-8</v>
      </c>
      <c r="J9112">
        <v>7.3245038983183525E-6</v>
      </c>
      <c r="K9112">
        <v>1.392626137394239</v>
      </c>
      <c r="L9112">
        <v>19.023794900780455</v>
      </c>
      <c r="M9112">
        <v>0</v>
      </c>
    </row>
    <row r="9113" spans="1:15" x14ac:dyDescent="0.15">
      <c r="A9113">
        <v>456</v>
      </c>
      <c r="B9113" t="s">
        <v>220</v>
      </c>
      <c r="C9113" t="s">
        <v>464</v>
      </c>
      <c r="D9113">
        <v>13</v>
      </c>
      <c r="E9113">
        <v>5939599.609375</v>
      </c>
      <c r="F9113">
        <v>5942504.8828125</v>
      </c>
      <c r="G9113">
        <v>5941052.24609375</v>
      </c>
      <c r="H9113">
        <v>6228958.5751730232</v>
      </c>
      <c r="I9113">
        <v>7.7666745810454761E-8</v>
      </c>
      <c r="J9113">
        <v>7.3143156282133006E-6</v>
      </c>
      <c r="K9113">
        <v>1.2264409541882415</v>
      </c>
      <c r="L9113">
        <v>4.8460494396185787</v>
      </c>
      <c r="M9113">
        <v>0</v>
      </c>
    </row>
    <row r="9114" spans="1:15" x14ac:dyDescent="0.15">
      <c r="A9114">
        <v>456</v>
      </c>
      <c r="B9114" t="s">
        <v>220</v>
      </c>
      <c r="C9114" t="s">
        <v>464</v>
      </c>
      <c r="D9114">
        <v>14</v>
      </c>
      <c r="E9114">
        <v>5939599.609375</v>
      </c>
      <c r="F9114">
        <v>5941052.24609375</v>
      </c>
      <c r="G9114">
        <v>5940325.927734375</v>
      </c>
      <c r="H9114">
        <v>5809762.1967337541</v>
      </c>
      <c r="I9114">
        <v>7.2578448335140987E-8</v>
      </c>
      <c r="J9114">
        <v>7.3092273307379869E-6</v>
      </c>
      <c r="K9114">
        <v>1.1439039457684943</v>
      </c>
      <c r="L9114">
        <v>-2.197922009481684</v>
      </c>
      <c r="M9114">
        <v>0</v>
      </c>
    </row>
    <row r="9115" spans="1:15" x14ac:dyDescent="0.15">
      <c r="A9115">
        <v>456</v>
      </c>
      <c r="B9115" t="s">
        <v>220</v>
      </c>
      <c r="C9115" t="s">
        <v>464</v>
      </c>
      <c r="D9115">
        <v>15</v>
      </c>
      <c r="E9115">
        <v>5940325.927734375</v>
      </c>
      <c r="F9115">
        <v>5941052.24609375</v>
      </c>
      <c r="G9115">
        <v>5940689.0869140625</v>
      </c>
      <c r="H9115">
        <v>6019125.636099264</v>
      </c>
      <c r="I9115">
        <v>7.512211092936061E-8</v>
      </c>
      <c r="J9115">
        <v>7.3117709933322065E-6</v>
      </c>
      <c r="K9115">
        <v>1.1851262292768472</v>
      </c>
      <c r="L9115">
        <v>1.3203274576004786</v>
      </c>
      <c r="M9115">
        <v>0</v>
      </c>
    </row>
    <row r="9116" spans="1:15" x14ac:dyDescent="0.15">
      <c r="A9116">
        <v>456</v>
      </c>
      <c r="B9116" t="s">
        <v>220</v>
      </c>
      <c r="C9116" t="s">
        <v>464</v>
      </c>
      <c r="D9116">
        <v>16</v>
      </c>
      <c r="E9116">
        <v>5940325.927734375</v>
      </c>
      <c r="F9116">
        <v>5940689.0869140625</v>
      </c>
      <c r="G9116">
        <v>5940507.5073242188</v>
      </c>
      <c r="H9116">
        <v>5914385.2586144237</v>
      </c>
      <c r="I9116">
        <v>7.3850158120607414E-8</v>
      </c>
      <c r="J9116">
        <v>7.3104990405234533E-6</v>
      </c>
      <c r="K9116">
        <v>1.164503538187434</v>
      </c>
      <c r="L9116">
        <v>-0.43973092665211194</v>
      </c>
      <c r="M9116">
        <v>0</v>
      </c>
    </row>
    <row r="9117" spans="1:15" x14ac:dyDescent="0.15">
      <c r="A9117">
        <v>456</v>
      </c>
      <c r="B9117" t="s">
        <v>220</v>
      </c>
      <c r="C9117" t="s">
        <v>465</v>
      </c>
      <c r="D9117">
        <v>16</v>
      </c>
      <c r="E9117">
        <v>5940325.927734375</v>
      </c>
      <c r="F9117">
        <v>5940689.0869140625</v>
      </c>
      <c r="G9117">
        <v>5940507.5073242188</v>
      </c>
      <c r="H9117">
        <v>5914385.2586144237</v>
      </c>
      <c r="I9117">
        <v>7.3850158120607414E-8</v>
      </c>
      <c r="J9117">
        <v>7.3104990405234533E-6</v>
      </c>
      <c r="K9117">
        <v>1.164503538187434</v>
      </c>
      <c r="L9117">
        <v>-0.43973092665211194</v>
      </c>
      <c r="M9117">
        <v>0</v>
      </c>
      <c r="N9117" t="s">
        <v>466</v>
      </c>
      <c r="O9117" t="s">
        <v>467</v>
      </c>
    </row>
    <row r="9118" spans="1:15" x14ac:dyDescent="0.15">
      <c r="A9118">
        <v>457</v>
      </c>
      <c r="B9118" t="s">
        <v>203</v>
      </c>
      <c r="C9118" t="s">
        <v>461</v>
      </c>
      <c r="D9118">
        <v>0</v>
      </c>
      <c r="E9118">
        <v>100000</v>
      </c>
      <c r="F9118">
        <v>12000000</v>
      </c>
      <c r="G9118">
        <v>100000</v>
      </c>
      <c r="H9118">
        <v>-31878.225430544437</v>
      </c>
      <c r="I9118">
        <v>-2.4774059020764543E-5</v>
      </c>
      <c r="J9118">
        <v>-6.9627041116715324E-6</v>
      </c>
      <c r="K9118">
        <v>-9.9072025799892445E-3</v>
      </c>
      <c r="L9118">
        <v>-131.87822543054443</v>
      </c>
      <c r="M9118">
        <v>0</v>
      </c>
      <c r="O9118" t="s">
        <v>462</v>
      </c>
    </row>
    <row r="9119" spans="1:15" x14ac:dyDescent="0.15">
      <c r="A9119">
        <v>457</v>
      </c>
      <c r="B9119" t="s">
        <v>203</v>
      </c>
      <c r="C9119" t="s">
        <v>461</v>
      </c>
      <c r="D9119">
        <v>0</v>
      </c>
      <c r="E9119">
        <v>100000</v>
      </c>
      <c r="F9119">
        <v>12000000</v>
      </c>
      <c r="G9119">
        <v>12000000</v>
      </c>
      <c r="H9119">
        <v>2.1360292768962519E+18</v>
      </c>
      <c r="I9119">
        <v>536.87090418864511</v>
      </c>
      <c r="J9119">
        <v>536.87092200000006</v>
      </c>
      <c r="K9119">
        <v>663841053797.2561</v>
      </c>
      <c r="L9119">
        <v>17800243974035.434</v>
      </c>
      <c r="M9119">
        <v>5</v>
      </c>
      <c r="O9119" t="s">
        <v>463</v>
      </c>
    </row>
    <row r="9120" spans="1:15" x14ac:dyDescent="0.15">
      <c r="A9120">
        <v>457</v>
      </c>
      <c r="B9120" t="s">
        <v>203</v>
      </c>
      <c r="C9120" t="s">
        <v>464</v>
      </c>
      <c r="D9120">
        <v>1</v>
      </c>
      <c r="E9120">
        <v>100000</v>
      </c>
      <c r="F9120">
        <v>12000000</v>
      </c>
      <c r="G9120">
        <v>6050000</v>
      </c>
      <c r="H9120">
        <v>5348898569866.2754</v>
      </c>
      <c r="I9120">
        <v>9.1459882037886291E-3</v>
      </c>
      <c r="J9120">
        <v>9.163799558697722E-3</v>
      </c>
      <c r="K9120">
        <v>1662345.4096257361</v>
      </c>
      <c r="L9120">
        <v>88411446.60935992</v>
      </c>
      <c r="M9120">
        <v>0</v>
      </c>
    </row>
    <row r="9121" spans="1:13" x14ac:dyDescent="0.15">
      <c r="A9121">
        <v>457</v>
      </c>
      <c r="B9121" t="s">
        <v>203</v>
      </c>
      <c r="C9121" t="s">
        <v>464</v>
      </c>
      <c r="D9121">
        <v>2</v>
      </c>
      <c r="E9121">
        <v>100000</v>
      </c>
      <c r="F9121">
        <v>6050000</v>
      </c>
      <c r="G9121">
        <v>3075000</v>
      </c>
      <c r="H9121">
        <v>-219788.79709900086</v>
      </c>
      <c r="I9121">
        <v>-1.5720745451005966E-5</v>
      </c>
      <c r="J9121">
        <v>2.0906094580870446E-6</v>
      </c>
      <c r="K9121">
        <v>-6.8306566888932552E-2</v>
      </c>
      <c r="L9121">
        <v>-107.14760315769108</v>
      </c>
      <c r="M9121">
        <v>0</v>
      </c>
    </row>
    <row r="9122" spans="1:13" x14ac:dyDescent="0.15">
      <c r="A9122">
        <v>457</v>
      </c>
      <c r="B9122" t="s">
        <v>203</v>
      </c>
      <c r="C9122" t="s">
        <v>464</v>
      </c>
      <c r="D9122">
        <v>3</v>
      </c>
      <c r="E9122">
        <v>3075000</v>
      </c>
      <c r="F9122">
        <v>6050000</v>
      </c>
      <c r="G9122">
        <v>4562500</v>
      </c>
      <c r="H9122">
        <v>1016672340.4978036</v>
      </c>
      <c r="I9122">
        <v>1.2647082200848324E-5</v>
      </c>
      <c r="J9122">
        <v>3.0458437109941333E-5</v>
      </c>
      <c r="K9122">
        <v>315.96422632523939</v>
      </c>
      <c r="L9122">
        <v>22183.229380773777</v>
      </c>
      <c r="M9122">
        <v>0</v>
      </c>
    </row>
    <row r="9123" spans="1:13" x14ac:dyDescent="0.15">
      <c r="A9123">
        <v>457</v>
      </c>
      <c r="B9123" t="s">
        <v>203</v>
      </c>
      <c r="C9123" t="s">
        <v>464</v>
      </c>
      <c r="D9123">
        <v>4</v>
      </c>
      <c r="E9123">
        <v>3075000</v>
      </c>
      <c r="F9123">
        <v>4562500</v>
      </c>
      <c r="G9123">
        <v>3818750</v>
      </c>
      <c r="H9123">
        <v>-1248999.7313462459</v>
      </c>
      <c r="I9123">
        <v>-1.1728885508392747E-5</v>
      </c>
      <c r="J9123">
        <v>6.0824694007002631E-6</v>
      </c>
      <c r="K9123">
        <v>-0.38816757186687817</v>
      </c>
      <c r="L9123">
        <v>-132.70703060808501</v>
      </c>
      <c r="M9123">
        <v>0</v>
      </c>
    </row>
    <row r="9124" spans="1:13" x14ac:dyDescent="0.15">
      <c r="A9124">
        <v>457</v>
      </c>
      <c r="B9124" t="s">
        <v>203</v>
      </c>
      <c r="C9124" t="s">
        <v>464</v>
      </c>
      <c r="D9124">
        <v>5</v>
      </c>
      <c r="E9124">
        <v>3818750</v>
      </c>
      <c r="F9124">
        <v>4562500</v>
      </c>
      <c r="G9124">
        <v>4190625</v>
      </c>
      <c r="H9124">
        <v>-36866719.691320173</v>
      </c>
      <c r="I9124">
        <v>-6.6732162681365206E-6</v>
      </c>
      <c r="J9124">
        <v>1.1138138640956489E-5</v>
      </c>
      <c r="K9124">
        <v>-11.457540547148005</v>
      </c>
      <c r="L9124">
        <v>-979.74275176901233</v>
      </c>
      <c r="M9124">
        <v>0</v>
      </c>
    </row>
    <row r="9125" spans="1:13" x14ac:dyDescent="0.15">
      <c r="A9125">
        <v>457</v>
      </c>
      <c r="B9125" t="s">
        <v>203</v>
      </c>
      <c r="C9125" t="s">
        <v>464</v>
      </c>
      <c r="D9125">
        <v>6</v>
      </c>
      <c r="E9125">
        <v>4190625</v>
      </c>
      <c r="F9125">
        <v>4562500</v>
      </c>
      <c r="G9125">
        <v>4376562.5</v>
      </c>
      <c r="H9125">
        <v>-62337652.428311393</v>
      </c>
      <c r="I9125">
        <v>-2.2267948844287106E-6</v>
      </c>
      <c r="J9125">
        <v>1.5584560024664299E-5</v>
      </c>
      <c r="K9125">
        <v>-19.37346708065148</v>
      </c>
      <c r="L9125">
        <v>-1524.3519298150406</v>
      </c>
      <c r="M9125">
        <v>0</v>
      </c>
    </row>
    <row r="9126" spans="1:13" x14ac:dyDescent="0.15">
      <c r="A9126">
        <v>457</v>
      </c>
      <c r="B9126" t="s">
        <v>203</v>
      </c>
      <c r="C9126" t="s">
        <v>464</v>
      </c>
      <c r="D9126">
        <v>7</v>
      </c>
      <c r="E9126">
        <v>4376562.5</v>
      </c>
      <c r="F9126">
        <v>4562500</v>
      </c>
      <c r="G9126">
        <v>4469531.25</v>
      </c>
      <c r="H9126">
        <v>228828466.71224889</v>
      </c>
      <c r="I9126">
        <v>3.954124494825371E-6</v>
      </c>
      <c r="J9126">
        <v>2.176547940391838E-5</v>
      </c>
      <c r="K9126">
        <v>71.11594027484287</v>
      </c>
      <c r="L9126">
        <v>5019.741957554249</v>
      </c>
      <c r="M9126">
        <v>0</v>
      </c>
    </row>
    <row r="9127" spans="1:13" x14ac:dyDescent="0.15">
      <c r="A9127">
        <v>457</v>
      </c>
      <c r="B9127" t="s">
        <v>203</v>
      </c>
      <c r="C9127" t="s">
        <v>464</v>
      </c>
      <c r="D9127">
        <v>8</v>
      </c>
      <c r="E9127">
        <v>4376562.5</v>
      </c>
      <c r="F9127">
        <v>4469531.25</v>
      </c>
      <c r="G9127">
        <v>4423046.875</v>
      </c>
      <c r="H9127">
        <v>25384357.215061743</v>
      </c>
      <c r="I9127">
        <v>6.0185470054176959E-7</v>
      </c>
      <c r="J9127">
        <v>1.8413209609634779E-5</v>
      </c>
      <c r="K9127">
        <v>7.889020354673276</v>
      </c>
      <c r="L9127">
        <v>473.91110545401449</v>
      </c>
      <c r="M9127">
        <v>0</v>
      </c>
    </row>
    <row r="9128" spans="1:13" x14ac:dyDescent="0.15">
      <c r="A9128">
        <v>457</v>
      </c>
      <c r="B9128" t="s">
        <v>203</v>
      </c>
      <c r="C9128" t="s">
        <v>464</v>
      </c>
      <c r="D9128">
        <v>9</v>
      </c>
      <c r="E9128">
        <v>4376562.5</v>
      </c>
      <c r="F9128">
        <v>4423046.875</v>
      </c>
      <c r="G9128">
        <v>4399804.6875</v>
      </c>
      <c r="H9128">
        <v>-30426618.649049718</v>
      </c>
      <c r="I9128">
        <v>-8.7210350437426202E-7</v>
      </c>
      <c r="J9128">
        <v>1.6939251404718747E-5</v>
      </c>
      <c r="K9128">
        <v>-9.4560682318089135</v>
      </c>
      <c r="L9128">
        <v>-791.5447573273608</v>
      </c>
      <c r="M9128">
        <v>0</v>
      </c>
    </row>
    <row r="9129" spans="1:13" x14ac:dyDescent="0.15">
      <c r="A9129">
        <v>457</v>
      </c>
      <c r="B9129" t="s">
        <v>203</v>
      </c>
      <c r="C9129" t="s">
        <v>464</v>
      </c>
      <c r="D9129">
        <v>10</v>
      </c>
      <c r="E9129">
        <v>4399804.6875</v>
      </c>
      <c r="F9129">
        <v>4423046.875</v>
      </c>
      <c r="G9129">
        <v>4411425.78125</v>
      </c>
      <c r="H9129">
        <v>-5800293.8697502324</v>
      </c>
      <c r="I9129">
        <v>-1.5071546095156852E-7</v>
      </c>
      <c r="J9129">
        <v>1.7660639448141441E-5</v>
      </c>
      <c r="K9129">
        <v>-1.802631282481143</v>
      </c>
      <c r="L9129">
        <v>-231.48342865482121</v>
      </c>
      <c r="M9129">
        <v>0</v>
      </c>
    </row>
    <row r="9130" spans="1:13" x14ac:dyDescent="0.15">
      <c r="A9130">
        <v>457</v>
      </c>
      <c r="B9130" t="s">
        <v>203</v>
      </c>
      <c r="C9130" t="s">
        <v>464</v>
      </c>
      <c r="D9130">
        <v>11</v>
      </c>
      <c r="E9130">
        <v>4411425.78125</v>
      </c>
      <c r="F9130">
        <v>4423046.875</v>
      </c>
      <c r="G9130">
        <v>4417236.328125</v>
      </c>
      <c r="H9130">
        <v>8933391.3014242463</v>
      </c>
      <c r="I9130">
        <v>2.2156728838946114E-7</v>
      </c>
      <c r="J9130">
        <v>1.8032922197482471E-5</v>
      </c>
      <c r="K9130">
        <v>2.7763439198444813</v>
      </c>
      <c r="L9130">
        <v>102.23937860296088</v>
      </c>
      <c r="M9130">
        <v>0</v>
      </c>
    </row>
    <row r="9131" spans="1:13" x14ac:dyDescent="0.15">
      <c r="A9131">
        <v>457</v>
      </c>
      <c r="B9131" t="s">
        <v>203</v>
      </c>
      <c r="C9131" t="s">
        <v>464</v>
      </c>
      <c r="D9131">
        <v>12</v>
      </c>
      <c r="E9131">
        <v>4411425.78125</v>
      </c>
      <c r="F9131">
        <v>4417236.328125</v>
      </c>
      <c r="G9131">
        <v>4414331.0546875</v>
      </c>
      <c r="H9131">
        <v>1356806.3451402239</v>
      </c>
      <c r="I9131">
        <v>3.4437501452000944E-8</v>
      </c>
      <c r="J9131">
        <v>1.784579241054501E-5</v>
      </c>
      <c r="K9131">
        <v>0.42167200782259573</v>
      </c>
      <c r="L9131">
        <v>-69.263602382076556</v>
      </c>
      <c r="M9131">
        <v>0</v>
      </c>
    </row>
    <row r="9132" spans="1:13" x14ac:dyDescent="0.15">
      <c r="A9132">
        <v>457</v>
      </c>
      <c r="B9132" t="s">
        <v>203</v>
      </c>
      <c r="C9132" t="s">
        <v>464</v>
      </c>
      <c r="D9132">
        <v>13</v>
      </c>
      <c r="E9132">
        <v>4414331.0546875</v>
      </c>
      <c r="F9132">
        <v>4417236.328125</v>
      </c>
      <c r="G9132">
        <v>4415783.69140625</v>
      </c>
      <c r="H9132">
        <v>5092008.6778422082</v>
      </c>
      <c r="I9132">
        <v>1.2775264765221085E-7</v>
      </c>
      <c r="J9132">
        <v>1.793910755674522E-5</v>
      </c>
      <c r="K9132">
        <v>1.5825084624098655</v>
      </c>
      <c r="L9132">
        <v>15.313815931518322</v>
      </c>
      <c r="M9132">
        <v>0</v>
      </c>
    </row>
    <row r="9133" spans="1:13" x14ac:dyDescent="0.15">
      <c r="A9133">
        <v>457</v>
      </c>
      <c r="B9133" t="s">
        <v>203</v>
      </c>
      <c r="C9133" t="s">
        <v>464</v>
      </c>
      <c r="D9133">
        <v>14</v>
      </c>
      <c r="E9133">
        <v>4414331.0546875</v>
      </c>
      <c r="F9133">
        <v>4415783.69140625</v>
      </c>
      <c r="G9133">
        <v>4415057.373046875</v>
      </c>
      <c r="H9133">
        <v>3211181.4278428839</v>
      </c>
      <c r="I9133">
        <v>8.103206764087541E-8</v>
      </c>
      <c r="J9133">
        <v>1.7892386976733885E-5</v>
      </c>
      <c r="K9133">
        <v>0.99797979646181423</v>
      </c>
      <c r="L9133">
        <v>-27.267503986549201</v>
      </c>
      <c r="M9133">
        <v>0</v>
      </c>
    </row>
    <row r="9134" spans="1:13" x14ac:dyDescent="0.15">
      <c r="A9134">
        <v>457</v>
      </c>
      <c r="B9134" t="s">
        <v>203</v>
      </c>
      <c r="C9134" t="s">
        <v>464</v>
      </c>
      <c r="D9134">
        <v>15</v>
      </c>
      <c r="E9134">
        <v>4415057.373046875</v>
      </c>
      <c r="F9134">
        <v>4415783.69140625</v>
      </c>
      <c r="G9134">
        <v>4415420.5322265625</v>
      </c>
      <c r="H9134">
        <v>4148367.0945451939</v>
      </c>
      <c r="I9134">
        <v>1.0437877506398825E-7</v>
      </c>
      <c r="J9134">
        <v>1.7915733684156998E-5</v>
      </c>
      <c r="K9134">
        <v>1.2892409356777275</v>
      </c>
      <c r="L9134">
        <v>-6.0481993896672313</v>
      </c>
      <c r="M9134">
        <v>0</v>
      </c>
    </row>
    <row r="9135" spans="1:13" x14ac:dyDescent="0.15">
      <c r="A9135">
        <v>457</v>
      </c>
      <c r="B9135" t="s">
        <v>203</v>
      </c>
      <c r="C9135" t="s">
        <v>464</v>
      </c>
      <c r="D9135">
        <v>16</v>
      </c>
      <c r="E9135">
        <v>4415420.5322265625</v>
      </c>
      <c r="F9135">
        <v>4415783.69140625</v>
      </c>
      <c r="G9135">
        <v>4415602.1118164063</v>
      </c>
      <c r="H9135">
        <v>4619326.2872381024</v>
      </c>
      <c r="I9135">
        <v>1.1606098553171887E-7</v>
      </c>
      <c r="J9135">
        <v>1.7927415894624728E-5</v>
      </c>
      <c r="K9135">
        <v>1.4356069289505577</v>
      </c>
      <c r="L9135">
        <v>4.6137348941952556</v>
      </c>
      <c r="M9135">
        <v>0</v>
      </c>
    </row>
    <row r="9136" spans="1:13" x14ac:dyDescent="0.15">
      <c r="A9136">
        <v>457</v>
      </c>
      <c r="B9136" t="s">
        <v>203</v>
      </c>
      <c r="C9136" t="s">
        <v>464</v>
      </c>
      <c r="D9136">
        <v>17</v>
      </c>
      <c r="E9136">
        <v>4415420.5322265625</v>
      </c>
      <c r="F9136">
        <v>4415602.1118164063</v>
      </c>
      <c r="G9136">
        <v>4415511.3220214844</v>
      </c>
      <c r="H9136">
        <v>4383601.4450128442</v>
      </c>
      <c r="I9136">
        <v>1.1021795426868132E-7</v>
      </c>
      <c r="J9136">
        <v>1.7921572863361691E-5</v>
      </c>
      <c r="K9136">
        <v>1.3623477141253819</v>
      </c>
      <c r="L9136">
        <v>-0.72267682452757043</v>
      </c>
      <c r="M9136">
        <v>0</v>
      </c>
    </row>
    <row r="9137" spans="1:15" x14ac:dyDescent="0.15">
      <c r="A9137">
        <v>457</v>
      </c>
      <c r="B9137" t="s">
        <v>203</v>
      </c>
      <c r="C9137" t="s">
        <v>465</v>
      </c>
      <c r="D9137">
        <v>17</v>
      </c>
      <c r="E9137">
        <v>4415420.5322265625</v>
      </c>
      <c r="F9137">
        <v>4415602.1118164063</v>
      </c>
      <c r="G9137">
        <v>4415511.3220214844</v>
      </c>
      <c r="H9137">
        <v>4383601.4450128442</v>
      </c>
      <c r="I9137">
        <v>1.1021795426868132E-7</v>
      </c>
      <c r="J9137">
        <v>1.7921572863361691E-5</v>
      </c>
      <c r="K9137">
        <v>1.3623477141253819</v>
      </c>
      <c r="L9137">
        <v>-0.72267682452757043</v>
      </c>
      <c r="M9137">
        <v>0</v>
      </c>
      <c r="N9137" t="s">
        <v>466</v>
      </c>
      <c r="O9137" t="s">
        <v>467</v>
      </c>
    </row>
    <row r="9138" spans="1:15" x14ac:dyDescent="0.15">
      <c r="A9138">
        <v>458</v>
      </c>
      <c r="B9138" t="s">
        <v>221</v>
      </c>
      <c r="C9138" t="s">
        <v>461</v>
      </c>
      <c r="D9138">
        <v>0</v>
      </c>
      <c r="E9138">
        <v>100000</v>
      </c>
      <c r="F9138">
        <v>12000000</v>
      </c>
      <c r="G9138">
        <v>100000</v>
      </c>
      <c r="H9138">
        <v>-40906.328713860792</v>
      </c>
      <c r="I9138">
        <v>-1.0343721312020505E-5</v>
      </c>
      <c r="J9138">
        <v>-3.3137325625175387E-6</v>
      </c>
      <c r="K9138">
        <v>-7.367750555154407E-3</v>
      </c>
      <c r="L9138">
        <v>-140.9063287138608</v>
      </c>
      <c r="M9138">
        <v>0</v>
      </c>
      <c r="O9138" t="s">
        <v>462</v>
      </c>
    </row>
    <row r="9139" spans="1:15" x14ac:dyDescent="0.15">
      <c r="A9139">
        <v>458</v>
      </c>
      <c r="B9139" t="s">
        <v>221</v>
      </c>
      <c r="C9139" t="s">
        <v>461</v>
      </c>
      <c r="D9139">
        <v>0</v>
      </c>
      <c r="E9139">
        <v>100000</v>
      </c>
      <c r="F9139">
        <v>12000000</v>
      </c>
      <c r="G9139">
        <v>12000000</v>
      </c>
      <c r="H9139">
        <v>9294682184534274</v>
      </c>
      <c r="I9139">
        <v>1.3232999686378817</v>
      </c>
      <c r="J9139">
        <v>1.3233069986266313</v>
      </c>
      <c r="K9139">
        <v>1674090586.4251256</v>
      </c>
      <c r="L9139">
        <v>77455684771.118958</v>
      </c>
      <c r="M9139">
        <v>0</v>
      </c>
      <c r="O9139" t="s">
        <v>463</v>
      </c>
    </row>
    <row r="9140" spans="1:15" x14ac:dyDescent="0.15">
      <c r="A9140">
        <v>458</v>
      </c>
      <c r="B9140" t="s">
        <v>221</v>
      </c>
      <c r="C9140" t="s">
        <v>464</v>
      </c>
      <c r="D9140">
        <v>1</v>
      </c>
      <c r="E9140">
        <v>100000</v>
      </c>
      <c r="F9140">
        <v>12000000</v>
      </c>
      <c r="G9140">
        <v>6050000</v>
      </c>
      <c r="H9140">
        <v>-31495549.803669244</v>
      </c>
      <c r="I9140">
        <v>-2.231289961392812E-6</v>
      </c>
      <c r="J9140">
        <v>4.7986987881101538E-6</v>
      </c>
      <c r="K9140">
        <v>-5.6727494704810439</v>
      </c>
      <c r="L9140">
        <v>-620.5876000606487</v>
      </c>
      <c r="M9140">
        <v>0</v>
      </c>
    </row>
    <row r="9141" spans="1:15" x14ac:dyDescent="0.15">
      <c r="A9141">
        <v>458</v>
      </c>
      <c r="B9141" t="s">
        <v>221</v>
      </c>
      <c r="C9141" t="s">
        <v>464</v>
      </c>
      <c r="D9141">
        <v>2</v>
      </c>
      <c r="E9141">
        <v>6050000</v>
      </c>
      <c r="F9141">
        <v>12000000</v>
      </c>
      <c r="G9141">
        <v>9025000</v>
      </c>
      <c r="H9141">
        <v>1468079688961.9265</v>
      </c>
      <c r="I9141">
        <v>1.0020926429623771E-3</v>
      </c>
      <c r="J9141">
        <v>1.0091226317118802E-3</v>
      </c>
      <c r="K9141">
        <v>264419.84121872747</v>
      </c>
      <c r="L9141">
        <v>16266710.958026886</v>
      </c>
      <c r="M9141">
        <v>0</v>
      </c>
    </row>
    <row r="9142" spans="1:15" x14ac:dyDescent="0.15">
      <c r="A9142">
        <v>458</v>
      </c>
      <c r="B9142" t="s">
        <v>221</v>
      </c>
      <c r="C9142" t="s">
        <v>464</v>
      </c>
      <c r="D9142">
        <v>3</v>
      </c>
      <c r="E9142">
        <v>6050000</v>
      </c>
      <c r="F9142">
        <v>9025000</v>
      </c>
      <c r="G9142">
        <v>7537500</v>
      </c>
      <c r="H9142">
        <v>17905667084.911171</v>
      </c>
      <c r="I9142">
        <v>3.643309077542132E-5</v>
      </c>
      <c r="J9142">
        <v>4.3463079524924285E-5</v>
      </c>
      <c r="K9142">
        <v>3225.0385882359242</v>
      </c>
      <c r="L9142">
        <v>237454.45552120957</v>
      </c>
      <c r="M9142">
        <v>0</v>
      </c>
    </row>
    <row r="9143" spans="1:15" x14ac:dyDescent="0.15">
      <c r="A9143">
        <v>458</v>
      </c>
      <c r="B9143" t="s">
        <v>221</v>
      </c>
      <c r="C9143" t="s">
        <v>464</v>
      </c>
      <c r="D9143">
        <v>4</v>
      </c>
      <c r="E9143">
        <v>6050000</v>
      </c>
      <c r="F9143">
        <v>7537500</v>
      </c>
      <c r="G9143">
        <v>6793750</v>
      </c>
      <c r="H9143">
        <v>435589362.89983875</v>
      </c>
      <c r="I9143">
        <v>2.6760332063377203E-6</v>
      </c>
      <c r="J9143">
        <v>9.7060219558406862E-6</v>
      </c>
      <c r="K9143">
        <v>78.455189483606489</v>
      </c>
      <c r="L9143">
        <v>6311.6189571273417</v>
      </c>
      <c r="M9143">
        <v>0</v>
      </c>
    </row>
    <row r="9144" spans="1:15" x14ac:dyDescent="0.15">
      <c r="A9144">
        <v>458</v>
      </c>
      <c r="B9144" t="s">
        <v>221</v>
      </c>
      <c r="C9144" t="s">
        <v>464</v>
      </c>
      <c r="D9144">
        <v>5</v>
      </c>
      <c r="E9144">
        <v>6050000</v>
      </c>
      <c r="F9144">
        <v>6793750</v>
      </c>
      <c r="G9144">
        <v>6421875</v>
      </c>
      <c r="H9144">
        <v>-20621915.840191372</v>
      </c>
      <c r="I9144">
        <v>-2.9433388321125348E-7</v>
      </c>
      <c r="J9144">
        <v>6.7356548662917123E-6</v>
      </c>
      <c r="K9144">
        <v>-3.7142695679858142</v>
      </c>
      <c r="L9144">
        <v>-421.11985736551043</v>
      </c>
      <c r="M9144">
        <v>0</v>
      </c>
    </row>
    <row r="9145" spans="1:15" x14ac:dyDescent="0.15">
      <c r="A9145">
        <v>458</v>
      </c>
      <c r="B9145" t="s">
        <v>221</v>
      </c>
      <c r="C9145" t="s">
        <v>464</v>
      </c>
      <c r="D9145">
        <v>6</v>
      </c>
      <c r="E9145">
        <v>6421875</v>
      </c>
      <c r="F9145">
        <v>6793750</v>
      </c>
      <c r="G9145">
        <v>6607812.5</v>
      </c>
      <c r="H9145">
        <v>108974322.28167871</v>
      </c>
      <c r="I9145">
        <v>9.8472013729309094E-7</v>
      </c>
      <c r="J9145">
        <v>8.0147088867960568E-6</v>
      </c>
      <c r="K9145">
        <v>19.627662729272465</v>
      </c>
      <c r="L9145">
        <v>1549.1739479847333</v>
      </c>
      <c r="M9145">
        <v>0</v>
      </c>
    </row>
    <row r="9146" spans="1:15" x14ac:dyDescent="0.15">
      <c r="A9146">
        <v>458</v>
      </c>
      <c r="B9146" t="s">
        <v>221</v>
      </c>
      <c r="C9146" t="s">
        <v>464</v>
      </c>
      <c r="D9146">
        <v>7</v>
      </c>
      <c r="E9146">
        <v>6421875</v>
      </c>
      <c r="F9146">
        <v>6607812.5</v>
      </c>
      <c r="G9146">
        <v>6514843.75</v>
      </c>
      <c r="H9146">
        <v>28181101.211779501</v>
      </c>
      <c r="I9146">
        <v>3.1504491345614008E-7</v>
      </c>
      <c r="J9146">
        <v>7.3450336629591059E-6</v>
      </c>
      <c r="K9146">
        <v>5.0757750848366081</v>
      </c>
      <c r="L9146">
        <v>332.56756866624011</v>
      </c>
      <c r="M9146">
        <v>0</v>
      </c>
    </row>
    <row r="9147" spans="1:15" x14ac:dyDescent="0.15">
      <c r="A9147">
        <v>458</v>
      </c>
      <c r="B9147" t="s">
        <v>221</v>
      </c>
      <c r="C9147" t="s">
        <v>464</v>
      </c>
      <c r="D9147">
        <v>8</v>
      </c>
      <c r="E9147">
        <v>6421875</v>
      </c>
      <c r="F9147">
        <v>6514843.75</v>
      </c>
      <c r="G9147">
        <v>6468359.375</v>
      </c>
      <c r="H9147">
        <v>248043.3076449919</v>
      </c>
      <c r="I9147">
        <v>3.1191709150597491E-9</v>
      </c>
      <c r="J9147">
        <v>7.0331079204180256E-6</v>
      </c>
      <c r="K9147">
        <v>4.4675757396543947E-2</v>
      </c>
      <c r="L9147">
        <v>-96.165282519649864</v>
      </c>
      <c r="M9147">
        <v>0</v>
      </c>
    </row>
    <row r="9148" spans="1:15" x14ac:dyDescent="0.15">
      <c r="A9148">
        <v>458</v>
      </c>
      <c r="B9148" t="s">
        <v>221</v>
      </c>
      <c r="C9148" t="s">
        <v>464</v>
      </c>
      <c r="D9148">
        <v>9</v>
      </c>
      <c r="E9148">
        <v>6468359.375</v>
      </c>
      <c r="F9148">
        <v>6514843.75</v>
      </c>
      <c r="G9148">
        <v>6491601.5625</v>
      </c>
      <c r="H9148">
        <v>13274551.388202416</v>
      </c>
      <c r="I9148">
        <v>1.572282134507576E-7</v>
      </c>
      <c r="J9148">
        <v>7.1872169629537234E-6</v>
      </c>
      <c r="K9148">
        <v>2.3909156953191464</v>
      </c>
      <c r="L9148">
        <v>104.48807987362387</v>
      </c>
      <c r="M9148">
        <v>0</v>
      </c>
    </row>
    <row r="9149" spans="1:15" x14ac:dyDescent="0.15">
      <c r="A9149">
        <v>458</v>
      </c>
      <c r="B9149" t="s">
        <v>221</v>
      </c>
      <c r="C9149" t="s">
        <v>464</v>
      </c>
      <c r="D9149">
        <v>10</v>
      </c>
      <c r="E9149">
        <v>6468359.375</v>
      </c>
      <c r="F9149">
        <v>6491601.5625</v>
      </c>
      <c r="G9149">
        <v>6479980.46875</v>
      </c>
      <c r="H9149">
        <v>6533579.7782461205</v>
      </c>
      <c r="I9149">
        <v>7.9715925793796414E-8</v>
      </c>
      <c r="J9149">
        <v>7.1097046752967622E-6</v>
      </c>
      <c r="K9149">
        <v>1.1767808931239372</v>
      </c>
      <c r="L9149">
        <v>0.82715233100787344</v>
      </c>
      <c r="M9149">
        <v>0</v>
      </c>
    </row>
    <row r="9150" spans="1:15" x14ac:dyDescent="0.15">
      <c r="A9150">
        <v>458</v>
      </c>
      <c r="B9150" t="s">
        <v>221</v>
      </c>
      <c r="C9150" t="s">
        <v>465</v>
      </c>
      <c r="D9150">
        <v>10</v>
      </c>
      <c r="E9150">
        <v>6468359.375</v>
      </c>
      <c r="F9150">
        <v>6491601.5625</v>
      </c>
      <c r="G9150">
        <v>6479980.46875</v>
      </c>
      <c r="H9150">
        <v>6533579.7782461205</v>
      </c>
      <c r="I9150">
        <v>7.9715925793796414E-8</v>
      </c>
      <c r="J9150">
        <v>7.1097046752967622E-6</v>
      </c>
      <c r="K9150">
        <v>1.1767808931239372</v>
      </c>
      <c r="L9150">
        <v>0.82715233100787344</v>
      </c>
      <c r="M9150">
        <v>0</v>
      </c>
      <c r="N9150" t="s">
        <v>466</v>
      </c>
      <c r="O9150" t="s">
        <v>467</v>
      </c>
    </row>
    <row r="9151" spans="1:15" x14ac:dyDescent="0.15">
      <c r="A9151">
        <v>459</v>
      </c>
      <c r="B9151" t="s">
        <v>222</v>
      </c>
      <c r="C9151" t="s">
        <v>461</v>
      </c>
      <c r="D9151">
        <v>0</v>
      </c>
      <c r="E9151">
        <v>100000</v>
      </c>
      <c r="F9151">
        <v>12000000</v>
      </c>
      <c r="G9151">
        <v>100000</v>
      </c>
      <c r="H9151">
        <v>-47472.666972218263</v>
      </c>
      <c r="I9151">
        <v>-9.6646602609857314E-6</v>
      </c>
      <c r="J9151">
        <v>-2.8320712104585323E-6</v>
      </c>
      <c r="K9151">
        <v>-9.0655179126094727E-3</v>
      </c>
      <c r="L9151">
        <v>-147.47266697221826</v>
      </c>
      <c r="M9151">
        <v>0</v>
      </c>
      <c r="O9151" t="s">
        <v>462</v>
      </c>
    </row>
    <row r="9152" spans="1:15" x14ac:dyDescent="0.15">
      <c r="A9152">
        <v>459</v>
      </c>
      <c r="B9152" t="s">
        <v>222</v>
      </c>
      <c r="C9152" t="s">
        <v>461</v>
      </c>
      <c r="D9152">
        <v>0</v>
      </c>
      <c r="E9152">
        <v>100000</v>
      </c>
      <c r="F9152">
        <v>12000000</v>
      </c>
      <c r="G9152">
        <v>12000000</v>
      </c>
      <c r="H9152">
        <v>2.7452419761299176E+16</v>
      </c>
      <c r="I9152">
        <v>3.2227031682630845</v>
      </c>
      <c r="J9152">
        <v>3.222710000852135</v>
      </c>
      <c r="K9152">
        <v>5242393549.0326414</v>
      </c>
      <c r="L9152">
        <v>228770164577.49313</v>
      </c>
      <c r="M9152">
        <v>0</v>
      </c>
      <c r="O9152" t="s">
        <v>463</v>
      </c>
    </row>
    <row r="9153" spans="1:15" x14ac:dyDescent="0.15">
      <c r="A9153">
        <v>459</v>
      </c>
      <c r="B9153" t="s">
        <v>222</v>
      </c>
      <c r="C9153" t="s">
        <v>464</v>
      </c>
      <c r="D9153">
        <v>1</v>
      </c>
      <c r="E9153">
        <v>100000</v>
      </c>
      <c r="F9153">
        <v>12000000</v>
      </c>
      <c r="G9153">
        <v>6050000</v>
      </c>
      <c r="H9153">
        <v>-22622645.892866142</v>
      </c>
      <c r="I9153">
        <v>-3.2255213784702745E-7</v>
      </c>
      <c r="J9153">
        <v>6.5100369126801721E-6</v>
      </c>
      <c r="K9153">
        <v>-4.3200859495089796</v>
      </c>
      <c r="L9153">
        <v>-473.92803128704367</v>
      </c>
      <c r="M9153">
        <v>0</v>
      </c>
    </row>
    <row r="9154" spans="1:15" x14ac:dyDescent="0.15">
      <c r="A9154">
        <v>459</v>
      </c>
      <c r="B9154" t="s">
        <v>222</v>
      </c>
      <c r="C9154" t="s">
        <v>464</v>
      </c>
      <c r="D9154">
        <v>2</v>
      </c>
      <c r="E9154">
        <v>6050000</v>
      </c>
      <c r="F9154">
        <v>12000000</v>
      </c>
      <c r="G9154">
        <v>9025000</v>
      </c>
      <c r="H9154">
        <v>3814999535636.8853</v>
      </c>
      <c r="I9154">
        <v>2.0434770013793646E-3</v>
      </c>
      <c r="J9154">
        <v>2.0503095904298918E-3</v>
      </c>
      <c r="K9154">
        <v>728523.35528468725</v>
      </c>
      <c r="L9154">
        <v>42271362.998746648</v>
      </c>
      <c r="M9154">
        <v>0</v>
      </c>
    </row>
    <row r="9155" spans="1:15" x14ac:dyDescent="0.15">
      <c r="A9155">
        <v>459</v>
      </c>
      <c r="B9155" t="s">
        <v>222</v>
      </c>
      <c r="C9155" t="s">
        <v>464</v>
      </c>
      <c r="D9155">
        <v>3</v>
      </c>
      <c r="E9155">
        <v>6050000</v>
      </c>
      <c r="F9155">
        <v>9025000</v>
      </c>
      <c r="G9155">
        <v>7537500</v>
      </c>
      <c r="H9155">
        <v>53788324863.847374</v>
      </c>
      <c r="I9155">
        <v>7.8889356827748565E-5</v>
      </c>
      <c r="J9155">
        <v>8.5721945878275771E-5</v>
      </c>
      <c r="K9155">
        <v>10271.57422665611</v>
      </c>
      <c r="L9155">
        <v>713509.61676746106</v>
      </c>
      <c r="M9155">
        <v>0</v>
      </c>
    </row>
    <row r="9156" spans="1:15" x14ac:dyDescent="0.15">
      <c r="A9156">
        <v>459</v>
      </c>
      <c r="B9156" t="s">
        <v>222</v>
      </c>
      <c r="C9156" t="s">
        <v>464</v>
      </c>
      <c r="D9156">
        <v>4</v>
      </c>
      <c r="E9156">
        <v>6050000</v>
      </c>
      <c r="F9156">
        <v>7537500</v>
      </c>
      <c r="G9156">
        <v>6793750</v>
      </c>
      <c r="H9156">
        <v>4180591665.1050429</v>
      </c>
      <c r="I9156">
        <v>1.217473648832031E-5</v>
      </c>
      <c r="J9156">
        <v>1.9007325538847509E-5</v>
      </c>
      <c r="K9156">
        <v>798.33788667265821</v>
      </c>
      <c r="L9156">
        <v>61435.847876431173</v>
      </c>
      <c r="M9156">
        <v>0</v>
      </c>
    </row>
    <row r="9157" spans="1:15" x14ac:dyDescent="0.15">
      <c r="A9157">
        <v>459</v>
      </c>
      <c r="B9157" t="s">
        <v>222</v>
      </c>
      <c r="C9157" t="s">
        <v>464</v>
      </c>
      <c r="D9157">
        <v>5</v>
      </c>
      <c r="E9157">
        <v>6050000</v>
      </c>
      <c r="F9157">
        <v>6793750</v>
      </c>
      <c r="G9157">
        <v>6421875</v>
      </c>
      <c r="H9157">
        <v>377742908.4266817</v>
      </c>
      <c r="I9157">
        <v>2.3698646139259072E-6</v>
      </c>
      <c r="J9157">
        <v>9.2024536644531068E-6</v>
      </c>
      <c r="K9157">
        <v>72.134879312917363</v>
      </c>
      <c r="L9157">
        <v>5782.1280144300799</v>
      </c>
      <c r="M9157">
        <v>0</v>
      </c>
    </row>
    <row r="9158" spans="1:15" x14ac:dyDescent="0.15">
      <c r="A9158">
        <v>459</v>
      </c>
      <c r="B9158" t="s">
        <v>222</v>
      </c>
      <c r="C9158" t="s">
        <v>464</v>
      </c>
      <c r="D9158">
        <v>6</v>
      </c>
      <c r="E9158">
        <v>6050000</v>
      </c>
      <c r="F9158">
        <v>6421875</v>
      </c>
      <c r="G9158">
        <v>6235937.5</v>
      </c>
      <c r="H9158">
        <v>99689023.608966529</v>
      </c>
      <c r="I9158">
        <v>8.9725737626507328E-7</v>
      </c>
      <c r="J9158">
        <v>7.7298464267922728E-6</v>
      </c>
      <c r="K9158">
        <v>19.036904535961988</v>
      </c>
      <c r="L9158">
        <v>1498.6212756135951</v>
      </c>
      <c r="M9158">
        <v>0</v>
      </c>
    </row>
    <row r="9159" spans="1:15" x14ac:dyDescent="0.15">
      <c r="A9159">
        <v>459</v>
      </c>
      <c r="B9159" t="s">
        <v>222</v>
      </c>
      <c r="C9159" t="s">
        <v>464</v>
      </c>
      <c r="D9159">
        <v>7</v>
      </c>
      <c r="E9159">
        <v>6050000</v>
      </c>
      <c r="F9159">
        <v>6235937.5</v>
      </c>
      <c r="G9159">
        <v>6142968.75</v>
      </c>
      <c r="H9159">
        <v>23218859.01317814</v>
      </c>
      <c r="I9159">
        <v>2.5888946623740881E-7</v>
      </c>
      <c r="J9159">
        <v>7.0914785167646084E-6</v>
      </c>
      <c r="K9159">
        <v>4.4339405329281982</v>
      </c>
      <c r="L9159">
        <v>277.97455852560114</v>
      </c>
      <c r="M9159">
        <v>0</v>
      </c>
    </row>
    <row r="9160" spans="1:15" x14ac:dyDescent="0.15">
      <c r="A9160">
        <v>459</v>
      </c>
      <c r="B9160" t="s">
        <v>222</v>
      </c>
      <c r="C9160" t="s">
        <v>464</v>
      </c>
      <c r="D9160">
        <v>8</v>
      </c>
      <c r="E9160">
        <v>6050000</v>
      </c>
      <c r="F9160">
        <v>6142968.75</v>
      </c>
      <c r="G9160">
        <v>6096484.375</v>
      </c>
      <c r="H9160">
        <v>-3075099.6525629987</v>
      </c>
      <c r="I9160">
        <v>-3.8596242449795315E-8</v>
      </c>
      <c r="J9160">
        <v>6.7939928080774042E-6</v>
      </c>
      <c r="K9160">
        <v>-0.58722993169276327</v>
      </c>
      <c r="L9160">
        <v>-150.44054020991399</v>
      </c>
      <c r="M9160">
        <v>0</v>
      </c>
    </row>
    <row r="9161" spans="1:15" x14ac:dyDescent="0.15">
      <c r="A9161">
        <v>459</v>
      </c>
      <c r="B9161" t="s">
        <v>222</v>
      </c>
      <c r="C9161" t="s">
        <v>464</v>
      </c>
      <c r="D9161">
        <v>9</v>
      </c>
      <c r="E9161">
        <v>6096484.375</v>
      </c>
      <c r="F9161">
        <v>6142968.75</v>
      </c>
      <c r="G9161">
        <v>6119726.5625</v>
      </c>
      <c r="H9161">
        <v>9179134.2688886691</v>
      </c>
      <c r="I9161">
        <v>1.0847079126039521E-7</v>
      </c>
      <c r="J9161">
        <v>6.9410598417875948E-6</v>
      </c>
      <c r="K9161">
        <v>1.7528740524638224</v>
      </c>
      <c r="L9161">
        <v>49.992555633708825</v>
      </c>
      <c r="M9161">
        <v>0</v>
      </c>
    </row>
    <row r="9162" spans="1:15" x14ac:dyDescent="0.15">
      <c r="A9162">
        <v>459</v>
      </c>
      <c r="B9162" t="s">
        <v>222</v>
      </c>
      <c r="C9162" t="s">
        <v>464</v>
      </c>
      <c r="D9162">
        <v>10</v>
      </c>
      <c r="E9162">
        <v>6096484.375</v>
      </c>
      <c r="F9162">
        <v>6119726.5625</v>
      </c>
      <c r="G9162">
        <v>6108105.46875</v>
      </c>
      <c r="H9162">
        <v>2833973.0698867301</v>
      </c>
      <c r="I9162">
        <v>3.4504519494775905E-8</v>
      </c>
      <c r="J9162">
        <v>6.8670935700219755E-6</v>
      </c>
      <c r="K9162">
        <v>0.54118370143278516</v>
      </c>
      <c r="L9162">
        <v>-53.603075710041864</v>
      </c>
      <c r="M9162">
        <v>0</v>
      </c>
    </row>
    <row r="9163" spans="1:15" x14ac:dyDescent="0.15">
      <c r="A9163">
        <v>459</v>
      </c>
      <c r="B9163" t="s">
        <v>222</v>
      </c>
      <c r="C9163" t="s">
        <v>464</v>
      </c>
      <c r="D9163">
        <v>11</v>
      </c>
      <c r="E9163">
        <v>6108105.46875</v>
      </c>
      <c r="F9163">
        <v>6119726.5625</v>
      </c>
      <c r="G9163">
        <v>6113916.015625</v>
      </c>
      <c r="H9163">
        <v>5951146.025118853</v>
      </c>
      <c r="I9163">
        <v>7.13784862032345E-8</v>
      </c>
      <c r="J9163">
        <v>6.9039675367304341E-6</v>
      </c>
      <c r="K9163">
        <v>1.1364480728003363</v>
      </c>
      <c r="L9163">
        <v>-2.662286987426139</v>
      </c>
      <c r="M9163">
        <v>0</v>
      </c>
    </row>
    <row r="9164" spans="1:15" x14ac:dyDescent="0.15">
      <c r="A9164">
        <v>459</v>
      </c>
      <c r="B9164" t="s">
        <v>222</v>
      </c>
      <c r="C9164" t="s">
        <v>464</v>
      </c>
      <c r="D9164">
        <v>12</v>
      </c>
      <c r="E9164">
        <v>6113916.015625</v>
      </c>
      <c r="F9164">
        <v>6119726.5625</v>
      </c>
      <c r="G9164">
        <v>6116821.2890625</v>
      </c>
      <c r="H9164">
        <v>7551170.0176852057</v>
      </c>
      <c r="I9164">
        <v>8.9897165495318997E-8</v>
      </c>
      <c r="J9164">
        <v>6.9224862160225186E-6</v>
      </c>
      <c r="K9164">
        <v>1.4419932862955835</v>
      </c>
      <c r="L9164">
        <v>23.449250204309017</v>
      </c>
      <c r="M9164">
        <v>0</v>
      </c>
    </row>
    <row r="9165" spans="1:15" x14ac:dyDescent="0.15">
      <c r="A9165">
        <v>459</v>
      </c>
      <c r="B9165" t="s">
        <v>222</v>
      </c>
      <c r="C9165" t="s">
        <v>464</v>
      </c>
      <c r="D9165">
        <v>13</v>
      </c>
      <c r="E9165">
        <v>6113916.015625</v>
      </c>
      <c r="F9165">
        <v>6116821.2890625</v>
      </c>
      <c r="G9165">
        <v>6115368.65234375</v>
      </c>
      <c r="H9165">
        <v>6747681.8707069466</v>
      </c>
      <c r="I9165">
        <v>8.063099788840989E-8</v>
      </c>
      <c r="J9165">
        <v>6.9132200484156095E-6</v>
      </c>
      <c r="K9165">
        <v>1.2885568637481937</v>
      </c>
      <c r="L9165">
        <v>10.339739994593113</v>
      </c>
      <c r="M9165">
        <v>0</v>
      </c>
    </row>
    <row r="9166" spans="1:15" x14ac:dyDescent="0.15">
      <c r="A9166">
        <v>459</v>
      </c>
      <c r="B9166" t="s">
        <v>222</v>
      </c>
      <c r="C9166" t="s">
        <v>464</v>
      </c>
      <c r="D9166">
        <v>14</v>
      </c>
      <c r="E9166">
        <v>6113916.015625</v>
      </c>
      <c r="F9166">
        <v>6115368.65234375</v>
      </c>
      <c r="G9166">
        <v>6114642.333984375</v>
      </c>
      <c r="H9166">
        <v>6348548.0006977618</v>
      </c>
      <c r="I9166">
        <v>7.6003052340582047E-8</v>
      </c>
      <c r="J9166">
        <v>6.9085921028677816E-6</v>
      </c>
      <c r="K9166">
        <v>1.2123371044872504</v>
      </c>
      <c r="L9166">
        <v>3.8253368543466548</v>
      </c>
      <c r="M9166">
        <v>0</v>
      </c>
    </row>
    <row r="9167" spans="1:15" x14ac:dyDescent="0.15">
      <c r="A9167">
        <v>459</v>
      </c>
      <c r="B9167" t="s">
        <v>222</v>
      </c>
      <c r="C9167" t="s">
        <v>464</v>
      </c>
      <c r="D9167">
        <v>15</v>
      </c>
      <c r="E9167">
        <v>6113916.015625</v>
      </c>
      <c r="F9167">
        <v>6114642.333984375</v>
      </c>
      <c r="G9167">
        <v>6114279.1748046875</v>
      </c>
      <c r="H9167">
        <v>6149658.3836895237</v>
      </c>
      <c r="I9167">
        <v>7.3690668716956064E-8</v>
      </c>
      <c r="J9167">
        <v>6.9062797192441556E-6</v>
      </c>
      <c r="K9167">
        <v>1.1743565674621157</v>
      </c>
      <c r="L9167">
        <v>0.57863253988506858</v>
      </c>
      <c r="M9167">
        <v>0</v>
      </c>
    </row>
    <row r="9168" spans="1:15" x14ac:dyDescent="0.15">
      <c r="A9168">
        <v>459</v>
      </c>
      <c r="B9168" t="s">
        <v>222</v>
      </c>
      <c r="C9168" t="s">
        <v>465</v>
      </c>
      <c r="D9168">
        <v>15</v>
      </c>
      <c r="E9168">
        <v>6113916.015625</v>
      </c>
      <c r="F9168">
        <v>6114642.333984375</v>
      </c>
      <c r="G9168">
        <v>6114279.1748046875</v>
      </c>
      <c r="H9168">
        <v>6149658.3836895237</v>
      </c>
      <c r="I9168">
        <v>7.3690668716956064E-8</v>
      </c>
      <c r="J9168">
        <v>6.9062797192441556E-6</v>
      </c>
      <c r="K9168">
        <v>1.1743565674621157</v>
      </c>
      <c r="L9168">
        <v>0.57863253988506858</v>
      </c>
      <c r="M9168">
        <v>0</v>
      </c>
      <c r="N9168" t="s">
        <v>466</v>
      </c>
      <c r="O9168" t="s">
        <v>467</v>
      </c>
    </row>
    <row r="9169" spans="1:15" x14ac:dyDescent="0.15">
      <c r="A9169">
        <v>460</v>
      </c>
      <c r="B9169" t="s">
        <v>223</v>
      </c>
      <c r="C9169" t="s">
        <v>461</v>
      </c>
      <c r="D9169">
        <v>0</v>
      </c>
      <c r="E9169">
        <v>100000</v>
      </c>
      <c r="F9169">
        <v>12000000</v>
      </c>
      <c r="G9169">
        <v>100000</v>
      </c>
      <c r="H9169">
        <v>2569.3487543758733</v>
      </c>
      <c r="I9169">
        <v>-5.7110814080407706E-5</v>
      </c>
      <c r="J9169">
        <v>-3.9824592533423603E-5</v>
      </c>
      <c r="K9169">
        <v>1.2340597853113281E-3</v>
      </c>
      <c r="L9169">
        <v>-97.430651245624134</v>
      </c>
      <c r="M9169">
        <v>0</v>
      </c>
      <c r="O9169" t="s">
        <v>462</v>
      </c>
    </row>
    <row r="9170" spans="1:15" x14ac:dyDescent="0.15">
      <c r="A9170">
        <v>460</v>
      </c>
      <c r="B9170" t="s">
        <v>223</v>
      </c>
      <c r="C9170" t="s">
        <v>461</v>
      </c>
      <c r="D9170">
        <v>0</v>
      </c>
      <c r="E9170">
        <v>100000</v>
      </c>
      <c r="F9170">
        <v>12000000</v>
      </c>
      <c r="G9170">
        <v>12000000</v>
      </c>
      <c r="H9170">
        <v>2.238051688982594E+18</v>
      </c>
      <c r="I9170">
        <v>536.87090471377849</v>
      </c>
      <c r="J9170">
        <v>536.87092200000006</v>
      </c>
      <c r="K9170">
        <v>1074937601257.0208</v>
      </c>
      <c r="L9170">
        <v>18650430741421.617</v>
      </c>
      <c r="M9170">
        <v>5</v>
      </c>
      <c r="O9170" t="s">
        <v>463</v>
      </c>
    </row>
    <row r="9171" spans="1:15" x14ac:dyDescent="0.15">
      <c r="A9171">
        <v>460</v>
      </c>
      <c r="B9171" t="s">
        <v>223</v>
      </c>
      <c r="C9171" t="s">
        <v>464</v>
      </c>
      <c r="D9171">
        <v>1</v>
      </c>
      <c r="E9171">
        <v>100000</v>
      </c>
      <c r="F9171">
        <v>12000000</v>
      </c>
      <c r="G9171">
        <v>6050000</v>
      </c>
      <c r="H9171">
        <v>2.238051688982594E+18</v>
      </c>
      <c r="I9171">
        <v>536.87090471377849</v>
      </c>
      <c r="J9171">
        <v>536.87092200000006</v>
      </c>
      <c r="K9171">
        <v>1074937601257.0208</v>
      </c>
      <c r="L9171">
        <v>36992589900438.742</v>
      </c>
      <c r="M9171">
        <v>5</v>
      </c>
    </row>
    <row r="9172" spans="1:15" x14ac:dyDescent="0.15">
      <c r="A9172">
        <v>460</v>
      </c>
      <c r="B9172" t="s">
        <v>223</v>
      </c>
      <c r="C9172" t="s">
        <v>464</v>
      </c>
      <c r="D9172">
        <v>2</v>
      </c>
      <c r="E9172">
        <v>100000</v>
      </c>
      <c r="F9172">
        <v>6050000</v>
      </c>
      <c r="G9172">
        <v>3075000</v>
      </c>
      <c r="H9172">
        <v>-51644.215998109074</v>
      </c>
      <c r="I9172">
        <v>-2.1199773992428205E-5</v>
      </c>
      <c r="J9172">
        <v>-3.9135524454440997E-6</v>
      </c>
      <c r="K9172">
        <v>-2.4804748673630198E-2</v>
      </c>
      <c r="L9172">
        <v>-101.6794866991255</v>
      </c>
      <c r="M9172">
        <v>0</v>
      </c>
    </row>
    <row r="9173" spans="1:15" x14ac:dyDescent="0.15">
      <c r="A9173">
        <v>460</v>
      </c>
      <c r="B9173" t="s">
        <v>223</v>
      </c>
      <c r="C9173" t="s">
        <v>464</v>
      </c>
      <c r="D9173">
        <v>3</v>
      </c>
      <c r="E9173">
        <v>3075000</v>
      </c>
      <c r="F9173">
        <v>6050000</v>
      </c>
      <c r="G9173">
        <v>4562500</v>
      </c>
      <c r="H9173">
        <v>152558527195046.13</v>
      </c>
      <c r="I9173">
        <v>0.13709460667770329</v>
      </c>
      <c r="J9173">
        <v>0.13711189289925027</v>
      </c>
      <c r="K9173">
        <v>73273954.342357576</v>
      </c>
      <c r="L9173">
        <v>3343748441.2612848</v>
      </c>
      <c r="M9173">
        <v>0</v>
      </c>
    </row>
    <row r="9174" spans="1:15" x14ac:dyDescent="0.15">
      <c r="A9174">
        <v>460</v>
      </c>
      <c r="B9174" t="s">
        <v>223</v>
      </c>
      <c r="C9174" t="s">
        <v>464</v>
      </c>
      <c r="D9174">
        <v>4</v>
      </c>
      <c r="E9174">
        <v>3075000</v>
      </c>
      <c r="F9174">
        <v>4562500</v>
      </c>
      <c r="G9174">
        <v>3818750</v>
      </c>
      <c r="H9174">
        <v>-11962227.448697928</v>
      </c>
      <c r="I9174">
        <v>-8.1480882240003393E-6</v>
      </c>
      <c r="J9174">
        <v>9.1381333229837646E-6</v>
      </c>
      <c r="K9174">
        <v>-5.7454651930937812</v>
      </c>
      <c r="L9174">
        <v>-413.24981862384101</v>
      </c>
      <c r="M9174">
        <v>0</v>
      </c>
    </row>
    <row r="9175" spans="1:15" x14ac:dyDescent="0.15">
      <c r="A9175">
        <v>460</v>
      </c>
      <c r="B9175" t="s">
        <v>223</v>
      </c>
      <c r="C9175" t="s">
        <v>464</v>
      </c>
      <c r="D9175">
        <v>5</v>
      </c>
      <c r="E9175">
        <v>3818750</v>
      </c>
      <c r="F9175">
        <v>4562500</v>
      </c>
      <c r="G9175">
        <v>4190625</v>
      </c>
      <c r="H9175">
        <v>250391382453.5932</v>
      </c>
      <c r="I9175">
        <v>7.8797718465226216E-4</v>
      </c>
      <c r="J9175">
        <v>8.0526340619924629E-4</v>
      </c>
      <c r="K9175">
        <v>120263.13483065763</v>
      </c>
      <c r="L9175">
        <v>5974936.7177591221</v>
      </c>
      <c r="M9175">
        <v>0</v>
      </c>
    </row>
    <row r="9176" spans="1:15" x14ac:dyDescent="0.15">
      <c r="A9176">
        <v>460</v>
      </c>
      <c r="B9176" t="s">
        <v>223</v>
      </c>
      <c r="C9176" t="s">
        <v>464</v>
      </c>
      <c r="D9176">
        <v>6</v>
      </c>
      <c r="E9176">
        <v>3818750</v>
      </c>
      <c r="F9176">
        <v>4190625</v>
      </c>
      <c r="G9176">
        <v>4004687.5</v>
      </c>
      <c r="H9176">
        <v>6045322173.4937706</v>
      </c>
      <c r="I9176">
        <v>4.7574234632233424E-5</v>
      </c>
      <c r="J9176">
        <v>6.4860456179217528E-5</v>
      </c>
      <c r="K9176">
        <v>2903.5719541202302</v>
      </c>
      <c r="L9176">
        <v>150856.15259602081</v>
      </c>
      <c r="M9176">
        <v>0</v>
      </c>
    </row>
    <row r="9177" spans="1:15" x14ac:dyDescent="0.15">
      <c r="A9177">
        <v>460</v>
      </c>
      <c r="B9177" t="s">
        <v>223</v>
      </c>
      <c r="C9177" t="s">
        <v>464</v>
      </c>
      <c r="D9177">
        <v>7</v>
      </c>
      <c r="E9177">
        <v>3818750</v>
      </c>
      <c r="F9177">
        <v>4004687.5</v>
      </c>
      <c r="G9177">
        <v>3911718.75</v>
      </c>
      <c r="H9177">
        <v>61909551.119605251</v>
      </c>
      <c r="I9177">
        <v>1.3169264926446031E-6</v>
      </c>
      <c r="J9177">
        <v>1.8603148039628707E-5</v>
      </c>
      <c r="K9177">
        <v>29.735195439413705</v>
      </c>
      <c r="L9177">
        <v>1482.6687723805617</v>
      </c>
      <c r="M9177">
        <v>0</v>
      </c>
    </row>
    <row r="9178" spans="1:15" x14ac:dyDescent="0.15">
      <c r="A9178">
        <v>460</v>
      </c>
      <c r="B9178" t="s">
        <v>223</v>
      </c>
      <c r="C9178" t="s">
        <v>464</v>
      </c>
      <c r="D9178">
        <v>8</v>
      </c>
      <c r="E9178">
        <v>3818750</v>
      </c>
      <c r="F9178">
        <v>3911718.75</v>
      </c>
      <c r="G9178">
        <v>3865234.375</v>
      </c>
      <c r="H9178">
        <v>-64573040.535102062</v>
      </c>
      <c r="I9178">
        <v>-5.0319865212080482E-6</v>
      </c>
      <c r="J9178">
        <v>1.2254235025776056E-5</v>
      </c>
      <c r="K9178">
        <v>-31.014471042100588</v>
      </c>
      <c r="L9178">
        <v>-1770.6112558854095</v>
      </c>
      <c r="M9178">
        <v>0</v>
      </c>
    </row>
    <row r="9179" spans="1:15" x14ac:dyDescent="0.15">
      <c r="A9179">
        <v>460</v>
      </c>
      <c r="B9179" t="s">
        <v>223</v>
      </c>
      <c r="C9179" t="s">
        <v>464</v>
      </c>
      <c r="D9179">
        <v>9</v>
      </c>
      <c r="E9179">
        <v>3865234.375</v>
      </c>
      <c r="F9179">
        <v>3911718.75</v>
      </c>
      <c r="G9179">
        <v>3888476.5625</v>
      </c>
      <c r="H9179">
        <v>-72515037.430011988</v>
      </c>
      <c r="I9179">
        <v>-3.0677308463264827E-6</v>
      </c>
      <c r="J9179">
        <v>1.4218490700657621E-5</v>
      </c>
      <c r="K9179">
        <v>-34.829017030216761</v>
      </c>
      <c r="L9179">
        <v>-1964.8701172417568</v>
      </c>
      <c r="M9179">
        <v>0</v>
      </c>
    </row>
    <row r="9180" spans="1:15" x14ac:dyDescent="0.15">
      <c r="A9180">
        <v>460</v>
      </c>
      <c r="B9180" t="s">
        <v>223</v>
      </c>
      <c r="C9180" t="s">
        <v>464</v>
      </c>
      <c r="D9180">
        <v>10</v>
      </c>
      <c r="E9180">
        <v>3888476.5625</v>
      </c>
      <c r="F9180">
        <v>3911718.75</v>
      </c>
      <c r="G9180">
        <v>3900097.65625</v>
      </c>
      <c r="H9180">
        <v>-44962385.351684697</v>
      </c>
      <c r="I9180">
        <v>-1.3645992768220132E-6</v>
      </c>
      <c r="J9180">
        <v>1.5921622270162091E-5</v>
      </c>
      <c r="K9180">
        <v>-21.595461308896358</v>
      </c>
      <c r="L9180">
        <v>-1252.8528081760055</v>
      </c>
      <c r="M9180">
        <v>0</v>
      </c>
    </row>
    <row r="9181" spans="1:15" x14ac:dyDescent="0.15">
      <c r="A9181">
        <v>460</v>
      </c>
      <c r="B9181" t="s">
        <v>223</v>
      </c>
      <c r="C9181" t="s">
        <v>464</v>
      </c>
      <c r="D9181">
        <v>11</v>
      </c>
      <c r="E9181">
        <v>3900097.65625</v>
      </c>
      <c r="F9181">
        <v>3911718.75</v>
      </c>
      <c r="G9181">
        <v>3905908.203125</v>
      </c>
      <c r="H9181">
        <v>-3032110.0559981694</v>
      </c>
      <c r="I9181">
        <v>-7.6167443676397275E-8</v>
      </c>
      <c r="J9181">
        <v>1.7210054103307707E-5</v>
      </c>
      <c r="K9181">
        <v>-1.4563243227968681</v>
      </c>
      <c r="L9181">
        <v>-177.62880995442416</v>
      </c>
      <c r="M9181">
        <v>0</v>
      </c>
    </row>
    <row r="9182" spans="1:15" x14ac:dyDescent="0.15">
      <c r="A9182">
        <v>460</v>
      </c>
      <c r="B9182" t="s">
        <v>223</v>
      </c>
      <c r="C9182" t="s">
        <v>464</v>
      </c>
      <c r="D9182">
        <v>12</v>
      </c>
      <c r="E9182">
        <v>3905908.203125</v>
      </c>
      <c r="F9182">
        <v>3911718.75</v>
      </c>
      <c r="G9182">
        <v>3908813.4765625</v>
      </c>
      <c r="H9182">
        <v>26314219.695594132</v>
      </c>
      <c r="I9182">
        <v>6.0676937197427574E-7</v>
      </c>
      <c r="J9182">
        <v>1.789299091895838E-5</v>
      </c>
      <c r="K9182">
        <v>12.638735887012034</v>
      </c>
      <c r="L9182">
        <v>573.20223524033327</v>
      </c>
      <c r="M9182">
        <v>0</v>
      </c>
    </row>
    <row r="9183" spans="1:15" x14ac:dyDescent="0.15">
      <c r="A9183">
        <v>460</v>
      </c>
      <c r="B9183" t="s">
        <v>223</v>
      </c>
      <c r="C9183" t="s">
        <v>464</v>
      </c>
      <c r="D9183">
        <v>13</v>
      </c>
      <c r="E9183">
        <v>3905908.203125</v>
      </c>
      <c r="F9183">
        <v>3908813.4765625</v>
      </c>
      <c r="G9183">
        <v>3907360.83984375</v>
      </c>
      <c r="H9183">
        <v>10891879.995173795</v>
      </c>
      <c r="I9183">
        <v>2.6196542883786947E-7</v>
      </c>
      <c r="J9183">
        <v>1.7548186975821973E-5</v>
      </c>
      <c r="K9183">
        <v>5.2313766535543618</v>
      </c>
      <c r="L9183">
        <v>178.75285753258834</v>
      </c>
      <c r="M9183">
        <v>0</v>
      </c>
    </row>
    <row r="9184" spans="1:15" x14ac:dyDescent="0.15">
      <c r="A9184">
        <v>460</v>
      </c>
      <c r="B9184" t="s">
        <v>223</v>
      </c>
      <c r="C9184" t="s">
        <v>464</v>
      </c>
      <c r="D9184">
        <v>14</v>
      </c>
      <c r="E9184">
        <v>3905908.203125</v>
      </c>
      <c r="F9184">
        <v>3907360.83984375</v>
      </c>
      <c r="G9184">
        <v>3906634.521484375</v>
      </c>
      <c r="H9184">
        <v>3746516.3527659811</v>
      </c>
      <c r="I9184">
        <v>9.2073810491523909E-8</v>
      </c>
      <c r="J9184">
        <v>1.7378295357475628E-5</v>
      </c>
      <c r="K9184">
        <v>1.7994541060592042</v>
      </c>
      <c r="L9184">
        <v>-4.0986216611211166</v>
      </c>
      <c r="M9184">
        <v>0</v>
      </c>
    </row>
    <row r="9185" spans="1:15" x14ac:dyDescent="0.15">
      <c r="A9185">
        <v>460</v>
      </c>
      <c r="B9185" t="s">
        <v>223</v>
      </c>
      <c r="C9185" t="s">
        <v>464</v>
      </c>
      <c r="D9185">
        <v>15</v>
      </c>
      <c r="E9185">
        <v>3906634.521484375</v>
      </c>
      <c r="F9185">
        <v>3907360.83984375</v>
      </c>
      <c r="G9185">
        <v>3906997.6806640625</v>
      </c>
      <c r="H9185">
        <v>7272790.7020796584</v>
      </c>
      <c r="I9185">
        <v>1.768103707947802E-7</v>
      </c>
      <c r="J9185">
        <v>1.7463031917778884E-5</v>
      </c>
      <c r="K9185">
        <v>3.4931258425455756</v>
      </c>
      <c r="L9185">
        <v>86.147812118575928</v>
      </c>
      <c r="M9185">
        <v>0</v>
      </c>
    </row>
    <row r="9186" spans="1:15" x14ac:dyDescent="0.15">
      <c r="A9186">
        <v>460</v>
      </c>
      <c r="B9186" t="s">
        <v>223</v>
      </c>
      <c r="C9186" t="s">
        <v>464</v>
      </c>
      <c r="D9186">
        <v>16</v>
      </c>
      <c r="E9186">
        <v>3906634.521484375</v>
      </c>
      <c r="F9186">
        <v>3906997.6806640625</v>
      </c>
      <c r="G9186">
        <v>3906816.1010742188</v>
      </c>
      <c r="H9186">
        <v>5498167.1599524356</v>
      </c>
      <c r="I9186">
        <v>1.3439120698611619E-7</v>
      </c>
      <c r="J9186">
        <v>1.742061275397022E-5</v>
      </c>
      <c r="K9186">
        <v>2.640773064949244</v>
      </c>
      <c r="L9186">
        <v>40.732684050335997</v>
      </c>
      <c r="M9186">
        <v>0</v>
      </c>
    </row>
    <row r="9187" spans="1:15" x14ac:dyDescent="0.15">
      <c r="A9187">
        <v>460</v>
      </c>
      <c r="B9187" t="s">
        <v>223</v>
      </c>
      <c r="C9187" t="s">
        <v>464</v>
      </c>
      <c r="D9187">
        <v>17</v>
      </c>
      <c r="E9187">
        <v>3906634.521484375</v>
      </c>
      <c r="F9187">
        <v>3906816.1010742188</v>
      </c>
      <c r="G9187">
        <v>3906725.3112792969</v>
      </c>
      <c r="H9187">
        <v>4619468.6112068547</v>
      </c>
      <c r="I9187">
        <v>1.1321958661870477E-7</v>
      </c>
      <c r="J9187">
        <v>1.7399441133602809E-5</v>
      </c>
      <c r="K9187">
        <v>2.2187336121223145</v>
      </c>
      <c r="L9187">
        <v>18.244008552886019</v>
      </c>
      <c r="M9187">
        <v>0</v>
      </c>
    </row>
    <row r="9188" spans="1:15" x14ac:dyDescent="0.15">
      <c r="A9188">
        <v>460</v>
      </c>
      <c r="B9188" t="s">
        <v>223</v>
      </c>
      <c r="C9188" t="s">
        <v>464</v>
      </c>
      <c r="D9188">
        <v>18</v>
      </c>
      <c r="E9188">
        <v>3906634.521484375</v>
      </c>
      <c r="F9188">
        <v>3906725.3112792969</v>
      </c>
      <c r="G9188">
        <v>3906679.9163818359</v>
      </c>
      <c r="H9188">
        <v>4182203.8051155265</v>
      </c>
      <c r="I9188">
        <v>1.0264174200420943E-7</v>
      </c>
      <c r="J9188">
        <v>1.7388863288988313E-5</v>
      </c>
      <c r="K9188">
        <v>2.0087150571051144</v>
      </c>
      <c r="L9188">
        <v>7.0526353484537969</v>
      </c>
      <c r="M9188">
        <v>0</v>
      </c>
    </row>
    <row r="9189" spans="1:15" x14ac:dyDescent="0.15">
      <c r="A9189">
        <v>460</v>
      </c>
      <c r="B9189" t="s">
        <v>223</v>
      </c>
      <c r="C9189" t="s">
        <v>464</v>
      </c>
      <c r="D9189">
        <v>19</v>
      </c>
      <c r="E9189">
        <v>3906634.521484375</v>
      </c>
      <c r="F9189">
        <v>3906679.9163818359</v>
      </c>
      <c r="G9189">
        <v>3906657.2189331055</v>
      </c>
      <c r="H9189">
        <v>3964216.5299446434</v>
      </c>
      <c r="I9189">
        <v>9.7357833355271817E-8</v>
      </c>
      <c r="J9189">
        <v>1.7383579380339376E-5</v>
      </c>
      <c r="K9189">
        <v>1.9040156349111321</v>
      </c>
      <c r="L9189">
        <v>1.4733647664961289</v>
      </c>
      <c r="M9189">
        <v>0</v>
      </c>
    </row>
    <row r="9190" spans="1:15" x14ac:dyDescent="0.15">
      <c r="A9190">
        <v>460</v>
      </c>
      <c r="B9190" t="s">
        <v>223</v>
      </c>
      <c r="C9190" t="s">
        <v>464</v>
      </c>
      <c r="D9190">
        <v>20</v>
      </c>
      <c r="E9190">
        <v>3906634.521484375</v>
      </c>
      <c r="F9190">
        <v>3906657.2189331055</v>
      </c>
      <c r="G9190">
        <v>3906645.8702087402</v>
      </c>
      <c r="H9190">
        <v>3855250.4946016474</v>
      </c>
      <c r="I9190">
        <v>9.4713893100910866E-8</v>
      </c>
      <c r="J9190">
        <v>1.7380935440085015E-5</v>
      </c>
      <c r="K9190">
        <v>1.8516791811881463</v>
      </c>
      <c r="L9190">
        <v>-1.3155882901755491</v>
      </c>
      <c r="M9190">
        <v>0</v>
      </c>
    </row>
    <row r="9191" spans="1:15" x14ac:dyDescent="0.15">
      <c r="A9191">
        <v>460</v>
      </c>
      <c r="B9191" t="s">
        <v>223</v>
      </c>
      <c r="C9191" t="s">
        <v>464</v>
      </c>
      <c r="D9191">
        <v>21</v>
      </c>
      <c r="E9191">
        <v>3906645.8702087402</v>
      </c>
      <c r="F9191">
        <v>3906657.2189331055</v>
      </c>
      <c r="G9191">
        <v>3906651.5445709229</v>
      </c>
      <c r="H9191">
        <v>3909686.7046804698</v>
      </c>
      <c r="I9191">
        <v>9.6034949092831475E-8</v>
      </c>
      <c r="J9191">
        <v>1.7382256496076935E-5</v>
      </c>
      <c r="K9191">
        <v>1.8778249263341189</v>
      </c>
      <c r="L9191">
        <v>7.7692112411841069E-2</v>
      </c>
      <c r="M9191">
        <v>0</v>
      </c>
    </row>
    <row r="9192" spans="1:15" x14ac:dyDescent="0.15">
      <c r="A9192">
        <v>460</v>
      </c>
      <c r="B9192" t="s">
        <v>223</v>
      </c>
      <c r="C9192" t="s">
        <v>465</v>
      </c>
      <c r="D9192">
        <v>21</v>
      </c>
      <c r="E9192">
        <v>3906645.8702087402</v>
      </c>
      <c r="F9192">
        <v>3906657.2189331055</v>
      </c>
      <c r="G9192">
        <v>3906651.5445709229</v>
      </c>
      <c r="H9192">
        <v>3909686.7046804698</v>
      </c>
      <c r="I9192">
        <v>9.6034949092831475E-8</v>
      </c>
      <c r="J9192">
        <v>1.7382256496076935E-5</v>
      </c>
      <c r="K9192">
        <v>1.8778249263341189</v>
      </c>
      <c r="L9192">
        <v>7.7692112411841069E-2</v>
      </c>
      <c r="M9192">
        <v>0</v>
      </c>
      <c r="N9192" t="s">
        <v>466</v>
      </c>
      <c r="O9192" t="s">
        <v>467</v>
      </c>
    </row>
    <row r="9193" spans="1:15" x14ac:dyDescent="0.15">
      <c r="A9193">
        <v>461</v>
      </c>
      <c r="B9193" t="s">
        <v>224</v>
      </c>
      <c r="C9193" t="s">
        <v>461</v>
      </c>
      <c r="D9193">
        <v>0</v>
      </c>
      <c r="E9193">
        <v>100000</v>
      </c>
      <c r="F9193">
        <v>12000000</v>
      </c>
      <c r="G9193">
        <v>100000</v>
      </c>
      <c r="H9193">
        <v>2471.6260669685876</v>
      </c>
      <c r="I9193">
        <v>-5.4923166872402841E-5</v>
      </c>
      <c r="J9193">
        <v>-3.8769657658557428E-5</v>
      </c>
      <c r="K9193">
        <v>1.1522081209064492E-3</v>
      </c>
      <c r="L9193">
        <v>-97.528373933031418</v>
      </c>
      <c r="M9193">
        <v>0</v>
      </c>
      <c r="O9193" t="s">
        <v>462</v>
      </c>
    </row>
    <row r="9194" spans="1:15" x14ac:dyDescent="0.15">
      <c r="A9194">
        <v>461</v>
      </c>
      <c r="B9194" t="s">
        <v>224</v>
      </c>
      <c r="C9194" t="s">
        <v>461</v>
      </c>
      <c r="D9194">
        <v>0</v>
      </c>
      <c r="E9194">
        <v>100000</v>
      </c>
      <c r="F9194">
        <v>12000000</v>
      </c>
      <c r="G9194">
        <v>12000000</v>
      </c>
      <c r="H9194">
        <v>2.4874873132314813E+18</v>
      </c>
      <c r="I9194">
        <v>536.87090584649081</v>
      </c>
      <c r="J9194">
        <v>536.87092200000006</v>
      </c>
      <c r="K9194">
        <v>1159602223516.0796</v>
      </c>
      <c r="L9194">
        <v>20729060943495.68</v>
      </c>
      <c r="M9194">
        <v>5</v>
      </c>
      <c r="O9194" t="s">
        <v>463</v>
      </c>
    </row>
    <row r="9195" spans="1:15" x14ac:dyDescent="0.15">
      <c r="A9195">
        <v>461</v>
      </c>
      <c r="B9195" t="s">
        <v>224</v>
      </c>
      <c r="C9195" t="s">
        <v>464</v>
      </c>
      <c r="D9195">
        <v>1</v>
      </c>
      <c r="E9195">
        <v>100000</v>
      </c>
      <c r="F9195">
        <v>12000000</v>
      </c>
      <c r="G9195">
        <v>6050000</v>
      </c>
      <c r="H9195">
        <v>2.4874873132314813E+18</v>
      </c>
      <c r="I9195">
        <v>536.87090584649081</v>
      </c>
      <c r="J9195">
        <v>536.87092200000006</v>
      </c>
      <c r="K9195">
        <v>1159602223516.0796</v>
      </c>
      <c r="L9195">
        <v>41115492780585.641</v>
      </c>
      <c r="M9195">
        <v>5</v>
      </c>
    </row>
    <row r="9196" spans="1:15" x14ac:dyDescent="0.15">
      <c r="A9196">
        <v>461</v>
      </c>
      <c r="B9196" t="s">
        <v>224</v>
      </c>
      <c r="C9196" t="s">
        <v>464</v>
      </c>
      <c r="D9196">
        <v>2</v>
      </c>
      <c r="E9196">
        <v>100000</v>
      </c>
      <c r="F9196">
        <v>6050000</v>
      </c>
      <c r="G9196">
        <v>3075000</v>
      </c>
      <c r="H9196">
        <v>-37692.234525035856</v>
      </c>
      <c r="I9196">
        <v>-2.172878986140891E-5</v>
      </c>
      <c r="J9196">
        <v>-5.5752806475634967E-6</v>
      </c>
      <c r="K9196">
        <v>-1.7571144476608527E-2</v>
      </c>
      <c r="L9196">
        <v>-101.22576372439141</v>
      </c>
      <c r="M9196">
        <v>0</v>
      </c>
    </row>
    <row r="9197" spans="1:15" x14ac:dyDescent="0.15">
      <c r="A9197">
        <v>461</v>
      </c>
      <c r="B9197" t="s">
        <v>224</v>
      </c>
      <c r="C9197" t="s">
        <v>464</v>
      </c>
      <c r="D9197">
        <v>3</v>
      </c>
      <c r="E9197">
        <v>3075000</v>
      </c>
      <c r="F9197">
        <v>6050000</v>
      </c>
      <c r="G9197">
        <v>4562500</v>
      </c>
      <c r="H9197">
        <v>4099154155256.4609</v>
      </c>
      <c r="I9197">
        <v>6.5143364661240594E-3</v>
      </c>
      <c r="J9197">
        <v>6.5304899753379046E-3</v>
      </c>
      <c r="K9197">
        <v>1910919.604568945</v>
      </c>
      <c r="L9197">
        <v>89844374.635758042</v>
      </c>
      <c r="M9197">
        <v>0</v>
      </c>
    </row>
    <row r="9198" spans="1:15" x14ac:dyDescent="0.15">
      <c r="A9198">
        <v>461</v>
      </c>
      <c r="B9198" t="s">
        <v>224</v>
      </c>
      <c r="C9198" t="s">
        <v>464</v>
      </c>
      <c r="D9198">
        <v>4</v>
      </c>
      <c r="E9198">
        <v>3075000</v>
      </c>
      <c r="F9198">
        <v>4562500</v>
      </c>
      <c r="G9198">
        <v>3818750</v>
      </c>
      <c r="H9198">
        <v>-350108.23878793989</v>
      </c>
      <c r="I9198">
        <v>-1.3157871790435936E-5</v>
      </c>
      <c r="J9198">
        <v>2.995637423409477E-6</v>
      </c>
      <c r="K9198">
        <v>-0.16321140212867219</v>
      </c>
      <c r="L9198">
        <v>-109.16813718593623</v>
      </c>
      <c r="M9198">
        <v>0</v>
      </c>
    </row>
    <row r="9199" spans="1:15" x14ac:dyDescent="0.15">
      <c r="A9199">
        <v>461</v>
      </c>
      <c r="B9199" t="s">
        <v>224</v>
      </c>
      <c r="C9199" t="s">
        <v>464</v>
      </c>
      <c r="D9199">
        <v>5</v>
      </c>
      <c r="E9199">
        <v>3818750</v>
      </c>
      <c r="F9199">
        <v>4562500</v>
      </c>
      <c r="G9199">
        <v>4190625</v>
      </c>
      <c r="H9199">
        <v>4555983131.1379919</v>
      </c>
      <c r="I9199">
        <v>3.5548717402468993E-5</v>
      </c>
      <c r="J9199">
        <v>5.1702226616314405E-5</v>
      </c>
      <c r="K9199">
        <v>2123.8814530097375</v>
      </c>
      <c r="L9199">
        <v>108618.46397943009</v>
      </c>
      <c r="M9199">
        <v>0</v>
      </c>
    </row>
    <row r="9200" spans="1:15" x14ac:dyDescent="0.15">
      <c r="A9200">
        <v>461</v>
      </c>
      <c r="B9200" t="s">
        <v>224</v>
      </c>
      <c r="C9200" t="s">
        <v>464</v>
      </c>
      <c r="D9200">
        <v>6</v>
      </c>
      <c r="E9200">
        <v>3818750</v>
      </c>
      <c r="F9200">
        <v>4190625</v>
      </c>
      <c r="G9200">
        <v>4004687.5</v>
      </c>
      <c r="H9200">
        <v>-11335233.068893114</v>
      </c>
      <c r="I9200">
        <v>-7.6531144290065156E-6</v>
      </c>
      <c r="J9200">
        <v>8.5003947848388969E-6</v>
      </c>
      <c r="K9200">
        <v>-5.2841923658640422</v>
      </c>
      <c r="L9200">
        <v>-383.04912852483778</v>
      </c>
      <c r="M9200">
        <v>0</v>
      </c>
    </row>
    <row r="9201" spans="1:15" x14ac:dyDescent="0.15">
      <c r="A9201">
        <v>461</v>
      </c>
      <c r="B9201" t="s">
        <v>224</v>
      </c>
      <c r="C9201" t="s">
        <v>464</v>
      </c>
      <c r="D9201">
        <v>7</v>
      </c>
      <c r="E9201">
        <v>4004687.5</v>
      </c>
      <c r="F9201">
        <v>4190625</v>
      </c>
      <c r="G9201">
        <v>4097656.25</v>
      </c>
      <c r="H9201">
        <v>-18828752.706922632</v>
      </c>
      <c r="I9201">
        <v>-4.7522179848888179E-7</v>
      </c>
      <c r="J9201">
        <v>1.5678287415356531E-5</v>
      </c>
      <c r="K9201">
        <v>-8.7774773317808936</v>
      </c>
      <c r="L9201">
        <v>-559.50054270468956</v>
      </c>
      <c r="M9201">
        <v>0</v>
      </c>
    </row>
    <row r="9202" spans="1:15" x14ac:dyDescent="0.15">
      <c r="A9202">
        <v>461</v>
      </c>
      <c r="B9202" t="s">
        <v>224</v>
      </c>
      <c r="C9202" t="s">
        <v>464</v>
      </c>
      <c r="D9202">
        <v>8</v>
      </c>
      <c r="E9202">
        <v>4097656.25</v>
      </c>
      <c r="F9202">
        <v>4190625</v>
      </c>
      <c r="G9202">
        <v>4144140.625</v>
      </c>
      <c r="H9202">
        <v>1132632282.8457153</v>
      </c>
      <c r="I9202">
        <v>1.2296407428700287E-5</v>
      </c>
      <c r="J9202">
        <v>2.8449916642545699E-5</v>
      </c>
      <c r="K9202">
        <v>528.00386423187422</v>
      </c>
      <c r="L9202">
        <v>27230.932642897835</v>
      </c>
      <c r="M9202">
        <v>0</v>
      </c>
    </row>
    <row r="9203" spans="1:15" x14ac:dyDescent="0.15">
      <c r="A9203">
        <v>461</v>
      </c>
      <c r="B9203" t="s">
        <v>224</v>
      </c>
      <c r="C9203" t="s">
        <v>464</v>
      </c>
      <c r="D9203">
        <v>9</v>
      </c>
      <c r="E9203">
        <v>4097656.25</v>
      </c>
      <c r="F9203">
        <v>4144140.625</v>
      </c>
      <c r="G9203">
        <v>4120898.4375</v>
      </c>
      <c r="H9203">
        <v>350904545.15675652</v>
      </c>
      <c r="I9203">
        <v>4.9624288264941381E-6</v>
      </c>
      <c r="J9203">
        <v>2.1115938040339551E-5</v>
      </c>
      <c r="K9203">
        <v>163.58261955397043</v>
      </c>
      <c r="L9203">
        <v>8415.2437139323829</v>
      </c>
      <c r="M9203">
        <v>0</v>
      </c>
    </row>
    <row r="9204" spans="1:15" x14ac:dyDescent="0.15">
      <c r="A9204">
        <v>461</v>
      </c>
      <c r="B9204" t="s">
        <v>224</v>
      </c>
      <c r="C9204" t="s">
        <v>464</v>
      </c>
      <c r="D9204">
        <v>10</v>
      </c>
      <c r="E9204">
        <v>4097656.25</v>
      </c>
      <c r="F9204">
        <v>4120898.4375</v>
      </c>
      <c r="G9204">
        <v>4109277.34375</v>
      </c>
      <c r="H9204">
        <v>111232875.52751234</v>
      </c>
      <c r="I9204">
        <v>2.0407415963497292E-6</v>
      </c>
      <c r="J9204">
        <v>1.8194250810195142E-5</v>
      </c>
      <c r="K9204">
        <v>51.853888501737025</v>
      </c>
      <c r="L9204">
        <v>2606.8719442042975</v>
      </c>
      <c r="M9204">
        <v>0</v>
      </c>
    </row>
    <row r="9205" spans="1:15" x14ac:dyDescent="0.15">
      <c r="A9205">
        <v>461</v>
      </c>
      <c r="B9205" t="s">
        <v>224</v>
      </c>
      <c r="C9205" t="s">
        <v>464</v>
      </c>
      <c r="D9205">
        <v>11</v>
      </c>
      <c r="E9205">
        <v>4097656.25</v>
      </c>
      <c r="F9205">
        <v>4109277.34375</v>
      </c>
      <c r="G9205">
        <v>4103466.796875</v>
      </c>
      <c r="H9205">
        <v>34504019.033740468</v>
      </c>
      <c r="I9205">
        <v>7.3579147284647919E-7</v>
      </c>
      <c r="J9205">
        <v>1.6889300686691892E-5</v>
      </c>
      <c r="K9205">
        <v>16.084880907307458</v>
      </c>
      <c r="L9205">
        <v>740.85045016124036</v>
      </c>
      <c r="M9205">
        <v>0</v>
      </c>
    </row>
    <row r="9206" spans="1:15" x14ac:dyDescent="0.15">
      <c r="A9206">
        <v>461</v>
      </c>
      <c r="B9206" t="s">
        <v>224</v>
      </c>
      <c r="C9206" t="s">
        <v>464</v>
      </c>
      <c r="D9206">
        <v>12</v>
      </c>
      <c r="E9206">
        <v>4097656.25</v>
      </c>
      <c r="F9206">
        <v>4103466.796875</v>
      </c>
      <c r="G9206">
        <v>4100561.5234375</v>
      </c>
      <c r="H9206">
        <v>5142063.9101634901</v>
      </c>
      <c r="I9206">
        <v>1.1899047971558098E-7</v>
      </c>
      <c r="J9206">
        <v>1.6272499693560993E-5</v>
      </c>
      <c r="K9206">
        <v>2.397097147780503</v>
      </c>
      <c r="L9206">
        <v>25.399018665446064</v>
      </c>
      <c r="M9206">
        <v>0</v>
      </c>
    </row>
    <row r="9207" spans="1:15" x14ac:dyDescent="0.15">
      <c r="A9207">
        <v>461</v>
      </c>
      <c r="B9207" t="s">
        <v>224</v>
      </c>
      <c r="C9207" t="s">
        <v>464</v>
      </c>
      <c r="D9207">
        <v>13</v>
      </c>
      <c r="E9207">
        <v>4097656.25</v>
      </c>
      <c r="F9207">
        <v>4100561.5234375</v>
      </c>
      <c r="G9207">
        <v>4099108.88671875</v>
      </c>
      <c r="H9207">
        <v>-7489632.7505990295</v>
      </c>
      <c r="I9207">
        <v>-1.8088013410950227E-7</v>
      </c>
      <c r="J9207">
        <v>1.597262907973591E-5</v>
      </c>
      <c r="K9207">
        <v>-3.4914729995671241</v>
      </c>
      <c r="L9207">
        <v>-282.71368137757185</v>
      </c>
      <c r="M9207">
        <v>0</v>
      </c>
    </row>
    <row r="9208" spans="1:15" x14ac:dyDescent="0.15">
      <c r="A9208">
        <v>461</v>
      </c>
      <c r="B9208" t="s">
        <v>224</v>
      </c>
      <c r="C9208" t="s">
        <v>464</v>
      </c>
      <c r="D9208">
        <v>14</v>
      </c>
      <c r="E9208">
        <v>4099108.88671875</v>
      </c>
      <c r="F9208">
        <v>4100561.5234375</v>
      </c>
      <c r="G9208">
        <v>4099835.205078125</v>
      </c>
      <c r="H9208">
        <v>-1338692.8641252301</v>
      </c>
      <c r="I9208">
        <v>-3.164187431666825E-8</v>
      </c>
      <c r="J9208">
        <v>1.6121867339528744E-5</v>
      </c>
      <c r="K9208">
        <v>-0.62406397555775872</v>
      </c>
      <c r="L9208">
        <v>-132.65235789153434</v>
      </c>
      <c r="M9208">
        <v>0</v>
      </c>
    </row>
    <row r="9209" spans="1:15" x14ac:dyDescent="0.15">
      <c r="A9209">
        <v>461</v>
      </c>
      <c r="B9209" t="s">
        <v>224</v>
      </c>
      <c r="C9209" t="s">
        <v>464</v>
      </c>
      <c r="D9209">
        <v>15</v>
      </c>
      <c r="E9209">
        <v>4099835.205078125</v>
      </c>
      <c r="F9209">
        <v>4100561.5234375</v>
      </c>
      <c r="G9209">
        <v>4100198.3642578125</v>
      </c>
      <c r="H9209">
        <v>1859998.1950347929</v>
      </c>
      <c r="I9209">
        <v>4.3498374920111473E-8</v>
      </c>
      <c r="J9209">
        <v>1.6197007588765524E-5</v>
      </c>
      <c r="K9209">
        <v>0.86708303243415463</v>
      </c>
      <c r="L9209">
        <v>-54.63638512593095</v>
      </c>
      <c r="M9209">
        <v>0</v>
      </c>
    </row>
    <row r="9210" spans="1:15" x14ac:dyDescent="0.15">
      <c r="A9210">
        <v>461</v>
      </c>
      <c r="B9210" t="s">
        <v>224</v>
      </c>
      <c r="C9210" t="s">
        <v>464</v>
      </c>
      <c r="D9210">
        <v>16</v>
      </c>
      <c r="E9210">
        <v>4100198.3642578125</v>
      </c>
      <c r="F9210">
        <v>4100561.5234375</v>
      </c>
      <c r="G9210">
        <v>4100379.9438476563</v>
      </c>
      <c r="H9210">
        <v>3490556.323086855</v>
      </c>
      <c r="I9210">
        <v>8.1200356979967337E-8</v>
      </c>
      <c r="J9210">
        <v>1.623470957082538E-5</v>
      </c>
      <c r="K9210">
        <v>1.6272070422346554</v>
      </c>
      <c r="L9210">
        <v>-14.872368636857678</v>
      </c>
      <c r="M9210">
        <v>0</v>
      </c>
    </row>
    <row r="9211" spans="1:15" x14ac:dyDescent="0.15">
      <c r="A9211">
        <v>461</v>
      </c>
      <c r="B9211" t="s">
        <v>224</v>
      </c>
      <c r="C9211" t="s">
        <v>464</v>
      </c>
      <c r="D9211">
        <v>17</v>
      </c>
      <c r="E9211">
        <v>4100379.9438476563</v>
      </c>
      <c r="F9211">
        <v>4100561.5234375</v>
      </c>
      <c r="G9211">
        <v>4100470.7336425781</v>
      </c>
      <c r="H9211">
        <v>4313755.0583095122</v>
      </c>
      <c r="I9211">
        <v>1.0008599716863074E-7</v>
      </c>
      <c r="J9211">
        <v>1.6253595211014043E-5</v>
      </c>
      <c r="K9211">
        <v>2.0109609929310808</v>
      </c>
      <c r="L9211">
        <v>5.2014595035889171</v>
      </c>
      <c r="M9211">
        <v>0</v>
      </c>
    </row>
    <row r="9212" spans="1:15" x14ac:dyDescent="0.15">
      <c r="A9212">
        <v>461</v>
      </c>
      <c r="B9212" t="s">
        <v>224</v>
      </c>
      <c r="C9212" t="s">
        <v>464</v>
      </c>
      <c r="D9212">
        <v>18</v>
      </c>
      <c r="E9212">
        <v>4100379.9438476563</v>
      </c>
      <c r="F9212">
        <v>4100470.7336425781</v>
      </c>
      <c r="G9212">
        <v>4100425.3387451172</v>
      </c>
      <c r="H9212">
        <v>3901465.017366576</v>
      </c>
      <c r="I9212">
        <v>9.0639616406491277E-8</v>
      </c>
      <c r="J9212">
        <v>1.6244148830251904E-5</v>
      </c>
      <c r="K9212">
        <v>1.8187620435463394</v>
      </c>
      <c r="L9212">
        <v>-4.8521873937943827</v>
      </c>
      <c r="M9212">
        <v>0</v>
      </c>
    </row>
    <row r="9213" spans="1:15" x14ac:dyDescent="0.15">
      <c r="A9213">
        <v>461</v>
      </c>
      <c r="B9213" t="s">
        <v>224</v>
      </c>
      <c r="C9213" t="s">
        <v>464</v>
      </c>
      <c r="D9213">
        <v>19</v>
      </c>
      <c r="E9213">
        <v>4100425.3387451172</v>
      </c>
      <c r="F9213">
        <v>4100470.7336425781</v>
      </c>
      <c r="G9213">
        <v>4100448.0361938477</v>
      </c>
      <c r="H9213">
        <v>4107410.8908064035</v>
      </c>
      <c r="I9213">
        <v>9.5361312925421846E-8</v>
      </c>
      <c r="J9213">
        <v>1.6248870526770834E-5</v>
      </c>
      <c r="K9213">
        <v>1.9147686810453428</v>
      </c>
      <c r="L9213">
        <v>0.1698071662193027</v>
      </c>
      <c r="M9213">
        <v>0</v>
      </c>
    </row>
    <row r="9214" spans="1:15" x14ac:dyDescent="0.15">
      <c r="A9214">
        <v>461</v>
      </c>
      <c r="B9214" t="s">
        <v>224</v>
      </c>
      <c r="C9214" t="s">
        <v>465</v>
      </c>
      <c r="D9214">
        <v>19</v>
      </c>
      <c r="E9214">
        <v>4100425.3387451172</v>
      </c>
      <c r="F9214">
        <v>4100470.7336425781</v>
      </c>
      <c r="G9214">
        <v>4100448.0361938477</v>
      </c>
      <c r="H9214">
        <v>4107410.8908064035</v>
      </c>
      <c r="I9214">
        <v>9.5361312925421846E-8</v>
      </c>
      <c r="J9214">
        <v>1.6248870526770834E-5</v>
      </c>
      <c r="K9214">
        <v>1.9147686810453428</v>
      </c>
      <c r="L9214">
        <v>0.1698071662193027</v>
      </c>
      <c r="M9214">
        <v>0</v>
      </c>
      <c r="N9214" t="s">
        <v>466</v>
      </c>
      <c r="O9214" t="s">
        <v>467</v>
      </c>
    </row>
    <row r="9215" spans="1:15" x14ac:dyDescent="0.15">
      <c r="A9215">
        <v>462</v>
      </c>
      <c r="B9215" t="s">
        <v>225</v>
      </c>
      <c r="C9215" t="s">
        <v>461</v>
      </c>
      <c r="D9215">
        <v>0</v>
      </c>
      <c r="E9215">
        <v>100000</v>
      </c>
      <c r="F9215">
        <v>12000000</v>
      </c>
      <c r="G9215">
        <v>100000</v>
      </c>
      <c r="H9215">
        <v>2306.4218574292968</v>
      </c>
      <c r="I9215">
        <v>-4.924237239209161E-5</v>
      </c>
      <c r="J9215">
        <v>-3.5627696621397648E-5</v>
      </c>
      <c r="K9215">
        <v>9.2548360912768281E-4</v>
      </c>
      <c r="L9215">
        <v>-97.693578142570701</v>
      </c>
      <c r="M9215">
        <v>0</v>
      </c>
      <c r="O9215" t="s">
        <v>462</v>
      </c>
    </row>
    <row r="9216" spans="1:15" x14ac:dyDescent="0.15">
      <c r="A9216">
        <v>462</v>
      </c>
      <c r="B9216" t="s">
        <v>225</v>
      </c>
      <c r="C9216" t="s">
        <v>461</v>
      </c>
      <c r="D9216">
        <v>0</v>
      </c>
      <c r="E9216">
        <v>100000</v>
      </c>
      <c r="F9216">
        <v>12000000</v>
      </c>
      <c r="G9216">
        <v>12000000</v>
      </c>
      <c r="H9216">
        <v>3.2475647126209075E+18</v>
      </c>
      <c r="I9216">
        <v>536.87090838532424</v>
      </c>
      <c r="J9216">
        <v>536.87092200000006</v>
      </c>
      <c r="K9216">
        <v>1303130171711.9802</v>
      </c>
      <c r="L9216">
        <v>27063039271740.895</v>
      </c>
      <c r="M9216">
        <v>5</v>
      </c>
      <c r="O9216" t="s">
        <v>463</v>
      </c>
    </row>
    <row r="9217" spans="1:13" x14ac:dyDescent="0.15">
      <c r="A9217">
        <v>462</v>
      </c>
      <c r="B9217" t="s">
        <v>225</v>
      </c>
      <c r="C9217" t="s">
        <v>464</v>
      </c>
      <c r="D9217">
        <v>1</v>
      </c>
      <c r="E9217">
        <v>100000</v>
      </c>
      <c r="F9217">
        <v>12000000</v>
      </c>
      <c r="G9217">
        <v>6050000</v>
      </c>
      <c r="H9217">
        <v>3.2475647126209075E+18</v>
      </c>
      <c r="I9217">
        <v>536.87090838532424</v>
      </c>
      <c r="J9217">
        <v>536.87092200000006</v>
      </c>
      <c r="K9217">
        <v>1303130171711.9802</v>
      </c>
      <c r="L9217">
        <v>53678755580410.867</v>
      </c>
      <c r="M9217">
        <v>5</v>
      </c>
    </row>
    <row r="9218" spans="1:13" x14ac:dyDescent="0.15">
      <c r="A9218">
        <v>462</v>
      </c>
      <c r="B9218" t="s">
        <v>225</v>
      </c>
      <c r="C9218" t="s">
        <v>464</v>
      </c>
      <c r="D9218">
        <v>2</v>
      </c>
      <c r="E9218">
        <v>100000</v>
      </c>
      <c r="F9218">
        <v>6050000</v>
      </c>
      <c r="G9218">
        <v>3075000</v>
      </c>
      <c r="H9218">
        <v>-21788.516346541321</v>
      </c>
      <c r="I9218">
        <v>-2.1994979422191478E-5</v>
      </c>
      <c r="J9218">
        <v>-8.380303651497514E-6</v>
      </c>
      <c r="K9218">
        <v>-8.7429429620520891E-3</v>
      </c>
      <c r="L9218">
        <v>-100.70856963728589</v>
      </c>
      <c r="M9218">
        <v>0</v>
      </c>
    </row>
    <row r="9219" spans="1:13" x14ac:dyDescent="0.15">
      <c r="A9219">
        <v>462</v>
      </c>
      <c r="B9219" t="s">
        <v>225</v>
      </c>
      <c r="C9219" t="s">
        <v>464</v>
      </c>
      <c r="D9219">
        <v>3</v>
      </c>
      <c r="E9219">
        <v>3075000</v>
      </c>
      <c r="F9219">
        <v>6050000</v>
      </c>
      <c r="G9219">
        <v>4562500</v>
      </c>
      <c r="H9219">
        <v>-22191422.526834141</v>
      </c>
      <c r="I9219">
        <v>-4.9911276819402873E-7</v>
      </c>
      <c r="J9219">
        <v>1.3115563002499935E-5</v>
      </c>
      <c r="K9219">
        <v>-8.9046146287838894</v>
      </c>
      <c r="L9219">
        <v>-586.38734305389903</v>
      </c>
      <c r="M9219">
        <v>0</v>
      </c>
    </row>
    <row r="9220" spans="1:13" x14ac:dyDescent="0.15">
      <c r="A9220">
        <v>462</v>
      </c>
      <c r="B9220" t="s">
        <v>225</v>
      </c>
      <c r="C9220" t="s">
        <v>464</v>
      </c>
      <c r="D9220">
        <v>4</v>
      </c>
      <c r="E9220">
        <v>4562500</v>
      </c>
      <c r="F9220">
        <v>6050000</v>
      </c>
      <c r="G9220">
        <v>5306250</v>
      </c>
      <c r="H9220">
        <v>112704258404768.47</v>
      </c>
      <c r="I9220">
        <v>7.7771455899841246E-2</v>
      </c>
      <c r="J9220">
        <v>7.7785070575611945E-2</v>
      </c>
      <c r="K9220">
        <v>45224139.502719574</v>
      </c>
      <c r="L9220">
        <v>2123990635.5433397</v>
      </c>
      <c r="M9220">
        <v>0</v>
      </c>
    </row>
    <row r="9221" spans="1:13" x14ac:dyDescent="0.15">
      <c r="A9221">
        <v>462</v>
      </c>
      <c r="B9221" t="s">
        <v>225</v>
      </c>
      <c r="C9221" t="s">
        <v>464</v>
      </c>
      <c r="D9221">
        <v>5</v>
      </c>
      <c r="E9221">
        <v>4562500</v>
      </c>
      <c r="F9221">
        <v>5306250</v>
      </c>
      <c r="G9221">
        <v>4934375</v>
      </c>
      <c r="H9221">
        <v>469431745712.45575</v>
      </c>
      <c r="I9221">
        <v>9.5028903532282983E-4</v>
      </c>
      <c r="J9221">
        <v>9.639037110935238E-4</v>
      </c>
      <c r="K9221">
        <v>188365.96820379826</v>
      </c>
      <c r="L9221">
        <v>9513399.5964525547</v>
      </c>
      <c r="M9221">
        <v>0</v>
      </c>
    </row>
    <row r="9222" spans="1:13" x14ac:dyDescent="0.15">
      <c r="A9222">
        <v>462</v>
      </c>
      <c r="B9222" t="s">
        <v>225</v>
      </c>
      <c r="C9222" t="s">
        <v>464</v>
      </c>
      <c r="D9222">
        <v>6</v>
      </c>
      <c r="E9222">
        <v>4562500</v>
      </c>
      <c r="F9222">
        <v>4934375</v>
      </c>
      <c r="G9222">
        <v>4748437.5</v>
      </c>
      <c r="H9222">
        <v>23311616093.113777</v>
      </c>
      <c r="I9222">
        <v>9.7638211195977755E-5</v>
      </c>
      <c r="J9222">
        <v>1.1125288696667172E-4</v>
      </c>
      <c r="K9222">
        <v>9354.1077608848827</v>
      </c>
      <c r="L9222">
        <v>490832.35602477187</v>
      </c>
      <c r="M9222">
        <v>0</v>
      </c>
    </row>
    <row r="9223" spans="1:13" x14ac:dyDescent="0.15">
      <c r="A9223">
        <v>462</v>
      </c>
      <c r="B9223" t="s">
        <v>225</v>
      </c>
      <c r="C9223" t="s">
        <v>464</v>
      </c>
      <c r="D9223">
        <v>7</v>
      </c>
      <c r="E9223">
        <v>4562500</v>
      </c>
      <c r="F9223">
        <v>4748437.5</v>
      </c>
      <c r="G9223">
        <v>4655468.75</v>
      </c>
      <c r="H9223">
        <v>3619418471.0863972</v>
      </c>
      <c r="I9223">
        <v>2.4480118696851721E-5</v>
      </c>
      <c r="J9223">
        <v>3.8094794467545683E-5</v>
      </c>
      <c r="K9223">
        <v>1452.3416255246461</v>
      </c>
      <c r="L9223">
        <v>77645.521782020282</v>
      </c>
      <c r="M9223">
        <v>0</v>
      </c>
    </row>
    <row r="9224" spans="1:13" x14ac:dyDescent="0.15">
      <c r="A9224">
        <v>462</v>
      </c>
      <c r="B9224" t="s">
        <v>225</v>
      </c>
      <c r="C9224" t="s">
        <v>464</v>
      </c>
      <c r="D9224">
        <v>8</v>
      </c>
      <c r="E9224">
        <v>4562500</v>
      </c>
      <c r="F9224">
        <v>4655468.75</v>
      </c>
      <c r="G9224">
        <v>4608984.375</v>
      </c>
      <c r="H9224">
        <v>940555794.6377641</v>
      </c>
      <c r="I9224">
        <v>8.7179511075999077E-6</v>
      </c>
      <c r="J9224">
        <v>2.2332626878293872E-5</v>
      </c>
      <c r="K9224">
        <v>377.41099643303124</v>
      </c>
      <c r="L9224">
        <v>20307.007663977252</v>
      </c>
      <c r="M9224">
        <v>0</v>
      </c>
    </row>
    <row r="9225" spans="1:13" x14ac:dyDescent="0.15">
      <c r="A9225">
        <v>462</v>
      </c>
      <c r="B9225" t="s">
        <v>225</v>
      </c>
      <c r="C9225" t="s">
        <v>464</v>
      </c>
      <c r="D9225">
        <v>9</v>
      </c>
      <c r="E9225">
        <v>4562500</v>
      </c>
      <c r="F9225">
        <v>4608984.375</v>
      </c>
      <c r="G9225">
        <v>4585742.1875</v>
      </c>
      <c r="H9225">
        <v>270037394.6490761</v>
      </c>
      <c r="I9225">
        <v>3.4920847018057649E-6</v>
      </c>
      <c r="J9225">
        <v>1.7106760472499729E-5</v>
      </c>
      <c r="K9225">
        <v>108.35623231467946</v>
      </c>
      <c r="L9225">
        <v>5788.6300975478925</v>
      </c>
      <c r="M9225">
        <v>0</v>
      </c>
    </row>
    <row r="9226" spans="1:13" x14ac:dyDescent="0.15">
      <c r="A9226">
        <v>462</v>
      </c>
      <c r="B9226" t="s">
        <v>225</v>
      </c>
      <c r="C9226" t="s">
        <v>464</v>
      </c>
      <c r="D9226">
        <v>10</v>
      </c>
      <c r="E9226">
        <v>4562500</v>
      </c>
      <c r="F9226">
        <v>4585742.1875</v>
      </c>
      <c r="G9226">
        <v>4574121.09375</v>
      </c>
      <c r="H9226">
        <v>81761985.288124084</v>
      </c>
      <c r="I9226">
        <v>1.3590233925801026E-6</v>
      </c>
      <c r="J9226">
        <v>1.4973699163274067E-5</v>
      </c>
      <c r="K9226">
        <v>32.808125274288521</v>
      </c>
      <c r="L9226">
        <v>1687.4906154067992</v>
      </c>
      <c r="M9226">
        <v>0</v>
      </c>
    </row>
    <row r="9227" spans="1:13" x14ac:dyDescent="0.15">
      <c r="A9227">
        <v>462</v>
      </c>
      <c r="B9227" t="s">
        <v>225</v>
      </c>
      <c r="C9227" t="s">
        <v>464</v>
      </c>
      <c r="D9227">
        <v>11</v>
      </c>
      <c r="E9227">
        <v>4562500</v>
      </c>
      <c r="F9227">
        <v>4574121.09375</v>
      </c>
      <c r="G9227">
        <v>4568310.546875</v>
      </c>
      <c r="H9227">
        <v>20566511.945735093</v>
      </c>
      <c r="I9227">
        <v>3.9477282092682948E-7</v>
      </c>
      <c r="J9227">
        <v>1.4009448591620794E-5</v>
      </c>
      <c r="K9227">
        <v>8.2525968271569781</v>
      </c>
      <c r="L9227">
        <v>350.19951543801739</v>
      </c>
      <c r="M9227">
        <v>0</v>
      </c>
    </row>
    <row r="9228" spans="1:13" x14ac:dyDescent="0.15">
      <c r="A9228">
        <v>462</v>
      </c>
      <c r="B9228" t="s">
        <v>225</v>
      </c>
      <c r="C9228" t="s">
        <v>464</v>
      </c>
      <c r="D9228">
        <v>12</v>
      </c>
      <c r="E9228">
        <v>4562500</v>
      </c>
      <c r="F9228">
        <v>4568310.546875</v>
      </c>
      <c r="G9228">
        <v>4565405.2734375</v>
      </c>
      <c r="H9228">
        <v>-3071003.4027957791</v>
      </c>
      <c r="I9228">
        <v>-6.3715442643434841E-8</v>
      </c>
      <c r="J9228">
        <v>1.3550960328050529E-5</v>
      </c>
      <c r="K9228">
        <v>-1.2322825088167806</v>
      </c>
      <c r="L9228">
        <v>-167.26682997155874</v>
      </c>
      <c r="M9228">
        <v>0</v>
      </c>
    </row>
    <row r="9229" spans="1:13" x14ac:dyDescent="0.15">
      <c r="A9229">
        <v>462</v>
      </c>
      <c r="B9229" t="s">
        <v>225</v>
      </c>
      <c r="C9229" t="s">
        <v>464</v>
      </c>
      <c r="D9229">
        <v>13</v>
      </c>
      <c r="E9229">
        <v>4565405.2734375</v>
      </c>
      <c r="F9229">
        <v>4568310.546875</v>
      </c>
      <c r="G9229">
        <v>4566857.91015625</v>
      </c>
      <c r="H9229">
        <v>8203014.4210095163</v>
      </c>
      <c r="I9229">
        <v>1.6361354962192751E-7</v>
      </c>
      <c r="J9229">
        <v>1.3778289320315892E-5</v>
      </c>
      <c r="K9229">
        <v>3.2915727743509913</v>
      </c>
      <c r="L9229">
        <v>79.62053084171518</v>
      </c>
      <c r="M9229">
        <v>0</v>
      </c>
    </row>
    <row r="9230" spans="1:13" x14ac:dyDescent="0.15">
      <c r="A9230">
        <v>462</v>
      </c>
      <c r="B9230" t="s">
        <v>225</v>
      </c>
      <c r="C9230" t="s">
        <v>464</v>
      </c>
      <c r="D9230">
        <v>14</v>
      </c>
      <c r="E9230">
        <v>4565405.2734375</v>
      </c>
      <c r="F9230">
        <v>4566857.91015625</v>
      </c>
      <c r="G9230">
        <v>4566131.591796875</v>
      </c>
      <c r="H9230">
        <v>2432326.1807680186</v>
      </c>
      <c r="I9230">
        <v>4.9472966894936569E-8</v>
      </c>
      <c r="J9230">
        <v>1.3664148737588901E-5</v>
      </c>
      <c r="K9230">
        <v>0.97600445690449555</v>
      </c>
      <c r="L9230">
        <v>-46.731141407800649</v>
      </c>
      <c r="M9230">
        <v>0</v>
      </c>
    </row>
    <row r="9231" spans="1:13" x14ac:dyDescent="0.15">
      <c r="A9231">
        <v>462</v>
      </c>
      <c r="B9231" t="s">
        <v>225</v>
      </c>
      <c r="C9231" t="s">
        <v>464</v>
      </c>
      <c r="D9231">
        <v>15</v>
      </c>
      <c r="E9231">
        <v>4566131.591796875</v>
      </c>
      <c r="F9231">
        <v>4566857.91015625</v>
      </c>
      <c r="G9231">
        <v>4566494.7509765625</v>
      </c>
      <c r="H9231">
        <v>5283911.8728024028</v>
      </c>
      <c r="I9231">
        <v>1.0642337499999421E-7</v>
      </c>
      <c r="J9231">
        <v>1.3721099145693958E-5</v>
      </c>
      <c r="K9231">
        <v>2.1202425803423042</v>
      </c>
      <c r="L9231">
        <v>15.710455413803288</v>
      </c>
      <c r="M9231">
        <v>0</v>
      </c>
    </row>
    <row r="9232" spans="1:13" x14ac:dyDescent="0.15">
      <c r="A9232">
        <v>462</v>
      </c>
      <c r="B9232" t="s">
        <v>225</v>
      </c>
      <c r="C9232" t="s">
        <v>464</v>
      </c>
      <c r="D9232">
        <v>16</v>
      </c>
      <c r="E9232">
        <v>4566131.591796875</v>
      </c>
      <c r="F9232">
        <v>4566494.7509765625</v>
      </c>
      <c r="G9232">
        <v>4566313.1713867188</v>
      </c>
      <c r="H9232">
        <v>3849729.8006187696</v>
      </c>
      <c r="I9232">
        <v>7.7918464183603483E-8</v>
      </c>
      <c r="J9232">
        <v>1.3692594234877568E-5</v>
      </c>
      <c r="K9232">
        <v>1.5447572258156477</v>
      </c>
      <c r="L9232">
        <v>-15.692821404764357</v>
      </c>
      <c r="M9232">
        <v>0</v>
      </c>
    </row>
    <row r="9233" spans="1:15" x14ac:dyDescent="0.15">
      <c r="A9233">
        <v>462</v>
      </c>
      <c r="B9233" t="s">
        <v>225</v>
      </c>
      <c r="C9233" t="s">
        <v>464</v>
      </c>
      <c r="D9233">
        <v>17</v>
      </c>
      <c r="E9233">
        <v>4566313.1713867188</v>
      </c>
      <c r="F9233">
        <v>4566494.7509765625</v>
      </c>
      <c r="G9233">
        <v>4566403.9611816406</v>
      </c>
      <c r="H9233">
        <v>4564786.903787992</v>
      </c>
      <c r="I9233">
        <v>9.216484388418571E-8</v>
      </c>
      <c r="J9233">
        <v>1.370684061457815E-5</v>
      </c>
      <c r="K9233">
        <v>1.8316837594165045</v>
      </c>
      <c r="L9233">
        <v>-3.5412053059585613E-2</v>
      </c>
      <c r="M9233">
        <v>0</v>
      </c>
    </row>
    <row r="9234" spans="1:15" x14ac:dyDescent="0.15">
      <c r="A9234">
        <v>462</v>
      </c>
      <c r="B9234" t="s">
        <v>225</v>
      </c>
      <c r="C9234" t="s">
        <v>465</v>
      </c>
      <c r="D9234">
        <v>17</v>
      </c>
      <c r="E9234">
        <v>4566313.1713867188</v>
      </c>
      <c r="F9234">
        <v>4566494.7509765625</v>
      </c>
      <c r="G9234">
        <v>4566403.9611816406</v>
      </c>
      <c r="H9234">
        <v>4564786.903787992</v>
      </c>
      <c r="I9234">
        <v>9.216484388418571E-8</v>
      </c>
      <c r="J9234">
        <v>1.370684061457815E-5</v>
      </c>
      <c r="K9234">
        <v>1.8316837594165045</v>
      </c>
      <c r="L9234">
        <v>-3.5412053059585613E-2</v>
      </c>
      <c r="M9234">
        <v>0</v>
      </c>
      <c r="N9234" t="s">
        <v>466</v>
      </c>
      <c r="O9234" t="s">
        <v>467</v>
      </c>
    </row>
    <row r="9235" spans="1:15" x14ac:dyDescent="0.15">
      <c r="A9235">
        <v>463</v>
      </c>
      <c r="B9235" t="s">
        <v>226</v>
      </c>
      <c r="C9235" t="s">
        <v>461</v>
      </c>
      <c r="D9235">
        <v>0</v>
      </c>
      <c r="E9235">
        <v>100000</v>
      </c>
      <c r="F9235">
        <v>12000000</v>
      </c>
      <c r="G9235">
        <v>100000</v>
      </c>
      <c r="H9235">
        <v>2309.706352195577</v>
      </c>
      <c r="I9235">
        <v>-4.8224551297814601E-5</v>
      </c>
      <c r="J9235">
        <v>-3.4951940038143916E-5</v>
      </c>
      <c r="K9235">
        <v>9.5087432573330772E-4</v>
      </c>
      <c r="L9235">
        <v>-97.690293647804424</v>
      </c>
      <c r="M9235">
        <v>0</v>
      </c>
      <c r="O9235" t="s">
        <v>462</v>
      </c>
    </row>
    <row r="9236" spans="1:15" x14ac:dyDescent="0.15">
      <c r="A9236">
        <v>463</v>
      </c>
      <c r="B9236" t="s">
        <v>226</v>
      </c>
      <c r="C9236" t="s">
        <v>461</v>
      </c>
      <c r="D9236">
        <v>0</v>
      </c>
      <c r="E9236">
        <v>100000</v>
      </c>
      <c r="F9236">
        <v>12000000</v>
      </c>
      <c r="G9236">
        <v>12000000</v>
      </c>
      <c r="H9236">
        <v>3.3790282657583375E+18</v>
      </c>
      <c r="I9236">
        <v>536.87090872738884</v>
      </c>
      <c r="J9236">
        <v>536.87092200000006</v>
      </c>
      <c r="K9236">
        <v>1391099444646.9272</v>
      </c>
      <c r="L9236">
        <v>28158568881219.48</v>
      </c>
      <c r="M9236">
        <v>5</v>
      </c>
      <c r="O9236" t="s">
        <v>463</v>
      </c>
    </row>
    <row r="9237" spans="1:15" x14ac:dyDescent="0.15">
      <c r="A9237">
        <v>463</v>
      </c>
      <c r="B9237" t="s">
        <v>226</v>
      </c>
      <c r="C9237" t="s">
        <v>464</v>
      </c>
      <c r="D9237">
        <v>1</v>
      </c>
      <c r="E9237">
        <v>100000</v>
      </c>
      <c r="F9237">
        <v>12000000</v>
      </c>
      <c r="G9237">
        <v>6050000</v>
      </c>
      <c r="H9237">
        <v>1.7361648405375084E+18</v>
      </c>
      <c r="I9237">
        <v>297.87940517306271</v>
      </c>
      <c r="J9237">
        <v>297.87941844567399</v>
      </c>
      <c r="K9237">
        <v>714755176794.95447</v>
      </c>
      <c r="L9237">
        <v>28696939512916.668</v>
      </c>
      <c r="M9237">
        <v>0</v>
      </c>
    </row>
    <row r="9238" spans="1:15" x14ac:dyDescent="0.15">
      <c r="A9238">
        <v>463</v>
      </c>
      <c r="B9238" t="s">
        <v>226</v>
      </c>
      <c r="C9238" t="s">
        <v>464</v>
      </c>
      <c r="D9238">
        <v>2</v>
      </c>
      <c r="E9238">
        <v>100000</v>
      </c>
      <c r="F9238">
        <v>6050000</v>
      </c>
      <c r="G9238">
        <v>3075000</v>
      </c>
      <c r="H9238">
        <v>-21011.123825902658</v>
      </c>
      <c r="I9238">
        <v>-2.1765835554745977E-5</v>
      </c>
      <c r="J9238">
        <v>-8.4932242950752919E-6</v>
      </c>
      <c r="K9238">
        <v>-8.6499905851072836E-3</v>
      </c>
      <c r="L9238">
        <v>-100.68328857970415</v>
      </c>
      <c r="M9238">
        <v>0</v>
      </c>
    </row>
    <row r="9239" spans="1:15" x14ac:dyDescent="0.15">
      <c r="A9239">
        <v>463</v>
      </c>
      <c r="B9239" t="s">
        <v>226</v>
      </c>
      <c r="C9239" t="s">
        <v>464</v>
      </c>
      <c r="D9239">
        <v>3</v>
      </c>
      <c r="E9239">
        <v>3075000</v>
      </c>
      <c r="F9239">
        <v>6050000</v>
      </c>
      <c r="G9239">
        <v>4562500</v>
      </c>
      <c r="H9239">
        <v>-64417394.728484146</v>
      </c>
      <c r="I9239">
        <v>-3.3095861331255235E-6</v>
      </c>
      <c r="J9239">
        <v>9.9630251265451631E-6</v>
      </c>
      <c r="K9239">
        <v>-26.519755084761112</v>
      </c>
      <c r="L9239">
        <v>-1511.8881036380087</v>
      </c>
      <c r="M9239">
        <v>0</v>
      </c>
    </row>
    <row r="9240" spans="1:15" x14ac:dyDescent="0.15">
      <c r="A9240">
        <v>463</v>
      </c>
      <c r="B9240" t="s">
        <v>226</v>
      </c>
      <c r="C9240" t="s">
        <v>464</v>
      </c>
      <c r="D9240">
        <v>4</v>
      </c>
      <c r="E9240">
        <v>4562500</v>
      </c>
      <c r="F9240">
        <v>6050000</v>
      </c>
      <c r="G9240">
        <v>5306250</v>
      </c>
      <c r="H9240">
        <v>48825076458064.727</v>
      </c>
      <c r="I9240">
        <v>3.7707219289267575E-2</v>
      </c>
      <c r="J9240">
        <v>3.7720491900527245E-2</v>
      </c>
      <c r="K9240">
        <v>20100612.188994091</v>
      </c>
      <c r="L9240">
        <v>920142683.6619972</v>
      </c>
      <c r="M9240">
        <v>0</v>
      </c>
    </row>
    <row r="9241" spans="1:15" x14ac:dyDescent="0.15">
      <c r="A9241">
        <v>463</v>
      </c>
      <c r="B9241" t="s">
        <v>226</v>
      </c>
      <c r="C9241" t="s">
        <v>464</v>
      </c>
      <c r="D9241">
        <v>5</v>
      </c>
      <c r="E9241">
        <v>4562500</v>
      </c>
      <c r="F9241">
        <v>5306250</v>
      </c>
      <c r="G9241">
        <v>4934375</v>
      </c>
      <c r="H9241">
        <v>209662697598.74487</v>
      </c>
      <c r="I9241">
        <v>4.9499161246643116E-4</v>
      </c>
      <c r="J9241">
        <v>5.082642237261018E-4</v>
      </c>
      <c r="K9241">
        <v>86315.247832747729</v>
      </c>
      <c r="L9241">
        <v>4248922.3705888763</v>
      </c>
      <c r="M9241">
        <v>0</v>
      </c>
    </row>
    <row r="9242" spans="1:15" x14ac:dyDescent="0.15">
      <c r="A9242">
        <v>463</v>
      </c>
      <c r="B9242" t="s">
        <v>226</v>
      </c>
      <c r="C9242" t="s">
        <v>464</v>
      </c>
      <c r="D9242">
        <v>6</v>
      </c>
      <c r="E9242">
        <v>4562500</v>
      </c>
      <c r="F9242">
        <v>4934375</v>
      </c>
      <c r="G9242">
        <v>4748437.5</v>
      </c>
      <c r="H9242">
        <v>9261892820.5330963</v>
      </c>
      <c r="I9242">
        <v>4.7776316334421078E-5</v>
      </c>
      <c r="J9242">
        <v>6.1048927594091763E-5</v>
      </c>
      <c r="K9242">
        <v>3812.9938389643557</v>
      </c>
      <c r="L9242">
        <v>194951.37891218104</v>
      </c>
      <c r="M9242">
        <v>0</v>
      </c>
    </row>
    <row r="9243" spans="1:15" x14ac:dyDescent="0.15">
      <c r="A9243">
        <v>463</v>
      </c>
      <c r="B9243" t="s">
        <v>226</v>
      </c>
      <c r="C9243" t="s">
        <v>464</v>
      </c>
      <c r="D9243">
        <v>7</v>
      </c>
      <c r="E9243">
        <v>4562500</v>
      </c>
      <c r="F9243">
        <v>4748437.5</v>
      </c>
      <c r="G9243">
        <v>4655468.75</v>
      </c>
      <c r="H9243">
        <v>881667082.55667078</v>
      </c>
      <c r="I9243">
        <v>8.0432349584642337E-6</v>
      </c>
      <c r="J9243">
        <v>2.131584621813492E-5</v>
      </c>
      <c r="K9243">
        <v>362.97020694877421</v>
      </c>
      <c r="L9243">
        <v>18838.309543086736</v>
      </c>
      <c r="M9243">
        <v>0</v>
      </c>
    </row>
    <row r="9244" spans="1:15" x14ac:dyDescent="0.15">
      <c r="A9244">
        <v>463</v>
      </c>
      <c r="B9244" t="s">
        <v>226</v>
      </c>
      <c r="C9244" t="s">
        <v>464</v>
      </c>
      <c r="D9244">
        <v>8</v>
      </c>
      <c r="E9244">
        <v>4562500</v>
      </c>
      <c r="F9244">
        <v>4655468.75</v>
      </c>
      <c r="G9244">
        <v>4608984.375</v>
      </c>
      <c r="H9244">
        <v>-21786291.301284924</v>
      </c>
      <c r="I9244">
        <v>-4.7990133407440022E-7</v>
      </c>
      <c r="J9244">
        <v>1.2792709925596286E-5</v>
      </c>
      <c r="K9244">
        <v>-8.969116369120405</v>
      </c>
      <c r="L9244">
        <v>-572.69180211280116</v>
      </c>
      <c r="M9244">
        <v>0</v>
      </c>
    </row>
    <row r="9245" spans="1:15" x14ac:dyDescent="0.15">
      <c r="A9245">
        <v>463</v>
      </c>
      <c r="B9245" t="s">
        <v>226</v>
      </c>
      <c r="C9245" t="s">
        <v>464</v>
      </c>
      <c r="D9245">
        <v>9</v>
      </c>
      <c r="E9245">
        <v>4608984.375</v>
      </c>
      <c r="F9245">
        <v>4655468.75</v>
      </c>
      <c r="G9245">
        <v>4632226.5625</v>
      </c>
      <c r="H9245">
        <v>239939943.95251355</v>
      </c>
      <c r="I9245">
        <v>3.1247894549590948E-6</v>
      </c>
      <c r="J9245">
        <v>1.6397400714629781E-5</v>
      </c>
      <c r="K9245">
        <v>98.779973569131386</v>
      </c>
      <c r="L9245">
        <v>5079.7972468561338</v>
      </c>
      <c r="M9245">
        <v>0</v>
      </c>
    </row>
    <row r="9246" spans="1:15" x14ac:dyDescent="0.15">
      <c r="A9246">
        <v>463</v>
      </c>
      <c r="B9246" t="s">
        <v>226</v>
      </c>
      <c r="C9246" t="s">
        <v>464</v>
      </c>
      <c r="D9246">
        <v>10</v>
      </c>
      <c r="E9246">
        <v>4608984.375</v>
      </c>
      <c r="F9246">
        <v>4632226.5625</v>
      </c>
      <c r="G9246">
        <v>4620605.46875</v>
      </c>
      <c r="H9246">
        <v>66176005.309540816</v>
      </c>
      <c r="I9246">
        <v>1.110595346130736E-6</v>
      </c>
      <c r="J9246">
        <v>1.4383206605801423E-5</v>
      </c>
      <c r="K9246">
        <v>27.243750864094764</v>
      </c>
      <c r="L9246">
        <v>1332.1933728620902</v>
      </c>
      <c r="M9246">
        <v>0</v>
      </c>
    </row>
    <row r="9247" spans="1:15" x14ac:dyDescent="0.15">
      <c r="A9247">
        <v>463</v>
      </c>
      <c r="B9247" t="s">
        <v>226</v>
      </c>
      <c r="C9247" t="s">
        <v>464</v>
      </c>
      <c r="D9247">
        <v>11</v>
      </c>
      <c r="E9247">
        <v>4608984.375</v>
      </c>
      <c r="F9247">
        <v>4620605.46875</v>
      </c>
      <c r="G9247">
        <v>4614794.921875</v>
      </c>
      <c r="H9247">
        <v>10232755.631520342</v>
      </c>
      <c r="I9247">
        <v>1.9864941446817712E-7</v>
      </c>
      <c r="J9247">
        <v>1.3471260674138864E-5</v>
      </c>
      <c r="K9247">
        <v>4.2126847000556324</v>
      </c>
      <c r="L9247">
        <v>121.73803613710214</v>
      </c>
      <c r="M9247">
        <v>0</v>
      </c>
    </row>
    <row r="9248" spans="1:15" x14ac:dyDescent="0.15">
      <c r="A9248">
        <v>463</v>
      </c>
      <c r="B9248" t="s">
        <v>226</v>
      </c>
      <c r="C9248" t="s">
        <v>464</v>
      </c>
      <c r="D9248">
        <v>12</v>
      </c>
      <c r="E9248">
        <v>4608984.375</v>
      </c>
      <c r="F9248">
        <v>4614794.921875</v>
      </c>
      <c r="G9248">
        <v>4611889.6484375</v>
      </c>
      <c r="H9248">
        <v>-11203684.221270779</v>
      </c>
      <c r="I9248">
        <v>-2.3531720466294075E-7</v>
      </c>
      <c r="J9248">
        <v>1.3037294055007746E-5</v>
      </c>
      <c r="K9248">
        <v>-4.6124026413586581</v>
      </c>
      <c r="L9248">
        <v>-342.93044880348702</v>
      </c>
      <c r="M9248">
        <v>0</v>
      </c>
    </row>
    <row r="9249" spans="1:15" x14ac:dyDescent="0.15">
      <c r="A9249">
        <v>463</v>
      </c>
      <c r="B9249" t="s">
        <v>226</v>
      </c>
      <c r="C9249" t="s">
        <v>464</v>
      </c>
      <c r="D9249">
        <v>13</v>
      </c>
      <c r="E9249">
        <v>4611889.6484375</v>
      </c>
      <c r="F9249">
        <v>4614794.921875</v>
      </c>
      <c r="G9249">
        <v>4613342.28515625</v>
      </c>
      <c r="H9249">
        <v>-996799.93467579654</v>
      </c>
      <c r="I9249">
        <v>-2.0117164933498104E-8</v>
      </c>
      <c r="J9249">
        <v>1.3252494094737189E-5</v>
      </c>
      <c r="K9249">
        <v>-0.41036881804254333</v>
      </c>
      <c r="L9249">
        <v>-121.6068930736631</v>
      </c>
      <c r="M9249">
        <v>0</v>
      </c>
    </row>
    <row r="9250" spans="1:15" x14ac:dyDescent="0.15">
      <c r="A9250">
        <v>463</v>
      </c>
      <c r="B9250" t="s">
        <v>226</v>
      </c>
      <c r="C9250" t="s">
        <v>464</v>
      </c>
      <c r="D9250">
        <v>14</v>
      </c>
      <c r="E9250">
        <v>4613342.28515625</v>
      </c>
      <c r="F9250">
        <v>4614794.921875</v>
      </c>
      <c r="G9250">
        <v>4614068.603515625</v>
      </c>
      <c r="H9250">
        <v>4487699.6078786487</v>
      </c>
      <c r="I9250">
        <v>8.8816451703004697E-8</v>
      </c>
      <c r="J9250">
        <v>1.3361427711373691E-5</v>
      </c>
      <c r="K9250">
        <v>1.8475241818852246</v>
      </c>
      <c r="L9250">
        <v>-2.7387758287922126</v>
      </c>
      <c r="M9250">
        <v>0</v>
      </c>
    </row>
    <row r="9251" spans="1:15" x14ac:dyDescent="0.15">
      <c r="A9251">
        <v>463</v>
      </c>
      <c r="B9251" t="s">
        <v>226</v>
      </c>
      <c r="C9251" t="s">
        <v>464</v>
      </c>
      <c r="D9251">
        <v>15</v>
      </c>
      <c r="E9251">
        <v>4614068.603515625</v>
      </c>
      <c r="F9251">
        <v>4614794.921875</v>
      </c>
      <c r="G9251">
        <v>4614431.7626953125</v>
      </c>
      <c r="H9251">
        <v>7327281.7494764552</v>
      </c>
      <c r="I9251">
        <v>1.4361872941431881E-7</v>
      </c>
      <c r="J9251">
        <v>1.3416229989085005E-5</v>
      </c>
      <c r="K9251">
        <v>3.0165410795049108</v>
      </c>
      <c r="L9251">
        <v>58.790553773332938</v>
      </c>
      <c r="M9251">
        <v>0</v>
      </c>
    </row>
    <row r="9252" spans="1:15" x14ac:dyDescent="0.15">
      <c r="A9252">
        <v>463</v>
      </c>
      <c r="B9252" t="s">
        <v>226</v>
      </c>
      <c r="C9252" t="s">
        <v>464</v>
      </c>
      <c r="D9252">
        <v>16</v>
      </c>
      <c r="E9252">
        <v>4614068.603515625</v>
      </c>
      <c r="F9252">
        <v>4614431.7626953125</v>
      </c>
      <c r="G9252">
        <v>4614250.1831054688</v>
      </c>
      <c r="H9252">
        <v>5899345.6781305196</v>
      </c>
      <c r="I9252">
        <v>1.1619011029008651E-7</v>
      </c>
      <c r="J9252">
        <v>1.3388801369960773E-5</v>
      </c>
      <c r="K9252">
        <v>2.4286794460376786</v>
      </c>
      <c r="L9252">
        <v>27.850581221847829</v>
      </c>
      <c r="M9252">
        <v>0</v>
      </c>
    </row>
    <row r="9253" spans="1:15" x14ac:dyDescent="0.15">
      <c r="A9253">
        <v>463</v>
      </c>
      <c r="B9253" t="s">
        <v>226</v>
      </c>
      <c r="C9253" t="s">
        <v>464</v>
      </c>
      <c r="D9253">
        <v>17</v>
      </c>
      <c r="E9253">
        <v>4614068.603515625</v>
      </c>
      <c r="F9253">
        <v>4614250.1831054688</v>
      </c>
      <c r="G9253">
        <v>4614159.3933105469</v>
      </c>
      <c r="H9253">
        <v>5191484.8921612334</v>
      </c>
      <c r="I9253">
        <v>1.024962983565799E-7</v>
      </c>
      <c r="J9253">
        <v>1.3375107558027267E-5</v>
      </c>
      <c r="K9253">
        <v>2.1372628999768484</v>
      </c>
      <c r="L9253">
        <v>12.512040647916793</v>
      </c>
      <c r="M9253">
        <v>0</v>
      </c>
    </row>
    <row r="9254" spans="1:15" x14ac:dyDescent="0.15">
      <c r="A9254">
        <v>463</v>
      </c>
      <c r="B9254" t="s">
        <v>226</v>
      </c>
      <c r="C9254" t="s">
        <v>464</v>
      </c>
      <c r="D9254">
        <v>18</v>
      </c>
      <c r="E9254">
        <v>4614068.603515625</v>
      </c>
      <c r="F9254">
        <v>4614159.3933105469</v>
      </c>
      <c r="G9254">
        <v>4614113.9984130859</v>
      </c>
      <c r="H9254">
        <v>4839013.6911359197</v>
      </c>
      <c r="I9254">
        <v>9.5653275160426142E-8</v>
      </c>
      <c r="J9254">
        <v>1.3368264534831113E-5</v>
      </c>
      <c r="K9254">
        <v>1.9921553561989307</v>
      </c>
      <c r="L9254">
        <v>4.8741685359352322</v>
      </c>
      <c r="M9254">
        <v>0</v>
      </c>
    </row>
    <row r="9255" spans="1:15" x14ac:dyDescent="0.15">
      <c r="A9255">
        <v>463</v>
      </c>
      <c r="B9255" t="s">
        <v>226</v>
      </c>
      <c r="C9255" t="s">
        <v>464</v>
      </c>
      <c r="D9255">
        <v>19</v>
      </c>
      <c r="E9255">
        <v>4614068.603515625</v>
      </c>
      <c r="F9255">
        <v>4614113.9984130859</v>
      </c>
      <c r="G9255">
        <v>4614091.3009643555</v>
      </c>
      <c r="H9255">
        <v>4663263.0689159818</v>
      </c>
      <c r="I9255">
        <v>9.2235079566027676E-8</v>
      </c>
      <c r="J9255">
        <v>1.3364846339236714E-5</v>
      </c>
      <c r="K9255">
        <v>1.9198012432002225</v>
      </c>
      <c r="L9255">
        <v>1.0656869304113969</v>
      </c>
      <c r="M9255">
        <v>0</v>
      </c>
    </row>
    <row r="9256" spans="1:15" x14ac:dyDescent="0.15">
      <c r="A9256">
        <v>463</v>
      </c>
      <c r="B9256" t="s">
        <v>226</v>
      </c>
      <c r="C9256" t="s">
        <v>464</v>
      </c>
      <c r="D9256">
        <v>20</v>
      </c>
      <c r="E9256">
        <v>4614068.603515625</v>
      </c>
      <c r="F9256">
        <v>4614091.3009643555</v>
      </c>
      <c r="G9256">
        <v>4614079.9522399902</v>
      </c>
      <c r="H9256">
        <v>4575382.2398573551</v>
      </c>
      <c r="I9256">
        <v>9.0524345672007066E-8</v>
      </c>
      <c r="J9256">
        <v>1.3363135605342694E-5</v>
      </c>
      <c r="K9256">
        <v>1.8836219150373279</v>
      </c>
      <c r="L9256">
        <v>-0.83868751263940677</v>
      </c>
      <c r="M9256">
        <v>0</v>
      </c>
    </row>
    <row r="9257" spans="1:15" x14ac:dyDescent="0.15">
      <c r="A9257">
        <v>463</v>
      </c>
      <c r="B9257" t="s">
        <v>226</v>
      </c>
      <c r="C9257" t="s">
        <v>465</v>
      </c>
      <c r="D9257">
        <v>20</v>
      </c>
      <c r="E9257">
        <v>4614068.603515625</v>
      </c>
      <c r="F9257">
        <v>4614091.3009643555</v>
      </c>
      <c r="G9257">
        <v>4614079.9522399902</v>
      </c>
      <c r="H9257">
        <v>4575382.2398573551</v>
      </c>
      <c r="I9257">
        <v>9.0524345672007066E-8</v>
      </c>
      <c r="J9257">
        <v>1.3363135605342694E-5</v>
      </c>
      <c r="K9257">
        <v>1.8836219150373279</v>
      </c>
      <c r="L9257">
        <v>-0.83868751263940677</v>
      </c>
      <c r="M9257">
        <v>0</v>
      </c>
      <c r="N9257" t="s">
        <v>466</v>
      </c>
      <c r="O9257" t="s">
        <v>467</v>
      </c>
    </row>
    <row r="9258" spans="1:15" x14ac:dyDescent="0.15">
      <c r="A9258">
        <v>464</v>
      </c>
      <c r="B9258" t="s">
        <v>227</v>
      </c>
      <c r="C9258" t="s">
        <v>461</v>
      </c>
      <c r="D9258">
        <v>0</v>
      </c>
      <c r="E9258">
        <v>100000</v>
      </c>
      <c r="F9258">
        <v>12000000</v>
      </c>
      <c r="G9258">
        <v>100000</v>
      </c>
      <c r="H9258">
        <v>1999.7890106691202</v>
      </c>
      <c r="I9258">
        <v>-3.9634776613476687E-5</v>
      </c>
      <c r="J9258">
        <v>-3.0000576752892397E-5</v>
      </c>
      <c r="K9258">
        <v>6.672946607521839E-4</v>
      </c>
      <c r="L9258">
        <v>-98.000210989330881</v>
      </c>
      <c r="M9258">
        <v>0</v>
      </c>
      <c r="O9258" t="s">
        <v>462</v>
      </c>
    </row>
    <row r="9259" spans="1:15" x14ac:dyDescent="0.15">
      <c r="A9259">
        <v>464</v>
      </c>
      <c r="B9259" t="s">
        <v>227</v>
      </c>
      <c r="C9259" t="s">
        <v>461</v>
      </c>
      <c r="D9259">
        <v>0</v>
      </c>
      <c r="E9259">
        <v>100000</v>
      </c>
      <c r="F9259">
        <v>12000000</v>
      </c>
      <c r="G9259">
        <v>12000000</v>
      </c>
      <c r="H9259">
        <v>5.5694787598829793E+18</v>
      </c>
      <c r="I9259">
        <v>536.87091236580011</v>
      </c>
      <c r="J9259">
        <v>536.87092199999995</v>
      </c>
      <c r="K9259">
        <v>1858437775092.6274</v>
      </c>
      <c r="L9259">
        <v>46412322998924.828</v>
      </c>
      <c r="M9259">
        <v>5</v>
      </c>
      <c r="O9259" t="s">
        <v>463</v>
      </c>
    </row>
    <row r="9260" spans="1:15" x14ac:dyDescent="0.15">
      <c r="A9260">
        <v>464</v>
      </c>
      <c r="B9260" t="s">
        <v>227</v>
      </c>
      <c r="C9260" t="s">
        <v>464</v>
      </c>
      <c r="D9260">
        <v>1</v>
      </c>
      <c r="E9260">
        <v>100000</v>
      </c>
      <c r="F9260">
        <v>12000000</v>
      </c>
      <c r="G9260">
        <v>6050000</v>
      </c>
      <c r="H9260">
        <v>209908006090.59384</v>
      </c>
      <c r="I9260">
        <v>3.3304398424713978E-4</v>
      </c>
      <c r="J9260">
        <v>3.4267818410772409E-4</v>
      </c>
      <c r="K9260">
        <v>70042.634981038937</v>
      </c>
      <c r="L9260">
        <v>3469453.819679237</v>
      </c>
      <c r="M9260">
        <v>0</v>
      </c>
    </row>
    <row r="9261" spans="1:15" x14ac:dyDescent="0.15">
      <c r="A9261">
        <v>464</v>
      </c>
      <c r="B9261" t="s">
        <v>227</v>
      </c>
      <c r="C9261" t="s">
        <v>464</v>
      </c>
      <c r="D9261">
        <v>2</v>
      </c>
      <c r="E9261">
        <v>100000</v>
      </c>
      <c r="F9261">
        <v>6050000</v>
      </c>
      <c r="G9261">
        <v>3075000</v>
      </c>
      <c r="H9261">
        <v>-9967.623299706398</v>
      </c>
      <c r="I9261">
        <v>-2.1293071278726334E-5</v>
      </c>
      <c r="J9261">
        <v>-1.1658871418142046E-5</v>
      </c>
      <c r="K9261">
        <v>-3.3260217816966781E-3</v>
      </c>
      <c r="L9261">
        <v>-100.32415035120997</v>
      </c>
      <c r="M9261">
        <v>0</v>
      </c>
    </row>
    <row r="9262" spans="1:15" x14ac:dyDescent="0.15">
      <c r="A9262">
        <v>464</v>
      </c>
      <c r="B9262" t="s">
        <v>227</v>
      </c>
      <c r="C9262" t="s">
        <v>464</v>
      </c>
      <c r="D9262">
        <v>3</v>
      </c>
      <c r="E9262">
        <v>3075000</v>
      </c>
      <c r="F9262">
        <v>6050000</v>
      </c>
      <c r="G9262">
        <v>4562500</v>
      </c>
      <c r="H9262">
        <v>-63095.436272195468</v>
      </c>
      <c r="I9262">
        <v>-1.2046599797448799E-5</v>
      </c>
      <c r="J9262">
        <v>-2.4123999368645116E-6</v>
      </c>
      <c r="K9262">
        <v>-2.1053844939460969E-2</v>
      </c>
      <c r="L9262">
        <v>-101.38291367171935</v>
      </c>
      <c r="M9262">
        <v>0</v>
      </c>
    </row>
    <row r="9263" spans="1:15" x14ac:dyDescent="0.15">
      <c r="A9263">
        <v>464</v>
      </c>
      <c r="B9263" t="s">
        <v>227</v>
      </c>
      <c r="C9263" t="s">
        <v>464</v>
      </c>
      <c r="D9263">
        <v>4</v>
      </c>
      <c r="E9263">
        <v>4562500</v>
      </c>
      <c r="F9263">
        <v>6050000</v>
      </c>
      <c r="G9263">
        <v>5306250</v>
      </c>
      <c r="H9263">
        <v>-647093.72282429249</v>
      </c>
      <c r="I9263">
        <v>-7.2530051868040543E-6</v>
      </c>
      <c r="J9263">
        <v>2.3811946737802332E-6</v>
      </c>
      <c r="K9263">
        <v>-0.21592387194008281</v>
      </c>
      <c r="L9263">
        <v>-112.19493470575816</v>
      </c>
      <c r="M9263">
        <v>0</v>
      </c>
    </row>
    <row r="9264" spans="1:15" x14ac:dyDescent="0.15">
      <c r="A9264">
        <v>464</v>
      </c>
      <c r="B9264" t="s">
        <v>227</v>
      </c>
      <c r="C9264" t="s">
        <v>464</v>
      </c>
      <c r="D9264">
        <v>5</v>
      </c>
      <c r="E9264">
        <v>5306250</v>
      </c>
      <c r="F9264">
        <v>6050000</v>
      </c>
      <c r="G9264">
        <v>5678125</v>
      </c>
      <c r="H9264">
        <v>125702157.67844269</v>
      </c>
      <c r="I9264">
        <v>1.4336666144200137E-6</v>
      </c>
      <c r="J9264">
        <v>1.1067866475004301E-5</v>
      </c>
      <c r="K9264">
        <v>41.944614264975861</v>
      </c>
      <c r="L9264">
        <v>2113.7969431536412</v>
      </c>
      <c r="M9264">
        <v>0</v>
      </c>
    </row>
    <row r="9265" spans="1:15" x14ac:dyDescent="0.15">
      <c r="A9265">
        <v>464</v>
      </c>
      <c r="B9265" t="s">
        <v>227</v>
      </c>
      <c r="C9265" t="s">
        <v>464</v>
      </c>
      <c r="D9265">
        <v>6</v>
      </c>
      <c r="E9265">
        <v>5306250</v>
      </c>
      <c r="F9265">
        <v>5678125</v>
      </c>
      <c r="G9265">
        <v>5492187.5</v>
      </c>
      <c r="H9265">
        <v>-8534639.2641541697</v>
      </c>
      <c r="I9265">
        <v>-4.6621065727561814E-6</v>
      </c>
      <c r="J9265">
        <v>4.9720932878281061E-6</v>
      </c>
      <c r="K9265">
        <v>-2.8478600402501786</v>
      </c>
      <c r="L9265">
        <v>-255.39599229185401</v>
      </c>
      <c r="M9265">
        <v>0</v>
      </c>
    </row>
    <row r="9266" spans="1:15" x14ac:dyDescent="0.15">
      <c r="A9266">
        <v>464</v>
      </c>
      <c r="B9266" t="s">
        <v>227</v>
      </c>
      <c r="C9266" t="s">
        <v>464</v>
      </c>
      <c r="D9266">
        <v>7</v>
      </c>
      <c r="E9266">
        <v>5492187.5</v>
      </c>
      <c r="F9266">
        <v>5678125</v>
      </c>
      <c r="G9266">
        <v>5585156.25</v>
      </c>
      <c r="H9266">
        <v>-56588008.710456617</v>
      </c>
      <c r="I9266">
        <v>-2.2624321661298406E-6</v>
      </c>
      <c r="J9266">
        <v>7.3717676944544469E-6</v>
      </c>
      <c r="K9266">
        <v>-18.882430033181929</v>
      </c>
      <c r="L9266">
        <v>-1113.1857763237442</v>
      </c>
      <c r="M9266">
        <v>0</v>
      </c>
    </row>
    <row r="9267" spans="1:15" x14ac:dyDescent="0.15">
      <c r="A9267">
        <v>464</v>
      </c>
      <c r="B9267" t="s">
        <v>227</v>
      </c>
      <c r="C9267" t="s">
        <v>464</v>
      </c>
      <c r="D9267">
        <v>8</v>
      </c>
      <c r="E9267">
        <v>5585156.25</v>
      </c>
      <c r="F9267">
        <v>5678125</v>
      </c>
      <c r="G9267">
        <v>5631640.625</v>
      </c>
      <c r="H9267">
        <v>-32700076.463870395</v>
      </c>
      <c r="I9267">
        <v>-6.183172099627543E-7</v>
      </c>
      <c r="J9267">
        <v>9.0158826506215332E-6</v>
      </c>
      <c r="K9267">
        <v>-10.911444314431851</v>
      </c>
      <c r="L9267">
        <v>-680.64920404736222</v>
      </c>
      <c r="M9267">
        <v>0</v>
      </c>
    </row>
    <row r="9268" spans="1:15" x14ac:dyDescent="0.15">
      <c r="A9268">
        <v>464</v>
      </c>
      <c r="B9268" t="s">
        <v>227</v>
      </c>
      <c r="C9268" t="s">
        <v>464</v>
      </c>
      <c r="D9268">
        <v>9</v>
      </c>
      <c r="E9268">
        <v>5631640.625</v>
      </c>
      <c r="F9268">
        <v>5678125</v>
      </c>
      <c r="G9268">
        <v>5654882.8125</v>
      </c>
      <c r="H9268">
        <v>23985714.557352584</v>
      </c>
      <c r="I9268">
        <v>3.4565084457281696E-7</v>
      </c>
      <c r="J9268">
        <v>9.9798507051571045E-6</v>
      </c>
      <c r="K9268">
        <v>8.003613967801499</v>
      </c>
      <c r="L9268">
        <v>324.15935665956977</v>
      </c>
      <c r="M9268">
        <v>0</v>
      </c>
    </row>
    <row r="9269" spans="1:15" x14ac:dyDescent="0.15">
      <c r="A9269">
        <v>464</v>
      </c>
      <c r="B9269" t="s">
        <v>227</v>
      </c>
      <c r="C9269" t="s">
        <v>464</v>
      </c>
      <c r="D9269">
        <v>10</v>
      </c>
      <c r="E9269">
        <v>5631640.625</v>
      </c>
      <c r="F9269">
        <v>5654882.8125</v>
      </c>
      <c r="G9269">
        <v>5643261.71875</v>
      </c>
      <c r="H9269">
        <v>-9094489.1685701795</v>
      </c>
      <c r="I9269">
        <v>-1.4923099067124329E-7</v>
      </c>
      <c r="J9269">
        <v>9.4849688699130442E-6</v>
      </c>
      <c r="K9269">
        <v>-3.0346721739534352</v>
      </c>
      <c r="L9269">
        <v>-261.15660803668408</v>
      </c>
      <c r="M9269">
        <v>0</v>
      </c>
    </row>
    <row r="9270" spans="1:15" x14ac:dyDescent="0.15">
      <c r="A9270">
        <v>464</v>
      </c>
      <c r="B9270" t="s">
        <v>227</v>
      </c>
      <c r="C9270" t="s">
        <v>464</v>
      </c>
      <c r="D9270">
        <v>11</v>
      </c>
      <c r="E9270">
        <v>5643261.71875</v>
      </c>
      <c r="F9270">
        <v>5654882.8125</v>
      </c>
      <c r="G9270">
        <v>5649072.265625</v>
      </c>
      <c r="H9270">
        <v>6179341.8472746545</v>
      </c>
      <c r="I9270">
        <v>9.4892809793620952E-8</v>
      </c>
      <c r="J9270">
        <v>9.7290926703779084E-6</v>
      </c>
      <c r="K9270">
        <v>2.0619384343297442</v>
      </c>
      <c r="L9270">
        <v>9.3868436570794476</v>
      </c>
      <c r="M9270">
        <v>0</v>
      </c>
    </row>
    <row r="9271" spans="1:15" x14ac:dyDescent="0.15">
      <c r="A9271">
        <v>464</v>
      </c>
      <c r="B9271" t="s">
        <v>227</v>
      </c>
      <c r="C9271" t="s">
        <v>464</v>
      </c>
      <c r="D9271">
        <v>12</v>
      </c>
      <c r="E9271">
        <v>5643261.71875</v>
      </c>
      <c r="F9271">
        <v>5649072.265625</v>
      </c>
      <c r="G9271">
        <v>5646166.9921875</v>
      </c>
      <c r="H9271">
        <v>-1763675.3123633077</v>
      </c>
      <c r="I9271">
        <v>-2.7986596555982753E-8</v>
      </c>
      <c r="J9271">
        <v>9.6062132640283047E-6</v>
      </c>
      <c r="K9271">
        <v>-0.5885076440372542</v>
      </c>
      <c r="L9271">
        <v>-131.23668348463079</v>
      </c>
      <c r="M9271">
        <v>0</v>
      </c>
    </row>
    <row r="9272" spans="1:15" x14ac:dyDescent="0.15">
      <c r="A9272">
        <v>464</v>
      </c>
      <c r="B9272" t="s">
        <v>227</v>
      </c>
      <c r="C9272" t="s">
        <v>464</v>
      </c>
      <c r="D9272">
        <v>13</v>
      </c>
      <c r="E9272">
        <v>5646166.9921875</v>
      </c>
      <c r="F9272">
        <v>5649072.265625</v>
      </c>
      <c r="G9272">
        <v>5647619.62890625</v>
      </c>
      <c r="H9272">
        <v>2129976.4938566196</v>
      </c>
      <c r="I9272">
        <v>3.3246687393187198E-8</v>
      </c>
      <c r="J9272">
        <v>9.6674465479774747E-6</v>
      </c>
      <c r="K9272">
        <v>0.71073594979032872</v>
      </c>
      <c r="L9272">
        <v>-62.285411663442304</v>
      </c>
      <c r="M9272">
        <v>0</v>
      </c>
    </row>
    <row r="9273" spans="1:15" x14ac:dyDescent="0.15">
      <c r="A9273">
        <v>464</v>
      </c>
      <c r="B9273" t="s">
        <v>227</v>
      </c>
      <c r="C9273" t="s">
        <v>464</v>
      </c>
      <c r="D9273">
        <v>14</v>
      </c>
      <c r="E9273">
        <v>5647619.62890625</v>
      </c>
      <c r="F9273">
        <v>5649072.265625</v>
      </c>
      <c r="G9273">
        <v>5648345.947265625</v>
      </c>
      <c r="H9273">
        <v>4135053.7089915704</v>
      </c>
      <c r="I9273">
        <v>6.4018297566335893E-8</v>
      </c>
      <c r="J9273">
        <v>9.6982181581506234E-6</v>
      </c>
      <c r="K9273">
        <v>1.3797951919989504</v>
      </c>
      <c r="L9273">
        <v>-26.791776785673729</v>
      </c>
      <c r="M9273">
        <v>0</v>
      </c>
    </row>
    <row r="9274" spans="1:15" x14ac:dyDescent="0.15">
      <c r="A9274">
        <v>464</v>
      </c>
      <c r="B9274" t="s">
        <v>227</v>
      </c>
      <c r="C9274" t="s">
        <v>464</v>
      </c>
      <c r="D9274">
        <v>15</v>
      </c>
      <c r="E9274">
        <v>5648345.947265625</v>
      </c>
      <c r="F9274">
        <v>5649072.265625</v>
      </c>
      <c r="G9274">
        <v>5648709.1064453125</v>
      </c>
      <c r="H9274">
        <v>5152272.4247153057</v>
      </c>
      <c r="I9274">
        <v>7.9442613343192264E-8</v>
      </c>
      <c r="J9274">
        <v>9.7136424739274798E-6</v>
      </c>
      <c r="K9274">
        <v>1.7192233087643904</v>
      </c>
      <c r="L9274">
        <v>-8.7884979094349305</v>
      </c>
      <c r="M9274">
        <v>0</v>
      </c>
    </row>
    <row r="9275" spans="1:15" x14ac:dyDescent="0.15">
      <c r="A9275">
        <v>464</v>
      </c>
      <c r="B9275" t="s">
        <v>227</v>
      </c>
      <c r="C9275" t="s">
        <v>464</v>
      </c>
      <c r="D9275">
        <v>16</v>
      </c>
      <c r="E9275">
        <v>5648709.1064453125</v>
      </c>
      <c r="F9275">
        <v>5649072.265625</v>
      </c>
      <c r="G9275">
        <v>5648890.6860351563</v>
      </c>
      <c r="H9275">
        <v>5664544.0065991441</v>
      </c>
      <c r="I9275">
        <v>8.7164033920353879E-8</v>
      </c>
      <c r="J9275">
        <v>9.7213638945046414E-6</v>
      </c>
      <c r="K9275">
        <v>1.8901593873318909</v>
      </c>
      <c r="L9275">
        <v>0.27710432780519217</v>
      </c>
      <c r="M9275">
        <v>0</v>
      </c>
    </row>
    <row r="9276" spans="1:15" x14ac:dyDescent="0.15">
      <c r="A9276">
        <v>464</v>
      </c>
      <c r="B9276" t="s">
        <v>227</v>
      </c>
      <c r="C9276" t="s">
        <v>465</v>
      </c>
      <c r="D9276">
        <v>16</v>
      </c>
      <c r="E9276">
        <v>5648709.1064453125</v>
      </c>
      <c r="F9276">
        <v>5649072.265625</v>
      </c>
      <c r="G9276">
        <v>5648890.6860351563</v>
      </c>
      <c r="H9276">
        <v>5664544.0065991441</v>
      </c>
      <c r="I9276">
        <v>8.7164033920353879E-8</v>
      </c>
      <c r="J9276">
        <v>9.7213638945046414E-6</v>
      </c>
      <c r="K9276">
        <v>1.8901593873318909</v>
      </c>
      <c r="L9276">
        <v>0.27710432780519217</v>
      </c>
      <c r="M9276">
        <v>0</v>
      </c>
      <c r="N9276" t="s">
        <v>466</v>
      </c>
      <c r="O9276" t="s">
        <v>467</v>
      </c>
    </row>
    <row r="9277" spans="1:15" x14ac:dyDescent="0.15">
      <c r="A9277">
        <v>465</v>
      </c>
      <c r="B9277" t="s">
        <v>228</v>
      </c>
      <c r="C9277" t="s">
        <v>461</v>
      </c>
      <c r="D9277">
        <v>0</v>
      </c>
      <c r="E9277">
        <v>100000</v>
      </c>
      <c r="F9277">
        <v>12000000</v>
      </c>
      <c r="G9277">
        <v>100000</v>
      </c>
      <c r="H9277">
        <v>1946.8520674555123</v>
      </c>
      <c r="I9277">
        <v>-3.8380324454301617E-5</v>
      </c>
      <c r="J9277">
        <v>-2.9257968116508958E-5</v>
      </c>
      <c r="K9277">
        <v>6.2974387869787932E-4</v>
      </c>
      <c r="L9277">
        <v>-98.053147932544491</v>
      </c>
      <c r="M9277">
        <v>0</v>
      </c>
      <c r="O9277" t="s">
        <v>462</v>
      </c>
    </row>
    <row r="9278" spans="1:15" x14ac:dyDescent="0.15">
      <c r="A9278">
        <v>465</v>
      </c>
      <c r="B9278" t="s">
        <v>228</v>
      </c>
      <c r="C9278" t="s">
        <v>461</v>
      </c>
      <c r="D9278">
        <v>0</v>
      </c>
      <c r="E9278">
        <v>100000</v>
      </c>
      <c r="F9278">
        <v>12000000</v>
      </c>
      <c r="G9278">
        <v>12000000</v>
      </c>
      <c r="H9278">
        <v>6.0645528979025316E+18</v>
      </c>
      <c r="I9278">
        <v>536.87091287764372</v>
      </c>
      <c r="J9278">
        <v>536.87092200000006</v>
      </c>
      <c r="K9278">
        <v>1961687345605.6133</v>
      </c>
      <c r="L9278">
        <v>50537940815754.43</v>
      </c>
      <c r="M9278">
        <v>5</v>
      </c>
      <c r="O9278" t="s">
        <v>463</v>
      </c>
    </row>
    <row r="9279" spans="1:15" x14ac:dyDescent="0.15">
      <c r="A9279">
        <v>465</v>
      </c>
      <c r="B9279" t="s">
        <v>228</v>
      </c>
      <c r="C9279" t="s">
        <v>464</v>
      </c>
      <c r="D9279">
        <v>1</v>
      </c>
      <c r="E9279">
        <v>100000</v>
      </c>
      <c r="F9279">
        <v>12000000</v>
      </c>
      <c r="G9279">
        <v>6050000</v>
      </c>
      <c r="H9279">
        <v>11831308790.606157</v>
      </c>
      <c r="I9279">
        <v>3.6670586142892279E-5</v>
      </c>
      <c r="J9279">
        <v>4.5792942480684938E-5</v>
      </c>
      <c r="K9279">
        <v>3827.0469607927175</v>
      </c>
      <c r="L9279">
        <v>195458.82298522574</v>
      </c>
      <c r="M9279">
        <v>0</v>
      </c>
    </row>
    <row r="9280" spans="1:15" x14ac:dyDescent="0.15">
      <c r="A9280">
        <v>465</v>
      </c>
      <c r="B9280" t="s">
        <v>228</v>
      </c>
      <c r="C9280" t="s">
        <v>464</v>
      </c>
      <c r="D9280">
        <v>2</v>
      </c>
      <c r="E9280">
        <v>100000</v>
      </c>
      <c r="F9280">
        <v>6050000</v>
      </c>
      <c r="G9280">
        <v>3075000</v>
      </c>
      <c r="H9280">
        <v>-8957.7147567963057</v>
      </c>
      <c r="I9280">
        <v>-2.1142270646005741E-5</v>
      </c>
      <c r="J9280">
        <v>-1.201991430821308E-5</v>
      </c>
      <c r="K9280">
        <v>-2.8975319334801184E-3</v>
      </c>
      <c r="L9280">
        <v>-100.29130779696898</v>
      </c>
      <c r="M9280">
        <v>0</v>
      </c>
    </row>
    <row r="9281" spans="1:15" x14ac:dyDescent="0.15">
      <c r="A9281">
        <v>465</v>
      </c>
      <c r="B9281" t="s">
        <v>228</v>
      </c>
      <c r="C9281" t="s">
        <v>464</v>
      </c>
      <c r="D9281">
        <v>3</v>
      </c>
      <c r="E9281">
        <v>3075000</v>
      </c>
      <c r="F9281">
        <v>6050000</v>
      </c>
      <c r="G9281">
        <v>4562500</v>
      </c>
      <c r="H9281">
        <v>-46748.195419040239</v>
      </c>
      <c r="I9281">
        <v>-1.2465898856844821E-5</v>
      </c>
      <c r="J9281">
        <v>-3.3435425190521607E-6</v>
      </c>
      <c r="K9281">
        <v>-1.5121534089536341E-2</v>
      </c>
      <c r="L9281">
        <v>-101.02461798178719</v>
      </c>
      <c r="M9281">
        <v>0</v>
      </c>
    </row>
    <row r="9282" spans="1:15" x14ac:dyDescent="0.15">
      <c r="A9282">
        <v>465</v>
      </c>
      <c r="B9282" t="s">
        <v>228</v>
      </c>
      <c r="C9282" t="s">
        <v>464</v>
      </c>
      <c r="D9282">
        <v>4</v>
      </c>
      <c r="E9282">
        <v>4562500</v>
      </c>
      <c r="F9282">
        <v>6050000</v>
      </c>
      <c r="G9282">
        <v>5306250</v>
      </c>
      <c r="H9282">
        <v>-286449.97807128489</v>
      </c>
      <c r="I9282">
        <v>-8.0578410050302507E-6</v>
      </c>
      <c r="J9282">
        <v>1.0645153327624096E-6</v>
      </c>
      <c r="K9282">
        <v>-9.2657332962796116E-2</v>
      </c>
      <c r="L9282">
        <v>-105.39835058791586</v>
      </c>
      <c r="M9282">
        <v>0</v>
      </c>
    </row>
    <row r="9283" spans="1:15" x14ac:dyDescent="0.15">
      <c r="A9283">
        <v>465</v>
      </c>
      <c r="B9283" t="s">
        <v>228</v>
      </c>
      <c r="C9283" t="s">
        <v>464</v>
      </c>
      <c r="D9283">
        <v>5</v>
      </c>
      <c r="E9283">
        <v>5306250</v>
      </c>
      <c r="F9283">
        <v>6050000</v>
      </c>
      <c r="G9283">
        <v>5678125</v>
      </c>
      <c r="H9283">
        <v>-6855660.7334078029</v>
      </c>
      <c r="I9283">
        <v>-4.5882785692352543E-6</v>
      </c>
      <c r="J9283">
        <v>4.5340777685574063E-6</v>
      </c>
      <c r="K9283">
        <v>-2.2175852256384307</v>
      </c>
      <c r="L9283">
        <v>-220.73810867861843</v>
      </c>
      <c r="M9283">
        <v>0</v>
      </c>
    </row>
    <row r="9284" spans="1:15" x14ac:dyDescent="0.15">
      <c r="A9284">
        <v>465</v>
      </c>
      <c r="B9284" t="s">
        <v>228</v>
      </c>
      <c r="C9284" t="s">
        <v>464</v>
      </c>
      <c r="D9284">
        <v>6</v>
      </c>
      <c r="E9284">
        <v>5678125</v>
      </c>
      <c r="F9284">
        <v>6050000</v>
      </c>
      <c r="G9284">
        <v>5864062.5</v>
      </c>
      <c r="H9284">
        <v>50007903.42125494</v>
      </c>
      <c r="I9284">
        <v>6.3933834605154613E-7</v>
      </c>
      <c r="J9284">
        <v>9.7616946838442068E-6</v>
      </c>
      <c r="K9284">
        <v>16.175944537588585</v>
      </c>
      <c r="L9284">
        <v>752.78598959773944</v>
      </c>
      <c r="M9284">
        <v>0</v>
      </c>
    </row>
    <row r="9285" spans="1:15" x14ac:dyDescent="0.15">
      <c r="A9285">
        <v>465</v>
      </c>
      <c r="B9285" t="s">
        <v>228</v>
      </c>
      <c r="C9285" t="s">
        <v>464</v>
      </c>
      <c r="D9285">
        <v>7</v>
      </c>
      <c r="E9285">
        <v>5678125</v>
      </c>
      <c r="F9285">
        <v>5864062.5</v>
      </c>
      <c r="G9285">
        <v>5771093.75</v>
      </c>
      <c r="H9285">
        <v>-48326192.539366335</v>
      </c>
      <c r="I9285">
        <v>-2.5064817660449357E-6</v>
      </c>
      <c r="J9285">
        <v>6.6158745717477249E-6</v>
      </c>
      <c r="K9285">
        <v>-15.631965284458627</v>
      </c>
      <c r="L9285">
        <v>-937.38359889520655</v>
      </c>
      <c r="M9285">
        <v>0</v>
      </c>
    </row>
    <row r="9286" spans="1:15" x14ac:dyDescent="0.15">
      <c r="A9286">
        <v>465</v>
      </c>
      <c r="B9286" t="s">
        <v>228</v>
      </c>
      <c r="C9286" t="s">
        <v>464</v>
      </c>
      <c r="D9286">
        <v>8</v>
      </c>
      <c r="E9286">
        <v>5771093.75</v>
      </c>
      <c r="F9286">
        <v>5864062.5</v>
      </c>
      <c r="G9286">
        <v>5817578.125</v>
      </c>
      <c r="H9286">
        <v>-49470379.713706627</v>
      </c>
      <c r="I9286">
        <v>-1.0955992628040073E-6</v>
      </c>
      <c r="J9286">
        <v>8.0267570749886534E-6</v>
      </c>
      <c r="K9286">
        <v>-16.002072947578174</v>
      </c>
      <c r="L9286">
        <v>-950.36038452352761</v>
      </c>
      <c r="M9286">
        <v>0</v>
      </c>
    </row>
    <row r="9287" spans="1:15" x14ac:dyDescent="0.15">
      <c r="A9287">
        <v>465</v>
      </c>
      <c r="B9287" t="s">
        <v>228</v>
      </c>
      <c r="C9287" t="s">
        <v>464</v>
      </c>
      <c r="D9287">
        <v>9</v>
      </c>
      <c r="E9287">
        <v>5817578.125</v>
      </c>
      <c r="F9287">
        <v>5864062.5</v>
      </c>
      <c r="G9287">
        <v>5840820.3125</v>
      </c>
      <c r="H9287">
        <v>-16618367.906764206</v>
      </c>
      <c r="I9287">
        <v>-2.7297637036382629E-7</v>
      </c>
      <c r="J9287">
        <v>8.8493799674288344E-6</v>
      </c>
      <c r="K9287">
        <v>-5.3755062534935991</v>
      </c>
      <c r="L9287">
        <v>-384.52112918452679</v>
      </c>
      <c r="M9287">
        <v>0</v>
      </c>
    </row>
    <row r="9288" spans="1:15" x14ac:dyDescent="0.15">
      <c r="A9288">
        <v>465</v>
      </c>
      <c r="B9288" t="s">
        <v>228</v>
      </c>
      <c r="C9288" t="s">
        <v>464</v>
      </c>
      <c r="D9288">
        <v>10</v>
      </c>
      <c r="E9288">
        <v>5840820.3125</v>
      </c>
      <c r="F9288">
        <v>5864062.5</v>
      </c>
      <c r="G9288">
        <v>5852441.40625</v>
      </c>
      <c r="H9288">
        <v>11885253.753975529</v>
      </c>
      <c r="I9288">
        <v>1.7137241626603066E-7</v>
      </c>
      <c r="J9288">
        <v>9.2937287540586913E-6</v>
      </c>
      <c r="K9288">
        <v>3.8444964172955132</v>
      </c>
      <c r="L9288">
        <v>103.08197774150982</v>
      </c>
      <c r="M9288">
        <v>0</v>
      </c>
    </row>
    <row r="9289" spans="1:15" x14ac:dyDescent="0.15">
      <c r="A9289">
        <v>465</v>
      </c>
      <c r="B9289" t="s">
        <v>228</v>
      </c>
      <c r="C9289" t="s">
        <v>464</v>
      </c>
      <c r="D9289">
        <v>11</v>
      </c>
      <c r="E9289">
        <v>5840820.3125</v>
      </c>
      <c r="F9289">
        <v>5852441.40625</v>
      </c>
      <c r="G9289">
        <v>5846630.859375</v>
      </c>
      <c r="H9289">
        <v>-3492590.1583809466</v>
      </c>
      <c r="I9289">
        <v>-5.3677305877086688E-8</v>
      </c>
      <c r="J9289">
        <v>9.068679031915574E-6</v>
      </c>
      <c r="K9289">
        <v>-1.1297403176171821</v>
      </c>
      <c r="L9289">
        <v>-159.73679957544473</v>
      </c>
      <c r="M9289">
        <v>0</v>
      </c>
    </row>
    <row r="9290" spans="1:15" x14ac:dyDescent="0.15">
      <c r="A9290">
        <v>465</v>
      </c>
      <c r="B9290" t="s">
        <v>228</v>
      </c>
      <c r="C9290" t="s">
        <v>464</v>
      </c>
      <c r="D9290">
        <v>12</v>
      </c>
      <c r="E9290">
        <v>5846630.859375</v>
      </c>
      <c r="F9290">
        <v>5852441.40625</v>
      </c>
      <c r="G9290">
        <v>5849536.1328125</v>
      </c>
      <c r="H9290">
        <v>3905462.166684357</v>
      </c>
      <c r="I9290">
        <v>5.811905427266605E-8</v>
      </c>
      <c r="J9290">
        <v>9.1804753920653267E-6</v>
      </c>
      <c r="K9290">
        <v>1.2632911016038622</v>
      </c>
      <c r="L9290">
        <v>-33.234668903454022</v>
      </c>
      <c r="M9290">
        <v>0</v>
      </c>
    </row>
    <row r="9291" spans="1:15" x14ac:dyDescent="0.15">
      <c r="A9291">
        <v>465</v>
      </c>
      <c r="B9291" t="s">
        <v>228</v>
      </c>
      <c r="C9291" t="s">
        <v>464</v>
      </c>
      <c r="D9291">
        <v>13</v>
      </c>
      <c r="E9291">
        <v>5849536.1328125</v>
      </c>
      <c r="F9291">
        <v>5852441.40625</v>
      </c>
      <c r="G9291">
        <v>5850988.76953125</v>
      </c>
      <c r="H9291">
        <v>7821459.1388000129</v>
      </c>
      <c r="I9291">
        <v>1.1456247075364434E-7</v>
      </c>
      <c r="J9291">
        <v>9.236918808546305E-6</v>
      </c>
      <c r="K9291">
        <v>2.529989873130126</v>
      </c>
      <c r="L9291">
        <v>33.677561979436625</v>
      </c>
      <c r="M9291">
        <v>0</v>
      </c>
    </row>
    <row r="9292" spans="1:15" x14ac:dyDescent="0.15">
      <c r="A9292">
        <v>465</v>
      </c>
      <c r="B9292" t="s">
        <v>228</v>
      </c>
      <c r="C9292" t="s">
        <v>464</v>
      </c>
      <c r="D9292">
        <v>14</v>
      </c>
      <c r="E9292">
        <v>5849536.1328125</v>
      </c>
      <c r="F9292">
        <v>5850988.76953125</v>
      </c>
      <c r="G9292">
        <v>5850262.451171875</v>
      </c>
      <c r="H9292">
        <v>5845134.7912332593</v>
      </c>
      <c r="I9292">
        <v>8.6295095761066746E-8</v>
      </c>
      <c r="J9292">
        <v>9.2086514335537274E-6</v>
      </c>
      <c r="K9292">
        <v>1.8907126619815786</v>
      </c>
      <c r="L9292">
        <v>-8.7648374434699375E-2</v>
      </c>
      <c r="M9292">
        <v>0</v>
      </c>
    </row>
    <row r="9293" spans="1:15" x14ac:dyDescent="0.15">
      <c r="A9293">
        <v>465</v>
      </c>
      <c r="B9293" t="s">
        <v>228</v>
      </c>
      <c r="C9293" t="s">
        <v>465</v>
      </c>
      <c r="D9293">
        <v>14</v>
      </c>
      <c r="E9293">
        <v>5849536.1328125</v>
      </c>
      <c r="F9293">
        <v>5850988.76953125</v>
      </c>
      <c r="G9293">
        <v>5850262.451171875</v>
      </c>
      <c r="H9293">
        <v>5845134.7912332593</v>
      </c>
      <c r="I9293">
        <v>8.6295095761066746E-8</v>
      </c>
      <c r="J9293">
        <v>9.2086514335537274E-6</v>
      </c>
      <c r="K9293">
        <v>1.8907126619815786</v>
      </c>
      <c r="L9293">
        <v>-8.7648374434699375E-2</v>
      </c>
      <c r="M9293">
        <v>0</v>
      </c>
      <c r="N9293" t="s">
        <v>466</v>
      </c>
      <c r="O9293" t="s">
        <v>467</v>
      </c>
    </row>
    <row r="9294" spans="1:15" x14ac:dyDescent="0.15">
      <c r="A9294">
        <v>466</v>
      </c>
      <c r="B9294" t="s">
        <v>229</v>
      </c>
      <c r="C9294" t="s">
        <v>461</v>
      </c>
      <c r="D9294">
        <v>0</v>
      </c>
      <c r="E9294">
        <v>100000</v>
      </c>
      <c r="F9294">
        <v>12000000</v>
      </c>
      <c r="G9294">
        <v>100000</v>
      </c>
      <c r="H9294">
        <v>1796.5000626097437</v>
      </c>
      <c r="I9294">
        <v>-3.2900384429572207E-5</v>
      </c>
      <c r="J9294">
        <v>-2.5705836978388061E-5</v>
      </c>
      <c r="K9294">
        <v>5.0983675499049477E-4</v>
      </c>
      <c r="L9294">
        <v>-98.203499937390262</v>
      </c>
      <c r="M9294">
        <v>0</v>
      </c>
      <c r="O9294" t="s">
        <v>462</v>
      </c>
    </row>
    <row r="9295" spans="1:15" x14ac:dyDescent="0.15">
      <c r="A9295">
        <v>466</v>
      </c>
      <c r="B9295" t="s">
        <v>229</v>
      </c>
      <c r="C9295" t="s">
        <v>461</v>
      </c>
      <c r="D9295">
        <v>0</v>
      </c>
      <c r="E9295">
        <v>100000</v>
      </c>
      <c r="F9295">
        <v>12000000</v>
      </c>
      <c r="G9295">
        <v>12000000</v>
      </c>
      <c r="H9295">
        <v>8.7831121582690806E+18</v>
      </c>
      <c r="I9295">
        <v>536.87091480545246</v>
      </c>
      <c r="J9295">
        <v>536.87092199999995</v>
      </c>
      <c r="K9295">
        <v>2492598522364.8843</v>
      </c>
      <c r="L9295">
        <v>73192601318809</v>
      </c>
      <c r="M9295">
        <v>5</v>
      </c>
      <c r="O9295" t="s">
        <v>463</v>
      </c>
    </row>
    <row r="9296" spans="1:15" x14ac:dyDescent="0.15">
      <c r="A9296">
        <v>466</v>
      </c>
      <c r="B9296" t="s">
        <v>229</v>
      </c>
      <c r="C9296" t="s">
        <v>464</v>
      </c>
      <c r="D9296">
        <v>1</v>
      </c>
      <c r="E9296">
        <v>100000</v>
      </c>
      <c r="F9296">
        <v>12000000</v>
      </c>
      <c r="G9296">
        <v>6050000</v>
      </c>
      <c r="H9296">
        <v>-295972.17836014769</v>
      </c>
      <c r="I9296">
        <v>-6.4331039360649447E-6</v>
      </c>
      <c r="J9296">
        <v>7.614435151192018E-7</v>
      </c>
      <c r="K9296">
        <v>-8.3995262857602976E-2</v>
      </c>
      <c r="L9296">
        <v>-104.89210212165533</v>
      </c>
      <c r="M9296">
        <v>0</v>
      </c>
    </row>
    <row r="9297" spans="1:13" x14ac:dyDescent="0.15">
      <c r="A9297">
        <v>466</v>
      </c>
      <c r="B9297" t="s">
        <v>229</v>
      </c>
      <c r="C9297" t="s">
        <v>464</v>
      </c>
      <c r="D9297">
        <v>2</v>
      </c>
      <c r="E9297">
        <v>6050000</v>
      </c>
      <c r="F9297">
        <v>12000000</v>
      </c>
      <c r="G9297">
        <v>9025000</v>
      </c>
      <c r="H9297">
        <v>8.7831121582690877E+18</v>
      </c>
      <c r="I9297">
        <v>536.87091480545257</v>
      </c>
      <c r="J9297">
        <v>536.87092200000006</v>
      </c>
      <c r="K9297">
        <v>2492598522364.8862</v>
      </c>
      <c r="L9297">
        <v>97319802307590.719</v>
      </c>
      <c r="M9297">
        <v>5</v>
      </c>
    </row>
    <row r="9298" spans="1:13" x14ac:dyDescent="0.15">
      <c r="A9298">
        <v>466</v>
      </c>
      <c r="B9298" t="s">
        <v>229</v>
      </c>
      <c r="C9298" t="s">
        <v>464</v>
      </c>
      <c r="D9298">
        <v>3</v>
      </c>
      <c r="E9298">
        <v>6050000</v>
      </c>
      <c r="F9298">
        <v>9025000</v>
      </c>
      <c r="G9298">
        <v>7537500</v>
      </c>
      <c r="H9298">
        <v>7423190773435.9746</v>
      </c>
      <c r="I9298">
        <v>3.7021246832783907E-3</v>
      </c>
      <c r="J9298">
        <v>3.7093192307295748E-3</v>
      </c>
      <c r="K9298">
        <v>2106660.3750105831</v>
      </c>
      <c r="L9298">
        <v>98483359.680742621</v>
      </c>
      <c r="M9298">
        <v>0</v>
      </c>
    </row>
    <row r="9299" spans="1:13" x14ac:dyDescent="0.15">
      <c r="A9299">
        <v>466</v>
      </c>
      <c r="B9299" t="s">
        <v>229</v>
      </c>
      <c r="C9299" t="s">
        <v>464</v>
      </c>
      <c r="D9299">
        <v>4</v>
      </c>
      <c r="E9299">
        <v>6050000</v>
      </c>
      <c r="F9299">
        <v>7537500</v>
      </c>
      <c r="G9299">
        <v>6793750</v>
      </c>
      <c r="H9299">
        <v>1008852300.4752362</v>
      </c>
      <c r="I9299">
        <v>4.7099460377771473E-6</v>
      </c>
      <c r="J9299">
        <v>1.1904493488961294E-5</v>
      </c>
      <c r="K9299">
        <v>286.30668812324052</v>
      </c>
      <c r="L9299">
        <v>14749.711874520495</v>
      </c>
      <c r="M9299">
        <v>0</v>
      </c>
    </row>
    <row r="9300" spans="1:13" x14ac:dyDescent="0.15">
      <c r="A9300">
        <v>466</v>
      </c>
      <c r="B9300" t="s">
        <v>229</v>
      </c>
      <c r="C9300" t="s">
        <v>464</v>
      </c>
      <c r="D9300">
        <v>5</v>
      </c>
      <c r="E9300">
        <v>6050000</v>
      </c>
      <c r="F9300">
        <v>6793750</v>
      </c>
      <c r="G9300">
        <v>6421875</v>
      </c>
      <c r="H9300">
        <v>-2475941.9966345881</v>
      </c>
      <c r="I9300">
        <v>-4.3235446601937334E-6</v>
      </c>
      <c r="J9300">
        <v>2.871002790990413E-6</v>
      </c>
      <c r="K9300">
        <v>-0.702658607912936</v>
      </c>
      <c r="L9300">
        <v>-138.55481454613471</v>
      </c>
      <c r="M9300">
        <v>0</v>
      </c>
    </row>
    <row r="9301" spans="1:13" x14ac:dyDescent="0.15">
      <c r="A9301">
        <v>466</v>
      </c>
      <c r="B9301" t="s">
        <v>229</v>
      </c>
      <c r="C9301" t="s">
        <v>464</v>
      </c>
      <c r="D9301">
        <v>6</v>
      </c>
      <c r="E9301">
        <v>6421875</v>
      </c>
      <c r="F9301">
        <v>6793750</v>
      </c>
      <c r="G9301">
        <v>6607812.5</v>
      </c>
      <c r="H9301">
        <v>-46235799.112853415</v>
      </c>
      <c r="I9301">
        <v>-1.7721738496835497E-6</v>
      </c>
      <c r="J9301">
        <v>5.4223736015005967E-6</v>
      </c>
      <c r="K9301">
        <v>-13.121463380216044</v>
      </c>
      <c r="L9301">
        <v>-799.7141506792666</v>
      </c>
      <c r="M9301">
        <v>0</v>
      </c>
    </row>
    <row r="9302" spans="1:13" x14ac:dyDescent="0.15">
      <c r="A9302">
        <v>466</v>
      </c>
      <c r="B9302" t="s">
        <v>229</v>
      </c>
      <c r="C9302" t="s">
        <v>464</v>
      </c>
      <c r="D9302">
        <v>7</v>
      </c>
      <c r="E9302">
        <v>6607812.5</v>
      </c>
      <c r="F9302">
        <v>6793750</v>
      </c>
      <c r="G9302">
        <v>6700781.25</v>
      </c>
      <c r="H9302">
        <v>32690887.547726579</v>
      </c>
      <c r="I9302">
        <v>3.6604085030741719E-7</v>
      </c>
      <c r="J9302">
        <v>7.5605883014915636E-6</v>
      </c>
      <c r="K9302">
        <v>9.2774925935044017</v>
      </c>
      <c r="L9302">
        <v>387.86680728797973</v>
      </c>
      <c r="M9302">
        <v>0</v>
      </c>
    </row>
    <row r="9303" spans="1:13" x14ac:dyDescent="0.15">
      <c r="A9303">
        <v>466</v>
      </c>
      <c r="B9303" t="s">
        <v>229</v>
      </c>
      <c r="C9303" t="s">
        <v>464</v>
      </c>
      <c r="D9303">
        <v>8</v>
      </c>
      <c r="E9303">
        <v>6607812.5</v>
      </c>
      <c r="F9303">
        <v>6700781.25</v>
      </c>
      <c r="G9303">
        <v>6654296.875</v>
      </c>
      <c r="H9303">
        <v>-43106238.329026617</v>
      </c>
      <c r="I9303">
        <v>-7.9784885210460262E-7</v>
      </c>
      <c r="J9303">
        <v>6.3966985990795438E-6</v>
      </c>
      <c r="K9303">
        <v>-12.233311385245381</v>
      </c>
      <c r="L9303">
        <v>-747.79553931498765</v>
      </c>
      <c r="M9303">
        <v>0</v>
      </c>
    </row>
    <row r="9304" spans="1:13" x14ac:dyDescent="0.15">
      <c r="A9304">
        <v>466</v>
      </c>
      <c r="B9304" t="s">
        <v>229</v>
      </c>
      <c r="C9304" t="s">
        <v>464</v>
      </c>
      <c r="D9304">
        <v>9</v>
      </c>
      <c r="E9304">
        <v>6654296.875</v>
      </c>
      <c r="F9304">
        <v>6700781.25</v>
      </c>
      <c r="G9304">
        <v>6677539.0625</v>
      </c>
      <c r="H9304">
        <v>-17123534.456445217</v>
      </c>
      <c r="I9304">
        <v>-2.4177545642253632E-7</v>
      </c>
      <c r="J9304">
        <v>6.9527719947616101E-6</v>
      </c>
      <c r="K9304">
        <v>-4.8595641174427451</v>
      </c>
      <c r="L9304">
        <v>-356.43480773640499</v>
      </c>
      <c r="M9304">
        <v>0</v>
      </c>
    </row>
    <row r="9305" spans="1:13" x14ac:dyDescent="0.15">
      <c r="A9305">
        <v>466</v>
      </c>
      <c r="B9305" t="s">
        <v>229</v>
      </c>
      <c r="C9305" t="s">
        <v>464</v>
      </c>
      <c r="D9305">
        <v>10</v>
      </c>
      <c r="E9305">
        <v>6677539.0625</v>
      </c>
      <c r="F9305">
        <v>6700781.25</v>
      </c>
      <c r="G9305">
        <v>6689160.15625</v>
      </c>
      <c r="H9305">
        <v>4422780.7934424654</v>
      </c>
      <c r="I9305">
        <v>5.5380192278053459E-8</v>
      </c>
      <c r="J9305">
        <v>7.2499276434621999E-6</v>
      </c>
      <c r="K9305">
        <v>1.2551606619413889</v>
      </c>
      <c r="L9305">
        <v>-33.88137389250501</v>
      </c>
      <c r="M9305">
        <v>0</v>
      </c>
    </row>
    <row r="9306" spans="1:13" x14ac:dyDescent="0.15">
      <c r="A9306">
        <v>466</v>
      </c>
      <c r="B9306" t="s">
        <v>229</v>
      </c>
      <c r="C9306" t="s">
        <v>464</v>
      </c>
      <c r="D9306">
        <v>11</v>
      </c>
      <c r="E9306">
        <v>6689160.15625</v>
      </c>
      <c r="F9306">
        <v>6700781.25</v>
      </c>
      <c r="G9306">
        <v>6694970.703125</v>
      </c>
      <c r="H9306">
        <v>17666733.168629091</v>
      </c>
      <c r="I9306">
        <v>2.089863946048726E-7</v>
      </c>
      <c r="J9306">
        <v>7.403533845789019E-6</v>
      </c>
      <c r="K9306">
        <v>5.0137208995652749</v>
      </c>
      <c r="L9306">
        <v>163.88066433782632</v>
      </c>
      <c r="M9306">
        <v>0</v>
      </c>
    </row>
    <row r="9307" spans="1:13" x14ac:dyDescent="0.15">
      <c r="A9307">
        <v>466</v>
      </c>
      <c r="B9307" t="s">
        <v>229</v>
      </c>
      <c r="C9307" t="s">
        <v>464</v>
      </c>
      <c r="D9307">
        <v>12</v>
      </c>
      <c r="E9307">
        <v>6689160.15625</v>
      </c>
      <c r="F9307">
        <v>6694970.703125</v>
      </c>
      <c r="G9307">
        <v>6692065.4296875</v>
      </c>
      <c r="H9307">
        <v>10828812.879008405</v>
      </c>
      <c r="I9307">
        <v>1.3175962135664842E-7</v>
      </c>
      <c r="J9307">
        <v>7.3263070725407948E-6</v>
      </c>
      <c r="K9307">
        <v>3.0731570421504859</v>
      </c>
      <c r="L9307">
        <v>61.815705372056996</v>
      </c>
      <c r="M9307">
        <v>0</v>
      </c>
    </row>
    <row r="9308" spans="1:13" x14ac:dyDescent="0.15">
      <c r="A9308">
        <v>466</v>
      </c>
      <c r="B9308" t="s">
        <v>229</v>
      </c>
      <c r="C9308" t="s">
        <v>464</v>
      </c>
      <c r="D9308">
        <v>13</v>
      </c>
      <c r="E9308">
        <v>6689160.15625</v>
      </c>
      <c r="F9308">
        <v>6692065.4296875</v>
      </c>
      <c r="G9308">
        <v>6690612.79296875</v>
      </c>
      <c r="H9308">
        <v>7572498.2374759056</v>
      </c>
      <c r="I9308">
        <v>9.3463473402707405E-8</v>
      </c>
      <c r="J9308">
        <v>7.2880109245868538E-6</v>
      </c>
      <c r="K9308">
        <v>2.1490330052967166</v>
      </c>
      <c r="L9308">
        <v>13.180936810959082</v>
      </c>
      <c r="M9308">
        <v>0</v>
      </c>
    </row>
    <row r="9309" spans="1:13" x14ac:dyDescent="0.15">
      <c r="A9309">
        <v>466</v>
      </c>
      <c r="B9309" t="s">
        <v>229</v>
      </c>
      <c r="C9309" t="s">
        <v>464</v>
      </c>
      <c r="D9309">
        <v>14</v>
      </c>
      <c r="E9309">
        <v>6689160.15625</v>
      </c>
      <c r="F9309">
        <v>6690612.79296875</v>
      </c>
      <c r="G9309">
        <v>6689886.474609375</v>
      </c>
      <c r="H9309">
        <v>5984442.4354590699</v>
      </c>
      <c r="I9309">
        <v>7.4395656427971016E-8</v>
      </c>
      <c r="J9309">
        <v>7.2689431076121174E-6</v>
      </c>
      <c r="K9309">
        <v>1.6983515755015357</v>
      </c>
      <c r="L9309">
        <v>-10.544932889784146</v>
      </c>
      <c r="M9309">
        <v>0</v>
      </c>
    </row>
    <row r="9310" spans="1:13" x14ac:dyDescent="0.15">
      <c r="A9310">
        <v>466</v>
      </c>
      <c r="B9310" t="s">
        <v>229</v>
      </c>
      <c r="C9310" t="s">
        <v>464</v>
      </c>
      <c r="D9310">
        <v>15</v>
      </c>
      <c r="E9310">
        <v>6689886.474609375</v>
      </c>
      <c r="F9310">
        <v>6690612.79296875</v>
      </c>
      <c r="G9310">
        <v>6690249.6337890625</v>
      </c>
      <c r="H9310">
        <v>6775165.6539524421</v>
      </c>
      <c r="I9310">
        <v>8.3923091395932173E-8</v>
      </c>
      <c r="J9310">
        <v>7.2784705425800786E-6</v>
      </c>
      <c r="K9310">
        <v>1.922754439828001</v>
      </c>
      <c r="L9310">
        <v>1.2692503988866395</v>
      </c>
      <c r="M9310">
        <v>0</v>
      </c>
    </row>
    <row r="9311" spans="1:13" x14ac:dyDescent="0.15">
      <c r="A9311">
        <v>466</v>
      </c>
      <c r="B9311" t="s">
        <v>229</v>
      </c>
      <c r="C9311" t="s">
        <v>464</v>
      </c>
      <c r="D9311">
        <v>16</v>
      </c>
      <c r="E9311">
        <v>6689886.474609375</v>
      </c>
      <c r="F9311">
        <v>6690249.6337890625</v>
      </c>
      <c r="G9311">
        <v>6690068.0541992188</v>
      </c>
      <c r="H9311">
        <v>6378949.7001581779</v>
      </c>
      <c r="I9311">
        <v>7.9157399244160811E-8</v>
      </c>
      <c r="J9311">
        <v>7.2737048504283072E-6</v>
      </c>
      <c r="K9311">
        <v>1.8103105494200697</v>
      </c>
      <c r="L9311">
        <v>-4.6504512587993521</v>
      </c>
      <c r="M9311">
        <v>0</v>
      </c>
    </row>
    <row r="9312" spans="1:13" x14ac:dyDescent="0.15">
      <c r="A9312">
        <v>466</v>
      </c>
      <c r="B9312" t="s">
        <v>229</v>
      </c>
      <c r="C9312" t="s">
        <v>464</v>
      </c>
      <c r="D9312">
        <v>17</v>
      </c>
      <c r="E9312">
        <v>6690068.0541992188</v>
      </c>
      <c r="F9312">
        <v>6690249.6337890625</v>
      </c>
      <c r="G9312">
        <v>6690158.8439941406</v>
      </c>
      <c r="H9312">
        <v>6576863.672172334</v>
      </c>
      <c r="I9312">
        <v>8.1539989741627414E-8</v>
      </c>
      <c r="J9312">
        <v>7.2760874409257738E-6</v>
      </c>
      <c r="K9312">
        <v>1.8664774371141319</v>
      </c>
      <c r="L9312">
        <v>-1.6934601175204296</v>
      </c>
      <c r="M9312">
        <v>0</v>
      </c>
    </row>
    <row r="9313" spans="1:15" x14ac:dyDescent="0.15">
      <c r="A9313">
        <v>466</v>
      </c>
      <c r="B9313" t="s">
        <v>229</v>
      </c>
      <c r="C9313" t="s">
        <v>464</v>
      </c>
      <c r="D9313">
        <v>18</v>
      </c>
      <c r="E9313">
        <v>6690158.8439941406</v>
      </c>
      <c r="F9313">
        <v>6690249.6337890625</v>
      </c>
      <c r="G9313">
        <v>6690204.2388916016</v>
      </c>
      <c r="H9313">
        <v>6675962.8426420931</v>
      </c>
      <c r="I9313">
        <v>8.273143695032456E-8</v>
      </c>
      <c r="J9313">
        <v>7.277278888134471E-6</v>
      </c>
      <c r="K9313">
        <v>1.8946012321231651</v>
      </c>
      <c r="L9313">
        <v>-0.21286937948351672</v>
      </c>
      <c r="M9313">
        <v>0</v>
      </c>
    </row>
    <row r="9314" spans="1:15" x14ac:dyDescent="0.15">
      <c r="A9314">
        <v>466</v>
      </c>
      <c r="B9314" t="s">
        <v>229</v>
      </c>
      <c r="C9314" t="s">
        <v>465</v>
      </c>
      <c r="D9314">
        <v>18</v>
      </c>
      <c r="E9314">
        <v>6690158.8439941406</v>
      </c>
      <c r="F9314">
        <v>6690249.6337890625</v>
      </c>
      <c r="G9314">
        <v>6690204.2388916016</v>
      </c>
      <c r="H9314">
        <v>6675962.8426420931</v>
      </c>
      <c r="I9314">
        <v>8.273143695032456E-8</v>
      </c>
      <c r="J9314">
        <v>7.277278888134471E-6</v>
      </c>
      <c r="K9314">
        <v>1.8946012321231651</v>
      </c>
      <c r="L9314">
        <v>-0.21286937948351672</v>
      </c>
      <c r="M9314">
        <v>0</v>
      </c>
      <c r="N9314" t="s">
        <v>466</v>
      </c>
      <c r="O9314" t="s">
        <v>467</v>
      </c>
    </row>
    <row r="9315" spans="1:15" x14ac:dyDescent="0.15">
      <c r="A9315">
        <v>467</v>
      </c>
      <c r="B9315" t="s">
        <v>230</v>
      </c>
      <c r="C9315" t="s">
        <v>461</v>
      </c>
      <c r="D9315">
        <v>0</v>
      </c>
      <c r="E9315">
        <v>100000</v>
      </c>
      <c r="F9315">
        <v>12000000</v>
      </c>
      <c r="G9315">
        <v>100000</v>
      </c>
      <c r="H9315">
        <v>1778.9392156493318</v>
      </c>
      <c r="I9315">
        <v>-3.2439456668604813E-5</v>
      </c>
      <c r="J9315">
        <v>-2.5409467919101845E-5</v>
      </c>
      <c r="K9315">
        <v>4.7789906342265856E-4</v>
      </c>
      <c r="L9315">
        <v>-98.221060784350669</v>
      </c>
      <c r="M9315">
        <v>0</v>
      </c>
      <c r="O9315" t="s">
        <v>462</v>
      </c>
    </row>
    <row r="9316" spans="1:15" x14ac:dyDescent="0.15">
      <c r="A9316">
        <v>467</v>
      </c>
      <c r="B9316" t="s">
        <v>230</v>
      </c>
      <c r="C9316" t="s">
        <v>461</v>
      </c>
      <c r="D9316">
        <v>0</v>
      </c>
      <c r="E9316">
        <v>100000</v>
      </c>
      <c r="F9316">
        <v>12000000</v>
      </c>
      <c r="G9316">
        <v>12000000</v>
      </c>
      <c r="H9316">
        <v>9.1059745630712023E+18</v>
      </c>
      <c r="I9316">
        <v>536.8709149700112</v>
      </c>
      <c r="J9316">
        <v>536.87092199999995</v>
      </c>
      <c r="K9316">
        <v>2446253743219.5791</v>
      </c>
      <c r="L9316">
        <v>75883121358826.688</v>
      </c>
      <c r="M9316">
        <v>5</v>
      </c>
      <c r="O9316" t="s">
        <v>463</v>
      </c>
    </row>
    <row r="9317" spans="1:15" x14ac:dyDescent="0.15">
      <c r="A9317">
        <v>467</v>
      </c>
      <c r="B9317" t="s">
        <v>230</v>
      </c>
      <c r="C9317" t="s">
        <v>464</v>
      </c>
      <c r="D9317">
        <v>1</v>
      </c>
      <c r="E9317">
        <v>100000</v>
      </c>
      <c r="F9317">
        <v>12000000</v>
      </c>
      <c r="G9317">
        <v>6050000</v>
      </c>
      <c r="H9317">
        <v>-227662.14501481585</v>
      </c>
      <c r="I9317">
        <v>-6.6653957122951659E-6</v>
      </c>
      <c r="J9317">
        <v>3.6459303720780023E-7</v>
      </c>
      <c r="K9317">
        <v>-6.115977708640314E-2</v>
      </c>
      <c r="L9317">
        <v>-103.76301066140192</v>
      </c>
      <c r="M9317">
        <v>0</v>
      </c>
    </row>
    <row r="9318" spans="1:15" x14ac:dyDescent="0.15">
      <c r="A9318">
        <v>467</v>
      </c>
      <c r="B9318" t="s">
        <v>230</v>
      </c>
      <c r="C9318" t="s">
        <v>464</v>
      </c>
      <c r="D9318">
        <v>2</v>
      </c>
      <c r="E9318">
        <v>6050000</v>
      </c>
      <c r="F9318">
        <v>12000000</v>
      </c>
      <c r="G9318">
        <v>9025000</v>
      </c>
      <c r="H9318">
        <v>3.2972500474885192E+18</v>
      </c>
      <c r="I9318">
        <v>218.46005616918995</v>
      </c>
      <c r="J9318">
        <v>218.46006319917871</v>
      </c>
      <c r="K9318">
        <v>885782209815.36646</v>
      </c>
      <c r="L9318">
        <v>36534626564869.742</v>
      </c>
      <c r="M9318">
        <v>0</v>
      </c>
    </row>
    <row r="9319" spans="1:15" x14ac:dyDescent="0.15">
      <c r="A9319">
        <v>467</v>
      </c>
      <c r="B9319" t="s">
        <v>230</v>
      </c>
      <c r="C9319" t="s">
        <v>464</v>
      </c>
      <c r="D9319">
        <v>3</v>
      </c>
      <c r="E9319">
        <v>6050000</v>
      </c>
      <c r="F9319">
        <v>9025000</v>
      </c>
      <c r="G9319">
        <v>7537500</v>
      </c>
      <c r="H9319">
        <v>2613856327866.7925</v>
      </c>
      <c r="I9319">
        <v>1.5734001747380489E-3</v>
      </c>
      <c r="J9319">
        <v>1.5804301634875519E-3</v>
      </c>
      <c r="K9319">
        <v>702193.46452091855</v>
      </c>
      <c r="L9319">
        <v>34677927.567055292</v>
      </c>
      <c r="M9319">
        <v>0</v>
      </c>
    </row>
    <row r="9320" spans="1:15" x14ac:dyDescent="0.15">
      <c r="A9320">
        <v>467</v>
      </c>
      <c r="B9320" t="s">
        <v>230</v>
      </c>
      <c r="C9320" t="s">
        <v>464</v>
      </c>
      <c r="D9320">
        <v>4</v>
      </c>
      <c r="E9320">
        <v>6050000</v>
      </c>
      <c r="F9320">
        <v>7537500</v>
      </c>
      <c r="G9320">
        <v>6793750</v>
      </c>
      <c r="H9320">
        <v>30444332.069746044</v>
      </c>
      <c r="I9320">
        <v>3.3763418570233238E-7</v>
      </c>
      <c r="J9320">
        <v>7.3676229352052982E-6</v>
      </c>
      <c r="K9320">
        <v>8.1786480699675774</v>
      </c>
      <c r="L9320">
        <v>348.1226431609353</v>
      </c>
      <c r="M9320">
        <v>0</v>
      </c>
    </row>
    <row r="9321" spans="1:15" x14ac:dyDescent="0.15">
      <c r="A9321">
        <v>467</v>
      </c>
      <c r="B9321" t="s">
        <v>230</v>
      </c>
      <c r="C9321" t="s">
        <v>464</v>
      </c>
      <c r="D9321">
        <v>5</v>
      </c>
      <c r="E9321">
        <v>6050000</v>
      </c>
      <c r="F9321">
        <v>6793750</v>
      </c>
      <c r="G9321">
        <v>6421875</v>
      </c>
      <c r="H9321">
        <v>-1061415.8278252131</v>
      </c>
      <c r="I9321">
        <v>-4.9131711730252426E-6</v>
      </c>
      <c r="J9321">
        <v>2.1168175764777232E-6</v>
      </c>
      <c r="K9321">
        <v>-0.28514163134826598</v>
      </c>
      <c r="L9321">
        <v>-116.52812967903009</v>
      </c>
      <c r="M9321">
        <v>0</v>
      </c>
    </row>
    <row r="9322" spans="1:15" x14ac:dyDescent="0.15">
      <c r="A9322">
        <v>467</v>
      </c>
      <c r="B9322" t="s">
        <v>230</v>
      </c>
      <c r="C9322" t="s">
        <v>464</v>
      </c>
      <c r="D9322">
        <v>6</v>
      </c>
      <c r="E9322">
        <v>6421875</v>
      </c>
      <c r="F9322">
        <v>6793750</v>
      </c>
      <c r="G9322">
        <v>6607812.5</v>
      </c>
      <c r="H9322">
        <v>-10688526.341217322</v>
      </c>
      <c r="I9322">
        <v>-3.1684850349258205E-6</v>
      </c>
      <c r="J9322">
        <v>3.8615037145771453E-6</v>
      </c>
      <c r="K9322">
        <v>-2.8713947519402376</v>
      </c>
      <c r="L9322">
        <v>-261.75589639108739</v>
      </c>
      <c r="M9322">
        <v>0</v>
      </c>
    </row>
    <row r="9323" spans="1:15" x14ac:dyDescent="0.15">
      <c r="A9323">
        <v>467</v>
      </c>
      <c r="B9323" t="s">
        <v>230</v>
      </c>
      <c r="C9323" t="s">
        <v>464</v>
      </c>
      <c r="D9323">
        <v>7</v>
      </c>
      <c r="E9323">
        <v>6607812.5</v>
      </c>
      <c r="F9323">
        <v>6793750</v>
      </c>
      <c r="G9323">
        <v>6700781.25</v>
      </c>
      <c r="H9323">
        <v>-45809617.032308333</v>
      </c>
      <c r="I9323">
        <v>-1.7190012502844049E-6</v>
      </c>
      <c r="J9323">
        <v>5.3109874992185609E-6</v>
      </c>
      <c r="K9323">
        <v>-12.306419962471775</v>
      </c>
      <c r="L9323">
        <v>-783.64591117354166</v>
      </c>
      <c r="M9323">
        <v>0</v>
      </c>
    </row>
    <row r="9324" spans="1:15" x14ac:dyDescent="0.15">
      <c r="A9324">
        <v>467</v>
      </c>
      <c r="B9324" t="s">
        <v>230</v>
      </c>
      <c r="C9324" t="s">
        <v>464</v>
      </c>
      <c r="D9324">
        <v>8</v>
      </c>
      <c r="E9324">
        <v>6700781.25</v>
      </c>
      <c r="F9324">
        <v>6793750</v>
      </c>
      <c r="G9324">
        <v>6747265.625</v>
      </c>
      <c r="H9324">
        <v>-42715953.89520698</v>
      </c>
      <c r="I9324">
        <v>-7.8052139262262604E-7</v>
      </c>
      <c r="J9324">
        <v>6.2494673568803398E-6</v>
      </c>
      <c r="K9324">
        <v>-11.475329893311494</v>
      </c>
      <c r="L9324">
        <v>-733.08540480362342</v>
      </c>
      <c r="M9324">
        <v>0</v>
      </c>
    </row>
    <row r="9325" spans="1:15" x14ac:dyDescent="0.15">
      <c r="A9325">
        <v>467</v>
      </c>
      <c r="B9325" t="s">
        <v>230</v>
      </c>
      <c r="C9325" t="s">
        <v>464</v>
      </c>
      <c r="D9325">
        <v>9</v>
      </c>
      <c r="E9325">
        <v>6747265.625</v>
      </c>
      <c r="F9325">
        <v>6793750</v>
      </c>
      <c r="G9325">
        <v>6770507.8125</v>
      </c>
      <c r="H9325">
        <v>-17609420.692714602</v>
      </c>
      <c r="I9325">
        <v>-2.4594227194757763E-7</v>
      </c>
      <c r="J9325">
        <v>6.7840464775553882E-6</v>
      </c>
      <c r="K9325">
        <v>-4.7306426113003166</v>
      </c>
      <c r="L9325">
        <v>-360.09010225500867</v>
      </c>
      <c r="M9325">
        <v>0</v>
      </c>
    </row>
    <row r="9326" spans="1:15" x14ac:dyDescent="0.15">
      <c r="A9326">
        <v>467</v>
      </c>
      <c r="B9326" t="s">
        <v>230</v>
      </c>
      <c r="C9326" t="s">
        <v>464</v>
      </c>
      <c r="D9326">
        <v>10</v>
      </c>
      <c r="E9326">
        <v>6770507.8125</v>
      </c>
      <c r="F9326">
        <v>6793750</v>
      </c>
      <c r="G9326">
        <v>6782128.90625</v>
      </c>
      <c r="H9326">
        <v>3182830.6460165046</v>
      </c>
      <c r="I9326">
        <v>3.945062928034647E-8</v>
      </c>
      <c r="J9326">
        <v>7.0694393787833123E-6</v>
      </c>
      <c r="K9326">
        <v>0.8550442709809033</v>
      </c>
      <c r="L9326">
        <v>-53.070331012384614</v>
      </c>
      <c r="M9326">
        <v>0</v>
      </c>
    </row>
    <row r="9327" spans="1:15" x14ac:dyDescent="0.15">
      <c r="A9327">
        <v>467</v>
      </c>
      <c r="B9327" t="s">
        <v>230</v>
      </c>
      <c r="C9327" t="s">
        <v>464</v>
      </c>
      <c r="D9327">
        <v>11</v>
      </c>
      <c r="E9327">
        <v>6782128.90625</v>
      </c>
      <c r="F9327">
        <v>6793750</v>
      </c>
      <c r="G9327">
        <v>6787939.453125</v>
      </c>
      <c r="H9327">
        <v>15957235.098387152</v>
      </c>
      <c r="I9327">
        <v>1.8691092361690573E-7</v>
      </c>
      <c r="J9327">
        <v>7.2168996731198715E-6</v>
      </c>
      <c r="K9327">
        <v>4.2867949850387905</v>
      </c>
      <c r="L9327">
        <v>135.08216607678835</v>
      </c>
      <c r="M9327">
        <v>0</v>
      </c>
    </row>
    <row r="9328" spans="1:15" x14ac:dyDescent="0.15">
      <c r="A9328">
        <v>467</v>
      </c>
      <c r="B9328" t="s">
        <v>230</v>
      </c>
      <c r="C9328" t="s">
        <v>464</v>
      </c>
      <c r="D9328">
        <v>12</v>
      </c>
      <c r="E9328">
        <v>6782128.90625</v>
      </c>
      <c r="F9328">
        <v>6787939.453125</v>
      </c>
      <c r="G9328">
        <v>6785034.1796875</v>
      </c>
      <c r="H9328">
        <v>9361950.9814215899</v>
      </c>
      <c r="I9328">
        <v>1.1277642995999829E-7</v>
      </c>
      <c r="J9328">
        <v>7.1427651794629641E-6</v>
      </c>
      <c r="K9328">
        <v>2.5150199436112461</v>
      </c>
      <c r="L9328">
        <v>37.979422556907082</v>
      </c>
      <c r="M9328">
        <v>0</v>
      </c>
    </row>
    <row r="9329" spans="1:15" x14ac:dyDescent="0.15">
      <c r="A9329">
        <v>467</v>
      </c>
      <c r="B9329" t="s">
        <v>230</v>
      </c>
      <c r="C9329" t="s">
        <v>464</v>
      </c>
      <c r="D9329">
        <v>13</v>
      </c>
      <c r="E9329">
        <v>6782128.90625</v>
      </c>
      <c r="F9329">
        <v>6785034.1796875</v>
      </c>
      <c r="G9329">
        <v>6783581.54296875</v>
      </c>
      <c r="H9329">
        <v>6221097.6817519711</v>
      </c>
      <c r="I9329">
        <v>7.6012692423514437E-8</v>
      </c>
      <c r="J9329">
        <v>7.1060014419264803E-6</v>
      </c>
      <c r="K9329">
        <v>1.6712525809854284</v>
      </c>
      <c r="L9329">
        <v>-8.2918419665758858</v>
      </c>
      <c r="M9329">
        <v>0</v>
      </c>
    </row>
    <row r="9330" spans="1:15" x14ac:dyDescent="0.15">
      <c r="A9330">
        <v>467</v>
      </c>
      <c r="B9330" t="s">
        <v>230</v>
      </c>
      <c r="C9330" t="s">
        <v>464</v>
      </c>
      <c r="D9330">
        <v>14</v>
      </c>
      <c r="E9330">
        <v>6783581.54296875</v>
      </c>
      <c r="F9330">
        <v>6785034.1796875</v>
      </c>
      <c r="G9330">
        <v>6784307.861328125</v>
      </c>
      <c r="H9330">
        <v>7778626.7998190112</v>
      </c>
      <c r="I9330">
        <v>9.4369514239146678E-8</v>
      </c>
      <c r="J9330">
        <v>7.1243582637421125E-6</v>
      </c>
      <c r="K9330">
        <v>2.0896714343277925</v>
      </c>
      <c r="L9330">
        <v>14.656158871543813</v>
      </c>
      <c r="M9330">
        <v>0</v>
      </c>
    </row>
    <row r="9331" spans="1:15" x14ac:dyDescent="0.15">
      <c r="A9331">
        <v>467</v>
      </c>
      <c r="B9331" t="s">
        <v>230</v>
      </c>
      <c r="C9331" t="s">
        <v>464</v>
      </c>
      <c r="D9331">
        <v>15</v>
      </c>
      <c r="E9331">
        <v>6783581.54296875</v>
      </c>
      <c r="F9331">
        <v>6784307.861328125</v>
      </c>
      <c r="G9331">
        <v>6783944.7021484375</v>
      </c>
      <c r="H9331">
        <v>6996633.2129562097</v>
      </c>
      <c r="I9331">
        <v>8.5184656494208865E-8</v>
      </c>
      <c r="J9331">
        <v>7.1151734059971747E-6</v>
      </c>
      <c r="K9331">
        <v>1.8795945528488216</v>
      </c>
      <c r="L9331">
        <v>3.1351745945160032</v>
      </c>
      <c r="M9331">
        <v>0</v>
      </c>
    </row>
    <row r="9332" spans="1:15" x14ac:dyDescent="0.15">
      <c r="A9332">
        <v>467</v>
      </c>
      <c r="B9332" t="s">
        <v>230</v>
      </c>
      <c r="C9332" t="s">
        <v>464</v>
      </c>
      <c r="D9332">
        <v>16</v>
      </c>
      <c r="E9332">
        <v>6783581.54296875</v>
      </c>
      <c r="F9332">
        <v>6783944.7021484375</v>
      </c>
      <c r="G9332">
        <v>6783763.1225585938</v>
      </c>
      <c r="H9332">
        <v>6608089.0457505025</v>
      </c>
      <c r="I9332">
        <v>8.0597412164939393E-8</v>
      </c>
      <c r="J9332">
        <v>7.1105861616679052E-6</v>
      </c>
      <c r="K9332">
        <v>1.7752149922812237</v>
      </c>
      <c r="L9332">
        <v>-2.5896257524663282</v>
      </c>
      <c r="M9332">
        <v>0</v>
      </c>
    </row>
    <row r="9333" spans="1:15" x14ac:dyDescent="0.15">
      <c r="A9333">
        <v>467</v>
      </c>
      <c r="B9333" t="s">
        <v>230</v>
      </c>
      <c r="C9333" t="s">
        <v>464</v>
      </c>
      <c r="D9333">
        <v>17</v>
      </c>
      <c r="E9333">
        <v>6783763.1225585938</v>
      </c>
      <c r="F9333">
        <v>6783944.7021484375</v>
      </c>
      <c r="G9333">
        <v>6783853.9123535156</v>
      </c>
      <c r="H9333">
        <v>6802147.3199088555</v>
      </c>
      <c r="I9333">
        <v>8.2890486466328999E-8</v>
      </c>
      <c r="J9333">
        <v>7.1128792359692948E-6</v>
      </c>
      <c r="K9333">
        <v>1.8273473342150335</v>
      </c>
      <c r="L9333">
        <v>0.26966098904381247</v>
      </c>
      <c r="M9333">
        <v>0</v>
      </c>
    </row>
    <row r="9334" spans="1:15" x14ac:dyDescent="0.15">
      <c r="A9334">
        <v>467</v>
      </c>
      <c r="B9334" t="s">
        <v>230</v>
      </c>
      <c r="C9334" t="s">
        <v>465</v>
      </c>
      <c r="D9334">
        <v>17</v>
      </c>
      <c r="E9334">
        <v>6783763.1225585938</v>
      </c>
      <c r="F9334">
        <v>6783944.7021484375</v>
      </c>
      <c r="G9334">
        <v>6783853.9123535156</v>
      </c>
      <c r="H9334">
        <v>6802147.3199088555</v>
      </c>
      <c r="I9334">
        <v>8.2890486466328999E-8</v>
      </c>
      <c r="J9334">
        <v>7.1128792359692948E-6</v>
      </c>
      <c r="K9334">
        <v>1.8273473342150335</v>
      </c>
      <c r="L9334">
        <v>0.26966098904381247</v>
      </c>
      <c r="M9334">
        <v>0</v>
      </c>
      <c r="N9334" t="s">
        <v>466</v>
      </c>
      <c r="O9334" t="s">
        <v>467</v>
      </c>
    </row>
    <row r="9335" spans="1:15" x14ac:dyDescent="0.15">
      <c r="A9335">
        <v>468</v>
      </c>
      <c r="B9335" t="s">
        <v>204</v>
      </c>
      <c r="C9335" t="s">
        <v>461</v>
      </c>
      <c r="D9335">
        <v>0</v>
      </c>
      <c r="E9335">
        <v>100000</v>
      </c>
      <c r="F9335">
        <v>12000000</v>
      </c>
      <c r="G9335">
        <v>100000</v>
      </c>
      <c r="H9335">
        <v>-24208.000108736251</v>
      </c>
      <c r="I9335">
        <v>-2.5910806887466945E-5</v>
      </c>
      <c r="J9335">
        <v>-8.7941065037941711E-6</v>
      </c>
      <c r="K9335">
        <v>-6.5033029108180459E-3</v>
      </c>
      <c r="L9335">
        <v>-124.20800010873626</v>
      </c>
      <c r="M9335">
        <v>0</v>
      </c>
      <c r="O9335" t="s">
        <v>462</v>
      </c>
    </row>
    <row r="9336" spans="1:15" x14ac:dyDescent="0.15">
      <c r="A9336">
        <v>468</v>
      </c>
      <c r="B9336" t="s">
        <v>204</v>
      </c>
      <c r="C9336" t="s">
        <v>461</v>
      </c>
      <c r="D9336">
        <v>0</v>
      </c>
      <c r="E9336">
        <v>100000</v>
      </c>
      <c r="F9336">
        <v>12000000</v>
      </c>
      <c r="G9336">
        <v>12000000</v>
      </c>
      <c r="H9336">
        <v>2.2727051091408179E+18</v>
      </c>
      <c r="I9336">
        <v>536.87090488329966</v>
      </c>
      <c r="J9336">
        <v>536.87092200000006</v>
      </c>
      <c r="K9336">
        <v>610545674376.98608</v>
      </c>
      <c r="L9336">
        <v>18939209242740.148</v>
      </c>
      <c r="M9336">
        <v>5</v>
      </c>
      <c r="O9336" t="s">
        <v>463</v>
      </c>
    </row>
    <row r="9337" spans="1:15" x14ac:dyDescent="0.15">
      <c r="A9337">
        <v>468</v>
      </c>
      <c r="B9337" t="s">
        <v>204</v>
      </c>
      <c r="C9337" t="s">
        <v>464</v>
      </c>
      <c r="D9337">
        <v>1</v>
      </c>
      <c r="E9337">
        <v>100000</v>
      </c>
      <c r="F9337">
        <v>12000000</v>
      </c>
      <c r="G9337">
        <v>6050000</v>
      </c>
      <c r="H9337">
        <v>48667079765.480507</v>
      </c>
      <c r="I9337">
        <v>2.234623985568279E-4</v>
      </c>
      <c r="J9337">
        <v>2.4057909894050069E-4</v>
      </c>
      <c r="K9337">
        <v>13074.056513476517</v>
      </c>
      <c r="L9337">
        <v>804314.54157819017</v>
      </c>
      <c r="M9337">
        <v>0</v>
      </c>
    </row>
    <row r="9338" spans="1:15" x14ac:dyDescent="0.15">
      <c r="A9338">
        <v>468</v>
      </c>
      <c r="B9338" t="s">
        <v>204</v>
      </c>
      <c r="C9338" t="s">
        <v>464</v>
      </c>
      <c r="D9338">
        <v>2</v>
      </c>
      <c r="E9338">
        <v>100000</v>
      </c>
      <c r="F9338">
        <v>6050000</v>
      </c>
      <c r="G9338">
        <v>3075000</v>
      </c>
      <c r="H9338">
        <v>-109878.55486351221</v>
      </c>
      <c r="I9338">
        <v>-1.752600540228962E-5</v>
      </c>
      <c r="J9338">
        <v>-4.0930501861684543E-7</v>
      </c>
      <c r="K9338">
        <v>-2.9518073466237388E-2</v>
      </c>
      <c r="L9338">
        <v>-103.57328633702478</v>
      </c>
      <c r="M9338">
        <v>0</v>
      </c>
    </row>
    <row r="9339" spans="1:15" x14ac:dyDescent="0.15">
      <c r="A9339">
        <v>468</v>
      </c>
      <c r="B9339" t="s">
        <v>204</v>
      </c>
      <c r="C9339" t="s">
        <v>464</v>
      </c>
      <c r="D9339">
        <v>3</v>
      </c>
      <c r="E9339">
        <v>3075000</v>
      </c>
      <c r="F9339">
        <v>6050000</v>
      </c>
      <c r="G9339">
        <v>4562500</v>
      </c>
      <c r="H9339">
        <v>-801321.84423968929</v>
      </c>
      <c r="I9339">
        <v>-1.2081690106404444E-5</v>
      </c>
      <c r="J9339">
        <v>5.0350102772683299E-6</v>
      </c>
      <c r="K9339">
        <v>-0.21526927704636822</v>
      </c>
      <c r="L9339">
        <v>-117.5632185038836</v>
      </c>
      <c r="M9339">
        <v>0</v>
      </c>
    </row>
    <row r="9340" spans="1:15" x14ac:dyDescent="0.15">
      <c r="A9340">
        <v>468</v>
      </c>
      <c r="B9340" t="s">
        <v>204</v>
      </c>
      <c r="C9340" t="s">
        <v>464</v>
      </c>
      <c r="D9340">
        <v>4</v>
      </c>
      <c r="E9340">
        <v>4562500</v>
      </c>
      <c r="F9340">
        <v>6050000</v>
      </c>
      <c r="G9340">
        <v>5306250</v>
      </c>
      <c r="H9340">
        <v>32869632.666049652</v>
      </c>
      <c r="I9340">
        <v>7.3934993872257877E-7</v>
      </c>
      <c r="J9340">
        <v>1.7856050322395353E-5</v>
      </c>
      <c r="K9340">
        <v>8.8301874105452391</v>
      </c>
      <c r="L9340">
        <v>519.45126343556467</v>
      </c>
      <c r="M9340">
        <v>0</v>
      </c>
    </row>
    <row r="9341" spans="1:15" x14ac:dyDescent="0.15">
      <c r="A9341">
        <v>468</v>
      </c>
      <c r="B9341" t="s">
        <v>204</v>
      </c>
      <c r="C9341" t="s">
        <v>464</v>
      </c>
      <c r="D9341">
        <v>5</v>
      </c>
      <c r="E9341">
        <v>4562500</v>
      </c>
      <c r="F9341">
        <v>5306250</v>
      </c>
      <c r="G9341">
        <v>4934375</v>
      </c>
      <c r="H9341">
        <v>-10402286.655889243</v>
      </c>
      <c r="I9341">
        <v>-8.2528265963079095E-6</v>
      </c>
      <c r="J9341">
        <v>8.8638737873648644E-6</v>
      </c>
      <c r="K9341">
        <v>-2.7944985452968001</v>
      </c>
      <c r="L9341">
        <v>-310.81264913771741</v>
      </c>
      <c r="M9341">
        <v>0</v>
      </c>
    </row>
    <row r="9342" spans="1:15" x14ac:dyDescent="0.15">
      <c r="A9342">
        <v>468</v>
      </c>
      <c r="B9342" t="s">
        <v>204</v>
      </c>
      <c r="C9342" t="s">
        <v>464</v>
      </c>
      <c r="D9342">
        <v>6</v>
      </c>
      <c r="E9342">
        <v>4934375</v>
      </c>
      <c r="F9342">
        <v>5306250</v>
      </c>
      <c r="G9342">
        <v>5120312.5</v>
      </c>
      <c r="H9342">
        <v>-60971236.336563386</v>
      </c>
      <c r="I9342">
        <v>-5.1957338128379921E-6</v>
      </c>
      <c r="J9342">
        <v>1.1920966570834782E-5</v>
      </c>
      <c r="K9342">
        <v>-16.379478559265721</v>
      </c>
      <c r="L9342">
        <v>-1290.7717807568069</v>
      </c>
      <c r="M9342">
        <v>0</v>
      </c>
    </row>
    <row r="9343" spans="1:15" x14ac:dyDescent="0.15">
      <c r="A9343">
        <v>468</v>
      </c>
      <c r="B9343" t="s">
        <v>204</v>
      </c>
      <c r="C9343" t="s">
        <v>464</v>
      </c>
      <c r="D9343">
        <v>7</v>
      </c>
      <c r="E9343">
        <v>5120312.5</v>
      </c>
      <c r="F9343">
        <v>5306250</v>
      </c>
      <c r="G9343">
        <v>5213281.25</v>
      </c>
      <c r="H9343">
        <v>-73470114.09988609</v>
      </c>
      <c r="I9343">
        <v>-3.252786894359289E-6</v>
      </c>
      <c r="J9343">
        <v>1.3863913489313485E-5</v>
      </c>
      <c r="K9343">
        <v>-19.737211035102977</v>
      </c>
      <c r="L9343">
        <v>-1509.2873677184803</v>
      </c>
      <c r="M9343">
        <v>0</v>
      </c>
    </row>
    <row r="9344" spans="1:15" x14ac:dyDescent="0.15">
      <c r="A9344">
        <v>468</v>
      </c>
      <c r="B9344" t="s">
        <v>204</v>
      </c>
      <c r="C9344" t="s">
        <v>464</v>
      </c>
      <c r="D9344">
        <v>8</v>
      </c>
      <c r="E9344">
        <v>5213281.25</v>
      </c>
      <c r="F9344">
        <v>5306250</v>
      </c>
      <c r="G9344">
        <v>5259765.625</v>
      </c>
      <c r="H9344">
        <v>-57016944.186075859</v>
      </c>
      <c r="I9344">
        <v>-1.8847153525463055E-6</v>
      </c>
      <c r="J9344">
        <v>1.5231985031126468E-5</v>
      </c>
      <c r="K9344">
        <v>-15.317186774030226</v>
      </c>
      <c r="L9344">
        <v>-1184.0206247037074</v>
      </c>
      <c r="M9344">
        <v>0</v>
      </c>
    </row>
    <row r="9345" spans="1:15" x14ac:dyDescent="0.15">
      <c r="A9345">
        <v>468</v>
      </c>
      <c r="B9345" t="s">
        <v>204</v>
      </c>
      <c r="C9345" t="s">
        <v>464</v>
      </c>
      <c r="D9345">
        <v>9</v>
      </c>
      <c r="E9345">
        <v>5259765.625</v>
      </c>
      <c r="F9345">
        <v>5306250</v>
      </c>
      <c r="G9345">
        <v>5283007.8125</v>
      </c>
      <c r="H9345">
        <v>-23242824.532127511</v>
      </c>
      <c r="I9345">
        <v>-6.253731697817796E-7</v>
      </c>
      <c r="J9345">
        <v>1.6491327213890994E-5</v>
      </c>
      <c r="K9345">
        <v>-6.2440155219955011</v>
      </c>
      <c r="L9345">
        <v>-539.95438502160096</v>
      </c>
      <c r="M9345">
        <v>0</v>
      </c>
    </row>
    <row r="9346" spans="1:15" x14ac:dyDescent="0.15">
      <c r="A9346">
        <v>468</v>
      </c>
      <c r="B9346" t="s">
        <v>204</v>
      </c>
      <c r="C9346" t="s">
        <v>464</v>
      </c>
      <c r="D9346">
        <v>10</v>
      </c>
      <c r="E9346">
        <v>5283007.8125</v>
      </c>
      <c r="F9346">
        <v>5306250</v>
      </c>
      <c r="G9346">
        <v>5294628.90625</v>
      </c>
      <c r="H9346">
        <v>1760927.3487964293</v>
      </c>
      <c r="I9346">
        <v>4.3196231279292441E-8</v>
      </c>
      <c r="J9346">
        <v>1.7159896614952066E-5</v>
      </c>
      <c r="K9346">
        <v>0.47306030658163084</v>
      </c>
      <c r="L9346">
        <v>-66.741250803852225</v>
      </c>
      <c r="M9346">
        <v>0</v>
      </c>
    </row>
    <row r="9347" spans="1:15" x14ac:dyDescent="0.15">
      <c r="A9347">
        <v>468</v>
      </c>
      <c r="B9347" t="s">
        <v>204</v>
      </c>
      <c r="C9347" t="s">
        <v>464</v>
      </c>
      <c r="D9347">
        <v>11</v>
      </c>
      <c r="E9347">
        <v>5294628.90625</v>
      </c>
      <c r="F9347">
        <v>5306250</v>
      </c>
      <c r="G9347">
        <v>5300439.453125</v>
      </c>
      <c r="H9347">
        <v>16518350.735665768</v>
      </c>
      <c r="I9347">
        <v>3.8775274645082929E-7</v>
      </c>
      <c r="J9347">
        <v>1.7504453130123603E-5</v>
      </c>
      <c r="K9347">
        <v>4.4375346141212706</v>
      </c>
      <c r="L9347">
        <v>211.64115507303799</v>
      </c>
      <c r="M9347">
        <v>0</v>
      </c>
    </row>
    <row r="9348" spans="1:15" x14ac:dyDescent="0.15">
      <c r="A9348">
        <v>468</v>
      </c>
      <c r="B9348" t="s">
        <v>204</v>
      </c>
      <c r="C9348" t="s">
        <v>464</v>
      </c>
      <c r="D9348">
        <v>12</v>
      </c>
      <c r="E9348">
        <v>5294628.90625</v>
      </c>
      <c r="F9348">
        <v>5300439.453125</v>
      </c>
      <c r="G9348">
        <v>5297534.1796875</v>
      </c>
      <c r="H9348">
        <v>8944743.5847924463</v>
      </c>
      <c r="I9348">
        <v>2.1460450884484874E-7</v>
      </c>
      <c r="J9348">
        <v>1.7331304892517623E-5</v>
      </c>
      <c r="K9348">
        <v>2.4029402152269932</v>
      </c>
      <c r="L9348">
        <v>68.847302941235469</v>
      </c>
      <c r="M9348">
        <v>0</v>
      </c>
    </row>
    <row r="9349" spans="1:15" x14ac:dyDescent="0.15">
      <c r="A9349">
        <v>468</v>
      </c>
      <c r="B9349" t="s">
        <v>204</v>
      </c>
      <c r="C9349" t="s">
        <v>464</v>
      </c>
      <c r="D9349">
        <v>13</v>
      </c>
      <c r="E9349">
        <v>5294628.90625</v>
      </c>
      <c r="F9349">
        <v>5297534.1796875</v>
      </c>
      <c r="G9349">
        <v>5296081.54296875</v>
      </c>
      <c r="H9349">
        <v>5304556.0559251504</v>
      </c>
      <c r="I9349">
        <v>1.2868196570176409E-7</v>
      </c>
      <c r="J9349">
        <v>1.7245382349374538E-5</v>
      </c>
      <c r="K9349">
        <v>1.4250303488162206</v>
      </c>
      <c r="L9349">
        <v>0.16001477484143803</v>
      </c>
      <c r="M9349">
        <v>0</v>
      </c>
    </row>
    <row r="9350" spans="1:15" x14ac:dyDescent="0.15">
      <c r="A9350">
        <v>468</v>
      </c>
      <c r="B9350" t="s">
        <v>204</v>
      </c>
      <c r="C9350" t="s">
        <v>465</v>
      </c>
      <c r="D9350">
        <v>13</v>
      </c>
      <c r="E9350">
        <v>5294628.90625</v>
      </c>
      <c r="F9350">
        <v>5297534.1796875</v>
      </c>
      <c r="G9350">
        <v>5296081.54296875</v>
      </c>
      <c r="H9350">
        <v>5304556.0559251504</v>
      </c>
      <c r="I9350">
        <v>1.2868196570176409E-7</v>
      </c>
      <c r="J9350">
        <v>1.7245382349374538E-5</v>
      </c>
      <c r="K9350">
        <v>1.4250303488162206</v>
      </c>
      <c r="L9350">
        <v>0.16001477484143803</v>
      </c>
      <c r="M9350">
        <v>0</v>
      </c>
      <c r="N9350" t="s">
        <v>466</v>
      </c>
      <c r="O9350" t="s">
        <v>467</v>
      </c>
    </row>
    <row r="9351" spans="1:15" x14ac:dyDescent="0.15">
      <c r="A9351">
        <v>469</v>
      </c>
      <c r="B9351" t="s">
        <v>231</v>
      </c>
      <c r="C9351" t="s">
        <v>461</v>
      </c>
      <c r="D9351">
        <v>0</v>
      </c>
      <c r="E9351">
        <v>100000</v>
      </c>
      <c r="F9351">
        <v>12000000</v>
      </c>
      <c r="G9351">
        <v>100000</v>
      </c>
      <c r="H9351">
        <v>1743.7886319653951</v>
      </c>
      <c r="I9351">
        <v>-3.1289643143253075E-5</v>
      </c>
      <c r="J9351">
        <v>-2.4645756236003301E-5</v>
      </c>
      <c r="K9351">
        <v>4.6451950912487772E-4</v>
      </c>
      <c r="L9351">
        <v>-98.256211368034599</v>
      </c>
      <c r="M9351">
        <v>0</v>
      </c>
      <c r="O9351" t="s">
        <v>462</v>
      </c>
    </row>
    <row r="9352" spans="1:15" x14ac:dyDescent="0.15">
      <c r="A9352">
        <v>469</v>
      </c>
      <c r="B9352" t="s">
        <v>231</v>
      </c>
      <c r="C9352" t="s">
        <v>461</v>
      </c>
      <c r="D9352">
        <v>0</v>
      </c>
      <c r="E9352">
        <v>100000</v>
      </c>
      <c r="F9352">
        <v>12000000</v>
      </c>
      <c r="G9352">
        <v>12000000</v>
      </c>
      <c r="H9352">
        <v>9.9449361805971661E+18</v>
      </c>
      <c r="I9352">
        <v>536.87091535611307</v>
      </c>
      <c r="J9352">
        <v>536.87092199999995</v>
      </c>
      <c r="K9352">
        <v>2649183959688.1294</v>
      </c>
      <c r="L9352">
        <v>82874468171543.047</v>
      </c>
      <c r="M9352">
        <v>5</v>
      </c>
      <c r="O9352" t="s">
        <v>463</v>
      </c>
    </row>
    <row r="9353" spans="1:15" x14ac:dyDescent="0.15">
      <c r="A9353">
        <v>469</v>
      </c>
      <c r="B9353" t="s">
        <v>231</v>
      </c>
      <c r="C9353" t="s">
        <v>464</v>
      </c>
      <c r="D9353">
        <v>1</v>
      </c>
      <c r="E9353">
        <v>100000</v>
      </c>
      <c r="F9353">
        <v>12000000</v>
      </c>
      <c r="G9353">
        <v>6050000</v>
      </c>
      <c r="H9353">
        <v>-136593.08333827049</v>
      </c>
      <c r="I9353">
        <v>-7.1285706249649026E-6</v>
      </c>
      <c r="J9353">
        <v>-4.846837177151315E-7</v>
      </c>
      <c r="K9353">
        <v>-3.6386377832176429E-2</v>
      </c>
      <c r="L9353">
        <v>-102.25773691468216</v>
      </c>
      <c r="M9353">
        <v>0</v>
      </c>
    </row>
    <row r="9354" spans="1:15" x14ac:dyDescent="0.15">
      <c r="A9354">
        <v>469</v>
      </c>
      <c r="B9354" t="s">
        <v>231</v>
      </c>
      <c r="C9354" t="s">
        <v>464</v>
      </c>
      <c r="D9354">
        <v>2</v>
      </c>
      <c r="E9354">
        <v>6050000</v>
      </c>
      <c r="F9354">
        <v>12000000</v>
      </c>
      <c r="G9354">
        <v>9025000</v>
      </c>
      <c r="H9354">
        <v>2.1260875996103203E+17</v>
      </c>
      <c r="I9354">
        <v>18.252550980794762</v>
      </c>
      <c r="J9354">
        <v>18.252557624681668</v>
      </c>
      <c r="K9354">
        <v>56635830170.217232</v>
      </c>
      <c r="L9354">
        <v>2355775733540.2441</v>
      </c>
      <c r="M9354">
        <v>0</v>
      </c>
    </row>
    <row r="9355" spans="1:15" x14ac:dyDescent="0.15">
      <c r="A9355">
        <v>469</v>
      </c>
      <c r="B9355" t="s">
        <v>231</v>
      </c>
      <c r="C9355" t="s">
        <v>464</v>
      </c>
      <c r="D9355">
        <v>3</v>
      </c>
      <c r="E9355">
        <v>6050000</v>
      </c>
      <c r="F9355">
        <v>9025000</v>
      </c>
      <c r="G9355">
        <v>7537500</v>
      </c>
      <c r="H9355">
        <v>230969214678.44238</v>
      </c>
      <c r="I9355">
        <v>2.261074775950936E-4</v>
      </c>
      <c r="J9355">
        <v>2.3275136450234336E-4</v>
      </c>
      <c r="K9355">
        <v>61526.78384218167</v>
      </c>
      <c r="L9355">
        <v>3064168.1881053718</v>
      </c>
      <c r="M9355">
        <v>0</v>
      </c>
    </row>
    <row r="9356" spans="1:15" x14ac:dyDescent="0.15">
      <c r="A9356">
        <v>469</v>
      </c>
      <c r="B9356" t="s">
        <v>231</v>
      </c>
      <c r="C9356" t="s">
        <v>464</v>
      </c>
      <c r="D9356">
        <v>4</v>
      </c>
      <c r="E9356">
        <v>6050000</v>
      </c>
      <c r="F9356">
        <v>7537500</v>
      </c>
      <c r="G9356">
        <v>6793750</v>
      </c>
      <c r="H9356">
        <v>-6701841.5685297269</v>
      </c>
      <c r="I9356">
        <v>-3.3049076090952487E-6</v>
      </c>
      <c r="J9356">
        <v>3.3389792981545227E-6</v>
      </c>
      <c r="K9356">
        <v>-1.7852715051464496</v>
      </c>
      <c r="L9356">
        <v>-198.6471620022775</v>
      </c>
      <c r="M9356">
        <v>0</v>
      </c>
    </row>
    <row r="9357" spans="1:15" x14ac:dyDescent="0.15">
      <c r="A9357">
        <v>469</v>
      </c>
      <c r="B9357" t="s">
        <v>231</v>
      </c>
      <c r="C9357" t="s">
        <v>464</v>
      </c>
      <c r="D9357">
        <v>5</v>
      </c>
      <c r="E9357">
        <v>6793750</v>
      </c>
      <c r="F9357">
        <v>7537500</v>
      </c>
      <c r="G9357">
        <v>7165625</v>
      </c>
      <c r="H9357">
        <v>2801240253.2098556</v>
      </c>
      <c r="I9357">
        <v>8.7667457407920933E-6</v>
      </c>
      <c r="J9357">
        <v>1.5410632648041864E-5</v>
      </c>
      <c r="K9357">
        <v>746.20898628940756</v>
      </c>
      <c r="L9357">
        <v>38992.755387141464</v>
      </c>
      <c r="M9357">
        <v>0</v>
      </c>
    </row>
    <row r="9358" spans="1:15" x14ac:dyDescent="0.15">
      <c r="A9358">
        <v>469</v>
      </c>
      <c r="B9358" t="s">
        <v>231</v>
      </c>
      <c r="C9358" t="s">
        <v>464</v>
      </c>
      <c r="D9358">
        <v>6</v>
      </c>
      <c r="E9358">
        <v>6793750</v>
      </c>
      <c r="F9358">
        <v>7165625</v>
      </c>
      <c r="G9358">
        <v>6979687.5</v>
      </c>
      <c r="H9358">
        <v>-30455042.313890591</v>
      </c>
      <c r="I9358">
        <v>-4.5981356986749198E-7</v>
      </c>
      <c r="J9358">
        <v>6.1840733373822795E-6</v>
      </c>
      <c r="K9358">
        <v>-8.1127729856118123</v>
      </c>
      <c r="L9358">
        <v>-536.33819299059724</v>
      </c>
      <c r="M9358">
        <v>0</v>
      </c>
    </row>
    <row r="9359" spans="1:15" x14ac:dyDescent="0.15">
      <c r="A9359">
        <v>469</v>
      </c>
      <c r="B9359" t="s">
        <v>231</v>
      </c>
      <c r="C9359" t="s">
        <v>464</v>
      </c>
      <c r="D9359">
        <v>7</v>
      </c>
      <c r="E9359">
        <v>6979687.5</v>
      </c>
      <c r="F9359">
        <v>7165625</v>
      </c>
      <c r="G9359">
        <v>7072656.25</v>
      </c>
      <c r="H9359">
        <v>277026245.95579487</v>
      </c>
      <c r="I9359">
        <v>1.8684605315327956E-6</v>
      </c>
      <c r="J9359">
        <v>8.5123474387825671E-6</v>
      </c>
      <c r="K9359">
        <v>73.795696007638128</v>
      </c>
      <c r="L9359">
        <v>3816.8628611887489</v>
      </c>
      <c r="M9359">
        <v>0</v>
      </c>
    </row>
    <row r="9360" spans="1:15" x14ac:dyDescent="0.15">
      <c r="A9360">
        <v>469</v>
      </c>
      <c r="B9360" t="s">
        <v>231</v>
      </c>
      <c r="C9360" t="s">
        <v>464</v>
      </c>
      <c r="D9360">
        <v>8</v>
      </c>
      <c r="E9360">
        <v>6979687.5</v>
      </c>
      <c r="F9360">
        <v>7072656.25</v>
      </c>
      <c r="G9360">
        <v>7026171.875</v>
      </c>
      <c r="H9360">
        <v>63051827.45108369</v>
      </c>
      <c r="I9360">
        <v>6.0599573488451986E-7</v>
      </c>
      <c r="J9360">
        <v>7.2498826421342913E-6</v>
      </c>
      <c r="K9360">
        <v>16.796074593050285</v>
      </c>
      <c r="L9360">
        <v>797.3852130692959</v>
      </c>
      <c r="M9360">
        <v>0</v>
      </c>
    </row>
    <row r="9361" spans="1:15" x14ac:dyDescent="0.15">
      <c r="A9361">
        <v>469</v>
      </c>
      <c r="B9361" t="s">
        <v>231</v>
      </c>
      <c r="C9361" t="s">
        <v>464</v>
      </c>
      <c r="D9361">
        <v>9</v>
      </c>
      <c r="E9361">
        <v>6979687.5</v>
      </c>
      <c r="F9361">
        <v>7026171.875</v>
      </c>
      <c r="G9361">
        <v>7002929.6875</v>
      </c>
      <c r="H9361">
        <v>4263349.9124624953</v>
      </c>
      <c r="I9361">
        <v>5.056789417518737E-8</v>
      </c>
      <c r="J9361">
        <v>6.6944548014249588E-6</v>
      </c>
      <c r="K9361">
        <v>1.1356933817905341</v>
      </c>
      <c r="L9361">
        <v>-39.120480959955444</v>
      </c>
      <c r="M9361">
        <v>0</v>
      </c>
    </row>
    <row r="9362" spans="1:15" x14ac:dyDescent="0.15">
      <c r="A9362">
        <v>469</v>
      </c>
      <c r="B9362" t="s">
        <v>231</v>
      </c>
      <c r="C9362" t="s">
        <v>464</v>
      </c>
      <c r="D9362">
        <v>10</v>
      </c>
      <c r="E9362">
        <v>7002929.6875</v>
      </c>
      <c r="F9362">
        <v>7026171.875</v>
      </c>
      <c r="G9362">
        <v>7014550.78125</v>
      </c>
      <c r="H9362">
        <v>30298834.504300602</v>
      </c>
      <c r="I9362">
        <v>3.2241256093164594E-7</v>
      </c>
      <c r="J9362">
        <v>6.9662994681814174E-6</v>
      </c>
      <c r="K9362">
        <v>8.0711615347157082</v>
      </c>
      <c r="L9362">
        <v>331.94262111965662</v>
      </c>
      <c r="M9362">
        <v>0</v>
      </c>
    </row>
    <row r="9363" spans="1:15" x14ac:dyDescent="0.15">
      <c r="A9363">
        <v>469</v>
      </c>
      <c r="B9363" t="s">
        <v>231</v>
      </c>
      <c r="C9363" t="s">
        <v>464</v>
      </c>
      <c r="D9363">
        <v>11</v>
      </c>
      <c r="E9363">
        <v>7002929.6875</v>
      </c>
      <c r="F9363">
        <v>7014550.78125</v>
      </c>
      <c r="G9363">
        <v>7008740.234375</v>
      </c>
      <c r="H9363">
        <v>16487026.124873172</v>
      </c>
      <c r="I9363">
        <v>1.8505761204082965E-7</v>
      </c>
      <c r="J9363">
        <v>6.8289445192906011E-6</v>
      </c>
      <c r="K9363">
        <v>4.391899994108404</v>
      </c>
      <c r="L9363">
        <v>135.2352287792186</v>
      </c>
      <c r="M9363">
        <v>0</v>
      </c>
    </row>
    <row r="9364" spans="1:15" x14ac:dyDescent="0.15">
      <c r="A9364">
        <v>469</v>
      </c>
      <c r="B9364" t="s">
        <v>231</v>
      </c>
      <c r="C9364" t="s">
        <v>464</v>
      </c>
      <c r="D9364">
        <v>12</v>
      </c>
      <c r="E9364">
        <v>7002929.6875</v>
      </c>
      <c r="F9364">
        <v>7008740.234375</v>
      </c>
      <c r="G9364">
        <v>7005834.9609375</v>
      </c>
      <c r="H9364">
        <v>10182016.564728538</v>
      </c>
      <c r="I9364">
        <v>1.1745661819525645E-7</v>
      </c>
      <c r="J9364">
        <v>6.7613435254450279E-6</v>
      </c>
      <c r="K9364">
        <v>2.7123386687171234</v>
      </c>
      <c r="L9364">
        <v>45.336232176471519</v>
      </c>
      <c r="M9364">
        <v>0</v>
      </c>
    </row>
    <row r="9365" spans="1:15" x14ac:dyDescent="0.15">
      <c r="A9365">
        <v>469</v>
      </c>
      <c r="B9365" t="s">
        <v>231</v>
      </c>
      <c r="C9365" t="s">
        <v>464</v>
      </c>
      <c r="D9365">
        <v>13</v>
      </c>
      <c r="E9365">
        <v>7002929.6875</v>
      </c>
      <c r="F9365">
        <v>7005834.9609375</v>
      </c>
      <c r="G9365">
        <v>7004382.32421875</v>
      </c>
      <c r="H9365">
        <v>7175093.4860432865</v>
      </c>
      <c r="I9365">
        <v>8.3923917746072967E-8</v>
      </c>
      <c r="J9365">
        <v>6.7278108249958444E-6</v>
      </c>
      <c r="K9365">
        <v>1.9113388188024825</v>
      </c>
      <c r="L9365">
        <v>2.4372050799436789</v>
      </c>
      <c r="M9365">
        <v>0</v>
      </c>
    </row>
    <row r="9366" spans="1:15" x14ac:dyDescent="0.15">
      <c r="A9366">
        <v>469</v>
      </c>
      <c r="B9366" t="s">
        <v>231</v>
      </c>
      <c r="C9366" t="s">
        <v>464</v>
      </c>
      <c r="D9366">
        <v>14</v>
      </c>
      <c r="E9366">
        <v>7002929.6875</v>
      </c>
      <c r="F9366">
        <v>7004382.32421875</v>
      </c>
      <c r="G9366">
        <v>7003656.005859375</v>
      </c>
      <c r="H9366">
        <v>5707380.5228169085</v>
      </c>
      <c r="I9366">
        <v>6.7223554075500775E-8</v>
      </c>
      <c r="J9366">
        <v>6.7111104613252722E-6</v>
      </c>
      <c r="K9366">
        <v>1.5203617859692586</v>
      </c>
      <c r="L9366">
        <v>-18.508554417264079</v>
      </c>
      <c r="M9366">
        <v>0</v>
      </c>
    </row>
    <row r="9367" spans="1:15" x14ac:dyDescent="0.15">
      <c r="A9367">
        <v>469</v>
      </c>
      <c r="B9367" t="s">
        <v>231</v>
      </c>
      <c r="C9367" t="s">
        <v>464</v>
      </c>
      <c r="D9367">
        <v>15</v>
      </c>
      <c r="E9367">
        <v>7003656.005859375</v>
      </c>
      <c r="F9367">
        <v>7004382.32421875</v>
      </c>
      <c r="G9367">
        <v>7004019.1650390625</v>
      </c>
      <c r="H9367">
        <v>6438259.5893390467</v>
      </c>
      <c r="I9367">
        <v>7.5568067691965842E-8</v>
      </c>
      <c r="J9367">
        <v>6.7194549749417373E-6</v>
      </c>
      <c r="K9367">
        <v>1.7150571630275773</v>
      </c>
      <c r="L9367">
        <v>-8.0776417421019495</v>
      </c>
      <c r="M9367">
        <v>0</v>
      </c>
    </row>
    <row r="9368" spans="1:15" x14ac:dyDescent="0.15">
      <c r="A9368">
        <v>469</v>
      </c>
      <c r="B9368" t="s">
        <v>231</v>
      </c>
      <c r="C9368" t="s">
        <v>464</v>
      </c>
      <c r="D9368">
        <v>16</v>
      </c>
      <c r="E9368">
        <v>7004019.1650390625</v>
      </c>
      <c r="F9368">
        <v>7004382.32421875</v>
      </c>
      <c r="G9368">
        <v>7004200.7446289063</v>
      </c>
      <c r="H9368">
        <v>6805921.2159243822</v>
      </c>
      <c r="I9368">
        <v>7.9744465759851335E-8</v>
      </c>
      <c r="J9368">
        <v>6.7236313730096228E-6</v>
      </c>
      <c r="K9368">
        <v>1.8129967843640142</v>
      </c>
      <c r="L9368">
        <v>-2.8308658751189064</v>
      </c>
      <c r="M9368">
        <v>0</v>
      </c>
    </row>
    <row r="9369" spans="1:15" x14ac:dyDescent="0.15">
      <c r="A9369">
        <v>469</v>
      </c>
      <c r="B9369" t="s">
        <v>231</v>
      </c>
      <c r="C9369" t="s">
        <v>464</v>
      </c>
      <c r="D9369">
        <v>17</v>
      </c>
      <c r="E9369">
        <v>7004200.7446289063</v>
      </c>
      <c r="F9369">
        <v>7004382.32421875</v>
      </c>
      <c r="G9369">
        <v>7004291.5344238281</v>
      </c>
      <c r="H9369">
        <v>6990308.7120211152</v>
      </c>
      <c r="I9369">
        <v>8.1833700914489447E-8</v>
      </c>
      <c r="J9369">
        <v>6.7257206081642609E-6</v>
      </c>
      <c r="K9369">
        <v>1.8621148871005158</v>
      </c>
      <c r="L9369">
        <v>-0.19963221596348235</v>
      </c>
      <c r="M9369">
        <v>0</v>
      </c>
    </row>
    <row r="9370" spans="1:15" x14ac:dyDescent="0.15">
      <c r="A9370">
        <v>469</v>
      </c>
      <c r="B9370" t="s">
        <v>231</v>
      </c>
      <c r="C9370" t="s">
        <v>465</v>
      </c>
      <c r="D9370">
        <v>17</v>
      </c>
      <c r="E9370">
        <v>7004200.7446289063</v>
      </c>
      <c r="F9370">
        <v>7004382.32421875</v>
      </c>
      <c r="G9370">
        <v>7004291.5344238281</v>
      </c>
      <c r="H9370">
        <v>6990308.7120211152</v>
      </c>
      <c r="I9370">
        <v>8.1833700914489447E-8</v>
      </c>
      <c r="J9370">
        <v>6.7257206081642609E-6</v>
      </c>
      <c r="K9370">
        <v>1.8621148871005158</v>
      </c>
      <c r="L9370">
        <v>-0.19963221596348235</v>
      </c>
      <c r="M9370">
        <v>0</v>
      </c>
      <c r="N9370" t="s">
        <v>466</v>
      </c>
      <c r="O9370" t="s">
        <v>467</v>
      </c>
    </row>
    <row r="9371" spans="1:15" x14ac:dyDescent="0.15">
      <c r="A9371">
        <v>470</v>
      </c>
      <c r="B9371" t="s">
        <v>205</v>
      </c>
      <c r="C9371" t="s">
        <v>461</v>
      </c>
      <c r="D9371">
        <v>0</v>
      </c>
      <c r="E9371">
        <v>100000</v>
      </c>
      <c r="F9371">
        <v>12000000</v>
      </c>
      <c r="G9371">
        <v>100000</v>
      </c>
      <c r="H9371">
        <v>-23663.986329253665</v>
      </c>
      <c r="I9371">
        <v>-2.5440977978927368E-5</v>
      </c>
      <c r="J9371">
        <v>-8.8170991245526065E-6</v>
      </c>
      <c r="K9371">
        <v>-6.2512049450836361E-3</v>
      </c>
      <c r="L9371">
        <v>-123.66398632925366</v>
      </c>
      <c r="M9371">
        <v>0</v>
      </c>
      <c r="O9371" t="s">
        <v>462</v>
      </c>
    </row>
    <row r="9372" spans="1:15" x14ac:dyDescent="0.15">
      <c r="A9372">
        <v>470</v>
      </c>
      <c r="B9372" t="s">
        <v>205</v>
      </c>
      <c r="C9372" t="s">
        <v>461</v>
      </c>
      <c r="D9372">
        <v>0</v>
      </c>
      <c r="E9372">
        <v>100000</v>
      </c>
      <c r="F9372">
        <v>12000000</v>
      </c>
      <c r="G9372">
        <v>12000000</v>
      </c>
      <c r="H9372">
        <v>2.3786189704692669E+18</v>
      </c>
      <c r="I9372">
        <v>536.87090537612119</v>
      </c>
      <c r="J9372">
        <v>536.87092200000006</v>
      </c>
      <c r="K9372">
        <v>628348684105.08362</v>
      </c>
      <c r="L9372">
        <v>19821824753810.559</v>
      </c>
      <c r="M9372">
        <v>5</v>
      </c>
      <c r="O9372" t="s">
        <v>463</v>
      </c>
    </row>
    <row r="9373" spans="1:15" x14ac:dyDescent="0.15">
      <c r="A9373">
        <v>470</v>
      </c>
      <c r="B9373" t="s">
        <v>205</v>
      </c>
      <c r="C9373" t="s">
        <v>464</v>
      </c>
      <c r="D9373">
        <v>1</v>
      </c>
      <c r="E9373">
        <v>100000</v>
      </c>
      <c r="F9373">
        <v>12000000</v>
      </c>
      <c r="G9373">
        <v>6050000</v>
      </c>
      <c r="H9373">
        <v>19981918256.496632</v>
      </c>
      <c r="I9373">
        <v>1.1069263891838466E-4</v>
      </c>
      <c r="J9373">
        <v>1.2731651777275941E-4</v>
      </c>
      <c r="K9373">
        <v>5278.5301884176788</v>
      </c>
      <c r="L9373">
        <v>330179.64060325013</v>
      </c>
      <c r="M9373">
        <v>0</v>
      </c>
    </row>
    <row r="9374" spans="1:15" x14ac:dyDescent="0.15">
      <c r="A9374">
        <v>470</v>
      </c>
      <c r="B9374" t="s">
        <v>205</v>
      </c>
      <c r="C9374" t="s">
        <v>464</v>
      </c>
      <c r="D9374">
        <v>2</v>
      </c>
      <c r="E9374">
        <v>100000</v>
      </c>
      <c r="F9374">
        <v>6050000</v>
      </c>
      <c r="G9374">
        <v>3075000</v>
      </c>
      <c r="H9374">
        <v>-102107.05224061008</v>
      </c>
      <c r="I9374">
        <v>-1.7357155878792689E-5</v>
      </c>
      <c r="J9374">
        <v>-7.3327702441793052E-7</v>
      </c>
      <c r="K9374">
        <v>-2.6973143958647052E-2</v>
      </c>
      <c r="L9374">
        <v>-103.32055454441009</v>
      </c>
      <c r="M9374">
        <v>0</v>
      </c>
    </row>
    <row r="9375" spans="1:15" x14ac:dyDescent="0.15">
      <c r="A9375">
        <v>470</v>
      </c>
      <c r="B9375" t="s">
        <v>205</v>
      </c>
      <c r="C9375" t="s">
        <v>464</v>
      </c>
      <c r="D9375">
        <v>3</v>
      </c>
      <c r="E9375">
        <v>3075000</v>
      </c>
      <c r="F9375">
        <v>6050000</v>
      </c>
      <c r="G9375">
        <v>4562500</v>
      </c>
      <c r="H9375">
        <v>-524935.31813630485</v>
      </c>
      <c r="I9375">
        <v>-1.2591116977255114E-5</v>
      </c>
      <c r="J9375">
        <v>4.0327618771196445E-6</v>
      </c>
      <c r="K9375">
        <v>-0.13866971569900391</v>
      </c>
      <c r="L9375">
        <v>-111.50543163038476</v>
      </c>
      <c r="M9375">
        <v>0</v>
      </c>
    </row>
    <row r="9376" spans="1:15" x14ac:dyDescent="0.15">
      <c r="A9376">
        <v>470</v>
      </c>
      <c r="B9376" t="s">
        <v>205</v>
      </c>
      <c r="C9376" t="s">
        <v>464</v>
      </c>
      <c r="D9376">
        <v>4</v>
      </c>
      <c r="E9376">
        <v>4562500</v>
      </c>
      <c r="F9376">
        <v>6050000</v>
      </c>
      <c r="G9376">
        <v>5306250</v>
      </c>
      <c r="H9376">
        <v>-69290396.315071747</v>
      </c>
      <c r="I9376">
        <v>-4.35973257972409E-6</v>
      </c>
      <c r="J9376">
        <v>1.2264146274650669E-5</v>
      </c>
      <c r="K9376">
        <v>-18.304120956836375</v>
      </c>
      <c r="L9376">
        <v>-1405.8260789648386</v>
      </c>
      <c r="M9376">
        <v>0</v>
      </c>
    </row>
    <row r="9377" spans="1:15" x14ac:dyDescent="0.15">
      <c r="A9377">
        <v>470</v>
      </c>
      <c r="B9377" t="s">
        <v>205</v>
      </c>
      <c r="C9377" t="s">
        <v>464</v>
      </c>
      <c r="D9377">
        <v>5</v>
      </c>
      <c r="E9377">
        <v>5306250</v>
      </c>
      <c r="F9377">
        <v>6050000</v>
      </c>
      <c r="G9377">
        <v>5678125</v>
      </c>
      <c r="H9377">
        <v>1901889570.9239855</v>
      </c>
      <c r="I9377">
        <v>1.8993144291356037E-5</v>
      </c>
      <c r="J9377">
        <v>3.5617023145730796E-5</v>
      </c>
      <c r="K9377">
        <v>502.41330118018124</v>
      </c>
      <c r="L9377">
        <v>33395.028216602936</v>
      </c>
      <c r="M9377">
        <v>0</v>
      </c>
    </row>
    <row r="9378" spans="1:15" x14ac:dyDescent="0.15">
      <c r="A9378">
        <v>470</v>
      </c>
      <c r="B9378" t="s">
        <v>205</v>
      </c>
      <c r="C9378" t="s">
        <v>464</v>
      </c>
      <c r="D9378">
        <v>6</v>
      </c>
      <c r="E9378">
        <v>5306250</v>
      </c>
      <c r="F9378">
        <v>5678125</v>
      </c>
      <c r="G9378">
        <v>5492187.5</v>
      </c>
      <c r="H9378">
        <v>131368789.20393597</v>
      </c>
      <c r="I9378">
        <v>2.3985593965653817E-6</v>
      </c>
      <c r="J9378">
        <v>1.9022438250940141E-5</v>
      </c>
      <c r="K9378">
        <v>34.703080591544378</v>
      </c>
      <c r="L9378">
        <v>2291.9210552067998</v>
      </c>
      <c r="M9378">
        <v>0</v>
      </c>
    </row>
    <row r="9379" spans="1:15" x14ac:dyDescent="0.15">
      <c r="A9379">
        <v>470</v>
      </c>
      <c r="B9379" t="s">
        <v>205</v>
      </c>
      <c r="C9379" t="s">
        <v>464</v>
      </c>
      <c r="D9379">
        <v>7</v>
      </c>
      <c r="E9379">
        <v>5306250</v>
      </c>
      <c r="F9379">
        <v>5492187.5</v>
      </c>
      <c r="G9379">
        <v>5399218.75</v>
      </c>
      <c r="H9379">
        <v>-66107330.478131525</v>
      </c>
      <c r="I9379">
        <v>-2.3983729954201319E-6</v>
      </c>
      <c r="J9379">
        <v>1.4225505858954628E-5</v>
      </c>
      <c r="K9379">
        <v>-17.463265294415315</v>
      </c>
      <c r="L9379">
        <v>-1324.386962986664</v>
      </c>
      <c r="M9379">
        <v>0</v>
      </c>
    </row>
    <row r="9380" spans="1:15" x14ac:dyDescent="0.15">
      <c r="A9380">
        <v>470</v>
      </c>
      <c r="B9380" t="s">
        <v>205</v>
      </c>
      <c r="C9380" t="s">
        <v>464</v>
      </c>
      <c r="D9380">
        <v>8</v>
      </c>
      <c r="E9380">
        <v>5399218.75</v>
      </c>
      <c r="F9380">
        <v>5492187.5</v>
      </c>
      <c r="G9380">
        <v>5445703.125</v>
      </c>
      <c r="H9380">
        <v>-13711719.619505718</v>
      </c>
      <c r="I9380">
        <v>-3.4679329865216777E-7</v>
      </c>
      <c r="J9380">
        <v>1.6277085555722592E-5</v>
      </c>
      <c r="K9380">
        <v>-3.6221610466826957</v>
      </c>
      <c r="L9380">
        <v>-351.78970106832105</v>
      </c>
      <c r="M9380">
        <v>0</v>
      </c>
    </row>
    <row r="9381" spans="1:15" x14ac:dyDescent="0.15">
      <c r="A9381">
        <v>470</v>
      </c>
      <c r="B9381" t="s">
        <v>205</v>
      </c>
      <c r="C9381" t="s">
        <v>464</v>
      </c>
      <c r="D9381">
        <v>9</v>
      </c>
      <c r="E9381">
        <v>5445703.125</v>
      </c>
      <c r="F9381">
        <v>5492187.5</v>
      </c>
      <c r="G9381">
        <v>5468945.3125</v>
      </c>
      <c r="H9381">
        <v>45636479.45373816</v>
      </c>
      <c r="I9381">
        <v>9.7153099798167014E-7</v>
      </c>
      <c r="J9381">
        <v>1.759540985235643E-5</v>
      </c>
      <c r="K9381">
        <v>12.05557601614847</v>
      </c>
      <c r="L9381">
        <v>734.46582194614257</v>
      </c>
      <c r="M9381">
        <v>0</v>
      </c>
    </row>
    <row r="9382" spans="1:15" x14ac:dyDescent="0.15">
      <c r="A9382">
        <v>470</v>
      </c>
      <c r="B9382" t="s">
        <v>205</v>
      </c>
      <c r="C9382" t="s">
        <v>464</v>
      </c>
      <c r="D9382">
        <v>10</v>
      </c>
      <c r="E9382">
        <v>5445703.125</v>
      </c>
      <c r="F9382">
        <v>5468945.3125</v>
      </c>
      <c r="G9382">
        <v>5457324.21875</v>
      </c>
      <c r="H9382">
        <v>12933728.431713641</v>
      </c>
      <c r="I9382">
        <v>2.993209937094215E-7</v>
      </c>
      <c r="J9382">
        <v>1.6923199848084181E-5</v>
      </c>
      <c r="K9382">
        <v>3.4166427416646963</v>
      </c>
      <c r="L9382">
        <v>136.99761848996596</v>
      </c>
      <c r="M9382">
        <v>0</v>
      </c>
    </row>
    <row r="9383" spans="1:15" x14ac:dyDescent="0.15">
      <c r="A9383">
        <v>470</v>
      </c>
      <c r="B9383" t="s">
        <v>205</v>
      </c>
      <c r="C9383" t="s">
        <v>464</v>
      </c>
      <c r="D9383">
        <v>11</v>
      </c>
      <c r="E9383">
        <v>5445703.125</v>
      </c>
      <c r="F9383">
        <v>5457324.21875</v>
      </c>
      <c r="G9383">
        <v>5451513.671875</v>
      </c>
      <c r="H9383">
        <v>-1113937.8136894526</v>
      </c>
      <c r="I9383">
        <v>-2.6930908377458635E-8</v>
      </c>
      <c r="J9383">
        <v>1.6596947945997301E-5</v>
      </c>
      <c r="K9383">
        <v>-0.29426375896958945</v>
      </c>
      <c r="L9383">
        <v>-120.43355076657679</v>
      </c>
      <c r="M9383">
        <v>0</v>
      </c>
    </row>
    <row r="9384" spans="1:15" x14ac:dyDescent="0.15">
      <c r="A9384">
        <v>470</v>
      </c>
      <c r="B9384" t="s">
        <v>205</v>
      </c>
      <c r="C9384" t="s">
        <v>464</v>
      </c>
      <c r="D9384">
        <v>12</v>
      </c>
      <c r="E9384">
        <v>5451513.671875</v>
      </c>
      <c r="F9384">
        <v>5457324.21875</v>
      </c>
      <c r="G9384">
        <v>5454418.9453125</v>
      </c>
      <c r="H9384">
        <v>5724730.7704854868</v>
      </c>
      <c r="I9384">
        <v>1.3538881039214774E-7</v>
      </c>
      <c r="J9384">
        <v>1.6759267664766907E-5</v>
      </c>
      <c r="K9384">
        <v>1.5122754384577939</v>
      </c>
      <c r="L9384">
        <v>4.9558317372245755</v>
      </c>
      <c r="M9384">
        <v>0</v>
      </c>
    </row>
    <row r="9385" spans="1:15" x14ac:dyDescent="0.15">
      <c r="A9385">
        <v>470</v>
      </c>
      <c r="B9385" t="s">
        <v>205</v>
      </c>
      <c r="C9385" t="s">
        <v>464</v>
      </c>
      <c r="D9385">
        <v>13</v>
      </c>
      <c r="E9385">
        <v>5451513.671875</v>
      </c>
      <c r="F9385">
        <v>5454418.9453125</v>
      </c>
      <c r="G9385">
        <v>5452966.30859375</v>
      </c>
      <c r="H9385">
        <v>2259592.4575975053</v>
      </c>
      <c r="I9385">
        <v>5.4028162437757762E-8</v>
      </c>
      <c r="J9385">
        <v>1.6677907016812517E-5</v>
      </c>
      <c r="K9385">
        <v>0.59690600511146863</v>
      </c>
      <c r="L9385">
        <v>-58.562141599216574</v>
      </c>
      <c r="M9385">
        <v>0</v>
      </c>
    </row>
    <row r="9386" spans="1:15" x14ac:dyDescent="0.15">
      <c r="A9386">
        <v>470</v>
      </c>
      <c r="B9386" t="s">
        <v>205</v>
      </c>
      <c r="C9386" t="s">
        <v>464</v>
      </c>
      <c r="D9386">
        <v>14</v>
      </c>
      <c r="E9386">
        <v>5452966.30859375</v>
      </c>
      <c r="F9386">
        <v>5454418.9453125</v>
      </c>
      <c r="G9386">
        <v>5453692.626953125</v>
      </c>
      <c r="H9386">
        <v>3980571.8494392475</v>
      </c>
      <c r="I9386">
        <v>9.4656360977704091E-8</v>
      </c>
      <c r="J9386">
        <v>1.6718535215352464E-5</v>
      </c>
      <c r="K9386">
        <v>1.0515291077021227</v>
      </c>
      <c r="L9386">
        <v>-27.011437539282117</v>
      </c>
      <c r="M9386">
        <v>0</v>
      </c>
    </row>
    <row r="9387" spans="1:15" x14ac:dyDescent="0.15">
      <c r="A9387">
        <v>470</v>
      </c>
      <c r="B9387" t="s">
        <v>205</v>
      </c>
      <c r="C9387" t="s">
        <v>464</v>
      </c>
      <c r="D9387">
        <v>15</v>
      </c>
      <c r="E9387">
        <v>5453692.626953125</v>
      </c>
      <c r="F9387">
        <v>5454418.9453125</v>
      </c>
      <c r="G9387">
        <v>5454055.7861328125</v>
      </c>
      <c r="H9387">
        <v>4849802.7113360586</v>
      </c>
      <c r="I9387">
        <v>1.1501086795776672E-7</v>
      </c>
      <c r="J9387">
        <v>1.6738889722332526E-5</v>
      </c>
      <c r="K9387">
        <v>1.2811497720612552</v>
      </c>
      <c r="L9387">
        <v>-11.078967625030444</v>
      </c>
      <c r="M9387">
        <v>0</v>
      </c>
    </row>
    <row r="9388" spans="1:15" x14ac:dyDescent="0.15">
      <c r="A9388">
        <v>470</v>
      </c>
      <c r="B9388" t="s">
        <v>205</v>
      </c>
      <c r="C9388" t="s">
        <v>464</v>
      </c>
      <c r="D9388">
        <v>16</v>
      </c>
      <c r="E9388">
        <v>5454055.7861328125</v>
      </c>
      <c r="F9388">
        <v>5454418.9453125</v>
      </c>
      <c r="G9388">
        <v>5454237.3657226563</v>
      </c>
      <c r="H9388">
        <v>5286468.5643006852</v>
      </c>
      <c r="I9388">
        <v>1.2519492500086333E-7</v>
      </c>
      <c r="J9388">
        <v>1.6749073779375623E-5</v>
      </c>
      <c r="K9388">
        <v>1.3965017546656051</v>
      </c>
      <c r="L9388">
        <v>-3.0759350972937098</v>
      </c>
      <c r="M9388">
        <v>0</v>
      </c>
    </row>
    <row r="9389" spans="1:15" x14ac:dyDescent="0.15">
      <c r="A9389">
        <v>470</v>
      </c>
      <c r="B9389" t="s">
        <v>205</v>
      </c>
      <c r="C9389" t="s">
        <v>464</v>
      </c>
      <c r="D9389">
        <v>17</v>
      </c>
      <c r="E9389">
        <v>5454237.3657226563</v>
      </c>
      <c r="F9389">
        <v>5454418.9453125</v>
      </c>
      <c r="G9389">
        <v>5454328.1555175781</v>
      </c>
      <c r="H9389">
        <v>5505380.9525927985</v>
      </c>
      <c r="I9389">
        <v>1.3029019760350352E-7</v>
      </c>
      <c r="J9389">
        <v>1.6754169051978263E-5</v>
      </c>
      <c r="K9389">
        <v>1.4543308196925746</v>
      </c>
      <c r="L9389">
        <v>0.93600523510078071</v>
      </c>
      <c r="M9389">
        <v>0</v>
      </c>
    </row>
    <row r="9390" spans="1:15" x14ac:dyDescent="0.15">
      <c r="A9390">
        <v>470</v>
      </c>
      <c r="B9390" t="s">
        <v>205</v>
      </c>
      <c r="C9390" t="s">
        <v>465</v>
      </c>
      <c r="D9390">
        <v>17</v>
      </c>
      <c r="E9390">
        <v>5454237.3657226563</v>
      </c>
      <c r="F9390">
        <v>5454418.9453125</v>
      </c>
      <c r="G9390">
        <v>5454328.1555175781</v>
      </c>
      <c r="H9390">
        <v>5505380.9525927985</v>
      </c>
      <c r="I9390">
        <v>1.3029019760350352E-7</v>
      </c>
      <c r="J9390">
        <v>1.6754169051978263E-5</v>
      </c>
      <c r="K9390">
        <v>1.4543308196925746</v>
      </c>
      <c r="L9390">
        <v>0.93600523510078071</v>
      </c>
      <c r="M9390">
        <v>0</v>
      </c>
      <c r="N9390" t="s">
        <v>466</v>
      </c>
      <c r="O9390" t="s">
        <v>467</v>
      </c>
    </row>
    <row r="9391" spans="1:15" x14ac:dyDescent="0.15">
      <c r="A9391">
        <v>471</v>
      </c>
      <c r="B9391" t="s">
        <v>206</v>
      </c>
      <c r="C9391" t="s">
        <v>461</v>
      </c>
      <c r="D9391">
        <v>0</v>
      </c>
      <c r="E9391">
        <v>100000</v>
      </c>
      <c r="F9391">
        <v>12000000</v>
      </c>
      <c r="G9391">
        <v>100000</v>
      </c>
      <c r="H9391">
        <v>12923.325504488485</v>
      </c>
      <c r="I9391">
        <v>-2.9375473908996717E-5</v>
      </c>
      <c r="J9391">
        <v>-1.3816590846425776E-5</v>
      </c>
      <c r="K9391">
        <v>2.6430152120353223E-3</v>
      </c>
      <c r="L9391">
        <v>-87.076674495511512</v>
      </c>
      <c r="M9391">
        <v>0</v>
      </c>
      <c r="O9391" t="s">
        <v>462</v>
      </c>
    </row>
    <row r="9392" spans="1:15" x14ac:dyDescent="0.15">
      <c r="A9392">
        <v>471</v>
      </c>
      <c r="B9392" t="s">
        <v>206</v>
      </c>
      <c r="C9392" t="s">
        <v>461</v>
      </c>
      <c r="D9392">
        <v>0</v>
      </c>
      <c r="E9392">
        <v>100000</v>
      </c>
      <c r="F9392">
        <v>12000000</v>
      </c>
      <c r="G9392">
        <v>12000000</v>
      </c>
      <c r="H9392">
        <v>2.3930350698244172E+16</v>
      </c>
      <c r="I9392">
        <v>8.7435775619442069</v>
      </c>
      <c r="J9392">
        <v>8.7435931208272688</v>
      </c>
      <c r="K9392">
        <v>4894118073.775382</v>
      </c>
      <c r="L9392">
        <v>199419589052.03476</v>
      </c>
      <c r="M9392">
        <v>0</v>
      </c>
      <c r="O9392" t="s">
        <v>463</v>
      </c>
    </row>
    <row r="9393" spans="1:13" x14ac:dyDescent="0.15">
      <c r="A9393">
        <v>471</v>
      </c>
      <c r="B9393" t="s">
        <v>206</v>
      </c>
      <c r="C9393" t="s">
        <v>464</v>
      </c>
      <c r="D9393">
        <v>1</v>
      </c>
      <c r="E9393">
        <v>100000</v>
      </c>
      <c r="F9393">
        <v>12000000</v>
      </c>
      <c r="G9393">
        <v>6050000</v>
      </c>
      <c r="H9393">
        <v>-159851.96763839031</v>
      </c>
      <c r="I9393">
        <v>-1.4819952004346376E-5</v>
      </c>
      <c r="J9393">
        <v>7.3893105822456647E-7</v>
      </c>
      <c r="K9393">
        <v>-3.2692141198123151E-2</v>
      </c>
      <c r="L9393">
        <v>-102.64218128327919</v>
      </c>
      <c r="M9393">
        <v>0</v>
      </c>
    </row>
    <row r="9394" spans="1:13" x14ac:dyDescent="0.15">
      <c r="A9394">
        <v>471</v>
      </c>
      <c r="B9394" t="s">
        <v>206</v>
      </c>
      <c r="C9394" t="s">
        <v>464</v>
      </c>
      <c r="D9394">
        <v>2</v>
      </c>
      <c r="E9394">
        <v>6050000</v>
      </c>
      <c r="F9394">
        <v>12000000</v>
      </c>
      <c r="G9394">
        <v>9025000</v>
      </c>
      <c r="H9394">
        <v>86969848460.202774</v>
      </c>
      <c r="I9394">
        <v>3.0828532970421959E-4</v>
      </c>
      <c r="J9394">
        <v>3.2384421276679051E-4</v>
      </c>
      <c r="K9394">
        <v>17786.647282766931</v>
      </c>
      <c r="L9394">
        <v>963554.83058396424</v>
      </c>
      <c r="M9394">
        <v>0</v>
      </c>
    </row>
    <row r="9395" spans="1:13" x14ac:dyDescent="0.15">
      <c r="A9395">
        <v>471</v>
      </c>
      <c r="B9395" t="s">
        <v>206</v>
      </c>
      <c r="C9395" t="s">
        <v>464</v>
      </c>
      <c r="D9395">
        <v>3</v>
      </c>
      <c r="E9395">
        <v>6050000</v>
      </c>
      <c r="F9395">
        <v>9025000</v>
      </c>
      <c r="G9395">
        <v>7537500</v>
      </c>
      <c r="H9395">
        <v>-4661283.9056200935</v>
      </c>
      <c r="I9395">
        <v>-8.4679386027798276E-6</v>
      </c>
      <c r="J9395">
        <v>7.090944459791115E-6</v>
      </c>
      <c r="K9395">
        <v>-0.95330294558397077</v>
      </c>
      <c r="L9395">
        <v>-161.84124584570606</v>
      </c>
      <c r="M9395">
        <v>0</v>
      </c>
    </row>
    <row r="9396" spans="1:13" x14ac:dyDescent="0.15">
      <c r="A9396">
        <v>471</v>
      </c>
      <c r="B9396" t="s">
        <v>206</v>
      </c>
      <c r="C9396" t="s">
        <v>464</v>
      </c>
      <c r="D9396">
        <v>4</v>
      </c>
      <c r="E9396">
        <v>7537500</v>
      </c>
      <c r="F9396">
        <v>9025000</v>
      </c>
      <c r="G9396">
        <v>8281250</v>
      </c>
      <c r="H9396">
        <v>1703693922.3691542</v>
      </c>
      <c r="I9396">
        <v>1.6161187788263157E-5</v>
      </c>
      <c r="J9396">
        <v>3.1720070850834098E-5</v>
      </c>
      <c r="K9396">
        <v>348.43113345012262</v>
      </c>
      <c r="L9396">
        <v>20472.907741816201</v>
      </c>
      <c r="M9396">
        <v>0</v>
      </c>
    </row>
    <row r="9397" spans="1:13" x14ac:dyDescent="0.15">
      <c r="A9397">
        <v>471</v>
      </c>
      <c r="B9397" t="s">
        <v>206</v>
      </c>
      <c r="C9397" t="s">
        <v>464</v>
      </c>
      <c r="D9397">
        <v>5</v>
      </c>
      <c r="E9397">
        <v>7537500</v>
      </c>
      <c r="F9397">
        <v>8281250</v>
      </c>
      <c r="G9397">
        <v>7909375</v>
      </c>
      <c r="H9397">
        <v>-71237153.711269081</v>
      </c>
      <c r="I9397">
        <v>-3.5340302262452132E-6</v>
      </c>
      <c r="J9397">
        <v>1.2024852836325728E-5</v>
      </c>
      <c r="K9397">
        <v>-14.569073637864314</v>
      </c>
      <c r="L9397">
        <v>-1000.6672930701741</v>
      </c>
      <c r="M9397">
        <v>0</v>
      </c>
    </row>
    <row r="9398" spans="1:13" x14ac:dyDescent="0.15">
      <c r="A9398">
        <v>471</v>
      </c>
      <c r="B9398" t="s">
        <v>206</v>
      </c>
      <c r="C9398" t="s">
        <v>464</v>
      </c>
      <c r="D9398">
        <v>6</v>
      </c>
      <c r="E9398">
        <v>7909375</v>
      </c>
      <c r="F9398">
        <v>8281250</v>
      </c>
      <c r="G9398">
        <v>8095312.5</v>
      </c>
      <c r="H9398">
        <v>139233330.70176184</v>
      </c>
      <c r="I9398">
        <v>2.3681372582669285E-6</v>
      </c>
      <c r="J9398">
        <v>1.792702032083787E-5</v>
      </c>
      <c r="K9398">
        <v>28.475318596540049</v>
      </c>
      <c r="L9398">
        <v>1619.9253358256626</v>
      </c>
      <c r="M9398">
        <v>0</v>
      </c>
    </row>
    <row r="9399" spans="1:13" x14ac:dyDescent="0.15">
      <c r="A9399">
        <v>471</v>
      </c>
      <c r="B9399" t="s">
        <v>206</v>
      </c>
      <c r="C9399" t="s">
        <v>464</v>
      </c>
      <c r="D9399">
        <v>7</v>
      </c>
      <c r="E9399">
        <v>7909375</v>
      </c>
      <c r="F9399">
        <v>8095312.5</v>
      </c>
      <c r="G9399">
        <v>8002343.75</v>
      </c>
      <c r="H9399">
        <v>-57179238.428378344</v>
      </c>
      <c r="I9399">
        <v>-1.7887226559124231E-6</v>
      </c>
      <c r="J9399">
        <v>1.3770160406658519E-5</v>
      </c>
      <c r="K9399">
        <v>-11.694017683475529</v>
      </c>
      <c r="L9399">
        <v>-814.53114505832548</v>
      </c>
      <c r="M9399">
        <v>0</v>
      </c>
    </row>
    <row r="9400" spans="1:13" x14ac:dyDescent="0.15">
      <c r="A9400">
        <v>471</v>
      </c>
      <c r="B9400" t="s">
        <v>206</v>
      </c>
      <c r="C9400" t="s">
        <v>464</v>
      </c>
      <c r="D9400">
        <v>8</v>
      </c>
      <c r="E9400">
        <v>8002343.75</v>
      </c>
      <c r="F9400">
        <v>8095312.5</v>
      </c>
      <c r="G9400">
        <v>8048828.125</v>
      </c>
      <c r="H9400">
        <v>-272735.28987418039</v>
      </c>
      <c r="I9400">
        <v>-6.2311444054682572E-9</v>
      </c>
      <c r="J9400">
        <v>1.5552651918165473E-5</v>
      </c>
      <c r="K9400">
        <v>-5.5778485169777792E-2</v>
      </c>
      <c r="L9400">
        <v>-103.38850930394517</v>
      </c>
      <c r="M9400">
        <v>0</v>
      </c>
    </row>
    <row r="9401" spans="1:13" x14ac:dyDescent="0.15">
      <c r="A9401">
        <v>471</v>
      </c>
      <c r="B9401" t="s">
        <v>206</v>
      </c>
      <c r="C9401" t="s">
        <v>464</v>
      </c>
      <c r="D9401">
        <v>9</v>
      </c>
      <c r="E9401">
        <v>8048828.125</v>
      </c>
      <c r="F9401">
        <v>8095312.5</v>
      </c>
      <c r="G9401">
        <v>8072070.3125</v>
      </c>
      <c r="H9401">
        <v>58192283.930471569</v>
      </c>
      <c r="I9401">
        <v>1.1383839667171706E-6</v>
      </c>
      <c r="J9401">
        <v>1.6697267029288112E-5</v>
      </c>
      <c r="K9401">
        <v>11.90120078596617</v>
      </c>
      <c r="L9401">
        <v>620.90903173078084</v>
      </c>
      <c r="M9401">
        <v>0</v>
      </c>
    </row>
    <row r="9402" spans="1:13" x14ac:dyDescent="0.15">
      <c r="A9402">
        <v>471</v>
      </c>
      <c r="B9402" t="s">
        <v>206</v>
      </c>
      <c r="C9402" t="s">
        <v>464</v>
      </c>
      <c r="D9402">
        <v>10</v>
      </c>
      <c r="E9402">
        <v>8048828.125</v>
      </c>
      <c r="F9402">
        <v>8072070.3125</v>
      </c>
      <c r="G9402">
        <v>8060449.21875</v>
      </c>
      <c r="H9402">
        <v>26345732.231061425</v>
      </c>
      <c r="I9402">
        <v>5.5579106021801951E-7</v>
      </c>
      <c r="J9402">
        <v>1.6114674122788961E-5</v>
      </c>
      <c r="K9402">
        <v>5.3881000702737261</v>
      </c>
      <c r="L9402">
        <v>226.85191006199372</v>
      </c>
      <c r="M9402">
        <v>0</v>
      </c>
    </row>
    <row r="9403" spans="1:13" x14ac:dyDescent="0.15">
      <c r="A9403">
        <v>471</v>
      </c>
      <c r="B9403" t="s">
        <v>206</v>
      </c>
      <c r="C9403" t="s">
        <v>464</v>
      </c>
      <c r="D9403">
        <v>11</v>
      </c>
      <c r="E9403">
        <v>8048828.125</v>
      </c>
      <c r="F9403">
        <v>8060449.21875</v>
      </c>
      <c r="G9403">
        <v>8054638.671875</v>
      </c>
      <c r="H9403">
        <v>12408108.618247615</v>
      </c>
      <c r="I9403">
        <v>2.7225449591519678E-7</v>
      </c>
      <c r="J9403">
        <v>1.5831137558486138E-5</v>
      </c>
      <c r="K9403">
        <v>2.5376455788585415</v>
      </c>
      <c r="L9403">
        <v>54.049227081705851</v>
      </c>
      <c r="M9403">
        <v>0</v>
      </c>
    </row>
    <row r="9404" spans="1:13" x14ac:dyDescent="0.15">
      <c r="A9404">
        <v>471</v>
      </c>
      <c r="B9404" t="s">
        <v>206</v>
      </c>
      <c r="C9404" t="s">
        <v>464</v>
      </c>
      <c r="D9404">
        <v>12</v>
      </c>
      <c r="E9404">
        <v>8048828.125</v>
      </c>
      <c r="F9404">
        <v>8054638.671875</v>
      </c>
      <c r="G9404">
        <v>8051733.3984375</v>
      </c>
      <c r="H9404">
        <v>5913718.6882605022</v>
      </c>
      <c r="I9404">
        <v>1.3238709487596397E-7</v>
      </c>
      <c r="J9404">
        <v>1.5691270157446906E-5</v>
      </c>
      <c r="K9404">
        <v>1.2094447708015639</v>
      </c>
      <c r="L9404">
        <v>-26.553471213936316</v>
      </c>
      <c r="M9404">
        <v>0</v>
      </c>
    </row>
    <row r="9405" spans="1:13" x14ac:dyDescent="0.15">
      <c r="A9405">
        <v>471</v>
      </c>
      <c r="B9405" t="s">
        <v>206</v>
      </c>
      <c r="C9405" t="s">
        <v>464</v>
      </c>
      <c r="D9405">
        <v>13</v>
      </c>
      <c r="E9405">
        <v>8051733.3984375</v>
      </c>
      <c r="F9405">
        <v>8054638.671875</v>
      </c>
      <c r="G9405">
        <v>8053186.03515625</v>
      </c>
      <c r="H9405">
        <v>9122066.8084899951</v>
      </c>
      <c r="I9405">
        <v>2.0216451669279246E-7</v>
      </c>
      <c r="J9405">
        <v>1.5761047579263734E-5</v>
      </c>
      <c r="K9405">
        <v>1.8656004084759641</v>
      </c>
      <c r="L9405">
        <v>13.27276892235616</v>
      </c>
      <c r="M9405">
        <v>0</v>
      </c>
    </row>
    <row r="9406" spans="1:13" x14ac:dyDescent="0.15">
      <c r="A9406">
        <v>471</v>
      </c>
      <c r="B9406" t="s">
        <v>206</v>
      </c>
      <c r="C9406" t="s">
        <v>464</v>
      </c>
      <c r="D9406">
        <v>14</v>
      </c>
      <c r="E9406">
        <v>8051733.3984375</v>
      </c>
      <c r="F9406">
        <v>8053186.03515625</v>
      </c>
      <c r="G9406">
        <v>8052459.716796875</v>
      </c>
      <c r="H9406">
        <v>7508144.9967282983</v>
      </c>
      <c r="I9406">
        <v>1.6723500437840794E-7</v>
      </c>
      <c r="J9406">
        <v>1.572611806694935E-5</v>
      </c>
      <c r="K9406">
        <v>1.5355290272327808</v>
      </c>
      <c r="L9406">
        <v>-6.7596081099688563</v>
      </c>
      <c r="M9406">
        <v>0</v>
      </c>
    </row>
    <row r="9407" spans="1:13" x14ac:dyDescent="0.15">
      <c r="A9407">
        <v>471</v>
      </c>
      <c r="B9407" t="s">
        <v>206</v>
      </c>
      <c r="C9407" t="s">
        <v>464</v>
      </c>
      <c r="D9407">
        <v>15</v>
      </c>
      <c r="E9407">
        <v>8052459.716796875</v>
      </c>
      <c r="F9407">
        <v>8053186.03515625</v>
      </c>
      <c r="G9407">
        <v>8052822.8759765625</v>
      </c>
      <c r="H9407">
        <v>8312648.0061781071</v>
      </c>
      <c r="I9407">
        <v>1.8468923089559949E-7</v>
      </c>
      <c r="J9407">
        <v>1.5743572293466541E-5</v>
      </c>
      <c r="K9407">
        <v>1.7000620409191989</v>
      </c>
      <c r="L9407">
        <v>3.2265099357476643</v>
      </c>
      <c r="M9407">
        <v>0</v>
      </c>
    </row>
    <row r="9408" spans="1:13" x14ac:dyDescent="0.15">
      <c r="A9408">
        <v>471</v>
      </c>
      <c r="B9408" t="s">
        <v>206</v>
      </c>
      <c r="C9408" t="s">
        <v>464</v>
      </c>
      <c r="D9408">
        <v>16</v>
      </c>
      <c r="E9408">
        <v>8052459.716796875</v>
      </c>
      <c r="F9408">
        <v>8052822.8759765625</v>
      </c>
      <c r="G9408">
        <v>8052641.2963867188</v>
      </c>
      <c r="H9408">
        <v>7909865.8029643726</v>
      </c>
      <c r="I9408">
        <v>1.7596128661690093E-7</v>
      </c>
      <c r="J9408">
        <v>1.5734844349187843E-5</v>
      </c>
      <c r="K9408">
        <v>1.6176869982213065</v>
      </c>
      <c r="L9408">
        <v>-1.7730268637001207</v>
      </c>
      <c r="M9408">
        <v>0</v>
      </c>
    </row>
    <row r="9409" spans="1:15" x14ac:dyDescent="0.15">
      <c r="A9409">
        <v>471</v>
      </c>
      <c r="B9409" t="s">
        <v>206</v>
      </c>
      <c r="C9409" t="s">
        <v>464</v>
      </c>
      <c r="D9409">
        <v>17</v>
      </c>
      <c r="E9409">
        <v>8052641.2963867188</v>
      </c>
      <c r="F9409">
        <v>8052822.8759765625</v>
      </c>
      <c r="G9409">
        <v>8052732.0861816406</v>
      </c>
      <c r="H9409">
        <v>8111068.1408771966</v>
      </c>
      <c r="I9409">
        <v>1.8032383596715488E-7</v>
      </c>
      <c r="J9409">
        <v>1.5739206898538097E-5</v>
      </c>
      <c r="K9409">
        <v>1.6588359145444285</v>
      </c>
      <c r="L9409">
        <v>0.72442562438727687</v>
      </c>
      <c r="M9409">
        <v>0</v>
      </c>
    </row>
    <row r="9410" spans="1:15" x14ac:dyDescent="0.15">
      <c r="A9410">
        <v>471</v>
      </c>
      <c r="B9410" t="s">
        <v>206</v>
      </c>
      <c r="C9410" t="s">
        <v>465</v>
      </c>
      <c r="D9410">
        <v>17</v>
      </c>
      <c r="E9410">
        <v>8052641.2963867188</v>
      </c>
      <c r="F9410">
        <v>8052822.8759765625</v>
      </c>
      <c r="G9410">
        <v>8052732.0861816406</v>
      </c>
      <c r="H9410">
        <v>8111068.1408771966</v>
      </c>
      <c r="I9410">
        <v>1.8032383596715488E-7</v>
      </c>
      <c r="J9410">
        <v>1.5739206898538097E-5</v>
      </c>
      <c r="K9410">
        <v>1.6588359145444285</v>
      </c>
      <c r="L9410">
        <v>0.72442562438727687</v>
      </c>
      <c r="M9410">
        <v>0</v>
      </c>
      <c r="N9410" t="s">
        <v>466</v>
      </c>
      <c r="O9410" t="s">
        <v>467</v>
      </c>
    </row>
    <row r="9411" spans="1:15" x14ac:dyDescent="0.15">
      <c r="A9411">
        <v>472</v>
      </c>
      <c r="B9411" t="s">
        <v>207</v>
      </c>
      <c r="C9411" t="s">
        <v>461</v>
      </c>
      <c r="D9411">
        <v>0</v>
      </c>
      <c r="E9411">
        <v>100000</v>
      </c>
      <c r="F9411">
        <v>12000000</v>
      </c>
      <c r="G9411">
        <v>100000</v>
      </c>
      <c r="H9411">
        <v>12398.92233087308</v>
      </c>
      <c r="I9411">
        <v>-2.9539313030571593E-5</v>
      </c>
      <c r="J9411">
        <v>-1.4123593958040788E-5</v>
      </c>
      <c r="K9411">
        <v>2.4719739677865186E-3</v>
      </c>
      <c r="L9411">
        <v>-87.601077669126923</v>
      </c>
      <c r="M9411">
        <v>0</v>
      </c>
      <c r="O9411" t="s">
        <v>462</v>
      </c>
    </row>
    <row r="9412" spans="1:15" x14ac:dyDescent="0.15">
      <c r="A9412">
        <v>472</v>
      </c>
      <c r="B9412" t="s">
        <v>207</v>
      </c>
      <c r="C9412" t="s">
        <v>461</v>
      </c>
      <c r="D9412">
        <v>0</v>
      </c>
      <c r="E9412">
        <v>100000</v>
      </c>
      <c r="F9412">
        <v>12000000</v>
      </c>
      <c r="G9412">
        <v>12000000</v>
      </c>
      <c r="H9412">
        <v>7920455093258608</v>
      </c>
      <c r="I9412">
        <v>3.3308072484151667</v>
      </c>
      <c r="J9412">
        <v>3.3308226641342391</v>
      </c>
      <c r="K9412">
        <v>1579101657.4727378</v>
      </c>
      <c r="L9412">
        <v>66003792343.821732</v>
      </c>
      <c r="M9412">
        <v>0</v>
      </c>
      <c r="O9412" t="s">
        <v>463</v>
      </c>
    </row>
    <row r="9413" spans="1:15" x14ac:dyDescent="0.15">
      <c r="A9413">
        <v>472</v>
      </c>
      <c r="B9413" t="s">
        <v>207</v>
      </c>
      <c r="C9413" t="s">
        <v>464</v>
      </c>
      <c r="D9413">
        <v>1</v>
      </c>
      <c r="E9413">
        <v>100000</v>
      </c>
      <c r="F9413">
        <v>12000000</v>
      </c>
      <c r="G9413">
        <v>6050000</v>
      </c>
      <c r="H9413">
        <v>-136897.25223885436</v>
      </c>
      <c r="I9413">
        <v>-1.5192362260115383E-5</v>
      </c>
      <c r="J9413">
        <v>2.2335681241542256E-7</v>
      </c>
      <c r="K9413">
        <v>-2.7293214262123982E-2</v>
      </c>
      <c r="L9413">
        <v>-102.26276449981577</v>
      </c>
      <c r="M9413">
        <v>0</v>
      </c>
    </row>
    <row r="9414" spans="1:15" x14ac:dyDescent="0.15">
      <c r="A9414">
        <v>472</v>
      </c>
      <c r="B9414" t="s">
        <v>207</v>
      </c>
      <c r="C9414" t="s">
        <v>464</v>
      </c>
      <c r="D9414">
        <v>2</v>
      </c>
      <c r="E9414">
        <v>6050000</v>
      </c>
      <c r="F9414">
        <v>12000000</v>
      </c>
      <c r="G9414">
        <v>9025000</v>
      </c>
      <c r="H9414">
        <v>31826830022.059933</v>
      </c>
      <c r="I9414">
        <v>1.4307497890500386E-4</v>
      </c>
      <c r="J9414">
        <v>1.5849069797753467E-4</v>
      </c>
      <c r="K9414">
        <v>6345.3172132386935</v>
      </c>
      <c r="L9414">
        <v>352551.85620011005</v>
      </c>
      <c r="M9414">
        <v>0</v>
      </c>
    </row>
    <row r="9415" spans="1:15" x14ac:dyDescent="0.15">
      <c r="A9415">
        <v>472</v>
      </c>
      <c r="B9415" t="s">
        <v>207</v>
      </c>
      <c r="C9415" t="s">
        <v>464</v>
      </c>
      <c r="D9415">
        <v>3</v>
      </c>
      <c r="E9415">
        <v>6050000</v>
      </c>
      <c r="F9415">
        <v>9025000</v>
      </c>
      <c r="G9415">
        <v>7537500</v>
      </c>
      <c r="H9415">
        <v>-1308328.4531582776</v>
      </c>
      <c r="I9415">
        <v>-1.0126553835019825E-5</v>
      </c>
      <c r="J9415">
        <v>5.2891652375109795E-6</v>
      </c>
      <c r="K9415">
        <v>-0.26084153051500969</v>
      </c>
      <c r="L9415">
        <v>-117.35759141835194</v>
      </c>
      <c r="M9415">
        <v>0</v>
      </c>
    </row>
    <row r="9416" spans="1:15" x14ac:dyDescent="0.15">
      <c r="A9416">
        <v>472</v>
      </c>
      <c r="B9416" t="s">
        <v>207</v>
      </c>
      <c r="C9416" t="s">
        <v>464</v>
      </c>
      <c r="D9416">
        <v>4</v>
      </c>
      <c r="E9416">
        <v>7537500</v>
      </c>
      <c r="F9416">
        <v>9025000</v>
      </c>
      <c r="G9416">
        <v>8281250</v>
      </c>
      <c r="H9416">
        <v>37125533.337406442</v>
      </c>
      <c r="I9416">
        <v>7.5602380520820568E-7</v>
      </c>
      <c r="J9416">
        <v>1.6171742877739011E-5</v>
      </c>
      <c r="K9416">
        <v>7.4017200447933584</v>
      </c>
      <c r="L9416">
        <v>348.30832709320987</v>
      </c>
      <c r="M9416">
        <v>0</v>
      </c>
    </row>
    <row r="9417" spans="1:15" x14ac:dyDescent="0.15">
      <c r="A9417">
        <v>472</v>
      </c>
      <c r="B9417" t="s">
        <v>207</v>
      </c>
      <c r="C9417" t="s">
        <v>464</v>
      </c>
      <c r="D9417">
        <v>5</v>
      </c>
      <c r="E9417">
        <v>7537500</v>
      </c>
      <c r="F9417">
        <v>8281250</v>
      </c>
      <c r="G9417">
        <v>7909375</v>
      </c>
      <c r="H9417">
        <v>-18843072.168796912</v>
      </c>
      <c r="I9417">
        <v>-6.6201685386691939E-6</v>
      </c>
      <c r="J9417">
        <v>8.7955505338616114E-6</v>
      </c>
      <c r="K9417">
        <v>-3.7567445485488964</v>
      </c>
      <c r="L9417">
        <v>-338.23718269518025</v>
      </c>
      <c r="M9417">
        <v>0</v>
      </c>
    </row>
    <row r="9418" spans="1:15" x14ac:dyDescent="0.15">
      <c r="A9418">
        <v>472</v>
      </c>
      <c r="B9418" t="s">
        <v>207</v>
      </c>
      <c r="C9418" t="s">
        <v>464</v>
      </c>
      <c r="D9418">
        <v>6</v>
      </c>
      <c r="E9418">
        <v>7909375</v>
      </c>
      <c r="F9418">
        <v>8281250</v>
      </c>
      <c r="G9418">
        <v>8095312.5</v>
      </c>
      <c r="H9418">
        <v>-67811805.630088493</v>
      </c>
      <c r="I9418">
        <v>-3.9643147871637762E-6</v>
      </c>
      <c r="J9418">
        <v>1.1451404285367029E-5</v>
      </c>
      <c r="K9418">
        <v>-13.519644187848888</v>
      </c>
      <c r="L9418">
        <v>-937.66754686849322</v>
      </c>
      <c r="M9418">
        <v>0</v>
      </c>
    </row>
    <row r="9419" spans="1:15" x14ac:dyDescent="0.15">
      <c r="A9419">
        <v>472</v>
      </c>
      <c r="B9419" t="s">
        <v>207</v>
      </c>
      <c r="C9419" t="s">
        <v>464</v>
      </c>
      <c r="D9419">
        <v>7</v>
      </c>
      <c r="E9419">
        <v>8095312.5</v>
      </c>
      <c r="F9419">
        <v>8281250</v>
      </c>
      <c r="G9419">
        <v>8188281.25</v>
      </c>
      <c r="H9419">
        <v>-65975885.903752685</v>
      </c>
      <c r="I9419">
        <v>-2.3234530992516908E-6</v>
      </c>
      <c r="J9419">
        <v>1.3092265973279114E-5</v>
      </c>
      <c r="K9419">
        <v>-13.153616750194288</v>
      </c>
      <c r="L9419">
        <v>-905.73546376112427</v>
      </c>
      <c r="M9419">
        <v>0</v>
      </c>
    </row>
    <row r="9420" spans="1:15" x14ac:dyDescent="0.15">
      <c r="A9420">
        <v>472</v>
      </c>
      <c r="B9420" t="s">
        <v>207</v>
      </c>
      <c r="C9420" t="s">
        <v>464</v>
      </c>
      <c r="D9420">
        <v>8</v>
      </c>
      <c r="E9420">
        <v>8188281.25</v>
      </c>
      <c r="F9420">
        <v>8281250</v>
      </c>
      <c r="G9420">
        <v>8234765.625</v>
      </c>
      <c r="H9420">
        <v>-47741956.410897985</v>
      </c>
      <c r="I9420">
        <v>-1.3656120286075896E-6</v>
      </c>
      <c r="J9420">
        <v>1.4050107043923216E-5</v>
      </c>
      <c r="K9420">
        <v>-9.5183170173651899</v>
      </c>
      <c r="L9420">
        <v>-679.76096206014347</v>
      </c>
      <c r="M9420">
        <v>0</v>
      </c>
    </row>
    <row r="9421" spans="1:15" x14ac:dyDescent="0.15">
      <c r="A9421">
        <v>472</v>
      </c>
      <c r="B9421" t="s">
        <v>207</v>
      </c>
      <c r="C9421" t="s">
        <v>464</v>
      </c>
      <c r="D9421">
        <v>9</v>
      </c>
      <c r="E9421">
        <v>8234765.625</v>
      </c>
      <c r="F9421">
        <v>8281250</v>
      </c>
      <c r="G9421">
        <v>8258007.8125</v>
      </c>
      <c r="H9421">
        <v>-14338288.794124717</v>
      </c>
      <c r="I9421">
        <v>-3.4252906798643359E-7</v>
      </c>
      <c r="J9421">
        <v>1.5073190004544372E-5</v>
      </c>
      <c r="K9421">
        <v>-2.8586255882438167</v>
      </c>
      <c r="L9421">
        <v>-273.62890808145158</v>
      </c>
      <c r="M9421">
        <v>0</v>
      </c>
    </row>
    <row r="9422" spans="1:15" x14ac:dyDescent="0.15">
      <c r="A9422">
        <v>472</v>
      </c>
      <c r="B9422" t="s">
        <v>207</v>
      </c>
      <c r="C9422" t="s">
        <v>464</v>
      </c>
      <c r="D9422">
        <v>10</v>
      </c>
      <c r="E9422">
        <v>8258007.8125</v>
      </c>
      <c r="F9422">
        <v>8281250</v>
      </c>
      <c r="G9422">
        <v>8269628.90625</v>
      </c>
      <c r="H9422">
        <v>8950578.4281248879</v>
      </c>
      <c r="I9422">
        <v>1.9697138542111836E-7</v>
      </c>
      <c r="J9422">
        <v>1.5612690457951924E-5</v>
      </c>
      <c r="K9422">
        <v>1.7844774150946963</v>
      </c>
      <c r="L9422">
        <v>8.2343419468344159</v>
      </c>
      <c r="M9422">
        <v>0</v>
      </c>
    </row>
    <row r="9423" spans="1:15" x14ac:dyDescent="0.15">
      <c r="A9423">
        <v>472</v>
      </c>
      <c r="B9423" t="s">
        <v>207</v>
      </c>
      <c r="C9423" t="s">
        <v>464</v>
      </c>
      <c r="D9423">
        <v>11</v>
      </c>
      <c r="E9423">
        <v>8258007.8125</v>
      </c>
      <c r="F9423">
        <v>8269628.90625</v>
      </c>
      <c r="G9423">
        <v>8263818.359375</v>
      </c>
      <c r="H9423">
        <v>-3280815.1960218889</v>
      </c>
      <c r="I9423">
        <v>-7.5179305272891499E-8</v>
      </c>
      <c r="J9423">
        <v>1.5340539767257914E-5</v>
      </c>
      <c r="K9423">
        <v>-0.65409634331610933</v>
      </c>
      <c r="L9423">
        <v>-139.70095969377067</v>
      </c>
      <c r="M9423">
        <v>0</v>
      </c>
    </row>
    <row r="9424" spans="1:15" x14ac:dyDescent="0.15">
      <c r="A9424">
        <v>472</v>
      </c>
      <c r="B9424" t="s">
        <v>207</v>
      </c>
      <c r="C9424" t="s">
        <v>464</v>
      </c>
      <c r="D9424">
        <v>12</v>
      </c>
      <c r="E9424">
        <v>8263818.359375</v>
      </c>
      <c r="F9424">
        <v>8269628.90625</v>
      </c>
      <c r="G9424">
        <v>8266723.6328125</v>
      </c>
      <c r="H9424">
        <v>2685206.2470595995</v>
      </c>
      <c r="I9424">
        <v>6.0290514377582066E-8</v>
      </c>
      <c r="J9424">
        <v>1.5476009586908387E-5</v>
      </c>
      <c r="K9424">
        <v>0.5353497476422745</v>
      </c>
      <c r="L9424">
        <v>-67.517890202577874</v>
      </c>
      <c r="M9424">
        <v>0</v>
      </c>
    </row>
    <row r="9425" spans="1:15" x14ac:dyDescent="0.15">
      <c r="A9425">
        <v>472</v>
      </c>
      <c r="B9425" t="s">
        <v>207</v>
      </c>
      <c r="C9425" t="s">
        <v>464</v>
      </c>
      <c r="D9425">
        <v>13</v>
      </c>
      <c r="E9425">
        <v>8266723.6328125</v>
      </c>
      <c r="F9425">
        <v>8269628.90625</v>
      </c>
      <c r="G9425">
        <v>8268176.26953125</v>
      </c>
      <c r="H9425">
        <v>5780103.0034181979</v>
      </c>
      <c r="I9425">
        <v>1.2847888599534511E-7</v>
      </c>
      <c r="J9425">
        <v>1.554419795852615E-5</v>
      </c>
      <c r="K9425">
        <v>1.1523795193068473</v>
      </c>
      <c r="L9425">
        <v>-30.09216524908593</v>
      </c>
      <c r="M9425">
        <v>0</v>
      </c>
    </row>
    <row r="9426" spans="1:15" x14ac:dyDescent="0.15">
      <c r="A9426">
        <v>472</v>
      </c>
      <c r="B9426" t="s">
        <v>207</v>
      </c>
      <c r="C9426" t="s">
        <v>464</v>
      </c>
      <c r="D9426">
        <v>14</v>
      </c>
      <c r="E9426">
        <v>8268176.26953125</v>
      </c>
      <c r="F9426">
        <v>8269628.90625</v>
      </c>
      <c r="G9426">
        <v>8268902.587890625</v>
      </c>
      <c r="H9426">
        <v>7355846.8453477724</v>
      </c>
      <c r="I9426">
        <v>1.626870340920923E-7</v>
      </c>
      <c r="J9426">
        <v>1.5578406106622898E-5</v>
      </c>
      <c r="K9426">
        <v>1.4665356736244572</v>
      </c>
      <c r="L9426">
        <v>-11.042042554473612</v>
      </c>
      <c r="M9426">
        <v>0</v>
      </c>
    </row>
    <row r="9427" spans="1:15" x14ac:dyDescent="0.15">
      <c r="A9427">
        <v>472</v>
      </c>
      <c r="B9427" t="s">
        <v>207</v>
      </c>
      <c r="C9427" t="s">
        <v>464</v>
      </c>
      <c r="D9427">
        <v>15</v>
      </c>
      <c r="E9427">
        <v>8268902.587890625</v>
      </c>
      <c r="F9427">
        <v>8269628.90625</v>
      </c>
      <c r="G9427">
        <v>8269265.7470703125</v>
      </c>
      <c r="H9427">
        <v>8150833.3377905339</v>
      </c>
      <c r="I9427">
        <v>1.7981967362690863E-7</v>
      </c>
      <c r="J9427">
        <v>1.5595538746157714E-5</v>
      </c>
      <c r="K9427">
        <v>1.6250321833708845</v>
      </c>
      <c r="L9427">
        <v>-1.4321998216315346</v>
      </c>
      <c r="M9427">
        <v>0</v>
      </c>
    </row>
    <row r="9428" spans="1:15" x14ac:dyDescent="0.15">
      <c r="A9428">
        <v>472</v>
      </c>
      <c r="B9428" t="s">
        <v>207</v>
      </c>
      <c r="C9428" t="s">
        <v>464</v>
      </c>
      <c r="D9428">
        <v>16</v>
      </c>
      <c r="E9428">
        <v>8269265.7470703125</v>
      </c>
      <c r="F9428">
        <v>8269628.90625</v>
      </c>
      <c r="G9428">
        <v>8269447.3266601563</v>
      </c>
      <c r="H9428">
        <v>8550110.3284381758</v>
      </c>
      <c r="I9428">
        <v>1.8839314415019533E-7</v>
      </c>
      <c r="J9428">
        <v>1.5604112216681001E-5</v>
      </c>
      <c r="K9428">
        <v>1.704636063488715</v>
      </c>
      <c r="L9428">
        <v>3.393975324967371</v>
      </c>
      <c r="M9428">
        <v>0</v>
      </c>
    </row>
    <row r="9429" spans="1:15" x14ac:dyDescent="0.15">
      <c r="A9429">
        <v>472</v>
      </c>
      <c r="B9429" t="s">
        <v>207</v>
      </c>
      <c r="C9429" t="s">
        <v>464</v>
      </c>
      <c r="D9429">
        <v>17</v>
      </c>
      <c r="E9429">
        <v>8269265.7470703125</v>
      </c>
      <c r="F9429">
        <v>8269447.3266601563</v>
      </c>
      <c r="G9429">
        <v>8269356.5368652344</v>
      </c>
      <c r="H9429">
        <v>8350323.035708067</v>
      </c>
      <c r="I9429">
        <v>1.84105812711993E-7</v>
      </c>
      <c r="J9429">
        <v>1.5599824885242798E-5</v>
      </c>
      <c r="K9429">
        <v>1.6648044576810355</v>
      </c>
      <c r="L9429">
        <v>0.97911486198327091</v>
      </c>
      <c r="M9429">
        <v>0</v>
      </c>
    </row>
    <row r="9430" spans="1:15" x14ac:dyDescent="0.15">
      <c r="A9430">
        <v>472</v>
      </c>
      <c r="B9430" t="s">
        <v>207</v>
      </c>
      <c r="C9430" t="s">
        <v>465</v>
      </c>
      <c r="D9430">
        <v>17</v>
      </c>
      <c r="E9430">
        <v>8269265.7470703125</v>
      </c>
      <c r="F9430">
        <v>8269447.3266601563</v>
      </c>
      <c r="G9430">
        <v>8269356.5368652344</v>
      </c>
      <c r="H9430">
        <v>8350323.035708067</v>
      </c>
      <c r="I9430">
        <v>1.84105812711993E-7</v>
      </c>
      <c r="J9430">
        <v>1.5599824885242798E-5</v>
      </c>
      <c r="K9430">
        <v>1.6648044576810355</v>
      </c>
      <c r="L9430">
        <v>0.97911486198327091</v>
      </c>
      <c r="M9430">
        <v>0</v>
      </c>
      <c r="N9430" t="s">
        <v>466</v>
      </c>
      <c r="O9430" t="s">
        <v>467</v>
      </c>
    </row>
    <row r="9431" spans="1:15" x14ac:dyDescent="0.15">
      <c r="A9431">
        <v>473</v>
      </c>
      <c r="B9431" t="s">
        <v>208</v>
      </c>
      <c r="C9431" t="s">
        <v>461</v>
      </c>
      <c r="D9431">
        <v>0</v>
      </c>
      <c r="E9431">
        <v>100000</v>
      </c>
      <c r="F9431">
        <v>12000000</v>
      </c>
      <c r="G9431">
        <v>100000</v>
      </c>
      <c r="H9431">
        <v>-17456.834415565376</v>
      </c>
      <c r="I9431">
        <v>-2.5578086482792303E-5</v>
      </c>
      <c r="J9431">
        <v>-1.0579384450420695E-5</v>
      </c>
      <c r="K9431">
        <v>-3.952706196269422E-3</v>
      </c>
      <c r="L9431">
        <v>-117.45683441556538</v>
      </c>
      <c r="M9431">
        <v>0</v>
      </c>
      <c r="O9431" t="s">
        <v>462</v>
      </c>
    </row>
    <row r="9432" spans="1:15" x14ac:dyDescent="0.15">
      <c r="A9432">
        <v>473</v>
      </c>
      <c r="B9432" t="s">
        <v>208</v>
      </c>
      <c r="C9432" t="s">
        <v>461</v>
      </c>
      <c r="D9432">
        <v>0</v>
      </c>
      <c r="E9432">
        <v>100000</v>
      </c>
      <c r="F9432">
        <v>12000000</v>
      </c>
      <c r="G9432">
        <v>12000000</v>
      </c>
      <c r="H9432">
        <v>2.7924802079933829E+18</v>
      </c>
      <c r="I9432">
        <v>536.87090700129806</v>
      </c>
      <c r="J9432">
        <v>536.87092200000006</v>
      </c>
      <c r="K9432">
        <v>632294123799.05908</v>
      </c>
      <c r="L9432">
        <v>23270668399844.859</v>
      </c>
      <c r="M9432">
        <v>5</v>
      </c>
      <c r="O9432" t="s">
        <v>463</v>
      </c>
    </row>
    <row r="9433" spans="1:15" x14ac:dyDescent="0.15">
      <c r="A9433">
        <v>473</v>
      </c>
      <c r="B9433" t="s">
        <v>208</v>
      </c>
      <c r="C9433" t="s">
        <v>464</v>
      </c>
      <c r="D9433">
        <v>1</v>
      </c>
      <c r="E9433">
        <v>100000</v>
      </c>
      <c r="F9433">
        <v>12000000</v>
      </c>
      <c r="G9433">
        <v>6050000</v>
      </c>
      <c r="H9433">
        <v>-1044066.7386003109</v>
      </c>
      <c r="I9433">
        <v>-1.0211291430452756E-5</v>
      </c>
      <c r="J9433">
        <v>4.7874106019188536E-6</v>
      </c>
      <c r="K9433">
        <v>-0.23640535097844073</v>
      </c>
      <c r="L9433">
        <v>-117.25730146446794</v>
      </c>
      <c r="M9433">
        <v>0</v>
      </c>
    </row>
    <row r="9434" spans="1:15" x14ac:dyDescent="0.15">
      <c r="A9434">
        <v>473</v>
      </c>
      <c r="B9434" t="s">
        <v>208</v>
      </c>
      <c r="C9434" t="s">
        <v>464</v>
      </c>
      <c r="D9434">
        <v>2</v>
      </c>
      <c r="E9434">
        <v>6050000</v>
      </c>
      <c r="F9434">
        <v>12000000</v>
      </c>
      <c r="G9434">
        <v>9025000</v>
      </c>
      <c r="H9434">
        <v>15891973109597.059</v>
      </c>
      <c r="I9434">
        <v>1.7668754385348311E-2</v>
      </c>
      <c r="J9434">
        <v>1.7683753087380683E-2</v>
      </c>
      <c r="K9434">
        <v>3598378.6685426319</v>
      </c>
      <c r="L9434">
        <v>176088244.70467654</v>
      </c>
      <c r="M9434">
        <v>0</v>
      </c>
    </row>
    <row r="9435" spans="1:15" x14ac:dyDescent="0.15">
      <c r="A9435">
        <v>473</v>
      </c>
      <c r="B9435" t="s">
        <v>208</v>
      </c>
      <c r="C9435" t="s">
        <v>464</v>
      </c>
      <c r="D9435">
        <v>3</v>
      </c>
      <c r="E9435">
        <v>6050000</v>
      </c>
      <c r="F9435">
        <v>9025000</v>
      </c>
      <c r="G9435">
        <v>7537500</v>
      </c>
      <c r="H9435">
        <v>26018723517.564827</v>
      </c>
      <c r="I9435">
        <v>1.1907419551556114E-4</v>
      </c>
      <c r="J9435">
        <v>1.3407289754793276E-4</v>
      </c>
      <c r="K9435">
        <v>5891.3527629727823</v>
      </c>
      <c r="L9435">
        <v>345090.36175873736</v>
      </c>
      <c r="M9435">
        <v>0</v>
      </c>
    </row>
    <row r="9436" spans="1:15" x14ac:dyDescent="0.15">
      <c r="A9436">
        <v>473</v>
      </c>
      <c r="B9436" t="s">
        <v>208</v>
      </c>
      <c r="C9436" t="s">
        <v>464</v>
      </c>
      <c r="D9436">
        <v>4</v>
      </c>
      <c r="E9436">
        <v>6050000</v>
      </c>
      <c r="F9436">
        <v>7537500</v>
      </c>
      <c r="G9436">
        <v>6793750</v>
      </c>
      <c r="H9436">
        <v>-50118660.004757732</v>
      </c>
      <c r="I9436">
        <v>-1.4353515504975858E-6</v>
      </c>
      <c r="J9436">
        <v>1.3563350481874023E-5</v>
      </c>
      <c r="K9436">
        <v>-11.348239505146864</v>
      </c>
      <c r="L9436">
        <v>-837.7171665833705</v>
      </c>
      <c r="M9436">
        <v>0</v>
      </c>
    </row>
    <row r="9437" spans="1:15" x14ac:dyDescent="0.15">
      <c r="A9437">
        <v>473</v>
      </c>
      <c r="B9437" t="s">
        <v>208</v>
      </c>
      <c r="C9437" t="s">
        <v>464</v>
      </c>
      <c r="D9437">
        <v>5</v>
      </c>
      <c r="E9437">
        <v>6793750</v>
      </c>
      <c r="F9437">
        <v>7537500</v>
      </c>
      <c r="G9437">
        <v>7165625</v>
      </c>
      <c r="H9437">
        <v>3527015556.6290584</v>
      </c>
      <c r="I9437">
        <v>2.6894558738387382E-5</v>
      </c>
      <c r="J9437">
        <v>4.189326077075899E-5</v>
      </c>
      <c r="K9437">
        <v>798.61307687008889</v>
      </c>
      <c r="L9437">
        <v>49121.324819943249</v>
      </c>
      <c r="M9437">
        <v>0</v>
      </c>
    </row>
    <row r="9438" spans="1:15" x14ac:dyDescent="0.15">
      <c r="A9438">
        <v>473</v>
      </c>
      <c r="B9438" t="s">
        <v>208</v>
      </c>
      <c r="C9438" t="s">
        <v>464</v>
      </c>
      <c r="D9438">
        <v>6</v>
      </c>
      <c r="E9438">
        <v>6793750</v>
      </c>
      <c r="F9438">
        <v>7165625</v>
      </c>
      <c r="G9438">
        <v>6979687.5</v>
      </c>
      <c r="H9438">
        <v>801961126.71620464</v>
      </c>
      <c r="I9438">
        <v>8.5881706489027131E-6</v>
      </c>
      <c r="J9438">
        <v>2.3586872681274322E-5</v>
      </c>
      <c r="K9438">
        <v>181.58599888602342</v>
      </c>
      <c r="L9438">
        <v>11389.9288358713</v>
      </c>
      <c r="M9438">
        <v>0</v>
      </c>
    </row>
    <row r="9439" spans="1:15" x14ac:dyDescent="0.15">
      <c r="A9439">
        <v>473</v>
      </c>
      <c r="B9439" t="s">
        <v>208</v>
      </c>
      <c r="C9439" t="s">
        <v>464</v>
      </c>
      <c r="D9439">
        <v>7</v>
      </c>
      <c r="E9439">
        <v>6793750</v>
      </c>
      <c r="F9439">
        <v>6979687.5</v>
      </c>
      <c r="G9439">
        <v>6886718.75</v>
      </c>
      <c r="H9439">
        <v>173729971.35108969</v>
      </c>
      <c r="I9439">
        <v>2.7293546290552309E-6</v>
      </c>
      <c r="J9439">
        <v>1.7728056661426839E-5</v>
      </c>
      <c r="K9439">
        <v>39.337231361080143</v>
      </c>
      <c r="L9439">
        <v>2422.6813763969913</v>
      </c>
      <c r="M9439">
        <v>0</v>
      </c>
    </row>
    <row r="9440" spans="1:15" x14ac:dyDescent="0.15">
      <c r="A9440">
        <v>473</v>
      </c>
      <c r="B9440" t="s">
        <v>208</v>
      </c>
      <c r="C9440" t="s">
        <v>464</v>
      </c>
      <c r="D9440">
        <v>8</v>
      </c>
      <c r="E9440">
        <v>6793750</v>
      </c>
      <c r="F9440">
        <v>6886718.75</v>
      </c>
      <c r="G9440">
        <v>6840234.375</v>
      </c>
      <c r="H9440">
        <v>18022499.708655491</v>
      </c>
      <c r="I9440">
        <v>3.7737390495874915E-7</v>
      </c>
      <c r="J9440">
        <v>1.5376075937330358E-5</v>
      </c>
      <c r="K9440">
        <v>4.0807883362373776</v>
      </c>
      <c r="L9440">
        <v>163.47780968624326</v>
      </c>
      <c r="M9440">
        <v>0</v>
      </c>
    </row>
    <row r="9441" spans="1:15" x14ac:dyDescent="0.15">
      <c r="A9441">
        <v>473</v>
      </c>
      <c r="B9441" t="s">
        <v>208</v>
      </c>
      <c r="C9441" t="s">
        <v>464</v>
      </c>
      <c r="D9441">
        <v>9</v>
      </c>
      <c r="E9441">
        <v>6793750</v>
      </c>
      <c r="F9441">
        <v>6840234.375</v>
      </c>
      <c r="G9441">
        <v>6816992.1875</v>
      </c>
      <c r="H9441">
        <v>-27337057.05343229</v>
      </c>
      <c r="I9441">
        <v>-6.7765965915096475E-7</v>
      </c>
      <c r="J9441">
        <v>1.4321042373220644E-5</v>
      </c>
      <c r="K9441">
        <v>-6.1898596406760342</v>
      </c>
      <c r="L9441">
        <v>-501.01347194674764</v>
      </c>
      <c r="M9441">
        <v>0</v>
      </c>
    </row>
    <row r="9442" spans="1:15" x14ac:dyDescent="0.15">
      <c r="A9442">
        <v>473</v>
      </c>
      <c r="B9442" t="s">
        <v>208</v>
      </c>
      <c r="C9442" t="s">
        <v>464</v>
      </c>
      <c r="D9442">
        <v>10</v>
      </c>
      <c r="E9442">
        <v>6816992.1875</v>
      </c>
      <c r="F9442">
        <v>6840234.375</v>
      </c>
      <c r="G9442">
        <v>6828613.28125</v>
      </c>
      <c r="H9442">
        <v>-7025155.7230804274</v>
      </c>
      <c r="I9442">
        <v>-1.5965126006325403E-7</v>
      </c>
      <c r="J9442">
        <v>1.4839050772308354E-5</v>
      </c>
      <c r="K9442">
        <v>-1.5906879732798487</v>
      </c>
      <c r="L9442">
        <v>-202.87821895508557</v>
      </c>
      <c r="M9442">
        <v>0</v>
      </c>
    </row>
    <row r="9443" spans="1:15" x14ac:dyDescent="0.15">
      <c r="A9443">
        <v>473</v>
      </c>
      <c r="B9443" t="s">
        <v>208</v>
      </c>
      <c r="C9443" t="s">
        <v>464</v>
      </c>
      <c r="D9443">
        <v>11</v>
      </c>
      <c r="E9443">
        <v>6828613.28125</v>
      </c>
      <c r="F9443">
        <v>6840234.375</v>
      </c>
      <c r="G9443">
        <v>6834423.828125</v>
      </c>
      <c r="H9443">
        <v>4882248.7367347227</v>
      </c>
      <c r="I9443">
        <v>1.0643882642754112E-7</v>
      </c>
      <c r="J9443">
        <v>1.510514085879915E-5</v>
      </c>
      <c r="K9443">
        <v>1.1054750462783083</v>
      </c>
      <c r="L9443">
        <v>-28.563857619667839</v>
      </c>
      <c r="M9443">
        <v>0</v>
      </c>
    </row>
    <row r="9444" spans="1:15" x14ac:dyDescent="0.15">
      <c r="A9444">
        <v>473</v>
      </c>
      <c r="B9444" t="s">
        <v>208</v>
      </c>
      <c r="C9444" t="s">
        <v>464</v>
      </c>
      <c r="D9444">
        <v>12</v>
      </c>
      <c r="E9444">
        <v>6834423.828125</v>
      </c>
      <c r="F9444">
        <v>6840234.375</v>
      </c>
      <c r="G9444">
        <v>6837329.1015625</v>
      </c>
      <c r="H9444">
        <v>11295141.846872944</v>
      </c>
      <c r="I9444">
        <v>2.4129482605242985E-7</v>
      </c>
      <c r="J9444">
        <v>1.5239996858424038E-5</v>
      </c>
      <c r="K9444">
        <v>2.5575299680947778</v>
      </c>
      <c r="L9444">
        <v>65.198159677464162</v>
      </c>
      <c r="M9444">
        <v>0</v>
      </c>
    </row>
    <row r="9445" spans="1:15" x14ac:dyDescent="0.15">
      <c r="A9445">
        <v>473</v>
      </c>
      <c r="B9445" t="s">
        <v>208</v>
      </c>
      <c r="C9445" t="s">
        <v>464</v>
      </c>
      <c r="D9445">
        <v>13</v>
      </c>
      <c r="E9445">
        <v>6834423.828125</v>
      </c>
      <c r="F9445">
        <v>6837329.1015625</v>
      </c>
      <c r="G9445">
        <v>6835876.46484375</v>
      </c>
      <c r="H9445">
        <v>8049785.7121034646</v>
      </c>
      <c r="I9445">
        <v>1.7371478390555665E-7</v>
      </c>
      <c r="J9445">
        <v>1.5172416816277165E-5</v>
      </c>
      <c r="K9445">
        <v>1.8226923109553894</v>
      </c>
      <c r="L9445">
        <v>17.757916684169647</v>
      </c>
      <c r="M9445">
        <v>0</v>
      </c>
    </row>
    <row r="9446" spans="1:15" x14ac:dyDescent="0.15">
      <c r="A9446">
        <v>473</v>
      </c>
      <c r="B9446" t="s">
        <v>208</v>
      </c>
      <c r="C9446" t="s">
        <v>464</v>
      </c>
      <c r="D9446">
        <v>14</v>
      </c>
      <c r="E9446">
        <v>6834423.828125</v>
      </c>
      <c r="F9446">
        <v>6835876.46484375</v>
      </c>
      <c r="G9446">
        <v>6835150.146484375</v>
      </c>
      <c r="H9446">
        <v>6456413.1024831934</v>
      </c>
      <c r="I9446">
        <v>1.4004046624273463E-7</v>
      </c>
      <c r="J9446">
        <v>1.5138742498614343E-5</v>
      </c>
      <c r="K9446">
        <v>1.4619090419454996</v>
      </c>
      <c r="L9446">
        <v>-5.5410201075975349</v>
      </c>
      <c r="M9446">
        <v>0</v>
      </c>
    </row>
    <row r="9447" spans="1:15" x14ac:dyDescent="0.15">
      <c r="A9447">
        <v>473</v>
      </c>
      <c r="B9447" t="s">
        <v>208</v>
      </c>
      <c r="C9447" t="s">
        <v>464</v>
      </c>
      <c r="D9447">
        <v>15</v>
      </c>
      <c r="E9447">
        <v>6835150.146484375</v>
      </c>
      <c r="F9447">
        <v>6835876.46484375</v>
      </c>
      <c r="G9447">
        <v>6835513.3056640625</v>
      </c>
      <c r="H9447">
        <v>7250636.8358180439</v>
      </c>
      <c r="I9447">
        <v>1.5686735130632182E-7</v>
      </c>
      <c r="J9447">
        <v>1.515556938367793E-5</v>
      </c>
      <c r="K9447">
        <v>1.6417430827139514</v>
      </c>
      <c r="L9447">
        <v>6.0730410664258461</v>
      </c>
      <c r="M9447">
        <v>0</v>
      </c>
    </row>
    <row r="9448" spans="1:15" x14ac:dyDescent="0.15">
      <c r="A9448">
        <v>473</v>
      </c>
      <c r="B9448" t="s">
        <v>208</v>
      </c>
      <c r="C9448" t="s">
        <v>464</v>
      </c>
      <c r="D9448">
        <v>16</v>
      </c>
      <c r="E9448">
        <v>6835150.146484375</v>
      </c>
      <c r="F9448">
        <v>6835513.3056640625</v>
      </c>
      <c r="G9448">
        <v>6835331.7260742188</v>
      </c>
      <c r="H9448">
        <v>6852956.5444778642</v>
      </c>
      <c r="I9448">
        <v>1.4845232453039487E-7</v>
      </c>
      <c r="J9448">
        <v>1.5147154356902003E-5</v>
      </c>
      <c r="K9448">
        <v>1.5516973553905049</v>
      </c>
      <c r="L9448">
        <v>0.25784876447785798</v>
      </c>
      <c r="M9448">
        <v>0</v>
      </c>
    </row>
    <row r="9449" spans="1:15" x14ac:dyDescent="0.15">
      <c r="A9449">
        <v>473</v>
      </c>
      <c r="B9449" t="s">
        <v>208</v>
      </c>
      <c r="C9449" t="s">
        <v>465</v>
      </c>
      <c r="D9449">
        <v>16</v>
      </c>
      <c r="E9449">
        <v>6835150.146484375</v>
      </c>
      <c r="F9449">
        <v>6835513.3056640625</v>
      </c>
      <c r="G9449">
        <v>6835331.7260742188</v>
      </c>
      <c r="H9449">
        <v>6852956.5444778642</v>
      </c>
      <c r="I9449">
        <v>1.4845232453039487E-7</v>
      </c>
      <c r="J9449">
        <v>1.5147154356902003E-5</v>
      </c>
      <c r="K9449">
        <v>1.5516973553905049</v>
      </c>
      <c r="L9449">
        <v>0.25784876447785798</v>
      </c>
      <c r="M9449">
        <v>0</v>
      </c>
      <c r="N9449" t="s">
        <v>466</v>
      </c>
      <c r="O9449" t="s">
        <v>467</v>
      </c>
    </row>
    <row r="9450" spans="1:15" x14ac:dyDescent="0.15">
      <c r="A9450">
        <v>474</v>
      </c>
      <c r="B9450" t="s">
        <v>209</v>
      </c>
      <c r="C9450" t="s">
        <v>461</v>
      </c>
      <c r="D9450">
        <v>0</v>
      </c>
      <c r="E9450">
        <v>100000</v>
      </c>
      <c r="F9450">
        <v>12000000</v>
      </c>
      <c r="G9450">
        <v>100000</v>
      </c>
      <c r="H9450">
        <v>-24180.296025657444</v>
      </c>
      <c r="I9450">
        <v>-2.2970124360613094E-5</v>
      </c>
      <c r="J9450">
        <v>-8.1064082956410491E-6</v>
      </c>
      <c r="K9450">
        <v>-6.2828813808225642E-3</v>
      </c>
      <c r="L9450">
        <v>-124.18029602565744</v>
      </c>
      <c r="M9450">
        <v>0</v>
      </c>
      <c r="O9450" t="s">
        <v>462</v>
      </c>
    </row>
    <row r="9451" spans="1:15" x14ac:dyDescent="0.15">
      <c r="A9451">
        <v>474</v>
      </c>
      <c r="B9451" t="s">
        <v>209</v>
      </c>
      <c r="C9451" t="s">
        <v>461</v>
      </c>
      <c r="D9451">
        <v>0</v>
      </c>
      <c r="E9451">
        <v>100000</v>
      </c>
      <c r="F9451">
        <v>12000000</v>
      </c>
      <c r="G9451">
        <v>12000000</v>
      </c>
      <c r="H9451">
        <v>2.8321256793179167E+18</v>
      </c>
      <c r="I9451">
        <v>536.87090713628402</v>
      </c>
      <c r="J9451">
        <v>536.87092200000006</v>
      </c>
      <c r="K9451">
        <v>735884692224.40759</v>
      </c>
      <c r="L9451">
        <v>23601047327549.305</v>
      </c>
      <c r="M9451">
        <v>5</v>
      </c>
      <c r="O9451" t="s">
        <v>463</v>
      </c>
    </row>
    <row r="9452" spans="1:15" x14ac:dyDescent="0.15">
      <c r="A9452">
        <v>474</v>
      </c>
      <c r="B9452" t="s">
        <v>209</v>
      </c>
      <c r="C9452" t="s">
        <v>464</v>
      </c>
      <c r="D9452">
        <v>1</v>
      </c>
      <c r="E9452">
        <v>100000</v>
      </c>
      <c r="F9452">
        <v>12000000</v>
      </c>
      <c r="G9452">
        <v>6050000</v>
      </c>
      <c r="H9452">
        <v>3262180650.2728682</v>
      </c>
      <c r="I9452">
        <v>2.5095417473285185E-5</v>
      </c>
      <c r="J9452">
        <v>3.9959133538257229E-5</v>
      </c>
      <c r="K9452">
        <v>847.62792178933967</v>
      </c>
      <c r="L9452">
        <v>53820.341326824266</v>
      </c>
      <c r="M9452">
        <v>0</v>
      </c>
    </row>
    <row r="9453" spans="1:15" x14ac:dyDescent="0.15">
      <c r="A9453">
        <v>474</v>
      </c>
      <c r="B9453" t="s">
        <v>209</v>
      </c>
      <c r="C9453" t="s">
        <v>464</v>
      </c>
      <c r="D9453">
        <v>2</v>
      </c>
      <c r="E9453">
        <v>100000</v>
      </c>
      <c r="F9453">
        <v>6050000</v>
      </c>
      <c r="G9453">
        <v>3075000</v>
      </c>
      <c r="H9453">
        <v>-97633.925934827857</v>
      </c>
      <c r="I9453">
        <v>-1.5864422398131971E-5</v>
      </c>
      <c r="J9453">
        <v>-1.0007063331599264E-6</v>
      </c>
      <c r="K9453">
        <v>-2.5368687576928072E-2</v>
      </c>
      <c r="L9453">
        <v>-103.17508702227083</v>
      </c>
      <c r="M9453">
        <v>0</v>
      </c>
    </row>
    <row r="9454" spans="1:15" x14ac:dyDescent="0.15">
      <c r="A9454">
        <v>474</v>
      </c>
      <c r="B9454" t="s">
        <v>209</v>
      </c>
      <c r="C9454" t="s">
        <v>464</v>
      </c>
      <c r="D9454">
        <v>3</v>
      </c>
      <c r="E9454">
        <v>3075000</v>
      </c>
      <c r="F9454">
        <v>6050000</v>
      </c>
      <c r="G9454">
        <v>4562500</v>
      </c>
      <c r="H9454">
        <v>-375942.67011235555</v>
      </c>
      <c r="I9454">
        <v>-1.2019489042584048E-5</v>
      </c>
      <c r="J9454">
        <v>2.8442270223879964E-6</v>
      </c>
      <c r="K9454">
        <v>-9.7682972937938511E-2</v>
      </c>
      <c r="L9454">
        <v>-108.23983934492834</v>
      </c>
      <c r="M9454">
        <v>0</v>
      </c>
    </row>
    <row r="9455" spans="1:15" x14ac:dyDescent="0.15">
      <c r="A9455">
        <v>474</v>
      </c>
      <c r="B9455" t="s">
        <v>209</v>
      </c>
      <c r="C9455" t="s">
        <v>464</v>
      </c>
      <c r="D9455">
        <v>4</v>
      </c>
      <c r="E9455">
        <v>4562500</v>
      </c>
      <c r="F9455">
        <v>6050000</v>
      </c>
      <c r="G9455">
        <v>5306250</v>
      </c>
      <c r="H9455">
        <v>-9284056.585279515</v>
      </c>
      <c r="I9455">
        <v>-7.2509052886718954E-6</v>
      </c>
      <c r="J9455">
        <v>7.6128107763001498E-6</v>
      </c>
      <c r="K9455">
        <v>-2.4123206017106575</v>
      </c>
      <c r="L9455">
        <v>-274.96455284390134</v>
      </c>
      <c r="M9455">
        <v>0</v>
      </c>
    </row>
    <row r="9456" spans="1:15" x14ac:dyDescent="0.15">
      <c r="A9456">
        <v>474</v>
      </c>
      <c r="B9456" t="s">
        <v>209</v>
      </c>
      <c r="C9456" t="s">
        <v>464</v>
      </c>
      <c r="D9456">
        <v>5</v>
      </c>
      <c r="E9456">
        <v>5306250</v>
      </c>
      <c r="F9456">
        <v>6050000</v>
      </c>
      <c r="G9456">
        <v>5678125</v>
      </c>
      <c r="H9456">
        <v>-57764402.8943903</v>
      </c>
      <c r="I9456">
        <v>-1.7735079201773289E-6</v>
      </c>
      <c r="J9456">
        <v>1.3090208144794716E-5</v>
      </c>
      <c r="K9456">
        <v>-15.009199682022096</v>
      </c>
      <c r="L9456">
        <v>-1117.3147455258611</v>
      </c>
      <c r="M9456">
        <v>0</v>
      </c>
    </row>
    <row r="9457" spans="1:15" x14ac:dyDescent="0.15">
      <c r="A9457">
        <v>474</v>
      </c>
      <c r="B9457" t="s">
        <v>209</v>
      </c>
      <c r="C9457" t="s">
        <v>464</v>
      </c>
      <c r="D9457">
        <v>6</v>
      </c>
      <c r="E9457">
        <v>5678125</v>
      </c>
      <c r="F9457">
        <v>6050000</v>
      </c>
      <c r="G9457">
        <v>5864062.5</v>
      </c>
      <c r="H9457">
        <v>672827457.52999496</v>
      </c>
      <c r="I9457">
        <v>7.3807189385202775E-6</v>
      </c>
      <c r="J9457">
        <v>2.2244435003492323E-5</v>
      </c>
      <c r="K9457">
        <v>174.82396001007822</v>
      </c>
      <c r="L9457">
        <v>11373.742947487257</v>
      </c>
      <c r="M9457">
        <v>0</v>
      </c>
    </row>
    <row r="9458" spans="1:15" x14ac:dyDescent="0.15">
      <c r="A9458">
        <v>474</v>
      </c>
      <c r="B9458" t="s">
        <v>209</v>
      </c>
      <c r="C9458" t="s">
        <v>464</v>
      </c>
      <c r="D9458">
        <v>7</v>
      </c>
      <c r="E9458">
        <v>5678125</v>
      </c>
      <c r="F9458">
        <v>5864062.5</v>
      </c>
      <c r="G9458">
        <v>5771093.75</v>
      </c>
      <c r="H9458">
        <v>102112550.41816838</v>
      </c>
      <c r="I9458">
        <v>1.7663930345994254E-6</v>
      </c>
      <c r="J9458">
        <v>1.6630109099571471E-5</v>
      </c>
      <c r="K9458">
        <v>26.532389888439006</v>
      </c>
      <c r="L9458">
        <v>1669.3795117809061</v>
      </c>
      <c r="M9458">
        <v>0</v>
      </c>
    </row>
    <row r="9459" spans="1:15" x14ac:dyDescent="0.15">
      <c r="A9459">
        <v>474</v>
      </c>
      <c r="B9459" t="s">
        <v>209</v>
      </c>
      <c r="C9459" t="s">
        <v>464</v>
      </c>
      <c r="D9459">
        <v>8</v>
      </c>
      <c r="E9459">
        <v>5678125</v>
      </c>
      <c r="F9459">
        <v>5771093.75</v>
      </c>
      <c r="G9459">
        <v>5724609.375</v>
      </c>
      <c r="H9459">
        <v>-20058859.206094481</v>
      </c>
      <c r="I9459">
        <v>-4.7727243565197876E-7</v>
      </c>
      <c r="J9459">
        <v>1.4386443629320066E-5</v>
      </c>
      <c r="K9459">
        <v>-5.2119888397059322</v>
      </c>
      <c r="L9459">
        <v>-450.39699466122056</v>
      </c>
      <c r="M9459">
        <v>0</v>
      </c>
    </row>
    <row r="9460" spans="1:15" x14ac:dyDescent="0.15">
      <c r="A9460">
        <v>474</v>
      </c>
      <c r="B9460" t="s">
        <v>209</v>
      </c>
      <c r="C9460" t="s">
        <v>464</v>
      </c>
      <c r="D9460">
        <v>9</v>
      </c>
      <c r="E9460">
        <v>5724609.375</v>
      </c>
      <c r="F9460">
        <v>5771093.75</v>
      </c>
      <c r="G9460">
        <v>5747851.5625</v>
      </c>
      <c r="H9460">
        <v>30011057.933533382</v>
      </c>
      <c r="I9460">
        <v>6.0346081700406478E-7</v>
      </c>
      <c r="J9460">
        <v>1.546717688197611E-5</v>
      </c>
      <c r="K9460">
        <v>7.7979159936383571</v>
      </c>
      <c r="L9460">
        <v>422.12653036015803</v>
      </c>
      <c r="M9460">
        <v>0</v>
      </c>
    </row>
    <row r="9461" spans="1:15" x14ac:dyDescent="0.15">
      <c r="A9461">
        <v>474</v>
      </c>
      <c r="B9461" t="s">
        <v>209</v>
      </c>
      <c r="C9461" t="s">
        <v>464</v>
      </c>
      <c r="D9461">
        <v>10</v>
      </c>
      <c r="E9461">
        <v>5724609.375</v>
      </c>
      <c r="F9461">
        <v>5747851.5625</v>
      </c>
      <c r="G9461">
        <v>5736230.46875</v>
      </c>
      <c r="H9461">
        <v>2440614.2733268603</v>
      </c>
      <c r="I9461">
        <v>5.3250663780687662E-8</v>
      </c>
      <c r="J9461">
        <v>1.4916966728752733E-5</v>
      </c>
      <c r="K9461">
        <v>0.63415642055764287</v>
      </c>
      <c r="L9461">
        <v>-57.452646182490255</v>
      </c>
      <c r="M9461">
        <v>0</v>
      </c>
    </row>
    <row r="9462" spans="1:15" x14ac:dyDescent="0.15">
      <c r="A9462">
        <v>474</v>
      </c>
      <c r="B9462" t="s">
        <v>209</v>
      </c>
      <c r="C9462" t="s">
        <v>464</v>
      </c>
      <c r="D9462">
        <v>11</v>
      </c>
      <c r="E9462">
        <v>5736230.46875</v>
      </c>
      <c r="F9462">
        <v>5747851.5625</v>
      </c>
      <c r="G9462">
        <v>5742041.015625</v>
      </c>
      <c r="H9462">
        <v>15567327.410186572</v>
      </c>
      <c r="I9462">
        <v>3.2587683555012043E-7</v>
      </c>
      <c r="J9462">
        <v>1.5189592900522166E-5</v>
      </c>
      <c r="K9462">
        <v>4.0449327597498117</v>
      </c>
      <c r="L9462">
        <v>171.11139345444272</v>
      </c>
      <c r="M9462">
        <v>0</v>
      </c>
    </row>
    <row r="9463" spans="1:15" x14ac:dyDescent="0.15">
      <c r="A9463">
        <v>474</v>
      </c>
      <c r="B9463" t="s">
        <v>209</v>
      </c>
      <c r="C9463" t="s">
        <v>464</v>
      </c>
      <c r="D9463">
        <v>12</v>
      </c>
      <c r="E9463">
        <v>5736230.46875</v>
      </c>
      <c r="F9463">
        <v>5742041.015625</v>
      </c>
      <c r="G9463">
        <v>5739135.7421875</v>
      </c>
      <c r="H9463">
        <v>8843293.2384902686</v>
      </c>
      <c r="I9463">
        <v>1.8896414857226497E-7</v>
      </c>
      <c r="J9463">
        <v>1.505268021354431E-5</v>
      </c>
      <c r="K9463">
        <v>2.2977949638957704</v>
      </c>
      <c r="L9463">
        <v>54.087542719796403</v>
      </c>
      <c r="M9463">
        <v>0</v>
      </c>
    </row>
    <row r="9464" spans="1:15" x14ac:dyDescent="0.15">
      <c r="A9464">
        <v>474</v>
      </c>
      <c r="B9464" t="s">
        <v>209</v>
      </c>
      <c r="C9464" t="s">
        <v>464</v>
      </c>
      <c r="D9464">
        <v>13</v>
      </c>
      <c r="E9464">
        <v>5736230.46875</v>
      </c>
      <c r="F9464">
        <v>5739135.7421875</v>
      </c>
      <c r="G9464">
        <v>5737683.10546875</v>
      </c>
      <c r="H9464">
        <v>5601808.8630421376</v>
      </c>
      <c r="I9464">
        <v>1.2095041436613687E-7</v>
      </c>
      <c r="J9464">
        <v>1.4984666479338182E-5</v>
      </c>
      <c r="K9464">
        <v>1.4555446536795376</v>
      </c>
      <c r="L9464">
        <v>-2.3681029420587341</v>
      </c>
      <c r="M9464">
        <v>0</v>
      </c>
    </row>
    <row r="9465" spans="1:15" x14ac:dyDescent="0.15">
      <c r="A9465">
        <v>474</v>
      </c>
      <c r="B9465" t="s">
        <v>209</v>
      </c>
      <c r="C9465" t="s">
        <v>464</v>
      </c>
      <c r="D9465">
        <v>14</v>
      </c>
      <c r="E9465">
        <v>5737683.10546875</v>
      </c>
      <c r="F9465">
        <v>5739135.7421875</v>
      </c>
      <c r="G9465">
        <v>5738409.423828125</v>
      </c>
      <c r="H9465">
        <v>7212434.7913996102</v>
      </c>
      <c r="I9465">
        <v>1.5491735086677012E-7</v>
      </c>
      <c r="J9465">
        <v>1.5018633415838815E-5</v>
      </c>
      <c r="K9465">
        <v>1.8740412529771504</v>
      </c>
      <c r="L9465">
        <v>25.687002420056579</v>
      </c>
      <c r="M9465">
        <v>0</v>
      </c>
    </row>
    <row r="9466" spans="1:15" x14ac:dyDescent="0.15">
      <c r="A9466">
        <v>474</v>
      </c>
      <c r="B9466" t="s">
        <v>209</v>
      </c>
      <c r="C9466" t="s">
        <v>464</v>
      </c>
      <c r="D9466">
        <v>15</v>
      </c>
      <c r="E9466">
        <v>5737683.10546875</v>
      </c>
      <c r="F9466">
        <v>5738409.423828125</v>
      </c>
      <c r="G9466">
        <v>5738046.2646484375</v>
      </c>
      <c r="H9466">
        <v>6404683.2360556247</v>
      </c>
      <c r="I9466">
        <v>1.3792568022399529E-7</v>
      </c>
      <c r="J9466">
        <v>1.500164174519604E-5</v>
      </c>
      <c r="K9466">
        <v>1.6641593225815854</v>
      </c>
      <c r="L9466">
        <v>11.6178389064981</v>
      </c>
      <c r="M9466">
        <v>0</v>
      </c>
    </row>
    <row r="9467" spans="1:15" x14ac:dyDescent="0.15">
      <c r="A9467">
        <v>474</v>
      </c>
      <c r="B9467" t="s">
        <v>209</v>
      </c>
      <c r="C9467" t="s">
        <v>464</v>
      </c>
      <c r="D9467">
        <v>16</v>
      </c>
      <c r="E9467">
        <v>5737683.10546875</v>
      </c>
      <c r="F9467">
        <v>5738046.2646484375</v>
      </c>
      <c r="G9467">
        <v>5737864.6850585938</v>
      </c>
      <c r="H9467">
        <v>6002655.6029622918</v>
      </c>
      <c r="I9467">
        <v>1.2943639006004199E-7</v>
      </c>
      <c r="J9467">
        <v>1.4993152455032087E-5</v>
      </c>
      <c r="K9467">
        <v>1.559698569584266</v>
      </c>
      <c r="L9467">
        <v>4.6147989267368734</v>
      </c>
      <c r="M9467">
        <v>0</v>
      </c>
    </row>
    <row r="9468" spans="1:15" x14ac:dyDescent="0.15">
      <c r="A9468">
        <v>474</v>
      </c>
      <c r="B9468" t="s">
        <v>209</v>
      </c>
      <c r="C9468" t="s">
        <v>464</v>
      </c>
      <c r="D9468">
        <v>17</v>
      </c>
      <c r="E9468">
        <v>5737683.10546875</v>
      </c>
      <c r="F9468">
        <v>5737864.6850585938</v>
      </c>
      <c r="G9468">
        <v>5737773.8952636719</v>
      </c>
      <c r="H9468">
        <v>5802112.4919588529</v>
      </c>
      <c r="I9468">
        <v>1.2519357672648457E-7</v>
      </c>
      <c r="J9468">
        <v>1.498890964169853E-5</v>
      </c>
      <c r="K9468">
        <v>1.5075904987468047</v>
      </c>
      <c r="L9468">
        <v>1.1213163479357422</v>
      </c>
      <c r="M9468">
        <v>0</v>
      </c>
    </row>
    <row r="9469" spans="1:15" x14ac:dyDescent="0.15">
      <c r="A9469">
        <v>474</v>
      </c>
      <c r="B9469" t="s">
        <v>209</v>
      </c>
      <c r="C9469" t="s">
        <v>464</v>
      </c>
      <c r="D9469">
        <v>18</v>
      </c>
      <c r="E9469">
        <v>5737683.10546875</v>
      </c>
      <c r="F9469">
        <v>5737773.8952636719</v>
      </c>
      <c r="G9469">
        <v>5737728.5003662109</v>
      </c>
      <c r="H9469">
        <v>5701884.4128326923</v>
      </c>
      <c r="I9469">
        <v>1.2307105788031041E-7</v>
      </c>
      <c r="J9469">
        <v>1.4986787122852356E-5</v>
      </c>
      <c r="K9469">
        <v>1.4815477600016225</v>
      </c>
      <c r="L9469">
        <v>-0.62470867227738158</v>
      </c>
      <c r="M9469">
        <v>0</v>
      </c>
    </row>
    <row r="9470" spans="1:15" x14ac:dyDescent="0.15">
      <c r="A9470">
        <v>474</v>
      </c>
      <c r="B9470" t="s">
        <v>209</v>
      </c>
      <c r="C9470" t="s">
        <v>465</v>
      </c>
      <c r="D9470">
        <v>18</v>
      </c>
      <c r="E9470">
        <v>5737683.10546875</v>
      </c>
      <c r="F9470">
        <v>5737773.8952636719</v>
      </c>
      <c r="G9470">
        <v>5737728.5003662109</v>
      </c>
      <c r="H9470">
        <v>5701884.4128326923</v>
      </c>
      <c r="I9470">
        <v>1.2307105788031041E-7</v>
      </c>
      <c r="J9470">
        <v>1.4986787122852356E-5</v>
      </c>
      <c r="K9470">
        <v>1.4815477600016225</v>
      </c>
      <c r="L9470">
        <v>-0.62470867227738158</v>
      </c>
      <c r="M9470">
        <v>0</v>
      </c>
      <c r="N9470" t="s">
        <v>466</v>
      </c>
      <c r="O9470" t="s">
        <v>467</v>
      </c>
    </row>
    <row r="9471" spans="1:15" x14ac:dyDescent="0.15">
      <c r="A9471">
        <v>475</v>
      </c>
      <c r="B9471" t="s">
        <v>210</v>
      </c>
      <c r="C9471" t="s">
        <v>461</v>
      </c>
      <c r="D9471">
        <v>0</v>
      </c>
      <c r="E9471">
        <v>100000</v>
      </c>
      <c r="F9471">
        <v>12000000</v>
      </c>
      <c r="G9471">
        <v>100000</v>
      </c>
      <c r="H9471">
        <v>-23334.422727696783</v>
      </c>
      <c r="I9471">
        <v>-2.3216427107217936E-5</v>
      </c>
      <c r="J9471">
        <v>-8.3527110422458908E-6</v>
      </c>
      <c r="K9471">
        <v>-5.965302256368263E-3</v>
      </c>
      <c r="L9471">
        <v>-123.33442272769679</v>
      </c>
      <c r="M9471">
        <v>0</v>
      </c>
      <c r="O9471" t="s">
        <v>462</v>
      </c>
    </row>
    <row r="9472" spans="1:15" x14ac:dyDescent="0.15">
      <c r="A9472">
        <v>475</v>
      </c>
      <c r="B9472" t="s">
        <v>210</v>
      </c>
      <c r="C9472" t="s">
        <v>461</v>
      </c>
      <c r="D9472">
        <v>0</v>
      </c>
      <c r="E9472">
        <v>100000</v>
      </c>
      <c r="F9472">
        <v>12000000</v>
      </c>
      <c r="G9472">
        <v>12000000</v>
      </c>
      <c r="H9472">
        <v>2.8321256793179167E+18</v>
      </c>
      <c r="I9472">
        <v>536.87090713628402</v>
      </c>
      <c r="J9472">
        <v>536.87092200000006</v>
      </c>
      <c r="K9472">
        <v>724015584285.3042</v>
      </c>
      <c r="L9472">
        <v>23601047327549.305</v>
      </c>
      <c r="M9472">
        <v>5</v>
      </c>
      <c r="O9472" t="s">
        <v>463</v>
      </c>
    </row>
    <row r="9473" spans="1:13" x14ac:dyDescent="0.15">
      <c r="A9473">
        <v>475</v>
      </c>
      <c r="B9473" t="s">
        <v>210</v>
      </c>
      <c r="C9473" t="s">
        <v>464</v>
      </c>
      <c r="D9473">
        <v>1</v>
      </c>
      <c r="E9473">
        <v>100000</v>
      </c>
      <c r="F9473">
        <v>12000000</v>
      </c>
      <c r="G9473">
        <v>6050000</v>
      </c>
      <c r="H9473">
        <v>1367713960.4388301</v>
      </c>
      <c r="I9473">
        <v>1.2935541775109471E-5</v>
      </c>
      <c r="J9473">
        <v>2.7799257840081516E-5</v>
      </c>
      <c r="K9473">
        <v>349.64769728749326</v>
      </c>
      <c r="L9473">
        <v>22506.842321302978</v>
      </c>
      <c r="M9473">
        <v>0</v>
      </c>
    </row>
    <row r="9474" spans="1:13" x14ac:dyDescent="0.15">
      <c r="A9474">
        <v>475</v>
      </c>
      <c r="B9474" t="s">
        <v>210</v>
      </c>
      <c r="C9474" t="s">
        <v>464</v>
      </c>
      <c r="D9474">
        <v>2</v>
      </c>
      <c r="E9474">
        <v>100000</v>
      </c>
      <c r="F9474">
        <v>6050000</v>
      </c>
      <c r="G9474">
        <v>3075000</v>
      </c>
      <c r="H9474">
        <v>-90859.316176731969</v>
      </c>
      <c r="I9474">
        <v>-1.613417273248041E-5</v>
      </c>
      <c r="J9474">
        <v>-1.270456667508364E-6</v>
      </c>
      <c r="K9474">
        <v>-2.3227627703761709E-2</v>
      </c>
      <c r="L9474">
        <v>-102.95477450981242</v>
      </c>
      <c r="M9474">
        <v>0</v>
      </c>
    </row>
    <row r="9475" spans="1:13" x14ac:dyDescent="0.15">
      <c r="A9475">
        <v>475</v>
      </c>
      <c r="B9475" t="s">
        <v>210</v>
      </c>
      <c r="C9475" t="s">
        <v>464</v>
      </c>
      <c r="D9475">
        <v>3</v>
      </c>
      <c r="E9475">
        <v>3075000</v>
      </c>
      <c r="F9475">
        <v>6050000</v>
      </c>
      <c r="G9475">
        <v>4562500</v>
      </c>
      <c r="H9475">
        <v>-321457.05811876018</v>
      </c>
      <c r="I9475">
        <v>-1.2371232503258942E-5</v>
      </c>
      <c r="J9475">
        <v>2.4924835617131037E-6</v>
      </c>
      <c r="K9475">
        <v>-8.2178528112686638E-2</v>
      </c>
      <c r="L9475">
        <v>-107.04563415054817</v>
      </c>
      <c r="M9475">
        <v>0</v>
      </c>
    </row>
    <row r="9476" spans="1:13" x14ac:dyDescent="0.15">
      <c r="A9476">
        <v>475</v>
      </c>
      <c r="B9476" t="s">
        <v>210</v>
      </c>
      <c r="C9476" t="s">
        <v>464</v>
      </c>
      <c r="D9476">
        <v>4</v>
      </c>
      <c r="E9476">
        <v>4562500</v>
      </c>
      <c r="F9476">
        <v>6050000</v>
      </c>
      <c r="G9476">
        <v>5306250</v>
      </c>
      <c r="H9476">
        <v>-3692104.9554667887</v>
      </c>
      <c r="I9476">
        <v>-8.3717408176884828E-6</v>
      </c>
      <c r="J9476">
        <v>6.4919752472835633E-6</v>
      </c>
      <c r="K9476">
        <v>-0.94386401920508989</v>
      </c>
      <c r="L9476">
        <v>-169.58030540337882</v>
      </c>
      <c r="M9476">
        <v>0</v>
      </c>
    </row>
    <row r="9477" spans="1:13" x14ac:dyDescent="0.15">
      <c r="A9477">
        <v>475</v>
      </c>
      <c r="B9477" t="s">
        <v>210</v>
      </c>
      <c r="C9477" t="s">
        <v>464</v>
      </c>
      <c r="D9477">
        <v>5</v>
      </c>
      <c r="E9477">
        <v>5306250</v>
      </c>
      <c r="F9477">
        <v>6050000</v>
      </c>
      <c r="G9477">
        <v>5678125</v>
      </c>
      <c r="H9477">
        <v>-66867531.649120733</v>
      </c>
      <c r="I9477">
        <v>-3.8068354681654739E-6</v>
      </c>
      <c r="J9477">
        <v>1.1056880596806571E-5</v>
      </c>
      <c r="K9477">
        <v>-17.094274929322324</v>
      </c>
      <c r="L9477">
        <v>-1277.6340191369638</v>
      </c>
      <c r="M9477">
        <v>0</v>
      </c>
    </row>
    <row r="9478" spans="1:13" x14ac:dyDescent="0.15">
      <c r="A9478">
        <v>475</v>
      </c>
      <c r="B9478" t="s">
        <v>210</v>
      </c>
      <c r="C9478" t="s">
        <v>464</v>
      </c>
      <c r="D9478">
        <v>6</v>
      </c>
      <c r="E9478">
        <v>5678125</v>
      </c>
      <c r="F9478">
        <v>6050000</v>
      </c>
      <c r="G9478">
        <v>5864062.5</v>
      </c>
      <c r="H9478">
        <v>34638287.490685306</v>
      </c>
      <c r="I9478">
        <v>6.8824995747195605E-7</v>
      </c>
      <c r="J9478">
        <v>1.5551966022444001E-5</v>
      </c>
      <c r="K9478">
        <v>8.8550660513945694</v>
      </c>
      <c r="L9478">
        <v>490.68755646252589</v>
      </c>
      <c r="M9478">
        <v>0</v>
      </c>
    </row>
    <row r="9479" spans="1:13" x14ac:dyDescent="0.15">
      <c r="A9479">
        <v>475</v>
      </c>
      <c r="B9479" t="s">
        <v>210</v>
      </c>
      <c r="C9479" t="s">
        <v>464</v>
      </c>
      <c r="D9479">
        <v>7</v>
      </c>
      <c r="E9479">
        <v>5678125</v>
      </c>
      <c r="F9479">
        <v>5864062.5</v>
      </c>
      <c r="G9479">
        <v>5771093.75</v>
      </c>
      <c r="H9479">
        <v>-64474567.28124512</v>
      </c>
      <c r="I9479">
        <v>-2.1810363420310555E-6</v>
      </c>
      <c r="J9479">
        <v>1.268267972294099E-5</v>
      </c>
      <c r="K9479">
        <v>-16.482528244620593</v>
      </c>
      <c r="L9479">
        <v>-1217.1984042235515</v>
      </c>
      <c r="M9479">
        <v>0</v>
      </c>
    </row>
    <row r="9480" spans="1:13" x14ac:dyDescent="0.15">
      <c r="A9480">
        <v>475</v>
      </c>
      <c r="B9480" t="s">
        <v>210</v>
      </c>
      <c r="C9480" t="s">
        <v>464</v>
      </c>
      <c r="D9480">
        <v>8</v>
      </c>
      <c r="E9480">
        <v>5771093.75</v>
      </c>
      <c r="F9480">
        <v>5864062.5</v>
      </c>
      <c r="G9480">
        <v>5817578.125</v>
      </c>
      <c r="H9480">
        <v>-46145630.24779062</v>
      </c>
      <c r="I9480">
        <v>-1.2731447059723934E-6</v>
      </c>
      <c r="J9480">
        <v>1.3590571358999652E-5</v>
      </c>
      <c r="K9480">
        <v>-11.796847749395841</v>
      </c>
      <c r="L9480">
        <v>-893.21032320112795</v>
      </c>
      <c r="M9480">
        <v>0</v>
      </c>
    </row>
    <row r="9481" spans="1:13" x14ac:dyDescent="0.15">
      <c r="A9481">
        <v>475</v>
      </c>
      <c r="B9481" t="s">
        <v>210</v>
      </c>
      <c r="C9481" t="s">
        <v>464</v>
      </c>
      <c r="D9481">
        <v>9</v>
      </c>
      <c r="E9481">
        <v>5817578.125</v>
      </c>
      <c r="F9481">
        <v>5864062.5</v>
      </c>
      <c r="G9481">
        <v>5840820.3125</v>
      </c>
      <c r="H9481">
        <v>-16852478.145494573</v>
      </c>
      <c r="I9481">
        <v>-3.9543321884178861E-7</v>
      </c>
      <c r="J9481">
        <v>1.4468282846130257E-5</v>
      </c>
      <c r="K9481">
        <v>-4.3082328232354952</v>
      </c>
      <c r="L9481">
        <v>-388.52930314306042</v>
      </c>
      <c r="M9481">
        <v>0</v>
      </c>
    </row>
    <row r="9482" spans="1:13" x14ac:dyDescent="0.15">
      <c r="A9482">
        <v>475</v>
      </c>
      <c r="B9482" t="s">
        <v>210</v>
      </c>
      <c r="C9482" t="s">
        <v>464</v>
      </c>
      <c r="D9482">
        <v>10</v>
      </c>
      <c r="E9482">
        <v>5840820.3125</v>
      </c>
      <c r="F9482">
        <v>5864062.5</v>
      </c>
      <c r="G9482">
        <v>5852441.40625</v>
      </c>
      <c r="H9482">
        <v>6337589.598009686</v>
      </c>
      <c r="I9482">
        <v>1.3651042093402957E-7</v>
      </c>
      <c r="J9482">
        <v>1.5000226485906075E-5</v>
      </c>
      <c r="K9482">
        <v>1.6201659655402501</v>
      </c>
      <c r="L9482">
        <v>8.2896719178013729</v>
      </c>
      <c r="M9482">
        <v>0</v>
      </c>
    </row>
    <row r="9483" spans="1:13" x14ac:dyDescent="0.15">
      <c r="A9483">
        <v>475</v>
      </c>
      <c r="B9483" t="s">
        <v>210</v>
      </c>
      <c r="C9483" t="s">
        <v>464</v>
      </c>
      <c r="D9483">
        <v>11</v>
      </c>
      <c r="E9483">
        <v>5840820.3125</v>
      </c>
      <c r="F9483">
        <v>5852441.40625</v>
      </c>
      <c r="G9483">
        <v>5846630.859375</v>
      </c>
      <c r="H9483">
        <v>-5868817.5308788689</v>
      </c>
      <c r="I9483">
        <v>-1.3185381080041428E-7</v>
      </c>
      <c r="J9483">
        <v>1.4731862254171631E-5</v>
      </c>
      <c r="K9483">
        <v>-1.5003272576188953</v>
      </c>
      <c r="L9483">
        <v>-200.37947789141319</v>
      </c>
      <c r="M9483">
        <v>0</v>
      </c>
    </row>
    <row r="9484" spans="1:13" x14ac:dyDescent="0.15">
      <c r="A9484">
        <v>475</v>
      </c>
      <c r="B9484" t="s">
        <v>210</v>
      </c>
      <c r="C9484" t="s">
        <v>464</v>
      </c>
      <c r="D9484">
        <v>12</v>
      </c>
      <c r="E9484">
        <v>5846630.859375</v>
      </c>
      <c r="F9484">
        <v>5852441.40625</v>
      </c>
      <c r="G9484">
        <v>5849536.1328125</v>
      </c>
      <c r="H9484">
        <v>77930.653836582933</v>
      </c>
      <c r="I9484">
        <v>1.7140846683007087E-9</v>
      </c>
      <c r="J9484">
        <v>1.4865430149640346E-5</v>
      </c>
      <c r="K9484">
        <v>1.9922494359366914E-2</v>
      </c>
      <c r="L9484">
        <v>-98.667746432072846</v>
      </c>
      <c r="M9484">
        <v>0</v>
      </c>
    </row>
    <row r="9485" spans="1:13" x14ac:dyDescent="0.15">
      <c r="A9485">
        <v>475</v>
      </c>
      <c r="B9485" t="s">
        <v>210</v>
      </c>
      <c r="C9485" t="s">
        <v>464</v>
      </c>
      <c r="D9485">
        <v>13</v>
      </c>
      <c r="E9485">
        <v>5849536.1328125</v>
      </c>
      <c r="F9485">
        <v>5852441.40625</v>
      </c>
      <c r="G9485">
        <v>5850988.76953125</v>
      </c>
      <c r="H9485">
        <v>3168261.0496649751</v>
      </c>
      <c r="I9485">
        <v>6.8958376698608517E-8</v>
      </c>
      <c r="J9485">
        <v>1.4932674441670654E-5</v>
      </c>
      <c r="K9485">
        <v>0.80994653302038822</v>
      </c>
      <c r="L9485">
        <v>-45.850843772533864</v>
      </c>
      <c r="M9485">
        <v>0</v>
      </c>
    </row>
    <row r="9486" spans="1:13" x14ac:dyDescent="0.15">
      <c r="A9486">
        <v>475</v>
      </c>
      <c r="B9486" t="s">
        <v>210</v>
      </c>
      <c r="C9486" t="s">
        <v>464</v>
      </c>
      <c r="D9486">
        <v>14</v>
      </c>
      <c r="E9486">
        <v>5850988.76953125</v>
      </c>
      <c r="F9486">
        <v>5852441.40625</v>
      </c>
      <c r="G9486">
        <v>5851715.087890625</v>
      </c>
      <c r="H9486">
        <v>4743027.6115726214</v>
      </c>
      <c r="I9486">
        <v>1.0269642849266575E-7</v>
      </c>
      <c r="J9486">
        <v>1.4966412493464711E-5</v>
      </c>
      <c r="K9486">
        <v>1.2125259597593587</v>
      </c>
      <c r="L9486">
        <v>-18.946368024859762</v>
      </c>
      <c r="M9486">
        <v>0</v>
      </c>
    </row>
    <row r="9487" spans="1:13" x14ac:dyDescent="0.15">
      <c r="A9487">
        <v>475</v>
      </c>
      <c r="B9487" t="s">
        <v>210</v>
      </c>
      <c r="C9487" t="s">
        <v>464</v>
      </c>
      <c r="D9487">
        <v>15</v>
      </c>
      <c r="E9487">
        <v>5851715.087890625</v>
      </c>
      <c r="F9487">
        <v>5852441.40625</v>
      </c>
      <c r="G9487">
        <v>5852078.2470703125</v>
      </c>
      <c r="H9487">
        <v>5537855.7066882756</v>
      </c>
      <c r="I9487">
        <v>1.1959450953734327E-7</v>
      </c>
      <c r="J9487">
        <v>1.4983310574509388E-5</v>
      </c>
      <c r="K9487">
        <v>1.4157188942728194</v>
      </c>
      <c r="L9487">
        <v>-5.3694179591556912</v>
      </c>
      <c r="M9487">
        <v>0</v>
      </c>
    </row>
    <row r="9488" spans="1:13" x14ac:dyDescent="0.15">
      <c r="A9488">
        <v>475</v>
      </c>
      <c r="B9488" t="s">
        <v>210</v>
      </c>
      <c r="C9488" t="s">
        <v>464</v>
      </c>
      <c r="D9488">
        <v>16</v>
      </c>
      <c r="E9488">
        <v>5852078.2470703125</v>
      </c>
      <c r="F9488">
        <v>5852441.40625</v>
      </c>
      <c r="G9488">
        <v>5852259.8266601563</v>
      </c>
      <c r="H9488">
        <v>5937136.5317090945</v>
      </c>
      <c r="I9488">
        <v>1.2805082370138193E-7</v>
      </c>
      <c r="J9488">
        <v>1.4991766888673427E-5</v>
      </c>
      <c r="K9488">
        <v>1.5177925917547013</v>
      </c>
      <c r="L9488">
        <v>1.4503235940120045</v>
      </c>
      <c r="M9488">
        <v>0</v>
      </c>
    </row>
    <row r="9489" spans="1:15" x14ac:dyDescent="0.15">
      <c r="A9489">
        <v>475</v>
      </c>
      <c r="B9489" t="s">
        <v>210</v>
      </c>
      <c r="C9489" t="s">
        <v>464</v>
      </c>
      <c r="D9489">
        <v>17</v>
      </c>
      <c r="E9489">
        <v>5852078.2470703125</v>
      </c>
      <c r="F9489">
        <v>5852259.8266601563</v>
      </c>
      <c r="G9489">
        <v>5852169.0368652344</v>
      </c>
      <c r="H9489">
        <v>5737266.3369329767</v>
      </c>
      <c r="I9489">
        <v>1.2382049186402812E-7</v>
      </c>
      <c r="J9489">
        <v>1.4987536556836073E-5</v>
      </c>
      <c r="K9489">
        <v>1.4666970005848561</v>
      </c>
      <c r="L9489">
        <v>-1.963420728424589</v>
      </c>
      <c r="M9489">
        <v>0</v>
      </c>
    </row>
    <row r="9490" spans="1:15" x14ac:dyDescent="0.15">
      <c r="A9490">
        <v>475</v>
      </c>
      <c r="B9490" t="s">
        <v>210</v>
      </c>
      <c r="C9490" t="s">
        <v>464</v>
      </c>
      <c r="D9490">
        <v>18</v>
      </c>
      <c r="E9490">
        <v>5852169.0368652344</v>
      </c>
      <c r="F9490">
        <v>5852259.8266601563</v>
      </c>
      <c r="G9490">
        <v>5852214.4317626953</v>
      </c>
      <c r="H9490">
        <v>5837199.5148178861</v>
      </c>
      <c r="I9490">
        <v>1.2593629031516748E-7</v>
      </c>
      <c r="J9490">
        <v>1.4989652355287213E-5</v>
      </c>
      <c r="K9490">
        <v>1.4922443054605548</v>
      </c>
      <c r="L9490">
        <v>-0.25656812681565982</v>
      </c>
      <c r="M9490">
        <v>0</v>
      </c>
    </row>
    <row r="9491" spans="1:15" x14ac:dyDescent="0.15">
      <c r="A9491">
        <v>475</v>
      </c>
      <c r="B9491" t="s">
        <v>210</v>
      </c>
      <c r="C9491" t="s">
        <v>465</v>
      </c>
      <c r="D9491">
        <v>18</v>
      </c>
      <c r="E9491">
        <v>5852169.0368652344</v>
      </c>
      <c r="F9491">
        <v>5852259.8266601563</v>
      </c>
      <c r="G9491">
        <v>5852214.4317626953</v>
      </c>
      <c r="H9491">
        <v>5837199.5148178861</v>
      </c>
      <c r="I9491">
        <v>1.2593629031516748E-7</v>
      </c>
      <c r="J9491">
        <v>1.4989652355287213E-5</v>
      </c>
      <c r="K9491">
        <v>1.4922443054605548</v>
      </c>
      <c r="L9491">
        <v>-0.25656812681565982</v>
      </c>
      <c r="M9491">
        <v>0</v>
      </c>
      <c r="N9491" t="s">
        <v>466</v>
      </c>
      <c r="O9491" t="s">
        <v>467</v>
      </c>
    </row>
    <row r="9492" spans="1:15" x14ac:dyDescent="0.15">
      <c r="A9492">
        <v>476</v>
      </c>
      <c r="B9492" t="s">
        <v>232</v>
      </c>
      <c r="C9492" t="s">
        <v>461</v>
      </c>
      <c r="D9492">
        <v>0</v>
      </c>
      <c r="E9492">
        <v>100000</v>
      </c>
      <c r="F9492">
        <v>12000000</v>
      </c>
      <c r="G9492">
        <v>100000</v>
      </c>
      <c r="H9492">
        <v>-55319.441712510386</v>
      </c>
      <c r="I9492">
        <v>-1.7898153584430371E-5</v>
      </c>
      <c r="J9492">
        <v>-4.5112053891696294E-6</v>
      </c>
      <c r="K9492">
        <v>-1.948463868434052E-2</v>
      </c>
      <c r="L9492">
        <v>-155.31944171251038</v>
      </c>
      <c r="M9492">
        <v>0</v>
      </c>
      <c r="O9492" t="s">
        <v>462</v>
      </c>
    </row>
    <row r="9493" spans="1:15" x14ac:dyDescent="0.15">
      <c r="A9493">
        <v>476</v>
      </c>
      <c r="B9493" t="s">
        <v>232</v>
      </c>
      <c r="C9493" t="s">
        <v>461</v>
      </c>
      <c r="D9493">
        <v>0</v>
      </c>
      <c r="E9493">
        <v>100000</v>
      </c>
      <c r="F9493">
        <v>12000000</v>
      </c>
      <c r="G9493">
        <v>12000000</v>
      </c>
      <c r="H9493">
        <v>2.7163853198713887E+18</v>
      </c>
      <c r="I9493">
        <v>536.87090861305182</v>
      </c>
      <c r="J9493">
        <v>536.87092200000006</v>
      </c>
      <c r="K9493">
        <v>956766461241.62244</v>
      </c>
      <c r="L9493">
        <v>22636544332161.574</v>
      </c>
      <c r="M9493">
        <v>5</v>
      </c>
      <c r="O9493" t="s">
        <v>463</v>
      </c>
    </row>
    <row r="9494" spans="1:15" x14ac:dyDescent="0.15">
      <c r="A9494">
        <v>476</v>
      </c>
      <c r="B9494" t="s">
        <v>232</v>
      </c>
      <c r="C9494" t="s">
        <v>464</v>
      </c>
      <c r="D9494">
        <v>1</v>
      </c>
      <c r="E9494">
        <v>100000</v>
      </c>
      <c r="F9494">
        <v>12000000</v>
      </c>
      <c r="G9494">
        <v>6050000</v>
      </c>
      <c r="H9494">
        <v>842631495535.07275</v>
      </c>
      <c r="I9494">
        <v>1.7595436709828946E-3</v>
      </c>
      <c r="J9494">
        <v>1.7729306191781554E-3</v>
      </c>
      <c r="K9494">
        <v>296792.04500781145</v>
      </c>
      <c r="L9494">
        <v>13927693.314629301</v>
      </c>
      <c r="M9494">
        <v>0</v>
      </c>
    </row>
    <row r="9495" spans="1:15" x14ac:dyDescent="0.15">
      <c r="A9495">
        <v>476</v>
      </c>
      <c r="B9495" t="s">
        <v>232</v>
      </c>
      <c r="C9495" t="s">
        <v>464</v>
      </c>
      <c r="D9495">
        <v>2</v>
      </c>
      <c r="E9495">
        <v>100000</v>
      </c>
      <c r="F9495">
        <v>6050000</v>
      </c>
      <c r="G9495">
        <v>3075000</v>
      </c>
      <c r="H9495">
        <v>-402949.72095653496</v>
      </c>
      <c r="I9495">
        <v>-1.1169174046293481E-5</v>
      </c>
      <c r="J9495">
        <v>2.2177741489672616E-6</v>
      </c>
      <c r="K9495">
        <v>-0.14192713226565978</v>
      </c>
      <c r="L9495">
        <v>-113.10405596606618</v>
      </c>
      <c r="M9495">
        <v>0</v>
      </c>
    </row>
    <row r="9496" spans="1:15" x14ac:dyDescent="0.15">
      <c r="A9496">
        <v>476</v>
      </c>
      <c r="B9496" t="s">
        <v>232</v>
      </c>
      <c r="C9496" t="s">
        <v>464</v>
      </c>
      <c r="D9496">
        <v>3</v>
      </c>
      <c r="E9496">
        <v>3075000</v>
      </c>
      <c r="F9496">
        <v>6050000</v>
      </c>
      <c r="G9496">
        <v>4562500</v>
      </c>
      <c r="H9496">
        <v>3857964.4167754026</v>
      </c>
      <c r="I9496">
        <v>1.1512687469729175E-7</v>
      </c>
      <c r="J9496">
        <v>1.3502075069958034E-5</v>
      </c>
      <c r="K9496">
        <v>1.3588539650954474</v>
      </c>
      <c r="L9496">
        <v>-15.441875796703505</v>
      </c>
      <c r="M9496">
        <v>0</v>
      </c>
    </row>
    <row r="9497" spans="1:15" x14ac:dyDescent="0.15">
      <c r="A9497">
        <v>476</v>
      </c>
      <c r="B9497" t="s">
        <v>232</v>
      </c>
      <c r="C9497" t="s">
        <v>464</v>
      </c>
      <c r="D9497">
        <v>4</v>
      </c>
      <c r="E9497">
        <v>4562500</v>
      </c>
      <c r="F9497">
        <v>6050000</v>
      </c>
      <c r="G9497">
        <v>5306250</v>
      </c>
      <c r="H9497">
        <v>24126387408.631638</v>
      </c>
      <c r="I9497">
        <v>1.1813834632767398E-4</v>
      </c>
      <c r="J9497">
        <v>1.3152529452293473E-4</v>
      </c>
      <c r="K9497">
        <v>8497.807043293049</v>
      </c>
      <c r="L9497">
        <v>454578.67907904147</v>
      </c>
      <c r="M9497">
        <v>0</v>
      </c>
    </row>
    <row r="9498" spans="1:15" x14ac:dyDescent="0.15">
      <c r="A9498">
        <v>476</v>
      </c>
      <c r="B9498" t="s">
        <v>232</v>
      </c>
      <c r="C9498" t="s">
        <v>464</v>
      </c>
      <c r="D9498">
        <v>5</v>
      </c>
      <c r="E9498">
        <v>4562500</v>
      </c>
      <c r="F9498">
        <v>5306250</v>
      </c>
      <c r="G9498">
        <v>4934375</v>
      </c>
      <c r="H9498">
        <v>2904882272.5362062</v>
      </c>
      <c r="I9498">
        <v>2.4771322017573817E-5</v>
      </c>
      <c r="J9498">
        <v>3.815827021283456E-5</v>
      </c>
      <c r="K9498">
        <v>1023.1589428371591</v>
      </c>
      <c r="L9498">
        <v>58770.318379454468</v>
      </c>
      <c r="M9498">
        <v>0</v>
      </c>
    </row>
    <row r="9499" spans="1:15" x14ac:dyDescent="0.15">
      <c r="A9499">
        <v>476</v>
      </c>
      <c r="B9499" t="s">
        <v>232</v>
      </c>
      <c r="C9499" t="s">
        <v>464</v>
      </c>
      <c r="D9499">
        <v>6</v>
      </c>
      <c r="E9499">
        <v>4562500</v>
      </c>
      <c r="F9499">
        <v>4934375</v>
      </c>
      <c r="G9499">
        <v>4748437.5</v>
      </c>
      <c r="H9499">
        <v>568012433.03225851</v>
      </c>
      <c r="I9499">
        <v>7.4424704238409651E-6</v>
      </c>
      <c r="J9499">
        <v>2.0829418619101707E-5</v>
      </c>
      <c r="K9499">
        <v>200.06559508253002</v>
      </c>
      <c r="L9499">
        <v>11862.091383371026</v>
      </c>
      <c r="M9499">
        <v>0</v>
      </c>
    </row>
    <row r="9500" spans="1:15" x14ac:dyDescent="0.15">
      <c r="A9500">
        <v>476</v>
      </c>
      <c r="B9500" t="s">
        <v>232</v>
      </c>
      <c r="C9500" t="s">
        <v>464</v>
      </c>
      <c r="D9500">
        <v>7</v>
      </c>
      <c r="E9500">
        <v>4562500</v>
      </c>
      <c r="F9500">
        <v>4748437.5</v>
      </c>
      <c r="G9500">
        <v>4655468.75</v>
      </c>
      <c r="H9500">
        <v>97627143.135329694</v>
      </c>
      <c r="I9500">
        <v>2.1270829050548188E-6</v>
      </c>
      <c r="J9500">
        <v>1.5514031100315561E-5</v>
      </c>
      <c r="K9500">
        <v>34.386276341362795</v>
      </c>
      <c r="L9500">
        <v>1997.0421750834369</v>
      </c>
      <c r="M9500">
        <v>0</v>
      </c>
    </row>
    <row r="9501" spans="1:15" x14ac:dyDescent="0.15">
      <c r="A9501">
        <v>476</v>
      </c>
      <c r="B9501" t="s">
        <v>232</v>
      </c>
      <c r="C9501" t="s">
        <v>464</v>
      </c>
      <c r="D9501">
        <v>8</v>
      </c>
      <c r="E9501">
        <v>4562500</v>
      </c>
      <c r="F9501">
        <v>4655468.75</v>
      </c>
      <c r="G9501">
        <v>4608984.375</v>
      </c>
      <c r="H9501">
        <v>42750996.486042693</v>
      </c>
      <c r="I9501">
        <v>1.0819147546532374E-6</v>
      </c>
      <c r="J9501">
        <v>1.446886294991398E-5</v>
      </c>
      <c r="K9501">
        <v>15.057775243918893</v>
      </c>
      <c r="L9501">
        <v>827.55785239655302</v>
      </c>
      <c r="M9501">
        <v>0</v>
      </c>
    </row>
    <row r="9502" spans="1:15" x14ac:dyDescent="0.15">
      <c r="A9502">
        <v>476</v>
      </c>
      <c r="B9502" t="s">
        <v>232</v>
      </c>
      <c r="C9502" t="s">
        <v>464</v>
      </c>
      <c r="D9502">
        <v>9</v>
      </c>
      <c r="E9502">
        <v>4562500</v>
      </c>
      <c r="F9502">
        <v>4608984.375</v>
      </c>
      <c r="G9502">
        <v>4585742.1875</v>
      </c>
      <c r="H9502">
        <v>21483912.327205494</v>
      </c>
      <c r="I9502">
        <v>5.8916710628277614E-7</v>
      </c>
      <c r="J9502">
        <v>1.3976115301543518E-5</v>
      </c>
      <c r="K9502">
        <v>7.5670732795371167</v>
      </c>
      <c r="L9502">
        <v>368.49367994928286</v>
      </c>
      <c r="M9502">
        <v>0</v>
      </c>
    </row>
    <row r="9503" spans="1:15" x14ac:dyDescent="0.15">
      <c r="A9503">
        <v>476</v>
      </c>
      <c r="B9503" t="s">
        <v>232</v>
      </c>
      <c r="C9503" t="s">
        <v>464</v>
      </c>
      <c r="D9503">
        <v>10</v>
      </c>
      <c r="E9503">
        <v>4562500</v>
      </c>
      <c r="F9503">
        <v>4585742.1875</v>
      </c>
      <c r="G9503">
        <v>4574121.09375</v>
      </c>
      <c r="H9503">
        <v>12238270.727980113</v>
      </c>
      <c r="I9503">
        <v>3.4990397657135745E-7</v>
      </c>
      <c r="J9503">
        <v>1.37368521718321E-5</v>
      </c>
      <c r="K9503">
        <v>4.3105692298031029</v>
      </c>
      <c r="L9503">
        <v>167.55458539788714</v>
      </c>
      <c r="M9503">
        <v>0</v>
      </c>
    </row>
    <row r="9504" spans="1:15" x14ac:dyDescent="0.15">
      <c r="A9504">
        <v>476</v>
      </c>
      <c r="B9504" t="s">
        <v>232</v>
      </c>
      <c r="C9504" t="s">
        <v>464</v>
      </c>
      <c r="D9504">
        <v>11</v>
      </c>
      <c r="E9504">
        <v>4562500</v>
      </c>
      <c r="F9504">
        <v>4574121.09375</v>
      </c>
      <c r="G9504">
        <v>4568310.546875</v>
      </c>
      <c r="H9504">
        <v>7944101.5794305243</v>
      </c>
      <c r="I9504">
        <v>2.3200762108859888E-7</v>
      </c>
      <c r="J9504">
        <v>1.3618955816349341E-5</v>
      </c>
      <c r="K9504">
        <v>2.7980750375486458</v>
      </c>
      <c r="L9504">
        <v>73.895830809154802</v>
      </c>
      <c r="M9504">
        <v>0</v>
      </c>
    </row>
    <row r="9505" spans="1:15" x14ac:dyDescent="0.15">
      <c r="A9505">
        <v>476</v>
      </c>
      <c r="B9505" t="s">
        <v>232</v>
      </c>
      <c r="C9505" t="s">
        <v>464</v>
      </c>
      <c r="D9505">
        <v>12</v>
      </c>
      <c r="E9505">
        <v>4562500</v>
      </c>
      <c r="F9505">
        <v>4568310.546875</v>
      </c>
      <c r="G9505">
        <v>4565405.2734375</v>
      </c>
      <c r="H9505">
        <v>5875035.8006400662</v>
      </c>
      <c r="I9505">
        <v>1.7343323171824736E-7</v>
      </c>
      <c r="J9505">
        <v>1.356038142697899E-5</v>
      </c>
      <c r="K9505">
        <v>2.0693077567185405</v>
      </c>
      <c r="L9505">
        <v>28.6859643068771</v>
      </c>
      <c r="M9505">
        <v>0</v>
      </c>
    </row>
    <row r="9506" spans="1:15" x14ac:dyDescent="0.15">
      <c r="A9506">
        <v>476</v>
      </c>
      <c r="B9506" t="s">
        <v>232</v>
      </c>
      <c r="C9506" t="s">
        <v>464</v>
      </c>
      <c r="D9506">
        <v>13</v>
      </c>
      <c r="E9506">
        <v>4562500</v>
      </c>
      <c r="F9506">
        <v>4565405.2734375</v>
      </c>
      <c r="G9506">
        <v>4563952.63671875</v>
      </c>
      <c r="H9506">
        <v>4859953.0645465571</v>
      </c>
      <c r="I9506">
        <v>1.44244195354317E-7</v>
      </c>
      <c r="J9506">
        <v>1.3531192390615059E-5</v>
      </c>
      <c r="K9506">
        <v>1.7117748580627512</v>
      </c>
      <c r="L9506">
        <v>6.4856156798466778</v>
      </c>
      <c r="M9506">
        <v>0</v>
      </c>
    </row>
    <row r="9507" spans="1:15" x14ac:dyDescent="0.15">
      <c r="A9507">
        <v>476</v>
      </c>
      <c r="B9507" t="s">
        <v>232</v>
      </c>
      <c r="C9507" t="s">
        <v>464</v>
      </c>
      <c r="D9507">
        <v>14</v>
      </c>
      <c r="E9507">
        <v>4562500</v>
      </c>
      <c r="F9507">
        <v>4563952.63671875</v>
      </c>
      <c r="G9507">
        <v>4563226.318359375</v>
      </c>
      <c r="H9507">
        <v>4357316.1800035918</v>
      </c>
      <c r="I9507">
        <v>1.2967627031087412E-7</v>
      </c>
      <c r="J9507">
        <v>1.3516624465571616E-5</v>
      </c>
      <c r="K9507">
        <v>1.5347358681242929</v>
      </c>
      <c r="L9507">
        <v>-4.5123805831706907</v>
      </c>
      <c r="M9507">
        <v>0</v>
      </c>
    </row>
    <row r="9508" spans="1:15" x14ac:dyDescent="0.15">
      <c r="A9508">
        <v>476</v>
      </c>
      <c r="B9508" t="s">
        <v>232</v>
      </c>
      <c r="C9508" t="s">
        <v>464</v>
      </c>
      <c r="D9508">
        <v>15</v>
      </c>
      <c r="E9508">
        <v>4563226.318359375</v>
      </c>
      <c r="F9508">
        <v>4563952.63671875</v>
      </c>
      <c r="G9508">
        <v>4563589.4775390625</v>
      </c>
      <c r="H9508">
        <v>4608226.9289236106</v>
      </c>
      <c r="I9508">
        <v>1.3695801907626853E-7</v>
      </c>
      <c r="J9508">
        <v>1.3523906214337011E-5</v>
      </c>
      <c r="K9508">
        <v>1.6231117651575819</v>
      </c>
      <c r="L9508">
        <v>0.97812153359199738</v>
      </c>
      <c r="M9508">
        <v>0</v>
      </c>
    </row>
    <row r="9509" spans="1:15" x14ac:dyDescent="0.15">
      <c r="A9509">
        <v>476</v>
      </c>
      <c r="B9509" t="s">
        <v>232</v>
      </c>
      <c r="C9509" t="s">
        <v>465</v>
      </c>
      <c r="D9509">
        <v>15</v>
      </c>
      <c r="E9509">
        <v>4563226.318359375</v>
      </c>
      <c r="F9509">
        <v>4563952.63671875</v>
      </c>
      <c r="G9509">
        <v>4563589.4775390625</v>
      </c>
      <c r="H9509">
        <v>4608226.9289236106</v>
      </c>
      <c r="I9509">
        <v>1.3695801907626853E-7</v>
      </c>
      <c r="J9509">
        <v>1.3523906214337011E-5</v>
      </c>
      <c r="K9509">
        <v>1.6231117651575819</v>
      </c>
      <c r="L9509">
        <v>0.97812153359199738</v>
      </c>
      <c r="M9509">
        <v>0</v>
      </c>
      <c r="N9509" t="s">
        <v>466</v>
      </c>
      <c r="O9509" t="s">
        <v>467</v>
      </c>
    </row>
    <row r="9510" spans="1:15" x14ac:dyDescent="0.15">
      <c r="A9510">
        <v>477</v>
      </c>
      <c r="B9510" t="s">
        <v>241</v>
      </c>
      <c r="C9510" t="s">
        <v>461</v>
      </c>
      <c r="D9510">
        <v>0</v>
      </c>
      <c r="E9510">
        <v>100000</v>
      </c>
      <c r="F9510">
        <v>12000000</v>
      </c>
      <c r="G9510">
        <v>100000</v>
      </c>
      <c r="H9510">
        <v>-33618.694046407873</v>
      </c>
      <c r="I9510">
        <v>-1.7380183035214446E-5</v>
      </c>
      <c r="J9510">
        <v>-6.4617215912856233E-6</v>
      </c>
      <c r="K9510">
        <v>-8.8808936730309044E-3</v>
      </c>
      <c r="L9510">
        <v>-133.61869404640788</v>
      </c>
      <c r="M9510">
        <v>0</v>
      </c>
      <c r="O9510" t="s">
        <v>462</v>
      </c>
    </row>
    <row r="9511" spans="1:15" x14ac:dyDescent="0.15">
      <c r="A9511">
        <v>477</v>
      </c>
      <c r="B9511" t="s">
        <v>241</v>
      </c>
      <c r="C9511" t="s">
        <v>461</v>
      </c>
      <c r="D9511">
        <v>0</v>
      </c>
      <c r="E9511">
        <v>100000</v>
      </c>
      <c r="F9511">
        <v>12000000</v>
      </c>
      <c r="G9511">
        <v>12000000</v>
      </c>
      <c r="H9511">
        <v>2.0858919344484654E+18</v>
      </c>
      <c r="I9511">
        <v>320.85130047636238</v>
      </c>
      <c r="J9511">
        <v>320.85131139482382</v>
      </c>
      <c r="K9511">
        <v>551020347717.78723</v>
      </c>
      <c r="L9511">
        <v>17382432786970.545</v>
      </c>
      <c r="M9511">
        <v>0</v>
      </c>
      <c r="O9511" t="s">
        <v>463</v>
      </c>
    </row>
    <row r="9512" spans="1:15" x14ac:dyDescent="0.15">
      <c r="A9512">
        <v>477</v>
      </c>
      <c r="B9512" t="s">
        <v>241</v>
      </c>
      <c r="C9512" t="s">
        <v>464</v>
      </c>
      <c r="D9512">
        <v>1</v>
      </c>
      <c r="E9512">
        <v>100000</v>
      </c>
      <c r="F9512">
        <v>12000000</v>
      </c>
      <c r="G9512">
        <v>6050000</v>
      </c>
      <c r="H9512">
        <v>-5675797.0174828703</v>
      </c>
      <c r="I9512">
        <v>-5.5183125427798117E-6</v>
      </c>
      <c r="J9512">
        <v>5.4001489011490096E-6</v>
      </c>
      <c r="K9512">
        <v>-1.4993488370604078</v>
      </c>
      <c r="L9512">
        <v>-193.81482673525406</v>
      </c>
      <c r="M9512">
        <v>0</v>
      </c>
    </row>
    <row r="9513" spans="1:15" x14ac:dyDescent="0.15">
      <c r="A9513">
        <v>477</v>
      </c>
      <c r="B9513" t="s">
        <v>241</v>
      </c>
      <c r="C9513" t="s">
        <v>464</v>
      </c>
      <c r="D9513">
        <v>2</v>
      </c>
      <c r="E9513">
        <v>6050000</v>
      </c>
      <c r="F9513">
        <v>12000000</v>
      </c>
      <c r="G9513">
        <v>9025000</v>
      </c>
      <c r="H9513">
        <v>6692215466259.7021</v>
      </c>
      <c r="I9513">
        <v>6.9910704617180183E-3</v>
      </c>
      <c r="J9513">
        <v>7.0019889231619468E-3</v>
      </c>
      <c r="K9513">
        <v>1767851.3600445969</v>
      </c>
      <c r="L9513">
        <v>74151871.925315261</v>
      </c>
      <c r="M9513">
        <v>0</v>
      </c>
    </row>
    <row r="9514" spans="1:15" x14ac:dyDescent="0.15">
      <c r="A9514">
        <v>477</v>
      </c>
      <c r="B9514" t="s">
        <v>241</v>
      </c>
      <c r="C9514" t="s">
        <v>464</v>
      </c>
      <c r="D9514">
        <v>3</v>
      </c>
      <c r="E9514">
        <v>6050000</v>
      </c>
      <c r="F9514">
        <v>9025000</v>
      </c>
      <c r="G9514">
        <v>7537500</v>
      </c>
      <c r="H9514">
        <v>19694910309.798512</v>
      </c>
      <c r="I9514">
        <v>7.9623733385432007E-5</v>
      </c>
      <c r="J9514">
        <v>9.054219482936083E-5</v>
      </c>
      <c r="K9514">
        <v>5202.7126371938748</v>
      </c>
      <c r="L9514">
        <v>261192.34241855406</v>
      </c>
      <c r="M9514">
        <v>0</v>
      </c>
    </row>
    <row r="9515" spans="1:15" x14ac:dyDescent="0.15">
      <c r="A9515">
        <v>477</v>
      </c>
      <c r="B9515" t="s">
        <v>241</v>
      </c>
      <c r="C9515" t="s">
        <v>464</v>
      </c>
      <c r="D9515">
        <v>4</v>
      </c>
      <c r="E9515">
        <v>6050000</v>
      </c>
      <c r="F9515">
        <v>7537500</v>
      </c>
      <c r="G9515">
        <v>6793750</v>
      </c>
      <c r="H9515">
        <v>117014987.93353339</v>
      </c>
      <c r="I9515">
        <v>2.0545422101755916E-6</v>
      </c>
      <c r="J9515">
        <v>1.2973003654104413E-5</v>
      </c>
      <c r="K9515">
        <v>30.911303828583478</v>
      </c>
      <c r="L9515">
        <v>1622.391726712543</v>
      </c>
      <c r="M9515">
        <v>0</v>
      </c>
    </row>
    <row r="9516" spans="1:15" x14ac:dyDescent="0.15">
      <c r="A9516">
        <v>477</v>
      </c>
      <c r="B9516" t="s">
        <v>241</v>
      </c>
      <c r="C9516" t="s">
        <v>464</v>
      </c>
      <c r="D9516">
        <v>5</v>
      </c>
      <c r="E9516">
        <v>6050000</v>
      </c>
      <c r="F9516">
        <v>6793750</v>
      </c>
      <c r="G9516">
        <v>6421875</v>
      </c>
      <c r="H9516">
        <v>-36026742.955899701</v>
      </c>
      <c r="I9516">
        <v>-2.6734022905997003E-6</v>
      </c>
      <c r="J9516">
        <v>8.245059153329121E-6</v>
      </c>
      <c r="K9516">
        <v>-9.5170167269227015</v>
      </c>
      <c r="L9516">
        <v>-661.00037692885178</v>
      </c>
      <c r="M9516">
        <v>0</v>
      </c>
    </row>
    <row r="9517" spans="1:15" x14ac:dyDescent="0.15">
      <c r="A9517">
        <v>477</v>
      </c>
      <c r="B9517" t="s">
        <v>241</v>
      </c>
      <c r="C9517" t="s">
        <v>464</v>
      </c>
      <c r="D9517">
        <v>6</v>
      </c>
      <c r="E9517">
        <v>6421875</v>
      </c>
      <c r="F9517">
        <v>6793750</v>
      </c>
      <c r="G9517">
        <v>6607812.5</v>
      </c>
      <c r="H9517">
        <v>-19671339.690445792</v>
      </c>
      <c r="I9517">
        <v>-6.105322488416725E-7</v>
      </c>
      <c r="J9517">
        <v>1.0307929195087149E-5</v>
      </c>
      <c r="K9517">
        <v>-5.196486096567698</v>
      </c>
      <c r="L9517">
        <v>-397.698212387924</v>
      </c>
      <c r="M9517">
        <v>0</v>
      </c>
    </row>
    <row r="9518" spans="1:15" x14ac:dyDescent="0.15">
      <c r="A9518">
        <v>477</v>
      </c>
      <c r="B9518" t="s">
        <v>241</v>
      </c>
      <c r="C9518" t="s">
        <v>464</v>
      </c>
      <c r="D9518">
        <v>7</v>
      </c>
      <c r="E9518">
        <v>6607812.5</v>
      </c>
      <c r="F9518">
        <v>6793750</v>
      </c>
      <c r="G9518">
        <v>6700781.25</v>
      </c>
      <c r="H9518">
        <v>27919610.489130903</v>
      </c>
      <c r="I9518">
        <v>6.3624338082978584E-7</v>
      </c>
      <c r="J9518">
        <v>1.1554704824758607E-5</v>
      </c>
      <c r="K9518">
        <v>7.3753933393169167</v>
      </c>
      <c r="L9518">
        <v>316.66201965824365</v>
      </c>
      <c r="M9518">
        <v>0</v>
      </c>
    </row>
    <row r="9519" spans="1:15" x14ac:dyDescent="0.15">
      <c r="A9519">
        <v>477</v>
      </c>
      <c r="B9519" t="s">
        <v>241</v>
      </c>
      <c r="C9519" t="s">
        <v>464</v>
      </c>
      <c r="D9519">
        <v>8</v>
      </c>
      <c r="E9519">
        <v>6607812.5</v>
      </c>
      <c r="F9519">
        <v>6700781.25</v>
      </c>
      <c r="G9519">
        <v>6654296.875</v>
      </c>
      <c r="H9519">
        <v>-268871.49132633407</v>
      </c>
      <c r="I9519">
        <v>-7.0994562927143001E-9</v>
      </c>
      <c r="J9519">
        <v>1.0911361987636107E-5</v>
      </c>
      <c r="K9519">
        <v>-7.1026528361935584E-2</v>
      </c>
      <c r="L9519">
        <v>-104.04056952037226</v>
      </c>
      <c r="M9519">
        <v>0</v>
      </c>
    </row>
    <row r="9520" spans="1:15" x14ac:dyDescent="0.15">
      <c r="A9520">
        <v>477</v>
      </c>
      <c r="B9520" t="s">
        <v>241</v>
      </c>
      <c r="C9520" t="s">
        <v>464</v>
      </c>
      <c r="D9520">
        <v>9</v>
      </c>
      <c r="E9520">
        <v>6654296.875</v>
      </c>
      <c r="F9520">
        <v>6700781.25</v>
      </c>
      <c r="G9520">
        <v>6677539.0625</v>
      </c>
      <c r="H9520">
        <v>12632946.078487677</v>
      </c>
      <c r="I9520">
        <v>3.0938409321823778E-7</v>
      </c>
      <c r="J9520">
        <v>1.1227845537147059E-5</v>
      </c>
      <c r="K9520">
        <v>3.3371864696858857</v>
      </c>
      <c r="L9520">
        <v>89.185655976650125</v>
      </c>
      <c r="M9520">
        <v>0</v>
      </c>
    </row>
    <row r="9521" spans="1:15" x14ac:dyDescent="0.15">
      <c r="A9521">
        <v>477</v>
      </c>
      <c r="B9521" t="s">
        <v>241</v>
      </c>
      <c r="C9521" t="s">
        <v>464</v>
      </c>
      <c r="D9521">
        <v>10</v>
      </c>
      <c r="E9521">
        <v>6654296.875</v>
      </c>
      <c r="F9521">
        <v>6677539.0625</v>
      </c>
      <c r="G9521">
        <v>6665917.96875</v>
      </c>
      <c r="H9521">
        <v>5895965.5738779418</v>
      </c>
      <c r="I9521">
        <v>1.4986755815708849E-7</v>
      </c>
      <c r="J9521">
        <v>1.106832900208591E-5</v>
      </c>
      <c r="K9521">
        <v>1.5575097381587732</v>
      </c>
      <c r="L9521">
        <v>-11.550583107707226</v>
      </c>
      <c r="M9521">
        <v>0</v>
      </c>
    </row>
    <row r="9522" spans="1:15" x14ac:dyDescent="0.15">
      <c r="A9522">
        <v>477</v>
      </c>
      <c r="B9522" t="s">
        <v>241</v>
      </c>
      <c r="C9522" t="s">
        <v>464</v>
      </c>
      <c r="D9522">
        <v>11</v>
      </c>
      <c r="E9522">
        <v>6665917.96875</v>
      </c>
      <c r="F9522">
        <v>6677539.0625</v>
      </c>
      <c r="G9522">
        <v>6671728.515625</v>
      </c>
      <c r="H9522">
        <v>9191467.022023024</v>
      </c>
      <c r="I9522">
        <v>2.2930464634411877E-7</v>
      </c>
      <c r="J9522">
        <v>1.114776609027294E-5</v>
      </c>
      <c r="K9522">
        <v>2.4280669918074467</v>
      </c>
      <c r="L9522">
        <v>37.767401663554921</v>
      </c>
      <c r="M9522">
        <v>0</v>
      </c>
    </row>
    <row r="9523" spans="1:15" x14ac:dyDescent="0.15">
      <c r="A9523">
        <v>477</v>
      </c>
      <c r="B9523" t="s">
        <v>241</v>
      </c>
      <c r="C9523" t="s">
        <v>464</v>
      </c>
      <c r="D9523">
        <v>12</v>
      </c>
      <c r="E9523">
        <v>6665917.96875</v>
      </c>
      <c r="F9523">
        <v>6671728.515625</v>
      </c>
      <c r="G9523">
        <v>6668823.2421875</v>
      </c>
      <c r="H9523">
        <v>7525624.5602460755</v>
      </c>
      <c r="I9523">
        <v>1.8950540493709813E-7</v>
      </c>
      <c r="J9523">
        <v>1.1107966848865919E-5</v>
      </c>
      <c r="K9523">
        <v>1.9880091549789554</v>
      </c>
      <c r="L9523">
        <v>12.847863662638154</v>
      </c>
      <c r="M9523">
        <v>0</v>
      </c>
    </row>
    <row r="9524" spans="1:15" x14ac:dyDescent="0.15">
      <c r="A9524">
        <v>477</v>
      </c>
      <c r="B9524" t="s">
        <v>241</v>
      </c>
      <c r="C9524" t="s">
        <v>464</v>
      </c>
      <c r="D9524">
        <v>13</v>
      </c>
      <c r="E9524">
        <v>6665917.96875</v>
      </c>
      <c r="F9524">
        <v>6668823.2421875</v>
      </c>
      <c r="G9524">
        <v>6667370.60546875</v>
      </c>
      <c r="H9524">
        <v>6706288.8073634934</v>
      </c>
      <c r="I9524">
        <v>1.696661873464099E-7</v>
      </c>
      <c r="J9524">
        <v>1.1088127631275231E-5</v>
      </c>
      <c r="K9524">
        <v>1.7715690489528733</v>
      </c>
      <c r="L9524">
        <v>0.58371139385624748</v>
      </c>
      <c r="M9524">
        <v>0</v>
      </c>
    </row>
    <row r="9525" spans="1:15" x14ac:dyDescent="0.15">
      <c r="A9525">
        <v>477</v>
      </c>
      <c r="B9525" t="s">
        <v>241</v>
      </c>
      <c r="C9525" t="s">
        <v>465</v>
      </c>
      <c r="D9525">
        <v>13</v>
      </c>
      <c r="E9525">
        <v>6665917.96875</v>
      </c>
      <c r="F9525">
        <v>6668823.2421875</v>
      </c>
      <c r="G9525">
        <v>6667370.60546875</v>
      </c>
      <c r="H9525">
        <v>6706288.8073634934</v>
      </c>
      <c r="I9525">
        <v>1.696661873464099E-7</v>
      </c>
      <c r="J9525">
        <v>1.1088127631275231E-5</v>
      </c>
      <c r="K9525">
        <v>1.7715690489528733</v>
      </c>
      <c r="L9525">
        <v>0.58371139385624748</v>
      </c>
      <c r="M9525">
        <v>0</v>
      </c>
      <c r="N9525" t="s">
        <v>466</v>
      </c>
      <c r="O9525" t="s">
        <v>467</v>
      </c>
    </row>
    <row r="9526" spans="1:15" x14ac:dyDescent="0.15">
      <c r="A9526">
        <v>478</v>
      </c>
      <c r="B9526" t="s">
        <v>242</v>
      </c>
      <c r="C9526" t="s">
        <v>461</v>
      </c>
      <c r="D9526">
        <v>0</v>
      </c>
      <c r="E9526">
        <v>100000</v>
      </c>
      <c r="F9526">
        <v>12000000</v>
      </c>
      <c r="G9526">
        <v>100000</v>
      </c>
      <c r="H9526">
        <v>-29819.907497941389</v>
      </c>
      <c r="I9526">
        <v>-1.3376408116217621E-5</v>
      </c>
      <c r="J9526">
        <v>-5.7059311874760948E-6</v>
      </c>
      <c r="K9526">
        <v>-6.0209319292648927E-3</v>
      </c>
      <c r="L9526">
        <v>-129.81990749794139</v>
      </c>
      <c r="M9526">
        <v>0</v>
      </c>
      <c r="O9526" t="s">
        <v>462</v>
      </c>
    </row>
    <row r="9527" spans="1:15" x14ac:dyDescent="0.15">
      <c r="A9527">
        <v>478</v>
      </c>
      <c r="B9527" t="s">
        <v>242</v>
      </c>
      <c r="C9527" t="s">
        <v>461</v>
      </c>
      <c r="D9527">
        <v>0</v>
      </c>
      <c r="E9527">
        <v>100000</v>
      </c>
      <c r="F9527">
        <v>12000000</v>
      </c>
      <c r="G9527">
        <v>12000000</v>
      </c>
      <c r="H9527">
        <v>30602937947842.059</v>
      </c>
      <c r="I9527">
        <v>1.5081170360896033E-2</v>
      </c>
      <c r="J9527">
        <v>1.5088840837824774E-2</v>
      </c>
      <c r="K9527">
        <v>6179033.460522797</v>
      </c>
      <c r="L9527">
        <v>255024382.89868382</v>
      </c>
      <c r="M9527">
        <v>0</v>
      </c>
      <c r="O9527" t="s">
        <v>463</v>
      </c>
    </row>
    <row r="9528" spans="1:15" x14ac:dyDescent="0.15">
      <c r="A9528">
        <v>478</v>
      </c>
      <c r="B9528" t="s">
        <v>242</v>
      </c>
      <c r="C9528" t="s">
        <v>464</v>
      </c>
      <c r="D9528">
        <v>1</v>
      </c>
      <c r="E9528">
        <v>100000</v>
      </c>
      <c r="F9528">
        <v>12000000</v>
      </c>
      <c r="G9528">
        <v>6050000</v>
      </c>
      <c r="H9528">
        <v>-435139.61753843952</v>
      </c>
      <c r="I9528">
        <v>-6.5506193669701735E-6</v>
      </c>
      <c r="J9528">
        <v>1.1198575617713531E-6</v>
      </c>
      <c r="K9528">
        <v>-8.7858958553314478E-2</v>
      </c>
      <c r="L9528">
        <v>-107.1923903725362</v>
      </c>
      <c r="M9528">
        <v>0</v>
      </c>
    </row>
    <row r="9529" spans="1:15" x14ac:dyDescent="0.15">
      <c r="A9529">
        <v>478</v>
      </c>
      <c r="B9529" t="s">
        <v>242</v>
      </c>
      <c r="C9529" t="s">
        <v>464</v>
      </c>
      <c r="D9529">
        <v>2</v>
      </c>
      <c r="E9529">
        <v>6050000</v>
      </c>
      <c r="F9529">
        <v>12000000</v>
      </c>
      <c r="G9529">
        <v>9025000</v>
      </c>
      <c r="H9529">
        <v>1727932561.4320583</v>
      </c>
      <c r="I9529">
        <v>8.8362392049760815E-6</v>
      </c>
      <c r="J9529">
        <v>1.6506716133717608E-5</v>
      </c>
      <c r="K9529">
        <v>348.88653935163859</v>
      </c>
      <c r="L9529">
        <v>19046.067162682088</v>
      </c>
      <c r="M9529">
        <v>0</v>
      </c>
    </row>
    <row r="9530" spans="1:15" x14ac:dyDescent="0.15">
      <c r="A9530">
        <v>478</v>
      </c>
      <c r="B9530" t="s">
        <v>242</v>
      </c>
      <c r="C9530" t="s">
        <v>464</v>
      </c>
      <c r="D9530">
        <v>3</v>
      </c>
      <c r="E9530">
        <v>6050000</v>
      </c>
      <c r="F9530">
        <v>9025000</v>
      </c>
      <c r="G9530">
        <v>7537500</v>
      </c>
      <c r="H9530">
        <v>-3776489.3786175465</v>
      </c>
      <c r="I9530">
        <v>-4.1765795263287695E-6</v>
      </c>
      <c r="J9530">
        <v>3.4938974024127564E-6</v>
      </c>
      <c r="K9530">
        <v>-0.76251026203947259</v>
      </c>
      <c r="L9530">
        <v>-150.10267832328421</v>
      </c>
      <c r="M9530">
        <v>0</v>
      </c>
    </row>
    <row r="9531" spans="1:15" x14ac:dyDescent="0.15">
      <c r="A9531">
        <v>478</v>
      </c>
      <c r="B9531" t="s">
        <v>242</v>
      </c>
      <c r="C9531" t="s">
        <v>464</v>
      </c>
      <c r="D9531">
        <v>4</v>
      </c>
      <c r="E9531">
        <v>7537500</v>
      </c>
      <c r="F9531">
        <v>9025000</v>
      </c>
      <c r="G9531">
        <v>8281250</v>
      </c>
      <c r="H9531">
        <v>-29515809.112468995</v>
      </c>
      <c r="I9531">
        <v>-9.8211134871278115E-7</v>
      </c>
      <c r="J9531">
        <v>6.6883655800287452E-6</v>
      </c>
      <c r="K9531">
        <v>-5.959531481297204</v>
      </c>
      <c r="L9531">
        <v>-456.41731758453125</v>
      </c>
      <c r="M9531">
        <v>0</v>
      </c>
    </row>
    <row r="9532" spans="1:15" x14ac:dyDescent="0.15">
      <c r="A9532">
        <v>478</v>
      </c>
      <c r="B9532" t="s">
        <v>242</v>
      </c>
      <c r="C9532" t="s">
        <v>464</v>
      </c>
      <c r="D9532">
        <v>5</v>
      </c>
      <c r="E9532">
        <v>8281250</v>
      </c>
      <c r="F9532">
        <v>9025000</v>
      </c>
      <c r="G9532">
        <v>8653125</v>
      </c>
      <c r="H9532">
        <v>154537943.56755322</v>
      </c>
      <c r="I9532">
        <v>1.8686605097688308E-6</v>
      </c>
      <c r="J9532">
        <v>9.5391374385103572E-6</v>
      </c>
      <c r="K9532">
        <v>31.202727197361416</v>
      </c>
      <c r="L9532">
        <v>1685.9206190544251</v>
      </c>
      <c r="M9532">
        <v>0</v>
      </c>
    </row>
    <row r="9533" spans="1:15" x14ac:dyDescent="0.15">
      <c r="A9533">
        <v>478</v>
      </c>
      <c r="B9533" t="s">
        <v>242</v>
      </c>
      <c r="C9533" t="s">
        <v>464</v>
      </c>
      <c r="D9533">
        <v>6</v>
      </c>
      <c r="E9533">
        <v>8281250</v>
      </c>
      <c r="F9533">
        <v>8653125</v>
      </c>
      <c r="G9533">
        <v>8467187.5</v>
      </c>
      <c r="H9533">
        <v>16055486.634606175</v>
      </c>
      <c r="I9533">
        <v>2.9994482969875069E-7</v>
      </c>
      <c r="J9533">
        <v>7.970421758440277E-6</v>
      </c>
      <c r="K9533">
        <v>3.2417602946910411</v>
      </c>
      <c r="L9533">
        <v>89.620067284516551</v>
      </c>
      <c r="M9533">
        <v>0</v>
      </c>
    </row>
    <row r="9534" spans="1:15" x14ac:dyDescent="0.15">
      <c r="A9534">
        <v>478</v>
      </c>
      <c r="B9534" t="s">
        <v>242</v>
      </c>
      <c r="C9534" t="s">
        <v>464</v>
      </c>
      <c r="D9534">
        <v>7</v>
      </c>
      <c r="E9534">
        <v>8281250</v>
      </c>
      <c r="F9534">
        <v>8467187.5</v>
      </c>
      <c r="G9534">
        <v>8374218.75</v>
      </c>
      <c r="H9534">
        <v>-15330459.890759075</v>
      </c>
      <c r="I9534">
        <v>-3.734231263565271E-7</v>
      </c>
      <c r="J9534">
        <v>7.2970538023849992E-6</v>
      </c>
      <c r="K9534">
        <v>-3.0953702808420269</v>
      </c>
      <c r="L9534">
        <v>-283.06734453000854</v>
      </c>
      <c r="M9534">
        <v>0</v>
      </c>
    </row>
    <row r="9535" spans="1:15" x14ac:dyDescent="0.15">
      <c r="A9535">
        <v>478</v>
      </c>
      <c r="B9535" t="s">
        <v>242</v>
      </c>
      <c r="C9535" t="s">
        <v>464</v>
      </c>
      <c r="D9535">
        <v>8</v>
      </c>
      <c r="E9535">
        <v>8374218.75</v>
      </c>
      <c r="F9535">
        <v>8467187.5</v>
      </c>
      <c r="G9535">
        <v>8420703.125</v>
      </c>
      <c r="H9535">
        <v>-2131807.8031116538</v>
      </c>
      <c r="I9535">
        <v>-4.5251277589304947E-8</v>
      </c>
      <c r="J9535">
        <v>7.6252256511522214E-6</v>
      </c>
      <c r="K9535">
        <v>-0.430432913639893</v>
      </c>
      <c r="L9535">
        <v>-125.31626838598058</v>
      </c>
      <c r="M9535">
        <v>0</v>
      </c>
    </row>
    <row r="9536" spans="1:15" x14ac:dyDescent="0.15">
      <c r="A9536">
        <v>478</v>
      </c>
      <c r="B9536" t="s">
        <v>242</v>
      </c>
      <c r="C9536" t="s">
        <v>464</v>
      </c>
      <c r="D9536">
        <v>9</v>
      </c>
      <c r="E9536">
        <v>8420703.125</v>
      </c>
      <c r="F9536">
        <v>8467187.5</v>
      </c>
      <c r="G9536">
        <v>8443945.3125</v>
      </c>
      <c r="H9536">
        <v>6292484.4512503771</v>
      </c>
      <c r="I9536">
        <v>1.2516252156671669E-7</v>
      </c>
      <c r="J9536">
        <v>7.795639450308243E-6</v>
      </c>
      <c r="K9536">
        <v>1.2705143552022007</v>
      </c>
      <c r="L9536">
        <v>-25.479332013966342</v>
      </c>
      <c r="M9536">
        <v>0</v>
      </c>
    </row>
    <row r="9537" spans="1:15" x14ac:dyDescent="0.15">
      <c r="A9537">
        <v>478</v>
      </c>
      <c r="B9537" t="s">
        <v>242</v>
      </c>
      <c r="C9537" t="s">
        <v>464</v>
      </c>
      <c r="D9537">
        <v>10</v>
      </c>
      <c r="E9537">
        <v>8443945.3125</v>
      </c>
      <c r="F9537">
        <v>8467187.5</v>
      </c>
      <c r="G9537">
        <v>8455566.40625</v>
      </c>
      <c r="H9537">
        <v>11000740.544932807</v>
      </c>
      <c r="I9537">
        <v>2.1200048238056989E-7</v>
      </c>
      <c r="J9537">
        <v>7.8824774111220962E-6</v>
      </c>
      <c r="K9537">
        <v>2.2211574598988046</v>
      </c>
      <c r="L9537">
        <v>30.10057536537731</v>
      </c>
      <c r="M9537">
        <v>0</v>
      </c>
    </row>
    <row r="9538" spans="1:15" x14ac:dyDescent="0.15">
      <c r="A9538">
        <v>478</v>
      </c>
      <c r="B9538" t="s">
        <v>242</v>
      </c>
      <c r="C9538" t="s">
        <v>464</v>
      </c>
      <c r="D9538">
        <v>11</v>
      </c>
      <c r="E9538">
        <v>8443945.3125</v>
      </c>
      <c r="F9538">
        <v>8455566.40625</v>
      </c>
      <c r="G9538">
        <v>8449755.859375</v>
      </c>
      <c r="H9538">
        <v>8604072.7402294613</v>
      </c>
      <c r="I9538">
        <v>1.6844455550330094E-7</v>
      </c>
      <c r="J9538">
        <v>7.8389214842448273E-6</v>
      </c>
      <c r="K9538">
        <v>1.7372467130202052</v>
      </c>
      <c r="L9538">
        <v>1.8262880421952883</v>
      </c>
      <c r="M9538">
        <v>0</v>
      </c>
    </row>
    <row r="9539" spans="1:15" x14ac:dyDescent="0.15">
      <c r="A9539">
        <v>478</v>
      </c>
      <c r="B9539" t="s">
        <v>242</v>
      </c>
      <c r="C9539" t="s">
        <v>464</v>
      </c>
      <c r="D9539">
        <v>12</v>
      </c>
      <c r="E9539">
        <v>8443945.3125</v>
      </c>
      <c r="F9539">
        <v>8449755.859375</v>
      </c>
      <c r="G9539">
        <v>8446850.5859375</v>
      </c>
      <c r="H9539">
        <v>7437718.3981166575</v>
      </c>
      <c r="I9539">
        <v>1.4676908448991718E-7</v>
      </c>
      <c r="J9539">
        <v>7.8172460132314435E-6</v>
      </c>
      <c r="K9539">
        <v>1.5017483265899814</v>
      </c>
      <c r="L9539">
        <v>-11.946845484645694</v>
      </c>
      <c r="M9539">
        <v>0</v>
      </c>
    </row>
    <row r="9540" spans="1:15" x14ac:dyDescent="0.15">
      <c r="A9540">
        <v>478</v>
      </c>
      <c r="B9540" t="s">
        <v>242</v>
      </c>
      <c r="C9540" t="s">
        <v>464</v>
      </c>
      <c r="D9540">
        <v>13</v>
      </c>
      <c r="E9540">
        <v>8446850.5859375</v>
      </c>
      <c r="F9540">
        <v>8449755.859375</v>
      </c>
      <c r="G9540">
        <v>8448303.22265625</v>
      </c>
      <c r="H9540">
        <v>8018235.0938443309</v>
      </c>
      <c r="I9540">
        <v>1.5759802860907262E-7</v>
      </c>
      <c r="J9540">
        <v>7.828074957350599E-6</v>
      </c>
      <c r="K9540">
        <v>1.618960343730524</v>
      </c>
      <c r="L9540">
        <v>-5.0905858546670446</v>
      </c>
      <c r="M9540">
        <v>0</v>
      </c>
    </row>
    <row r="9541" spans="1:15" x14ac:dyDescent="0.15">
      <c r="A9541">
        <v>478</v>
      </c>
      <c r="B9541" t="s">
        <v>242</v>
      </c>
      <c r="C9541" t="s">
        <v>464</v>
      </c>
      <c r="D9541">
        <v>14</v>
      </c>
      <c r="E9541">
        <v>8448303.22265625</v>
      </c>
      <c r="F9541">
        <v>8449755.859375</v>
      </c>
      <c r="G9541">
        <v>8449029.541015625</v>
      </c>
      <c r="H9541">
        <v>8310502.0515448395</v>
      </c>
      <c r="I9541">
        <v>1.6301936522154212E-7</v>
      </c>
      <c r="J9541">
        <v>7.8334962939630685E-6</v>
      </c>
      <c r="K9541">
        <v>1.6779719103361408</v>
      </c>
      <c r="L9541">
        <v>-1.6395668733113891</v>
      </c>
      <c r="M9541">
        <v>0</v>
      </c>
    </row>
    <row r="9542" spans="1:15" x14ac:dyDescent="0.15">
      <c r="A9542">
        <v>478</v>
      </c>
      <c r="B9542" t="s">
        <v>242</v>
      </c>
      <c r="C9542" t="s">
        <v>464</v>
      </c>
      <c r="D9542">
        <v>15</v>
      </c>
      <c r="E9542">
        <v>8449029.541015625</v>
      </c>
      <c r="F9542">
        <v>8449755.859375</v>
      </c>
      <c r="G9542">
        <v>8449392.7001953125</v>
      </c>
      <c r="H9542">
        <v>8457121.3141983617</v>
      </c>
      <c r="I9542">
        <v>1.6573142390173361E-7</v>
      </c>
      <c r="J9542">
        <v>7.83620835264326E-6</v>
      </c>
      <c r="K9542">
        <v>1.7075757781555434</v>
      </c>
      <c r="L9542">
        <v>9.1469461501896568E-2</v>
      </c>
      <c r="M9542">
        <v>0</v>
      </c>
    </row>
    <row r="9543" spans="1:15" x14ac:dyDescent="0.15">
      <c r="A9543">
        <v>478</v>
      </c>
      <c r="B9543" t="s">
        <v>242</v>
      </c>
      <c r="C9543" t="s">
        <v>465</v>
      </c>
      <c r="D9543">
        <v>15</v>
      </c>
      <c r="E9543">
        <v>8449029.541015625</v>
      </c>
      <c r="F9543">
        <v>8449755.859375</v>
      </c>
      <c r="G9543">
        <v>8449392.7001953125</v>
      </c>
      <c r="H9543">
        <v>8457121.3141983617</v>
      </c>
      <c r="I9543">
        <v>1.6573142390173361E-7</v>
      </c>
      <c r="J9543">
        <v>7.83620835264326E-6</v>
      </c>
      <c r="K9543">
        <v>1.7075757781555434</v>
      </c>
      <c r="L9543">
        <v>9.1469461501896568E-2</v>
      </c>
      <c r="M9543">
        <v>0</v>
      </c>
      <c r="N9543" t="s">
        <v>466</v>
      </c>
      <c r="O9543" t="s">
        <v>467</v>
      </c>
    </row>
    <row r="9544" spans="1:15" x14ac:dyDescent="0.15">
      <c r="A9544">
        <v>479</v>
      </c>
      <c r="B9544" t="s">
        <v>243</v>
      </c>
      <c r="C9544" t="s">
        <v>461</v>
      </c>
      <c r="D9544">
        <v>0</v>
      </c>
      <c r="E9544">
        <v>100000</v>
      </c>
      <c r="F9544">
        <v>12000000</v>
      </c>
      <c r="G9544">
        <v>100000</v>
      </c>
      <c r="H9544">
        <v>-70572.981835213519</v>
      </c>
      <c r="I9544">
        <v>-1.0025143696247504E-5</v>
      </c>
      <c r="J9544">
        <v>-2.5871159069404629E-6</v>
      </c>
      <c r="K9544">
        <v>-1.7077498254201098E-2</v>
      </c>
      <c r="L9544">
        <v>-170.57298183521351</v>
      </c>
      <c r="M9544">
        <v>0</v>
      </c>
      <c r="O9544" t="s">
        <v>462</v>
      </c>
    </row>
    <row r="9545" spans="1:15" x14ac:dyDescent="0.15">
      <c r="A9545">
        <v>479</v>
      </c>
      <c r="B9545" t="s">
        <v>243</v>
      </c>
      <c r="C9545" t="s">
        <v>461</v>
      </c>
      <c r="D9545">
        <v>0</v>
      </c>
      <c r="E9545">
        <v>100000</v>
      </c>
      <c r="F9545">
        <v>12000000</v>
      </c>
      <c r="G9545">
        <v>12000000</v>
      </c>
      <c r="H9545">
        <v>6.7958294371878349E+18</v>
      </c>
      <c r="I9545">
        <v>536.87091456197231</v>
      </c>
      <c r="J9545">
        <v>536.87092200000006</v>
      </c>
      <c r="K9545">
        <v>1644478698950.4219</v>
      </c>
      <c r="L9545">
        <v>56631911976465.289</v>
      </c>
      <c r="M9545">
        <v>5</v>
      </c>
      <c r="O9545" t="s">
        <v>463</v>
      </c>
    </row>
    <row r="9546" spans="1:15" x14ac:dyDescent="0.15">
      <c r="A9546">
        <v>479</v>
      </c>
      <c r="B9546" t="s">
        <v>243</v>
      </c>
      <c r="C9546" t="s">
        <v>464</v>
      </c>
      <c r="D9546">
        <v>1</v>
      </c>
      <c r="E9546">
        <v>100000</v>
      </c>
      <c r="F9546">
        <v>12000000</v>
      </c>
      <c r="G9546">
        <v>6050000</v>
      </c>
      <c r="H9546">
        <v>789335045.98393917</v>
      </c>
      <c r="I9546">
        <v>5.267955740512378E-6</v>
      </c>
      <c r="J9546">
        <v>1.2705983529819419E-5</v>
      </c>
      <c r="K9546">
        <v>191.00606945085136</v>
      </c>
      <c r="L9546">
        <v>12946.860264197341</v>
      </c>
      <c r="M9546">
        <v>0</v>
      </c>
    </row>
    <row r="9547" spans="1:15" x14ac:dyDescent="0.15">
      <c r="A9547">
        <v>479</v>
      </c>
      <c r="B9547" t="s">
        <v>243</v>
      </c>
      <c r="C9547" t="s">
        <v>464</v>
      </c>
      <c r="D9547">
        <v>2</v>
      </c>
      <c r="E9547">
        <v>100000</v>
      </c>
      <c r="F9547">
        <v>6050000</v>
      </c>
      <c r="G9547">
        <v>3075000</v>
      </c>
      <c r="H9547">
        <v>-376494.66528331378</v>
      </c>
      <c r="I9547">
        <v>-6.5735421113714669E-6</v>
      </c>
      <c r="J9547">
        <v>8.6448567793557359E-7</v>
      </c>
      <c r="K9547">
        <v>-9.1105502727726217E-2</v>
      </c>
      <c r="L9547">
        <v>-112.24372895230289</v>
      </c>
      <c r="M9547">
        <v>0</v>
      </c>
    </row>
    <row r="9548" spans="1:15" x14ac:dyDescent="0.15">
      <c r="A9548">
        <v>479</v>
      </c>
      <c r="B9548" t="s">
        <v>243</v>
      </c>
      <c r="C9548" t="s">
        <v>464</v>
      </c>
      <c r="D9548">
        <v>3</v>
      </c>
      <c r="E9548">
        <v>3075000</v>
      </c>
      <c r="F9548">
        <v>6050000</v>
      </c>
      <c r="G9548">
        <v>4562500</v>
      </c>
      <c r="H9548">
        <v>-2488931.2605826589</v>
      </c>
      <c r="I9548">
        <v>-4.4276928993036043E-6</v>
      </c>
      <c r="J9548">
        <v>3.0103348900034363E-6</v>
      </c>
      <c r="K9548">
        <v>-0.60228033664036695</v>
      </c>
      <c r="L9548">
        <v>-154.55191804016786</v>
      </c>
      <c r="M9548">
        <v>0</v>
      </c>
    </row>
    <row r="9549" spans="1:15" x14ac:dyDescent="0.15">
      <c r="A9549">
        <v>479</v>
      </c>
      <c r="B9549" t="s">
        <v>243</v>
      </c>
      <c r="C9549" t="s">
        <v>464</v>
      </c>
      <c r="D9549">
        <v>4</v>
      </c>
      <c r="E9549">
        <v>4562500</v>
      </c>
      <c r="F9549">
        <v>6050000</v>
      </c>
      <c r="G9549">
        <v>5306250</v>
      </c>
      <c r="H9549">
        <v>-29475933.174655773</v>
      </c>
      <c r="I9549">
        <v>-1.6770242387678949E-6</v>
      </c>
      <c r="J9549">
        <v>5.7610035505391457E-6</v>
      </c>
      <c r="K9549">
        <v>-7.132689936589375</v>
      </c>
      <c r="L9549">
        <v>-655.4946181324998</v>
      </c>
      <c r="M9549">
        <v>0</v>
      </c>
    </row>
    <row r="9550" spans="1:15" x14ac:dyDescent="0.15">
      <c r="A9550">
        <v>479</v>
      </c>
      <c r="B9550" t="s">
        <v>243</v>
      </c>
      <c r="C9550" t="s">
        <v>464</v>
      </c>
      <c r="D9550">
        <v>5</v>
      </c>
      <c r="E9550">
        <v>5306250</v>
      </c>
      <c r="F9550">
        <v>6050000</v>
      </c>
      <c r="G9550">
        <v>5678125</v>
      </c>
      <c r="H9550">
        <v>54477899.199184373</v>
      </c>
      <c r="I9550">
        <v>8.3344541698385411E-7</v>
      </c>
      <c r="J9550">
        <v>8.2714732062908948E-6</v>
      </c>
      <c r="K9550">
        <v>13.182753573300248</v>
      </c>
      <c r="L9550">
        <v>859.43465843362685</v>
      </c>
      <c r="M9550">
        <v>0</v>
      </c>
    </row>
    <row r="9551" spans="1:15" x14ac:dyDescent="0.15">
      <c r="A9551">
        <v>479</v>
      </c>
      <c r="B9551" t="s">
        <v>243</v>
      </c>
      <c r="C9551" t="s">
        <v>464</v>
      </c>
      <c r="D9551">
        <v>6</v>
      </c>
      <c r="E9551">
        <v>5306250</v>
      </c>
      <c r="F9551">
        <v>5678125</v>
      </c>
      <c r="G9551">
        <v>5492187.5</v>
      </c>
      <c r="H9551">
        <v>-21081885.316833779</v>
      </c>
      <c r="I9551">
        <v>-5.5357110391814134E-7</v>
      </c>
      <c r="J9551">
        <v>6.8844566853888993E-6</v>
      </c>
      <c r="K9551">
        <v>-5.1014687254415536</v>
      </c>
      <c r="L9551">
        <v>-483.85225043452687</v>
      </c>
      <c r="M9551">
        <v>0</v>
      </c>
    </row>
    <row r="9552" spans="1:15" x14ac:dyDescent="0.15">
      <c r="A9552">
        <v>479</v>
      </c>
      <c r="B9552" t="s">
        <v>243</v>
      </c>
      <c r="C9552" t="s">
        <v>464</v>
      </c>
      <c r="D9552">
        <v>7</v>
      </c>
      <c r="E9552">
        <v>5492187.5</v>
      </c>
      <c r="F9552">
        <v>5678125</v>
      </c>
      <c r="G9552">
        <v>5585156.25</v>
      </c>
      <c r="H9552">
        <v>5253619.7989223218</v>
      </c>
      <c r="I9552">
        <v>1.0319242290551291E-7</v>
      </c>
      <c r="J9552">
        <v>7.5412202122125535E-6</v>
      </c>
      <c r="K9552">
        <v>1.2712893888177148</v>
      </c>
      <c r="L9552">
        <v>-5.9360282190436164</v>
      </c>
      <c r="M9552">
        <v>0</v>
      </c>
    </row>
    <row r="9553" spans="1:15" x14ac:dyDescent="0.15">
      <c r="A9553">
        <v>479</v>
      </c>
      <c r="B9553" t="s">
        <v>243</v>
      </c>
      <c r="C9553" t="s">
        <v>464</v>
      </c>
      <c r="D9553">
        <v>8</v>
      </c>
      <c r="E9553">
        <v>5585156.25</v>
      </c>
      <c r="F9553">
        <v>5678125</v>
      </c>
      <c r="G9553">
        <v>5631640.625</v>
      </c>
      <c r="H9553">
        <v>26567107.30401079</v>
      </c>
      <c r="I9553">
        <v>4.5856029266743454E-7</v>
      </c>
      <c r="J9553">
        <v>7.8965880819744752E-6</v>
      </c>
      <c r="K9553">
        <v>6.4288020260047558</v>
      </c>
      <c r="L9553">
        <v>371.74720606414388</v>
      </c>
      <c r="M9553">
        <v>0</v>
      </c>
    </row>
    <row r="9554" spans="1:15" x14ac:dyDescent="0.15">
      <c r="A9554">
        <v>479</v>
      </c>
      <c r="B9554" t="s">
        <v>243</v>
      </c>
      <c r="C9554" t="s">
        <v>464</v>
      </c>
      <c r="D9554">
        <v>9</v>
      </c>
      <c r="E9554">
        <v>5585156.25</v>
      </c>
      <c r="F9554">
        <v>5631640.625</v>
      </c>
      <c r="G9554">
        <v>5608398.4375</v>
      </c>
      <c r="H9554">
        <v>15143055.292330513</v>
      </c>
      <c r="I9554">
        <v>2.7850467934401956E-7</v>
      </c>
      <c r="J9554">
        <v>7.7165324686510602E-6</v>
      </c>
      <c r="K9554">
        <v>3.6643697572802525</v>
      </c>
      <c r="L9554">
        <v>170.00676683521584</v>
      </c>
      <c r="M9554">
        <v>0</v>
      </c>
    </row>
    <row r="9555" spans="1:15" x14ac:dyDescent="0.15">
      <c r="A9555">
        <v>479</v>
      </c>
      <c r="B9555" t="s">
        <v>243</v>
      </c>
      <c r="C9555" t="s">
        <v>464</v>
      </c>
      <c r="D9555">
        <v>10</v>
      </c>
      <c r="E9555">
        <v>5585156.25</v>
      </c>
      <c r="F9555">
        <v>5608398.4375</v>
      </c>
      <c r="G9555">
        <v>5596777.34375</v>
      </c>
      <c r="H9555">
        <v>10013412.906886883</v>
      </c>
      <c r="I9555">
        <v>1.9026380258973768E-7</v>
      </c>
      <c r="J9555">
        <v>7.6282915918967783E-6</v>
      </c>
      <c r="K9555">
        <v>2.4230808588369763</v>
      </c>
      <c r="L9555">
        <v>78.913905125580925</v>
      </c>
      <c r="M9555">
        <v>0</v>
      </c>
    </row>
    <row r="9556" spans="1:15" x14ac:dyDescent="0.15">
      <c r="A9556">
        <v>479</v>
      </c>
      <c r="B9556" t="s">
        <v>243</v>
      </c>
      <c r="C9556" t="s">
        <v>464</v>
      </c>
      <c r="D9556">
        <v>11</v>
      </c>
      <c r="E9556">
        <v>5585156.25</v>
      </c>
      <c r="F9556">
        <v>5596777.34375</v>
      </c>
      <c r="G9556">
        <v>5590966.796875</v>
      </c>
      <c r="H9556">
        <v>7588109.3568627769</v>
      </c>
      <c r="I9556">
        <v>1.4658250856101202E-7</v>
      </c>
      <c r="J9556">
        <v>7.5846102978680527E-6</v>
      </c>
      <c r="K9556">
        <v>1.8361973792901596</v>
      </c>
      <c r="L9556">
        <v>35.720880351213218</v>
      </c>
      <c r="M9556">
        <v>0</v>
      </c>
    </row>
    <row r="9557" spans="1:15" x14ac:dyDescent="0.15">
      <c r="A9557">
        <v>479</v>
      </c>
      <c r="B9557" t="s">
        <v>243</v>
      </c>
      <c r="C9557" t="s">
        <v>464</v>
      </c>
      <c r="D9557">
        <v>12</v>
      </c>
      <c r="E9557">
        <v>5585156.25</v>
      </c>
      <c r="F9557">
        <v>5590966.796875</v>
      </c>
      <c r="G9557">
        <v>5588061.5234375</v>
      </c>
      <c r="H9557">
        <v>6409612.3769689258</v>
      </c>
      <c r="I9557">
        <v>1.2485108374674421E-7</v>
      </c>
      <c r="J9557">
        <v>7.5628788730537849E-6</v>
      </c>
      <c r="K9557">
        <v>1.5510205369156684</v>
      </c>
      <c r="L9557">
        <v>14.701893493578579</v>
      </c>
      <c r="M9557">
        <v>0</v>
      </c>
    </row>
    <row r="9558" spans="1:15" x14ac:dyDescent="0.15">
      <c r="A9558">
        <v>479</v>
      </c>
      <c r="B9558" t="s">
        <v>243</v>
      </c>
      <c r="C9558" t="s">
        <v>464</v>
      </c>
      <c r="D9558">
        <v>13</v>
      </c>
      <c r="E9558">
        <v>5585156.25</v>
      </c>
      <c r="F9558">
        <v>5588061.5234375</v>
      </c>
      <c r="G9558">
        <v>5586608.88671875</v>
      </c>
      <c r="H9558">
        <v>5828830.6303031305</v>
      </c>
      <c r="I9558">
        <v>1.1401294434486993E-7</v>
      </c>
      <c r="J9558">
        <v>7.5520407336519106E-6</v>
      </c>
      <c r="K9558">
        <v>1.4104809280336743</v>
      </c>
      <c r="L9558">
        <v>4.3357562431159824</v>
      </c>
      <c r="M9558">
        <v>0</v>
      </c>
    </row>
    <row r="9559" spans="1:15" x14ac:dyDescent="0.15">
      <c r="A9559">
        <v>479</v>
      </c>
      <c r="B9559" t="s">
        <v>243</v>
      </c>
      <c r="C9559" t="s">
        <v>464</v>
      </c>
      <c r="D9559">
        <v>14</v>
      </c>
      <c r="E9559">
        <v>5585156.25</v>
      </c>
      <c r="F9559">
        <v>5586608.88671875</v>
      </c>
      <c r="G9559">
        <v>5585882.568359375</v>
      </c>
      <c r="H9559">
        <v>5540504.5797466878</v>
      </c>
      <c r="I9559">
        <v>1.0859999676841272E-7</v>
      </c>
      <c r="J9559">
        <v>7.5466277860754534E-6</v>
      </c>
      <c r="K9559">
        <v>1.3407107766673125</v>
      </c>
      <c r="L9559">
        <v>-0.8123691835149901</v>
      </c>
      <c r="M9559">
        <v>0</v>
      </c>
    </row>
    <row r="9560" spans="1:15" x14ac:dyDescent="0.15">
      <c r="A9560">
        <v>479</v>
      </c>
      <c r="B9560" t="s">
        <v>243</v>
      </c>
      <c r="C9560" t="s">
        <v>465</v>
      </c>
      <c r="D9560">
        <v>14</v>
      </c>
      <c r="E9560">
        <v>5585156.25</v>
      </c>
      <c r="F9560">
        <v>5586608.88671875</v>
      </c>
      <c r="G9560">
        <v>5585882.568359375</v>
      </c>
      <c r="H9560">
        <v>5540504.5797466878</v>
      </c>
      <c r="I9560">
        <v>1.0859999676841272E-7</v>
      </c>
      <c r="J9560">
        <v>7.5466277860754534E-6</v>
      </c>
      <c r="K9560">
        <v>1.3407107766673125</v>
      </c>
      <c r="L9560">
        <v>-0.8123691835149901</v>
      </c>
      <c r="M9560">
        <v>0</v>
      </c>
      <c r="N9560" t="s">
        <v>466</v>
      </c>
      <c r="O9560" t="s">
        <v>467</v>
      </c>
    </row>
    <row r="9561" spans="1:15" x14ac:dyDescent="0.15">
      <c r="A9561">
        <v>480</v>
      </c>
      <c r="B9561" t="s">
        <v>244</v>
      </c>
      <c r="C9561" t="s">
        <v>461</v>
      </c>
      <c r="D9561">
        <v>0</v>
      </c>
      <c r="E9561">
        <v>100000</v>
      </c>
      <c r="F9561">
        <v>12000000</v>
      </c>
      <c r="G9561">
        <v>100000</v>
      </c>
      <c r="H9561">
        <v>-13270.89895433976</v>
      </c>
      <c r="I9561">
        <v>-1.697967693694457E-5</v>
      </c>
      <c r="J9561">
        <v>-9.6536894466974516E-6</v>
      </c>
      <c r="K9561">
        <v>-2.1910696916932551E-3</v>
      </c>
      <c r="L9561">
        <v>-113.27089895433976</v>
      </c>
      <c r="M9561">
        <v>0</v>
      </c>
      <c r="O9561" t="s">
        <v>462</v>
      </c>
    </row>
    <row r="9562" spans="1:15" x14ac:dyDescent="0.15">
      <c r="A9562">
        <v>480</v>
      </c>
      <c r="B9562" t="s">
        <v>244</v>
      </c>
      <c r="C9562" t="s">
        <v>461</v>
      </c>
      <c r="D9562">
        <v>0</v>
      </c>
      <c r="E9562">
        <v>100000</v>
      </c>
      <c r="F9562">
        <v>12000000</v>
      </c>
      <c r="G9562">
        <v>12000000</v>
      </c>
      <c r="H9562">
        <v>-4190404.5516162035</v>
      </c>
      <c r="I9562">
        <v>-3.8902650705593996E-6</v>
      </c>
      <c r="J9562">
        <v>3.435722419687718E-6</v>
      </c>
      <c r="K9562">
        <v>-0.69184977148644966</v>
      </c>
      <c r="L9562">
        <v>-134.92003793013504</v>
      </c>
      <c r="M9562">
        <v>0</v>
      </c>
      <c r="O9562" t="s">
        <v>463</v>
      </c>
    </row>
    <row r="9563" spans="1:15" x14ac:dyDescent="0.15">
      <c r="A9563">
        <v>480</v>
      </c>
      <c r="B9563" t="s">
        <v>244</v>
      </c>
      <c r="C9563" t="s">
        <v>461</v>
      </c>
      <c r="D9563">
        <v>1</v>
      </c>
      <c r="E9563">
        <v>100000</v>
      </c>
      <c r="F9563">
        <v>18000000</v>
      </c>
      <c r="G9563">
        <v>18000000</v>
      </c>
      <c r="H9563">
        <v>547464180142750.25</v>
      </c>
      <c r="I9563">
        <v>0.15301825421993234</v>
      </c>
      <c r="J9563">
        <v>0.1530255802074226</v>
      </c>
      <c r="K9563">
        <v>90388162.589860842</v>
      </c>
      <c r="L9563">
        <v>3041467567.4597235</v>
      </c>
      <c r="M9563">
        <v>0</v>
      </c>
      <c r="O9563" t="s">
        <v>468</v>
      </c>
    </row>
    <row r="9564" spans="1:15" x14ac:dyDescent="0.15">
      <c r="A9564">
        <v>480</v>
      </c>
      <c r="B9564" t="s">
        <v>244</v>
      </c>
      <c r="C9564" t="s">
        <v>464</v>
      </c>
      <c r="D9564">
        <v>1</v>
      </c>
      <c r="E9564">
        <v>100000</v>
      </c>
      <c r="F9564">
        <v>18000000</v>
      </c>
      <c r="G9564">
        <v>9050000</v>
      </c>
      <c r="H9564">
        <v>-180320.08554212164</v>
      </c>
      <c r="I9564">
        <v>-7.7074799463478716E-6</v>
      </c>
      <c r="J9564">
        <v>-3.814924561007538E-7</v>
      </c>
      <c r="K9564">
        <v>-2.9771447706312081E-2</v>
      </c>
      <c r="L9564">
        <v>-101.99248713306211</v>
      </c>
      <c r="M9564">
        <v>0</v>
      </c>
    </row>
    <row r="9565" spans="1:15" x14ac:dyDescent="0.15">
      <c r="A9565">
        <v>480</v>
      </c>
      <c r="B9565" t="s">
        <v>244</v>
      </c>
      <c r="C9565" t="s">
        <v>464</v>
      </c>
      <c r="D9565">
        <v>2</v>
      </c>
      <c r="E9565">
        <v>9050000</v>
      </c>
      <c r="F9565">
        <v>18000000</v>
      </c>
      <c r="G9565">
        <v>13525000</v>
      </c>
      <c r="H9565">
        <v>1095272164.9264803</v>
      </c>
      <c r="I9565">
        <v>6.3355753943958535E-6</v>
      </c>
      <c r="J9565">
        <v>1.3661562884642971E-5</v>
      </c>
      <c r="K9565">
        <v>180.83308847294742</v>
      </c>
      <c r="L9565">
        <v>7998.1306094379315</v>
      </c>
      <c r="M9565">
        <v>0</v>
      </c>
    </row>
    <row r="9566" spans="1:15" x14ac:dyDescent="0.15">
      <c r="A9566">
        <v>480</v>
      </c>
      <c r="B9566" t="s">
        <v>244</v>
      </c>
      <c r="C9566" t="s">
        <v>464</v>
      </c>
      <c r="D9566">
        <v>3</v>
      </c>
      <c r="E9566">
        <v>9050000</v>
      </c>
      <c r="F9566">
        <v>13525000</v>
      </c>
      <c r="G9566">
        <v>11287500</v>
      </c>
      <c r="H9566">
        <v>-1041810.1964116584</v>
      </c>
      <c r="I9566">
        <v>-5.2184507540441397E-6</v>
      </c>
      <c r="J9566">
        <v>2.1075367362029779E-6</v>
      </c>
      <c r="K9566">
        <v>-0.17200633911149746</v>
      </c>
      <c r="L9566">
        <v>-109.22976918194161</v>
      </c>
      <c r="M9566">
        <v>0</v>
      </c>
    </row>
    <row r="9567" spans="1:15" x14ac:dyDescent="0.15">
      <c r="A9567">
        <v>480</v>
      </c>
      <c r="B9567" t="s">
        <v>244</v>
      </c>
      <c r="C9567" t="s">
        <v>464</v>
      </c>
      <c r="D9567">
        <v>4</v>
      </c>
      <c r="E9567">
        <v>11287500</v>
      </c>
      <c r="F9567">
        <v>13525000</v>
      </c>
      <c r="G9567">
        <v>12406250</v>
      </c>
      <c r="H9567">
        <v>-15667996.538127674</v>
      </c>
      <c r="I9567">
        <v>-2.6096407280545243E-6</v>
      </c>
      <c r="J9567">
        <v>4.7163467621925933E-6</v>
      </c>
      <c r="K9567">
        <v>-2.5868384999661331</v>
      </c>
      <c r="L9567">
        <v>-226.29115597483263</v>
      </c>
      <c r="M9567">
        <v>0</v>
      </c>
    </row>
    <row r="9568" spans="1:15" x14ac:dyDescent="0.15">
      <c r="A9568">
        <v>480</v>
      </c>
      <c r="B9568" t="s">
        <v>244</v>
      </c>
      <c r="C9568" t="s">
        <v>464</v>
      </c>
      <c r="D9568">
        <v>5</v>
      </c>
      <c r="E9568">
        <v>12406250</v>
      </c>
      <c r="F9568">
        <v>13525000</v>
      </c>
      <c r="G9568">
        <v>12965625</v>
      </c>
      <c r="H9568">
        <v>12403834.438678112</v>
      </c>
      <c r="I9568">
        <v>2.2969076705296472E-7</v>
      </c>
      <c r="J9568">
        <v>7.5556782573000823E-6</v>
      </c>
      <c r="K9568">
        <v>2.0479144474595801</v>
      </c>
      <c r="L9568">
        <v>-4.332923104916949</v>
      </c>
      <c r="M9568">
        <v>0</v>
      </c>
    </row>
    <row r="9569" spans="1:15" x14ac:dyDescent="0.15">
      <c r="A9569">
        <v>480</v>
      </c>
      <c r="B9569" t="s">
        <v>244</v>
      </c>
      <c r="C9569" t="s">
        <v>464</v>
      </c>
      <c r="D9569">
        <v>6</v>
      </c>
      <c r="E9569">
        <v>12965625</v>
      </c>
      <c r="F9569">
        <v>13525000</v>
      </c>
      <c r="G9569">
        <v>13245312.5</v>
      </c>
      <c r="H9569">
        <v>228731989.26716697</v>
      </c>
      <c r="I9569">
        <v>2.354818763931402E-6</v>
      </c>
      <c r="J9569">
        <v>9.6808062541785196E-6</v>
      </c>
      <c r="K9569">
        <v>37.764414522959498</v>
      </c>
      <c r="L9569">
        <v>1626.8900923792246</v>
      </c>
      <c r="M9569">
        <v>0</v>
      </c>
    </row>
    <row r="9570" spans="1:15" x14ac:dyDescent="0.15">
      <c r="A9570">
        <v>480</v>
      </c>
      <c r="B9570" t="s">
        <v>244</v>
      </c>
      <c r="C9570" t="s">
        <v>464</v>
      </c>
      <c r="D9570">
        <v>7</v>
      </c>
      <c r="E9570">
        <v>12965625</v>
      </c>
      <c r="F9570">
        <v>13245312.5</v>
      </c>
      <c r="G9570">
        <v>13105468.75</v>
      </c>
      <c r="H9570">
        <v>90411490.932914346</v>
      </c>
      <c r="I9570">
        <v>1.218838717031761E-6</v>
      </c>
      <c r="J9570">
        <v>8.5448262072788786E-6</v>
      </c>
      <c r="K9570">
        <v>14.927238783558632</v>
      </c>
      <c r="L9570">
        <v>589.87605600077711</v>
      </c>
      <c r="M9570">
        <v>0</v>
      </c>
    </row>
    <row r="9571" spans="1:15" x14ac:dyDescent="0.15">
      <c r="A9571">
        <v>480</v>
      </c>
      <c r="B9571" t="s">
        <v>244</v>
      </c>
      <c r="C9571" t="s">
        <v>464</v>
      </c>
      <c r="D9571">
        <v>8</v>
      </c>
      <c r="E9571">
        <v>12965625</v>
      </c>
      <c r="F9571">
        <v>13105468.75</v>
      </c>
      <c r="G9571">
        <v>13035546.875</v>
      </c>
      <c r="H9571">
        <v>45078055.049861059</v>
      </c>
      <c r="I9571">
        <v>7.0721431902788828E-7</v>
      </c>
      <c r="J9571">
        <v>8.0332018092750059E-6</v>
      </c>
      <c r="K9571">
        <v>7.4425372779989267</v>
      </c>
      <c r="L9571">
        <v>245.80869895311591</v>
      </c>
      <c r="M9571">
        <v>0</v>
      </c>
    </row>
    <row r="9572" spans="1:15" x14ac:dyDescent="0.15">
      <c r="A9572">
        <v>480</v>
      </c>
      <c r="B9572" t="s">
        <v>244</v>
      </c>
      <c r="C9572" t="s">
        <v>464</v>
      </c>
      <c r="D9572">
        <v>9</v>
      </c>
      <c r="E9572">
        <v>12965625</v>
      </c>
      <c r="F9572">
        <v>13035546.875</v>
      </c>
      <c r="G9572">
        <v>13000585.9375</v>
      </c>
      <c r="H9572">
        <v>27298246.752946503</v>
      </c>
      <c r="I9572">
        <v>4.6438199071622422E-7</v>
      </c>
      <c r="J9572">
        <v>7.7903694809633418E-6</v>
      </c>
      <c r="K9572">
        <v>4.5070316112372675</v>
      </c>
      <c r="L9572">
        <v>109.97704937440635</v>
      </c>
      <c r="M9572">
        <v>0</v>
      </c>
    </row>
    <row r="9573" spans="1:15" x14ac:dyDescent="0.15">
      <c r="A9573">
        <v>480</v>
      </c>
      <c r="B9573" t="s">
        <v>244</v>
      </c>
      <c r="C9573" t="s">
        <v>464</v>
      </c>
      <c r="D9573">
        <v>10</v>
      </c>
      <c r="E9573">
        <v>12965625</v>
      </c>
      <c r="F9573">
        <v>13000585.9375</v>
      </c>
      <c r="G9573">
        <v>12983105.46875</v>
      </c>
      <c r="H9573">
        <v>19505587.148472238</v>
      </c>
      <c r="I9573">
        <v>3.4602192487675201E-7</v>
      </c>
      <c r="J9573">
        <v>7.6720094151238696E-6</v>
      </c>
      <c r="K9573">
        <v>3.2204375126918632</v>
      </c>
      <c r="L9573">
        <v>50.238224555917562</v>
      </c>
      <c r="M9573">
        <v>0</v>
      </c>
    </row>
    <row r="9574" spans="1:15" x14ac:dyDescent="0.15">
      <c r="A9574">
        <v>480</v>
      </c>
      <c r="B9574" t="s">
        <v>244</v>
      </c>
      <c r="C9574" t="s">
        <v>464</v>
      </c>
      <c r="D9574">
        <v>11</v>
      </c>
      <c r="E9574">
        <v>12965625</v>
      </c>
      <c r="F9574">
        <v>12983105.46875</v>
      </c>
      <c r="G9574">
        <v>12974365.234375</v>
      </c>
      <c r="H9574">
        <v>15870342.939768206</v>
      </c>
      <c r="I9574">
        <v>2.876048546663274E-7</v>
      </c>
      <c r="J9574">
        <v>7.613592344913445E-6</v>
      </c>
      <c r="K9574">
        <v>2.6202465659444201</v>
      </c>
      <c r="L9574">
        <v>22.320766011122018</v>
      </c>
      <c r="M9574">
        <v>0</v>
      </c>
    </row>
    <row r="9575" spans="1:15" x14ac:dyDescent="0.15">
      <c r="A9575">
        <v>480</v>
      </c>
      <c r="B9575" t="s">
        <v>244</v>
      </c>
      <c r="C9575" t="s">
        <v>464</v>
      </c>
      <c r="D9575">
        <v>12</v>
      </c>
      <c r="E9575">
        <v>12965625</v>
      </c>
      <c r="F9575">
        <v>12974365.234375</v>
      </c>
      <c r="G9575">
        <v>12969995.1171875</v>
      </c>
      <c r="H9575">
        <v>14116259.812265769</v>
      </c>
      <c r="I9575">
        <v>2.5858547437909381E-7</v>
      </c>
      <c r="J9575">
        <v>7.5845729646262114E-6</v>
      </c>
      <c r="K9575">
        <v>2.3306415896271004</v>
      </c>
      <c r="L9575">
        <v>8.8378190178288385</v>
      </c>
      <c r="M9575">
        <v>0</v>
      </c>
    </row>
    <row r="9576" spans="1:15" x14ac:dyDescent="0.15">
      <c r="A9576">
        <v>480</v>
      </c>
      <c r="B9576" t="s">
        <v>244</v>
      </c>
      <c r="C9576" t="s">
        <v>464</v>
      </c>
      <c r="D9576">
        <v>13</v>
      </c>
      <c r="E9576">
        <v>12965625</v>
      </c>
      <c r="F9576">
        <v>12969995.1171875</v>
      </c>
      <c r="G9576">
        <v>12967810.05859375</v>
      </c>
      <c r="H9576">
        <v>13254843.539028035</v>
      </c>
      <c r="I9576">
        <v>2.4412211174476576E-7</v>
      </c>
      <c r="J9576">
        <v>7.5701096019918834E-6</v>
      </c>
      <c r="K9576">
        <v>2.1884188890612628</v>
      </c>
      <c r="L9576">
        <v>2.2134306342964112</v>
      </c>
      <c r="M9576">
        <v>0</v>
      </c>
    </row>
    <row r="9577" spans="1:15" x14ac:dyDescent="0.15">
      <c r="A9577">
        <v>480</v>
      </c>
      <c r="B9577" t="s">
        <v>244</v>
      </c>
      <c r="C9577" t="s">
        <v>464</v>
      </c>
      <c r="D9577">
        <v>14</v>
      </c>
      <c r="E9577">
        <v>12965625</v>
      </c>
      <c r="F9577">
        <v>12967810.05859375</v>
      </c>
      <c r="G9577">
        <v>12966717.529296875</v>
      </c>
      <c r="H9577">
        <v>12828035.991269428</v>
      </c>
      <c r="I9577">
        <v>2.3690233996671989E-7</v>
      </c>
      <c r="J9577">
        <v>7.5628898302138375E-6</v>
      </c>
      <c r="K9577">
        <v>2.1179515390123052</v>
      </c>
      <c r="L9577">
        <v>-1.069519234255786</v>
      </c>
      <c r="M9577">
        <v>0</v>
      </c>
    </row>
    <row r="9578" spans="1:15" x14ac:dyDescent="0.15">
      <c r="A9578">
        <v>480</v>
      </c>
      <c r="B9578" t="s">
        <v>244</v>
      </c>
      <c r="C9578" t="s">
        <v>464</v>
      </c>
      <c r="D9578">
        <v>15</v>
      </c>
      <c r="E9578">
        <v>12966717.529296875</v>
      </c>
      <c r="F9578">
        <v>12967810.05859375</v>
      </c>
      <c r="G9578">
        <v>12967263.793945313</v>
      </c>
      <c r="H9578">
        <v>13041140.626704</v>
      </c>
      <c r="I9578">
        <v>2.4051165908218476E-7</v>
      </c>
      <c r="J9578">
        <v>7.5664991493293024E-6</v>
      </c>
      <c r="K9578">
        <v>2.153135825281574</v>
      </c>
      <c r="L9578">
        <v>0.5697179754543289</v>
      </c>
      <c r="M9578">
        <v>0</v>
      </c>
    </row>
    <row r="9579" spans="1:15" x14ac:dyDescent="0.15">
      <c r="A9579">
        <v>480</v>
      </c>
      <c r="B9579" t="s">
        <v>244</v>
      </c>
      <c r="C9579" t="s">
        <v>465</v>
      </c>
      <c r="D9579">
        <v>15</v>
      </c>
      <c r="E9579">
        <v>12966717.529296875</v>
      </c>
      <c r="F9579">
        <v>12967810.05859375</v>
      </c>
      <c r="G9579">
        <v>12967263.793945313</v>
      </c>
      <c r="H9579">
        <v>13041140.626704</v>
      </c>
      <c r="I9579">
        <v>2.4051165908218476E-7</v>
      </c>
      <c r="J9579">
        <v>7.5664991493293024E-6</v>
      </c>
      <c r="K9579">
        <v>2.153135825281574</v>
      </c>
      <c r="L9579">
        <v>0.5697179754543289</v>
      </c>
      <c r="M9579">
        <v>0</v>
      </c>
      <c r="N9579" t="s">
        <v>466</v>
      </c>
      <c r="O9579" t="s">
        <v>467</v>
      </c>
    </row>
    <row r="9580" spans="1:15" x14ac:dyDescent="0.15">
      <c r="A9580">
        <v>481</v>
      </c>
      <c r="B9580" t="s">
        <v>245</v>
      </c>
      <c r="C9580" t="s">
        <v>461</v>
      </c>
      <c r="D9580">
        <v>0</v>
      </c>
      <c r="E9580">
        <v>100000</v>
      </c>
      <c r="F9580">
        <v>12000000</v>
      </c>
      <c r="G9580">
        <v>100000</v>
      </c>
      <c r="H9580">
        <v>-71917.754312646488</v>
      </c>
      <c r="I9580">
        <v>-9.8406108895494028E-6</v>
      </c>
      <c r="J9580">
        <v>-2.5146233993022852E-6</v>
      </c>
      <c r="K9580">
        <v>-1.7141213115870163E-2</v>
      </c>
      <c r="L9580">
        <v>-171.91775431264648</v>
      </c>
      <c r="M9580">
        <v>0</v>
      </c>
      <c r="O9580" t="s">
        <v>462</v>
      </c>
    </row>
    <row r="9581" spans="1:15" x14ac:dyDescent="0.15">
      <c r="A9581">
        <v>481</v>
      </c>
      <c r="B9581" t="s">
        <v>245</v>
      </c>
      <c r="C9581" t="s">
        <v>461</v>
      </c>
      <c r="D9581">
        <v>0</v>
      </c>
      <c r="E9581">
        <v>100000</v>
      </c>
      <c r="F9581">
        <v>12000000</v>
      </c>
      <c r="G9581">
        <v>12000000</v>
      </c>
      <c r="H9581">
        <v>6.4964944603441766E+18</v>
      </c>
      <c r="I9581">
        <v>505.14884320076197</v>
      </c>
      <c r="J9581">
        <v>505.14885052674947</v>
      </c>
      <c r="K9581">
        <v>1548404800944.2305</v>
      </c>
      <c r="L9581">
        <v>54137453836101.469</v>
      </c>
      <c r="M9581">
        <v>0</v>
      </c>
      <c r="O9581" t="s">
        <v>463</v>
      </c>
    </row>
    <row r="9582" spans="1:15" x14ac:dyDescent="0.15">
      <c r="A9582">
        <v>481</v>
      </c>
      <c r="B9582" t="s">
        <v>245</v>
      </c>
      <c r="C9582" t="s">
        <v>464</v>
      </c>
      <c r="D9582">
        <v>1</v>
      </c>
      <c r="E9582">
        <v>100000</v>
      </c>
      <c r="F9582">
        <v>12000000</v>
      </c>
      <c r="G9582">
        <v>6050000</v>
      </c>
      <c r="H9582">
        <v>771256954.87938118</v>
      </c>
      <c r="I9582">
        <v>5.1206242974905372E-6</v>
      </c>
      <c r="J9582">
        <v>1.2446611787737655E-5</v>
      </c>
      <c r="K9582">
        <v>183.82498114738533</v>
      </c>
      <c r="L9582">
        <v>12648.048840981508</v>
      </c>
      <c r="M9582">
        <v>0</v>
      </c>
    </row>
    <row r="9583" spans="1:15" x14ac:dyDescent="0.15">
      <c r="A9583">
        <v>481</v>
      </c>
      <c r="B9583" t="s">
        <v>245</v>
      </c>
      <c r="C9583" t="s">
        <v>464</v>
      </c>
      <c r="D9583">
        <v>2</v>
      </c>
      <c r="E9583">
        <v>100000</v>
      </c>
      <c r="F9583">
        <v>6050000</v>
      </c>
      <c r="G9583">
        <v>3075000</v>
      </c>
      <c r="H9583">
        <v>-386634.24041125592</v>
      </c>
      <c r="I9583">
        <v>-6.4437042467967693E-6</v>
      </c>
      <c r="J9583">
        <v>8.8228324345034867E-7</v>
      </c>
      <c r="K9583">
        <v>-9.2152208813012337E-2</v>
      </c>
      <c r="L9583">
        <v>-112.57347123288638</v>
      </c>
      <c r="M9583">
        <v>0</v>
      </c>
    </row>
    <row r="9584" spans="1:15" x14ac:dyDescent="0.15">
      <c r="A9584">
        <v>481</v>
      </c>
      <c r="B9584" t="s">
        <v>245</v>
      </c>
      <c r="C9584" t="s">
        <v>464</v>
      </c>
      <c r="D9584">
        <v>3</v>
      </c>
      <c r="E9584">
        <v>3075000</v>
      </c>
      <c r="F9584">
        <v>6050000</v>
      </c>
      <c r="G9584">
        <v>4562500</v>
      </c>
      <c r="H9584">
        <v>-2596678.9751591212</v>
      </c>
      <c r="I9584">
        <v>-4.321810967903704E-6</v>
      </c>
      <c r="J9584">
        <v>3.004176522343414E-6</v>
      </c>
      <c r="K9584">
        <v>-0.61890458249298885</v>
      </c>
      <c r="L9584">
        <v>-156.91351178430952</v>
      </c>
      <c r="M9584">
        <v>0</v>
      </c>
    </row>
    <row r="9585" spans="1:15" x14ac:dyDescent="0.15">
      <c r="A9585">
        <v>481</v>
      </c>
      <c r="B9585" t="s">
        <v>245</v>
      </c>
      <c r="C9585" t="s">
        <v>464</v>
      </c>
      <c r="D9585">
        <v>4</v>
      </c>
      <c r="E9585">
        <v>4562500</v>
      </c>
      <c r="F9585">
        <v>6050000</v>
      </c>
      <c r="G9585">
        <v>5306250</v>
      </c>
      <c r="H9585">
        <v>-29617437.953928143</v>
      </c>
      <c r="I9585">
        <v>-1.6058339115805714E-6</v>
      </c>
      <c r="J9585">
        <v>5.7201535786665462E-6</v>
      </c>
      <c r="K9585">
        <v>-7.0591583506253937</v>
      </c>
      <c r="L9585">
        <v>-658.16137486790376</v>
      </c>
      <c r="M9585">
        <v>0</v>
      </c>
    </row>
    <row r="9586" spans="1:15" x14ac:dyDescent="0.15">
      <c r="A9586">
        <v>481</v>
      </c>
      <c r="B9586" t="s">
        <v>245</v>
      </c>
      <c r="C9586" t="s">
        <v>464</v>
      </c>
      <c r="D9586">
        <v>5</v>
      </c>
      <c r="E9586">
        <v>5306250</v>
      </c>
      <c r="F9586">
        <v>6050000</v>
      </c>
      <c r="G9586">
        <v>5678125</v>
      </c>
      <c r="H9586">
        <v>57592634.077132702</v>
      </c>
      <c r="I9586">
        <v>8.6110523551614094E-7</v>
      </c>
      <c r="J9586">
        <v>8.1870927257632585E-6</v>
      </c>
      <c r="K9586">
        <v>13.726897120963924</v>
      </c>
      <c r="L9586">
        <v>914.2896480287543</v>
      </c>
      <c r="M9586">
        <v>0</v>
      </c>
    </row>
    <row r="9587" spans="1:15" x14ac:dyDescent="0.15">
      <c r="A9587">
        <v>481</v>
      </c>
      <c r="B9587" t="s">
        <v>245</v>
      </c>
      <c r="C9587" t="s">
        <v>464</v>
      </c>
      <c r="D9587">
        <v>6</v>
      </c>
      <c r="E9587">
        <v>5306250</v>
      </c>
      <c r="F9587">
        <v>5678125</v>
      </c>
      <c r="G9587">
        <v>5492187.5</v>
      </c>
      <c r="H9587">
        <v>-19671366.998042516</v>
      </c>
      <c r="I9587">
        <v>-5.0078196402861589E-7</v>
      </c>
      <c r="J9587">
        <v>6.8252055262185017E-6</v>
      </c>
      <c r="K9587">
        <v>-4.6885653927412463</v>
      </c>
      <c r="L9587">
        <v>-458.16998232566743</v>
      </c>
      <c r="M9587">
        <v>0</v>
      </c>
    </row>
    <row r="9588" spans="1:15" x14ac:dyDescent="0.15">
      <c r="A9588">
        <v>481</v>
      </c>
      <c r="B9588" t="s">
        <v>245</v>
      </c>
      <c r="C9588" t="s">
        <v>464</v>
      </c>
      <c r="D9588">
        <v>7</v>
      </c>
      <c r="E9588">
        <v>5492187.5</v>
      </c>
      <c r="F9588">
        <v>5678125</v>
      </c>
      <c r="G9588">
        <v>5585156.25</v>
      </c>
      <c r="H9588">
        <v>7535678.2068516826</v>
      </c>
      <c r="I9588">
        <v>1.4418508562152422E-7</v>
      </c>
      <c r="J9588">
        <v>7.4701725758686418E-6</v>
      </c>
      <c r="K9588">
        <v>1.7960887036978683</v>
      </c>
      <c r="L9588">
        <v>34.923319412087757</v>
      </c>
      <c r="M9588">
        <v>0</v>
      </c>
    </row>
    <row r="9589" spans="1:15" x14ac:dyDescent="0.15">
      <c r="A9589">
        <v>481</v>
      </c>
      <c r="B9589" t="s">
        <v>245</v>
      </c>
      <c r="C9589" t="s">
        <v>464</v>
      </c>
      <c r="D9589">
        <v>8</v>
      </c>
      <c r="E9589">
        <v>5492187.5</v>
      </c>
      <c r="F9589">
        <v>5585156.25</v>
      </c>
      <c r="G9589">
        <v>5538671.875</v>
      </c>
      <c r="H9589">
        <v>-8511835.8354315218</v>
      </c>
      <c r="I9589">
        <v>-1.8680453295014352E-7</v>
      </c>
      <c r="J9589">
        <v>7.1391829572969741E-6</v>
      </c>
      <c r="K9589">
        <v>-2.0287506674381226</v>
      </c>
      <c r="L9589">
        <v>-253.68008843151631</v>
      </c>
      <c r="M9589">
        <v>0</v>
      </c>
    </row>
    <row r="9590" spans="1:15" x14ac:dyDescent="0.15">
      <c r="A9590">
        <v>481</v>
      </c>
      <c r="B9590" t="s">
        <v>245</v>
      </c>
      <c r="C9590" t="s">
        <v>464</v>
      </c>
      <c r="D9590">
        <v>9</v>
      </c>
      <c r="E9590">
        <v>5538671.875</v>
      </c>
      <c r="F9590">
        <v>5585156.25</v>
      </c>
      <c r="G9590">
        <v>5561914.0625</v>
      </c>
      <c r="H9590">
        <v>-1148054.9945945241</v>
      </c>
      <c r="I9590">
        <v>-2.3495235829759026E-8</v>
      </c>
      <c r="J9590">
        <v>7.3024922544173586E-6</v>
      </c>
      <c r="K9590">
        <v>-0.27363278399285906</v>
      </c>
      <c r="L9590">
        <v>-120.64136521517001</v>
      </c>
      <c r="M9590">
        <v>0</v>
      </c>
    </row>
    <row r="9591" spans="1:15" x14ac:dyDescent="0.15">
      <c r="A9591">
        <v>481</v>
      </c>
      <c r="B9591" t="s">
        <v>245</v>
      </c>
      <c r="C9591" t="s">
        <v>464</v>
      </c>
      <c r="D9591">
        <v>10</v>
      </c>
      <c r="E9591">
        <v>5561914.0625</v>
      </c>
      <c r="F9591">
        <v>5585156.25</v>
      </c>
      <c r="G9591">
        <v>5573535.15625</v>
      </c>
      <c r="H9591">
        <v>3022481.6068338975</v>
      </c>
      <c r="I9591">
        <v>5.9790959051236777E-8</v>
      </c>
      <c r="J9591">
        <v>7.3857784492983544E-6</v>
      </c>
      <c r="K9591">
        <v>0.72039236843115795</v>
      </c>
      <c r="L9591">
        <v>-45.77083445065248</v>
      </c>
      <c r="M9591">
        <v>0</v>
      </c>
    </row>
    <row r="9592" spans="1:15" x14ac:dyDescent="0.15">
      <c r="A9592">
        <v>481</v>
      </c>
      <c r="B9592" t="s">
        <v>245</v>
      </c>
      <c r="C9592" t="s">
        <v>464</v>
      </c>
      <c r="D9592">
        <v>11</v>
      </c>
      <c r="E9592">
        <v>5573535.15625</v>
      </c>
      <c r="F9592">
        <v>5585156.25</v>
      </c>
      <c r="G9592">
        <v>5579345.703125</v>
      </c>
      <c r="H9592">
        <v>5235464.7545305602</v>
      </c>
      <c r="I9592">
        <v>1.0184900611711895E-7</v>
      </c>
      <c r="J9592">
        <v>7.4278364963642365E-6</v>
      </c>
      <c r="K9592">
        <v>1.2478450971633628</v>
      </c>
      <c r="L9592">
        <v>-6.1634637266128092</v>
      </c>
      <c r="M9592">
        <v>0</v>
      </c>
    </row>
    <row r="9593" spans="1:15" x14ac:dyDescent="0.15">
      <c r="A9593">
        <v>481</v>
      </c>
      <c r="B9593" t="s">
        <v>245</v>
      </c>
      <c r="C9593" t="s">
        <v>464</v>
      </c>
      <c r="D9593">
        <v>12</v>
      </c>
      <c r="E9593">
        <v>5579345.703125</v>
      </c>
      <c r="F9593">
        <v>5585156.25</v>
      </c>
      <c r="G9593">
        <v>5582250.9765625</v>
      </c>
      <c r="H9593">
        <v>6374572.2131223073</v>
      </c>
      <c r="I9593">
        <v>1.2298227907697593E-7</v>
      </c>
      <c r="J9593">
        <v>7.4489697693240935E-6</v>
      </c>
      <c r="K9593">
        <v>1.5193452836780139</v>
      </c>
      <c r="L9593">
        <v>14.193579613070561</v>
      </c>
      <c r="M9593">
        <v>0</v>
      </c>
    </row>
    <row r="9594" spans="1:15" x14ac:dyDescent="0.15">
      <c r="A9594">
        <v>481</v>
      </c>
      <c r="B9594" t="s">
        <v>245</v>
      </c>
      <c r="C9594" t="s">
        <v>464</v>
      </c>
      <c r="D9594">
        <v>13</v>
      </c>
      <c r="E9594">
        <v>5579345.703125</v>
      </c>
      <c r="F9594">
        <v>5582250.9765625</v>
      </c>
      <c r="G9594">
        <v>5580798.33984375</v>
      </c>
      <c r="H9594">
        <v>5802278.4558308199</v>
      </c>
      <c r="I9594">
        <v>1.1240691250297034E-7</v>
      </c>
      <c r="J9594">
        <v>7.4383944027500879E-6</v>
      </c>
      <c r="K9594">
        <v>1.3829421193638241</v>
      </c>
      <c r="L9594">
        <v>3.9686099102672623</v>
      </c>
      <c r="M9594">
        <v>0</v>
      </c>
    </row>
    <row r="9595" spans="1:15" x14ac:dyDescent="0.15">
      <c r="A9595">
        <v>481</v>
      </c>
      <c r="B9595" t="s">
        <v>245</v>
      </c>
      <c r="C9595" t="s">
        <v>464</v>
      </c>
      <c r="D9595">
        <v>14</v>
      </c>
      <c r="E9595">
        <v>5579345.703125</v>
      </c>
      <c r="F9595">
        <v>5580798.33984375</v>
      </c>
      <c r="G9595">
        <v>5580072.021484375</v>
      </c>
      <c r="H9595">
        <v>5518188.1873224163</v>
      </c>
      <c r="I9595">
        <v>1.0712577867055227E-7</v>
      </c>
      <c r="J9595">
        <v>7.4331132689176699E-6</v>
      </c>
      <c r="K9595">
        <v>1.3152307192625696</v>
      </c>
      <c r="L9595">
        <v>-1.1090149719160205</v>
      </c>
      <c r="M9595">
        <v>0</v>
      </c>
    </row>
    <row r="9596" spans="1:15" x14ac:dyDescent="0.15">
      <c r="A9596">
        <v>481</v>
      </c>
      <c r="B9596" t="s">
        <v>245</v>
      </c>
      <c r="C9596" t="s">
        <v>464</v>
      </c>
      <c r="D9596">
        <v>15</v>
      </c>
      <c r="E9596">
        <v>5580072.021484375</v>
      </c>
      <c r="F9596">
        <v>5580798.33984375</v>
      </c>
      <c r="G9596">
        <v>5580435.1806640625</v>
      </c>
      <c r="H9596">
        <v>5660039.3850646866</v>
      </c>
      <c r="I9596">
        <v>1.0976537479426381E-7</v>
      </c>
      <c r="J9596">
        <v>7.4357528650413814E-6</v>
      </c>
      <c r="K9596">
        <v>1.3490401955800764</v>
      </c>
      <c r="L9596">
        <v>1.4264873943245298</v>
      </c>
      <c r="M9596">
        <v>0</v>
      </c>
    </row>
    <row r="9597" spans="1:15" x14ac:dyDescent="0.15">
      <c r="A9597">
        <v>481</v>
      </c>
      <c r="B9597" t="s">
        <v>245</v>
      </c>
      <c r="C9597" t="s">
        <v>464</v>
      </c>
      <c r="D9597">
        <v>16</v>
      </c>
      <c r="E9597">
        <v>5580072.021484375</v>
      </c>
      <c r="F9597">
        <v>5580435.1806640625</v>
      </c>
      <c r="G9597">
        <v>5580253.6010742188</v>
      </c>
      <c r="H9597">
        <v>5589082.4895625804</v>
      </c>
      <c r="I9597">
        <v>1.084456531117516E-7</v>
      </c>
      <c r="J9597">
        <v>7.4344331433588692E-6</v>
      </c>
      <c r="K9597">
        <v>1.3321279980362739</v>
      </c>
      <c r="L9597">
        <v>0.15821661737133272</v>
      </c>
      <c r="M9597">
        <v>0</v>
      </c>
    </row>
    <row r="9598" spans="1:15" x14ac:dyDescent="0.15">
      <c r="A9598">
        <v>481</v>
      </c>
      <c r="B9598" t="s">
        <v>245</v>
      </c>
      <c r="C9598" t="s">
        <v>465</v>
      </c>
      <c r="D9598">
        <v>16</v>
      </c>
      <c r="E9598">
        <v>5580072.021484375</v>
      </c>
      <c r="F9598">
        <v>5580435.1806640625</v>
      </c>
      <c r="G9598">
        <v>5580253.6010742188</v>
      </c>
      <c r="H9598">
        <v>5589082.4895625804</v>
      </c>
      <c r="I9598">
        <v>1.084456531117516E-7</v>
      </c>
      <c r="J9598">
        <v>7.4344331433588692E-6</v>
      </c>
      <c r="K9598">
        <v>1.3321279980362739</v>
      </c>
      <c r="L9598">
        <v>0.15821661737133272</v>
      </c>
      <c r="M9598">
        <v>0</v>
      </c>
      <c r="N9598" t="s">
        <v>466</v>
      </c>
      <c r="O9598" t="s">
        <v>467</v>
      </c>
    </row>
    <row r="9599" spans="1:15" x14ac:dyDescent="0.15">
      <c r="A9599">
        <v>482</v>
      </c>
      <c r="B9599" t="s">
        <v>246</v>
      </c>
      <c r="C9599" t="s">
        <v>461</v>
      </c>
      <c r="D9599">
        <v>0</v>
      </c>
      <c r="E9599">
        <v>100000</v>
      </c>
      <c r="F9599">
        <v>12000000</v>
      </c>
      <c r="G9599">
        <v>100000</v>
      </c>
      <c r="H9599">
        <v>-24209.598071041622</v>
      </c>
      <c r="I9599">
        <v>-1.3608288657640843E-5</v>
      </c>
      <c r="J9599">
        <v>-6.3916740978346083E-6</v>
      </c>
      <c r="K9599">
        <v>-4.766710550477107E-3</v>
      </c>
      <c r="L9599">
        <v>-124.20959807104163</v>
      </c>
      <c r="M9599">
        <v>0</v>
      </c>
      <c r="O9599" t="s">
        <v>462</v>
      </c>
    </row>
    <row r="9600" spans="1:15" x14ac:dyDescent="0.15">
      <c r="A9600">
        <v>482</v>
      </c>
      <c r="B9600" t="s">
        <v>246</v>
      </c>
      <c r="C9600" t="s">
        <v>461</v>
      </c>
      <c r="D9600">
        <v>0</v>
      </c>
      <c r="E9600">
        <v>100000</v>
      </c>
      <c r="F9600">
        <v>12000000</v>
      </c>
      <c r="G9600">
        <v>12000000</v>
      </c>
      <c r="H9600">
        <v>527330916019.27509</v>
      </c>
      <c r="I9600">
        <v>5.633135282445686E-4</v>
      </c>
      <c r="J9600">
        <v>5.7053014280437485E-4</v>
      </c>
      <c r="K9600">
        <v>103827.98729684514</v>
      </c>
      <c r="L9600">
        <v>4394324.3001606259</v>
      </c>
      <c r="M9600">
        <v>0</v>
      </c>
      <c r="O9600" t="s">
        <v>463</v>
      </c>
    </row>
    <row r="9601" spans="1:15" x14ac:dyDescent="0.15">
      <c r="A9601">
        <v>482</v>
      </c>
      <c r="B9601" t="s">
        <v>246</v>
      </c>
      <c r="C9601" t="s">
        <v>464</v>
      </c>
      <c r="D9601">
        <v>1</v>
      </c>
      <c r="E9601">
        <v>100000</v>
      </c>
      <c r="F9601">
        <v>12000000</v>
      </c>
      <c r="G9601">
        <v>6050000</v>
      </c>
      <c r="H9601">
        <v>-205359.26279730577</v>
      </c>
      <c r="I9601">
        <v>-7.3648691936011596E-6</v>
      </c>
      <c r="J9601">
        <v>-1.4825463379492506E-7</v>
      </c>
      <c r="K9601">
        <v>-4.0433887491301154E-2</v>
      </c>
      <c r="L9601">
        <v>-103.39436798012076</v>
      </c>
      <c r="M9601">
        <v>0</v>
      </c>
    </row>
    <row r="9602" spans="1:15" x14ac:dyDescent="0.15">
      <c r="A9602">
        <v>482</v>
      </c>
      <c r="B9602" t="s">
        <v>246</v>
      </c>
      <c r="C9602" t="s">
        <v>464</v>
      </c>
      <c r="D9602">
        <v>2</v>
      </c>
      <c r="E9602">
        <v>6050000</v>
      </c>
      <c r="F9602">
        <v>12000000</v>
      </c>
      <c r="G9602">
        <v>9025000</v>
      </c>
      <c r="H9602">
        <v>-11255408.929184293</v>
      </c>
      <c r="I9602">
        <v>-2.9165656891977429E-6</v>
      </c>
      <c r="J9602">
        <v>4.3000488706084915E-6</v>
      </c>
      <c r="K9602">
        <v>-2.2161159526581375</v>
      </c>
      <c r="L9602">
        <v>-224.71367234553233</v>
      </c>
      <c r="M9602">
        <v>0</v>
      </c>
    </row>
    <row r="9603" spans="1:15" x14ac:dyDescent="0.15">
      <c r="A9603">
        <v>482</v>
      </c>
      <c r="B9603" t="s">
        <v>246</v>
      </c>
      <c r="C9603" t="s">
        <v>464</v>
      </c>
      <c r="D9603">
        <v>3</v>
      </c>
      <c r="E9603">
        <v>9025000</v>
      </c>
      <c r="F9603">
        <v>12000000</v>
      </c>
      <c r="G9603">
        <v>10512500</v>
      </c>
      <c r="H9603">
        <v>4958370791.9605904</v>
      </c>
      <c r="I9603">
        <v>1.7848820628874027E-5</v>
      </c>
      <c r="J9603">
        <v>2.5065435188680263E-5</v>
      </c>
      <c r="K9603">
        <v>976.27058069531893</v>
      </c>
      <c r="L9603">
        <v>47066.428460980649</v>
      </c>
      <c r="M9603">
        <v>0</v>
      </c>
    </row>
    <row r="9604" spans="1:15" x14ac:dyDescent="0.15">
      <c r="A9604">
        <v>482</v>
      </c>
      <c r="B9604" t="s">
        <v>246</v>
      </c>
      <c r="C9604" t="s">
        <v>464</v>
      </c>
      <c r="D9604">
        <v>4</v>
      </c>
      <c r="E9604">
        <v>9025000</v>
      </c>
      <c r="F9604">
        <v>10512500</v>
      </c>
      <c r="G9604">
        <v>9768750</v>
      </c>
      <c r="H9604">
        <v>69292495.862532631</v>
      </c>
      <c r="I9604">
        <v>9.8374583258965672E-7</v>
      </c>
      <c r="J9604">
        <v>8.2003603923958911E-6</v>
      </c>
      <c r="K9604">
        <v>13.643236460497524</v>
      </c>
      <c r="L9604">
        <v>609.3281726170967</v>
      </c>
      <c r="M9604">
        <v>0</v>
      </c>
    </row>
    <row r="9605" spans="1:15" x14ac:dyDescent="0.15">
      <c r="A9605">
        <v>482</v>
      </c>
      <c r="B9605" t="s">
        <v>246</v>
      </c>
      <c r="C9605" t="s">
        <v>464</v>
      </c>
      <c r="D9605">
        <v>5</v>
      </c>
      <c r="E9605">
        <v>9025000</v>
      </c>
      <c r="F9605">
        <v>9768750</v>
      </c>
      <c r="G9605">
        <v>9396875</v>
      </c>
      <c r="H9605">
        <v>-30748057.89273838</v>
      </c>
      <c r="I9605">
        <v>-1.3308332172652981E-6</v>
      </c>
      <c r="J9605">
        <v>5.8857813425409363E-6</v>
      </c>
      <c r="K9605">
        <v>-6.0540902634527241</v>
      </c>
      <c r="L9605">
        <v>-427.21578070090726</v>
      </c>
      <c r="M9605">
        <v>0</v>
      </c>
    </row>
    <row r="9606" spans="1:15" x14ac:dyDescent="0.15">
      <c r="A9606">
        <v>482</v>
      </c>
      <c r="B9606" t="s">
        <v>246</v>
      </c>
      <c r="C9606" t="s">
        <v>464</v>
      </c>
      <c r="D9606">
        <v>6</v>
      </c>
      <c r="E9606">
        <v>9396875</v>
      </c>
      <c r="F9606">
        <v>9768750</v>
      </c>
      <c r="G9606">
        <v>9582812.5</v>
      </c>
      <c r="H9606">
        <v>-12440400.008116884</v>
      </c>
      <c r="I9606">
        <v>-2.8324874655717118E-7</v>
      </c>
      <c r="J9606">
        <v>6.9333658132490632E-6</v>
      </c>
      <c r="K9606">
        <v>-2.4494328983419948</v>
      </c>
      <c r="L9606">
        <v>-229.81992508062621</v>
      </c>
      <c r="M9606">
        <v>0</v>
      </c>
    </row>
    <row r="9607" spans="1:15" x14ac:dyDescent="0.15">
      <c r="A9607">
        <v>482</v>
      </c>
      <c r="B9607" t="s">
        <v>246</v>
      </c>
      <c r="C9607" t="s">
        <v>464</v>
      </c>
      <c r="D9607">
        <v>7</v>
      </c>
      <c r="E9607">
        <v>9582812.5</v>
      </c>
      <c r="F9607">
        <v>9768750</v>
      </c>
      <c r="G9607">
        <v>9675781.25</v>
      </c>
      <c r="H9607">
        <v>18084082.193119347</v>
      </c>
      <c r="I9607">
        <v>3.2011780487124571E-7</v>
      </c>
      <c r="J9607">
        <v>7.5367323646774801E-6</v>
      </c>
      <c r="K9607">
        <v>3.560636782679488</v>
      </c>
      <c r="L9607">
        <v>86.900486129937534</v>
      </c>
      <c r="M9607">
        <v>0</v>
      </c>
    </row>
    <row r="9608" spans="1:15" x14ac:dyDescent="0.15">
      <c r="A9608">
        <v>482</v>
      </c>
      <c r="B9608" t="s">
        <v>246</v>
      </c>
      <c r="C9608" t="s">
        <v>464</v>
      </c>
      <c r="D9608">
        <v>8</v>
      </c>
      <c r="E9608">
        <v>9582812.5</v>
      </c>
      <c r="F9608">
        <v>9675781.25</v>
      </c>
      <c r="G9608">
        <v>9629296.875</v>
      </c>
      <c r="H9608">
        <v>561722.04863155738</v>
      </c>
      <c r="I9608">
        <v>1.1227390168796339E-8</v>
      </c>
      <c r="J9608">
        <v>7.2278419499750307E-6</v>
      </c>
      <c r="K9608">
        <v>0.11059937499955598</v>
      </c>
      <c r="L9608">
        <v>-94.166530994698846</v>
      </c>
      <c r="M9608">
        <v>0</v>
      </c>
    </row>
    <row r="9609" spans="1:15" x14ac:dyDescent="0.15">
      <c r="A9609">
        <v>482</v>
      </c>
      <c r="B9609" t="s">
        <v>246</v>
      </c>
      <c r="C9609" t="s">
        <v>464</v>
      </c>
      <c r="D9609">
        <v>9</v>
      </c>
      <c r="E9609">
        <v>9629296.875</v>
      </c>
      <c r="F9609">
        <v>9675781.25</v>
      </c>
      <c r="G9609">
        <v>9652539.0625</v>
      </c>
      <c r="H9609">
        <v>8718532.6861686409</v>
      </c>
      <c r="I9609">
        <v>1.6382586106567525E-7</v>
      </c>
      <c r="J9609">
        <v>7.3804404208719096E-6</v>
      </c>
      <c r="K9609">
        <v>1.7166217141601436</v>
      </c>
      <c r="L9609">
        <v>-9.6762765763876875</v>
      </c>
      <c r="M9609">
        <v>0</v>
      </c>
    </row>
    <row r="9610" spans="1:15" x14ac:dyDescent="0.15">
      <c r="A9610">
        <v>482</v>
      </c>
      <c r="B9610" t="s">
        <v>246</v>
      </c>
      <c r="C9610" t="s">
        <v>464</v>
      </c>
      <c r="D9610">
        <v>10</v>
      </c>
      <c r="E9610">
        <v>9652539.0625</v>
      </c>
      <c r="F9610">
        <v>9675781.25</v>
      </c>
      <c r="G9610">
        <v>9664160.15625</v>
      </c>
      <c r="H9610">
        <v>13245172.723457767</v>
      </c>
      <c r="I9610">
        <v>2.4150489898159251E-7</v>
      </c>
      <c r="J9610">
        <v>7.4581194587878269E-6</v>
      </c>
      <c r="K9610">
        <v>2.6078873502372568</v>
      </c>
      <c r="L9610">
        <v>37.054565625051822</v>
      </c>
      <c r="M9610">
        <v>0</v>
      </c>
    </row>
    <row r="9611" spans="1:15" x14ac:dyDescent="0.15">
      <c r="A9611">
        <v>482</v>
      </c>
      <c r="B9611" t="s">
        <v>246</v>
      </c>
      <c r="C9611" t="s">
        <v>464</v>
      </c>
      <c r="D9611">
        <v>11</v>
      </c>
      <c r="E9611">
        <v>9652539.0625</v>
      </c>
      <c r="F9611">
        <v>9664160.15625</v>
      </c>
      <c r="G9611">
        <v>9658349.609375</v>
      </c>
      <c r="H9611">
        <v>10943440.958805908</v>
      </c>
      <c r="I9611">
        <v>2.0254904787191783E-7</v>
      </c>
      <c r="J9611">
        <v>7.4191636076781522E-6</v>
      </c>
      <c r="K9611">
        <v>2.1546915121759</v>
      </c>
      <c r="L9611">
        <v>13.30549629497277</v>
      </c>
      <c r="M9611">
        <v>0</v>
      </c>
    </row>
    <row r="9612" spans="1:15" x14ac:dyDescent="0.15">
      <c r="A9612">
        <v>482</v>
      </c>
      <c r="B9612" t="s">
        <v>246</v>
      </c>
      <c r="C9612" t="s">
        <v>464</v>
      </c>
      <c r="D9612">
        <v>12</v>
      </c>
      <c r="E9612">
        <v>9652539.0625</v>
      </c>
      <c r="F9612">
        <v>9658349.609375</v>
      </c>
      <c r="G9612">
        <v>9655444.3359375</v>
      </c>
      <c r="H9612">
        <v>9821489.1648352835</v>
      </c>
      <c r="I9612">
        <v>1.8315890854372381E-7</v>
      </c>
      <c r="J9612">
        <v>7.3997734683499582E-6</v>
      </c>
      <c r="K9612">
        <v>1.9337865868750734</v>
      </c>
      <c r="L9612">
        <v>1.7197015810009466</v>
      </c>
      <c r="M9612">
        <v>0</v>
      </c>
    </row>
    <row r="9613" spans="1:15" x14ac:dyDescent="0.15">
      <c r="A9613">
        <v>482</v>
      </c>
      <c r="B9613" t="s">
        <v>246</v>
      </c>
      <c r="C9613" t="s">
        <v>464</v>
      </c>
      <c r="D9613">
        <v>13</v>
      </c>
      <c r="E9613">
        <v>9652539.0625</v>
      </c>
      <c r="F9613">
        <v>9655444.3359375</v>
      </c>
      <c r="G9613">
        <v>9653991.69921875</v>
      </c>
      <c r="H9613">
        <v>9267628.3583700899</v>
      </c>
      <c r="I9613">
        <v>1.7348494523723872E-7</v>
      </c>
      <c r="J9613">
        <v>7.3900995050434731E-6</v>
      </c>
      <c r="K9613">
        <v>1.8247350387276733</v>
      </c>
      <c r="L9613">
        <v>-4.0021097271082864</v>
      </c>
      <c r="M9613">
        <v>0</v>
      </c>
    </row>
    <row r="9614" spans="1:15" x14ac:dyDescent="0.15">
      <c r="A9614">
        <v>482</v>
      </c>
      <c r="B9614" t="s">
        <v>246</v>
      </c>
      <c r="C9614" t="s">
        <v>464</v>
      </c>
      <c r="D9614">
        <v>14</v>
      </c>
      <c r="E9614">
        <v>9653991.69921875</v>
      </c>
      <c r="F9614">
        <v>9655444.3359375</v>
      </c>
      <c r="G9614">
        <v>9654718.017578125</v>
      </c>
      <c r="H9614">
        <v>9543953.3175425958</v>
      </c>
      <c r="I9614">
        <v>1.7831991654056148E-7</v>
      </c>
      <c r="J9614">
        <v>7.3949344763467959E-6</v>
      </c>
      <c r="K9614">
        <v>1.8791416048500273</v>
      </c>
      <c r="L9614">
        <v>-1.1472598146715673</v>
      </c>
      <c r="M9614">
        <v>0</v>
      </c>
    </row>
    <row r="9615" spans="1:15" x14ac:dyDescent="0.15">
      <c r="A9615">
        <v>482</v>
      </c>
      <c r="B9615" t="s">
        <v>246</v>
      </c>
      <c r="C9615" t="s">
        <v>464</v>
      </c>
      <c r="D9615">
        <v>15</v>
      </c>
      <c r="E9615">
        <v>9654718.017578125</v>
      </c>
      <c r="F9615">
        <v>9655444.3359375</v>
      </c>
      <c r="G9615">
        <v>9655081.1767578125</v>
      </c>
      <c r="H9615">
        <v>9682584.257334251</v>
      </c>
      <c r="I9615">
        <v>1.8073916341802907E-7</v>
      </c>
      <c r="J9615">
        <v>7.3973537232242635E-6</v>
      </c>
      <c r="K9615">
        <v>1.9064371246429757</v>
      </c>
      <c r="L9615">
        <v>0.28485602630297119</v>
      </c>
      <c r="M9615">
        <v>0</v>
      </c>
    </row>
    <row r="9616" spans="1:15" x14ac:dyDescent="0.15">
      <c r="A9616">
        <v>482</v>
      </c>
      <c r="B9616" t="s">
        <v>246</v>
      </c>
      <c r="C9616" t="s">
        <v>465</v>
      </c>
      <c r="D9616">
        <v>15</v>
      </c>
      <c r="E9616">
        <v>9654718.017578125</v>
      </c>
      <c r="F9616">
        <v>9655444.3359375</v>
      </c>
      <c r="G9616">
        <v>9655081.1767578125</v>
      </c>
      <c r="H9616">
        <v>9682584.257334251</v>
      </c>
      <c r="I9616">
        <v>1.8073916341802907E-7</v>
      </c>
      <c r="J9616">
        <v>7.3973537232242635E-6</v>
      </c>
      <c r="K9616">
        <v>1.9064371246429757</v>
      </c>
      <c r="L9616">
        <v>0.28485602630297119</v>
      </c>
      <c r="M9616">
        <v>0</v>
      </c>
      <c r="N9616" t="s">
        <v>466</v>
      </c>
      <c r="O9616" t="s">
        <v>467</v>
      </c>
    </row>
    <row r="9617" spans="1:15" x14ac:dyDescent="0.15">
      <c r="A9617">
        <v>483</v>
      </c>
      <c r="B9617" t="s">
        <v>247</v>
      </c>
      <c r="C9617" t="s">
        <v>461</v>
      </c>
      <c r="D9617">
        <v>0</v>
      </c>
      <c r="E9617">
        <v>100000</v>
      </c>
      <c r="F9617">
        <v>12000000</v>
      </c>
      <c r="G9617">
        <v>100000</v>
      </c>
      <c r="H9617">
        <v>-13298.372210284808</v>
      </c>
      <c r="I9617">
        <v>-1.6655452447062484E-5</v>
      </c>
      <c r="J9617">
        <v>-9.4925513209967562E-6</v>
      </c>
      <c r="K9617">
        <v>-2.2187172559891945E-3</v>
      </c>
      <c r="L9617">
        <v>-113.29837221028481</v>
      </c>
      <c r="M9617">
        <v>0</v>
      </c>
      <c r="O9617" t="s">
        <v>462</v>
      </c>
    </row>
    <row r="9618" spans="1:15" x14ac:dyDescent="0.15">
      <c r="A9618">
        <v>483</v>
      </c>
      <c r="B9618" t="s">
        <v>247</v>
      </c>
      <c r="C9618" t="s">
        <v>461</v>
      </c>
      <c r="D9618">
        <v>0</v>
      </c>
      <c r="E9618">
        <v>100000</v>
      </c>
      <c r="F9618">
        <v>12000000</v>
      </c>
      <c r="G9618">
        <v>12000000</v>
      </c>
      <c r="H9618">
        <v>-3205787.3432683996</v>
      </c>
      <c r="I9618">
        <v>-4.0366600428364962E-6</v>
      </c>
      <c r="J9618">
        <v>3.1262410832292316E-6</v>
      </c>
      <c r="K9618">
        <v>-0.53485761904306195</v>
      </c>
      <c r="L9618">
        <v>-126.71489452723667</v>
      </c>
      <c r="M9618">
        <v>0</v>
      </c>
      <c r="O9618" t="s">
        <v>463</v>
      </c>
    </row>
    <row r="9619" spans="1:15" x14ac:dyDescent="0.15">
      <c r="A9619">
        <v>483</v>
      </c>
      <c r="B9619" t="s">
        <v>247</v>
      </c>
      <c r="C9619" t="s">
        <v>461</v>
      </c>
      <c r="D9619">
        <v>1</v>
      </c>
      <c r="E9619">
        <v>100000</v>
      </c>
      <c r="F9619">
        <v>18000000</v>
      </c>
      <c r="G9619">
        <v>18000000</v>
      </c>
      <c r="H9619">
        <v>332869089183712.63</v>
      </c>
      <c r="I9619">
        <v>9.8086479761525416E-2</v>
      </c>
      <c r="J9619">
        <v>9.8093642662651484E-2</v>
      </c>
      <c r="K9619">
        <v>55536300.268850133</v>
      </c>
      <c r="L9619">
        <v>1849272617.6872923</v>
      </c>
      <c r="M9619">
        <v>0</v>
      </c>
      <c r="O9619" t="s">
        <v>468</v>
      </c>
    </row>
    <row r="9620" spans="1:15" x14ac:dyDescent="0.15">
      <c r="A9620">
        <v>483</v>
      </c>
      <c r="B9620" t="s">
        <v>247</v>
      </c>
      <c r="C9620" t="s">
        <v>464</v>
      </c>
      <c r="D9620">
        <v>1</v>
      </c>
      <c r="E9620">
        <v>100000</v>
      </c>
      <c r="F9620">
        <v>18000000</v>
      </c>
      <c r="G9620">
        <v>9050000</v>
      </c>
      <c r="H9620">
        <v>-174324.64535872304</v>
      </c>
      <c r="I9620">
        <v>-7.6170741860355089E-6</v>
      </c>
      <c r="J9620">
        <v>-4.5417305996978107E-7</v>
      </c>
      <c r="K9620">
        <v>-2.9084544535643728E-2</v>
      </c>
      <c r="L9620">
        <v>-101.92623917523451</v>
      </c>
      <c r="M9620">
        <v>0</v>
      </c>
    </row>
    <row r="9621" spans="1:15" x14ac:dyDescent="0.15">
      <c r="A9621">
        <v>483</v>
      </c>
      <c r="B9621" t="s">
        <v>247</v>
      </c>
      <c r="C9621" t="s">
        <v>464</v>
      </c>
      <c r="D9621">
        <v>2</v>
      </c>
      <c r="E9621">
        <v>9050000</v>
      </c>
      <c r="F9621">
        <v>18000000</v>
      </c>
      <c r="G9621">
        <v>13525000</v>
      </c>
      <c r="H9621">
        <v>485755442.3859936</v>
      </c>
      <c r="I9621">
        <v>3.7655061628660801E-6</v>
      </c>
      <c r="J9621">
        <v>1.0928407288931808E-5</v>
      </c>
      <c r="K9621">
        <v>81.044052999129207</v>
      </c>
      <c r="L9621">
        <v>3491.5374668095646</v>
      </c>
      <c r="M9621">
        <v>0</v>
      </c>
    </row>
    <row r="9622" spans="1:15" x14ac:dyDescent="0.15">
      <c r="A9622">
        <v>483</v>
      </c>
      <c r="B9622" t="s">
        <v>247</v>
      </c>
      <c r="C9622" t="s">
        <v>464</v>
      </c>
      <c r="D9622">
        <v>3</v>
      </c>
      <c r="E9622">
        <v>9050000</v>
      </c>
      <c r="F9622">
        <v>13525000</v>
      </c>
      <c r="G9622">
        <v>11287500</v>
      </c>
      <c r="H9622">
        <v>-950366.48050134431</v>
      </c>
      <c r="I9622">
        <v>-5.2046933282038764E-6</v>
      </c>
      <c r="J9622">
        <v>1.9582077978618513E-6</v>
      </c>
      <c r="K9622">
        <v>-0.15856034681983772</v>
      </c>
      <c r="L9622">
        <v>-108.41963659358888</v>
      </c>
      <c r="M9622">
        <v>0</v>
      </c>
    </row>
    <row r="9623" spans="1:15" x14ac:dyDescent="0.15">
      <c r="A9623">
        <v>483</v>
      </c>
      <c r="B9623" t="s">
        <v>247</v>
      </c>
      <c r="C9623" t="s">
        <v>464</v>
      </c>
      <c r="D9623">
        <v>4</v>
      </c>
      <c r="E9623">
        <v>11287500</v>
      </c>
      <c r="F9623">
        <v>13525000</v>
      </c>
      <c r="G9623">
        <v>12406250</v>
      </c>
      <c r="H9623">
        <v>-10941388.72860012</v>
      </c>
      <c r="I9623">
        <v>-2.9196481747177389E-6</v>
      </c>
      <c r="J9623">
        <v>4.2432529513479889E-6</v>
      </c>
      <c r="K9623">
        <v>-1.8254751478422373</v>
      </c>
      <c r="L9623">
        <v>-188.19255398367855</v>
      </c>
      <c r="M9623">
        <v>0</v>
      </c>
    </row>
    <row r="9624" spans="1:15" x14ac:dyDescent="0.15">
      <c r="A9624">
        <v>483</v>
      </c>
      <c r="B9624" t="s">
        <v>247</v>
      </c>
      <c r="C9624" t="s">
        <v>464</v>
      </c>
      <c r="D9624">
        <v>5</v>
      </c>
      <c r="E9624">
        <v>12406250</v>
      </c>
      <c r="F9624">
        <v>13525000</v>
      </c>
      <c r="G9624">
        <v>12965625</v>
      </c>
      <c r="H9624">
        <v>-18651198.577714697</v>
      </c>
      <c r="I9624">
        <v>-4.6245712516572414E-7</v>
      </c>
      <c r="J9624">
        <v>6.7004440009000036E-6</v>
      </c>
      <c r="K9624">
        <v>-3.1117895840855287</v>
      </c>
      <c r="L9624">
        <v>-243.85113388451924</v>
      </c>
      <c r="M9624">
        <v>0</v>
      </c>
    </row>
    <row r="9625" spans="1:15" x14ac:dyDescent="0.15">
      <c r="A9625">
        <v>483</v>
      </c>
      <c r="B9625" t="s">
        <v>247</v>
      </c>
      <c r="C9625" t="s">
        <v>464</v>
      </c>
      <c r="D9625">
        <v>6</v>
      </c>
      <c r="E9625">
        <v>12965625</v>
      </c>
      <c r="F9625">
        <v>13525000</v>
      </c>
      <c r="G9625">
        <v>13245312.5</v>
      </c>
      <c r="H9625">
        <v>107924539.49442928</v>
      </c>
      <c r="I9625">
        <v>1.3647238011425202E-6</v>
      </c>
      <c r="J9625">
        <v>8.5276249272082479E-6</v>
      </c>
      <c r="K9625">
        <v>18.006266807285371</v>
      </c>
      <c r="L9625">
        <v>714.81308571941418</v>
      </c>
      <c r="M9625">
        <v>0</v>
      </c>
    </row>
    <row r="9626" spans="1:15" x14ac:dyDescent="0.15">
      <c r="A9626">
        <v>483</v>
      </c>
      <c r="B9626" t="s">
        <v>247</v>
      </c>
      <c r="C9626" t="s">
        <v>464</v>
      </c>
      <c r="D9626">
        <v>7</v>
      </c>
      <c r="E9626">
        <v>12965625</v>
      </c>
      <c r="F9626">
        <v>13245312.5</v>
      </c>
      <c r="G9626">
        <v>13105468.75</v>
      </c>
      <c r="H9626">
        <v>22679696.627766162</v>
      </c>
      <c r="I9626">
        <v>3.8911491401465865E-7</v>
      </c>
      <c r="J9626">
        <v>7.5520160400803864E-6</v>
      </c>
      <c r="K9626">
        <v>3.7839092990424756</v>
      </c>
      <c r="L9626">
        <v>73.055211228260433</v>
      </c>
      <c r="M9626">
        <v>0</v>
      </c>
    </row>
    <row r="9627" spans="1:15" x14ac:dyDescent="0.15">
      <c r="A9627">
        <v>483</v>
      </c>
      <c r="B9627" t="s">
        <v>247</v>
      </c>
      <c r="C9627" t="s">
        <v>464</v>
      </c>
      <c r="D9627">
        <v>8</v>
      </c>
      <c r="E9627">
        <v>12965625</v>
      </c>
      <c r="F9627">
        <v>13105468.75</v>
      </c>
      <c r="G9627">
        <v>13035546.875</v>
      </c>
      <c r="H9627">
        <v>-2502103.6445180569</v>
      </c>
      <c r="I9627">
        <v>-5.1119850385183186E-8</v>
      </c>
      <c r="J9627">
        <v>7.1117812756805446E-6</v>
      </c>
      <c r="K9627">
        <v>-0.41745413984368929</v>
      </c>
      <c r="L9627">
        <v>-119.19446624304403</v>
      </c>
      <c r="M9627">
        <v>0</v>
      </c>
    </row>
    <row r="9628" spans="1:15" x14ac:dyDescent="0.15">
      <c r="A9628">
        <v>483</v>
      </c>
      <c r="B9628" t="s">
        <v>247</v>
      </c>
      <c r="C9628" t="s">
        <v>464</v>
      </c>
      <c r="D9628">
        <v>9</v>
      </c>
      <c r="E9628">
        <v>13035546.875</v>
      </c>
      <c r="F9628">
        <v>13105468.75</v>
      </c>
      <c r="G9628">
        <v>13070507.8125</v>
      </c>
      <c r="H9628">
        <v>8847358.8050682414</v>
      </c>
      <c r="I9628">
        <v>1.6528856126999031E-7</v>
      </c>
      <c r="J9628">
        <v>7.3281896873357181E-6</v>
      </c>
      <c r="K9628">
        <v>1.4761045442502649</v>
      </c>
      <c r="L9628">
        <v>-32.310519744251586</v>
      </c>
      <c r="M9628">
        <v>0</v>
      </c>
    </row>
    <row r="9629" spans="1:15" x14ac:dyDescent="0.15">
      <c r="A9629">
        <v>483</v>
      </c>
      <c r="B9629" t="s">
        <v>247</v>
      </c>
      <c r="C9629" t="s">
        <v>464</v>
      </c>
      <c r="D9629">
        <v>10</v>
      </c>
      <c r="E9629">
        <v>13070507.8125</v>
      </c>
      <c r="F9629">
        <v>13105468.75</v>
      </c>
      <c r="G9629">
        <v>13087988.28125</v>
      </c>
      <c r="H9629">
        <v>15438732.993501501</v>
      </c>
      <c r="I9629">
        <v>2.7626360653064128E-7</v>
      </c>
      <c r="J9629">
        <v>7.439164732596369E-6</v>
      </c>
      <c r="K9629">
        <v>2.5758177588682396</v>
      </c>
      <c r="L9629">
        <v>17.961085093720666</v>
      </c>
      <c r="M9629">
        <v>0</v>
      </c>
    </row>
    <row r="9630" spans="1:15" x14ac:dyDescent="0.15">
      <c r="A9630">
        <v>483</v>
      </c>
      <c r="B9630" t="s">
        <v>247</v>
      </c>
      <c r="C9630" t="s">
        <v>464</v>
      </c>
      <c r="D9630">
        <v>11</v>
      </c>
      <c r="E9630">
        <v>13070507.8125</v>
      </c>
      <c r="F9630">
        <v>13087988.28125</v>
      </c>
      <c r="G9630">
        <v>13079248.046875</v>
      </c>
      <c r="H9630">
        <v>12064222.042295136</v>
      </c>
      <c r="I9630">
        <v>2.2055219181350141E-7</v>
      </c>
      <c r="J9630">
        <v>7.3834533178792292E-6</v>
      </c>
      <c r="K9630">
        <v>2.0128100794640154</v>
      </c>
      <c r="L9630">
        <v>-7.7605837961180244</v>
      </c>
      <c r="M9630">
        <v>0</v>
      </c>
    </row>
    <row r="9631" spans="1:15" x14ac:dyDescent="0.15">
      <c r="A9631">
        <v>483</v>
      </c>
      <c r="B9631" t="s">
        <v>247</v>
      </c>
      <c r="C9631" t="s">
        <v>464</v>
      </c>
      <c r="D9631">
        <v>12</v>
      </c>
      <c r="E9631">
        <v>13079248.046875</v>
      </c>
      <c r="F9631">
        <v>13087988.28125</v>
      </c>
      <c r="G9631">
        <v>13083618.1640625</v>
      </c>
      <c r="H9631">
        <v>13731470.286504015</v>
      </c>
      <c r="I9631">
        <v>2.4835038944213802E-7</v>
      </c>
      <c r="J9631">
        <v>7.4112515155078658E-6</v>
      </c>
      <c r="K9631">
        <v>2.2909758873501147</v>
      </c>
      <c r="L9631">
        <v>4.951628168276927</v>
      </c>
      <c r="M9631">
        <v>0</v>
      </c>
    </row>
    <row r="9632" spans="1:15" x14ac:dyDescent="0.15">
      <c r="A9632">
        <v>483</v>
      </c>
      <c r="B9632" t="s">
        <v>247</v>
      </c>
      <c r="C9632" t="s">
        <v>464</v>
      </c>
      <c r="D9632">
        <v>13</v>
      </c>
      <c r="E9632">
        <v>13079248.046875</v>
      </c>
      <c r="F9632">
        <v>13083618.1640625</v>
      </c>
      <c r="G9632">
        <v>13081433.10546875</v>
      </c>
      <c r="H9632">
        <v>12892918.687796256</v>
      </c>
      <c r="I9632">
        <v>2.3443770709096744E-7</v>
      </c>
      <c r="J9632">
        <v>7.3973388331566952E-6</v>
      </c>
      <c r="K9632">
        <v>2.1510708769721276</v>
      </c>
      <c r="L9632">
        <v>-1.4410838334959275</v>
      </c>
      <c r="M9632">
        <v>0</v>
      </c>
    </row>
    <row r="9633" spans="1:15" x14ac:dyDescent="0.15">
      <c r="A9633">
        <v>483</v>
      </c>
      <c r="B9633" t="s">
        <v>247</v>
      </c>
      <c r="C9633" t="s">
        <v>464</v>
      </c>
      <c r="D9633">
        <v>14</v>
      </c>
      <c r="E9633">
        <v>13081433.10546875</v>
      </c>
      <c r="F9633">
        <v>13083618.1640625</v>
      </c>
      <c r="G9633">
        <v>13082525.634765625</v>
      </c>
      <c r="H9633">
        <v>13310928.905394038</v>
      </c>
      <c r="I9633">
        <v>2.413901455157254E-7</v>
      </c>
      <c r="J9633">
        <v>7.4042912715814532E-6</v>
      </c>
      <c r="K9633">
        <v>2.220812230898642</v>
      </c>
      <c r="L9633">
        <v>1.7458652633666714</v>
      </c>
      <c r="M9633">
        <v>0</v>
      </c>
    </row>
    <row r="9634" spans="1:15" x14ac:dyDescent="0.15">
      <c r="A9634">
        <v>483</v>
      </c>
      <c r="B9634" t="s">
        <v>247</v>
      </c>
      <c r="C9634" t="s">
        <v>464</v>
      </c>
      <c r="D9634">
        <v>15</v>
      </c>
      <c r="E9634">
        <v>13081433.10546875</v>
      </c>
      <c r="F9634">
        <v>13082525.634765625</v>
      </c>
      <c r="G9634">
        <v>13081979.370117188</v>
      </c>
      <c r="H9634">
        <v>13101634.784678819</v>
      </c>
      <c r="I9634">
        <v>2.3791339855317984E-7</v>
      </c>
      <c r="J9634">
        <v>7.4008145246189076E-6</v>
      </c>
      <c r="K9634">
        <v>2.1858933348213605</v>
      </c>
      <c r="L9634">
        <v>0.1502480167988148</v>
      </c>
      <c r="M9634">
        <v>0</v>
      </c>
    </row>
    <row r="9635" spans="1:15" x14ac:dyDescent="0.15">
      <c r="A9635">
        <v>483</v>
      </c>
      <c r="B9635" t="s">
        <v>247</v>
      </c>
      <c r="C9635" t="s">
        <v>465</v>
      </c>
      <c r="D9635">
        <v>15</v>
      </c>
      <c r="E9635">
        <v>13081433.10546875</v>
      </c>
      <c r="F9635">
        <v>13082525.634765625</v>
      </c>
      <c r="G9635">
        <v>13081979.370117188</v>
      </c>
      <c r="H9635">
        <v>13101634.784678819</v>
      </c>
      <c r="I9635">
        <v>2.3791339855317984E-7</v>
      </c>
      <c r="J9635">
        <v>7.4008145246189076E-6</v>
      </c>
      <c r="K9635">
        <v>2.1858933348213605</v>
      </c>
      <c r="L9635">
        <v>0.1502480167988148</v>
      </c>
      <c r="M9635">
        <v>0</v>
      </c>
      <c r="N9635" t="s">
        <v>466</v>
      </c>
      <c r="O9635" t="s">
        <v>467</v>
      </c>
    </row>
    <row r="9636" spans="1:15" x14ac:dyDescent="0.15">
      <c r="A9636">
        <v>484</v>
      </c>
      <c r="B9636" t="s">
        <v>248</v>
      </c>
      <c r="C9636" t="s">
        <v>461</v>
      </c>
      <c r="D9636">
        <v>0</v>
      </c>
      <c r="E9636">
        <v>100000</v>
      </c>
      <c r="F9636">
        <v>12000000</v>
      </c>
      <c r="G9636">
        <v>100000</v>
      </c>
      <c r="H9636">
        <v>-24179.487050893989</v>
      </c>
      <c r="I9636">
        <v>-1.352894931383787E-5</v>
      </c>
      <c r="J9636">
        <v>-6.3660481877721426E-6</v>
      </c>
      <c r="K9636">
        <v>-4.7607818887536795E-3</v>
      </c>
      <c r="L9636">
        <v>-124.17948705089398</v>
      </c>
      <c r="M9636">
        <v>0</v>
      </c>
      <c r="O9636" t="s">
        <v>462</v>
      </c>
    </row>
    <row r="9637" spans="1:15" x14ac:dyDescent="0.15">
      <c r="A9637">
        <v>484</v>
      </c>
      <c r="B9637" t="s">
        <v>248</v>
      </c>
      <c r="C9637" t="s">
        <v>461</v>
      </c>
      <c r="D9637">
        <v>0</v>
      </c>
      <c r="E9637">
        <v>100000</v>
      </c>
      <c r="F9637">
        <v>12000000</v>
      </c>
      <c r="G9637">
        <v>12000000</v>
      </c>
      <c r="H9637">
        <v>454433970565.63055</v>
      </c>
      <c r="I9637">
        <v>4.9803479232589192E-4</v>
      </c>
      <c r="J9637">
        <v>5.0519769345195762E-4</v>
      </c>
      <c r="K9637">
        <v>89475.058430707562</v>
      </c>
      <c r="L9637">
        <v>3786849.7547135879</v>
      </c>
      <c r="M9637">
        <v>0</v>
      </c>
      <c r="O9637" t="s">
        <v>463</v>
      </c>
    </row>
    <row r="9638" spans="1:15" x14ac:dyDescent="0.15">
      <c r="A9638">
        <v>484</v>
      </c>
      <c r="B9638" t="s">
        <v>248</v>
      </c>
      <c r="C9638" t="s">
        <v>464</v>
      </c>
      <c r="D9638">
        <v>1</v>
      </c>
      <c r="E9638">
        <v>100000</v>
      </c>
      <c r="F9638">
        <v>12000000</v>
      </c>
      <c r="G9638">
        <v>6050000</v>
      </c>
      <c r="H9638">
        <v>-202619.1275552283</v>
      </c>
      <c r="I9638">
        <v>-7.3394036711176299E-6</v>
      </c>
      <c r="J9638">
        <v>-1.7650254505190202E-7</v>
      </c>
      <c r="K9638">
        <v>-3.9894372893420724E-2</v>
      </c>
      <c r="L9638">
        <v>-103.34907648851618</v>
      </c>
      <c r="M9638">
        <v>0</v>
      </c>
    </row>
    <row r="9639" spans="1:15" x14ac:dyDescent="0.15">
      <c r="A9639">
        <v>484</v>
      </c>
      <c r="B9639" t="s">
        <v>248</v>
      </c>
      <c r="C9639" t="s">
        <v>464</v>
      </c>
      <c r="D9639">
        <v>2</v>
      </c>
      <c r="E9639">
        <v>6050000</v>
      </c>
      <c r="F9639">
        <v>12000000</v>
      </c>
      <c r="G9639">
        <v>9025000</v>
      </c>
      <c r="H9639">
        <v>-9906386.039690828</v>
      </c>
      <c r="I9639">
        <v>-3.0176032979217329E-6</v>
      </c>
      <c r="J9639">
        <v>4.1452978281439949E-6</v>
      </c>
      <c r="K9639">
        <v>-1.9505022228756774</v>
      </c>
      <c r="L9639">
        <v>-209.7660503012834</v>
      </c>
      <c r="M9639">
        <v>0</v>
      </c>
    </row>
    <row r="9640" spans="1:15" x14ac:dyDescent="0.15">
      <c r="A9640">
        <v>484</v>
      </c>
      <c r="B9640" t="s">
        <v>248</v>
      </c>
      <c r="C9640" t="s">
        <v>464</v>
      </c>
      <c r="D9640">
        <v>3</v>
      </c>
      <c r="E9640">
        <v>9025000</v>
      </c>
      <c r="F9640">
        <v>12000000</v>
      </c>
      <c r="G9640">
        <v>10512500</v>
      </c>
      <c r="H9640">
        <v>4132386989.4455838</v>
      </c>
      <c r="I9640">
        <v>1.5498684968918594E-5</v>
      </c>
      <c r="J9640">
        <v>2.2661586094984321E-5</v>
      </c>
      <c r="K9640">
        <v>813.63980531367372</v>
      </c>
      <c r="L9640">
        <v>39209.269816367028</v>
      </c>
      <c r="M9640">
        <v>0</v>
      </c>
    </row>
    <row r="9641" spans="1:15" x14ac:dyDescent="0.15">
      <c r="A9641">
        <v>484</v>
      </c>
      <c r="B9641" t="s">
        <v>248</v>
      </c>
      <c r="C9641" t="s">
        <v>464</v>
      </c>
      <c r="D9641">
        <v>4</v>
      </c>
      <c r="E9641">
        <v>9025000</v>
      </c>
      <c r="F9641">
        <v>10512500</v>
      </c>
      <c r="G9641">
        <v>9768750</v>
      </c>
      <c r="H9641">
        <v>44358980.718267135</v>
      </c>
      <c r="I9641">
        <v>6.8642108806529539E-7</v>
      </c>
      <c r="J9641">
        <v>7.8493222141310232E-6</v>
      </c>
      <c r="K9641">
        <v>8.7339914019926148</v>
      </c>
      <c r="L9641">
        <v>354.09065354592076</v>
      </c>
      <c r="M9641">
        <v>0</v>
      </c>
    </row>
    <row r="9642" spans="1:15" x14ac:dyDescent="0.15">
      <c r="A9642">
        <v>484</v>
      </c>
      <c r="B9642" t="s">
        <v>248</v>
      </c>
      <c r="C9642" t="s">
        <v>464</v>
      </c>
      <c r="D9642">
        <v>5</v>
      </c>
      <c r="E9642">
        <v>9025000</v>
      </c>
      <c r="F9642">
        <v>9768750</v>
      </c>
      <c r="G9642">
        <v>9396875</v>
      </c>
      <c r="H9642">
        <v>-29680262.327888448</v>
      </c>
      <c r="I9642">
        <v>-1.50962078927273E-6</v>
      </c>
      <c r="J9642">
        <v>5.6532803367929977E-6</v>
      </c>
      <c r="K9642">
        <v>-5.8438483432941606</v>
      </c>
      <c r="L9642">
        <v>-415.85247572079493</v>
      </c>
      <c r="M9642">
        <v>0</v>
      </c>
    </row>
    <row r="9643" spans="1:15" x14ac:dyDescent="0.15">
      <c r="A9643">
        <v>484</v>
      </c>
      <c r="B9643" t="s">
        <v>248</v>
      </c>
      <c r="C9643" t="s">
        <v>464</v>
      </c>
      <c r="D9643">
        <v>6</v>
      </c>
      <c r="E9643">
        <v>9396875</v>
      </c>
      <c r="F9643">
        <v>9768750</v>
      </c>
      <c r="G9643">
        <v>9582812.5</v>
      </c>
      <c r="H9643">
        <v>-20211299.86785429</v>
      </c>
      <c r="I9643">
        <v>-5.1505153312522006E-7</v>
      </c>
      <c r="J9643">
        <v>6.6478495929405077E-6</v>
      </c>
      <c r="K9643">
        <v>-3.9794719448150055</v>
      </c>
      <c r="L9643">
        <v>-310.91198296798865</v>
      </c>
      <c r="M9643">
        <v>0</v>
      </c>
    </row>
    <row r="9644" spans="1:15" x14ac:dyDescent="0.15">
      <c r="A9644">
        <v>484</v>
      </c>
      <c r="B9644" t="s">
        <v>248</v>
      </c>
      <c r="C9644" t="s">
        <v>464</v>
      </c>
      <c r="D9644">
        <v>7</v>
      </c>
      <c r="E9644">
        <v>9582812.5</v>
      </c>
      <c r="F9644">
        <v>9768750</v>
      </c>
      <c r="G9644">
        <v>9675781.25</v>
      </c>
      <c r="H9644">
        <v>2929167.727957957</v>
      </c>
      <c r="I9644">
        <v>5.717113413908764E-8</v>
      </c>
      <c r="J9644">
        <v>7.2200722602048154E-6</v>
      </c>
      <c r="K9644">
        <v>0.57673385043411884</v>
      </c>
      <c r="L9644">
        <v>-69.726809109518086</v>
      </c>
      <c r="M9644">
        <v>0</v>
      </c>
    </row>
    <row r="9645" spans="1:15" x14ac:dyDescent="0.15">
      <c r="A9645">
        <v>484</v>
      </c>
      <c r="B9645" t="s">
        <v>248</v>
      </c>
      <c r="C9645" t="s">
        <v>464</v>
      </c>
      <c r="D9645">
        <v>8</v>
      </c>
      <c r="E9645">
        <v>9675781.25</v>
      </c>
      <c r="F9645">
        <v>9768750</v>
      </c>
      <c r="G9645">
        <v>9722265.625</v>
      </c>
      <c r="H9645">
        <v>21043890.01757269</v>
      </c>
      <c r="I9645">
        <v>3.6434586702072911E-7</v>
      </c>
      <c r="J9645">
        <v>7.5272469930864569E-6</v>
      </c>
      <c r="K9645">
        <v>4.1434034664883539</v>
      </c>
      <c r="L9645">
        <v>116.45047388398926</v>
      </c>
      <c r="M9645">
        <v>0</v>
      </c>
    </row>
    <row r="9646" spans="1:15" x14ac:dyDescent="0.15">
      <c r="A9646">
        <v>484</v>
      </c>
      <c r="B9646" t="s">
        <v>248</v>
      </c>
      <c r="C9646" t="s">
        <v>464</v>
      </c>
      <c r="D9646">
        <v>9</v>
      </c>
      <c r="E9646">
        <v>9675781.25</v>
      </c>
      <c r="F9646">
        <v>9722265.625</v>
      </c>
      <c r="G9646">
        <v>9699023.4375</v>
      </c>
      <c r="H9646">
        <v>11376934.042954935</v>
      </c>
      <c r="I9646">
        <v>2.089303808966567E-7</v>
      </c>
      <c r="J9646">
        <v>7.3718315069623845E-6</v>
      </c>
      <c r="K9646">
        <v>2.2400434478713418</v>
      </c>
      <c r="L9646">
        <v>17.299789161942982</v>
      </c>
      <c r="M9646">
        <v>0</v>
      </c>
    </row>
    <row r="9647" spans="1:15" x14ac:dyDescent="0.15">
      <c r="A9647">
        <v>484</v>
      </c>
      <c r="B9647" t="s">
        <v>248</v>
      </c>
      <c r="C9647" t="s">
        <v>464</v>
      </c>
      <c r="D9647">
        <v>10</v>
      </c>
      <c r="E9647">
        <v>9675781.25</v>
      </c>
      <c r="F9647">
        <v>9699023.4375</v>
      </c>
      <c r="G9647">
        <v>9687402.34375</v>
      </c>
      <c r="H9647">
        <v>7005653.1283013178</v>
      </c>
      <c r="I9647">
        <v>1.3259921678344864E-7</v>
      </c>
      <c r="J9647">
        <v>7.2955003428491764E-6</v>
      </c>
      <c r="K9647">
        <v>1.3793670007103949</v>
      </c>
      <c r="L9647">
        <v>-27.682851607571152</v>
      </c>
      <c r="M9647">
        <v>0</v>
      </c>
    </row>
    <row r="9648" spans="1:15" x14ac:dyDescent="0.15">
      <c r="A9648">
        <v>484</v>
      </c>
      <c r="B9648" t="s">
        <v>248</v>
      </c>
      <c r="C9648" t="s">
        <v>464</v>
      </c>
      <c r="D9648">
        <v>11</v>
      </c>
      <c r="E9648">
        <v>9687402.34375</v>
      </c>
      <c r="F9648">
        <v>9699023.4375</v>
      </c>
      <c r="G9648">
        <v>9693212.890625</v>
      </c>
      <c r="H9648">
        <v>9153851.1555126123</v>
      </c>
      <c r="I9648">
        <v>1.7065167203348145E-7</v>
      </c>
      <c r="J9648">
        <v>7.3335527980992092E-6</v>
      </c>
      <c r="K9648">
        <v>1.802333056188639</v>
      </c>
      <c r="L9648">
        <v>-5.5643236272468855</v>
      </c>
      <c r="M9648">
        <v>0</v>
      </c>
    </row>
    <row r="9649" spans="1:15" x14ac:dyDescent="0.15">
      <c r="A9649">
        <v>484</v>
      </c>
      <c r="B9649" t="s">
        <v>248</v>
      </c>
      <c r="C9649" t="s">
        <v>464</v>
      </c>
      <c r="D9649">
        <v>12</v>
      </c>
      <c r="E9649">
        <v>9693212.890625</v>
      </c>
      <c r="F9649">
        <v>9699023.4375</v>
      </c>
      <c r="G9649">
        <v>9696118.1640625</v>
      </c>
      <c r="H9649">
        <v>10255936.895533621</v>
      </c>
      <c r="I9649">
        <v>1.8976235633417196E-7</v>
      </c>
      <c r="J9649">
        <v>7.3526634823998997E-6</v>
      </c>
      <c r="K9649">
        <v>2.0193264861940836</v>
      </c>
      <c r="L9649">
        <v>5.7736376764262456</v>
      </c>
      <c r="M9649">
        <v>0</v>
      </c>
    </row>
    <row r="9650" spans="1:15" x14ac:dyDescent="0.15">
      <c r="A9650">
        <v>484</v>
      </c>
      <c r="B9650" t="s">
        <v>248</v>
      </c>
      <c r="C9650" t="s">
        <v>464</v>
      </c>
      <c r="D9650">
        <v>13</v>
      </c>
      <c r="E9650">
        <v>9693212.890625</v>
      </c>
      <c r="F9650">
        <v>9696118.1640625</v>
      </c>
      <c r="G9650">
        <v>9694665.52734375</v>
      </c>
      <c r="H9650">
        <v>9702554.4195639901</v>
      </c>
      <c r="I9650">
        <v>1.8020010937645517E-7</v>
      </c>
      <c r="J9650">
        <v>7.3431012354421829E-6</v>
      </c>
      <c r="K9650">
        <v>1.9103691181736366</v>
      </c>
      <c r="L9650">
        <v>8.137353679700976E-2</v>
      </c>
      <c r="M9650">
        <v>0</v>
      </c>
    </row>
    <row r="9651" spans="1:15" x14ac:dyDescent="0.15">
      <c r="A9651">
        <v>484</v>
      </c>
      <c r="B9651" t="s">
        <v>248</v>
      </c>
      <c r="C9651" t="s">
        <v>465</v>
      </c>
      <c r="D9651">
        <v>13</v>
      </c>
      <c r="E9651">
        <v>9693212.890625</v>
      </c>
      <c r="F9651">
        <v>9696118.1640625</v>
      </c>
      <c r="G9651">
        <v>9694665.52734375</v>
      </c>
      <c r="H9651">
        <v>9702554.4195639901</v>
      </c>
      <c r="I9651">
        <v>1.8020010937645517E-7</v>
      </c>
      <c r="J9651">
        <v>7.3431012354421829E-6</v>
      </c>
      <c r="K9651">
        <v>1.9103691181736366</v>
      </c>
      <c r="L9651">
        <v>8.137353679700976E-2</v>
      </c>
      <c r="M9651">
        <v>0</v>
      </c>
      <c r="N9651" t="s">
        <v>466</v>
      </c>
      <c r="O9651" t="s">
        <v>467</v>
      </c>
    </row>
    <row r="9652" spans="1:15" x14ac:dyDescent="0.15">
      <c r="A9652">
        <v>485</v>
      </c>
      <c r="B9652" t="s">
        <v>249</v>
      </c>
      <c r="C9652" t="s">
        <v>461</v>
      </c>
      <c r="D9652">
        <v>0</v>
      </c>
      <c r="E9652">
        <v>100000</v>
      </c>
      <c r="F9652">
        <v>12000000</v>
      </c>
      <c r="G9652">
        <v>100000</v>
      </c>
      <c r="H9652">
        <v>-82304.177552953348</v>
      </c>
      <c r="I9652">
        <v>-7.2716689295521262E-6</v>
      </c>
      <c r="J9652">
        <v>-1.8628632065909375E-6</v>
      </c>
      <c r="K9652">
        <v>-1.6724546826994983E-2</v>
      </c>
      <c r="L9652">
        <v>-182.30417755295335</v>
      </c>
      <c r="M9652">
        <v>0</v>
      </c>
      <c r="O9652" t="s">
        <v>462</v>
      </c>
    </row>
    <row r="9653" spans="1:15" x14ac:dyDescent="0.15">
      <c r="A9653">
        <v>485</v>
      </c>
      <c r="B9653" t="s">
        <v>249</v>
      </c>
      <c r="C9653" t="s">
        <v>461</v>
      </c>
      <c r="D9653">
        <v>0</v>
      </c>
      <c r="E9653">
        <v>100000</v>
      </c>
      <c r="F9653">
        <v>12000000</v>
      </c>
      <c r="G9653">
        <v>12000000</v>
      </c>
      <c r="H9653">
        <v>5018730066516982</v>
      </c>
      <c r="I9653">
        <v>0.65952860754513754</v>
      </c>
      <c r="J9653">
        <v>0.65953401635086051</v>
      </c>
      <c r="K9653">
        <v>1019826556.865934</v>
      </c>
      <c r="L9653">
        <v>41822750454.308182</v>
      </c>
      <c r="M9653">
        <v>0</v>
      </c>
      <c r="O9653" t="s">
        <v>463</v>
      </c>
    </row>
    <row r="9654" spans="1:15" x14ac:dyDescent="0.15">
      <c r="A9654">
        <v>485</v>
      </c>
      <c r="B9654" t="s">
        <v>249</v>
      </c>
      <c r="C9654" t="s">
        <v>464</v>
      </c>
      <c r="D9654">
        <v>1</v>
      </c>
      <c r="E9654">
        <v>100000</v>
      </c>
      <c r="F9654">
        <v>12000000</v>
      </c>
      <c r="G9654">
        <v>6050000</v>
      </c>
      <c r="H9654">
        <v>-16124927.359858735</v>
      </c>
      <c r="I9654">
        <v>-3.4568585794739934E-7</v>
      </c>
      <c r="J9654">
        <v>5.0631198650137891E-6</v>
      </c>
      <c r="K9654">
        <v>-3.276651449901681</v>
      </c>
      <c r="L9654">
        <v>-366.52772495634269</v>
      </c>
      <c r="M9654">
        <v>0</v>
      </c>
    </row>
    <row r="9655" spans="1:15" x14ac:dyDescent="0.15">
      <c r="A9655">
        <v>485</v>
      </c>
      <c r="B9655" t="s">
        <v>249</v>
      </c>
      <c r="C9655" t="s">
        <v>464</v>
      </c>
      <c r="D9655">
        <v>2</v>
      </c>
      <c r="E9655">
        <v>6050000</v>
      </c>
      <c r="F9655">
        <v>12000000</v>
      </c>
      <c r="G9655">
        <v>9025000</v>
      </c>
      <c r="H9655">
        <v>997842320122.90295</v>
      </c>
      <c r="I9655">
        <v>6.4050193410948456E-4</v>
      </c>
      <c r="J9655">
        <v>6.4591073983244571E-4</v>
      </c>
      <c r="K9655">
        <v>202765.65667782401</v>
      </c>
      <c r="L9655">
        <v>11056324.599699756</v>
      </c>
      <c r="M9655">
        <v>0</v>
      </c>
    </row>
    <row r="9656" spans="1:15" x14ac:dyDescent="0.15">
      <c r="A9656">
        <v>485</v>
      </c>
      <c r="B9656" t="s">
        <v>249</v>
      </c>
      <c r="C9656" t="s">
        <v>464</v>
      </c>
      <c r="D9656">
        <v>3</v>
      </c>
      <c r="E9656">
        <v>6050000</v>
      </c>
      <c r="F9656">
        <v>9025000</v>
      </c>
      <c r="G9656">
        <v>7537500</v>
      </c>
      <c r="H9656">
        <v>15593508006.142202</v>
      </c>
      <c r="I9656">
        <v>2.9102570882215246E-5</v>
      </c>
      <c r="J9656">
        <v>3.4511376605176435E-5</v>
      </c>
      <c r="K9656">
        <v>3168.664855171598</v>
      </c>
      <c r="L9656">
        <v>206779.04485760798</v>
      </c>
      <c r="M9656">
        <v>0</v>
      </c>
    </row>
    <row r="9657" spans="1:15" x14ac:dyDescent="0.15">
      <c r="A9657">
        <v>485</v>
      </c>
      <c r="B9657" t="s">
        <v>249</v>
      </c>
      <c r="C9657" t="s">
        <v>464</v>
      </c>
      <c r="D9657">
        <v>4</v>
      </c>
      <c r="E9657">
        <v>6050000</v>
      </c>
      <c r="F9657">
        <v>7537500</v>
      </c>
      <c r="G9657">
        <v>6793750</v>
      </c>
      <c r="H9657">
        <v>780231102.77599013</v>
      </c>
      <c r="I9657">
        <v>3.8943483166400008E-6</v>
      </c>
      <c r="J9657">
        <v>9.3031540396011892E-6</v>
      </c>
      <c r="K9657">
        <v>158.54616378201982</v>
      </c>
      <c r="L9657">
        <v>11384.542451164529</v>
      </c>
      <c r="M9657">
        <v>0</v>
      </c>
    </row>
    <row r="9658" spans="1:15" x14ac:dyDescent="0.15">
      <c r="A9658">
        <v>485</v>
      </c>
      <c r="B9658" t="s">
        <v>249</v>
      </c>
      <c r="C9658" t="s">
        <v>464</v>
      </c>
      <c r="D9658">
        <v>5</v>
      </c>
      <c r="E9658">
        <v>6050000</v>
      </c>
      <c r="F9658">
        <v>6793750</v>
      </c>
      <c r="G9658">
        <v>6421875</v>
      </c>
      <c r="H9658">
        <v>155517596.06796378</v>
      </c>
      <c r="I9658">
        <v>1.4074644790468452E-6</v>
      </c>
      <c r="J9658">
        <v>6.8162702020080337E-6</v>
      </c>
      <c r="K9658">
        <v>31.601814090019051</v>
      </c>
      <c r="L9658">
        <v>2321.6851942456647</v>
      </c>
      <c r="M9658">
        <v>0</v>
      </c>
    </row>
    <row r="9659" spans="1:15" x14ac:dyDescent="0.15">
      <c r="A9659">
        <v>485</v>
      </c>
      <c r="B9659" t="s">
        <v>249</v>
      </c>
      <c r="C9659" t="s">
        <v>464</v>
      </c>
      <c r="D9659">
        <v>6</v>
      </c>
      <c r="E9659">
        <v>6050000</v>
      </c>
      <c r="F9659">
        <v>6421875</v>
      </c>
      <c r="G9659">
        <v>6235937.5</v>
      </c>
      <c r="H9659">
        <v>34280618.901089564</v>
      </c>
      <c r="I9659">
        <v>4.5504726466657874E-7</v>
      </c>
      <c r="J9659">
        <v>5.8638529876277672E-6</v>
      </c>
      <c r="K9659">
        <v>6.9659625199555713</v>
      </c>
      <c r="L9659">
        <v>449.72678768973492</v>
      </c>
      <c r="M9659">
        <v>0</v>
      </c>
    </row>
    <row r="9660" spans="1:15" x14ac:dyDescent="0.15">
      <c r="A9660">
        <v>485</v>
      </c>
      <c r="B9660" t="s">
        <v>249</v>
      </c>
      <c r="C9660" t="s">
        <v>464</v>
      </c>
      <c r="D9660">
        <v>7</v>
      </c>
      <c r="E9660">
        <v>6050000</v>
      </c>
      <c r="F9660">
        <v>6235937.5</v>
      </c>
      <c r="G9660">
        <v>6142968.75</v>
      </c>
      <c r="H9660">
        <v>2254823.7110108566</v>
      </c>
      <c r="I9660">
        <v>3.7470278141630718E-8</v>
      </c>
      <c r="J9660">
        <v>5.4462760011028191E-6</v>
      </c>
      <c r="K9660">
        <v>0.45818943658305811</v>
      </c>
      <c r="L9660">
        <v>-63.294234387715932</v>
      </c>
      <c r="M9660">
        <v>0</v>
      </c>
    </row>
    <row r="9661" spans="1:15" x14ac:dyDescent="0.15">
      <c r="A9661">
        <v>485</v>
      </c>
      <c r="B9661" t="s">
        <v>249</v>
      </c>
      <c r="C9661" t="s">
        <v>464</v>
      </c>
      <c r="D9661">
        <v>8</v>
      </c>
      <c r="E9661">
        <v>6142968.75</v>
      </c>
      <c r="F9661">
        <v>6235937.5</v>
      </c>
      <c r="G9661">
        <v>6189453.125</v>
      </c>
      <c r="H9661">
        <v>16341868.638444528</v>
      </c>
      <c r="I9661">
        <v>2.4189341396763508E-7</v>
      </c>
      <c r="J9661">
        <v>5.6506991369288235E-6</v>
      </c>
      <c r="K9661">
        <v>3.320734808490398</v>
      </c>
      <c r="L9661">
        <v>164.02766623173235</v>
      </c>
      <c r="M9661">
        <v>0</v>
      </c>
    </row>
    <row r="9662" spans="1:15" x14ac:dyDescent="0.15">
      <c r="A9662">
        <v>485</v>
      </c>
      <c r="B9662" t="s">
        <v>249</v>
      </c>
      <c r="C9662" t="s">
        <v>464</v>
      </c>
      <c r="D9662">
        <v>9</v>
      </c>
      <c r="E9662">
        <v>6142968.75</v>
      </c>
      <c r="F9662">
        <v>6189453.125</v>
      </c>
      <c r="G9662">
        <v>6166210.9375</v>
      </c>
      <c r="H9662">
        <v>8843816.1961231269</v>
      </c>
      <c r="I9662">
        <v>1.3858184893465771E-7</v>
      </c>
      <c r="J9662">
        <v>5.5473875718958461E-6</v>
      </c>
      <c r="K9662">
        <v>1.7970997645439737</v>
      </c>
      <c r="L9662">
        <v>43.423834924932407</v>
      </c>
      <c r="M9662">
        <v>0</v>
      </c>
    </row>
    <row r="9663" spans="1:15" x14ac:dyDescent="0.15">
      <c r="A9663">
        <v>485</v>
      </c>
      <c r="B9663" t="s">
        <v>249</v>
      </c>
      <c r="C9663" t="s">
        <v>464</v>
      </c>
      <c r="D9663">
        <v>10</v>
      </c>
      <c r="E9663">
        <v>6142968.75</v>
      </c>
      <c r="F9663">
        <v>6166210.9375</v>
      </c>
      <c r="G9663">
        <v>6154589.84375</v>
      </c>
      <c r="H9663">
        <v>5439093.8480395144</v>
      </c>
      <c r="I9663">
        <v>8.7750506131828883E-8</v>
      </c>
      <c r="J9663">
        <v>5.4965562290930173E-6</v>
      </c>
      <c r="K9663">
        <v>1.105246203322191</v>
      </c>
      <c r="L9663">
        <v>-11.625405004641754</v>
      </c>
      <c r="M9663">
        <v>0</v>
      </c>
    </row>
    <row r="9664" spans="1:15" x14ac:dyDescent="0.15">
      <c r="A9664">
        <v>485</v>
      </c>
      <c r="B9664" t="s">
        <v>249</v>
      </c>
      <c r="C9664" t="s">
        <v>464</v>
      </c>
      <c r="D9664">
        <v>11</v>
      </c>
      <c r="E9664">
        <v>6154589.84375</v>
      </c>
      <c r="F9664">
        <v>6166210.9375</v>
      </c>
      <c r="G9664">
        <v>6160400.390625</v>
      </c>
      <c r="H9664">
        <v>7113435.870224949</v>
      </c>
      <c r="I9664">
        <v>1.1309680060124607E-7</v>
      </c>
      <c r="J9664">
        <v>5.5219025235624345E-6</v>
      </c>
      <c r="K9664">
        <v>1.4454793772267511</v>
      </c>
      <c r="L9664">
        <v>15.470349639128882</v>
      </c>
      <c r="M9664">
        <v>0</v>
      </c>
    </row>
    <row r="9665" spans="1:15" x14ac:dyDescent="0.15">
      <c r="A9665">
        <v>485</v>
      </c>
      <c r="B9665" t="s">
        <v>249</v>
      </c>
      <c r="C9665" t="s">
        <v>464</v>
      </c>
      <c r="D9665">
        <v>12</v>
      </c>
      <c r="E9665">
        <v>6154589.84375</v>
      </c>
      <c r="F9665">
        <v>6160400.390625</v>
      </c>
      <c r="G9665">
        <v>6157495.1171875</v>
      </c>
      <c r="H9665">
        <v>6269339.4877482951</v>
      </c>
      <c r="I9665">
        <v>1.0040669152796469E-7</v>
      </c>
      <c r="J9665">
        <v>5.5092124144891531E-6</v>
      </c>
      <c r="K9665">
        <v>1.2739555263730675</v>
      </c>
      <c r="L9665">
        <v>1.8163939789185111</v>
      </c>
      <c r="M9665">
        <v>0</v>
      </c>
    </row>
    <row r="9666" spans="1:15" x14ac:dyDescent="0.15">
      <c r="A9666">
        <v>485</v>
      </c>
      <c r="B9666" t="s">
        <v>249</v>
      </c>
      <c r="C9666" t="s">
        <v>464</v>
      </c>
      <c r="D9666">
        <v>13</v>
      </c>
      <c r="E9666">
        <v>6154589.84375</v>
      </c>
      <c r="F9666">
        <v>6157495.1171875</v>
      </c>
      <c r="G9666">
        <v>6156042.48046875</v>
      </c>
      <c r="H9666">
        <v>5852497.9459298756</v>
      </c>
      <c r="I9666">
        <v>9.4074449670607459E-8</v>
      </c>
      <c r="J9666">
        <v>5.5028801726317959E-6</v>
      </c>
      <c r="K9666">
        <v>1.1892516134873141</v>
      </c>
      <c r="L9666">
        <v>-4.9308388547013582</v>
      </c>
      <c r="M9666">
        <v>0</v>
      </c>
    </row>
    <row r="9667" spans="1:15" x14ac:dyDescent="0.15">
      <c r="A9667">
        <v>485</v>
      </c>
      <c r="B9667" t="s">
        <v>249</v>
      </c>
      <c r="C9667" t="s">
        <v>464</v>
      </c>
      <c r="D9667">
        <v>14</v>
      </c>
      <c r="E9667">
        <v>6156042.48046875</v>
      </c>
      <c r="F9667">
        <v>6157495.1171875</v>
      </c>
      <c r="G9667">
        <v>6156768.798828125</v>
      </c>
      <c r="H9667">
        <v>6060467.3941730577</v>
      </c>
      <c r="I9667">
        <v>9.7239216893307685E-8</v>
      </c>
      <c r="J9667">
        <v>5.5060449398544961E-6</v>
      </c>
      <c r="K9667">
        <v>1.2315118593112833</v>
      </c>
      <c r="L9667">
        <v>-1.5641549618266839</v>
      </c>
      <c r="M9667">
        <v>0</v>
      </c>
    </row>
    <row r="9668" spans="1:15" x14ac:dyDescent="0.15">
      <c r="A9668">
        <v>485</v>
      </c>
      <c r="B9668" t="s">
        <v>249</v>
      </c>
      <c r="C9668" t="s">
        <v>464</v>
      </c>
      <c r="D9668">
        <v>15</v>
      </c>
      <c r="E9668">
        <v>6156768.798828125</v>
      </c>
      <c r="F9668">
        <v>6157495.1171875</v>
      </c>
      <c r="G9668">
        <v>6157131.9580078125</v>
      </c>
      <c r="H9668">
        <v>6164803.8486501221</v>
      </c>
      <c r="I9668">
        <v>9.88228184926659E-8</v>
      </c>
      <c r="J9668">
        <v>5.5076285414538543E-6</v>
      </c>
      <c r="K9668">
        <v>1.252713455275736</v>
      </c>
      <c r="L9668">
        <v>0.12460169271395412</v>
      </c>
      <c r="M9668">
        <v>0</v>
      </c>
    </row>
    <row r="9669" spans="1:15" x14ac:dyDescent="0.15">
      <c r="A9669">
        <v>485</v>
      </c>
      <c r="B9669" t="s">
        <v>249</v>
      </c>
      <c r="C9669" t="s">
        <v>465</v>
      </c>
      <c r="D9669">
        <v>15</v>
      </c>
      <c r="E9669">
        <v>6156768.798828125</v>
      </c>
      <c r="F9669">
        <v>6157495.1171875</v>
      </c>
      <c r="G9669">
        <v>6157131.9580078125</v>
      </c>
      <c r="H9669">
        <v>6164803.8486501221</v>
      </c>
      <c r="I9669">
        <v>9.88228184926659E-8</v>
      </c>
      <c r="J9669">
        <v>5.5076285414538543E-6</v>
      </c>
      <c r="K9669">
        <v>1.252713455275736</v>
      </c>
      <c r="L9669">
        <v>0.12460169271395412</v>
      </c>
      <c r="M9669">
        <v>0</v>
      </c>
      <c r="N9669" t="s">
        <v>466</v>
      </c>
      <c r="O9669" t="s">
        <v>467</v>
      </c>
    </row>
    <row r="9670" spans="1:15" x14ac:dyDescent="0.15">
      <c r="A9670">
        <v>486</v>
      </c>
      <c r="B9670" t="s">
        <v>250</v>
      </c>
      <c r="C9670" t="s">
        <v>461</v>
      </c>
      <c r="D9670">
        <v>0</v>
      </c>
      <c r="E9670">
        <v>100000</v>
      </c>
      <c r="F9670">
        <v>12000000</v>
      </c>
      <c r="G9670">
        <v>100000</v>
      </c>
      <c r="H9670">
        <v>-54096.977354602692</v>
      </c>
      <c r="I9670">
        <v>-7.8121311912721105E-6</v>
      </c>
      <c r="J9670">
        <v>-2.7283623008902367E-6</v>
      </c>
      <c r="K9670">
        <v>-1.0028453546006766E-2</v>
      </c>
      <c r="L9670">
        <v>-154.0969773546027</v>
      </c>
      <c r="M9670">
        <v>0</v>
      </c>
      <c r="O9670" t="s">
        <v>462</v>
      </c>
    </row>
    <row r="9671" spans="1:15" x14ac:dyDescent="0.15">
      <c r="A9671">
        <v>486</v>
      </c>
      <c r="B9671" t="s">
        <v>250</v>
      </c>
      <c r="C9671" t="s">
        <v>461</v>
      </c>
      <c r="D9671">
        <v>0</v>
      </c>
      <c r="E9671">
        <v>100000</v>
      </c>
      <c r="F9671">
        <v>12000000</v>
      </c>
      <c r="G9671">
        <v>12000000</v>
      </c>
      <c r="H9671">
        <v>19046235446418.578</v>
      </c>
      <c r="I9671">
        <v>6.0279130931820413E-3</v>
      </c>
      <c r="J9671">
        <v>6.0329968620724235E-3</v>
      </c>
      <c r="K9671">
        <v>3530775.5948857111</v>
      </c>
      <c r="L9671">
        <v>158718528.72015482</v>
      </c>
      <c r="M9671">
        <v>0</v>
      </c>
      <c r="O9671" t="s">
        <v>463</v>
      </c>
    </row>
    <row r="9672" spans="1:15" x14ac:dyDescent="0.15">
      <c r="A9672">
        <v>486</v>
      </c>
      <c r="B9672" t="s">
        <v>250</v>
      </c>
      <c r="C9672" t="s">
        <v>464</v>
      </c>
      <c r="D9672">
        <v>1</v>
      </c>
      <c r="E9672">
        <v>100000</v>
      </c>
      <c r="F9672">
        <v>12000000</v>
      </c>
      <c r="G9672">
        <v>6050000</v>
      </c>
      <c r="H9672">
        <v>-1649045.7455647902</v>
      </c>
      <c r="I9672">
        <v>-3.3160147162608596E-6</v>
      </c>
      <c r="J9672">
        <v>1.7677541741210142E-6</v>
      </c>
      <c r="K9672">
        <v>-0.30569875551890802</v>
      </c>
      <c r="L9672">
        <v>-127.2569544721453</v>
      </c>
      <c r="M9672">
        <v>0</v>
      </c>
    </row>
    <row r="9673" spans="1:15" x14ac:dyDescent="0.15">
      <c r="A9673">
        <v>486</v>
      </c>
      <c r="B9673" t="s">
        <v>250</v>
      </c>
      <c r="C9673" t="s">
        <v>464</v>
      </c>
      <c r="D9673">
        <v>2</v>
      </c>
      <c r="E9673">
        <v>6050000</v>
      </c>
      <c r="F9673">
        <v>12000000</v>
      </c>
      <c r="G9673">
        <v>9025000</v>
      </c>
      <c r="H9673">
        <v>8776413142.4150486</v>
      </c>
      <c r="I9673">
        <v>1.7895766687080915E-5</v>
      </c>
      <c r="J9673">
        <v>2.2979535577462789E-5</v>
      </c>
      <c r="K9673">
        <v>1626.9643111914859</v>
      </c>
      <c r="L9673">
        <v>97145.574985208295</v>
      </c>
      <c r="M9673">
        <v>0</v>
      </c>
    </row>
    <row r="9674" spans="1:15" x14ac:dyDescent="0.15">
      <c r="A9674">
        <v>486</v>
      </c>
      <c r="B9674" t="s">
        <v>250</v>
      </c>
      <c r="C9674" t="s">
        <v>464</v>
      </c>
      <c r="D9674">
        <v>3</v>
      </c>
      <c r="E9674">
        <v>6050000</v>
      </c>
      <c r="F9674">
        <v>9025000</v>
      </c>
      <c r="G9674">
        <v>7537500</v>
      </c>
      <c r="H9674">
        <v>-21876816.251143958</v>
      </c>
      <c r="I9674">
        <v>-5.5991908271983052E-7</v>
      </c>
      <c r="J9674">
        <v>4.5238498076620432E-6</v>
      </c>
      <c r="K9674">
        <v>-4.0555063561320557</v>
      </c>
      <c r="L9674">
        <v>-390.23968492396631</v>
      </c>
      <c r="M9674">
        <v>0</v>
      </c>
    </row>
    <row r="9675" spans="1:15" x14ac:dyDescent="0.15">
      <c r="A9675">
        <v>486</v>
      </c>
      <c r="B9675" t="s">
        <v>250</v>
      </c>
      <c r="C9675" t="s">
        <v>464</v>
      </c>
      <c r="D9675">
        <v>4</v>
      </c>
      <c r="E9675">
        <v>7537500</v>
      </c>
      <c r="F9675">
        <v>9025000</v>
      </c>
      <c r="G9675">
        <v>8281250</v>
      </c>
      <c r="H9675">
        <v>509377337.87290573</v>
      </c>
      <c r="I9675">
        <v>2.8505769988981557E-6</v>
      </c>
      <c r="J9675">
        <v>7.9343458892800294E-6</v>
      </c>
      <c r="K9675">
        <v>94.427955498559939</v>
      </c>
      <c r="L9675">
        <v>6050.9716271445222</v>
      </c>
      <c r="M9675">
        <v>0</v>
      </c>
    </row>
    <row r="9676" spans="1:15" x14ac:dyDescent="0.15">
      <c r="A9676">
        <v>486</v>
      </c>
      <c r="B9676" t="s">
        <v>250</v>
      </c>
      <c r="C9676" t="s">
        <v>464</v>
      </c>
      <c r="D9676">
        <v>5</v>
      </c>
      <c r="E9676">
        <v>7537500</v>
      </c>
      <c r="F9676">
        <v>8281250</v>
      </c>
      <c r="G9676">
        <v>7909375</v>
      </c>
      <c r="H9676">
        <v>84140888.384562522</v>
      </c>
      <c r="I9676">
        <v>8.7089706562249917E-7</v>
      </c>
      <c r="J9676">
        <v>5.9546659560043729E-6</v>
      </c>
      <c r="K9676">
        <v>15.597969271984342</v>
      </c>
      <c r="L9676">
        <v>963.81210126669328</v>
      </c>
      <c r="M9676">
        <v>0</v>
      </c>
    </row>
    <row r="9677" spans="1:15" x14ac:dyDescent="0.15">
      <c r="A9677">
        <v>486</v>
      </c>
      <c r="B9677" t="s">
        <v>250</v>
      </c>
      <c r="C9677" t="s">
        <v>464</v>
      </c>
      <c r="D9677">
        <v>6</v>
      </c>
      <c r="E9677">
        <v>7537500</v>
      </c>
      <c r="F9677">
        <v>7909375</v>
      </c>
      <c r="G9677">
        <v>7723437.5</v>
      </c>
      <c r="H9677">
        <v>6339314.9708407018</v>
      </c>
      <c r="I9677">
        <v>9.7899968990958496E-8</v>
      </c>
      <c r="J9677">
        <v>5.1816688593728322E-6</v>
      </c>
      <c r="K9677">
        <v>1.1751770395942878</v>
      </c>
      <c r="L9677">
        <v>-17.92106855476332</v>
      </c>
      <c r="M9677">
        <v>0</v>
      </c>
    </row>
    <row r="9678" spans="1:15" x14ac:dyDescent="0.15">
      <c r="A9678">
        <v>486</v>
      </c>
      <c r="B9678" t="s">
        <v>250</v>
      </c>
      <c r="C9678" t="s">
        <v>464</v>
      </c>
      <c r="D9678">
        <v>7</v>
      </c>
      <c r="E9678">
        <v>7723437.5</v>
      </c>
      <c r="F9678">
        <v>7909375</v>
      </c>
      <c r="G9678">
        <v>7816406.25</v>
      </c>
      <c r="H9678">
        <v>37470741.411377341</v>
      </c>
      <c r="I9678">
        <v>4.6883931029861654E-7</v>
      </c>
      <c r="J9678">
        <v>5.5526082006804903E-6</v>
      </c>
      <c r="K9678">
        <v>6.9462954855176955</v>
      </c>
      <c r="L9678">
        <v>379.38579716704646</v>
      </c>
      <c r="M9678">
        <v>0</v>
      </c>
    </row>
    <row r="9679" spans="1:15" x14ac:dyDescent="0.15">
      <c r="A9679">
        <v>486</v>
      </c>
      <c r="B9679" t="s">
        <v>250</v>
      </c>
      <c r="C9679" t="s">
        <v>464</v>
      </c>
      <c r="D9679">
        <v>8</v>
      </c>
      <c r="E9679">
        <v>7723437.5</v>
      </c>
      <c r="F9679">
        <v>7816406.25</v>
      </c>
      <c r="G9679">
        <v>7769921.875</v>
      </c>
      <c r="H9679">
        <v>20171783.135189839</v>
      </c>
      <c r="I9679">
        <v>2.7960053194971723E-7</v>
      </c>
      <c r="J9679">
        <v>5.363369422331591E-6</v>
      </c>
      <c r="K9679">
        <v>3.7394287075479751</v>
      </c>
      <c r="L9679">
        <v>159.61371889842636</v>
      </c>
      <c r="M9679">
        <v>0</v>
      </c>
    </row>
    <row r="9680" spans="1:15" x14ac:dyDescent="0.15">
      <c r="A9680">
        <v>486</v>
      </c>
      <c r="B9680" t="s">
        <v>250</v>
      </c>
      <c r="C9680" t="s">
        <v>464</v>
      </c>
      <c r="D9680">
        <v>9</v>
      </c>
      <c r="E9680">
        <v>7723437.5</v>
      </c>
      <c r="F9680">
        <v>7769921.875</v>
      </c>
      <c r="G9680">
        <v>7746679.6875</v>
      </c>
      <c r="H9680">
        <v>12847568.305649037</v>
      </c>
      <c r="I9680">
        <v>1.8782792100806554E-7</v>
      </c>
      <c r="J9680">
        <v>5.2715968113899393E-6</v>
      </c>
      <c r="K9680">
        <v>2.3816717353319579</v>
      </c>
      <c r="L9680">
        <v>65.846127940203885</v>
      </c>
      <c r="M9680">
        <v>0</v>
      </c>
    </row>
    <row r="9681" spans="1:15" x14ac:dyDescent="0.15">
      <c r="A9681">
        <v>486</v>
      </c>
      <c r="B9681" t="s">
        <v>250</v>
      </c>
      <c r="C9681" t="s">
        <v>464</v>
      </c>
      <c r="D9681">
        <v>10</v>
      </c>
      <c r="E9681">
        <v>7723437.5</v>
      </c>
      <c r="F9681">
        <v>7746679.6875</v>
      </c>
      <c r="G9681">
        <v>7735058.59375</v>
      </c>
      <c r="H9681">
        <v>9494516.6956090778</v>
      </c>
      <c r="I9681">
        <v>1.4263574358647447E-7</v>
      </c>
      <c r="J9681">
        <v>5.2264046339683482E-6</v>
      </c>
      <c r="K9681">
        <v>1.7600857622704158</v>
      </c>
      <c r="L9681">
        <v>22.746538769347353</v>
      </c>
      <c r="M9681">
        <v>0</v>
      </c>
    </row>
    <row r="9682" spans="1:15" x14ac:dyDescent="0.15">
      <c r="A9682">
        <v>486</v>
      </c>
      <c r="B9682" t="s">
        <v>250</v>
      </c>
      <c r="C9682" t="s">
        <v>464</v>
      </c>
      <c r="D9682">
        <v>11</v>
      </c>
      <c r="E9682">
        <v>7723437.5</v>
      </c>
      <c r="F9682">
        <v>7735058.59375</v>
      </c>
      <c r="G9682">
        <v>7729248.046875</v>
      </c>
      <c r="H9682">
        <v>7892542.602409876</v>
      </c>
      <c r="I9682">
        <v>1.2021081209780602E-7</v>
      </c>
      <c r="J9682">
        <v>5.2039797024796798E-6</v>
      </c>
      <c r="K9682">
        <v>1.4631131112801912</v>
      </c>
      <c r="L9682">
        <v>2.1126835954100001</v>
      </c>
      <c r="M9682">
        <v>0</v>
      </c>
    </row>
    <row r="9683" spans="1:15" x14ac:dyDescent="0.15">
      <c r="A9683">
        <v>486</v>
      </c>
      <c r="B9683" t="s">
        <v>250</v>
      </c>
      <c r="C9683" t="s">
        <v>464</v>
      </c>
      <c r="D9683">
        <v>12</v>
      </c>
      <c r="E9683">
        <v>7723437.5</v>
      </c>
      <c r="F9683">
        <v>7729248.046875</v>
      </c>
      <c r="G9683">
        <v>7726342.7734375</v>
      </c>
      <c r="H9683">
        <v>7109898.8109196397</v>
      </c>
      <c r="I9683">
        <v>1.0904139849990589E-7</v>
      </c>
      <c r="J9683">
        <v>5.1928102888817796E-6</v>
      </c>
      <c r="K9683">
        <v>1.3180272434583606</v>
      </c>
      <c r="L9683">
        <v>-7.9784702878720513</v>
      </c>
      <c r="M9683">
        <v>0</v>
      </c>
    </row>
    <row r="9684" spans="1:15" x14ac:dyDescent="0.15">
      <c r="A9684">
        <v>486</v>
      </c>
      <c r="B9684" t="s">
        <v>250</v>
      </c>
      <c r="C9684" t="s">
        <v>464</v>
      </c>
      <c r="D9684">
        <v>13</v>
      </c>
      <c r="E9684">
        <v>7726342.7734375</v>
      </c>
      <c r="F9684">
        <v>7729248.046875</v>
      </c>
      <c r="G9684">
        <v>7727795.41015625</v>
      </c>
      <c r="H9684">
        <v>7499693.5797282923</v>
      </c>
      <c r="I9684">
        <v>1.146224053056963E-7</v>
      </c>
      <c r="J9684">
        <v>5.19839129568757E-6</v>
      </c>
      <c r="K9684">
        <v>1.3902870798231632</v>
      </c>
      <c r="L9684">
        <v>-2.9517063835330708</v>
      </c>
      <c r="M9684">
        <v>0</v>
      </c>
    </row>
    <row r="9685" spans="1:15" x14ac:dyDescent="0.15">
      <c r="A9685">
        <v>486</v>
      </c>
      <c r="B9685" t="s">
        <v>250</v>
      </c>
      <c r="C9685" t="s">
        <v>464</v>
      </c>
      <c r="D9685">
        <v>14</v>
      </c>
      <c r="E9685">
        <v>7727795.41015625</v>
      </c>
      <c r="F9685">
        <v>7729248.046875</v>
      </c>
      <c r="G9685">
        <v>7728521.728515625</v>
      </c>
      <c r="H9685">
        <v>7695757.9035191946</v>
      </c>
      <c r="I9685">
        <v>1.1741600112667362E-7</v>
      </c>
      <c r="J9685">
        <v>5.2011848915085474E-6</v>
      </c>
      <c r="K9685">
        <v>1.426633324277411</v>
      </c>
      <c r="L9685">
        <v>-0.42393391837850464</v>
      </c>
      <c r="M9685">
        <v>0</v>
      </c>
    </row>
    <row r="9686" spans="1:15" x14ac:dyDescent="0.15">
      <c r="A9686">
        <v>486</v>
      </c>
      <c r="B9686" t="s">
        <v>250</v>
      </c>
      <c r="C9686" t="s">
        <v>465</v>
      </c>
      <c r="D9686">
        <v>14</v>
      </c>
      <c r="E9686">
        <v>7727795.41015625</v>
      </c>
      <c r="F9686">
        <v>7729248.046875</v>
      </c>
      <c r="G9686">
        <v>7728521.728515625</v>
      </c>
      <c r="H9686">
        <v>7695757.9035191946</v>
      </c>
      <c r="I9686">
        <v>1.1741600112667362E-7</v>
      </c>
      <c r="J9686">
        <v>5.2011848915085474E-6</v>
      </c>
      <c r="K9686">
        <v>1.426633324277411</v>
      </c>
      <c r="L9686">
        <v>-0.42393391837850464</v>
      </c>
      <c r="M9686">
        <v>0</v>
      </c>
      <c r="N9686" t="s">
        <v>466</v>
      </c>
      <c r="O9686" t="s">
        <v>467</v>
      </c>
    </row>
    <row r="9687" spans="1:15" x14ac:dyDescent="0.15">
      <c r="A9687">
        <v>487</v>
      </c>
      <c r="B9687" t="s">
        <v>233</v>
      </c>
      <c r="C9687" t="s">
        <v>461</v>
      </c>
      <c r="D9687">
        <v>0</v>
      </c>
      <c r="E9687">
        <v>100000</v>
      </c>
      <c r="F9687">
        <v>12000000</v>
      </c>
      <c r="G9687">
        <v>100000</v>
      </c>
      <c r="H9687">
        <v>-50818.90010443957</v>
      </c>
      <c r="I9687">
        <v>-1.8158966309636394E-5</v>
      </c>
      <c r="J9687">
        <v>-4.9159416051168438E-6</v>
      </c>
      <c r="K9687">
        <v>-1.6607742579660339E-2</v>
      </c>
      <c r="L9687">
        <v>-150.81890010443956</v>
      </c>
      <c r="M9687">
        <v>0</v>
      </c>
      <c r="O9687" t="s">
        <v>462</v>
      </c>
    </row>
    <row r="9688" spans="1:15" x14ac:dyDescent="0.15">
      <c r="A9688">
        <v>487</v>
      </c>
      <c r="B9688" t="s">
        <v>233</v>
      </c>
      <c r="C9688" t="s">
        <v>461</v>
      </c>
      <c r="D9688">
        <v>0</v>
      </c>
      <c r="E9688">
        <v>100000</v>
      </c>
      <c r="F9688">
        <v>12000000</v>
      </c>
      <c r="G9688">
        <v>12000000</v>
      </c>
      <c r="H9688">
        <v>2.7625804529549092E+18</v>
      </c>
      <c r="I9688">
        <v>536.8709087569755</v>
      </c>
      <c r="J9688">
        <v>536.87092200000018</v>
      </c>
      <c r="K9688">
        <v>902818142934.7478</v>
      </c>
      <c r="L9688">
        <v>23021503774524.242</v>
      </c>
      <c r="M9688">
        <v>5</v>
      </c>
      <c r="O9688" t="s">
        <v>463</v>
      </c>
    </row>
    <row r="9689" spans="1:15" x14ac:dyDescent="0.15">
      <c r="A9689">
        <v>487</v>
      </c>
      <c r="B9689" t="s">
        <v>233</v>
      </c>
      <c r="C9689" t="s">
        <v>464</v>
      </c>
      <c r="D9689">
        <v>1</v>
      </c>
      <c r="E9689">
        <v>100000</v>
      </c>
      <c r="F9689">
        <v>12000000</v>
      </c>
      <c r="G9689">
        <v>6050000</v>
      </c>
      <c r="H9689">
        <v>238764784125.01468</v>
      </c>
      <c r="I9689">
        <v>6.5448000076821289E-4</v>
      </c>
      <c r="J9689">
        <v>6.6772302547273249E-4</v>
      </c>
      <c r="K9689">
        <v>78028.923563617238</v>
      </c>
      <c r="L9689">
        <v>3946425.3574382593</v>
      </c>
      <c r="M9689">
        <v>0</v>
      </c>
    </row>
    <row r="9690" spans="1:15" x14ac:dyDescent="0.15">
      <c r="A9690">
        <v>487</v>
      </c>
      <c r="B9690" t="s">
        <v>233</v>
      </c>
      <c r="C9690" t="s">
        <v>464</v>
      </c>
      <c r="D9690">
        <v>2</v>
      </c>
      <c r="E9690">
        <v>100000</v>
      </c>
      <c r="F9690">
        <v>6050000</v>
      </c>
      <c r="G9690">
        <v>3075000</v>
      </c>
      <c r="H9690">
        <v>-321636.18338136043</v>
      </c>
      <c r="I9690">
        <v>-1.1581596514492149E-5</v>
      </c>
      <c r="J9690">
        <v>1.6614281900274012E-6</v>
      </c>
      <c r="K9690">
        <v>-0.10511150235294862</v>
      </c>
      <c r="L9690">
        <v>-110.45971328069464</v>
      </c>
      <c r="M9690">
        <v>0</v>
      </c>
    </row>
    <row r="9691" spans="1:15" x14ac:dyDescent="0.15">
      <c r="A9691">
        <v>487</v>
      </c>
      <c r="B9691" t="s">
        <v>233</v>
      </c>
      <c r="C9691" t="s">
        <v>464</v>
      </c>
      <c r="D9691">
        <v>3</v>
      </c>
      <c r="E9691">
        <v>3075000</v>
      </c>
      <c r="F9691">
        <v>6050000</v>
      </c>
      <c r="G9691">
        <v>4562500</v>
      </c>
      <c r="H9691">
        <v>-33932507.983978607</v>
      </c>
      <c r="I9691">
        <v>-3.8633247939596955E-6</v>
      </c>
      <c r="J9691">
        <v>9.3796999105598541E-6</v>
      </c>
      <c r="K9691">
        <v>-11.089227758216564</v>
      </c>
      <c r="L9691">
        <v>-843.72620238857223</v>
      </c>
      <c r="M9691">
        <v>0</v>
      </c>
    </row>
    <row r="9692" spans="1:15" x14ac:dyDescent="0.15">
      <c r="A9692">
        <v>487</v>
      </c>
      <c r="B9692" t="s">
        <v>233</v>
      </c>
      <c r="C9692" t="s">
        <v>464</v>
      </c>
      <c r="D9692">
        <v>4</v>
      </c>
      <c r="E9692">
        <v>4562500</v>
      </c>
      <c r="F9692">
        <v>6050000</v>
      </c>
      <c r="G9692">
        <v>5306250</v>
      </c>
      <c r="H9692">
        <v>5998809537.415309</v>
      </c>
      <c r="I9692">
        <v>4.180041719320789E-5</v>
      </c>
      <c r="J9692">
        <v>5.5043441897727443E-5</v>
      </c>
      <c r="K9692">
        <v>1960.4258332442996</v>
      </c>
      <c r="L9692">
        <v>112951.76984528262</v>
      </c>
      <c r="M9692">
        <v>0</v>
      </c>
    </row>
    <row r="9693" spans="1:15" x14ac:dyDescent="0.15">
      <c r="A9693">
        <v>487</v>
      </c>
      <c r="B9693" t="s">
        <v>233</v>
      </c>
      <c r="C9693" t="s">
        <v>464</v>
      </c>
      <c r="D9693">
        <v>5</v>
      </c>
      <c r="E9693">
        <v>4562500</v>
      </c>
      <c r="F9693">
        <v>5306250</v>
      </c>
      <c r="G9693">
        <v>4934375</v>
      </c>
      <c r="H9693">
        <v>186238938.89168498</v>
      </c>
      <c r="I9693">
        <v>3.4256624308162166E-6</v>
      </c>
      <c r="J9693">
        <v>1.6668687135335766E-5</v>
      </c>
      <c r="K9693">
        <v>60.863347082791144</v>
      </c>
      <c r="L9693">
        <v>3674.3166843153385</v>
      </c>
      <c r="M9693">
        <v>0</v>
      </c>
    </row>
    <row r="9694" spans="1:15" x14ac:dyDescent="0.15">
      <c r="A9694">
        <v>487</v>
      </c>
      <c r="B9694" t="s">
        <v>233</v>
      </c>
      <c r="C9694" t="s">
        <v>464</v>
      </c>
      <c r="D9694">
        <v>6</v>
      </c>
      <c r="E9694">
        <v>4562500</v>
      </c>
      <c r="F9694">
        <v>4934375</v>
      </c>
      <c r="G9694">
        <v>4748437.5</v>
      </c>
      <c r="H9694">
        <v>-27338085.424413417</v>
      </c>
      <c r="I9694">
        <v>-1.0355254090578606E-6</v>
      </c>
      <c r="J9694">
        <v>1.2207499295461689E-5</v>
      </c>
      <c r="K9694">
        <v>-8.9341541122760066</v>
      </c>
      <c r="L9694">
        <v>-675.72802473262868</v>
      </c>
      <c r="M9694">
        <v>0</v>
      </c>
    </row>
    <row r="9695" spans="1:15" x14ac:dyDescent="0.15">
      <c r="A9695">
        <v>487</v>
      </c>
      <c r="B9695" t="s">
        <v>233</v>
      </c>
      <c r="C9695" t="s">
        <v>464</v>
      </c>
      <c r="D9695">
        <v>7</v>
      </c>
      <c r="E9695">
        <v>4748437.5</v>
      </c>
      <c r="F9695">
        <v>4934375</v>
      </c>
      <c r="G9695">
        <v>4841406.25</v>
      </c>
      <c r="H9695">
        <v>27664861.219197299</v>
      </c>
      <c r="I9695">
        <v>7.3342580757839873E-7</v>
      </c>
      <c r="J9695">
        <v>1.3976450512097948E-5</v>
      </c>
      <c r="K9695">
        <v>9.0409452523809968</v>
      </c>
      <c r="L9695">
        <v>471.42201646881625</v>
      </c>
      <c r="M9695">
        <v>0</v>
      </c>
    </row>
    <row r="9696" spans="1:15" x14ac:dyDescent="0.15">
      <c r="A9696">
        <v>487</v>
      </c>
      <c r="B9696" t="s">
        <v>233</v>
      </c>
      <c r="C9696" t="s">
        <v>464</v>
      </c>
      <c r="D9696">
        <v>8</v>
      </c>
      <c r="E9696">
        <v>4748437.5</v>
      </c>
      <c r="F9696">
        <v>4841406.25</v>
      </c>
      <c r="G9696">
        <v>4794921.875</v>
      </c>
      <c r="H9696">
        <v>-5877435.3703115284</v>
      </c>
      <c r="I9696">
        <v>-1.8441802876187485E-7</v>
      </c>
      <c r="J9696">
        <v>1.3058606675757675E-5</v>
      </c>
      <c r="K9696">
        <v>-1.9207604544396102</v>
      </c>
      <c r="L9696">
        <v>-222.57624886352352</v>
      </c>
      <c r="M9696">
        <v>0</v>
      </c>
    </row>
    <row r="9697" spans="1:15" x14ac:dyDescent="0.15">
      <c r="A9697">
        <v>487</v>
      </c>
      <c r="B9697" t="s">
        <v>233</v>
      </c>
      <c r="C9697" t="s">
        <v>464</v>
      </c>
      <c r="D9697">
        <v>9</v>
      </c>
      <c r="E9697">
        <v>4794921.875</v>
      </c>
      <c r="F9697">
        <v>4841406.25</v>
      </c>
      <c r="G9697">
        <v>4818164.0625</v>
      </c>
      <c r="H9697">
        <v>9233066.7997603212</v>
      </c>
      <c r="I9697">
        <v>2.6571783455685127E-7</v>
      </c>
      <c r="J9697">
        <v>1.3508742539076401E-5</v>
      </c>
      <c r="K9697">
        <v>3.0173891271966311</v>
      </c>
      <c r="L9697">
        <v>91.630394482033495</v>
      </c>
      <c r="M9697">
        <v>0</v>
      </c>
    </row>
    <row r="9698" spans="1:15" x14ac:dyDescent="0.15">
      <c r="A9698">
        <v>487</v>
      </c>
      <c r="B9698" t="s">
        <v>233</v>
      </c>
      <c r="C9698" t="s">
        <v>464</v>
      </c>
      <c r="D9698">
        <v>10</v>
      </c>
      <c r="E9698">
        <v>4794921.875</v>
      </c>
      <c r="F9698">
        <v>4818164.0625</v>
      </c>
      <c r="G9698">
        <v>4806542.96875</v>
      </c>
      <c r="H9698">
        <v>1281821.2377615925</v>
      </c>
      <c r="I9698">
        <v>3.8496641153934393E-8</v>
      </c>
      <c r="J9698">
        <v>1.3281521345673484E-5</v>
      </c>
      <c r="K9698">
        <v>0.41890235928239566</v>
      </c>
      <c r="L9698">
        <v>-73.331742874339767</v>
      </c>
      <c r="M9698">
        <v>0</v>
      </c>
    </row>
    <row r="9699" spans="1:15" x14ac:dyDescent="0.15">
      <c r="A9699">
        <v>487</v>
      </c>
      <c r="B9699" t="s">
        <v>233</v>
      </c>
      <c r="C9699" t="s">
        <v>464</v>
      </c>
      <c r="D9699">
        <v>11</v>
      </c>
      <c r="E9699">
        <v>4806542.96875</v>
      </c>
      <c r="F9699">
        <v>4818164.0625</v>
      </c>
      <c r="G9699">
        <v>4812353.515625</v>
      </c>
      <c r="H9699">
        <v>5156092.880716362</v>
      </c>
      <c r="I9699">
        <v>1.5156364775327181E-7</v>
      </c>
      <c r="J9699">
        <v>1.3394588352272821E-5</v>
      </c>
      <c r="K9699">
        <v>1.6850239399863729</v>
      </c>
      <c r="L9699">
        <v>7.142853574146022</v>
      </c>
      <c r="M9699">
        <v>0</v>
      </c>
    </row>
    <row r="9700" spans="1:15" x14ac:dyDescent="0.15">
      <c r="A9700">
        <v>487</v>
      </c>
      <c r="B9700" t="s">
        <v>233</v>
      </c>
      <c r="C9700" t="s">
        <v>464</v>
      </c>
      <c r="D9700">
        <v>12</v>
      </c>
      <c r="E9700">
        <v>4806542.96875</v>
      </c>
      <c r="F9700">
        <v>4812353.515625</v>
      </c>
      <c r="G9700">
        <v>4809448.2421875</v>
      </c>
      <c r="H9700">
        <v>3193944.2087457012</v>
      </c>
      <c r="I9700">
        <v>9.4895739111204875E-8</v>
      </c>
      <c r="J9700">
        <v>1.3337920443630754E-5</v>
      </c>
      <c r="K9700">
        <v>1.0437888880639421</v>
      </c>
      <c r="L9700">
        <v>-33.590215594190752</v>
      </c>
      <c r="M9700">
        <v>0</v>
      </c>
    </row>
    <row r="9701" spans="1:15" x14ac:dyDescent="0.15">
      <c r="A9701">
        <v>487</v>
      </c>
      <c r="B9701" t="s">
        <v>233</v>
      </c>
      <c r="C9701" t="s">
        <v>464</v>
      </c>
      <c r="D9701">
        <v>13</v>
      </c>
      <c r="E9701">
        <v>4809448.2421875</v>
      </c>
      <c r="F9701">
        <v>4812353.515625</v>
      </c>
      <c r="G9701">
        <v>4810900.87890625</v>
      </c>
      <c r="H9701">
        <v>4168707.4046004205</v>
      </c>
      <c r="I9701">
        <v>1.2319539595502485E-7</v>
      </c>
      <c r="J9701">
        <v>1.3366220100474574E-5</v>
      </c>
      <c r="K9701">
        <v>1.3623439177795098</v>
      </c>
      <c r="L9701">
        <v>-13.348715562226072</v>
      </c>
      <c r="M9701">
        <v>0</v>
      </c>
    </row>
    <row r="9702" spans="1:15" x14ac:dyDescent="0.15">
      <c r="A9702">
        <v>487</v>
      </c>
      <c r="B9702" t="s">
        <v>233</v>
      </c>
      <c r="C9702" t="s">
        <v>464</v>
      </c>
      <c r="D9702">
        <v>14</v>
      </c>
      <c r="E9702">
        <v>4810900.87890625</v>
      </c>
      <c r="F9702">
        <v>4812353.515625</v>
      </c>
      <c r="G9702">
        <v>4811627.197265625</v>
      </c>
      <c r="H9702">
        <v>4660821.2175282855</v>
      </c>
      <c r="I9702">
        <v>1.3737103890542308E-7</v>
      </c>
      <c r="J9702">
        <v>1.3380395743424973E-5</v>
      </c>
      <c r="K9702">
        <v>1.5231679322348546</v>
      </c>
      <c r="L9702">
        <v>-3.134199171187666</v>
      </c>
      <c r="M9702">
        <v>0</v>
      </c>
    </row>
    <row r="9703" spans="1:15" x14ac:dyDescent="0.15">
      <c r="A9703">
        <v>487</v>
      </c>
      <c r="B9703" t="s">
        <v>233</v>
      </c>
      <c r="C9703" t="s">
        <v>464</v>
      </c>
      <c r="D9703">
        <v>15</v>
      </c>
      <c r="E9703">
        <v>4811627.197265625</v>
      </c>
      <c r="F9703">
        <v>4812353.515625</v>
      </c>
      <c r="G9703">
        <v>4811990.3564453125</v>
      </c>
      <c r="H9703">
        <v>4908061.7376841828</v>
      </c>
      <c r="I9703">
        <v>1.4446522127094805E-7</v>
      </c>
      <c r="J9703">
        <v>1.3387489925790498E-5</v>
      </c>
      <c r="K9703">
        <v>1.6039667473522985</v>
      </c>
      <c r="L9703">
        <v>1.9964998705824435</v>
      </c>
      <c r="M9703">
        <v>0</v>
      </c>
    </row>
    <row r="9704" spans="1:15" x14ac:dyDescent="0.15">
      <c r="A9704">
        <v>487</v>
      </c>
      <c r="B9704" t="s">
        <v>233</v>
      </c>
      <c r="C9704" t="s">
        <v>464</v>
      </c>
      <c r="D9704">
        <v>16</v>
      </c>
      <c r="E9704">
        <v>4811627.197265625</v>
      </c>
      <c r="F9704">
        <v>4811990.3564453125</v>
      </c>
      <c r="G9704">
        <v>4811808.7768554688</v>
      </c>
      <c r="H9704">
        <v>4784342.7223097244</v>
      </c>
      <c r="I9704">
        <v>1.4091759973893608E-7</v>
      </c>
      <c r="J9704">
        <v>1.3383942304258486E-5</v>
      </c>
      <c r="K9704">
        <v>1.5635350663177743</v>
      </c>
      <c r="L9704">
        <v>-0.5708051965376203</v>
      </c>
      <c r="M9704">
        <v>0</v>
      </c>
    </row>
    <row r="9705" spans="1:15" x14ac:dyDescent="0.15">
      <c r="A9705">
        <v>487</v>
      </c>
      <c r="B9705" t="s">
        <v>233</v>
      </c>
      <c r="C9705" t="s">
        <v>465</v>
      </c>
      <c r="D9705">
        <v>16</v>
      </c>
      <c r="E9705">
        <v>4811627.197265625</v>
      </c>
      <c r="F9705">
        <v>4811990.3564453125</v>
      </c>
      <c r="G9705">
        <v>4811808.7768554688</v>
      </c>
      <c r="H9705">
        <v>4784342.7223097244</v>
      </c>
      <c r="I9705">
        <v>1.4091759973893608E-7</v>
      </c>
      <c r="J9705">
        <v>1.3383942304258486E-5</v>
      </c>
      <c r="K9705">
        <v>1.5635350663177743</v>
      </c>
      <c r="L9705">
        <v>-0.5708051965376203</v>
      </c>
      <c r="M9705">
        <v>0</v>
      </c>
      <c r="N9705" t="s">
        <v>466</v>
      </c>
      <c r="O9705" t="s">
        <v>467</v>
      </c>
    </row>
    <row r="9706" spans="1:15" x14ac:dyDescent="0.15">
      <c r="A9706">
        <v>488</v>
      </c>
      <c r="B9706" t="s">
        <v>251</v>
      </c>
      <c r="C9706" t="s">
        <v>461</v>
      </c>
      <c r="D9706">
        <v>0</v>
      </c>
      <c r="E9706">
        <v>100000</v>
      </c>
      <c r="F9706">
        <v>12000000</v>
      </c>
      <c r="G9706">
        <v>100000</v>
      </c>
      <c r="H9706">
        <v>-59536.589426985265</v>
      </c>
      <c r="I9706">
        <v>-7.5076345672826477E-6</v>
      </c>
      <c r="J9706">
        <v>-2.4851495495189671E-6</v>
      </c>
      <c r="K9706">
        <v>-1.1944939188066219E-2</v>
      </c>
      <c r="L9706">
        <v>-159.53658942698527</v>
      </c>
      <c r="M9706">
        <v>0</v>
      </c>
      <c r="O9706" t="s">
        <v>462</v>
      </c>
    </row>
    <row r="9707" spans="1:15" x14ac:dyDescent="0.15">
      <c r="A9707">
        <v>488</v>
      </c>
      <c r="B9707" t="s">
        <v>251</v>
      </c>
      <c r="C9707" t="s">
        <v>461</v>
      </c>
      <c r="D9707">
        <v>0</v>
      </c>
      <c r="E9707">
        <v>100000</v>
      </c>
      <c r="F9707">
        <v>12000000</v>
      </c>
      <c r="G9707">
        <v>12000000</v>
      </c>
      <c r="H9707">
        <v>39940065561264.469</v>
      </c>
      <c r="I9707">
        <v>1.0782576300091858E-2</v>
      </c>
      <c r="J9707">
        <v>1.0787598785109622E-2</v>
      </c>
      <c r="K9707">
        <v>8013251.3281058427</v>
      </c>
      <c r="L9707">
        <v>332833779.67720389</v>
      </c>
      <c r="M9707">
        <v>0</v>
      </c>
      <c r="O9707" t="s">
        <v>463</v>
      </c>
    </row>
    <row r="9708" spans="1:15" x14ac:dyDescent="0.15">
      <c r="A9708">
        <v>488</v>
      </c>
      <c r="B9708" t="s">
        <v>251</v>
      </c>
      <c r="C9708" t="s">
        <v>464</v>
      </c>
      <c r="D9708">
        <v>1</v>
      </c>
      <c r="E9708">
        <v>100000</v>
      </c>
      <c r="F9708">
        <v>12000000</v>
      </c>
      <c r="G9708">
        <v>6050000</v>
      </c>
      <c r="H9708">
        <v>-2555117.6210582564</v>
      </c>
      <c r="I9708">
        <v>-2.9632878355454503E-6</v>
      </c>
      <c r="J9708">
        <v>2.0591971822182303E-6</v>
      </c>
      <c r="K9708">
        <v>-0.5126381086932672</v>
      </c>
      <c r="L9708">
        <v>-142.23334910840094</v>
      </c>
      <c r="M9708">
        <v>0</v>
      </c>
    </row>
    <row r="9709" spans="1:15" x14ac:dyDescent="0.15">
      <c r="A9709">
        <v>488</v>
      </c>
      <c r="B9709" t="s">
        <v>251</v>
      </c>
      <c r="C9709" t="s">
        <v>464</v>
      </c>
      <c r="D9709">
        <v>2</v>
      </c>
      <c r="E9709">
        <v>6050000</v>
      </c>
      <c r="F9709">
        <v>12000000</v>
      </c>
      <c r="G9709">
        <v>9025000</v>
      </c>
      <c r="H9709">
        <v>20498629027.183765</v>
      </c>
      <c r="I9709">
        <v>3.2463723746768846E-5</v>
      </c>
      <c r="J9709">
        <v>3.748620876453253E-5</v>
      </c>
      <c r="K9709">
        <v>4112.6789345017023</v>
      </c>
      <c r="L9709">
        <v>227031.62356990323</v>
      </c>
      <c r="M9709">
        <v>0</v>
      </c>
    </row>
    <row r="9710" spans="1:15" x14ac:dyDescent="0.15">
      <c r="A9710">
        <v>488</v>
      </c>
      <c r="B9710" t="s">
        <v>251</v>
      </c>
      <c r="C9710" t="s">
        <v>464</v>
      </c>
      <c r="D9710">
        <v>3</v>
      </c>
      <c r="E9710">
        <v>6050000</v>
      </c>
      <c r="F9710">
        <v>9025000</v>
      </c>
      <c r="G9710">
        <v>7537500</v>
      </c>
      <c r="H9710">
        <v>42846122.651553303</v>
      </c>
      <c r="I9710">
        <v>5.1743700325788256E-7</v>
      </c>
      <c r="J9710">
        <v>5.5399220210215632E-6</v>
      </c>
      <c r="K9710">
        <v>8.5962990900727902</v>
      </c>
      <c r="L9710">
        <v>468.43943816322792</v>
      </c>
      <c r="M9710">
        <v>0</v>
      </c>
    </row>
    <row r="9711" spans="1:15" x14ac:dyDescent="0.15">
      <c r="A9711">
        <v>488</v>
      </c>
      <c r="B9711" t="s">
        <v>251</v>
      </c>
      <c r="C9711" t="s">
        <v>464</v>
      </c>
      <c r="D9711">
        <v>4</v>
      </c>
      <c r="E9711">
        <v>6050000</v>
      </c>
      <c r="F9711">
        <v>7537500</v>
      </c>
      <c r="G9711">
        <v>6793750</v>
      </c>
      <c r="H9711">
        <v>-13159855.034746109</v>
      </c>
      <c r="I9711">
        <v>-1.753952806773636E-6</v>
      </c>
      <c r="J9711">
        <v>3.2685322109900446E-6</v>
      </c>
      <c r="K9711">
        <v>-2.6402867484807668</v>
      </c>
      <c r="L9711">
        <v>-293.70531789874678</v>
      </c>
      <c r="M9711">
        <v>0</v>
      </c>
    </row>
    <row r="9712" spans="1:15" x14ac:dyDescent="0.15">
      <c r="A9712">
        <v>488</v>
      </c>
      <c r="B9712" t="s">
        <v>251</v>
      </c>
      <c r="C9712" t="s">
        <v>464</v>
      </c>
      <c r="D9712">
        <v>5</v>
      </c>
      <c r="E9712">
        <v>6793750</v>
      </c>
      <c r="F9712">
        <v>7537500</v>
      </c>
      <c r="G9712">
        <v>7165625</v>
      </c>
      <c r="H9712">
        <v>-24124300.374789167</v>
      </c>
      <c r="I9712">
        <v>-7.9775348058994916E-7</v>
      </c>
      <c r="J9712">
        <v>4.2247315371737315E-6</v>
      </c>
      <c r="K9712">
        <v>-4.840104273774342</v>
      </c>
      <c r="L9712">
        <v>-436.66707893294955</v>
      </c>
      <c r="M9712">
        <v>0</v>
      </c>
    </row>
    <row r="9713" spans="1:15" x14ac:dyDescent="0.15">
      <c r="A9713">
        <v>488</v>
      </c>
      <c r="B9713" t="s">
        <v>251</v>
      </c>
      <c r="C9713" t="s">
        <v>464</v>
      </c>
      <c r="D9713">
        <v>6</v>
      </c>
      <c r="E9713">
        <v>7165625</v>
      </c>
      <c r="F9713">
        <v>7537500</v>
      </c>
      <c r="G9713">
        <v>7351562.5</v>
      </c>
      <c r="H9713">
        <v>-10291170.205024434</v>
      </c>
      <c r="I9713">
        <v>-1.9286230397021487E-7</v>
      </c>
      <c r="J9713">
        <v>4.8296227137934657E-6</v>
      </c>
      <c r="K9713">
        <v>-2.0647370542414434</v>
      </c>
      <c r="L9713">
        <v>-239.98616219374364</v>
      </c>
      <c r="M9713">
        <v>0</v>
      </c>
    </row>
    <row r="9714" spans="1:15" x14ac:dyDescent="0.15">
      <c r="A9714">
        <v>488</v>
      </c>
      <c r="B9714" t="s">
        <v>251</v>
      </c>
      <c r="C9714" t="s">
        <v>464</v>
      </c>
      <c r="D9714">
        <v>7</v>
      </c>
      <c r="E9714">
        <v>7351562.5</v>
      </c>
      <c r="F9714">
        <v>7537500</v>
      </c>
      <c r="G9714">
        <v>7444531.25</v>
      </c>
      <c r="H9714">
        <v>9972898.6571980081</v>
      </c>
      <c r="I9714">
        <v>1.4816044388620599E-7</v>
      </c>
      <c r="J9714">
        <v>5.1706454616498866E-6</v>
      </c>
      <c r="K9714">
        <v>2.0008816281804536</v>
      </c>
      <c r="L9714">
        <v>33.962748254942284</v>
      </c>
      <c r="M9714">
        <v>0</v>
      </c>
    </row>
    <row r="9715" spans="1:15" x14ac:dyDescent="0.15">
      <c r="A9715">
        <v>488</v>
      </c>
      <c r="B9715" t="s">
        <v>251</v>
      </c>
      <c r="C9715" t="s">
        <v>464</v>
      </c>
      <c r="D9715">
        <v>8</v>
      </c>
      <c r="E9715">
        <v>7351562.5</v>
      </c>
      <c r="F9715">
        <v>7444531.25</v>
      </c>
      <c r="G9715">
        <v>7398046.875</v>
      </c>
      <c r="H9715">
        <v>-1551757.9846703992</v>
      </c>
      <c r="I9715">
        <v>-2.5802810649955123E-8</v>
      </c>
      <c r="J9715">
        <v>4.9966822071137255E-6</v>
      </c>
      <c r="K9715">
        <v>-0.31133215624008737</v>
      </c>
      <c r="L9715">
        <v>-120.97523861215599</v>
      </c>
      <c r="M9715">
        <v>0</v>
      </c>
    </row>
    <row r="9716" spans="1:15" x14ac:dyDescent="0.15">
      <c r="A9716">
        <v>488</v>
      </c>
      <c r="B9716" t="s">
        <v>251</v>
      </c>
      <c r="C9716" t="s">
        <v>464</v>
      </c>
      <c r="D9716">
        <v>9</v>
      </c>
      <c r="E9716">
        <v>7398046.875</v>
      </c>
      <c r="F9716">
        <v>7444531.25</v>
      </c>
      <c r="G9716">
        <v>7421289.0625</v>
      </c>
      <c r="H9716">
        <v>3839538.0597374304</v>
      </c>
      <c r="I9716">
        <v>6.0297782392384497E-8</v>
      </c>
      <c r="J9716">
        <v>5.0827828001560651E-6</v>
      </c>
      <c r="K9716">
        <v>0.7703338245479292</v>
      </c>
      <c r="L9716">
        <v>-48.263192183973359</v>
      </c>
      <c r="M9716">
        <v>0</v>
      </c>
    </row>
    <row r="9717" spans="1:15" x14ac:dyDescent="0.15">
      <c r="A9717">
        <v>488</v>
      </c>
      <c r="B9717" t="s">
        <v>251</v>
      </c>
      <c r="C9717" t="s">
        <v>464</v>
      </c>
      <c r="D9717">
        <v>10</v>
      </c>
      <c r="E9717">
        <v>7421289.0625</v>
      </c>
      <c r="F9717">
        <v>7444531.25</v>
      </c>
      <c r="G9717">
        <v>7432910.15625</v>
      </c>
      <c r="H9717">
        <v>6810495.9663963681</v>
      </c>
      <c r="I9717">
        <v>1.0400621439753635E-7</v>
      </c>
      <c r="J9717">
        <v>5.126491232161217E-6</v>
      </c>
      <c r="K9717">
        <v>1.3664027607584479</v>
      </c>
      <c r="L9717">
        <v>-8.3737617806435036</v>
      </c>
      <c r="M9717">
        <v>0</v>
      </c>
    </row>
    <row r="9718" spans="1:15" x14ac:dyDescent="0.15">
      <c r="A9718">
        <v>488</v>
      </c>
      <c r="B9718" t="s">
        <v>251</v>
      </c>
      <c r="C9718" t="s">
        <v>464</v>
      </c>
      <c r="D9718">
        <v>11</v>
      </c>
      <c r="E9718">
        <v>7432910.15625</v>
      </c>
      <c r="F9718">
        <v>7444531.25</v>
      </c>
      <c r="G9718">
        <v>7438720.703125</v>
      </c>
      <c r="H9718">
        <v>8367388.1443588166</v>
      </c>
      <c r="I9718">
        <v>1.260272401691769E-7</v>
      </c>
      <c r="J9718">
        <v>5.1485122579328575E-6</v>
      </c>
      <c r="K9718">
        <v>1.6787649999650531</v>
      </c>
      <c r="L9718">
        <v>12.484235909592414</v>
      </c>
      <c r="M9718">
        <v>0</v>
      </c>
    </row>
    <row r="9719" spans="1:15" x14ac:dyDescent="0.15">
      <c r="A9719">
        <v>488</v>
      </c>
      <c r="B9719" t="s">
        <v>251</v>
      </c>
      <c r="C9719" t="s">
        <v>464</v>
      </c>
      <c r="D9719">
        <v>12</v>
      </c>
      <c r="E9719">
        <v>7432910.15625</v>
      </c>
      <c r="F9719">
        <v>7438720.703125</v>
      </c>
      <c r="G9719">
        <v>7435815.4296875</v>
      </c>
      <c r="H9719">
        <v>7582914.1983591495</v>
      </c>
      <c r="I9719">
        <v>1.1500277664276806E-7</v>
      </c>
      <c r="J9719">
        <v>5.1374877944064487E-6</v>
      </c>
      <c r="K9719">
        <v>1.5213744999418668</v>
      </c>
      <c r="L9719">
        <v>1.9782466370044305</v>
      </c>
      <c r="M9719">
        <v>0</v>
      </c>
    </row>
    <row r="9720" spans="1:15" x14ac:dyDescent="0.15">
      <c r="A9720">
        <v>488</v>
      </c>
      <c r="B9720" t="s">
        <v>251</v>
      </c>
      <c r="C9720" t="s">
        <v>464</v>
      </c>
      <c r="D9720">
        <v>13</v>
      </c>
      <c r="E9720">
        <v>7432910.15625</v>
      </c>
      <c r="F9720">
        <v>7435815.4296875</v>
      </c>
      <c r="G9720">
        <v>7434362.79296875</v>
      </c>
      <c r="H9720">
        <v>7195203.9576441217</v>
      </c>
      <c r="I9720">
        <v>1.0950101245925643E-7</v>
      </c>
      <c r="J9720">
        <v>5.131986030222937E-6</v>
      </c>
      <c r="K9720">
        <v>1.4435874568393874</v>
      </c>
      <c r="L9720">
        <v>-3.2169379136409542</v>
      </c>
      <c r="M9720">
        <v>0</v>
      </c>
    </row>
    <row r="9721" spans="1:15" x14ac:dyDescent="0.15">
      <c r="A9721">
        <v>488</v>
      </c>
      <c r="B9721" t="s">
        <v>251</v>
      </c>
      <c r="C9721" t="s">
        <v>464</v>
      </c>
      <c r="D9721">
        <v>14</v>
      </c>
      <c r="E9721">
        <v>7434362.79296875</v>
      </c>
      <c r="F9721">
        <v>7435815.4296875</v>
      </c>
      <c r="G9721">
        <v>7435089.111328125</v>
      </c>
      <c r="H9721">
        <v>7388702.4628569502</v>
      </c>
      <c r="I9721">
        <v>1.122512984351292E-7</v>
      </c>
      <c r="J9721">
        <v>5.1347363161988098E-6</v>
      </c>
      <c r="K9721">
        <v>1.4824094300157906</v>
      </c>
      <c r="L9721">
        <v>-0.62388826517895957</v>
      </c>
      <c r="M9721">
        <v>0</v>
      </c>
    </row>
    <row r="9722" spans="1:15" x14ac:dyDescent="0.15">
      <c r="A9722">
        <v>488</v>
      </c>
      <c r="B9722" t="s">
        <v>251</v>
      </c>
      <c r="C9722" t="s">
        <v>465</v>
      </c>
      <c r="D9722">
        <v>14</v>
      </c>
      <c r="E9722">
        <v>7434362.79296875</v>
      </c>
      <c r="F9722">
        <v>7435815.4296875</v>
      </c>
      <c r="G9722">
        <v>7435089.111328125</v>
      </c>
      <c r="H9722">
        <v>7388702.4628569502</v>
      </c>
      <c r="I9722">
        <v>1.122512984351292E-7</v>
      </c>
      <c r="J9722">
        <v>5.1347363161988098E-6</v>
      </c>
      <c r="K9722">
        <v>1.4824094300157906</v>
      </c>
      <c r="L9722">
        <v>-0.62388826517895957</v>
      </c>
      <c r="M9722">
        <v>0</v>
      </c>
      <c r="N9722" t="s">
        <v>466</v>
      </c>
      <c r="O9722" t="s">
        <v>467</v>
      </c>
    </row>
    <row r="9723" spans="1:15" x14ac:dyDescent="0.15">
      <c r="A9723">
        <v>489</v>
      </c>
      <c r="B9723" t="s">
        <v>252</v>
      </c>
      <c r="C9723" t="s">
        <v>461</v>
      </c>
      <c r="D9723">
        <v>0</v>
      </c>
      <c r="E9723">
        <v>100000</v>
      </c>
      <c r="F9723">
        <v>12000000</v>
      </c>
      <c r="G9723">
        <v>100000</v>
      </c>
      <c r="H9723">
        <v>-78096.475862709602</v>
      </c>
      <c r="I9723">
        <v>-6.887082040103735E-6</v>
      </c>
      <c r="J9723">
        <v>-1.8947999945867162E-6</v>
      </c>
      <c r="K9723">
        <v>-1.5281764397218255E-2</v>
      </c>
      <c r="L9723">
        <v>-178.09647586270961</v>
      </c>
      <c r="M9723">
        <v>0</v>
      </c>
      <c r="O9723" t="s">
        <v>462</v>
      </c>
    </row>
    <row r="9724" spans="1:15" x14ac:dyDescent="0.15">
      <c r="A9724">
        <v>489</v>
      </c>
      <c r="B9724" t="s">
        <v>252</v>
      </c>
      <c r="C9724" t="s">
        <v>461</v>
      </c>
      <c r="D9724">
        <v>0</v>
      </c>
      <c r="E9724">
        <v>100000</v>
      </c>
      <c r="F9724">
        <v>12000000</v>
      </c>
      <c r="G9724">
        <v>12000000</v>
      </c>
      <c r="H9724">
        <v>510826091547760.94</v>
      </c>
      <c r="I9724">
        <v>8.6804917247501751E-2</v>
      </c>
      <c r="J9724">
        <v>8.6809909529547272E-2</v>
      </c>
      <c r="K9724">
        <v>99957442.288534537</v>
      </c>
      <c r="L9724">
        <v>4256883996.2313414</v>
      </c>
      <c r="M9724">
        <v>0</v>
      </c>
      <c r="O9724" t="s">
        <v>463</v>
      </c>
    </row>
    <row r="9725" spans="1:15" x14ac:dyDescent="0.15">
      <c r="A9725">
        <v>489</v>
      </c>
      <c r="B9725" t="s">
        <v>252</v>
      </c>
      <c r="C9725" t="s">
        <v>464</v>
      </c>
      <c r="D9725">
        <v>1</v>
      </c>
      <c r="E9725">
        <v>100000</v>
      </c>
      <c r="F9725">
        <v>12000000</v>
      </c>
      <c r="G9725">
        <v>6050000</v>
      </c>
      <c r="H9725">
        <v>-16672571.454131057</v>
      </c>
      <c r="I9725">
        <v>-1.5052536709102039E-6</v>
      </c>
      <c r="J9725">
        <v>3.4870283746068144E-6</v>
      </c>
      <c r="K9725">
        <v>-3.2624559052539226</v>
      </c>
      <c r="L9725">
        <v>-375.57969345671171</v>
      </c>
      <c r="M9725">
        <v>0</v>
      </c>
    </row>
    <row r="9726" spans="1:15" x14ac:dyDescent="0.15">
      <c r="A9726">
        <v>489</v>
      </c>
      <c r="B9726" t="s">
        <v>252</v>
      </c>
      <c r="C9726" t="s">
        <v>464</v>
      </c>
      <c r="D9726">
        <v>2</v>
      </c>
      <c r="E9726">
        <v>6050000</v>
      </c>
      <c r="F9726">
        <v>12000000</v>
      </c>
      <c r="G9726">
        <v>9025000</v>
      </c>
      <c r="H9726">
        <v>212880603458.27594</v>
      </c>
      <c r="I9726">
        <v>1.7941393151140462E-4</v>
      </c>
      <c r="J9726">
        <v>1.8440621355692163E-4</v>
      </c>
      <c r="K9726">
        <v>41656.056702302354</v>
      </c>
      <c r="L9726">
        <v>2358687.849953196</v>
      </c>
      <c r="M9726">
        <v>0</v>
      </c>
    </row>
    <row r="9727" spans="1:15" x14ac:dyDescent="0.15">
      <c r="A9727">
        <v>489</v>
      </c>
      <c r="B9727" t="s">
        <v>252</v>
      </c>
      <c r="C9727" t="s">
        <v>464</v>
      </c>
      <c r="D9727">
        <v>3</v>
      </c>
      <c r="E9727">
        <v>6050000</v>
      </c>
      <c r="F9727">
        <v>9025000</v>
      </c>
      <c r="G9727">
        <v>7537500</v>
      </c>
      <c r="H9727">
        <v>2726868603.6138926</v>
      </c>
      <c r="I9727">
        <v>7.5456090518566571E-6</v>
      </c>
      <c r="J9727">
        <v>1.2537891097373675E-5</v>
      </c>
      <c r="K9727">
        <v>533.5882712026031</v>
      </c>
      <c r="L9727">
        <v>36077.361241975355</v>
      </c>
      <c r="M9727">
        <v>0</v>
      </c>
    </row>
    <row r="9728" spans="1:15" x14ac:dyDescent="0.15">
      <c r="A9728">
        <v>489</v>
      </c>
      <c r="B9728" t="s">
        <v>252</v>
      </c>
      <c r="C9728" t="s">
        <v>464</v>
      </c>
      <c r="D9728">
        <v>4</v>
      </c>
      <c r="E9728">
        <v>6050000</v>
      </c>
      <c r="F9728">
        <v>7537500</v>
      </c>
      <c r="G9728">
        <v>6793750</v>
      </c>
      <c r="H9728">
        <v>103871930.89266202</v>
      </c>
      <c r="I9728">
        <v>9.988913055366267E-7</v>
      </c>
      <c r="J9728">
        <v>5.9911733510536451E-6</v>
      </c>
      <c r="K9728">
        <v>20.325454610478033</v>
      </c>
      <c r="L9728">
        <v>1428.9336653933692</v>
      </c>
      <c r="M9728">
        <v>0</v>
      </c>
    </row>
    <row r="9729" spans="1:15" x14ac:dyDescent="0.15">
      <c r="A9729">
        <v>489</v>
      </c>
      <c r="B9729" t="s">
        <v>252</v>
      </c>
      <c r="C9729" t="s">
        <v>464</v>
      </c>
      <c r="D9729">
        <v>5</v>
      </c>
      <c r="E9729">
        <v>6050000</v>
      </c>
      <c r="F9729">
        <v>6793750</v>
      </c>
      <c r="G9729">
        <v>6421875</v>
      </c>
      <c r="H9729">
        <v>-19556167.404042963</v>
      </c>
      <c r="I9729">
        <v>-4.5448165455150251E-7</v>
      </c>
      <c r="J9729">
        <v>4.5378003909655158E-6</v>
      </c>
      <c r="K9729">
        <v>-3.8267122745271469</v>
      </c>
      <c r="L9729">
        <v>-404.5242612795011</v>
      </c>
      <c r="M9729">
        <v>0</v>
      </c>
    </row>
    <row r="9730" spans="1:15" x14ac:dyDescent="0.15">
      <c r="A9730">
        <v>489</v>
      </c>
      <c r="B9730" t="s">
        <v>252</v>
      </c>
      <c r="C9730" t="s">
        <v>464</v>
      </c>
      <c r="D9730">
        <v>6</v>
      </c>
      <c r="E9730">
        <v>6421875</v>
      </c>
      <c r="F9730">
        <v>6793750</v>
      </c>
      <c r="G9730">
        <v>6607812.5</v>
      </c>
      <c r="H9730">
        <v>14978013.364063226</v>
      </c>
      <c r="I9730">
        <v>2.1305083684028176E-7</v>
      </c>
      <c r="J9730">
        <v>5.2053328823573001E-6</v>
      </c>
      <c r="K9730">
        <v>2.9308681197136304</v>
      </c>
      <c r="L9730">
        <v>126.67128288012448</v>
      </c>
      <c r="M9730">
        <v>0</v>
      </c>
    </row>
    <row r="9731" spans="1:15" x14ac:dyDescent="0.15">
      <c r="A9731">
        <v>489</v>
      </c>
      <c r="B9731" t="s">
        <v>252</v>
      </c>
      <c r="C9731" t="s">
        <v>464</v>
      </c>
      <c r="D9731">
        <v>7</v>
      </c>
      <c r="E9731">
        <v>6421875</v>
      </c>
      <c r="F9731">
        <v>6607812.5</v>
      </c>
      <c r="G9731">
        <v>6514843.75</v>
      </c>
      <c r="H9731">
        <v>-7506720.5334910033</v>
      </c>
      <c r="I9731">
        <v>-1.3440784802502434E-7</v>
      </c>
      <c r="J9731">
        <v>4.857874197491994E-6</v>
      </c>
      <c r="K9731">
        <v>-1.4689002713801829</v>
      </c>
      <c r="L9731">
        <v>-215.22487447977556</v>
      </c>
      <c r="M9731">
        <v>0</v>
      </c>
    </row>
    <row r="9732" spans="1:15" x14ac:dyDescent="0.15">
      <c r="A9732">
        <v>489</v>
      </c>
      <c r="B9732" t="s">
        <v>252</v>
      </c>
      <c r="C9732" t="s">
        <v>464</v>
      </c>
      <c r="D9732">
        <v>8</v>
      </c>
      <c r="E9732">
        <v>6514843.75</v>
      </c>
      <c r="F9732">
        <v>6607812.5</v>
      </c>
      <c r="G9732">
        <v>6561328.125</v>
      </c>
      <c r="H9732">
        <v>2247730.896346149</v>
      </c>
      <c r="I9732">
        <v>3.5749875177093528E-8</v>
      </c>
      <c r="J9732">
        <v>5.0280319206941119E-6</v>
      </c>
      <c r="K9732">
        <v>0.43983154946318836</v>
      </c>
      <c r="L9732">
        <v>-65.742745164933368</v>
      </c>
      <c r="M9732">
        <v>0</v>
      </c>
    </row>
    <row r="9733" spans="1:15" x14ac:dyDescent="0.15">
      <c r="A9733">
        <v>489</v>
      </c>
      <c r="B9733" t="s">
        <v>252</v>
      </c>
      <c r="C9733" t="s">
        <v>464</v>
      </c>
      <c r="D9733">
        <v>9</v>
      </c>
      <c r="E9733">
        <v>6561328.125</v>
      </c>
      <c r="F9733">
        <v>6607812.5</v>
      </c>
      <c r="G9733">
        <v>6584570.3125</v>
      </c>
      <c r="H9733">
        <v>8216616.1749360943</v>
      </c>
      <c r="I9733">
        <v>1.234882234468064E-7</v>
      </c>
      <c r="J9733">
        <v>5.1157702689638248E-6</v>
      </c>
      <c r="K9733">
        <v>1.6078112506444349</v>
      </c>
      <c r="L9733">
        <v>24.785912899097685</v>
      </c>
      <c r="M9733">
        <v>0</v>
      </c>
    </row>
    <row r="9734" spans="1:15" x14ac:dyDescent="0.15">
      <c r="A9734">
        <v>489</v>
      </c>
      <c r="B9734" t="s">
        <v>252</v>
      </c>
      <c r="C9734" t="s">
        <v>464</v>
      </c>
      <c r="D9734">
        <v>10</v>
      </c>
      <c r="E9734">
        <v>6561328.125</v>
      </c>
      <c r="F9734">
        <v>6584570.3125</v>
      </c>
      <c r="G9734">
        <v>6572949.21875</v>
      </c>
      <c r="H9734">
        <v>5136207.659677742</v>
      </c>
      <c r="I9734">
        <v>7.9393456510735047E-8</v>
      </c>
      <c r="J9734">
        <v>5.0716755020277534E-6</v>
      </c>
      <c r="K9734">
        <v>1.0050429866818289</v>
      </c>
      <c r="L9734">
        <v>-21.858400411398399</v>
      </c>
      <c r="M9734">
        <v>0</v>
      </c>
    </row>
    <row r="9735" spans="1:15" x14ac:dyDescent="0.15">
      <c r="A9735">
        <v>489</v>
      </c>
      <c r="B9735" t="s">
        <v>252</v>
      </c>
      <c r="C9735" t="s">
        <v>464</v>
      </c>
      <c r="D9735">
        <v>11</v>
      </c>
      <c r="E9735">
        <v>6572949.21875</v>
      </c>
      <c r="F9735">
        <v>6584570.3125</v>
      </c>
      <c r="G9735">
        <v>6578759.765625</v>
      </c>
      <c r="H9735">
        <v>6652056.413740444</v>
      </c>
      <c r="I9735">
        <v>1.0138441341836195E-7</v>
      </c>
      <c r="J9735">
        <v>5.0936664589353803E-6</v>
      </c>
      <c r="K9735">
        <v>1.3016612817522222</v>
      </c>
      <c r="L9735">
        <v>1.1141408217766198</v>
      </c>
      <c r="M9735">
        <v>0</v>
      </c>
    </row>
    <row r="9736" spans="1:15" x14ac:dyDescent="0.15">
      <c r="A9736">
        <v>489</v>
      </c>
      <c r="B9736" t="s">
        <v>252</v>
      </c>
      <c r="C9736" t="s">
        <v>464</v>
      </c>
      <c r="D9736">
        <v>12</v>
      </c>
      <c r="E9736">
        <v>6572949.21875</v>
      </c>
      <c r="F9736">
        <v>6578759.765625</v>
      </c>
      <c r="G9736">
        <v>6575854.4921875</v>
      </c>
      <c r="H9736">
        <v>5888095.8144640876</v>
      </c>
      <c r="I9736">
        <v>9.0374934392116895E-8</v>
      </c>
      <c r="J9736">
        <v>5.0826569799091352E-6</v>
      </c>
      <c r="K9736">
        <v>1.1521709781510387</v>
      </c>
      <c r="L9736">
        <v>-10.458848785971618</v>
      </c>
      <c r="M9736">
        <v>0</v>
      </c>
    </row>
    <row r="9737" spans="1:15" x14ac:dyDescent="0.15">
      <c r="A9737">
        <v>489</v>
      </c>
      <c r="B9737" t="s">
        <v>252</v>
      </c>
      <c r="C9737" t="s">
        <v>464</v>
      </c>
      <c r="D9737">
        <v>13</v>
      </c>
      <c r="E9737">
        <v>6575854.4921875</v>
      </c>
      <c r="F9737">
        <v>6578759.765625</v>
      </c>
      <c r="G9737">
        <v>6577307.12890625</v>
      </c>
      <c r="H9737">
        <v>6268539.6622992251</v>
      </c>
      <c r="I9737">
        <v>9.5875860042870349E-8</v>
      </c>
      <c r="J9737">
        <v>5.0881579055598887E-6</v>
      </c>
      <c r="K9737">
        <v>1.2266154800925635</v>
      </c>
      <c r="L9737">
        <v>-4.6944358923128204</v>
      </c>
      <c r="M9737">
        <v>0</v>
      </c>
    </row>
    <row r="9738" spans="1:15" x14ac:dyDescent="0.15">
      <c r="A9738">
        <v>489</v>
      </c>
      <c r="B9738" t="s">
        <v>252</v>
      </c>
      <c r="C9738" t="s">
        <v>464</v>
      </c>
      <c r="D9738">
        <v>14</v>
      </c>
      <c r="E9738">
        <v>6577307.12890625</v>
      </c>
      <c r="F9738">
        <v>6578759.765625</v>
      </c>
      <c r="G9738">
        <v>6578033.447265625</v>
      </c>
      <c r="H9738">
        <v>6459927.4731144356</v>
      </c>
      <c r="I9738">
        <v>9.8629388748354966E-8</v>
      </c>
      <c r="J9738">
        <v>5.0909114342653733E-6</v>
      </c>
      <c r="K9738">
        <v>1.2640658695124267</v>
      </c>
      <c r="L9738">
        <v>-1.7954602252787883</v>
      </c>
      <c r="M9738">
        <v>0</v>
      </c>
    </row>
    <row r="9739" spans="1:15" x14ac:dyDescent="0.15">
      <c r="A9739">
        <v>489</v>
      </c>
      <c r="B9739" t="s">
        <v>252</v>
      </c>
      <c r="C9739" t="s">
        <v>464</v>
      </c>
      <c r="D9739">
        <v>15</v>
      </c>
      <c r="E9739">
        <v>6578033.447265625</v>
      </c>
      <c r="F9739">
        <v>6578759.765625</v>
      </c>
      <c r="G9739">
        <v>6578396.6064453125</v>
      </c>
      <c r="H9739">
        <v>6555896.8248201851</v>
      </c>
      <c r="I9739">
        <v>1.0000667966721471E-7</v>
      </c>
      <c r="J9739">
        <v>5.0922887251842331E-6</v>
      </c>
      <c r="K9739">
        <v>1.2828449630108227</v>
      </c>
      <c r="L9739">
        <v>-0.34202531363163508</v>
      </c>
      <c r="M9739">
        <v>0</v>
      </c>
    </row>
    <row r="9740" spans="1:15" x14ac:dyDescent="0.15">
      <c r="A9740">
        <v>489</v>
      </c>
      <c r="B9740" t="s">
        <v>252</v>
      </c>
      <c r="C9740" t="s">
        <v>465</v>
      </c>
      <c r="D9740">
        <v>15</v>
      </c>
      <c r="E9740">
        <v>6578033.447265625</v>
      </c>
      <c r="F9740">
        <v>6578759.765625</v>
      </c>
      <c r="G9740">
        <v>6578396.6064453125</v>
      </c>
      <c r="H9740">
        <v>6555896.8248201851</v>
      </c>
      <c r="I9740">
        <v>1.0000667966721471E-7</v>
      </c>
      <c r="J9740">
        <v>5.0922887251842331E-6</v>
      </c>
      <c r="K9740">
        <v>1.2828449630108227</v>
      </c>
      <c r="L9740">
        <v>-0.34202531363163508</v>
      </c>
      <c r="M9740">
        <v>0</v>
      </c>
      <c r="N9740" t="s">
        <v>466</v>
      </c>
      <c r="O9740" t="s">
        <v>467</v>
      </c>
    </row>
    <row r="9741" spans="1:15" x14ac:dyDescent="0.15">
      <c r="A9741">
        <v>490</v>
      </c>
      <c r="B9741" t="s">
        <v>253</v>
      </c>
      <c r="C9741" t="s">
        <v>461</v>
      </c>
      <c r="D9741">
        <v>0</v>
      </c>
      <c r="E9741">
        <v>100000</v>
      </c>
      <c r="F9741">
        <v>12000000</v>
      </c>
      <c r="G9741">
        <v>100000</v>
      </c>
      <c r="H9741">
        <v>2917.3417047424609</v>
      </c>
      <c r="I9741">
        <v>-4.535300216981552E-5</v>
      </c>
      <c r="J9741">
        <v>-3.3422583539932026E-5</v>
      </c>
      <c r="K9741">
        <v>1.3802875652182637E-3</v>
      </c>
      <c r="L9741">
        <v>-97.082658295257545</v>
      </c>
      <c r="M9741">
        <v>0</v>
      </c>
      <c r="O9741" t="s">
        <v>462</v>
      </c>
    </row>
    <row r="9742" spans="1:15" x14ac:dyDescent="0.15">
      <c r="A9742">
        <v>490</v>
      </c>
      <c r="B9742" t="s">
        <v>253</v>
      </c>
      <c r="C9742" t="s">
        <v>461</v>
      </c>
      <c r="D9742">
        <v>0</v>
      </c>
      <c r="E9742">
        <v>100000</v>
      </c>
      <c r="F9742">
        <v>12000000</v>
      </c>
      <c r="G9742">
        <v>12000000</v>
      </c>
      <c r="H9742">
        <v>3.2511620771673702E+18</v>
      </c>
      <c r="I9742">
        <v>536.87091006958144</v>
      </c>
      <c r="J9742">
        <v>536.87092200000006</v>
      </c>
      <c r="K9742">
        <v>1538228648474.1616</v>
      </c>
      <c r="L9742">
        <v>27093017309628.086</v>
      </c>
      <c r="M9742">
        <v>5</v>
      </c>
      <c r="O9742" t="s">
        <v>463</v>
      </c>
    </row>
    <row r="9743" spans="1:15" x14ac:dyDescent="0.15">
      <c r="A9743">
        <v>490</v>
      </c>
      <c r="B9743" t="s">
        <v>253</v>
      </c>
      <c r="C9743" t="s">
        <v>464</v>
      </c>
      <c r="D9743">
        <v>1</v>
      </c>
      <c r="E9743">
        <v>100000</v>
      </c>
      <c r="F9743">
        <v>12000000</v>
      </c>
      <c r="G9743">
        <v>6050000</v>
      </c>
      <c r="H9743">
        <v>4573803296108777</v>
      </c>
      <c r="I9743">
        <v>1.7664879485675384</v>
      </c>
      <c r="J9743">
        <v>1.7664998789861683</v>
      </c>
      <c r="K9743">
        <v>2164012465.5642867</v>
      </c>
      <c r="L9743">
        <v>75600054381.13681</v>
      </c>
      <c r="M9743">
        <v>0</v>
      </c>
    </row>
    <row r="9744" spans="1:15" x14ac:dyDescent="0.15">
      <c r="A9744">
        <v>490</v>
      </c>
      <c r="B9744" t="s">
        <v>253</v>
      </c>
      <c r="C9744" t="s">
        <v>464</v>
      </c>
      <c r="D9744">
        <v>2</v>
      </c>
      <c r="E9744">
        <v>100000</v>
      </c>
      <c r="F9744">
        <v>6050000</v>
      </c>
      <c r="G9744">
        <v>3075000</v>
      </c>
      <c r="H9744">
        <v>22319.659665421706</v>
      </c>
      <c r="I9744">
        <v>-2.1741388460563522E-5</v>
      </c>
      <c r="J9744">
        <v>-9.8109698306800275E-6</v>
      </c>
      <c r="K9744">
        <v>1.0560144067458447E-2</v>
      </c>
      <c r="L9744">
        <v>-99.274157409254585</v>
      </c>
      <c r="M9744">
        <v>0</v>
      </c>
    </row>
    <row r="9745" spans="1:15" x14ac:dyDescent="0.15">
      <c r="A9745">
        <v>490</v>
      </c>
      <c r="B9745" t="s">
        <v>253</v>
      </c>
      <c r="C9745" t="s">
        <v>464</v>
      </c>
      <c r="D9745">
        <v>3</v>
      </c>
      <c r="E9745">
        <v>3075000</v>
      </c>
      <c r="F9745">
        <v>6050000</v>
      </c>
      <c r="G9745">
        <v>4562500</v>
      </c>
      <c r="H9745">
        <v>-466605.3529506154</v>
      </c>
      <c r="I9745">
        <v>-9.7398141688568916E-6</v>
      </c>
      <c r="J9745">
        <v>2.1906044610266026E-6</v>
      </c>
      <c r="K9745">
        <v>-0.22076589982415837</v>
      </c>
      <c r="L9745">
        <v>-110.22696664001349</v>
      </c>
      <c r="M9745">
        <v>0</v>
      </c>
    </row>
    <row r="9746" spans="1:15" x14ac:dyDescent="0.15">
      <c r="A9746">
        <v>490</v>
      </c>
      <c r="B9746" t="s">
        <v>253</v>
      </c>
      <c r="C9746" t="s">
        <v>464</v>
      </c>
      <c r="D9746">
        <v>4</v>
      </c>
      <c r="E9746">
        <v>4562500</v>
      </c>
      <c r="F9746">
        <v>6050000</v>
      </c>
      <c r="G9746">
        <v>5306250</v>
      </c>
      <c r="H9746">
        <v>146087412878.25327</v>
      </c>
      <c r="I9746">
        <v>3.955040717324316E-4</v>
      </c>
      <c r="J9746">
        <v>4.0743449036231507E-4</v>
      </c>
      <c r="K9746">
        <v>69118.622307070531</v>
      </c>
      <c r="L9746">
        <v>2753019.6773286834</v>
      </c>
      <c r="M9746">
        <v>0</v>
      </c>
    </row>
    <row r="9747" spans="1:15" x14ac:dyDescent="0.15">
      <c r="A9747">
        <v>490</v>
      </c>
      <c r="B9747" t="s">
        <v>253</v>
      </c>
      <c r="C9747" t="s">
        <v>464</v>
      </c>
      <c r="D9747">
        <v>5</v>
      </c>
      <c r="E9747">
        <v>4562500</v>
      </c>
      <c r="F9747">
        <v>5306250</v>
      </c>
      <c r="G9747">
        <v>4934375</v>
      </c>
      <c r="H9747">
        <v>-35098600.374260053</v>
      </c>
      <c r="I9747">
        <v>-1.4480448317302966E-6</v>
      </c>
      <c r="J9747">
        <v>1.0482373798153198E-5</v>
      </c>
      <c r="K9747">
        <v>-16.606269184854714</v>
      </c>
      <c r="L9747">
        <v>-811.30792398753749</v>
      </c>
      <c r="M9747">
        <v>0</v>
      </c>
    </row>
    <row r="9748" spans="1:15" x14ac:dyDescent="0.15">
      <c r="A9748">
        <v>490</v>
      </c>
      <c r="B9748" t="s">
        <v>253</v>
      </c>
      <c r="C9748" t="s">
        <v>464</v>
      </c>
      <c r="D9748">
        <v>6</v>
      </c>
      <c r="E9748">
        <v>4934375</v>
      </c>
      <c r="F9748">
        <v>5306250</v>
      </c>
      <c r="G9748">
        <v>5120312.5</v>
      </c>
      <c r="H9748">
        <v>6972024246.0452986</v>
      </c>
      <c r="I9748">
        <v>4.1280989737968216E-5</v>
      </c>
      <c r="J9748">
        <v>5.321140836785171E-5</v>
      </c>
      <c r="K9748">
        <v>3298.6874165520858</v>
      </c>
      <c r="L9748">
        <v>136064.0377622518</v>
      </c>
      <c r="M9748">
        <v>0</v>
      </c>
    </row>
    <row r="9749" spans="1:15" x14ac:dyDescent="0.15">
      <c r="A9749">
        <v>490</v>
      </c>
      <c r="B9749" t="s">
        <v>253</v>
      </c>
      <c r="C9749" t="s">
        <v>464</v>
      </c>
      <c r="D9749">
        <v>7</v>
      </c>
      <c r="E9749">
        <v>4934375</v>
      </c>
      <c r="F9749">
        <v>5120312.5</v>
      </c>
      <c r="G9749">
        <v>5027343.75</v>
      </c>
      <c r="H9749">
        <v>671617959.84710789</v>
      </c>
      <c r="I9749">
        <v>7.4355866035185665E-6</v>
      </c>
      <c r="J9749">
        <v>1.9366005233402061E-5</v>
      </c>
      <c r="K9749">
        <v>317.7639139930846</v>
      </c>
      <c r="L9749">
        <v>13259.300522211315</v>
      </c>
      <c r="M9749">
        <v>0</v>
      </c>
    </row>
    <row r="9750" spans="1:15" x14ac:dyDescent="0.15">
      <c r="A9750">
        <v>490</v>
      </c>
      <c r="B9750" t="s">
        <v>253</v>
      </c>
      <c r="C9750" t="s">
        <v>464</v>
      </c>
      <c r="D9750">
        <v>8</v>
      </c>
      <c r="E9750">
        <v>4934375</v>
      </c>
      <c r="F9750">
        <v>5027343.75</v>
      </c>
      <c r="G9750">
        <v>4980859.375</v>
      </c>
      <c r="H9750">
        <v>58855696.778658904</v>
      </c>
      <c r="I9750">
        <v>1.2880545898072113E-6</v>
      </c>
      <c r="J9750">
        <v>1.3218473219690705E-5</v>
      </c>
      <c r="K9750">
        <v>27.846510497477382</v>
      </c>
      <c r="L9750">
        <v>1081.6373912114093</v>
      </c>
      <c r="M9750">
        <v>0</v>
      </c>
    </row>
    <row r="9751" spans="1:15" x14ac:dyDescent="0.15">
      <c r="A9751">
        <v>490</v>
      </c>
      <c r="B9751" t="s">
        <v>253</v>
      </c>
      <c r="C9751" t="s">
        <v>464</v>
      </c>
      <c r="D9751">
        <v>9</v>
      </c>
      <c r="E9751">
        <v>4934375</v>
      </c>
      <c r="F9751">
        <v>4980859.375</v>
      </c>
      <c r="G9751">
        <v>4957617.1875</v>
      </c>
      <c r="H9751">
        <v>-5717376.7061362555</v>
      </c>
      <c r="I9751">
        <v>-1.6655005506287526E-7</v>
      </c>
      <c r="J9751">
        <v>1.1763868574820619E-5</v>
      </c>
      <c r="K9751">
        <v>-2.7050735813085325</v>
      </c>
      <c r="L9751">
        <v>-215.3250944940221</v>
      </c>
      <c r="M9751">
        <v>0</v>
      </c>
    </row>
    <row r="9752" spans="1:15" x14ac:dyDescent="0.15">
      <c r="A9752">
        <v>490</v>
      </c>
      <c r="B9752" t="s">
        <v>253</v>
      </c>
      <c r="C9752" t="s">
        <v>464</v>
      </c>
      <c r="D9752">
        <v>10</v>
      </c>
      <c r="E9752">
        <v>4957617.1875</v>
      </c>
      <c r="F9752">
        <v>4980859.375</v>
      </c>
      <c r="G9752">
        <v>4969238.28125</v>
      </c>
      <c r="H9752">
        <v>21430593.882636722</v>
      </c>
      <c r="I9752">
        <v>5.3769590982831885E-7</v>
      </c>
      <c r="J9752">
        <v>1.2468114539711813E-5</v>
      </c>
      <c r="K9752">
        <v>10.139498641300703</v>
      </c>
      <c r="L9752">
        <v>331.26516922118509</v>
      </c>
      <c r="M9752">
        <v>0</v>
      </c>
    </row>
    <row r="9753" spans="1:15" x14ac:dyDescent="0.15">
      <c r="A9753">
        <v>490</v>
      </c>
      <c r="B9753" t="s">
        <v>253</v>
      </c>
      <c r="C9753" t="s">
        <v>464</v>
      </c>
      <c r="D9753">
        <v>11</v>
      </c>
      <c r="E9753">
        <v>4957617.1875</v>
      </c>
      <c r="F9753">
        <v>4969238.28125</v>
      </c>
      <c r="G9753">
        <v>4963427.734375</v>
      </c>
      <c r="H9753">
        <v>6669262.068856949</v>
      </c>
      <c r="I9753">
        <v>1.7999163008704396E-7</v>
      </c>
      <c r="J9753">
        <v>1.2110410259970538E-5</v>
      </c>
      <c r="K9753">
        <v>3.1554409577254945</v>
      </c>
      <c r="L9753">
        <v>34.368070329057574</v>
      </c>
      <c r="M9753">
        <v>0</v>
      </c>
    </row>
    <row r="9754" spans="1:15" x14ac:dyDescent="0.15">
      <c r="A9754">
        <v>490</v>
      </c>
      <c r="B9754" t="s">
        <v>253</v>
      </c>
      <c r="C9754" t="s">
        <v>464</v>
      </c>
      <c r="D9754">
        <v>12</v>
      </c>
      <c r="E9754">
        <v>4957617.1875</v>
      </c>
      <c r="F9754">
        <v>4963427.734375</v>
      </c>
      <c r="G9754">
        <v>4960522.4609375</v>
      </c>
      <c r="H9754">
        <v>190810.05353699156</v>
      </c>
      <c r="I9754">
        <v>5.3476845585432079E-9</v>
      </c>
      <c r="J9754">
        <v>1.1935766314442037E-5</v>
      </c>
      <c r="K9754">
        <v>9.0278332424206312E-2</v>
      </c>
      <c r="L9754">
        <v>-96.153428292290613</v>
      </c>
      <c r="M9754">
        <v>0</v>
      </c>
    </row>
    <row r="9755" spans="1:15" x14ac:dyDescent="0.15">
      <c r="A9755">
        <v>490</v>
      </c>
      <c r="B9755" t="s">
        <v>253</v>
      </c>
      <c r="C9755" t="s">
        <v>464</v>
      </c>
      <c r="D9755">
        <v>13</v>
      </c>
      <c r="E9755">
        <v>4960522.4609375</v>
      </c>
      <c r="F9755">
        <v>4963427.734375</v>
      </c>
      <c r="G9755">
        <v>4961975.09765625</v>
      </c>
      <c r="H9755">
        <v>3357285.0111861555</v>
      </c>
      <c r="I9755">
        <v>9.2322975616998242E-8</v>
      </c>
      <c r="J9755">
        <v>1.2022741605500492E-5</v>
      </c>
      <c r="K9755">
        <v>1.5884387990274846</v>
      </c>
      <c r="L9755">
        <v>-32.339744857406828</v>
      </c>
      <c r="M9755">
        <v>0</v>
      </c>
    </row>
    <row r="9756" spans="1:15" x14ac:dyDescent="0.15">
      <c r="A9756">
        <v>490</v>
      </c>
      <c r="B9756" t="s">
        <v>253</v>
      </c>
      <c r="C9756" t="s">
        <v>464</v>
      </c>
      <c r="D9756">
        <v>14</v>
      </c>
      <c r="E9756">
        <v>4961975.09765625</v>
      </c>
      <c r="F9756">
        <v>4963427.734375</v>
      </c>
      <c r="G9756">
        <v>4962701.416015625</v>
      </c>
      <c r="H9756">
        <v>4994921.6423263364</v>
      </c>
      <c r="I9756">
        <v>1.3607077118948489E-7</v>
      </c>
      <c r="J9756">
        <v>1.2066489401072979E-5</v>
      </c>
      <c r="K9756">
        <v>2.3632570092611966</v>
      </c>
      <c r="L9756">
        <v>0.64924773041413031</v>
      </c>
      <c r="M9756">
        <v>0</v>
      </c>
    </row>
    <row r="9757" spans="1:15" x14ac:dyDescent="0.15">
      <c r="A9757">
        <v>490</v>
      </c>
      <c r="B9757" t="s">
        <v>253</v>
      </c>
      <c r="C9757" t="s">
        <v>465</v>
      </c>
      <c r="D9757">
        <v>14</v>
      </c>
      <c r="E9757">
        <v>4961975.09765625</v>
      </c>
      <c r="F9757">
        <v>4963427.734375</v>
      </c>
      <c r="G9757">
        <v>4962701.416015625</v>
      </c>
      <c r="H9757">
        <v>4994921.6423263364</v>
      </c>
      <c r="I9757">
        <v>1.3607077118948489E-7</v>
      </c>
      <c r="J9757">
        <v>1.2066489401072979E-5</v>
      </c>
      <c r="K9757">
        <v>2.3632570092611966</v>
      </c>
      <c r="L9757">
        <v>0.64924773041413031</v>
      </c>
      <c r="M9757">
        <v>0</v>
      </c>
      <c r="N9757" t="s">
        <v>466</v>
      </c>
      <c r="O9757" t="s">
        <v>467</v>
      </c>
    </row>
    <row r="9758" spans="1:15" x14ac:dyDescent="0.15">
      <c r="A9758">
        <v>491</v>
      </c>
      <c r="B9758" t="s">
        <v>254</v>
      </c>
      <c r="C9758" t="s">
        <v>461</v>
      </c>
      <c r="D9758">
        <v>0</v>
      </c>
      <c r="E9758">
        <v>100000</v>
      </c>
      <c r="F9758">
        <v>12000000</v>
      </c>
      <c r="G9758">
        <v>100000</v>
      </c>
      <c r="H9758">
        <v>2973.5685233940339</v>
      </c>
      <c r="I9758">
        <v>-4.5003470237589355E-5</v>
      </c>
      <c r="J9758">
        <v>-3.3073051607705861E-5</v>
      </c>
      <c r="K9758">
        <v>1.4282067887197145E-3</v>
      </c>
      <c r="L9758">
        <v>-97.026431476605964</v>
      </c>
      <c r="M9758">
        <v>0</v>
      </c>
      <c r="O9758" t="s">
        <v>462</v>
      </c>
    </row>
    <row r="9759" spans="1:15" x14ac:dyDescent="0.15">
      <c r="A9759">
        <v>491</v>
      </c>
      <c r="B9759" t="s">
        <v>254</v>
      </c>
      <c r="C9759" t="s">
        <v>461</v>
      </c>
      <c r="D9759">
        <v>0</v>
      </c>
      <c r="E9759">
        <v>100000</v>
      </c>
      <c r="F9759">
        <v>12000000</v>
      </c>
      <c r="G9759">
        <v>12000000</v>
      </c>
      <c r="H9759">
        <v>3.2511620771673702E+18</v>
      </c>
      <c r="I9759">
        <v>536.87091006958144</v>
      </c>
      <c r="J9759">
        <v>536.87092200000006</v>
      </c>
      <c r="K9759">
        <v>1561535143148.0125</v>
      </c>
      <c r="L9759">
        <v>27093017309628.086</v>
      </c>
      <c r="M9759">
        <v>5</v>
      </c>
      <c r="O9759" t="s">
        <v>463</v>
      </c>
    </row>
    <row r="9760" spans="1:15" x14ac:dyDescent="0.15">
      <c r="A9760">
        <v>491</v>
      </c>
      <c r="B9760" t="s">
        <v>254</v>
      </c>
      <c r="C9760" t="s">
        <v>464</v>
      </c>
      <c r="D9760">
        <v>1</v>
      </c>
      <c r="E9760">
        <v>100000</v>
      </c>
      <c r="F9760">
        <v>12000000</v>
      </c>
      <c r="G9760">
        <v>6050000</v>
      </c>
      <c r="H9760">
        <v>8463923702575715</v>
      </c>
      <c r="I9760">
        <v>2.9905293433726894</v>
      </c>
      <c r="J9760">
        <v>2.9905412737913193</v>
      </c>
      <c r="K9760">
        <v>4065227754.5051551</v>
      </c>
      <c r="L9760">
        <v>139899565231.82999</v>
      </c>
      <c r="M9760">
        <v>0</v>
      </c>
    </row>
    <row r="9761" spans="1:13" x14ac:dyDescent="0.15">
      <c r="A9761">
        <v>491</v>
      </c>
      <c r="B9761" t="s">
        <v>254</v>
      </c>
      <c r="C9761" t="s">
        <v>464</v>
      </c>
      <c r="D9761">
        <v>2</v>
      </c>
      <c r="E9761">
        <v>100000</v>
      </c>
      <c r="F9761">
        <v>6050000</v>
      </c>
      <c r="G9761">
        <v>3075000</v>
      </c>
      <c r="H9761">
        <v>23499.142174810142</v>
      </c>
      <c r="I9761">
        <v>-2.1397814350784267E-5</v>
      </c>
      <c r="J9761">
        <v>-9.4673957209007712E-6</v>
      </c>
      <c r="K9761">
        <v>1.1286652424221359E-2</v>
      </c>
      <c r="L9761">
        <v>-99.235800254477724</v>
      </c>
      <c r="M9761">
        <v>0</v>
      </c>
    </row>
    <row r="9762" spans="1:13" x14ac:dyDescent="0.15">
      <c r="A9762">
        <v>491</v>
      </c>
      <c r="B9762" t="s">
        <v>254</v>
      </c>
      <c r="C9762" t="s">
        <v>464</v>
      </c>
      <c r="D9762">
        <v>3</v>
      </c>
      <c r="E9762">
        <v>3075000</v>
      </c>
      <c r="F9762">
        <v>6050000</v>
      </c>
      <c r="G9762">
        <v>4562500</v>
      </c>
      <c r="H9762">
        <v>-564145.05873301439</v>
      </c>
      <c r="I9762">
        <v>-9.3783282777675055E-6</v>
      </c>
      <c r="J9762">
        <v>2.5520903521159879E-6</v>
      </c>
      <c r="K9762">
        <v>-0.27095921831507969</v>
      </c>
      <c r="L9762">
        <v>-112.36482320510717</v>
      </c>
      <c r="M9762">
        <v>0</v>
      </c>
    </row>
    <row r="9763" spans="1:13" x14ac:dyDescent="0.15">
      <c r="A9763">
        <v>491</v>
      </c>
      <c r="B9763" t="s">
        <v>254</v>
      </c>
      <c r="C9763" t="s">
        <v>464</v>
      </c>
      <c r="D9763">
        <v>4</v>
      </c>
      <c r="E9763">
        <v>4562500</v>
      </c>
      <c r="F9763">
        <v>6050000</v>
      </c>
      <c r="G9763">
        <v>5306250</v>
      </c>
      <c r="H9763">
        <v>281215287503.66016</v>
      </c>
      <c r="I9763">
        <v>6.5152852431846816E-4</v>
      </c>
      <c r="J9763">
        <v>6.6345894294835169E-4</v>
      </c>
      <c r="K9763">
        <v>135067.87536413278</v>
      </c>
      <c r="L9763">
        <v>5299599.1755695669</v>
      </c>
      <c r="M9763">
        <v>0</v>
      </c>
    </row>
    <row r="9764" spans="1:13" x14ac:dyDescent="0.15">
      <c r="A9764">
        <v>491</v>
      </c>
      <c r="B9764" t="s">
        <v>254</v>
      </c>
      <c r="C9764" t="s">
        <v>464</v>
      </c>
      <c r="D9764">
        <v>5</v>
      </c>
      <c r="E9764">
        <v>4562500</v>
      </c>
      <c r="F9764">
        <v>5306250</v>
      </c>
      <c r="G9764">
        <v>4934375</v>
      </c>
      <c r="H9764">
        <v>49418285.477016084</v>
      </c>
      <c r="I9764">
        <v>1.1143302920519568E-6</v>
      </c>
      <c r="J9764">
        <v>1.3044748921935451E-5</v>
      </c>
      <c r="K9764">
        <v>23.735632876757691</v>
      </c>
      <c r="L9764">
        <v>901.51053531634875</v>
      </c>
      <c r="M9764">
        <v>0</v>
      </c>
    </row>
    <row r="9765" spans="1:13" x14ac:dyDescent="0.15">
      <c r="A9765">
        <v>491</v>
      </c>
      <c r="B9765" t="s">
        <v>254</v>
      </c>
      <c r="C9765" t="s">
        <v>464</v>
      </c>
      <c r="D9765">
        <v>6</v>
      </c>
      <c r="E9765">
        <v>4562500</v>
      </c>
      <c r="F9765">
        <v>4934375</v>
      </c>
      <c r="G9765">
        <v>4748437.5</v>
      </c>
      <c r="H9765">
        <v>-3768596.8278239546</v>
      </c>
      <c r="I9765">
        <v>-6.5719752248590903E-6</v>
      </c>
      <c r="J9765">
        <v>5.3584434050244039E-6</v>
      </c>
      <c r="K9765">
        <v>-1.8100593717955926</v>
      </c>
      <c r="L9765">
        <v>-179.36498748954693</v>
      </c>
      <c r="M9765">
        <v>0</v>
      </c>
    </row>
    <row r="9766" spans="1:13" x14ac:dyDescent="0.15">
      <c r="A9766">
        <v>491</v>
      </c>
      <c r="B9766" t="s">
        <v>254</v>
      </c>
      <c r="C9766" t="s">
        <v>464</v>
      </c>
      <c r="D9766">
        <v>7</v>
      </c>
      <c r="E9766">
        <v>4748437.5</v>
      </c>
      <c r="F9766">
        <v>4934375</v>
      </c>
      <c r="G9766">
        <v>4841406.25</v>
      </c>
      <c r="H9766">
        <v>-28716610.745486099</v>
      </c>
      <c r="I9766">
        <v>-3.680330370092828E-6</v>
      </c>
      <c r="J9766">
        <v>8.2500882597906662E-6</v>
      </c>
      <c r="K9766">
        <v>-13.792605784282442</v>
      </c>
      <c r="L9766">
        <v>-693.14606671328397</v>
      </c>
      <c r="M9766">
        <v>0</v>
      </c>
    </row>
    <row r="9767" spans="1:13" x14ac:dyDescent="0.15">
      <c r="A9767">
        <v>491</v>
      </c>
      <c r="B9767" t="s">
        <v>254</v>
      </c>
      <c r="C9767" t="s">
        <v>464</v>
      </c>
      <c r="D9767">
        <v>8</v>
      </c>
      <c r="E9767">
        <v>4841406.25</v>
      </c>
      <c r="F9767">
        <v>4934375</v>
      </c>
      <c r="G9767">
        <v>4887890.625</v>
      </c>
      <c r="H9767">
        <v>-36720622.580969937</v>
      </c>
      <c r="I9767">
        <v>-1.5850868145132733E-6</v>
      </c>
      <c r="J9767">
        <v>1.0345331815370221E-5</v>
      </c>
      <c r="K9767">
        <v>-17.636937586457684</v>
      </c>
      <c r="L9767">
        <v>-851.25704313340555</v>
      </c>
      <c r="M9767">
        <v>0</v>
      </c>
    </row>
    <row r="9768" spans="1:13" x14ac:dyDescent="0.15">
      <c r="A9768">
        <v>491</v>
      </c>
      <c r="B9768" t="s">
        <v>254</v>
      </c>
      <c r="C9768" t="s">
        <v>464</v>
      </c>
      <c r="D9768">
        <v>9</v>
      </c>
      <c r="E9768">
        <v>4887890.625</v>
      </c>
      <c r="F9768">
        <v>4934375</v>
      </c>
      <c r="G9768">
        <v>4911132.8125</v>
      </c>
      <c r="H9768">
        <v>-10624571.279078377</v>
      </c>
      <c r="I9768">
        <v>-3.2085944634700847E-7</v>
      </c>
      <c r="J9768">
        <v>1.1609559183536486E-5</v>
      </c>
      <c r="K9768">
        <v>-5.102988112981679</v>
      </c>
      <c r="L9768">
        <v>-316.33646827950406</v>
      </c>
      <c r="M9768">
        <v>0</v>
      </c>
    </row>
    <row r="9769" spans="1:13" x14ac:dyDescent="0.15">
      <c r="A9769">
        <v>491</v>
      </c>
      <c r="B9769" t="s">
        <v>254</v>
      </c>
      <c r="C9769" t="s">
        <v>464</v>
      </c>
      <c r="D9769">
        <v>10</v>
      </c>
      <c r="E9769">
        <v>4911132.8125</v>
      </c>
      <c r="F9769">
        <v>4934375</v>
      </c>
      <c r="G9769">
        <v>4922753.90625</v>
      </c>
      <c r="H9769">
        <v>14426586.682132734</v>
      </c>
      <c r="I9769">
        <v>3.7398950668776363E-7</v>
      </c>
      <c r="J9769">
        <v>1.2304408136571258E-5</v>
      </c>
      <c r="K9769">
        <v>6.9290984469925041</v>
      </c>
      <c r="L9769">
        <v>193.05927041805867</v>
      </c>
      <c r="M9769">
        <v>0</v>
      </c>
    </row>
    <row r="9770" spans="1:13" x14ac:dyDescent="0.15">
      <c r="A9770">
        <v>491</v>
      </c>
      <c r="B9770" t="s">
        <v>254</v>
      </c>
      <c r="C9770" t="s">
        <v>464</v>
      </c>
      <c r="D9770">
        <v>11</v>
      </c>
      <c r="E9770">
        <v>4911132.8125</v>
      </c>
      <c r="F9770">
        <v>4922753.90625</v>
      </c>
      <c r="G9770">
        <v>4916943.359375</v>
      </c>
      <c r="H9770">
        <v>753787.33774133166</v>
      </c>
      <c r="I9770">
        <v>2.1052945228606975E-8</v>
      </c>
      <c r="J9770">
        <v>1.1951471575112101E-5</v>
      </c>
      <c r="K9770">
        <v>0.36204452143727256</v>
      </c>
      <c r="L9770">
        <v>-84.669594855020932</v>
      </c>
      <c r="M9770">
        <v>0</v>
      </c>
    </row>
    <row r="9771" spans="1:13" x14ac:dyDescent="0.15">
      <c r="A9771">
        <v>491</v>
      </c>
      <c r="B9771" t="s">
        <v>254</v>
      </c>
      <c r="C9771" t="s">
        <v>464</v>
      </c>
      <c r="D9771">
        <v>12</v>
      </c>
      <c r="E9771">
        <v>4916943.359375</v>
      </c>
      <c r="F9771">
        <v>4922753.90625</v>
      </c>
      <c r="G9771">
        <v>4919848.6328125</v>
      </c>
      <c r="H9771">
        <v>7291743.7189121917</v>
      </c>
      <c r="I9771">
        <v>1.9612106448533366E-7</v>
      </c>
      <c r="J9771">
        <v>1.2126539694368828E-5</v>
      </c>
      <c r="K9771">
        <v>3.502228988174803</v>
      </c>
      <c r="L9771">
        <v>48.210732953866611</v>
      </c>
      <c r="M9771">
        <v>0</v>
      </c>
    </row>
    <row r="9772" spans="1:13" x14ac:dyDescent="0.15">
      <c r="A9772">
        <v>491</v>
      </c>
      <c r="B9772" t="s">
        <v>254</v>
      </c>
      <c r="C9772" t="s">
        <v>464</v>
      </c>
      <c r="D9772">
        <v>13</v>
      </c>
      <c r="E9772">
        <v>4916943.359375</v>
      </c>
      <c r="F9772">
        <v>4919848.6328125</v>
      </c>
      <c r="G9772">
        <v>4918395.99609375</v>
      </c>
      <c r="H9772">
        <v>3949603.873654501</v>
      </c>
      <c r="I9772">
        <v>1.0823909371727207E-7</v>
      </c>
      <c r="J9772">
        <v>1.2038657723600766E-5</v>
      </c>
      <c r="K9772">
        <v>1.8969971671170931</v>
      </c>
      <c r="L9772">
        <v>-19.697318459283789</v>
      </c>
      <c r="M9772">
        <v>0</v>
      </c>
    </row>
    <row r="9773" spans="1:13" x14ac:dyDescent="0.15">
      <c r="A9773">
        <v>491</v>
      </c>
      <c r="B9773" t="s">
        <v>254</v>
      </c>
      <c r="C9773" t="s">
        <v>464</v>
      </c>
      <c r="D9773">
        <v>14</v>
      </c>
      <c r="E9773">
        <v>4918395.99609375</v>
      </c>
      <c r="F9773">
        <v>4919848.6328125</v>
      </c>
      <c r="G9773">
        <v>4919122.314453125</v>
      </c>
      <c r="H9773">
        <v>5602218.7738021035</v>
      </c>
      <c r="I9773">
        <v>1.5209324697453687E-7</v>
      </c>
      <c r="J9773">
        <v>1.2082511876858031E-5</v>
      </c>
      <c r="K9773">
        <v>2.6907491190096087</v>
      </c>
      <c r="L9773">
        <v>13.886551617997743</v>
      </c>
      <c r="M9773">
        <v>0</v>
      </c>
    </row>
    <row r="9774" spans="1:13" x14ac:dyDescent="0.15">
      <c r="A9774">
        <v>491</v>
      </c>
      <c r="B9774" t="s">
        <v>254</v>
      </c>
      <c r="C9774" t="s">
        <v>464</v>
      </c>
      <c r="D9774">
        <v>15</v>
      </c>
      <c r="E9774">
        <v>4918395.99609375</v>
      </c>
      <c r="F9774">
        <v>4919122.314453125</v>
      </c>
      <c r="G9774">
        <v>4918759.1552734375</v>
      </c>
      <c r="H9774">
        <v>4771329.6999230972</v>
      </c>
      <c r="I9774">
        <v>1.3014475166524957E-7</v>
      </c>
      <c r="J9774">
        <v>1.2060563381548744E-5</v>
      </c>
      <c r="K9774">
        <v>2.2916725863348026</v>
      </c>
      <c r="L9774">
        <v>-2.9972895743895114</v>
      </c>
      <c r="M9774">
        <v>0</v>
      </c>
    </row>
    <row r="9775" spans="1:13" x14ac:dyDescent="0.15">
      <c r="A9775">
        <v>491</v>
      </c>
      <c r="B9775" t="s">
        <v>254</v>
      </c>
      <c r="C9775" t="s">
        <v>464</v>
      </c>
      <c r="D9775">
        <v>16</v>
      </c>
      <c r="E9775">
        <v>4918759.1552734375</v>
      </c>
      <c r="F9775">
        <v>4919122.314453125</v>
      </c>
      <c r="G9775">
        <v>4918940.7348632813</v>
      </c>
      <c r="H9775">
        <v>5185598.0116206938</v>
      </c>
      <c r="I9775">
        <v>1.4111289964713625E-7</v>
      </c>
      <c r="J9775">
        <v>1.207153152953063E-5</v>
      </c>
      <c r="K9775">
        <v>2.4906459109658559</v>
      </c>
      <c r="L9775">
        <v>5.4210304846216886</v>
      </c>
      <c r="M9775">
        <v>0</v>
      </c>
    </row>
    <row r="9776" spans="1:13" x14ac:dyDescent="0.15">
      <c r="A9776">
        <v>491</v>
      </c>
      <c r="B9776" t="s">
        <v>254</v>
      </c>
      <c r="C9776" t="s">
        <v>464</v>
      </c>
      <c r="D9776">
        <v>17</v>
      </c>
      <c r="E9776">
        <v>4918759.1552734375</v>
      </c>
      <c r="F9776">
        <v>4918940.7348632813</v>
      </c>
      <c r="G9776">
        <v>4918849.9450683594</v>
      </c>
      <c r="H9776">
        <v>4978164.0048343576</v>
      </c>
      <c r="I9776">
        <v>1.3562713738739867E-7</v>
      </c>
      <c r="J9776">
        <v>1.2066045767270893E-5</v>
      </c>
      <c r="K9776">
        <v>2.3910152300608041</v>
      </c>
      <c r="L9776">
        <v>1.2058521896051448</v>
      </c>
      <c r="M9776">
        <v>0</v>
      </c>
    </row>
    <row r="9777" spans="1:15" x14ac:dyDescent="0.15">
      <c r="A9777">
        <v>491</v>
      </c>
      <c r="B9777" t="s">
        <v>254</v>
      </c>
      <c r="C9777" t="s">
        <v>464</v>
      </c>
      <c r="D9777">
        <v>18</v>
      </c>
      <c r="E9777">
        <v>4918759.1552734375</v>
      </c>
      <c r="F9777">
        <v>4918849.9450683594</v>
      </c>
      <c r="G9777">
        <v>4918804.5501708984</v>
      </c>
      <c r="H9777">
        <v>4874662.6516692005</v>
      </c>
      <c r="I9777">
        <v>1.3288527621307409E-7</v>
      </c>
      <c r="J9777">
        <v>1.2063303906096568E-5</v>
      </c>
      <c r="K9777">
        <v>2.3413034665452854</v>
      </c>
      <c r="L9777">
        <v>-0.89741110978203564</v>
      </c>
      <c r="M9777">
        <v>0</v>
      </c>
    </row>
    <row r="9778" spans="1:15" x14ac:dyDescent="0.15">
      <c r="A9778">
        <v>491</v>
      </c>
      <c r="B9778" t="s">
        <v>254</v>
      </c>
      <c r="C9778" t="s">
        <v>465</v>
      </c>
      <c r="D9778">
        <v>18</v>
      </c>
      <c r="E9778">
        <v>4918759.1552734375</v>
      </c>
      <c r="F9778">
        <v>4918849.9450683594</v>
      </c>
      <c r="G9778">
        <v>4918804.5501708984</v>
      </c>
      <c r="H9778">
        <v>4874662.6516692005</v>
      </c>
      <c r="I9778">
        <v>1.3288527621307409E-7</v>
      </c>
      <c r="J9778">
        <v>1.2063303906096568E-5</v>
      </c>
      <c r="K9778">
        <v>2.3413034665452854</v>
      </c>
      <c r="L9778">
        <v>-0.89741110978203564</v>
      </c>
      <c r="M9778">
        <v>0</v>
      </c>
      <c r="N9778" t="s">
        <v>466</v>
      </c>
      <c r="O9778" t="s">
        <v>467</v>
      </c>
    </row>
    <row r="9779" spans="1:15" x14ac:dyDescent="0.15">
      <c r="A9779">
        <v>492</v>
      </c>
      <c r="B9779" t="s">
        <v>255</v>
      </c>
      <c r="C9779" t="s">
        <v>461</v>
      </c>
      <c r="D9779">
        <v>0</v>
      </c>
      <c r="E9779">
        <v>100000</v>
      </c>
      <c r="F9779">
        <v>12000000</v>
      </c>
      <c r="G9779">
        <v>100000</v>
      </c>
      <c r="H9779">
        <v>2868.03624267541</v>
      </c>
      <c r="I9779">
        <v>-4.2885380399518898E-5</v>
      </c>
      <c r="J9779">
        <v>-3.1861396377947018E-5</v>
      </c>
      <c r="K9779">
        <v>1.1807310595306991E-3</v>
      </c>
      <c r="L9779">
        <v>-97.131963757324584</v>
      </c>
      <c r="M9779">
        <v>0</v>
      </c>
      <c r="O9779" t="s">
        <v>462</v>
      </c>
    </row>
    <row r="9780" spans="1:15" x14ac:dyDescent="0.15">
      <c r="A9780">
        <v>492</v>
      </c>
      <c r="B9780" t="s">
        <v>255</v>
      </c>
      <c r="C9780" t="s">
        <v>461</v>
      </c>
      <c r="D9780">
        <v>0</v>
      </c>
      <c r="E9780">
        <v>100000</v>
      </c>
      <c r="F9780">
        <v>12000000</v>
      </c>
      <c r="G9780">
        <v>12000000</v>
      </c>
      <c r="H9780">
        <v>3.6777506268071665E+18</v>
      </c>
      <c r="I9780">
        <v>536.87091097601603</v>
      </c>
      <c r="J9780">
        <v>536.87092200000006</v>
      </c>
      <c r="K9780">
        <v>1514079330541.8398</v>
      </c>
      <c r="L9780">
        <v>30647921889959.719</v>
      </c>
      <c r="M9780">
        <v>5</v>
      </c>
      <c r="O9780" t="s">
        <v>463</v>
      </c>
    </row>
    <row r="9781" spans="1:15" x14ac:dyDescent="0.15">
      <c r="A9781">
        <v>492</v>
      </c>
      <c r="B9781" t="s">
        <v>255</v>
      </c>
      <c r="C9781" t="s">
        <v>464</v>
      </c>
      <c r="D9781">
        <v>1</v>
      </c>
      <c r="E9781">
        <v>100000</v>
      </c>
      <c r="F9781">
        <v>12000000</v>
      </c>
      <c r="G9781">
        <v>6050000</v>
      </c>
      <c r="H9781">
        <v>147084672132557.75</v>
      </c>
      <c r="I9781">
        <v>8.8031592242197906E-2</v>
      </c>
      <c r="J9781">
        <v>8.8042616226219478E-2</v>
      </c>
      <c r="K9781">
        <v>60552735.765220672</v>
      </c>
      <c r="L9781">
        <v>2431151505.4968224</v>
      </c>
      <c r="M9781">
        <v>0</v>
      </c>
    </row>
    <row r="9782" spans="1:15" x14ac:dyDescent="0.15">
      <c r="A9782">
        <v>492</v>
      </c>
      <c r="B9782" t="s">
        <v>255</v>
      </c>
      <c r="C9782" t="s">
        <v>464</v>
      </c>
      <c r="D9782">
        <v>2</v>
      </c>
      <c r="E9782">
        <v>100000</v>
      </c>
      <c r="F9782">
        <v>6050000</v>
      </c>
      <c r="G9782">
        <v>3075000</v>
      </c>
      <c r="H9782">
        <v>19261.958869903141</v>
      </c>
      <c r="I9782">
        <v>-2.1317890223032974E-5</v>
      </c>
      <c r="J9782">
        <v>-1.0293906201461092E-5</v>
      </c>
      <c r="K9782">
        <v>7.9298834396464239E-3</v>
      </c>
      <c r="L9782">
        <v>-99.373594833499084</v>
      </c>
      <c r="M9782">
        <v>0</v>
      </c>
    </row>
    <row r="9783" spans="1:15" x14ac:dyDescent="0.15">
      <c r="A9783">
        <v>492</v>
      </c>
      <c r="B9783" t="s">
        <v>255</v>
      </c>
      <c r="C9783" t="s">
        <v>464</v>
      </c>
      <c r="D9783">
        <v>3</v>
      </c>
      <c r="E9783">
        <v>3075000</v>
      </c>
      <c r="F9783">
        <v>6050000</v>
      </c>
      <c r="G9783">
        <v>4562500</v>
      </c>
      <c r="H9783">
        <v>-244649.29206381328</v>
      </c>
      <c r="I9783">
        <v>-1.0384222288488568E-5</v>
      </c>
      <c r="J9783">
        <v>6.39761733083315E-7</v>
      </c>
      <c r="K9783">
        <v>-0.1007187473901926</v>
      </c>
      <c r="L9783">
        <v>-105.36217626441234</v>
      </c>
      <c r="M9783">
        <v>0</v>
      </c>
    </row>
    <row r="9784" spans="1:15" x14ac:dyDescent="0.15">
      <c r="A9784">
        <v>492</v>
      </c>
      <c r="B9784" t="s">
        <v>255</v>
      </c>
      <c r="C9784" t="s">
        <v>464</v>
      </c>
      <c r="D9784">
        <v>4</v>
      </c>
      <c r="E9784">
        <v>4562500</v>
      </c>
      <c r="F9784">
        <v>6050000</v>
      </c>
      <c r="G9784">
        <v>5306250</v>
      </c>
      <c r="H9784">
        <v>3641969823.0235229</v>
      </c>
      <c r="I9784">
        <v>2.3348044925195631E-5</v>
      </c>
      <c r="J9784">
        <v>3.4372028946767511E-5</v>
      </c>
      <c r="K9784">
        <v>1499.3488659355378</v>
      </c>
      <c r="L9784">
        <v>68535.473696556379</v>
      </c>
      <c r="M9784">
        <v>0</v>
      </c>
    </row>
    <row r="9785" spans="1:15" x14ac:dyDescent="0.15">
      <c r="A9785">
        <v>492</v>
      </c>
      <c r="B9785" t="s">
        <v>255</v>
      </c>
      <c r="C9785" t="s">
        <v>464</v>
      </c>
      <c r="D9785">
        <v>5</v>
      </c>
      <c r="E9785">
        <v>4562500</v>
      </c>
      <c r="F9785">
        <v>5306250</v>
      </c>
      <c r="G9785">
        <v>4934375</v>
      </c>
      <c r="H9785">
        <v>-1660297.096717733</v>
      </c>
      <c r="I9785">
        <v>-7.0841761584457765E-6</v>
      </c>
      <c r="J9785">
        <v>3.9398078631261056E-6</v>
      </c>
      <c r="K9785">
        <v>-0.68352147053573231</v>
      </c>
      <c r="L9785">
        <v>-133.64756624127133</v>
      </c>
      <c r="M9785">
        <v>0</v>
      </c>
    </row>
    <row r="9786" spans="1:15" x14ac:dyDescent="0.15">
      <c r="A9786">
        <v>492</v>
      </c>
      <c r="B9786" t="s">
        <v>255</v>
      </c>
      <c r="C9786" t="s">
        <v>464</v>
      </c>
      <c r="D9786">
        <v>6</v>
      </c>
      <c r="E9786">
        <v>4934375</v>
      </c>
      <c r="F9786">
        <v>5306250</v>
      </c>
      <c r="G9786">
        <v>5120312.5</v>
      </c>
      <c r="H9786">
        <v>-38912878.228553511</v>
      </c>
      <c r="I9786">
        <v>-2.2149695010827502E-6</v>
      </c>
      <c r="J9786">
        <v>8.8090145204891319E-6</v>
      </c>
      <c r="K9786">
        <v>-16.019896560766355</v>
      </c>
      <c r="L9786">
        <v>-859.97076796686747</v>
      </c>
      <c r="M9786">
        <v>0</v>
      </c>
    </row>
    <row r="9787" spans="1:15" x14ac:dyDescent="0.15">
      <c r="A9787">
        <v>492</v>
      </c>
      <c r="B9787" t="s">
        <v>255</v>
      </c>
      <c r="C9787" t="s">
        <v>464</v>
      </c>
      <c r="D9787">
        <v>7</v>
      </c>
      <c r="E9787">
        <v>5120312.5</v>
      </c>
      <c r="F9787">
        <v>5306250</v>
      </c>
      <c r="G9787">
        <v>5213281.25</v>
      </c>
      <c r="H9787">
        <v>163246725.47346649</v>
      </c>
      <c r="I9787">
        <v>2.6492365391023339E-6</v>
      </c>
      <c r="J9787">
        <v>1.3673220560674216E-5</v>
      </c>
      <c r="K9787">
        <v>67.206430750470048</v>
      </c>
      <c r="L9787">
        <v>3031.3623348724277</v>
      </c>
      <c r="M9787">
        <v>0</v>
      </c>
    </row>
    <row r="9788" spans="1:15" x14ac:dyDescent="0.15">
      <c r="A9788">
        <v>492</v>
      </c>
      <c r="B9788" t="s">
        <v>255</v>
      </c>
      <c r="C9788" t="s">
        <v>464</v>
      </c>
      <c r="D9788">
        <v>8</v>
      </c>
      <c r="E9788">
        <v>5120312.5</v>
      </c>
      <c r="F9788">
        <v>5213281.25</v>
      </c>
      <c r="G9788">
        <v>5166796.875</v>
      </c>
      <c r="H9788">
        <v>-2756515.3054251769</v>
      </c>
      <c r="I9788">
        <v>-7.4500389251193041E-8</v>
      </c>
      <c r="J9788">
        <v>1.0949483632320689E-5</v>
      </c>
      <c r="K9788">
        <v>-1.1348194240917788</v>
      </c>
      <c r="L9788">
        <v>-153.35056461698383</v>
      </c>
      <c r="M9788">
        <v>0</v>
      </c>
    </row>
    <row r="9789" spans="1:15" x14ac:dyDescent="0.15">
      <c r="A9789">
        <v>492</v>
      </c>
      <c r="B9789" t="s">
        <v>255</v>
      </c>
      <c r="C9789" t="s">
        <v>464</v>
      </c>
      <c r="D9789">
        <v>9</v>
      </c>
      <c r="E9789">
        <v>5166796.875</v>
      </c>
      <c r="F9789">
        <v>5213281.25</v>
      </c>
      <c r="G9789">
        <v>5190039.0625</v>
      </c>
      <c r="H9789">
        <v>58695419.339803003</v>
      </c>
      <c r="I9789">
        <v>1.2053225865183119E-6</v>
      </c>
      <c r="J9789">
        <v>1.2229306608090194E-5</v>
      </c>
      <c r="K9789">
        <v>24.164096546435349</v>
      </c>
      <c r="L9789">
        <v>1030.9244233612742</v>
      </c>
      <c r="M9789">
        <v>0</v>
      </c>
    </row>
    <row r="9790" spans="1:15" x14ac:dyDescent="0.15">
      <c r="A9790">
        <v>492</v>
      </c>
      <c r="B9790" t="s">
        <v>255</v>
      </c>
      <c r="C9790" t="s">
        <v>464</v>
      </c>
      <c r="D9790">
        <v>10</v>
      </c>
      <c r="E9790">
        <v>5166796.875</v>
      </c>
      <c r="F9790">
        <v>5190039.0625</v>
      </c>
      <c r="G9790">
        <v>5178417.96875</v>
      </c>
      <c r="H9790">
        <v>23315076.640595187</v>
      </c>
      <c r="I9790">
        <v>5.4611944453137804E-7</v>
      </c>
      <c r="J9790">
        <v>1.157010346610326E-5</v>
      </c>
      <c r="K9790">
        <v>9.5984962586140465</v>
      </c>
      <c r="L9790">
        <v>350.23551171986855</v>
      </c>
      <c r="M9790">
        <v>0</v>
      </c>
    </row>
    <row r="9791" spans="1:15" x14ac:dyDescent="0.15">
      <c r="A9791">
        <v>492</v>
      </c>
      <c r="B9791" t="s">
        <v>255</v>
      </c>
      <c r="C9791" t="s">
        <v>464</v>
      </c>
      <c r="D9791">
        <v>11</v>
      </c>
      <c r="E9791">
        <v>5166796.875</v>
      </c>
      <c r="F9791">
        <v>5178417.96875</v>
      </c>
      <c r="G9791">
        <v>5172607.421875</v>
      </c>
      <c r="H9791">
        <v>9200575.2073888108</v>
      </c>
      <c r="I9791">
        <v>2.3113171757212667E-7</v>
      </c>
      <c r="J9791">
        <v>1.1255115739144009E-5</v>
      </c>
      <c r="K9791">
        <v>3.7877502213076246</v>
      </c>
      <c r="L9791">
        <v>77.87112875567361</v>
      </c>
      <c r="M9791">
        <v>0</v>
      </c>
    </row>
    <row r="9792" spans="1:15" x14ac:dyDescent="0.15">
      <c r="A9792">
        <v>492</v>
      </c>
      <c r="B9792" t="s">
        <v>255</v>
      </c>
      <c r="C9792" t="s">
        <v>464</v>
      </c>
      <c r="D9792">
        <v>12</v>
      </c>
      <c r="E9792">
        <v>5166796.875</v>
      </c>
      <c r="F9792">
        <v>5172607.421875</v>
      </c>
      <c r="G9792">
        <v>5169702.1484375</v>
      </c>
      <c r="H9792">
        <v>2962610.4308055947</v>
      </c>
      <c r="I9792">
        <v>7.7164604784226099E-8</v>
      </c>
      <c r="J9792">
        <v>1.1101148626356108E-5</v>
      </c>
      <c r="K9792">
        <v>1.2196659515288009</v>
      </c>
      <c r="L9792">
        <v>-42.69282164155203</v>
      </c>
      <c r="M9792">
        <v>0</v>
      </c>
    </row>
    <row r="9793" spans="1:15" x14ac:dyDescent="0.15">
      <c r="A9793">
        <v>492</v>
      </c>
      <c r="B9793" t="s">
        <v>255</v>
      </c>
      <c r="C9793" t="s">
        <v>464</v>
      </c>
      <c r="D9793">
        <v>13</v>
      </c>
      <c r="E9793">
        <v>5169702.1484375</v>
      </c>
      <c r="F9793">
        <v>5172607.421875</v>
      </c>
      <c r="G9793">
        <v>5171154.78515625</v>
      </c>
      <c r="H9793">
        <v>6015482.3201706344</v>
      </c>
      <c r="I9793">
        <v>1.5385835439474852E-7</v>
      </c>
      <c r="J9793">
        <v>1.1177842375966631E-5</v>
      </c>
      <c r="K9793">
        <v>2.4764913036306795</v>
      </c>
      <c r="L9793">
        <v>16.327639958448323</v>
      </c>
      <c r="M9793">
        <v>0</v>
      </c>
    </row>
    <row r="9794" spans="1:15" x14ac:dyDescent="0.15">
      <c r="A9794">
        <v>492</v>
      </c>
      <c r="B9794" t="s">
        <v>255</v>
      </c>
      <c r="C9794" t="s">
        <v>464</v>
      </c>
      <c r="D9794">
        <v>14</v>
      </c>
      <c r="E9794">
        <v>5169702.1484375</v>
      </c>
      <c r="F9794">
        <v>5171154.78515625</v>
      </c>
      <c r="G9794">
        <v>5170428.466796875</v>
      </c>
      <c r="H9794">
        <v>4472650.7738199066</v>
      </c>
      <c r="I9794">
        <v>1.1543863451350181E-7</v>
      </c>
      <c r="J9794">
        <v>1.1139422656085384E-5</v>
      </c>
      <c r="K9794">
        <v>1.8413287839615551</v>
      </c>
      <c r="L9794">
        <v>-13.495548724016052</v>
      </c>
      <c r="M9794">
        <v>0</v>
      </c>
    </row>
    <row r="9795" spans="1:15" x14ac:dyDescent="0.15">
      <c r="A9795">
        <v>492</v>
      </c>
      <c r="B9795" t="s">
        <v>255</v>
      </c>
      <c r="C9795" t="s">
        <v>464</v>
      </c>
      <c r="D9795">
        <v>15</v>
      </c>
      <c r="E9795">
        <v>5170428.466796875</v>
      </c>
      <c r="F9795">
        <v>5171154.78515625</v>
      </c>
      <c r="G9795">
        <v>5170791.6259765625</v>
      </c>
      <c r="H9795">
        <v>5239965.5197926909</v>
      </c>
      <c r="I9795">
        <v>1.3463069249568993E-7</v>
      </c>
      <c r="J9795">
        <v>1.1158614714067572E-5</v>
      </c>
      <c r="K9795">
        <v>2.1572217073232318</v>
      </c>
      <c r="L9795">
        <v>1.3377815007786955</v>
      </c>
      <c r="M9795">
        <v>0</v>
      </c>
    </row>
    <row r="9796" spans="1:15" x14ac:dyDescent="0.15">
      <c r="A9796">
        <v>492</v>
      </c>
      <c r="B9796" t="s">
        <v>255</v>
      </c>
      <c r="C9796" t="s">
        <v>464</v>
      </c>
      <c r="D9796">
        <v>16</v>
      </c>
      <c r="E9796">
        <v>5170428.466796875</v>
      </c>
      <c r="F9796">
        <v>5170791.6259765625</v>
      </c>
      <c r="G9796">
        <v>5170610.0463867188</v>
      </c>
      <c r="H9796">
        <v>4855294.6062290687</v>
      </c>
      <c r="I9796">
        <v>1.2503044937611343E-7</v>
      </c>
      <c r="J9796">
        <v>1.1149014470947996E-5</v>
      </c>
      <c r="K9796">
        <v>1.9988579849321473</v>
      </c>
      <c r="L9796">
        <v>-6.0982251093948978</v>
      </c>
      <c r="M9796">
        <v>0</v>
      </c>
    </row>
    <row r="9797" spans="1:15" x14ac:dyDescent="0.15">
      <c r="A9797">
        <v>492</v>
      </c>
      <c r="B9797" t="s">
        <v>255</v>
      </c>
      <c r="C9797" t="s">
        <v>464</v>
      </c>
      <c r="D9797">
        <v>17</v>
      </c>
      <c r="E9797">
        <v>5170610.0463867188</v>
      </c>
      <c r="F9797">
        <v>5170791.6259765625</v>
      </c>
      <c r="G9797">
        <v>5170700.8361816406</v>
      </c>
      <c r="H9797">
        <v>5047373.1119689895</v>
      </c>
      <c r="I9797">
        <v>1.2982943509014819E-7</v>
      </c>
      <c r="J9797">
        <v>1.115381345666203E-5</v>
      </c>
      <c r="K9797">
        <v>2.0779340629191569</v>
      </c>
      <c r="L9797">
        <v>-2.3851258875716317</v>
      </c>
      <c r="M9797">
        <v>0</v>
      </c>
    </row>
    <row r="9798" spans="1:15" x14ac:dyDescent="0.15">
      <c r="A9798">
        <v>492</v>
      </c>
      <c r="B9798" t="s">
        <v>255</v>
      </c>
      <c r="C9798" t="s">
        <v>464</v>
      </c>
      <c r="D9798">
        <v>18</v>
      </c>
      <c r="E9798">
        <v>5170700.8361816406</v>
      </c>
      <c r="F9798">
        <v>5170791.6259765625</v>
      </c>
      <c r="G9798">
        <v>5170746.2310791016</v>
      </c>
      <c r="H9798">
        <v>5143605.0924734753</v>
      </c>
      <c r="I9798">
        <v>1.3222978109120482E-7</v>
      </c>
      <c r="J9798">
        <v>1.1156213802663087E-5</v>
      </c>
      <c r="K9798">
        <v>2.1175514452280382</v>
      </c>
      <c r="L9798">
        <v>-0.52489790433908257</v>
      </c>
      <c r="M9798">
        <v>0</v>
      </c>
    </row>
    <row r="9799" spans="1:15" x14ac:dyDescent="0.15">
      <c r="A9799">
        <v>492</v>
      </c>
      <c r="B9799" t="s">
        <v>255</v>
      </c>
      <c r="C9799" t="s">
        <v>465</v>
      </c>
      <c r="D9799">
        <v>18</v>
      </c>
      <c r="E9799">
        <v>5170700.8361816406</v>
      </c>
      <c r="F9799">
        <v>5170791.6259765625</v>
      </c>
      <c r="G9799">
        <v>5170746.2310791016</v>
      </c>
      <c r="H9799">
        <v>5143605.0924734753</v>
      </c>
      <c r="I9799">
        <v>1.3222978109120482E-7</v>
      </c>
      <c r="J9799">
        <v>1.1156213802663087E-5</v>
      </c>
      <c r="K9799">
        <v>2.1175514452280382</v>
      </c>
      <c r="L9799">
        <v>-0.52489790433908257</v>
      </c>
      <c r="M9799">
        <v>0</v>
      </c>
      <c r="N9799" t="s">
        <v>466</v>
      </c>
      <c r="O9799" t="s">
        <v>467</v>
      </c>
    </row>
    <row r="9800" spans="1:15" x14ac:dyDescent="0.15">
      <c r="A9800">
        <v>493</v>
      </c>
      <c r="B9800" t="s">
        <v>256</v>
      </c>
      <c r="C9800" t="s">
        <v>461</v>
      </c>
      <c r="D9800">
        <v>0</v>
      </c>
      <c r="E9800">
        <v>100000</v>
      </c>
      <c r="F9800">
        <v>12000000</v>
      </c>
      <c r="G9800">
        <v>100000</v>
      </c>
      <c r="H9800">
        <v>2676.0201905075783</v>
      </c>
      <c r="I9800">
        <v>-3.9242409790688905E-5</v>
      </c>
      <c r="J9800">
        <v>-2.9731156548621899E-5</v>
      </c>
      <c r="K9800">
        <v>1.0737900423688745E-3</v>
      </c>
      <c r="L9800">
        <v>-97.323979809492428</v>
      </c>
      <c r="M9800">
        <v>0</v>
      </c>
      <c r="O9800" t="s">
        <v>462</v>
      </c>
    </row>
    <row r="9801" spans="1:15" x14ac:dyDescent="0.15">
      <c r="A9801">
        <v>493</v>
      </c>
      <c r="B9801" t="s">
        <v>256</v>
      </c>
      <c r="C9801" t="s">
        <v>461</v>
      </c>
      <c r="D9801">
        <v>0</v>
      </c>
      <c r="E9801">
        <v>100000</v>
      </c>
      <c r="F9801">
        <v>12000000</v>
      </c>
      <c r="G9801">
        <v>12000000</v>
      </c>
      <c r="H9801">
        <v>4.6302509046902743E+18</v>
      </c>
      <c r="I9801">
        <v>536.87091248874685</v>
      </c>
      <c r="J9801">
        <v>536.87092200000006</v>
      </c>
      <c r="K9801">
        <v>1857952093471.624</v>
      </c>
      <c r="L9801">
        <v>38585424205652.289</v>
      </c>
      <c r="M9801">
        <v>5</v>
      </c>
      <c r="O9801" t="s">
        <v>463</v>
      </c>
    </row>
    <row r="9802" spans="1:15" x14ac:dyDescent="0.15">
      <c r="A9802">
        <v>493</v>
      </c>
      <c r="B9802" t="s">
        <v>256</v>
      </c>
      <c r="C9802" t="s">
        <v>464</v>
      </c>
      <c r="D9802">
        <v>1</v>
      </c>
      <c r="E9802">
        <v>100000</v>
      </c>
      <c r="F9802">
        <v>12000000</v>
      </c>
      <c r="G9802">
        <v>6050000</v>
      </c>
      <c r="H9802">
        <v>94851318639.908493</v>
      </c>
      <c r="I9802">
        <v>2.1616471341525707E-4</v>
      </c>
      <c r="J9802">
        <v>2.2567596665732409E-4</v>
      </c>
      <c r="K9802">
        <v>38060.400972450188</v>
      </c>
      <c r="L9802">
        <v>1567690.3907422891</v>
      </c>
      <c r="M9802">
        <v>0</v>
      </c>
    </row>
    <row r="9803" spans="1:15" x14ac:dyDescent="0.15">
      <c r="A9803">
        <v>493</v>
      </c>
      <c r="B9803" t="s">
        <v>256</v>
      </c>
      <c r="C9803" t="s">
        <v>464</v>
      </c>
      <c r="D9803">
        <v>2</v>
      </c>
      <c r="E9803">
        <v>100000</v>
      </c>
      <c r="F9803">
        <v>6050000</v>
      </c>
      <c r="G9803">
        <v>3075000</v>
      </c>
      <c r="H9803">
        <v>13895.991671139718</v>
      </c>
      <c r="I9803">
        <v>-2.101130519633746E-5</v>
      </c>
      <c r="J9803">
        <v>-1.1500051954270455E-5</v>
      </c>
      <c r="K9803">
        <v>5.5759584842595715E-3</v>
      </c>
      <c r="L9803">
        <v>-99.548097831832848</v>
      </c>
      <c r="M9803">
        <v>0</v>
      </c>
    </row>
    <row r="9804" spans="1:15" x14ac:dyDescent="0.15">
      <c r="A9804">
        <v>493</v>
      </c>
      <c r="B9804" t="s">
        <v>256</v>
      </c>
      <c r="C9804" t="s">
        <v>464</v>
      </c>
      <c r="D9804">
        <v>3</v>
      </c>
      <c r="E9804">
        <v>3075000</v>
      </c>
      <c r="F9804">
        <v>6050000</v>
      </c>
      <c r="G9804">
        <v>4562500</v>
      </c>
      <c r="H9804">
        <v>-84460.73665425487</v>
      </c>
      <c r="I9804">
        <v>-1.1821992968927395E-5</v>
      </c>
      <c r="J9804">
        <v>-2.3107397268603916E-6</v>
      </c>
      <c r="K9804">
        <v>-3.3891036514667079E-2</v>
      </c>
      <c r="L9804">
        <v>-101.85119422803847</v>
      </c>
      <c r="M9804">
        <v>0</v>
      </c>
    </row>
    <row r="9805" spans="1:15" x14ac:dyDescent="0.15">
      <c r="A9805">
        <v>493</v>
      </c>
      <c r="B9805" t="s">
        <v>256</v>
      </c>
      <c r="C9805" t="s">
        <v>464</v>
      </c>
      <c r="D9805">
        <v>4</v>
      </c>
      <c r="E9805">
        <v>4562500</v>
      </c>
      <c r="F9805">
        <v>6050000</v>
      </c>
      <c r="G9805">
        <v>5306250</v>
      </c>
      <c r="H9805">
        <v>-766956.43469217245</v>
      </c>
      <c r="I9805">
        <v>-7.1242791974257886E-6</v>
      </c>
      <c r="J9805">
        <v>2.386974044641215E-6</v>
      </c>
      <c r="K9805">
        <v>-0.30775185681501926</v>
      </c>
      <c r="L9805">
        <v>-114.4538315136334</v>
      </c>
      <c r="M9805">
        <v>0</v>
      </c>
    </row>
    <row r="9806" spans="1:15" x14ac:dyDescent="0.15">
      <c r="A9806">
        <v>493</v>
      </c>
      <c r="B9806" t="s">
        <v>256</v>
      </c>
      <c r="C9806" t="s">
        <v>464</v>
      </c>
      <c r="D9806">
        <v>5</v>
      </c>
      <c r="E9806">
        <v>5306250</v>
      </c>
      <c r="F9806">
        <v>6050000</v>
      </c>
      <c r="G9806">
        <v>5678125</v>
      </c>
      <c r="H9806">
        <v>7174610.8422610192</v>
      </c>
      <c r="I9806">
        <v>1.6414260150983305E-7</v>
      </c>
      <c r="J9806">
        <v>9.6753958435768362E-6</v>
      </c>
      <c r="K9806">
        <v>2.8789116418551286</v>
      </c>
      <c r="L9806">
        <v>26.355281756935945</v>
      </c>
      <c r="M9806">
        <v>0</v>
      </c>
    </row>
    <row r="9807" spans="1:15" x14ac:dyDescent="0.15">
      <c r="A9807">
        <v>493</v>
      </c>
      <c r="B9807" t="s">
        <v>256</v>
      </c>
      <c r="C9807" t="s">
        <v>464</v>
      </c>
      <c r="D9807">
        <v>6</v>
      </c>
      <c r="E9807">
        <v>5306250</v>
      </c>
      <c r="F9807">
        <v>5678125</v>
      </c>
      <c r="G9807">
        <v>5492187.5</v>
      </c>
      <c r="H9807">
        <v>-4710468.9964226717</v>
      </c>
      <c r="I9807">
        <v>-4.9725694803279524E-6</v>
      </c>
      <c r="J9807">
        <v>4.5386837617390508E-6</v>
      </c>
      <c r="K9807">
        <v>-1.8901407101441101</v>
      </c>
      <c r="L9807">
        <v>-185.76671856928905</v>
      </c>
      <c r="M9807">
        <v>0</v>
      </c>
    </row>
    <row r="9808" spans="1:15" x14ac:dyDescent="0.15">
      <c r="A9808">
        <v>493</v>
      </c>
      <c r="B9808" t="s">
        <v>256</v>
      </c>
      <c r="C9808" t="s">
        <v>464</v>
      </c>
      <c r="D9808">
        <v>7</v>
      </c>
      <c r="E9808">
        <v>5492187.5</v>
      </c>
      <c r="F9808">
        <v>5678125</v>
      </c>
      <c r="G9808">
        <v>5585156.25</v>
      </c>
      <c r="H9808">
        <v>-24271413.158132244</v>
      </c>
      <c r="I9808">
        <v>-2.9560154482561947E-6</v>
      </c>
      <c r="J9808">
        <v>6.5552377938108084E-6</v>
      </c>
      <c r="K9808">
        <v>-9.7392395826728997</v>
      </c>
      <c r="L9808">
        <v>-534.56999359923452</v>
      </c>
      <c r="M9808">
        <v>0</v>
      </c>
    </row>
    <row r="9809" spans="1:15" x14ac:dyDescent="0.15">
      <c r="A9809">
        <v>493</v>
      </c>
      <c r="B9809" t="s">
        <v>256</v>
      </c>
      <c r="C9809" t="s">
        <v>464</v>
      </c>
      <c r="D9809">
        <v>8</v>
      </c>
      <c r="E9809">
        <v>5585156.25</v>
      </c>
      <c r="F9809">
        <v>5678125</v>
      </c>
      <c r="G9809">
        <v>5631640.625</v>
      </c>
      <c r="H9809">
        <v>-35660312.261791863</v>
      </c>
      <c r="I9809">
        <v>-1.5658059962959716E-6</v>
      </c>
      <c r="J9809">
        <v>7.9454472457710316E-6</v>
      </c>
      <c r="K9809">
        <v>-14.309192565252561</v>
      </c>
      <c r="L9809">
        <v>-733.21356308654481</v>
      </c>
      <c r="M9809">
        <v>0</v>
      </c>
    </row>
    <row r="9810" spans="1:15" x14ac:dyDescent="0.15">
      <c r="A9810">
        <v>493</v>
      </c>
      <c r="B9810" t="s">
        <v>256</v>
      </c>
      <c r="C9810" t="s">
        <v>464</v>
      </c>
      <c r="D9810">
        <v>9</v>
      </c>
      <c r="E9810">
        <v>5631640.625</v>
      </c>
      <c r="F9810">
        <v>5678125</v>
      </c>
      <c r="G9810">
        <v>5654882.8125</v>
      </c>
      <c r="H9810">
        <v>-24356425.361745372</v>
      </c>
      <c r="I9810">
        <v>-7.4811138871613237E-7</v>
      </c>
      <c r="J9810">
        <v>8.7631418533508708E-6</v>
      </c>
      <c r="K9810">
        <v>-9.7733519029175007</v>
      </c>
      <c r="L9810">
        <v>-530.71494440001493</v>
      </c>
      <c r="M9810">
        <v>0</v>
      </c>
    </row>
    <row r="9811" spans="1:15" x14ac:dyDescent="0.15">
      <c r="A9811">
        <v>493</v>
      </c>
      <c r="B9811" t="s">
        <v>256</v>
      </c>
      <c r="C9811" t="s">
        <v>464</v>
      </c>
      <c r="D9811">
        <v>10</v>
      </c>
      <c r="E9811">
        <v>5654882.8125</v>
      </c>
      <c r="F9811">
        <v>5678125</v>
      </c>
      <c r="G9811">
        <v>5666503.90625</v>
      </c>
      <c r="H9811">
        <v>-11560229.061493436</v>
      </c>
      <c r="I9811">
        <v>-3.0447215086034258E-7</v>
      </c>
      <c r="J9811">
        <v>9.2067810912066606E-6</v>
      </c>
      <c r="K9811">
        <v>-4.6387014932725252</v>
      </c>
      <c r="L9811">
        <v>-304.00990192105604</v>
      </c>
      <c r="M9811">
        <v>0</v>
      </c>
    </row>
    <row r="9812" spans="1:15" x14ac:dyDescent="0.15">
      <c r="A9812">
        <v>493</v>
      </c>
      <c r="B9812" t="s">
        <v>256</v>
      </c>
      <c r="C9812" t="s">
        <v>464</v>
      </c>
      <c r="D9812">
        <v>11</v>
      </c>
      <c r="E9812">
        <v>5666503.90625</v>
      </c>
      <c r="F9812">
        <v>5678125</v>
      </c>
      <c r="G9812">
        <v>5672314.453125</v>
      </c>
      <c r="H9812">
        <v>-2993514.9350511548</v>
      </c>
      <c r="I9812">
        <v>-7.3373844266803092E-8</v>
      </c>
      <c r="J9812">
        <v>9.4378793978002001E-6</v>
      </c>
      <c r="K9812">
        <v>-1.2011891914502861</v>
      </c>
      <c r="L9812">
        <v>-152.7741358450599</v>
      </c>
      <c r="M9812">
        <v>0</v>
      </c>
    </row>
    <row r="9813" spans="1:15" x14ac:dyDescent="0.15">
      <c r="A9813">
        <v>493</v>
      </c>
      <c r="B9813" t="s">
        <v>256</v>
      </c>
      <c r="C9813" t="s">
        <v>464</v>
      </c>
      <c r="D9813">
        <v>12</v>
      </c>
      <c r="E9813">
        <v>5672314.453125</v>
      </c>
      <c r="F9813">
        <v>5678125</v>
      </c>
      <c r="G9813">
        <v>5675219.7265625</v>
      </c>
      <c r="H9813">
        <v>1882848.504335779</v>
      </c>
      <c r="I9813">
        <v>4.457105326111346E-8</v>
      </c>
      <c r="J9813">
        <v>9.5558242953281166E-6</v>
      </c>
      <c r="K9813">
        <v>0.7555189540111068</v>
      </c>
      <c r="L9813">
        <v>-66.823337332240584</v>
      </c>
      <c r="M9813">
        <v>0</v>
      </c>
    </row>
    <row r="9814" spans="1:15" x14ac:dyDescent="0.15">
      <c r="A9814">
        <v>493</v>
      </c>
      <c r="B9814" t="s">
        <v>256</v>
      </c>
      <c r="C9814" t="s">
        <v>464</v>
      </c>
      <c r="D9814">
        <v>13</v>
      </c>
      <c r="E9814">
        <v>5675219.7265625</v>
      </c>
      <c r="F9814">
        <v>5678125</v>
      </c>
      <c r="G9814">
        <v>5676672.36328125</v>
      </c>
      <c r="H9814">
        <v>4475871.4244396621</v>
      </c>
      <c r="I9814">
        <v>1.0415259641230534E-7</v>
      </c>
      <c r="J9814">
        <v>9.6154058384793085E-6</v>
      </c>
      <c r="K9814">
        <v>1.7960051959006658</v>
      </c>
      <c r="L9814">
        <v>-21.153254265805412</v>
      </c>
      <c r="M9814">
        <v>0</v>
      </c>
    </row>
    <row r="9815" spans="1:15" x14ac:dyDescent="0.15">
      <c r="A9815">
        <v>493</v>
      </c>
      <c r="B9815" t="s">
        <v>256</v>
      </c>
      <c r="C9815" t="s">
        <v>464</v>
      </c>
      <c r="D9815">
        <v>14</v>
      </c>
      <c r="E9815">
        <v>5676672.36328125</v>
      </c>
      <c r="F9815">
        <v>5678125</v>
      </c>
      <c r="G9815">
        <v>5677398.681640625</v>
      </c>
      <c r="H9815">
        <v>5811889.2891096873</v>
      </c>
      <c r="I9815">
        <v>1.340959836939246E-7</v>
      </c>
      <c r="J9815">
        <v>9.6453492257609278E-6</v>
      </c>
      <c r="K9815">
        <v>2.3321008070617641</v>
      </c>
      <c r="L9815">
        <v>2.368877280082045</v>
      </c>
      <c r="M9815">
        <v>0</v>
      </c>
    </row>
    <row r="9816" spans="1:15" x14ac:dyDescent="0.15">
      <c r="A9816">
        <v>493</v>
      </c>
      <c r="B9816" t="s">
        <v>256</v>
      </c>
      <c r="C9816" t="s">
        <v>464</v>
      </c>
      <c r="D9816">
        <v>15</v>
      </c>
      <c r="E9816">
        <v>5676672.36328125</v>
      </c>
      <c r="F9816">
        <v>5677398.681640625</v>
      </c>
      <c r="G9816">
        <v>5677035.5224609375</v>
      </c>
      <c r="H9816">
        <v>5140549.1185936788</v>
      </c>
      <c r="I9816">
        <v>1.1911121809940872E-7</v>
      </c>
      <c r="J9816">
        <v>9.6303644601664119E-6</v>
      </c>
      <c r="K9816">
        <v>2.0627162961752532</v>
      </c>
      <c r="L9816">
        <v>-9.4501153241806257</v>
      </c>
      <c r="M9816">
        <v>0</v>
      </c>
    </row>
    <row r="9817" spans="1:15" x14ac:dyDescent="0.15">
      <c r="A9817">
        <v>493</v>
      </c>
      <c r="B9817" t="s">
        <v>256</v>
      </c>
      <c r="C9817" t="s">
        <v>464</v>
      </c>
      <c r="D9817">
        <v>16</v>
      </c>
      <c r="E9817">
        <v>5677035.5224609375</v>
      </c>
      <c r="F9817">
        <v>5677398.681640625</v>
      </c>
      <c r="G9817">
        <v>5677217.1020507813</v>
      </c>
      <c r="H9817">
        <v>5475410.1101077171</v>
      </c>
      <c r="I9817">
        <v>1.2660090256495898E-7</v>
      </c>
      <c r="J9817">
        <v>9.6378541446319621E-6</v>
      </c>
      <c r="K9817">
        <v>2.1970838915846662</v>
      </c>
      <c r="L9817">
        <v>-3.5546816039528486</v>
      </c>
      <c r="M9817">
        <v>0</v>
      </c>
    </row>
    <row r="9818" spans="1:15" x14ac:dyDescent="0.15">
      <c r="A9818">
        <v>493</v>
      </c>
      <c r="B9818" t="s">
        <v>256</v>
      </c>
      <c r="C9818" t="s">
        <v>464</v>
      </c>
      <c r="D9818">
        <v>17</v>
      </c>
      <c r="E9818">
        <v>5677217.1020507813</v>
      </c>
      <c r="F9818">
        <v>5677398.681640625</v>
      </c>
      <c r="G9818">
        <v>5677307.8918457031</v>
      </c>
      <c r="H9818">
        <v>5643452.9493849305</v>
      </c>
      <c r="I9818">
        <v>1.3034789570199638E-7</v>
      </c>
      <c r="J9818">
        <v>9.6416011377689995E-6</v>
      </c>
      <c r="K9818">
        <v>2.2645134005799026</v>
      </c>
      <c r="L9818">
        <v>-0.59632035298628616</v>
      </c>
      <c r="M9818">
        <v>0</v>
      </c>
    </row>
    <row r="9819" spans="1:15" x14ac:dyDescent="0.15">
      <c r="A9819">
        <v>493</v>
      </c>
      <c r="B9819" t="s">
        <v>256</v>
      </c>
      <c r="C9819" t="s">
        <v>465</v>
      </c>
      <c r="D9819">
        <v>17</v>
      </c>
      <c r="E9819">
        <v>5677217.1020507813</v>
      </c>
      <c r="F9819">
        <v>5677398.681640625</v>
      </c>
      <c r="G9819">
        <v>5677307.8918457031</v>
      </c>
      <c r="H9819">
        <v>5643452.9493849305</v>
      </c>
      <c r="I9819">
        <v>1.3034789570199638E-7</v>
      </c>
      <c r="J9819">
        <v>9.6416011377689995E-6</v>
      </c>
      <c r="K9819">
        <v>2.2645134005799026</v>
      </c>
      <c r="L9819">
        <v>-0.59632035298628616</v>
      </c>
      <c r="M9819">
        <v>0</v>
      </c>
      <c r="N9819" t="s">
        <v>466</v>
      </c>
      <c r="O9819" t="s">
        <v>467</v>
      </c>
    </row>
    <row r="9820" spans="1:15" x14ac:dyDescent="0.15">
      <c r="A9820">
        <v>494</v>
      </c>
      <c r="B9820" t="s">
        <v>257</v>
      </c>
      <c r="C9820" t="s">
        <v>461</v>
      </c>
      <c r="D9820">
        <v>0</v>
      </c>
      <c r="E9820">
        <v>100000</v>
      </c>
      <c r="F9820">
        <v>12000000</v>
      </c>
      <c r="G9820">
        <v>100000</v>
      </c>
      <c r="H9820">
        <v>2331.9512408498322</v>
      </c>
      <c r="I9820">
        <v>-3.1897050317654282E-5</v>
      </c>
      <c r="J9820">
        <v>-2.5092936827434441E-5</v>
      </c>
      <c r="K9820">
        <v>7.7002585942554877E-4</v>
      </c>
      <c r="L9820">
        <v>-97.668048759150167</v>
      </c>
      <c r="M9820">
        <v>0</v>
      </c>
      <c r="O9820" t="s">
        <v>462</v>
      </c>
    </row>
    <row r="9821" spans="1:15" x14ac:dyDescent="0.15">
      <c r="A9821">
        <v>494</v>
      </c>
      <c r="B9821" t="s">
        <v>257</v>
      </c>
      <c r="C9821" t="s">
        <v>461</v>
      </c>
      <c r="D9821">
        <v>0</v>
      </c>
      <c r="E9821">
        <v>100000</v>
      </c>
      <c r="F9821">
        <v>12000000</v>
      </c>
      <c r="G9821">
        <v>12000000</v>
      </c>
      <c r="H9821">
        <v>7.8094430474716877E+18</v>
      </c>
      <c r="I9821">
        <v>536.8709151958866</v>
      </c>
      <c r="J9821">
        <v>536.87092200000006</v>
      </c>
      <c r="K9821">
        <v>2578730201954.2979</v>
      </c>
      <c r="L9821">
        <v>65078692062164.063</v>
      </c>
      <c r="M9821">
        <v>5</v>
      </c>
      <c r="O9821" t="s">
        <v>463</v>
      </c>
    </row>
    <row r="9822" spans="1:15" x14ac:dyDescent="0.15">
      <c r="A9822">
        <v>494</v>
      </c>
      <c r="B9822" t="s">
        <v>257</v>
      </c>
      <c r="C9822" t="s">
        <v>464</v>
      </c>
      <c r="D9822">
        <v>1</v>
      </c>
      <c r="E9822">
        <v>100000</v>
      </c>
      <c r="F9822">
        <v>12000000</v>
      </c>
      <c r="G9822">
        <v>6050000</v>
      </c>
      <c r="H9822">
        <v>-223301.63855045836</v>
      </c>
      <c r="I9822">
        <v>-6.8428065226243892E-6</v>
      </c>
      <c r="J9822">
        <v>-3.8693032404550636E-8</v>
      </c>
      <c r="K9822">
        <v>-7.3735691005823514E-2</v>
      </c>
      <c r="L9822">
        <v>-103.69093617438774</v>
      </c>
      <c r="M9822">
        <v>0</v>
      </c>
    </row>
    <row r="9823" spans="1:15" x14ac:dyDescent="0.15">
      <c r="A9823">
        <v>494</v>
      </c>
      <c r="B9823" t="s">
        <v>257</v>
      </c>
      <c r="C9823" t="s">
        <v>464</v>
      </c>
      <c r="D9823">
        <v>2</v>
      </c>
      <c r="E9823">
        <v>6050000</v>
      </c>
      <c r="F9823">
        <v>12000000</v>
      </c>
      <c r="G9823">
        <v>9025000</v>
      </c>
      <c r="H9823">
        <v>6.0694745062787597E+17</v>
      </c>
      <c r="I9823">
        <v>56.51471130437708</v>
      </c>
      <c r="J9823">
        <v>56.51471810849057</v>
      </c>
      <c r="K9823">
        <v>200418097989.71365</v>
      </c>
      <c r="L9823">
        <v>6725179508242.1162</v>
      </c>
      <c r="M9823">
        <v>0</v>
      </c>
    </row>
    <row r="9824" spans="1:15" x14ac:dyDescent="0.15">
      <c r="A9824">
        <v>494</v>
      </c>
      <c r="B9824" t="s">
        <v>257</v>
      </c>
      <c r="C9824" t="s">
        <v>464</v>
      </c>
      <c r="D9824">
        <v>3</v>
      </c>
      <c r="E9824">
        <v>6050000</v>
      </c>
      <c r="F9824">
        <v>9025000</v>
      </c>
      <c r="G9824">
        <v>7537500</v>
      </c>
      <c r="H9824">
        <v>357988344804.80359</v>
      </c>
      <c r="I9824">
        <v>3.8949221388739588E-4</v>
      </c>
      <c r="J9824">
        <v>3.9629632737761571E-4</v>
      </c>
      <c r="K9824">
        <v>118210.14009374818</v>
      </c>
      <c r="L9824">
        <v>4749330.7768464824</v>
      </c>
      <c r="M9824">
        <v>0</v>
      </c>
    </row>
    <row r="9825" spans="1:15" x14ac:dyDescent="0.15">
      <c r="A9825">
        <v>494</v>
      </c>
      <c r="B9825" t="s">
        <v>257</v>
      </c>
      <c r="C9825" t="s">
        <v>464</v>
      </c>
      <c r="D9825">
        <v>4</v>
      </c>
      <c r="E9825">
        <v>6050000</v>
      </c>
      <c r="F9825">
        <v>7537500</v>
      </c>
      <c r="G9825">
        <v>6793750</v>
      </c>
      <c r="H9825">
        <v>-14797729.264577908</v>
      </c>
      <c r="I9825">
        <v>-2.4398366652497369E-6</v>
      </c>
      <c r="J9825">
        <v>4.3642768249701014E-6</v>
      </c>
      <c r="K9825">
        <v>-4.8863089394401982</v>
      </c>
      <c r="L9825">
        <v>-317.81386222009803</v>
      </c>
      <c r="M9825">
        <v>0</v>
      </c>
    </row>
    <row r="9826" spans="1:15" x14ac:dyDescent="0.15">
      <c r="A9826">
        <v>494</v>
      </c>
      <c r="B9826" t="s">
        <v>257</v>
      </c>
      <c r="C9826" t="s">
        <v>464</v>
      </c>
      <c r="D9826">
        <v>5</v>
      </c>
      <c r="E9826">
        <v>6793750</v>
      </c>
      <c r="F9826">
        <v>7537500</v>
      </c>
      <c r="G9826">
        <v>7165625</v>
      </c>
      <c r="H9826">
        <v>4772726359.6582012</v>
      </c>
      <c r="I9826">
        <v>1.6210113634143384E-5</v>
      </c>
      <c r="J9826">
        <v>2.3014227124363222E-5</v>
      </c>
      <c r="K9826">
        <v>1575.986089468772</v>
      </c>
      <c r="L9826">
        <v>66505.862847388766</v>
      </c>
      <c r="M9826">
        <v>0</v>
      </c>
    </row>
    <row r="9827" spans="1:15" x14ac:dyDescent="0.15">
      <c r="A9827">
        <v>494</v>
      </c>
      <c r="B9827" t="s">
        <v>257</v>
      </c>
      <c r="C9827" t="s">
        <v>464</v>
      </c>
      <c r="D9827">
        <v>6</v>
      </c>
      <c r="E9827">
        <v>6793750</v>
      </c>
      <c r="F9827">
        <v>7165625</v>
      </c>
      <c r="G9827">
        <v>6979687.5</v>
      </c>
      <c r="H9827">
        <v>106384156.96102089</v>
      </c>
      <c r="I9827">
        <v>1.2958392928680412E-6</v>
      </c>
      <c r="J9827">
        <v>8.0999527830878795E-6</v>
      </c>
      <c r="K9827">
        <v>35.128758465515361</v>
      </c>
      <c r="L9827">
        <v>1424.196562683084</v>
      </c>
      <c r="M9827">
        <v>0</v>
      </c>
    </row>
    <row r="9828" spans="1:15" x14ac:dyDescent="0.15">
      <c r="A9828">
        <v>494</v>
      </c>
      <c r="B9828" t="s">
        <v>257</v>
      </c>
      <c r="C9828" t="s">
        <v>464</v>
      </c>
      <c r="D9828">
        <v>7</v>
      </c>
      <c r="E9828">
        <v>6793750</v>
      </c>
      <c r="F9828">
        <v>6979687.5</v>
      </c>
      <c r="G9828">
        <v>6886718.75</v>
      </c>
      <c r="H9828">
        <v>-28023113.478750512</v>
      </c>
      <c r="I9828">
        <v>-8.9844338546064604E-7</v>
      </c>
      <c r="J9828">
        <v>5.9056701047591923E-6</v>
      </c>
      <c r="K9828">
        <v>-9.2534190519312443</v>
      </c>
      <c r="L9828">
        <v>-506.91531767215719</v>
      </c>
      <c r="M9828">
        <v>0</v>
      </c>
    </row>
    <row r="9829" spans="1:15" x14ac:dyDescent="0.15">
      <c r="A9829">
        <v>494</v>
      </c>
      <c r="B9829" t="s">
        <v>257</v>
      </c>
      <c r="C9829" t="s">
        <v>464</v>
      </c>
      <c r="D9829">
        <v>8</v>
      </c>
      <c r="E9829">
        <v>6886718.75</v>
      </c>
      <c r="F9829">
        <v>6979687.5</v>
      </c>
      <c r="G9829">
        <v>6933203.125</v>
      </c>
      <c r="H9829">
        <v>5503305.4877019199</v>
      </c>
      <c r="I9829">
        <v>1.0194035899926584E-7</v>
      </c>
      <c r="J9829">
        <v>6.9060538492191042E-6</v>
      </c>
      <c r="K9829">
        <v>1.8172281922604312</v>
      </c>
      <c r="L9829">
        <v>-20.62391093291501</v>
      </c>
      <c r="M9829">
        <v>0</v>
      </c>
    </row>
    <row r="9830" spans="1:15" x14ac:dyDescent="0.15">
      <c r="A9830">
        <v>494</v>
      </c>
      <c r="B9830" t="s">
        <v>257</v>
      </c>
      <c r="C9830" t="s">
        <v>464</v>
      </c>
      <c r="D9830">
        <v>9</v>
      </c>
      <c r="E9830">
        <v>6933203.125</v>
      </c>
      <c r="F9830">
        <v>6979687.5</v>
      </c>
      <c r="G9830">
        <v>6956445.3125</v>
      </c>
      <c r="H9830">
        <v>45324056.086255983</v>
      </c>
      <c r="I9830">
        <v>6.7250242940001993E-7</v>
      </c>
      <c r="J9830">
        <v>7.4766159196198582E-6</v>
      </c>
      <c r="K9830">
        <v>14.966305739631242</v>
      </c>
      <c r="L9830">
        <v>551.540464277257</v>
      </c>
      <c r="M9830">
        <v>0</v>
      </c>
    </row>
    <row r="9831" spans="1:15" x14ac:dyDescent="0.15">
      <c r="A9831">
        <v>494</v>
      </c>
      <c r="B9831" t="s">
        <v>257</v>
      </c>
      <c r="C9831" t="s">
        <v>464</v>
      </c>
      <c r="D9831">
        <v>10</v>
      </c>
      <c r="E9831">
        <v>6933203.125</v>
      </c>
      <c r="F9831">
        <v>6956445.3125</v>
      </c>
      <c r="G9831">
        <v>6944824.21875</v>
      </c>
      <c r="H9831">
        <v>23056278.814062163</v>
      </c>
      <c r="I9831">
        <v>3.8091987443874604E-7</v>
      </c>
      <c r="J9831">
        <v>7.1850333646585844E-6</v>
      </c>
      <c r="K9831">
        <v>7.6133371049744722</v>
      </c>
      <c r="L9831">
        <v>231.99225909582586</v>
      </c>
      <c r="M9831">
        <v>0</v>
      </c>
    </row>
    <row r="9832" spans="1:15" x14ac:dyDescent="0.15">
      <c r="A9832">
        <v>494</v>
      </c>
      <c r="B9832" t="s">
        <v>257</v>
      </c>
      <c r="C9832" t="s">
        <v>464</v>
      </c>
      <c r="D9832">
        <v>11</v>
      </c>
      <c r="E9832">
        <v>6933203.125</v>
      </c>
      <c r="F9832">
        <v>6944824.21875</v>
      </c>
      <c r="G9832">
        <v>6939013.671875</v>
      </c>
      <c r="H9832">
        <v>13725286.040341796</v>
      </c>
      <c r="I9832">
        <v>2.3988692974128633E-7</v>
      </c>
      <c r="J9832">
        <v>7.0440004199611246E-6</v>
      </c>
      <c r="K9832">
        <v>4.5321810310339448</v>
      </c>
      <c r="L9832">
        <v>97.798803826726981</v>
      </c>
      <c r="M9832">
        <v>0</v>
      </c>
    </row>
    <row r="9833" spans="1:15" x14ac:dyDescent="0.15">
      <c r="A9833">
        <v>494</v>
      </c>
      <c r="B9833" t="s">
        <v>257</v>
      </c>
      <c r="C9833" t="s">
        <v>464</v>
      </c>
      <c r="D9833">
        <v>12</v>
      </c>
      <c r="E9833">
        <v>6933203.125</v>
      </c>
      <c r="F9833">
        <v>6939013.671875</v>
      </c>
      <c r="G9833">
        <v>6936108.3984375</v>
      </c>
      <c r="H9833">
        <v>9479921.9005711488</v>
      </c>
      <c r="I9833">
        <v>1.7053198889144192E-7</v>
      </c>
      <c r="J9833">
        <v>6.9746454791112802E-6</v>
      </c>
      <c r="K9833">
        <v>3.130333465340434</v>
      </c>
      <c r="L9833">
        <v>36.674938683292417</v>
      </c>
      <c r="M9833">
        <v>0</v>
      </c>
    </row>
    <row r="9834" spans="1:15" x14ac:dyDescent="0.15">
      <c r="A9834">
        <v>494</v>
      </c>
      <c r="B9834" t="s">
        <v>257</v>
      </c>
      <c r="C9834" t="s">
        <v>464</v>
      </c>
      <c r="D9834">
        <v>13</v>
      </c>
      <c r="E9834">
        <v>6933203.125</v>
      </c>
      <c r="F9834">
        <v>6936108.3984375</v>
      </c>
      <c r="G9834">
        <v>6934655.76171875</v>
      </c>
      <c r="H9834">
        <v>7458557.6396596795</v>
      </c>
      <c r="I9834">
        <v>1.361414965632312E-7</v>
      </c>
      <c r="J9834">
        <v>6.9402549867830695E-6</v>
      </c>
      <c r="K9834">
        <v>2.4628654990491632</v>
      </c>
      <c r="L9834">
        <v>7.5548361150529662</v>
      </c>
      <c r="M9834">
        <v>0</v>
      </c>
    </row>
    <row r="9835" spans="1:15" x14ac:dyDescent="0.15">
      <c r="A9835">
        <v>494</v>
      </c>
      <c r="B9835" t="s">
        <v>257</v>
      </c>
      <c r="C9835" t="s">
        <v>464</v>
      </c>
      <c r="D9835">
        <v>14</v>
      </c>
      <c r="E9835">
        <v>6933203.125</v>
      </c>
      <c r="F9835">
        <v>6934655.76171875</v>
      </c>
      <c r="G9835">
        <v>6933929.443359375</v>
      </c>
      <c r="H9835">
        <v>6472711.1011851588</v>
      </c>
      <c r="I9835">
        <v>1.1901694744208831E-7</v>
      </c>
      <c r="J9835">
        <v>6.9231304376619266E-6</v>
      </c>
      <c r="K9835">
        <v>2.137332394088574</v>
      </c>
      <c r="L9835">
        <v>-6.6516157388351429</v>
      </c>
      <c r="M9835">
        <v>0</v>
      </c>
    </row>
    <row r="9836" spans="1:15" x14ac:dyDescent="0.15">
      <c r="A9836">
        <v>494</v>
      </c>
      <c r="B9836" t="s">
        <v>257</v>
      </c>
      <c r="C9836" t="s">
        <v>464</v>
      </c>
      <c r="D9836">
        <v>15</v>
      </c>
      <c r="E9836">
        <v>6933929.443359375</v>
      </c>
      <c r="F9836">
        <v>6934655.76171875</v>
      </c>
      <c r="G9836">
        <v>6934292.6025390625</v>
      </c>
      <c r="H9836">
        <v>6963564.9397398969</v>
      </c>
      <c r="I9836">
        <v>1.2757311300234844E-7</v>
      </c>
      <c r="J9836">
        <v>6.9316866032221868E-6</v>
      </c>
      <c r="K9836">
        <v>2.2994156067494433</v>
      </c>
      <c r="L9836">
        <v>0.42213876567764169</v>
      </c>
      <c r="M9836">
        <v>0</v>
      </c>
    </row>
    <row r="9837" spans="1:15" x14ac:dyDescent="0.15">
      <c r="A9837">
        <v>494</v>
      </c>
      <c r="B9837" t="s">
        <v>257</v>
      </c>
      <c r="C9837" t="s">
        <v>465</v>
      </c>
      <c r="D9837">
        <v>15</v>
      </c>
      <c r="E9837">
        <v>6933929.443359375</v>
      </c>
      <c r="F9837">
        <v>6934655.76171875</v>
      </c>
      <c r="G9837">
        <v>6934292.6025390625</v>
      </c>
      <c r="H9837">
        <v>6963564.9397398969</v>
      </c>
      <c r="I9837">
        <v>1.2757311300234844E-7</v>
      </c>
      <c r="J9837">
        <v>6.9316866032221868E-6</v>
      </c>
      <c r="K9837">
        <v>2.2994156067494433</v>
      </c>
      <c r="L9837">
        <v>0.42213876567764169</v>
      </c>
      <c r="M9837">
        <v>0</v>
      </c>
      <c r="N9837" t="s">
        <v>466</v>
      </c>
      <c r="O9837" t="s">
        <v>467</v>
      </c>
    </row>
    <row r="9838" spans="1:15" x14ac:dyDescent="0.15">
      <c r="A9838">
        <v>495</v>
      </c>
      <c r="B9838" t="s">
        <v>258</v>
      </c>
      <c r="C9838" t="s">
        <v>461</v>
      </c>
      <c r="D9838">
        <v>0</v>
      </c>
      <c r="E9838">
        <v>100000</v>
      </c>
      <c r="F9838">
        <v>12000000</v>
      </c>
      <c r="G9838">
        <v>100000</v>
      </c>
      <c r="H9838">
        <v>2287.4128942731618</v>
      </c>
      <c r="I9838">
        <v>-3.1264978642207925E-5</v>
      </c>
      <c r="J9838">
        <v>-2.4699939869710768E-5</v>
      </c>
      <c r="K9838">
        <v>7.5531900020854592E-4</v>
      </c>
      <c r="L9838">
        <v>-97.71258710572684</v>
      </c>
      <c r="M9838">
        <v>0</v>
      </c>
      <c r="O9838" t="s">
        <v>462</v>
      </c>
    </row>
    <row r="9839" spans="1:15" x14ac:dyDescent="0.15">
      <c r="A9839">
        <v>495</v>
      </c>
      <c r="B9839" t="s">
        <v>258</v>
      </c>
      <c r="C9839" t="s">
        <v>461</v>
      </c>
      <c r="D9839">
        <v>0</v>
      </c>
      <c r="E9839">
        <v>100000</v>
      </c>
      <c r="F9839">
        <v>12000000</v>
      </c>
      <c r="G9839">
        <v>12000000</v>
      </c>
      <c r="H9839">
        <v>8.2578113562638694E+18</v>
      </c>
      <c r="I9839">
        <v>536.87091543496126</v>
      </c>
      <c r="J9839">
        <v>536.87092200000006</v>
      </c>
      <c r="K9839">
        <v>2726784409207.3872</v>
      </c>
      <c r="L9839">
        <v>68815094635432.242</v>
      </c>
      <c r="M9839">
        <v>5</v>
      </c>
      <c r="O9839" t="s">
        <v>463</v>
      </c>
    </row>
    <row r="9840" spans="1:15" x14ac:dyDescent="0.15">
      <c r="A9840">
        <v>495</v>
      </c>
      <c r="B9840" t="s">
        <v>258</v>
      </c>
      <c r="C9840" t="s">
        <v>464</v>
      </c>
      <c r="D9840">
        <v>1</v>
      </c>
      <c r="E9840">
        <v>100000</v>
      </c>
      <c r="F9840">
        <v>12000000</v>
      </c>
      <c r="G9840">
        <v>6050000</v>
      </c>
      <c r="H9840">
        <v>-158785.83558377382</v>
      </c>
      <c r="I9840">
        <v>-7.213813292780096E-6</v>
      </c>
      <c r="J9840">
        <v>-6.4877452028294039E-7</v>
      </c>
      <c r="K9840">
        <v>-5.2432142391382421E-2</v>
      </c>
      <c r="L9840">
        <v>-102.62455926584749</v>
      </c>
      <c r="M9840">
        <v>0</v>
      </c>
    </row>
    <row r="9841" spans="1:13" x14ac:dyDescent="0.15">
      <c r="A9841">
        <v>495</v>
      </c>
      <c r="B9841" t="s">
        <v>258</v>
      </c>
      <c r="C9841" t="s">
        <v>464</v>
      </c>
      <c r="D9841">
        <v>2</v>
      </c>
      <c r="E9841">
        <v>6050000</v>
      </c>
      <c r="F9841">
        <v>12000000</v>
      </c>
      <c r="G9841">
        <v>9025000</v>
      </c>
      <c r="H9841">
        <v>8.457504316124784E+16</v>
      </c>
      <c r="I9841">
        <v>9.6676851400073787</v>
      </c>
      <c r="J9841">
        <v>9.6676917050461508</v>
      </c>
      <c r="K9841">
        <v>27927243569.835224</v>
      </c>
      <c r="L9841">
        <v>937119591714.38049</v>
      </c>
      <c r="M9841">
        <v>0</v>
      </c>
    </row>
    <row r="9842" spans="1:13" x14ac:dyDescent="0.15">
      <c r="A9842">
        <v>495</v>
      </c>
      <c r="B9842" t="s">
        <v>258</v>
      </c>
      <c r="C9842" t="s">
        <v>464</v>
      </c>
      <c r="D9842">
        <v>3</v>
      </c>
      <c r="E9842">
        <v>6050000</v>
      </c>
      <c r="F9842">
        <v>9025000</v>
      </c>
      <c r="G9842">
        <v>7537500</v>
      </c>
      <c r="H9842">
        <v>55675562725.320877</v>
      </c>
      <c r="I9842">
        <v>9.2666675136970632E-5</v>
      </c>
      <c r="J9842">
        <v>9.9231713909467783E-5</v>
      </c>
      <c r="K9842">
        <v>18384.442301178889</v>
      </c>
      <c r="L9842">
        <v>738547.59834588226</v>
      </c>
      <c r="M9842">
        <v>0</v>
      </c>
    </row>
    <row r="9843" spans="1:13" x14ac:dyDescent="0.15">
      <c r="A9843">
        <v>495</v>
      </c>
      <c r="B9843" t="s">
        <v>258</v>
      </c>
      <c r="C9843" t="s">
        <v>464</v>
      </c>
      <c r="D9843">
        <v>4</v>
      </c>
      <c r="E9843">
        <v>6050000</v>
      </c>
      <c r="F9843">
        <v>7537500</v>
      </c>
      <c r="G9843">
        <v>6793750</v>
      </c>
      <c r="H9843">
        <v>-2452395.5259274426</v>
      </c>
      <c r="I9843">
        <v>-3.9181792624145527E-6</v>
      </c>
      <c r="J9843">
        <v>2.6468595100826021E-6</v>
      </c>
      <c r="K9843">
        <v>-0.80979736600987329</v>
      </c>
      <c r="L9843">
        <v>-136.09781822892279</v>
      </c>
      <c r="M9843">
        <v>0</v>
      </c>
    </row>
    <row r="9844" spans="1:13" x14ac:dyDescent="0.15">
      <c r="A9844">
        <v>495</v>
      </c>
      <c r="B9844" t="s">
        <v>258</v>
      </c>
      <c r="C9844" t="s">
        <v>464</v>
      </c>
      <c r="D9844">
        <v>5</v>
      </c>
      <c r="E9844">
        <v>6793750</v>
      </c>
      <c r="F9844">
        <v>7537500</v>
      </c>
      <c r="G9844">
        <v>7165625</v>
      </c>
      <c r="H9844">
        <v>184554776.10124055</v>
      </c>
      <c r="I9844">
        <v>1.8550741398156577E-6</v>
      </c>
      <c r="J9844">
        <v>8.420112912312813E-6</v>
      </c>
      <c r="K9844">
        <v>60.941218490768129</v>
      </c>
      <c r="L9844">
        <v>2475.557276598211</v>
      </c>
      <c r="M9844">
        <v>0</v>
      </c>
    </row>
    <row r="9845" spans="1:13" x14ac:dyDescent="0.15">
      <c r="A9845">
        <v>495</v>
      </c>
      <c r="B9845" t="s">
        <v>258</v>
      </c>
      <c r="C9845" t="s">
        <v>464</v>
      </c>
      <c r="D9845">
        <v>6</v>
      </c>
      <c r="E9845">
        <v>6793750</v>
      </c>
      <c r="F9845">
        <v>7165625</v>
      </c>
      <c r="G9845">
        <v>6979687.5</v>
      </c>
      <c r="H9845">
        <v>-19785015.410825938</v>
      </c>
      <c r="I9845">
        <v>-1.9884762851888044E-6</v>
      </c>
      <c r="J9845">
        <v>4.5765624873083508E-6</v>
      </c>
      <c r="K9845">
        <v>-6.5331441020683148</v>
      </c>
      <c r="L9845">
        <v>-383.46563382423551</v>
      </c>
      <c r="M9845">
        <v>0</v>
      </c>
    </row>
    <row r="9846" spans="1:13" x14ac:dyDescent="0.15">
      <c r="A9846">
        <v>495</v>
      </c>
      <c r="B9846" t="s">
        <v>258</v>
      </c>
      <c r="C9846" t="s">
        <v>464</v>
      </c>
      <c r="D9846">
        <v>7</v>
      </c>
      <c r="E9846">
        <v>6979687.5</v>
      </c>
      <c r="F9846">
        <v>7165625</v>
      </c>
      <c r="G9846">
        <v>7072656.25</v>
      </c>
      <c r="H9846">
        <v>-16982271.587021213</v>
      </c>
      <c r="I9846">
        <v>-3.9535809617527408E-7</v>
      </c>
      <c r="J9846">
        <v>6.1696806763218812E-6</v>
      </c>
      <c r="K9846">
        <v>-5.6076593904375622</v>
      </c>
      <c r="L9846">
        <v>-340.11164952377283</v>
      </c>
      <c r="M9846">
        <v>0</v>
      </c>
    </row>
    <row r="9847" spans="1:13" x14ac:dyDescent="0.15">
      <c r="A9847">
        <v>495</v>
      </c>
      <c r="B9847" t="s">
        <v>258</v>
      </c>
      <c r="C9847" t="s">
        <v>464</v>
      </c>
      <c r="D9847">
        <v>8</v>
      </c>
      <c r="E9847">
        <v>7072656.25</v>
      </c>
      <c r="F9847">
        <v>7165625</v>
      </c>
      <c r="G9847">
        <v>7119140.625</v>
      </c>
      <c r="H9847">
        <v>43426164.080742806</v>
      </c>
      <c r="I9847">
        <v>6.3279005085039081E-7</v>
      </c>
      <c r="J9847">
        <v>7.1978288233475461E-6</v>
      </c>
      <c r="K9847">
        <v>14.339609135927994</v>
      </c>
      <c r="L9847">
        <v>509.9916600642062</v>
      </c>
      <c r="M9847">
        <v>0</v>
      </c>
    </row>
    <row r="9848" spans="1:13" x14ac:dyDescent="0.15">
      <c r="A9848">
        <v>495</v>
      </c>
      <c r="B9848" t="s">
        <v>258</v>
      </c>
      <c r="C9848" t="s">
        <v>464</v>
      </c>
      <c r="D9848">
        <v>9</v>
      </c>
      <c r="E9848">
        <v>7072656.25</v>
      </c>
      <c r="F9848">
        <v>7119140.625</v>
      </c>
      <c r="G9848">
        <v>7095898.4375</v>
      </c>
      <c r="H9848">
        <v>5320985.6861757198</v>
      </c>
      <c r="I9848">
        <v>9.6522058840334632E-8</v>
      </c>
      <c r="J9848">
        <v>6.6615608313374899E-6</v>
      </c>
      <c r="K9848">
        <v>1.7570249772869717</v>
      </c>
      <c r="L9848">
        <v>-25.013220904407572</v>
      </c>
      <c r="M9848">
        <v>0</v>
      </c>
    </row>
    <row r="9849" spans="1:13" x14ac:dyDescent="0.15">
      <c r="A9849">
        <v>495</v>
      </c>
      <c r="B9849" t="s">
        <v>258</v>
      </c>
      <c r="C9849" t="s">
        <v>464</v>
      </c>
      <c r="D9849">
        <v>10</v>
      </c>
      <c r="E9849">
        <v>7095898.4375</v>
      </c>
      <c r="F9849">
        <v>7119140.625</v>
      </c>
      <c r="G9849">
        <v>7107519.53125</v>
      </c>
      <c r="H9849">
        <v>22146303.354205575</v>
      </c>
      <c r="I9849">
        <v>3.5885789529680152E-7</v>
      </c>
      <c r="J9849">
        <v>6.9238966677939568E-6</v>
      </c>
      <c r="K9849">
        <v>7.3128571364152366</v>
      </c>
      <c r="L9849">
        <v>211.58976428884611</v>
      </c>
      <c r="M9849">
        <v>0</v>
      </c>
    </row>
    <row r="9850" spans="1:13" x14ac:dyDescent="0.15">
      <c r="A9850">
        <v>495</v>
      </c>
      <c r="B9850" t="s">
        <v>258</v>
      </c>
      <c r="C9850" t="s">
        <v>464</v>
      </c>
      <c r="D9850">
        <v>11</v>
      </c>
      <c r="E9850">
        <v>7095898.4375</v>
      </c>
      <c r="F9850">
        <v>7107519.53125</v>
      </c>
      <c r="G9850">
        <v>7101708.984375</v>
      </c>
      <c r="H9850">
        <v>13209557.931271022</v>
      </c>
      <c r="I9850">
        <v>2.2627209500494578E-7</v>
      </c>
      <c r="J9850">
        <v>6.791310867502101E-6</v>
      </c>
      <c r="K9850">
        <v>4.3618841682777525</v>
      </c>
      <c r="L9850">
        <v>86.005339846146285</v>
      </c>
      <c r="M9850">
        <v>0</v>
      </c>
    </row>
    <row r="9851" spans="1:13" x14ac:dyDescent="0.15">
      <c r="A9851">
        <v>495</v>
      </c>
      <c r="B9851" t="s">
        <v>258</v>
      </c>
      <c r="C9851" t="s">
        <v>464</v>
      </c>
      <c r="D9851">
        <v>12</v>
      </c>
      <c r="E9851">
        <v>7095898.4375</v>
      </c>
      <c r="F9851">
        <v>7101708.984375</v>
      </c>
      <c r="G9851">
        <v>7098803.7109375</v>
      </c>
      <c r="H9851">
        <v>9138224.0860463046</v>
      </c>
      <c r="I9851">
        <v>1.6104641893438773E-7</v>
      </c>
      <c r="J9851">
        <v>6.726085191431543E-6</v>
      </c>
      <c r="K9851">
        <v>3.0175025670419613</v>
      </c>
      <c r="L9851">
        <v>28.729071237264421</v>
      </c>
      <c r="M9851">
        <v>0</v>
      </c>
    </row>
    <row r="9852" spans="1:13" x14ac:dyDescent="0.15">
      <c r="A9852">
        <v>495</v>
      </c>
      <c r="B9852" t="s">
        <v>258</v>
      </c>
      <c r="C9852" t="s">
        <v>464</v>
      </c>
      <c r="D9852">
        <v>13</v>
      </c>
      <c r="E9852">
        <v>7095898.4375</v>
      </c>
      <c r="F9852">
        <v>7098803.7109375</v>
      </c>
      <c r="G9852">
        <v>7097351.07421875</v>
      </c>
      <c r="H9852">
        <v>7198333.1536043128</v>
      </c>
      <c r="I9852">
        <v>1.2869705176716931E-7</v>
      </c>
      <c r="J9852">
        <v>6.6937358242643246E-6</v>
      </c>
      <c r="K9852">
        <v>2.3769376374334414</v>
      </c>
      <c r="L9852">
        <v>1.4228136431404943</v>
      </c>
      <c r="M9852">
        <v>0</v>
      </c>
    </row>
    <row r="9853" spans="1:13" x14ac:dyDescent="0.15">
      <c r="A9853">
        <v>495</v>
      </c>
      <c r="B9853" t="s">
        <v>258</v>
      </c>
      <c r="C9853" t="s">
        <v>464</v>
      </c>
      <c r="D9853">
        <v>14</v>
      </c>
      <c r="E9853">
        <v>7095898.4375</v>
      </c>
      <c r="F9853">
        <v>7097351.07421875</v>
      </c>
      <c r="G9853">
        <v>7096624.755859375</v>
      </c>
      <c r="H9853">
        <v>6251882.8928711526</v>
      </c>
      <c r="I9853">
        <v>1.1258748388508167E-7</v>
      </c>
      <c r="J9853">
        <v>6.6776262563822369E-6</v>
      </c>
      <c r="K9853">
        <v>2.0644134462505273</v>
      </c>
      <c r="L9853">
        <v>-11.903431448742667</v>
      </c>
      <c r="M9853">
        <v>0</v>
      </c>
    </row>
    <row r="9854" spans="1:13" x14ac:dyDescent="0.15">
      <c r="A9854">
        <v>495</v>
      </c>
      <c r="B9854" t="s">
        <v>258</v>
      </c>
      <c r="C9854" t="s">
        <v>464</v>
      </c>
      <c r="D9854">
        <v>15</v>
      </c>
      <c r="E9854">
        <v>7096624.755859375</v>
      </c>
      <c r="F9854">
        <v>7097351.07421875</v>
      </c>
      <c r="G9854">
        <v>7096987.9150390625</v>
      </c>
      <c r="H9854">
        <v>6723151.2625387646</v>
      </c>
      <c r="I9854">
        <v>1.2063665852468095E-7</v>
      </c>
      <c r="J9854">
        <v>6.6856754310218362E-6</v>
      </c>
      <c r="K9854">
        <v>2.2200294064029071</v>
      </c>
      <c r="L9854">
        <v>-5.267539651689547</v>
      </c>
      <c r="M9854">
        <v>0</v>
      </c>
    </row>
    <row r="9855" spans="1:13" x14ac:dyDescent="0.15">
      <c r="A9855">
        <v>495</v>
      </c>
      <c r="B9855" t="s">
        <v>258</v>
      </c>
      <c r="C9855" t="s">
        <v>464</v>
      </c>
      <c r="D9855">
        <v>16</v>
      </c>
      <c r="E9855">
        <v>7096987.9150390625</v>
      </c>
      <c r="F9855">
        <v>7097351.07421875</v>
      </c>
      <c r="G9855">
        <v>7097169.4946289063</v>
      </c>
      <c r="H9855">
        <v>6960244.6342051374</v>
      </c>
      <c r="I9855">
        <v>1.2466532623571704E-7</v>
      </c>
      <c r="J9855">
        <v>6.6897040987328723E-6</v>
      </c>
      <c r="K9855">
        <v>2.2983192197074795</v>
      </c>
      <c r="L9855">
        <v>-1.9292882962340516</v>
      </c>
      <c r="M9855">
        <v>0</v>
      </c>
    </row>
    <row r="9856" spans="1:13" x14ac:dyDescent="0.15">
      <c r="A9856">
        <v>495</v>
      </c>
      <c r="B9856" t="s">
        <v>258</v>
      </c>
      <c r="C9856" t="s">
        <v>464</v>
      </c>
      <c r="D9856">
        <v>17</v>
      </c>
      <c r="E9856">
        <v>7097169.4946289063</v>
      </c>
      <c r="F9856">
        <v>7097351.07421875</v>
      </c>
      <c r="G9856">
        <v>7097260.2844238281</v>
      </c>
      <c r="H9856">
        <v>7079156.9482882526</v>
      </c>
      <c r="I9856">
        <v>1.2668068100059261E-7</v>
      </c>
      <c r="J9856">
        <v>6.6917194534977479E-6</v>
      </c>
      <c r="K9856">
        <v>2.3375848592475079</v>
      </c>
      <c r="L9856">
        <v>-0.25507499246302784</v>
      </c>
      <c r="M9856">
        <v>0</v>
      </c>
    </row>
    <row r="9857" spans="1:15" x14ac:dyDescent="0.15">
      <c r="A9857">
        <v>495</v>
      </c>
      <c r="B9857" t="s">
        <v>258</v>
      </c>
      <c r="C9857" t="s">
        <v>465</v>
      </c>
      <c r="D9857">
        <v>17</v>
      </c>
      <c r="E9857">
        <v>7097169.4946289063</v>
      </c>
      <c r="F9857">
        <v>7097351.07421875</v>
      </c>
      <c r="G9857">
        <v>7097260.2844238281</v>
      </c>
      <c r="H9857">
        <v>7079156.9482882526</v>
      </c>
      <c r="I9857">
        <v>1.2668068100059261E-7</v>
      </c>
      <c r="J9857">
        <v>6.6917194534977479E-6</v>
      </c>
      <c r="K9857">
        <v>2.3375848592475079</v>
      </c>
      <c r="L9857">
        <v>-0.25507499246302784</v>
      </c>
      <c r="M9857">
        <v>0</v>
      </c>
      <c r="N9857" t="s">
        <v>466</v>
      </c>
      <c r="O9857" t="s">
        <v>467</v>
      </c>
    </row>
    <row r="9858" spans="1:15" x14ac:dyDescent="0.15">
      <c r="A9858">
        <v>496</v>
      </c>
      <c r="B9858" t="s">
        <v>259</v>
      </c>
      <c r="C9858" t="s">
        <v>461</v>
      </c>
      <c r="D9858">
        <v>0</v>
      </c>
      <c r="E9858">
        <v>100000</v>
      </c>
      <c r="F9858">
        <v>12000000</v>
      </c>
      <c r="G9858">
        <v>100000</v>
      </c>
      <c r="H9858">
        <v>2070.6488271744415</v>
      </c>
      <c r="I9858">
        <v>-2.6432635769162377E-5</v>
      </c>
      <c r="J9858">
        <v>-2.1410150751398696E-5</v>
      </c>
      <c r="K9858">
        <v>5.5626472589885068E-4</v>
      </c>
      <c r="L9858">
        <v>-97.929351172825562</v>
      </c>
      <c r="M9858">
        <v>0</v>
      </c>
      <c r="O9858" t="s">
        <v>462</v>
      </c>
    </row>
    <row r="9859" spans="1:15" x14ac:dyDescent="0.15">
      <c r="A9859">
        <v>496</v>
      </c>
      <c r="B9859" t="s">
        <v>259</v>
      </c>
      <c r="C9859" t="s">
        <v>461</v>
      </c>
      <c r="D9859">
        <v>0</v>
      </c>
      <c r="E9859">
        <v>100000</v>
      </c>
      <c r="F9859">
        <v>12000000</v>
      </c>
      <c r="G9859">
        <v>12000000</v>
      </c>
      <c r="H9859">
        <v>1.2543436266960755E+19</v>
      </c>
      <c r="I9859">
        <v>536.87091697751509</v>
      </c>
      <c r="J9859">
        <v>536.87092200000006</v>
      </c>
      <c r="K9859">
        <v>3369702793298.8135</v>
      </c>
      <c r="L9859">
        <v>104528635557906.3</v>
      </c>
      <c r="M9859">
        <v>5</v>
      </c>
      <c r="O9859" t="s">
        <v>463</v>
      </c>
    </row>
    <row r="9860" spans="1:15" x14ac:dyDescent="0.15">
      <c r="A9860">
        <v>496</v>
      </c>
      <c r="B9860" t="s">
        <v>259</v>
      </c>
      <c r="C9860" t="s">
        <v>464</v>
      </c>
      <c r="D9860">
        <v>1</v>
      </c>
      <c r="E9860">
        <v>100000</v>
      </c>
      <c r="F9860">
        <v>12000000</v>
      </c>
      <c r="G9860">
        <v>6050000</v>
      </c>
      <c r="H9860">
        <v>-37506.661478342059</v>
      </c>
      <c r="I9860">
        <v>-8.6820899495340434E-6</v>
      </c>
      <c r="J9860">
        <v>-3.6596049317703632E-6</v>
      </c>
      <c r="K9860">
        <v>-1.0075891427278352E-2</v>
      </c>
      <c r="L9860">
        <v>-100.61994481782384</v>
      </c>
      <c r="M9860">
        <v>0</v>
      </c>
    </row>
    <row r="9861" spans="1:15" x14ac:dyDescent="0.15">
      <c r="A9861">
        <v>496</v>
      </c>
      <c r="B9861" t="s">
        <v>259</v>
      </c>
      <c r="C9861" t="s">
        <v>464</v>
      </c>
      <c r="D9861">
        <v>2</v>
      </c>
      <c r="E9861">
        <v>6050000</v>
      </c>
      <c r="F9861">
        <v>12000000</v>
      </c>
      <c r="G9861">
        <v>9025000</v>
      </c>
      <c r="H9861">
        <v>410365333609.85309</v>
      </c>
      <c r="I9861">
        <v>2.9624146291106054E-4</v>
      </c>
      <c r="J9861">
        <v>3.0126394792882421E-4</v>
      </c>
      <c r="K9861">
        <v>110241.65798812424</v>
      </c>
      <c r="L9861">
        <v>4546884.3059263499</v>
      </c>
      <c r="M9861">
        <v>0</v>
      </c>
    </row>
    <row r="9862" spans="1:15" x14ac:dyDescent="0.15">
      <c r="A9862">
        <v>496</v>
      </c>
      <c r="B9862" t="s">
        <v>259</v>
      </c>
      <c r="C9862" t="s">
        <v>464</v>
      </c>
      <c r="D9862">
        <v>3</v>
      </c>
      <c r="E9862">
        <v>6050000</v>
      </c>
      <c r="F9862">
        <v>9025000</v>
      </c>
      <c r="G9862">
        <v>7537500</v>
      </c>
      <c r="H9862">
        <v>-568007.11632764549</v>
      </c>
      <c r="I9862">
        <v>-4.1601038722667737E-6</v>
      </c>
      <c r="J9862">
        <v>8.623811454969069E-7</v>
      </c>
      <c r="K9862">
        <v>-0.1525909747350781</v>
      </c>
      <c r="L9862">
        <v>-107.53574947035018</v>
      </c>
      <c r="M9862">
        <v>0</v>
      </c>
    </row>
    <row r="9863" spans="1:15" x14ac:dyDescent="0.15">
      <c r="A9863">
        <v>496</v>
      </c>
      <c r="B9863" t="s">
        <v>259</v>
      </c>
      <c r="C9863" t="s">
        <v>464</v>
      </c>
      <c r="D9863">
        <v>4</v>
      </c>
      <c r="E9863">
        <v>7537500</v>
      </c>
      <c r="F9863">
        <v>9025000</v>
      </c>
      <c r="G9863">
        <v>8281250</v>
      </c>
      <c r="H9863">
        <v>31062058.928644825</v>
      </c>
      <c r="I9863">
        <v>3.9919150310869774E-7</v>
      </c>
      <c r="J9863">
        <v>5.4216765208723784E-6</v>
      </c>
      <c r="K9863">
        <v>8.3445958914118261</v>
      </c>
      <c r="L9863">
        <v>275.08901347797524</v>
      </c>
      <c r="M9863">
        <v>0</v>
      </c>
    </row>
    <row r="9864" spans="1:15" x14ac:dyDescent="0.15">
      <c r="A9864">
        <v>496</v>
      </c>
      <c r="B9864" t="s">
        <v>259</v>
      </c>
      <c r="C9864" t="s">
        <v>464</v>
      </c>
      <c r="D9864">
        <v>5</v>
      </c>
      <c r="E9864">
        <v>7537500</v>
      </c>
      <c r="F9864">
        <v>8281250</v>
      </c>
      <c r="G9864">
        <v>7909375</v>
      </c>
      <c r="H9864">
        <v>-2755403.863899312</v>
      </c>
      <c r="I9864">
        <v>-2.9107072574996062E-6</v>
      </c>
      <c r="J9864">
        <v>2.1117777602640744E-6</v>
      </c>
      <c r="K9864">
        <v>-0.74021917911793744</v>
      </c>
      <c r="L9864">
        <v>-134.83718832270961</v>
      </c>
      <c r="M9864">
        <v>0</v>
      </c>
    </row>
    <row r="9865" spans="1:15" x14ac:dyDescent="0.15">
      <c r="A9865">
        <v>496</v>
      </c>
      <c r="B9865" t="s">
        <v>259</v>
      </c>
      <c r="C9865" t="s">
        <v>464</v>
      </c>
      <c r="D9865">
        <v>6</v>
      </c>
      <c r="E9865">
        <v>7909375</v>
      </c>
      <c r="F9865">
        <v>8281250</v>
      </c>
      <c r="G9865">
        <v>8095312.5</v>
      </c>
      <c r="H9865">
        <v>-13594162.031322034</v>
      </c>
      <c r="I9865">
        <v>-1.7240033668661946E-6</v>
      </c>
      <c r="J9865">
        <v>3.298481650897486E-6</v>
      </c>
      <c r="K9865">
        <v>-3.6519726169583167</v>
      </c>
      <c r="L9865">
        <v>-267.92634047570164</v>
      </c>
      <c r="M9865">
        <v>0</v>
      </c>
    </row>
    <row r="9866" spans="1:15" x14ac:dyDescent="0.15">
      <c r="A9866">
        <v>496</v>
      </c>
      <c r="B9866" t="s">
        <v>259</v>
      </c>
      <c r="C9866" t="s">
        <v>464</v>
      </c>
      <c r="D9866">
        <v>7</v>
      </c>
      <c r="E9866">
        <v>8095312.5</v>
      </c>
      <c r="F9866">
        <v>8281250</v>
      </c>
      <c r="G9866">
        <v>8188281.25</v>
      </c>
      <c r="H9866">
        <v>-24147266.852533601</v>
      </c>
      <c r="I9866">
        <v>-8.1606035262224297E-7</v>
      </c>
      <c r="J9866">
        <v>4.2064246651414376E-6</v>
      </c>
      <c r="K9866">
        <v>-6.4869873638884332</v>
      </c>
      <c r="L9866">
        <v>-394.90031076465038</v>
      </c>
      <c r="M9866">
        <v>0</v>
      </c>
    </row>
    <row r="9867" spans="1:15" x14ac:dyDescent="0.15">
      <c r="A9867">
        <v>496</v>
      </c>
      <c r="B9867" t="s">
        <v>259</v>
      </c>
      <c r="C9867" t="s">
        <v>464</v>
      </c>
      <c r="D9867">
        <v>8</v>
      </c>
      <c r="E9867">
        <v>8188281.25</v>
      </c>
      <c r="F9867">
        <v>8281250</v>
      </c>
      <c r="G9867">
        <v>8234765.625</v>
      </c>
      <c r="H9867">
        <v>-12878248.172030369</v>
      </c>
      <c r="I9867">
        <v>-2.5269426421207553E-7</v>
      </c>
      <c r="J9867">
        <v>4.7697907535516051E-6</v>
      </c>
      <c r="K9867">
        <v>-3.4596475730012051</v>
      </c>
      <c r="L9867">
        <v>-256.38876391251716</v>
      </c>
      <c r="M9867">
        <v>0</v>
      </c>
    </row>
    <row r="9868" spans="1:15" x14ac:dyDescent="0.15">
      <c r="A9868">
        <v>496</v>
      </c>
      <c r="B9868" t="s">
        <v>259</v>
      </c>
      <c r="C9868" t="s">
        <v>464</v>
      </c>
      <c r="D9868">
        <v>9</v>
      </c>
      <c r="E9868">
        <v>8234765.625</v>
      </c>
      <c r="F9868">
        <v>8281250</v>
      </c>
      <c r="G9868">
        <v>8258007.8125</v>
      </c>
      <c r="H9868">
        <v>3910310.1571371043</v>
      </c>
      <c r="I9868">
        <v>6.1366739123396292E-8</v>
      </c>
      <c r="J9868">
        <v>5.0838517568870769E-6</v>
      </c>
      <c r="K9868">
        <v>1.0504763430637079</v>
      </c>
      <c r="L9868">
        <v>-52.648262802341542</v>
      </c>
      <c r="M9868">
        <v>0</v>
      </c>
    </row>
    <row r="9869" spans="1:15" x14ac:dyDescent="0.15">
      <c r="A9869">
        <v>496</v>
      </c>
      <c r="B9869" t="s">
        <v>259</v>
      </c>
      <c r="C9869" t="s">
        <v>464</v>
      </c>
      <c r="D9869">
        <v>10</v>
      </c>
      <c r="E9869">
        <v>8258007.8125</v>
      </c>
      <c r="F9869">
        <v>8281250</v>
      </c>
      <c r="G9869">
        <v>8269628.90625</v>
      </c>
      <c r="H9869">
        <v>16040006.774805903</v>
      </c>
      <c r="I9869">
        <v>2.2719303233440209E-7</v>
      </c>
      <c r="J9869">
        <v>5.2496780500980827E-6</v>
      </c>
      <c r="K9869">
        <v>4.3090309930431481</v>
      </c>
      <c r="L9869">
        <v>93.962836260805204</v>
      </c>
      <c r="M9869">
        <v>0</v>
      </c>
    </row>
    <row r="9870" spans="1:15" x14ac:dyDescent="0.15">
      <c r="A9870">
        <v>496</v>
      </c>
      <c r="B9870" t="s">
        <v>259</v>
      </c>
      <c r="C9870" t="s">
        <v>464</v>
      </c>
      <c r="D9870">
        <v>11</v>
      </c>
      <c r="E9870">
        <v>8258007.8125</v>
      </c>
      <c r="F9870">
        <v>8269628.90625</v>
      </c>
      <c r="G9870">
        <v>8263818.359375</v>
      </c>
      <c r="H9870">
        <v>9633095.321909992</v>
      </c>
      <c r="I9870">
        <v>1.4352262477247742E-7</v>
      </c>
      <c r="J9870">
        <v>5.166007642536158E-6</v>
      </c>
      <c r="K9870">
        <v>2.5878608958100902</v>
      </c>
      <c r="L9870">
        <v>16.569543315065697</v>
      </c>
      <c r="M9870">
        <v>0</v>
      </c>
    </row>
    <row r="9871" spans="1:15" x14ac:dyDescent="0.15">
      <c r="A9871">
        <v>496</v>
      </c>
      <c r="B9871" t="s">
        <v>259</v>
      </c>
      <c r="C9871" t="s">
        <v>464</v>
      </c>
      <c r="D9871">
        <v>12</v>
      </c>
      <c r="E9871">
        <v>8258007.8125</v>
      </c>
      <c r="F9871">
        <v>8263818.359375</v>
      </c>
      <c r="G9871">
        <v>8260913.0859375</v>
      </c>
      <c r="H9871">
        <v>6688550.9424754223</v>
      </c>
      <c r="I9871">
        <v>1.0225695024795594E-7</v>
      </c>
      <c r="J9871">
        <v>5.1247419680116366E-6</v>
      </c>
      <c r="K9871">
        <v>1.7968304947940592</v>
      </c>
      <c r="L9871">
        <v>-19.033757250620393</v>
      </c>
      <c r="M9871">
        <v>0</v>
      </c>
    </row>
    <row r="9872" spans="1:15" x14ac:dyDescent="0.15">
      <c r="A9872">
        <v>496</v>
      </c>
      <c r="B9872" t="s">
        <v>259</v>
      </c>
      <c r="C9872" t="s">
        <v>464</v>
      </c>
      <c r="D9872">
        <v>13</v>
      </c>
      <c r="E9872">
        <v>8260913.0859375</v>
      </c>
      <c r="F9872">
        <v>8263818.359375</v>
      </c>
      <c r="G9872">
        <v>8262365.72265625</v>
      </c>
      <c r="H9872">
        <v>8139751.6580501245</v>
      </c>
      <c r="I9872">
        <v>1.2284279209655341E-7</v>
      </c>
      <c r="J9872">
        <v>5.145327809860234E-6</v>
      </c>
      <c r="K9872">
        <v>2.1866849972472515</v>
      </c>
      <c r="L9872">
        <v>-1.4840067448225536</v>
      </c>
      <c r="M9872">
        <v>0</v>
      </c>
    </row>
    <row r="9873" spans="1:15" x14ac:dyDescent="0.15">
      <c r="A9873">
        <v>496</v>
      </c>
      <c r="B9873" t="s">
        <v>259</v>
      </c>
      <c r="C9873" t="s">
        <v>464</v>
      </c>
      <c r="D9873">
        <v>14</v>
      </c>
      <c r="E9873">
        <v>8262365.72265625</v>
      </c>
      <c r="F9873">
        <v>8263818.359375</v>
      </c>
      <c r="G9873">
        <v>8263092.041015625</v>
      </c>
      <c r="H9873">
        <v>8881116.4673117008</v>
      </c>
      <c r="I9873">
        <v>1.3317090171887523E-7</v>
      </c>
      <c r="J9873">
        <v>5.1556559194825558E-6</v>
      </c>
      <c r="K9873">
        <v>2.3858472535423902</v>
      </c>
      <c r="L9873">
        <v>7.4793361035842194</v>
      </c>
      <c r="M9873">
        <v>0</v>
      </c>
    </row>
    <row r="9874" spans="1:15" x14ac:dyDescent="0.15">
      <c r="A9874">
        <v>496</v>
      </c>
      <c r="B9874" t="s">
        <v>259</v>
      </c>
      <c r="C9874" t="s">
        <v>464</v>
      </c>
      <c r="D9874">
        <v>15</v>
      </c>
      <c r="E9874">
        <v>8262365.72265625</v>
      </c>
      <c r="F9874">
        <v>8263092.041015625</v>
      </c>
      <c r="G9874">
        <v>8262728.8818359375</v>
      </c>
      <c r="H9874">
        <v>8509094.1901004277</v>
      </c>
      <c r="I9874">
        <v>1.2800365129400015E-7</v>
      </c>
      <c r="J9874">
        <v>5.1504886690576808E-6</v>
      </c>
      <c r="K9874">
        <v>2.2859061783850034</v>
      </c>
      <c r="L9874">
        <v>2.9816457950844573</v>
      </c>
      <c r="M9874">
        <v>0</v>
      </c>
    </row>
    <row r="9875" spans="1:15" x14ac:dyDescent="0.15">
      <c r="A9875">
        <v>496</v>
      </c>
      <c r="B9875" t="s">
        <v>259</v>
      </c>
      <c r="C9875" t="s">
        <v>464</v>
      </c>
      <c r="D9875">
        <v>16</v>
      </c>
      <c r="E9875">
        <v>8262365.72265625</v>
      </c>
      <c r="F9875">
        <v>8262728.8818359375</v>
      </c>
      <c r="G9875">
        <v>8262547.3022460938</v>
      </c>
      <c r="H9875">
        <v>8324084.1612529093</v>
      </c>
      <c r="I9875">
        <v>1.254223615488763E-7</v>
      </c>
      <c r="J9875">
        <v>5.1479073793125569E-6</v>
      </c>
      <c r="K9875">
        <v>2.2362045816512697</v>
      </c>
      <c r="L9875">
        <v>0.74476861379162562</v>
      </c>
      <c r="M9875">
        <v>0</v>
      </c>
    </row>
    <row r="9876" spans="1:15" x14ac:dyDescent="0.15">
      <c r="A9876">
        <v>496</v>
      </c>
      <c r="B9876" t="s">
        <v>259</v>
      </c>
      <c r="C9876" t="s">
        <v>465</v>
      </c>
      <c r="D9876">
        <v>16</v>
      </c>
      <c r="E9876">
        <v>8262365.72265625</v>
      </c>
      <c r="F9876">
        <v>8262728.8818359375</v>
      </c>
      <c r="G9876">
        <v>8262547.3022460938</v>
      </c>
      <c r="H9876">
        <v>8324084.1612529093</v>
      </c>
      <c r="I9876">
        <v>1.254223615488763E-7</v>
      </c>
      <c r="J9876">
        <v>5.1479073793125569E-6</v>
      </c>
      <c r="K9876">
        <v>2.2362045816512697</v>
      </c>
      <c r="L9876">
        <v>0.74476861379162562</v>
      </c>
      <c r="M9876">
        <v>0</v>
      </c>
      <c r="N9876" t="s">
        <v>466</v>
      </c>
      <c r="O9876" t="s">
        <v>467</v>
      </c>
    </row>
    <row r="9877" spans="1:15" x14ac:dyDescent="0.15">
      <c r="A9877">
        <v>497</v>
      </c>
      <c r="B9877" t="s">
        <v>260</v>
      </c>
      <c r="C9877" t="s">
        <v>461</v>
      </c>
      <c r="D9877">
        <v>0</v>
      </c>
      <c r="E9877">
        <v>100000</v>
      </c>
      <c r="F9877">
        <v>12000000</v>
      </c>
      <c r="G9877">
        <v>100000</v>
      </c>
      <c r="H9877">
        <v>2006.0063915885723</v>
      </c>
      <c r="I9877">
        <v>-2.6420543819184408E-5</v>
      </c>
      <c r="J9877">
        <v>-2.1487808882200173E-5</v>
      </c>
      <c r="K9877">
        <v>5.34370443321357E-4</v>
      </c>
      <c r="L9877">
        <v>-97.993993608411429</v>
      </c>
      <c r="M9877">
        <v>0</v>
      </c>
      <c r="O9877" t="s">
        <v>462</v>
      </c>
    </row>
    <row r="9878" spans="1:15" x14ac:dyDescent="0.15">
      <c r="A9878">
        <v>497</v>
      </c>
      <c r="B9878" t="s">
        <v>260</v>
      </c>
      <c r="C9878" t="s">
        <v>461</v>
      </c>
      <c r="D9878">
        <v>0</v>
      </c>
      <c r="E9878">
        <v>100000</v>
      </c>
      <c r="F9878">
        <v>12000000</v>
      </c>
      <c r="G9878">
        <v>12000000</v>
      </c>
      <c r="H9878">
        <v>1.2901478594707012E+19</v>
      </c>
      <c r="I9878">
        <v>536.87091706726517</v>
      </c>
      <c r="J9878">
        <v>536.87092200000006</v>
      </c>
      <c r="K9878">
        <v>3436763145452.9102</v>
      </c>
      <c r="L9878">
        <v>107512321622458.44</v>
      </c>
      <c r="M9878">
        <v>5</v>
      </c>
      <c r="O9878" t="s">
        <v>463</v>
      </c>
    </row>
    <row r="9879" spans="1:15" x14ac:dyDescent="0.15">
      <c r="A9879">
        <v>497</v>
      </c>
      <c r="B9879" t="s">
        <v>260</v>
      </c>
      <c r="C9879" t="s">
        <v>464</v>
      </c>
      <c r="D9879">
        <v>1</v>
      </c>
      <c r="E9879">
        <v>100000</v>
      </c>
      <c r="F9879">
        <v>12000000</v>
      </c>
      <c r="G9879">
        <v>6050000</v>
      </c>
      <c r="H9879">
        <v>-31841.147888281452</v>
      </c>
      <c r="I9879">
        <v>-9.0236702141451512E-6</v>
      </c>
      <c r="J9879">
        <v>-4.0909352771609177E-6</v>
      </c>
      <c r="K9879">
        <v>-8.4820110166486367E-3</v>
      </c>
      <c r="L9879">
        <v>-100.52629996509556</v>
      </c>
      <c r="M9879">
        <v>0</v>
      </c>
    </row>
    <row r="9880" spans="1:15" x14ac:dyDescent="0.15">
      <c r="A9880">
        <v>497</v>
      </c>
      <c r="B9880" t="s">
        <v>260</v>
      </c>
      <c r="C9880" t="s">
        <v>464</v>
      </c>
      <c r="D9880">
        <v>2</v>
      </c>
      <c r="E9880">
        <v>6050000</v>
      </c>
      <c r="F9880">
        <v>12000000</v>
      </c>
      <c r="G9880">
        <v>9025000</v>
      </c>
      <c r="H9880">
        <v>77955053441.607376</v>
      </c>
      <c r="I9880">
        <v>8.3943062362602921E-5</v>
      </c>
      <c r="J9880">
        <v>8.8875797299587156E-5</v>
      </c>
      <c r="K9880">
        <v>20766.073648321428</v>
      </c>
      <c r="L9880">
        <v>863667.90517016489</v>
      </c>
      <c r="M9880">
        <v>0</v>
      </c>
    </row>
    <row r="9881" spans="1:15" x14ac:dyDescent="0.15">
      <c r="A9881">
        <v>497</v>
      </c>
      <c r="B9881" t="s">
        <v>260</v>
      </c>
      <c r="C9881" t="s">
        <v>464</v>
      </c>
      <c r="D9881">
        <v>3</v>
      </c>
      <c r="E9881">
        <v>6050000</v>
      </c>
      <c r="F9881">
        <v>9025000</v>
      </c>
      <c r="G9881">
        <v>7537500</v>
      </c>
      <c r="H9881">
        <v>-343093.86670602765</v>
      </c>
      <c r="I9881">
        <v>-4.6038627400075335E-6</v>
      </c>
      <c r="J9881">
        <v>3.2887219697670001E-7</v>
      </c>
      <c r="K9881">
        <v>-9.1395133346185792E-2</v>
      </c>
      <c r="L9881">
        <v>-104.55182576061065</v>
      </c>
      <c r="M9881">
        <v>0</v>
      </c>
    </row>
    <row r="9882" spans="1:15" x14ac:dyDescent="0.15">
      <c r="A9882">
        <v>497</v>
      </c>
      <c r="B9882" t="s">
        <v>260</v>
      </c>
      <c r="C9882" t="s">
        <v>464</v>
      </c>
      <c r="D9882">
        <v>4</v>
      </c>
      <c r="E9882">
        <v>7537500</v>
      </c>
      <c r="F9882">
        <v>9025000</v>
      </c>
      <c r="G9882">
        <v>8281250</v>
      </c>
      <c r="H9882">
        <v>-14417348.500933614</v>
      </c>
      <c r="I9882">
        <v>-1.6280548787662058E-6</v>
      </c>
      <c r="J9882">
        <v>3.3046800582180277E-6</v>
      </c>
      <c r="K9882">
        <v>-3.8405684758867471</v>
      </c>
      <c r="L9882">
        <v>-274.09628378485871</v>
      </c>
      <c r="M9882">
        <v>0</v>
      </c>
    </row>
    <row r="9883" spans="1:15" x14ac:dyDescent="0.15">
      <c r="A9883">
        <v>497</v>
      </c>
      <c r="B9883" t="s">
        <v>260</v>
      </c>
      <c r="C9883" t="s">
        <v>464</v>
      </c>
      <c r="D9883">
        <v>5</v>
      </c>
      <c r="E9883">
        <v>8281250</v>
      </c>
      <c r="F9883">
        <v>9025000</v>
      </c>
      <c r="G9883">
        <v>8653125</v>
      </c>
      <c r="H9883">
        <v>1028084942.4398022</v>
      </c>
      <c r="I9883">
        <v>4.2083809545634179E-6</v>
      </c>
      <c r="J9883">
        <v>9.1411158915476515E-6</v>
      </c>
      <c r="K9883">
        <v>273.8666281260011</v>
      </c>
      <c r="L9883">
        <v>11781.082758423137</v>
      </c>
      <c r="M9883">
        <v>0</v>
      </c>
    </row>
    <row r="9884" spans="1:15" x14ac:dyDescent="0.15">
      <c r="A9884">
        <v>497</v>
      </c>
      <c r="B9884" t="s">
        <v>260</v>
      </c>
      <c r="C9884" t="s">
        <v>464</v>
      </c>
      <c r="D9884">
        <v>6</v>
      </c>
      <c r="E9884">
        <v>8281250</v>
      </c>
      <c r="F9884">
        <v>8653125</v>
      </c>
      <c r="G9884">
        <v>8467187.5</v>
      </c>
      <c r="H9884">
        <v>38594207.055053137</v>
      </c>
      <c r="I9884">
        <v>4.7030371219192103E-7</v>
      </c>
      <c r="J9884">
        <v>5.4030386491761546E-6</v>
      </c>
      <c r="K9884">
        <v>10.280926132699404</v>
      </c>
      <c r="L9884">
        <v>355.80905176663606</v>
      </c>
      <c r="M9884">
        <v>0</v>
      </c>
    </row>
    <row r="9885" spans="1:15" x14ac:dyDescent="0.15">
      <c r="A9885">
        <v>497</v>
      </c>
      <c r="B9885" t="s">
        <v>260</v>
      </c>
      <c r="C9885" t="s">
        <v>464</v>
      </c>
      <c r="D9885">
        <v>7</v>
      </c>
      <c r="E9885">
        <v>8281250</v>
      </c>
      <c r="F9885">
        <v>8467187.5</v>
      </c>
      <c r="G9885">
        <v>8374218.75</v>
      </c>
      <c r="H9885">
        <v>-23625969.41165372</v>
      </c>
      <c r="I9885">
        <v>-7.2889325617518845E-7</v>
      </c>
      <c r="J9885">
        <v>4.2038416808090451E-6</v>
      </c>
      <c r="K9885">
        <v>-6.293608934318681</v>
      </c>
      <c r="L9885">
        <v>-382.12744516201849</v>
      </c>
      <c r="M9885">
        <v>0</v>
      </c>
    </row>
    <row r="9886" spans="1:15" x14ac:dyDescent="0.15">
      <c r="A9886">
        <v>497</v>
      </c>
      <c r="B9886" t="s">
        <v>260</v>
      </c>
      <c r="C9886" t="s">
        <v>464</v>
      </c>
      <c r="D9886">
        <v>8</v>
      </c>
      <c r="E9886">
        <v>8374218.75</v>
      </c>
      <c r="F9886">
        <v>8467187.5</v>
      </c>
      <c r="G9886">
        <v>8420703.125</v>
      </c>
      <c r="H9886">
        <v>-9401747.3535340894</v>
      </c>
      <c r="I9886">
        <v>-1.7242965457225846E-7</v>
      </c>
      <c r="J9886">
        <v>4.7603052824119751E-6</v>
      </c>
      <c r="K9886">
        <v>-2.5044864873659991</v>
      </c>
      <c r="L9886">
        <v>-211.65038375027726</v>
      </c>
      <c r="M9886">
        <v>0</v>
      </c>
    </row>
    <row r="9887" spans="1:15" x14ac:dyDescent="0.15">
      <c r="A9887">
        <v>497</v>
      </c>
      <c r="B9887" t="s">
        <v>260</v>
      </c>
      <c r="C9887" t="s">
        <v>464</v>
      </c>
      <c r="D9887">
        <v>9</v>
      </c>
      <c r="E9887">
        <v>8420703.125</v>
      </c>
      <c r="F9887">
        <v>8467187.5</v>
      </c>
      <c r="G9887">
        <v>8443945.3125</v>
      </c>
      <c r="H9887">
        <v>9288821.0477767661</v>
      </c>
      <c r="I9887">
        <v>1.3734833171811244E-7</v>
      </c>
      <c r="J9887">
        <v>5.070083268702346E-6</v>
      </c>
      <c r="K9887">
        <v>2.4744045891610802</v>
      </c>
      <c r="L9887">
        <v>10.005698805581483</v>
      </c>
      <c r="M9887">
        <v>0</v>
      </c>
    </row>
    <row r="9888" spans="1:15" x14ac:dyDescent="0.15">
      <c r="A9888">
        <v>497</v>
      </c>
      <c r="B9888" t="s">
        <v>260</v>
      </c>
      <c r="C9888" t="s">
        <v>464</v>
      </c>
      <c r="D9888">
        <v>10</v>
      </c>
      <c r="E9888">
        <v>8420703.125</v>
      </c>
      <c r="F9888">
        <v>8443945.3125</v>
      </c>
      <c r="G9888">
        <v>8432324.21875</v>
      </c>
      <c r="H9888">
        <v>-1238380.670183023</v>
      </c>
      <c r="I9888">
        <v>-2.033132429572224E-8</v>
      </c>
      <c r="J9888">
        <v>4.9124036126885113E-6</v>
      </c>
      <c r="K9888">
        <v>-0.32988630071225888</v>
      </c>
      <c r="L9888">
        <v>-114.6861130817216</v>
      </c>
      <c r="M9888">
        <v>0</v>
      </c>
    </row>
    <row r="9889" spans="1:15" x14ac:dyDescent="0.15">
      <c r="A9889">
        <v>497</v>
      </c>
      <c r="B9889" t="s">
        <v>260</v>
      </c>
      <c r="C9889" t="s">
        <v>464</v>
      </c>
      <c r="D9889">
        <v>11</v>
      </c>
      <c r="E9889">
        <v>8432324.21875</v>
      </c>
      <c r="F9889">
        <v>8443945.3125</v>
      </c>
      <c r="G9889">
        <v>8438134.765625</v>
      </c>
      <c r="H9889">
        <v>3712235.6101824157</v>
      </c>
      <c r="I9889">
        <v>5.7797634880377453E-8</v>
      </c>
      <c r="J9889">
        <v>4.990532571864611E-6</v>
      </c>
      <c r="K9889">
        <v>0.98888468005108943</v>
      </c>
      <c r="L9889">
        <v>-56.006443209402143</v>
      </c>
      <c r="M9889">
        <v>0</v>
      </c>
    </row>
    <row r="9890" spans="1:15" x14ac:dyDescent="0.15">
      <c r="A9890">
        <v>497</v>
      </c>
      <c r="B9890" t="s">
        <v>260</v>
      </c>
      <c r="C9890" t="s">
        <v>464</v>
      </c>
      <c r="D9890">
        <v>12</v>
      </c>
      <c r="E9890">
        <v>8438134.765625</v>
      </c>
      <c r="F9890">
        <v>8443945.3125</v>
      </c>
      <c r="G9890">
        <v>8441040.0390625</v>
      </c>
      <c r="H9890">
        <v>6420048.8121567601</v>
      </c>
      <c r="I9890">
        <v>9.7393705077446387E-8</v>
      </c>
      <c r="J9890">
        <v>5.0301286420616799E-6</v>
      </c>
      <c r="K9890">
        <v>1.7102060812379432</v>
      </c>
      <c r="L9890">
        <v>-23.942443319226339</v>
      </c>
      <c r="M9890">
        <v>0</v>
      </c>
    </row>
    <row r="9891" spans="1:15" x14ac:dyDescent="0.15">
      <c r="A9891">
        <v>497</v>
      </c>
      <c r="B9891" t="s">
        <v>260</v>
      </c>
      <c r="C9891" t="s">
        <v>464</v>
      </c>
      <c r="D9891">
        <v>13</v>
      </c>
      <c r="E9891">
        <v>8441040.0390625</v>
      </c>
      <c r="F9891">
        <v>8443945.3125</v>
      </c>
      <c r="G9891">
        <v>8442492.67578125</v>
      </c>
      <c r="H9891">
        <v>7834021.372491031</v>
      </c>
      <c r="I9891">
        <v>1.1732584538576524E-7</v>
      </c>
      <c r="J9891">
        <v>5.0500607823699988E-6</v>
      </c>
      <c r="K9891">
        <v>2.0868674653084618</v>
      </c>
      <c r="L9891">
        <v>-7.2072470377821496</v>
      </c>
      <c r="M9891">
        <v>0</v>
      </c>
    </row>
    <row r="9892" spans="1:15" x14ac:dyDescent="0.15">
      <c r="A9892">
        <v>497</v>
      </c>
      <c r="B9892" t="s">
        <v>260</v>
      </c>
      <c r="C9892" t="s">
        <v>464</v>
      </c>
      <c r="D9892">
        <v>14</v>
      </c>
      <c r="E9892">
        <v>8442492.67578125</v>
      </c>
      <c r="F9892">
        <v>8443945.3125</v>
      </c>
      <c r="G9892">
        <v>8443218.994140625</v>
      </c>
      <c r="H9892">
        <v>8556301.9148551077</v>
      </c>
      <c r="I9892">
        <v>1.2732604180838659E-7</v>
      </c>
      <c r="J9892">
        <v>5.0600609787926201E-6</v>
      </c>
      <c r="K9892">
        <v>2.2792723226627962</v>
      </c>
      <c r="L9892">
        <v>1.3393342135619042</v>
      </c>
      <c r="M9892">
        <v>0</v>
      </c>
    </row>
    <row r="9893" spans="1:15" x14ac:dyDescent="0.15">
      <c r="A9893">
        <v>497</v>
      </c>
      <c r="B9893" t="s">
        <v>260</v>
      </c>
      <c r="C9893" t="s">
        <v>464</v>
      </c>
      <c r="D9893">
        <v>15</v>
      </c>
      <c r="E9893">
        <v>8442492.67578125</v>
      </c>
      <c r="F9893">
        <v>8443218.994140625</v>
      </c>
      <c r="G9893">
        <v>8442855.8349609375</v>
      </c>
      <c r="H9893">
        <v>8193873.0847412273</v>
      </c>
      <c r="I9893">
        <v>1.2232300351545448E-7</v>
      </c>
      <c r="J9893">
        <v>5.055057940499688E-6</v>
      </c>
      <c r="K9893">
        <v>2.1827266409379114</v>
      </c>
      <c r="L9893">
        <v>-2.9490347234012924</v>
      </c>
      <c r="M9893">
        <v>0</v>
      </c>
    </row>
    <row r="9894" spans="1:15" x14ac:dyDescent="0.15">
      <c r="A9894">
        <v>497</v>
      </c>
      <c r="B9894" t="s">
        <v>260</v>
      </c>
      <c r="C9894" t="s">
        <v>464</v>
      </c>
      <c r="D9894">
        <v>16</v>
      </c>
      <c r="E9894">
        <v>8442855.8349609375</v>
      </c>
      <c r="F9894">
        <v>8443218.994140625</v>
      </c>
      <c r="G9894">
        <v>8443037.4145507813</v>
      </c>
      <c r="H9894">
        <v>8374758.2056133542</v>
      </c>
      <c r="I9894">
        <v>1.2482369643645791E-7</v>
      </c>
      <c r="J9894">
        <v>5.0575586334206915E-6</v>
      </c>
      <c r="K9894">
        <v>2.2309117626982311</v>
      </c>
      <c r="L9894">
        <v>-0.8087043274231408</v>
      </c>
      <c r="M9894">
        <v>0</v>
      </c>
    </row>
    <row r="9895" spans="1:15" x14ac:dyDescent="0.15">
      <c r="A9895">
        <v>497</v>
      </c>
      <c r="B9895" t="s">
        <v>260</v>
      </c>
      <c r="C9895" t="s">
        <v>465</v>
      </c>
      <c r="D9895">
        <v>16</v>
      </c>
      <c r="E9895">
        <v>8442855.8349609375</v>
      </c>
      <c r="F9895">
        <v>8443218.994140625</v>
      </c>
      <c r="G9895">
        <v>8443037.4145507813</v>
      </c>
      <c r="H9895">
        <v>8374758.2056133542</v>
      </c>
      <c r="I9895">
        <v>1.2482369643645791E-7</v>
      </c>
      <c r="J9895">
        <v>5.0575586334206915E-6</v>
      </c>
      <c r="K9895">
        <v>2.2309117626982311</v>
      </c>
      <c r="L9895">
        <v>-0.8087043274231408</v>
      </c>
      <c r="M9895">
        <v>0</v>
      </c>
      <c r="N9895" t="s">
        <v>466</v>
      </c>
      <c r="O9895" t="s">
        <v>467</v>
      </c>
    </row>
    <row r="9896" spans="1:15" x14ac:dyDescent="0.15">
      <c r="A9896">
        <v>498</v>
      </c>
      <c r="B9896" t="s">
        <v>234</v>
      </c>
      <c r="C9896" t="s">
        <v>461</v>
      </c>
      <c r="D9896">
        <v>0</v>
      </c>
      <c r="E9896">
        <v>100000</v>
      </c>
      <c r="F9896">
        <v>12000000</v>
      </c>
      <c r="G9896">
        <v>100000</v>
      </c>
      <c r="H9896">
        <v>-34347.555282166635</v>
      </c>
      <c r="I9896">
        <v>-1.9634378763371086E-5</v>
      </c>
      <c r="J9896">
        <v>-6.9429531572341272E-6</v>
      </c>
      <c r="K9896">
        <v>-9.7215359439302949E-3</v>
      </c>
      <c r="L9896">
        <v>-134.34755528216664</v>
      </c>
      <c r="M9896">
        <v>0</v>
      </c>
      <c r="O9896" t="s">
        <v>462</v>
      </c>
    </row>
    <row r="9897" spans="1:15" x14ac:dyDescent="0.15">
      <c r="A9897">
        <v>498</v>
      </c>
      <c r="B9897" t="s">
        <v>234</v>
      </c>
      <c r="C9897" t="s">
        <v>461</v>
      </c>
      <c r="D9897">
        <v>0</v>
      </c>
      <c r="E9897">
        <v>100000</v>
      </c>
      <c r="F9897">
        <v>12000000</v>
      </c>
      <c r="G9897">
        <v>12000000</v>
      </c>
      <c r="H9897">
        <v>2.952164857503146E+18</v>
      </c>
      <c r="I9897">
        <v>536.87090930857448</v>
      </c>
      <c r="J9897">
        <v>536.87092200000006</v>
      </c>
      <c r="K9897">
        <v>835563886246.23914</v>
      </c>
      <c r="L9897">
        <v>24601373812426.215</v>
      </c>
      <c r="M9897">
        <v>5</v>
      </c>
      <c r="O9897" t="s">
        <v>463</v>
      </c>
    </row>
    <row r="9898" spans="1:15" x14ac:dyDescent="0.15">
      <c r="A9898">
        <v>498</v>
      </c>
      <c r="B9898" t="s">
        <v>234</v>
      </c>
      <c r="C9898" t="s">
        <v>464</v>
      </c>
      <c r="D9898">
        <v>1</v>
      </c>
      <c r="E9898">
        <v>100000</v>
      </c>
      <c r="F9898">
        <v>12000000</v>
      </c>
      <c r="G9898">
        <v>6050000</v>
      </c>
      <c r="H9898">
        <v>-18497243.552478459</v>
      </c>
      <c r="I9898">
        <v>-6.2169987527251081E-7</v>
      </c>
      <c r="J9898">
        <v>1.2069725730864449E-5</v>
      </c>
      <c r="K9898">
        <v>-5.235354207360901</v>
      </c>
      <c r="L9898">
        <v>-405.7395628508836</v>
      </c>
      <c r="M9898">
        <v>0</v>
      </c>
    </row>
    <row r="9899" spans="1:15" x14ac:dyDescent="0.15">
      <c r="A9899">
        <v>498</v>
      </c>
      <c r="B9899" t="s">
        <v>234</v>
      </c>
      <c r="C9899" t="s">
        <v>464</v>
      </c>
      <c r="D9899">
        <v>2</v>
      </c>
      <c r="E9899">
        <v>6050000</v>
      </c>
      <c r="F9899">
        <v>12000000</v>
      </c>
      <c r="G9899">
        <v>9025000</v>
      </c>
      <c r="H9899">
        <v>226051882778690.41</v>
      </c>
      <c r="I9899">
        <v>0.15159621418477717</v>
      </c>
      <c r="J9899">
        <v>0.15160890561038332</v>
      </c>
      <c r="K9899">
        <v>63980434.286312737</v>
      </c>
      <c r="L9899">
        <v>2504729903.0879822</v>
      </c>
      <c r="M9899">
        <v>0</v>
      </c>
    </row>
    <row r="9900" spans="1:15" x14ac:dyDescent="0.15">
      <c r="A9900">
        <v>498</v>
      </c>
      <c r="B9900" t="s">
        <v>234</v>
      </c>
      <c r="C9900" t="s">
        <v>464</v>
      </c>
      <c r="D9900">
        <v>3</v>
      </c>
      <c r="E9900">
        <v>6050000</v>
      </c>
      <c r="F9900">
        <v>9025000</v>
      </c>
      <c r="G9900">
        <v>7537500</v>
      </c>
      <c r="H9900">
        <v>383515836476.66718</v>
      </c>
      <c r="I9900">
        <v>8.9330613490122123E-4</v>
      </c>
      <c r="J9900">
        <v>9.0599756050735816E-4</v>
      </c>
      <c r="K9900">
        <v>108548.13271994912</v>
      </c>
      <c r="L9900">
        <v>5088003.9665229479</v>
      </c>
      <c r="M9900">
        <v>0</v>
      </c>
    </row>
    <row r="9901" spans="1:15" x14ac:dyDescent="0.15">
      <c r="A9901">
        <v>498</v>
      </c>
      <c r="B9901" t="s">
        <v>234</v>
      </c>
      <c r="C9901" t="s">
        <v>464</v>
      </c>
      <c r="D9901">
        <v>4</v>
      </c>
      <c r="E9901">
        <v>6050000</v>
      </c>
      <c r="F9901">
        <v>7537500</v>
      </c>
      <c r="G9901">
        <v>6793750</v>
      </c>
      <c r="H9901">
        <v>14049066643.103924</v>
      </c>
      <c r="I9901">
        <v>7.433499228382749E-5</v>
      </c>
      <c r="J9901">
        <v>8.7026417889964457E-5</v>
      </c>
      <c r="K9901">
        <v>3976.3676112494368</v>
      </c>
      <c r="L9901">
        <v>206693.98922692068</v>
      </c>
      <c r="M9901">
        <v>0</v>
      </c>
    </row>
    <row r="9902" spans="1:15" x14ac:dyDescent="0.15">
      <c r="A9902">
        <v>498</v>
      </c>
      <c r="B9902" t="s">
        <v>234</v>
      </c>
      <c r="C9902" t="s">
        <v>464</v>
      </c>
      <c r="D9902">
        <v>5</v>
      </c>
      <c r="E9902">
        <v>6050000</v>
      </c>
      <c r="F9902">
        <v>6793750</v>
      </c>
      <c r="G9902">
        <v>6421875</v>
      </c>
      <c r="H9902">
        <v>1670779978.3235676</v>
      </c>
      <c r="I9902">
        <v>1.5396664952981098E-5</v>
      </c>
      <c r="J9902">
        <v>2.8088090559118058E-5</v>
      </c>
      <c r="K9902">
        <v>472.88802595231067</v>
      </c>
      <c r="L9902">
        <v>25917.01182790957</v>
      </c>
      <c r="M9902">
        <v>0</v>
      </c>
    </row>
    <row r="9903" spans="1:15" x14ac:dyDescent="0.15">
      <c r="A9903">
        <v>498</v>
      </c>
      <c r="B9903" t="s">
        <v>234</v>
      </c>
      <c r="C9903" t="s">
        <v>464</v>
      </c>
      <c r="D9903">
        <v>6</v>
      </c>
      <c r="E9903">
        <v>6050000</v>
      </c>
      <c r="F9903">
        <v>6421875</v>
      </c>
      <c r="G9903">
        <v>6235937.5</v>
      </c>
      <c r="H9903">
        <v>194967576.51200366</v>
      </c>
      <c r="I9903">
        <v>3.4091824662479799E-6</v>
      </c>
      <c r="J9903">
        <v>1.610060807238494E-5</v>
      </c>
      <c r="K9903">
        <v>55.182509712605757</v>
      </c>
      <c r="L9903">
        <v>3026.5158849331583</v>
      </c>
      <c r="M9903">
        <v>0</v>
      </c>
    </row>
    <row r="9904" spans="1:15" x14ac:dyDescent="0.15">
      <c r="A9904">
        <v>498</v>
      </c>
      <c r="B9904" t="s">
        <v>234</v>
      </c>
      <c r="C9904" t="s">
        <v>464</v>
      </c>
      <c r="D9904">
        <v>7</v>
      </c>
      <c r="E9904">
        <v>6050000</v>
      </c>
      <c r="F9904">
        <v>6235937.5</v>
      </c>
      <c r="G9904">
        <v>6142968.75</v>
      </c>
      <c r="H9904">
        <v>41882057.867437266</v>
      </c>
      <c r="I9904">
        <v>1.0182449352835789E-6</v>
      </c>
      <c r="J9904">
        <v>1.3709670541420539E-5</v>
      </c>
      <c r="K9904">
        <v>11.854058538351278</v>
      </c>
      <c r="L9904">
        <v>581.78855488133922</v>
      </c>
      <c r="M9904">
        <v>0</v>
      </c>
    </row>
    <row r="9905" spans="1:15" x14ac:dyDescent="0.15">
      <c r="A9905">
        <v>498</v>
      </c>
      <c r="B9905" t="s">
        <v>234</v>
      </c>
      <c r="C9905" t="s">
        <v>464</v>
      </c>
      <c r="D9905">
        <v>8</v>
      </c>
      <c r="E9905">
        <v>6050000</v>
      </c>
      <c r="F9905">
        <v>6142968.75</v>
      </c>
      <c r="G9905">
        <v>6096484.375</v>
      </c>
      <c r="H9905">
        <v>5969055.5773061449</v>
      </c>
      <c r="I9905">
        <v>1.6925544358554758E-7</v>
      </c>
      <c r="J9905">
        <v>1.2860681049722508E-5</v>
      </c>
      <c r="K9905">
        <v>1.689447411013494</v>
      </c>
      <c r="L9905">
        <v>-2.0902013333521441</v>
      </c>
      <c r="M9905">
        <v>0</v>
      </c>
    </row>
    <row r="9906" spans="1:15" x14ac:dyDescent="0.15">
      <c r="A9906">
        <v>498</v>
      </c>
      <c r="B9906" t="s">
        <v>234</v>
      </c>
      <c r="C9906" t="s">
        <v>464</v>
      </c>
      <c r="D9906">
        <v>9</v>
      </c>
      <c r="E9906">
        <v>6096484.375</v>
      </c>
      <c r="F9906">
        <v>6142968.75</v>
      </c>
      <c r="G9906">
        <v>6119726.5625</v>
      </c>
      <c r="H9906">
        <v>22365225.135995392</v>
      </c>
      <c r="I9906">
        <v>5.8616317975959706E-7</v>
      </c>
      <c r="J9906">
        <v>1.3277588785896557E-5</v>
      </c>
      <c r="K9906">
        <v>6.3301256309953438</v>
      </c>
      <c r="L9906">
        <v>265.46118372417709</v>
      </c>
      <c r="M9906">
        <v>0</v>
      </c>
    </row>
    <row r="9907" spans="1:15" x14ac:dyDescent="0.15">
      <c r="A9907">
        <v>498</v>
      </c>
      <c r="B9907" t="s">
        <v>234</v>
      </c>
      <c r="C9907" t="s">
        <v>464</v>
      </c>
      <c r="D9907">
        <v>10</v>
      </c>
      <c r="E9907">
        <v>6096484.375</v>
      </c>
      <c r="F9907">
        <v>6119726.5625</v>
      </c>
      <c r="G9907">
        <v>6108105.46875</v>
      </c>
      <c r="H9907">
        <v>13793582.546013992</v>
      </c>
      <c r="I9907">
        <v>3.7584778975834044E-7</v>
      </c>
      <c r="J9907">
        <v>1.3067273395895301E-5</v>
      </c>
      <c r="K9907">
        <v>3.904056851064071</v>
      </c>
      <c r="L9907">
        <v>125.82423660796407</v>
      </c>
      <c r="M9907">
        <v>0</v>
      </c>
    </row>
    <row r="9908" spans="1:15" x14ac:dyDescent="0.15">
      <c r="A9908">
        <v>498</v>
      </c>
      <c r="B9908" t="s">
        <v>234</v>
      </c>
      <c r="C9908" t="s">
        <v>464</v>
      </c>
      <c r="D9908">
        <v>11</v>
      </c>
      <c r="E9908">
        <v>6096484.375</v>
      </c>
      <c r="F9908">
        <v>6108105.46875</v>
      </c>
      <c r="G9908">
        <v>6102294.921875</v>
      </c>
      <c r="H9908">
        <v>9789956.7979859002</v>
      </c>
      <c r="I9908">
        <v>2.720908023653793E-7</v>
      </c>
      <c r="J9908">
        <v>1.296351640850234E-5</v>
      </c>
      <c r="K9908">
        <v>2.7708934775500316</v>
      </c>
      <c r="L9908">
        <v>60.430738325866159</v>
      </c>
      <c r="M9908">
        <v>0</v>
      </c>
    </row>
    <row r="9909" spans="1:15" x14ac:dyDescent="0.15">
      <c r="A9909">
        <v>498</v>
      </c>
      <c r="B9909" t="s">
        <v>234</v>
      </c>
      <c r="C9909" t="s">
        <v>464</v>
      </c>
      <c r="D9909">
        <v>12</v>
      </c>
      <c r="E9909">
        <v>6096484.375</v>
      </c>
      <c r="F9909">
        <v>6102294.921875</v>
      </c>
      <c r="G9909">
        <v>6099389.6484375</v>
      </c>
      <c r="H9909">
        <v>7856926.3116938053</v>
      </c>
      <c r="I9909">
        <v>2.2055876302446789E-7</v>
      </c>
      <c r="J9909">
        <v>1.2911984369161428E-5</v>
      </c>
      <c r="K9909">
        <v>2.2237795651092664</v>
      </c>
      <c r="L9909">
        <v>28.81495960348326</v>
      </c>
      <c r="M9909">
        <v>0</v>
      </c>
    </row>
    <row r="9910" spans="1:15" x14ac:dyDescent="0.15">
      <c r="A9910">
        <v>498</v>
      </c>
      <c r="B9910" t="s">
        <v>234</v>
      </c>
      <c r="C9910" t="s">
        <v>464</v>
      </c>
      <c r="D9910">
        <v>13</v>
      </c>
      <c r="E9910">
        <v>6096484.375</v>
      </c>
      <c r="F9910">
        <v>6099389.6484375</v>
      </c>
      <c r="G9910">
        <v>6097937.01171875</v>
      </c>
      <c r="H9910">
        <v>6907386.8487061337</v>
      </c>
      <c r="I9910">
        <v>1.9487885107894101E-7</v>
      </c>
      <c r="J9910">
        <v>1.2886304457215901E-5</v>
      </c>
      <c r="K9910">
        <v>1.9550273367837856</v>
      </c>
      <c r="L9910">
        <v>13.274158710262475</v>
      </c>
      <c r="M9910">
        <v>0</v>
      </c>
    </row>
    <row r="9911" spans="1:15" x14ac:dyDescent="0.15">
      <c r="A9911">
        <v>498</v>
      </c>
      <c r="B9911" t="s">
        <v>234</v>
      </c>
      <c r="C9911" t="s">
        <v>464</v>
      </c>
      <c r="D9911">
        <v>14</v>
      </c>
      <c r="E9911">
        <v>6096484.375</v>
      </c>
      <c r="F9911">
        <v>6097937.01171875</v>
      </c>
      <c r="G9911">
        <v>6097210.693359375</v>
      </c>
      <c r="H9911">
        <v>6436806.4736137725</v>
      </c>
      <c r="I9911">
        <v>1.8205961387488281E-7</v>
      </c>
      <c r="J9911">
        <v>1.2873485220011843E-5</v>
      </c>
      <c r="K9911">
        <v>1.8218369541383046</v>
      </c>
      <c r="L9911">
        <v>5.5696907542371763</v>
      </c>
      <c r="M9911">
        <v>0</v>
      </c>
    </row>
    <row r="9912" spans="1:15" x14ac:dyDescent="0.15">
      <c r="A9912">
        <v>498</v>
      </c>
      <c r="B9912" t="s">
        <v>234</v>
      </c>
      <c r="C9912" t="s">
        <v>464</v>
      </c>
      <c r="D9912">
        <v>15</v>
      </c>
      <c r="E9912">
        <v>6096484.375</v>
      </c>
      <c r="F9912">
        <v>6097210.693359375</v>
      </c>
      <c r="G9912">
        <v>6096847.5341796875</v>
      </c>
      <c r="H9912">
        <v>6202581.3727395954</v>
      </c>
      <c r="I9912">
        <v>1.7565574286982707E-7</v>
      </c>
      <c r="J9912">
        <v>1.2867081349006787E-5</v>
      </c>
      <c r="K9912">
        <v>1.7555432188662268</v>
      </c>
      <c r="L9912">
        <v>1.7342378658339539</v>
      </c>
      <c r="M9912">
        <v>0</v>
      </c>
    </row>
    <row r="9913" spans="1:15" x14ac:dyDescent="0.15">
      <c r="A9913">
        <v>498</v>
      </c>
      <c r="B9913" t="s">
        <v>234</v>
      </c>
      <c r="C9913" t="s">
        <v>464</v>
      </c>
      <c r="D9913">
        <v>16</v>
      </c>
      <c r="E9913">
        <v>6096484.375</v>
      </c>
      <c r="F9913">
        <v>6096847.5341796875</v>
      </c>
      <c r="G9913">
        <v>6096665.9545898438</v>
      </c>
      <c r="H9913">
        <v>6085731.1220517317</v>
      </c>
      <c r="I9913">
        <v>1.7245514689098566E-7</v>
      </c>
      <c r="J9913">
        <v>1.2863880753027946E-5</v>
      </c>
      <c r="K9913">
        <v>1.7224705910536404</v>
      </c>
      <c r="L9913">
        <v>-0.17935758034897473</v>
      </c>
      <c r="M9913">
        <v>0</v>
      </c>
    </row>
    <row r="9914" spans="1:15" x14ac:dyDescent="0.15">
      <c r="A9914">
        <v>498</v>
      </c>
      <c r="B9914" t="s">
        <v>234</v>
      </c>
      <c r="C9914" t="s">
        <v>465</v>
      </c>
      <c r="D9914">
        <v>16</v>
      </c>
      <c r="E9914">
        <v>6096484.375</v>
      </c>
      <c r="F9914">
        <v>6096847.5341796875</v>
      </c>
      <c r="G9914">
        <v>6096665.9545898438</v>
      </c>
      <c r="H9914">
        <v>6085731.1220517317</v>
      </c>
      <c r="I9914">
        <v>1.7245514689098566E-7</v>
      </c>
      <c r="J9914">
        <v>1.2863880753027946E-5</v>
      </c>
      <c r="K9914">
        <v>1.7224705910536404</v>
      </c>
      <c r="L9914">
        <v>-0.17935758034897473</v>
      </c>
      <c r="M9914">
        <v>0</v>
      </c>
      <c r="N9914" t="s">
        <v>466</v>
      </c>
      <c r="O9914" t="s">
        <v>467</v>
      </c>
    </row>
    <row r="9915" spans="1:15" x14ac:dyDescent="0.15">
      <c r="A9915">
        <v>499</v>
      </c>
      <c r="B9915" t="s">
        <v>261</v>
      </c>
      <c r="C9915" t="s">
        <v>461</v>
      </c>
      <c r="D9915">
        <v>0</v>
      </c>
      <c r="E9915">
        <v>100000</v>
      </c>
      <c r="F9915">
        <v>12000000</v>
      </c>
      <c r="G9915">
        <v>100000</v>
      </c>
      <c r="H9915">
        <v>2033.4760828479848</v>
      </c>
      <c r="I9915">
        <v>-2.6143394251864032E-5</v>
      </c>
      <c r="J9915">
        <v>-2.1240010897958835E-5</v>
      </c>
      <c r="K9915">
        <v>5.5569713438032042E-4</v>
      </c>
      <c r="L9915">
        <v>-97.966523917152017</v>
      </c>
      <c r="M9915">
        <v>0</v>
      </c>
      <c r="O9915" t="s">
        <v>462</v>
      </c>
    </row>
    <row r="9916" spans="1:15" x14ac:dyDescent="0.15">
      <c r="A9916">
        <v>499</v>
      </c>
      <c r="B9916" t="s">
        <v>261</v>
      </c>
      <c r="C9916" t="s">
        <v>461</v>
      </c>
      <c r="D9916">
        <v>0</v>
      </c>
      <c r="E9916">
        <v>100000</v>
      </c>
      <c r="F9916">
        <v>12000000</v>
      </c>
      <c r="G9916">
        <v>12000000</v>
      </c>
      <c r="H9916">
        <v>1.3022223904569813E+19</v>
      </c>
      <c r="I9916">
        <v>536.87091709661672</v>
      </c>
      <c r="J9916">
        <v>536.87092200000006</v>
      </c>
      <c r="K9916">
        <v>3558641563609.3418</v>
      </c>
      <c r="L9916">
        <v>108518532537981.78</v>
      </c>
      <c r="M9916">
        <v>5</v>
      </c>
      <c r="O9916" t="s">
        <v>463</v>
      </c>
    </row>
    <row r="9917" spans="1:15" x14ac:dyDescent="0.15">
      <c r="A9917">
        <v>499</v>
      </c>
      <c r="B9917" t="s">
        <v>261</v>
      </c>
      <c r="C9917" t="s">
        <v>464</v>
      </c>
      <c r="D9917">
        <v>1</v>
      </c>
      <c r="E9917">
        <v>100000</v>
      </c>
      <c r="F9917">
        <v>12000000</v>
      </c>
      <c r="G9917">
        <v>6050000</v>
      </c>
      <c r="H9917">
        <v>-33077.427196202079</v>
      </c>
      <c r="I9917">
        <v>-8.8657696691745098E-6</v>
      </c>
      <c r="J9917">
        <v>-3.9623863152693141E-6</v>
      </c>
      <c r="K9917">
        <v>-9.0392169648042375E-3</v>
      </c>
      <c r="L9917">
        <v>-100.54673433382152</v>
      </c>
      <c r="M9917">
        <v>0</v>
      </c>
    </row>
    <row r="9918" spans="1:15" x14ac:dyDescent="0.15">
      <c r="A9918">
        <v>499</v>
      </c>
      <c r="B9918" t="s">
        <v>261</v>
      </c>
      <c r="C9918" t="s">
        <v>464</v>
      </c>
      <c r="D9918">
        <v>2</v>
      </c>
      <c r="E9918">
        <v>6050000</v>
      </c>
      <c r="F9918">
        <v>12000000</v>
      </c>
      <c r="G9918">
        <v>9025000</v>
      </c>
      <c r="H9918">
        <v>102471364004.27255</v>
      </c>
      <c r="I9918">
        <v>1.0193034923137176E-4</v>
      </c>
      <c r="J9918">
        <v>1.0683373258527696E-4</v>
      </c>
      <c r="K9918">
        <v>28002.80948151866</v>
      </c>
      <c r="L9918">
        <v>1135316.7756706099</v>
      </c>
      <c r="M9918">
        <v>0</v>
      </c>
    </row>
    <row r="9919" spans="1:15" x14ac:dyDescent="0.15">
      <c r="A9919">
        <v>499</v>
      </c>
      <c r="B9919" t="s">
        <v>261</v>
      </c>
      <c r="C9919" t="s">
        <v>464</v>
      </c>
      <c r="D9919">
        <v>3</v>
      </c>
      <c r="E9919">
        <v>6050000</v>
      </c>
      <c r="F9919">
        <v>9025000</v>
      </c>
      <c r="G9919">
        <v>7537500</v>
      </c>
      <c r="H9919">
        <v>-378503.26625698665</v>
      </c>
      <c r="I9919">
        <v>-4.4723340036272738E-6</v>
      </c>
      <c r="J9919">
        <v>4.3104935027792227E-7</v>
      </c>
      <c r="K9919">
        <v>-0.10343528610280815</v>
      </c>
      <c r="L9919">
        <v>-105.02160220573117</v>
      </c>
      <c r="M9919">
        <v>0</v>
      </c>
    </row>
    <row r="9920" spans="1:15" x14ac:dyDescent="0.15">
      <c r="A9920">
        <v>499</v>
      </c>
      <c r="B9920" t="s">
        <v>261</v>
      </c>
      <c r="C9920" t="s">
        <v>464</v>
      </c>
      <c r="D9920">
        <v>4</v>
      </c>
      <c r="E9920">
        <v>7537500</v>
      </c>
      <c r="F9920">
        <v>9025000</v>
      </c>
      <c r="G9920">
        <v>8281250</v>
      </c>
      <c r="H9920">
        <v>-18736546.943850037</v>
      </c>
      <c r="I9920">
        <v>-1.3277872057970909E-6</v>
      </c>
      <c r="J9920">
        <v>3.5755961481081048E-6</v>
      </c>
      <c r="K9920">
        <v>-5.1202202635683358</v>
      </c>
      <c r="L9920">
        <v>-326.25264234083062</v>
      </c>
      <c r="M9920">
        <v>0</v>
      </c>
    </row>
    <row r="9921" spans="1:15" x14ac:dyDescent="0.15">
      <c r="A9921">
        <v>499</v>
      </c>
      <c r="B9921" t="s">
        <v>261</v>
      </c>
      <c r="C9921" t="s">
        <v>464</v>
      </c>
      <c r="D9921">
        <v>5</v>
      </c>
      <c r="E9921">
        <v>8281250</v>
      </c>
      <c r="F9921">
        <v>9025000</v>
      </c>
      <c r="G9921">
        <v>8653125</v>
      </c>
      <c r="H9921">
        <v>1763192886.3644967</v>
      </c>
      <c r="I9921">
        <v>5.7175374939844575E-6</v>
      </c>
      <c r="J9921">
        <v>1.0620920847889653E-5</v>
      </c>
      <c r="K9921">
        <v>481.83563238189464</v>
      </c>
      <c r="L9921">
        <v>20276.371384494003</v>
      </c>
      <c r="M9921">
        <v>0</v>
      </c>
    </row>
    <row r="9922" spans="1:15" x14ac:dyDescent="0.15">
      <c r="A9922">
        <v>499</v>
      </c>
      <c r="B9922" t="s">
        <v>261</v>
      </c>
      <c r="C9922" t="s">
        <v>464</v>
      </c>
      <c r="D9922">
        <v>6</v>
      </c>
      <c r="E9922">
        <v>8281250</v>
      </c>
      <c r="F9922">
        <v>8653125</v>
      </c>
      <c r="G9922">
        <v>8467187.5</v>
      </c>
      <c r="H9922">
        <v>102178008.80017617</v>
      </c>
      <c r="I9922">
        <v>9.7382982337611246E-7</v>
      </c>
      <c r="J9922">
        <v>5.8772131772813082E-6</v>
      </c>
      <c r="K9922">
        <v>27.922642988464265</v>
      </c>
      <c r="L9922">
        <v>1106.7526413012133</v>
      </c>
      <c r="M9922">
        <v>0</v>
      </c>
    </row>
    <row r="9923" spans="1:15" x14ac:dyDescent="0.15">
      <c r="A9923">
        <v>499</v>
      </c>
      <c r="B9923" t="s">
        <v>261</v>
      </c>
      <c r="C9923" t="s">
        <v>464</v>
      </c>
      <c r="D9923">
        <v>7</v>
      </c>
      <c r="E9923">
        <v>8281250</v>
      </c>
      <c r="F9923">
        <v>8467187.5</v>
      </c>
      <c r="G9923">
        <v>8374218.75</v>
      </c>
      <c r="H9923">
        <v>-16247500.21965817</v>
      </c>
      <c r="I9923">
        <v>-3.4118780322484164E-7</v>
      </c>
      <c r="J9923">
        <v>4.5621955506803541E-6</v>
      </c>
      <c r="K9923">
        <v>-4.4400272956554971</v>
      </c>
      <c r="L9923">
        <v>-294.01810132626605</v>
      </c>
      <c r="M9923">
        <v>0</v>
      </c>
    </row>
    <row r="9924" spans="1:15" x14ac:dyDescent="0.15">
      <c r="A9924">
        <v>499</v>
      </c>
      <c r="B9924" t="s">
        <v>261</v>
      </c>
      <c r="C9924" t="s">
        <v>464</v>
      </c>
      <c r="D9924">
        <v>8</v>
      </c>
      <c r="E9924">
        <v>8374218.75</v>
      </c>
      <c r="F9924">
        <v>8467187.5</v>
      </c>
      <c r="G9924">
        <v>8420703.125</v>
      </c>
      <c r="H9924">
        <v>19813814.889413618</v>
      </c>
      <c r="I9924">
        <v>2.6911222336175811E-7</v>
      </c>
      <c r="J9924">
        <v>5.1724955772669538E-6</v>
      </c>
      <c r="K9924">
        <v>5.414610109290563</v>
      </c>
      <c r="L9924">
        <v>135.29881763185443</v>
      </c>
      <c r="M9924">
        <v>0</v>
      </c>
    </row>
    <row r="9925" spans="1:15" x14ac:dyDescent="0.15">
      <c r="A9925">
        <v>499</v>
      </c>
      <c r="B9925" t="s">
        <v>261</v>
      </c>
      <c r="C9925" t="s">
        <v>464</v>
      </c>
      <c r="D9925">
        <v>9</v>
      </c>
      <c r="E9925">
        <v>8374218.75</v>
      </c>
      <c r="F9925">
        <v>8420703.125</v>
      </c>
      <c r="G9925">
        <v>8397460.9375</v>
      </c>
      <c r="H9925">
        <v>-2817635.3073460804</v>
      </c>
      <c r="I9925">
        <v>-4.6998607778505719E-8</v>
      </c>
      <c r="J9925">
        <v>4.85638474612669E-6</v>
      </c>
      <c r="K9925">
        <v>-0.76998784457209679</v>
      </c>
      <c r="L9925">
        <v>-133.55341963859038</v>
      </c>
      <c r="M9925">
        <v>0</v>
      </c>
    </row>
    <row r="9926" spans="1:15" x14ac:dyDescent="0.15">
      <c r="A9926">
        <v>499</v>
      </c>
      <c r="B9926" t="s">
        <v>261</v>
      </c>
      <c r="C9926" t="s">
        <v>464</v>
      </c>
      <c r="D9926">
        <v>10</v>
      </c>
      <c r="E9926">
        <v>8397460.9375</v>
      </c>
      <c r="F9926">
        <v>8420703.125</v>
      </c>
      <c r="G9926">
        <v>8409082.03125</v>
      </c>
      <c r="H9926">
        <v>7209502.6124632899</v>
      </c>
      <c r="I9926">
        <v>1.082141381718396E-7</v>
      </c>
      <c r="J9926">
        <v>5.0115974920770353E-6</v>
      </c>
      <c r="K9926">
        <v>1.9701731315385134</v>
      </c>
      <c r="L9926">
        <v>-14.265283824427076</v>
      </c>
      <c r="M9926">
        <v>0</v>
      </c>
    </row>
    <row r="9927" spans="1:15" x14ac:dyDescent="0.15">
      <c r="A9927">
        <v>499</v>
      </c>
      <c r="B9927" t="s">
        <v>261</v>
      </c>
      <c r="C9927" t="s">
        <v>464</v>
      </c>
      <c r="D9927">
        <v>11</v>
      </c>
      <c r="E9927">
        <v>8409082.03125</v>
      </c>
      <c r="F9927">
        <v>8420703.125</v>
      </c>
      <c r="G9927">
        <v>8414892.578125</v>
      </c>
      <c r="H9927">
        <v>13171380.835522298</v>
      </c>
      <c r="I9927">
        <v>1.8793940539712043E-7</v>
      </c>
      <c r="J9927">
        <v>5.0913227593023162E-6</v>
      </c>
      <c r="K9927">
        <v>3.5994023474722003</v>
      </c>
      <c r="L9927">
        <v>56.524646194082905</v>
      </c>
      <c r="M9927">
        <v>0</v>
      </c>
    </row>
    <row r="9928" spans="1:15" x14ac:dyDescent="0.15">
      <c r="A9928">
        <v>499</v>
      </c>
      <c r="B9928" t="s">
        <v>261</v>
      </c>
      <c r="C9928" t="s">
        <v>464</v>
      </c>
      <c r="D9928">
        <v>12</v>
      </c>
      <c r="E9928">
        <v>8409082.03125</v>
      </c>
      <c r="F9928">
        <v>8414892.578125</v>
      </c>
      <c r="G9928">
        <v>8411987.3046875</v>
      </c>
      <c r="H9928">
        <v>10107670.354481524</v>
      </c>
      <c r="I9928">
        <v>1.4789738501602336E-7</v>
      </c>
      <c r="J9928">
        <v>5.0512807389212191E-6</v>
      </c>
      <c r="K9928">
        <v>2.7621684359226326</v>
      </c>
      <c r="L9928">
        <v>20.157936387387561</v>
      </c>
      <c r="M9928">
        <v>0</v>
      </c>
    </row>
    <row r="9929" spans="1:15" x14ac:dyDescent="0.15">
      <c r="A9929">
        <v>499</v>
      </c>
      <c r="B9929" t="s">
        <v>261</v>
      </c>
      <c r="C9929" t="s">
        <v>464</v>
      </c>
      <c r="D9929">
        <v>13</v>
      </c>
      <c r="E9929">
        <v>8409082.03125</v>
      </c>
      <c r="F9929">
        <v>8411987.3046875</v>
      </c>
      <c r="G9929">
        <v>8410534.66796875</v>
      </c>
      <c r="H9929">
        <v>8638189.9214305542</v>
      </c>
      <c r="I9929">
        <v>1.2801127704631282E-7</v>
      </c>
      <c r="J9929">
        <v>5.0313946309515085E-6</v>
      </c>
      <c r="K9929">
        <v>2.3605969236918587</v>
      </c>
      <c r="L9929">
        <v>2.7067869338773662</v>
      </c>
      <c r="M9929">
        <v>0</v>
      </c>
    </row>
    <row r="9930" spans="1:15" x14ac:dyDescent="0.15">
      <c r="A9930">
        <v>499</v>
      </c>
      <c r="B9930" t="s">
        <v>261</v>
      </c>
      <c r="C9930" t="s">
        <v>464</v>
      </c>
      <c r="D9930">
        <v>14</v>
      </c>
      <c r="E9930">
        <v>8409082.03125</v>
      </c>
      <c r="F9930">
        <v>8410534.66796875</v>
      </c>
      <c r="G9930">
        <v>8409808.349609375</v>
      </c>
      <c r="H9930">
        <v>7918778.2550879717</v>
      </c>
      <c r="I9930">
        <v>1.1810155441280585E-7</v>
      </c>
      <c r="J9930">
        <v>5.0214849083180016E-6</v>
      </c>
      <c r="K9930">
        <v>2.164000069271796</v>
      </c>
      <c r="L9930">
        <v>-5.838778651171177</v>
      </c>
      <c r="M9930">
        <v>0</v>
      </c>
    </row>
    <row r="9931" spans="1:15" x14ac:dyDescent="0.15">
      <c r="A9931">
        <v>499</v>
      </c>
      <c r="B9931" t="s">
        <v>261</v>
      </c>
      <c r="C9931" t="s">
        <v>464</v>
      </c>
      <c r="D9931">
        <v>15</v>
      </c>
      <c r="E9931">
        <v>8409808.349609375</v>
      </c>
      <c r="F9931">
        <v>8410534.66796875</v>
      </c>
      <c r="G9931">
        <v>8410171.5087890625</v>
      </c>
      <c r="H9931">
        <v>8277196.9391617673</v>
      </c>
      <c r="I9931">
        <v>1.2305340761528791E-7</v>
      </c>
      <c r="J9931">
        <v>5.0264367615204836E-6</v>
      </c>
      <c r="K9931">
        <v>2.2619467514718754</v>
      </c>
      <c r="L9931">
        <v>-1.5811160270433244</v>
      </c>
      <c r="M9931">
        <v>0</v>
      </c>
    </row>
    <row r="9932" spans="1:15" x14ac:dyDescent="0.15">
      <c r="A9932">
        <v>499</v>
      </c>
      <c r="B9932" t="s">
        <v>261</v>
      </c>
      <c r="C9932" t="s">
        <v>464</v>
      </c>
      <c r="D9932">
        <v>16</v>
      </c>
      <c r="E9932">
        <v>8410171.5087890625</v>
      </c>
      <c r="F9932">
        <v>8410534.66796875</v>
      </c>
      <c r="G9932">
        <v>8410353.0883789063</v>
      </c>
      <c r="H9932">
        <v>8457366.3495870717</v>
      </c>
      <c r="I9932">
        <v>1.2553152528402604E-7</v>
      </c>
      <c r="J9932">
        <v>5.0289148791892218E-6</v>
      </c>
      <c r="K9932">
        <v>2.3111824547687201</v>
      </c>
      <c r="L9932">
        <v>0.55899271664499439</v>
      </c>
      <c r="M9932">
        <v>0</v>
      </c>
    </row>
    <row r="9933" spans="1:15" x14ac:dyDescent="0.15">
      <c r="A9933">
        <v>499</v>
      </c>
      <c r="B9933" t="s">
        <v>261</v>
      </c>
      <c r="C9933" t="s">
        <v>465</v>
      </c>
      <c r="D9933">
        <v>16</v>
      </c>
      <c r="E9933">
        <v>8410171.5087890625</v>
      </c>
      <c r="F9933">
        <v>8410534.66796875</v>
      </c>
      <c r="G9933">
        <v>8410353.0883789063</v>
      </c>
      <c r="H9933">
        <v>8457366.3495870717</v>
      </c>
      <c r="I9933">
        <v>1.2553152528402604E-7</v>
      </c>
      <c r="J9933">
        <v>5.0289148791892218E-6</v>
      </c>
      <c r="K9933">
        <v>2.3111824547687201</v>
      </c>
      <c r="L9933">
        <v>0.55899271664499439</v>
      </c>
      <c r="M9933">
        <v>0</v>
      </c>
      <c r="N9933" t="s">
        <v>466</v>
      </c>
      <c r="O9933" t="s">
        <v>467</v>
      </c>
    </row>
    <row r="9934" spans="1:15" x14ac:dyDescent="0.15">
      <c r="A9934">
        <v>500</v>
      </c>
      <c r="B9934" t="s">
        <v>235</v>
      </c>
      <c r="C9934" t="s">
        <v>461</v>
      </c>
      <c r="D9934">
        <v>0</v>
      </c>
      <c r="E9934">
        <v>100000</v>
      </c>
      <c r="F9934">
        <v>12000000</v>
      </c>
      <c r="G9934">
        <v>100000</v>
      </c>
      <c r="H9934">
        <v>-35167.692790994719</v>
      </c>
      <c r="I9934">
        <v>-1.9494891751768762E-5</v>
      </c>
      <c r="J9934">
        <v>-6.8034661456318032E-6</v>
      </c>
      <c r="K9934">
        <v>-1.0043335621432028E-2</v>
      </c>
      <c r="L9934">
        <v>-135.16769279099472</v>
      </c>
      <c r="M9934">
        <v>0</v>
      </c>
      <c r="O9934" t="s">
        <v>462</v>
      </c>
    </row>
    <row r="9935" spans="1:15" x14ac:dyDescent="0.15">
      <c r="A9935">
        <v>500</v>
      </c>
      <c r="B9935" t="s">
        <v>235</v>
      </c>
      <c r="C9935" t="s">
        <v>461</v>
      </c>
      <c r="D9935">
        <v>0</v>
      </c>
      <c r="E9935">
        <v>100000</v>
      </c>
      <c r="F9935">
        <v>12000000</v>
      </c>
      <c r="G9935">
        <v>12000000</v>
      </c>
      <c r="H9935">
        <v>2.952164857503146E+18</v>
      </c>
      <c r="I9935">
        <v>536.87090930857448</v>
      </c>
      <c r="J9935">
        <v>536.87092200000006</v>
      </c>
      <c r="K9935">
        <v>843091488825.03406</v>
      </c>
      <c r="L9935">
        <v>24601373812426.215</v>
      </c>
      <c r="M9935">
        <v>5</v>
      </c>
      <c r="O9935" t="s">
        <v>463</v>
      </c>
    </row>
    <row r="9936" spans="1:15" x14ac:dyDescent="0.15">
      <c r="A9936">
        <v>500</v>
      </c>
      <c r="B9936" t="s">
        <v>235</v>
      </c>
      <c r="C9936" t="s">
        <v>464</v>
      </c>
      <c r="D9936">
        <v>1</v>
      </c>
      <c r="E9936">
        <v>100000</v>
      </c>
      <c r="F9936">
        <v>12000000</v>
      </c>
      <c r="G9936">
        <v>6050000</v>
      </c>
      <c r="H9936">
        <v>28275450.73572965</v>
      </c>
      <c r="I9936">
        <v>7.2314052806759615E-7</v>
      </c>
      <c r="J9936">
        <v>1.3414566134204556E-5</v>
      </c>
      <c r="K9936">
        <v>8.0750205387064184</v>
      </c>
      <c r="L9936">
        <v>367.36282207817601</v>
      </c>
      <c r="M9936">
        <v>0</v>
      </c>
    </row>
    <row r="9937" spans="1:15" x14ac:dyDescent="0.15">
      <c r="A9937">
        <v>500</v>
      </c>
      <c r="B9937" t="s">
        <v>235</v>
      </c>
      <c r="C9937" t="s">
        <v>464</v>
      </c>
      <c r="D9937">
        <v>2</v>
      </c>
      <c r="E9937">
        <v>100000</v>
      </c>
      <c r="F9937">
        <v>6050000</v>
      </c>
      <c r="G9937">
        <v>3075000</v>
      </c>
      <c r="H9937">
        <v>-137724.35278973231</v>
      </c>
      <c r="I9937">
        <v>-1.3476150848624451E-5</v>
      </c>
      <c r="J9937">
        <v>-7.8472524248749124E-7</v>
      </c>
      <c r="K9937">
        <v>-3.9331892101434208E-2</v>
      </c>
      <c r="L9937">
        <v>-104.4788407411295</v>
      </c>
      <c r="M9937">
        <v>0</v>
      </c>
    </row>
    <row r="9938" spans="1:15" x14ac:dyDescent="0.15">
      <c r="A9938">
        <v>500</v>
      </c>
      <c r="B9938" t="s">
        <v>235</v>
      </c>
      <c r="C9938" t="s">
        <v>464</v>
      </c>
      <c r="D9938">
        <v>3</v>
      </c>
      <c r="E9938">
        <v>3075000</v>
      </c>
      <c r="F9938">
        <v>6050000</v>
      </c>
      <c r="G9938">
        <v>4562500</v>
      </c>
      <c r="H9938">
        <v>-476395.04584600596</v>
      </c>
      <c r="I9938">
        <v>-1.0276405802658188E-5</v>
      </c>
      <c r="J9938">
        <v>2.4150198034787732E-6</v>
      </c>
      <c r="K9938">
        <v>-0.13605087380210829</v>
      </c>
      <c r="L9938">
        <v>-110.44153525141931</v>
      </c>
      <c r="M9938">
        <v>0</v>
      </c>
    </row>
    <row r="9939" spans="1:15" x14ac:dyDescent="0.15">
      <c r="A9939">
        <v>500</v>
      </c>
      <c r="B9939" t="s">
        <v>235</v>
      </c>
      <c r="C9939" t="s">
        <v>464</v>
      </c>
      <c r="D9939">
        <v>4</v>
      </c>
      <c r="E9939">
        <v>4562500</v>
      </c>
      <c r="F9939">
        <v>6050000</v>
      </c>
      <c r="G9939">
        <v>5306250</v>
      </c>
      <c r="H9939">
        <v>-2541371.6653095032</v>
      </c>
      <c r="I9939">
        <v>-7.5300509637028512E-6</v>
      </c>
      <c r="J9939">
        <v>5.161374642434109E-6</v>
      </c>
      <c r="K9939">
        <v>-0.72577546457744246</v>
      </c>
      <c r="L9939">
        <v>-147.89393008828276</v>
      </c>
      <c r="M9939">
        <v>0</v>
      </c>
    </row>
    <row r="9940" spans="1:15" x14ac:dyDescent="0.15">
      <c r="A9940">
        <v>500</v>
      </c>
      <c r="B9940" t="s">
        <v>235</v>
      </c>
      <c r="C9940" t="s">
        <v>464</v>
      </c>
      <c r="D9940">
        <v>5</v>
      </c>
      <c r="E9940">
        <v>5306250</v>
      </c>
      <c r="F9940">
        <v>6050000</v>
      </c>
      <c r="G9940">
        <v>5678125</v>
      </c>
      <c r="H9940">
        <v>-21628118.026827928</v>
      </c>
      <c r="I9940">
        <v>-4.5298133685371887E-6</v>
      </c>
      <c r="J9940">
        <v>8.1616122375997715E-6</v>
      </c>
      <c r="K9940">
        <v>-6.1766476832679666</v>
      </c>
      <c r="L9940">
        <v>-480.90246387368944</v>
      </c>
      <c r="M9940">
        <v>0</v>
      </c>
    </row>
    <row r="9941" spans="1:15" x14ac:dyDescent="0.15">
      <c r="A9941">
        <v>500</v>
      </c>
      <c r="B9941" t="s">
        <v>235</v>
      </c>
      <c r="C9941" t="s">
        <v>464</v>
      </c>
      <c r="D9941">
        <v>6</v>
      </c>
      <c r="E9941">
        <v>5678125</v>
      </c>
      <c r="F9941">
        <v>6050000</v>
      </c>
      <c r="G9941">
        <v>5864062.5</v>
      </c>
      <c r="H9941">
        <v>-41517987.841013715</v>
      </c>
      <c r="I9941">
        <v>-2.2722542742653307E-6</v>
      </c>
      <c r="J9941">
        <v>1.041917133187163E-5</v>
      </c>
      <c r="K9941">
        <v>-11.856879229808598</v>
      </c>
      <c r="L9941">
        <v>-808.0072533506202</v>
      </c>
      <c r="M9941">
        <v>0</v>
      </c>
    </row>
    <row r="9942" spans="1:15" x14ac:dyDescent="0.15">
      <c r="A9942">
        <v>500</v>
      </c>
      <c r="B9942" t="s">
        <v>235</v>
      </c>
      <c r="C9942" t="s">
        <v>464</v>
      </c>
      <c r="D9942">
        <v>7</v>
      </c>
      <c r="E9942">
        <v>5864062.5</v>
      </c>
      <c r="F9942">
        <v>6050000</v>
      </c>
      <c r="G9942">
        <v>5957031.25</v>
      </c>
      <c r="H9942">
        <v>-24610527.127795849</v>
      </c>
      <c r="I9942">
        <v>-8.8079190414155738E-7</v>
      </c>
      <c r="J9942">
        <v>1.1810633701995403E-5</v>
      </c>
      <c r="K9942">
        <v>-7.0283764486279807</v>
      </c>
      <c r="L9942">
        <v>-513.13409473545823</v>
      </c>
      <c r="M9942">
        <v>0</v>
      </c>
    </row>
    <row r="9943" spans="1:15" x14ac:dyDescent="0.15">
      <c r="A9943">
        <v>500</v>
      </c>
      <c r="B9943" t="s">
        <v>235</v>
      </c>
      <c r="C9943" t="s">
        <v>464</v>
      </c>
      <c r="D9943">
        <v>8</v>
      </c>
      <c r="E9943">
        <v>5957031.25</v>
      </c>
      <c r="F9943">
        <v>6050000</v>
      </c>
      <c r="G9943">
        <v>6003515.625</v>
      </c>
      <c r="H9943">
        <v>-3583875.779186477</v>
      </c>
      <c r="I9943">
        <v>-1.0749042422377278E-7</v>
      </c>
      <c r="J9943">
        <v>1.2583935181913187E-5</v>
      </c>
      <c r="K9943">
        <v>-1.0234981148694491</v>
      </c>
      <c r="L9943">
        <v>-159.69628469462802</v>
      </c>
      <c r="M9943">
        <v>0</v>
      </c>
    </row>
    <row r="9944" spans="1:15" x14ac:dyDescent="0.15">
      <c r="A9944">
        <v>500</v>
      </c>
      <c r="B9944" t="s">
        <v>235</v>
      </c>
      <c r="C9944" t="s">
        <v>464</v>
      </c>
      <c r="D9944">
        <v>9</v>
      </c>
      <c r="E9944">
        <v>6003515.625</v>
      </c>
      <c r="F9944">
        <v>6050000</v>
      </c>
      <c r="G9944">
        <v>6026757.8125</v>
      </c>
      <c r="H9944">
        <v>10867198.51680363</v>
      </c>
      <c r="I9944">
        <v>3.0039136801174807E-7</v>
      </c>
      <c r="J9944">
        <v>1.2991816974148708E-5</v>
      </c>
      <c r="K9944">
        <v>3.103499641492975</v>
      </c>
      <c r="L9944">
        <v>80.315832407669518</v>
      </c>
      <c r="M9944">
        <v>0</v>
      </c>
    </row>
    <row r="9945" spans="1:15" x14ac:dyDescent="0.15">
      <c r="A9945">
        <v>500</v>
      </c>
      <c r="B9945" t="s">
        <v>235</v>
      </c>
      <c r="C9945" t="s">
        <v>464</v>
      </c>
      <c r="D9945">
        <v>10</v>
      </c>
      <c r="E9945">
        <v>6003515.625</v>
      </c>
      <c r="F9945">
        <v>6026757.8125</v>
      </c>
      <c r="G9945">
        <v>6015136.71875</v>
      </c>
      <c r="H9945">
        <v>3288038.5625070278</v>
      </c>
      <c r="I9945">
        <v>9.4625479440659262E-8</v>
      </c>
      <c r="J9945">
        <v>1.2786051085577619E-5</v>
      </c>
      <c r="K9945">
        <v>0.93901169507273041</v>
      </c>
      <c r="L9945">
        <v>-45.337259712522176</v>
      </c>
      <c r="M9945">
        <v>0</v>
      </c>
    </row>
    <row r="9946" spans="1:15" x14ac:dyDescent="0.15">
      <c r="A9946">
        <v>500</v>
      </c>
      <c r="B9946" t="s">
        <v>235</v>
      </c>
      <c r="C9946" t="s">
        <v>464</v>
      </c>
      <c r="D9946">
        <v>11</v>
      </c>
      <c r="E9946">
        <v>6015136.71875</v>
      </c>
      <c r="F9946">
        <v>6026757.8125</v>
      </c>
      <c r="G9946">
        <v>6020947.265625</v>
      </c>
      <c r="H9946">
        <v>6987258.1494191736</v>
      </c>
      <c r="I9946">
        <v>1.9704850610183492E-7</v>
      </c>
      <c r="J9946">
        <v>1.2888474112238795E-5</v>
      </c>
      <c r="K9946">
        <v>1.995450173125159</v>
      </c>
      <c r="L9946">
        <v>16.049150427061022</v>
      </c>
      <c r="M9946">
        <v>0</v>
      </c>
    </row>
    <row r="9947" spans="1:15" x14ac:dyDescent="0.15">
      <c r="A9947">
        <v>500</v>
      </c>
      <c r="B9947" t="s">
        <v>235</v>
      </c>
      <c r="C9947" t="s">
        <v>464</v>
      </c>
      <c r="D9947">
        <v>12</v>
      </c>
      <c r="E9947">
        <v>6015136.71875</v>
      </c>
      <c r="F9947">
        <v>6020947.265625</v>
      </c>
      <c r="G9947">
        <v>6018041.9921875</v>
      </c>
      <c r="H9947">
        <v>5115317.4448490068</v>
      </c>
      <c r="I9947">
        <v>1.457228381014722E-7</v>
      </c>
      <c r="J9947">
        <v>1.2837148444238432E-5</v>
      </c>
      <c r="K9947">
        <v>1.4608535798498583</v>
      </c>
      <c r="L9947">
        <v>-15.000303230027173</v>
      </c>
      <c r="M9947">
        <v>0</v>
      </c>
    </row>
    <row r="9948" spans="1:15" x14ac:dyDescent="0.15">
      <c r="A9948">
        <v>500</v>
      </c>
      <c r="B9948" t="s">
        <v>235</v>
      </c>
      <c r="C9948" t="s">
        <v>464</v>
      </c>
      <c r="D9948">
        <v>13</v>
      </c>
      <c r="E9948">
        <v>6018041.9921875</v>
      </c>
      <c r="F9948">
        <v>6020947.265625</v>
      </c>
      <c r="G9948">
        <v>6019494.62890625</v>
      </c>
      <c r="H9948">
        <v>6045670.7092788527</v>
      </c>
      <c r="I9948">
        <v>1.713569716940347E-7</v>
      </c>
      <c r="J9948">
        <v>1.2862782577830995E-5</v>
      </c>
      <c r="K9948">
        <v>1.7265477252319659</v>
      </c>
      <c r="L9948">
        <v>0.43485511635648566</v>
      </c>
      <c r="M9948">
        <v>0</v>
      </c>
    </row>
    <row r="9949" spans="1:15" x14ac:dyDescent="0.15">
      <c r="A9949">
        <v>500</v>
      </c>
      <c r="B9949" t="s">
        <v>235</v>
      </c>
      <c r="C9949" t="s">
        <v>465</v>
      </c>
      <c r="D9949">
        <v>13</v>
      </c>
      <c r="E9949">
        <v>6018041.9921875</v>
      </c>
      <c r="F9949">
        <v>6020947.265625</v>
      </c>
      <c r="G9949">
        <v>6019494.62890625</v>
      </c>
      <c r="H9949">
        <v>6045670.7092788527</v>
      </c>
      <c r="I9949">
        <v>1.713569716940347E-7</v>
      </c>
      <c r="J9949">
        <v>1.2862782577830995E-5</v>
      </c>
      <c r="K9949">
        <v>1.7265477252319659</v>
      </c>
      <c r="L9949">
        <v>0.43485511635648566</v>
      </c>
      <c r="M9949">
        <v>0</v>
      </c>
      <c r="N9949" t="s">
        <v>466</v>
      </c>
      <c r="O9949" t="s">
        <v>467</v>
      </c>
    </row>
    <row r="9950" spans="1:15" x14ac:dyDescent="0.15">
      <c r="A9950">
        <v>501</v>
      </c>
      <c r="B9950" t="s">
        <v>236</v>
      </c>
      <c r="C9950" t="s">
        <v>461</v>
      </c>
      <c r="D9950">
        <v>0</v>
      </c>
      <c r="E9950">
        <v>100000</v>
      </c>
      <c r="F9950">
        <v>12000000</v>
      </c>
      <c r="G9950">
        <v>100000</v>
      </c>
      <c r="H9950">
        <v>15819.036562436859</v>
      </c>
      <c r="I9950">
        <v>-2.2914426592358807E-5</v>
      </c>
      <c r="J9950">
        <v>-1.1783277270284432E-5</v>
      </c>
      <c r="K9950">
        <v>3.3209333555015695E-3</v>
      </c>
      <c r="L9950">
        <v>-84.180963437563136</v>
      </c>
      <c r="M9950">
        <v>0</v>
      </c>
      <c r="O9950" t="s">
        <v>462</v>
      </c>
    </row>
    <row r="9951" spans="1:15" x14ac:dyDescent="0.15">
      <c r="A9951">
        <v>501</v>
      </c>
      <c r="B9951" t="s">
        <v>236</v>
      </c>
      <c r="C9951" t="s">
        <v>461</v>
      </c>
      <c r="D9951">
        <v>0</v>
      </c>
      <c r="E9951">
        <v>100000</v>
      </c>
      <c r="F9951">
        <v>12000000</v>
      </c>
      <c r="G9951">
        <v>12000000</v>
      </c>
      <c r="H9951">
        <v>925865375460.38049</v>
      </c>
      <c r="I9951">
        <v>1.5001808781050835E-3</v>
      </c>
      <c r="J9951">
        <v>1.5113120274271579E-3</v>
      </c>
      <c r="K9951">
        <v>194369.43558064013</v>
      </c>
      <c r="L9951">
        <v>7715444.7955031712</v>
      </c>
      <c r="M9951">
        <v>0</v>
      </c>
      <c r="O9951" t="s">
        <v>463</v>
      </c>
    </row>
    <row r="9952" spans="1:15" x14ac:dyDescent="0.15">
      <c r="A9952">
        <v>501</v>
      </c>
      <c r="B9952" t="s">
        <v>236</v>
      </c>
      <c r="C9952" t="s">
        <v>464</v>
      </c>
      <c r="D9952">
        <v>1</v>
      </c>
      <c r="E9952">
        <v>100000</v>
      </c>
      <c r="F9952">
        <v>12000000</v>
      </c>
      <c r="G9952">
        <v>6050000</v>
      </c>
      <c r="H9952">
        <v>-98419.702006653431</v>
      </c>
      <c r="I9952">
        <v>-1.3040642473061104E-5</v>
      </c>
      <c r="J9952">
        <v>-1.9094931509867307E-6</v>
      </c>
      <c r="K9952">
        <v>-2.0661515632913546E-2</v>
      </c>
      <c r="L9952">
        <v>-101.62677193399428</v>
      </c>
      <c r="M9952">
        <v>0</v>
      </c>
    </row>
    <row r="9953" spans="1:15" x14ac:dyDescent="0.15">
      <c r="A9953">
        <v>501</v>
      </c>
      <c r="B9953" t="s">
        <v>236</v>
      </c>
      <c r="C9953" t="s">
        <v>464</v>
      </c>
      <c r="D9953">
        <v>2</v>
      </c>
      <c r="E9953">
        <v>6050000</v>
      </c>
      <c r="F9953">
        <v>12000000</v>
      </c>
      <c r="G9953">
        <v>9025000</v>
      </c>
      <c r="H9953">
        <v>-1478498.261357042</v>
      </c>
      <c r="I9953">
        <v>-7.3078075048876328E-6</v>
      </c>
      <c r="J9953">
        <v>3.8233418171867401E-6</v>
      </c>
      <c r="K9953">
        <v>-0.31038515985548193</v>
      </c>
      <c r="L9953">
        <v>-116.38225220340213</v>
      </c>
      <c r="M9953">
        <v>0</v>
      </c>
    </row>
    <row r="9954" spans="1:15" x14ac:dyDescent="0.15">
      <c r="A9954">
        <v>501</v>
      </c>
      <c r="B9954" t="s">
        <v>236</v>
      </c>
      <c r="C9954" t="s">
        <v>464</v>
      </c>
      <c r="D9954">
        <v>3</v>
      </c>
      <c r="E9954">
        <v>9025000</v>
      </c>
      <c r="F9954">
        <v>12000000</v>
      </c>
      <c r="G9954">
        <v>10512500</v>
      </c>
      <c r="H9954">
        <v>2586478026.5477338</v>
      </c>
      <c r="I9954">
        <v>1.8335167546900575E-5</v>
      </c>
      <c r="J9954">
        <v>2.9466316868974946E-5</v>
      </c>
      <c r="K9954">
        <v>542.98636441807821</v>
      </c>
      <c r="L9954">
        <v>24503.833784045029</v>
      </c>
      <c r="M9954">
        <v>0</v>
      </c>
    </row>
    <row r="9955" spans="1:15" x14ac:dyDescent="0.15">
      <c r="A9955">
        <v>501</v>
      </c>
      <c r="B9955" t="s">
        <v>236</v>
      </c>
      <c r="C9955" t="s">
        <v>464</v>
      </c>
      <c r="D9955">
        <v>4</v>
      </c>
      <c r="E9955">
        <v>9025000</v>
      </c>
      <c r="F9955">
        <v>10512500</v>
      </c>
      <c r="G9955">
        <v>9768750</v>
      </c>
      <c r="H9955">
        <v>-35654359.174872413</v>
      </c>
      <c r="I9955">
        <v>-2.809164391026858E-6</v>
      </c>
      <c r="J9955">
        <v>8.3219849310475149E-6</v>
      </c>
      <c r="K9955">
        <v>-7.4850165612505091</v>
      </c>
      <c r="L9955">
        <v>-464.98384312089485</v>
      </c>
      <c r="M9955">
        <v>0</v>
      </c>
    </row>
    <row r="9956" spans="1:15" x14ac:dyDescent="0.15">
      <c r="A9956">
        <v>501</v>
      </c>
      <c r="B9956" t="s">
        <v>236</v>
      </c>
      <c r="C9956" t="s">
        <v>464</v>
      </c>
      <c r="D9956">
        <v>5</v>
      </c>
      <c r="E9956">
        <v>9768750</v>
      </c>
      <c r="F9956">
        <v>10512500</v>
      </c>
      <c r="G9956">
        <v>10140625</v>
      </c>
      <c r="H9956">
        <v>87357448.397844762</v>
      </c>
      <c r="I9956">
        <v>1.6689994489858593E-6</v>
      </c>
      <c r="J9956">
        <v>1.2800148771060232E-5</v>
      </c>
      <c r="K9956">
        <v>18.339186655955221</v>
      </c>
      <c r="L9956">
        <v>761.46019991711319</v>
      </c>
      <c r="M9956">
        <v>0</v>
      </c>
    </row>
    <row r="9957" spans="1:15" x14ac:dyDescent="0.15">
      <c r="A9957">
        <v>501</v>
      </c>
      <c r="B9957" t="s">
        <v>236</v>
      </c>
      <c r="C9957" t="s">
        <v>464</v>
      </c>
      <c r="D9957">
        <v>6</v>
      </c>
      <c r="E9957">
        <v>9768750</v>
      </c>
      <c r="F9957">
        <v>10140625</v>
      </c>
      <c r="G9957">
        <v>9954687.5</v>
      </c>
      <c r="H9957">
        <v>-25046863.497083288</v>
      </c>
      <c r="I9957">
        <v>-8.3862282003095406E-7</v>
      </c>
      <c r="J9957">
        <v>1.0292526502043419E-5</v>
      </c>
      <c r="K9957">
        <v>-5.2581561531801144</v>
      </c>
      <c r="L9957">
        <v>-351.60873706063887</v>
      </c>
      <c r="M9957">
        <v>0</v>
      </c>
    </row>
    <row r="9958" spans="1:15" x14ac:dyDescent="0.15">
      <c r="A9958">
        <v>501</v>
      </c>
      <c r="B9958" t="s">
        <v>236</v>
      </c>
      <c r="C9958" t="s">
        <v>464</v>
      </c>
      <c r="D9958">
        <v>7</v>
      </c>
      <c r="E9958">
        <v>9954687.5</v>
      </c>
      <c r="F9958">
        <v>10140625</v>
      </c>
      <c r="G9958">
        <v>10047656.25</v>
      </c>
      <c r="H9958">
        <v>13742173.873215325</v>
      </c>
      <c r="I9958">
        <v>3.394263854676367E-7</v>
      </c>
      <c r="J9958">
        <v>1.147057570754201E-5</v>
      </c>
      <c r="K9958">
        <v>2.8849319244276908</v>
      </c>
      <c r="L9958">
        <v>36.769944465559568</v>
      </c>
      <c r="M9958">
        <v>0</v>
      </c>
    </row>
    <row r="9959" spans="1:15" x14ac:dyDescent="0.15">
      <c r="A9959">
        <v>501</v>
      </c>
      <c r="B9959" t="s">
        <v>236</v>
      </c>
      <c r="C9959" t="s">
        <v>464</v>
      </c>
      <c r="D9959">
        <v>8</v>
      </c>
      <c r="E9959">
        <v>9954687.5</v>
      </c>
      <c r="F9959">
        <v>10047656.25</v>
      </c>
      <c r="G9959">
        <v>10001171.875</v>
      </c>
      <c r="H9959">
        <v>-9364207.6983037367</v>
      </c>
      <c r="I9959">
        <v>-2.6740889519156322E-7</v>
      </c>
      <c r="J9959">
        <v>1.086374042688281E-5</v>
      </c>
      <c r="K9959">
        <v>-1.9658535821950809</v>
      </c>
      <c r="L9959">
        <v>-193.63110458796845</v>
      </c>
      <c r="M9959">
        <v>0</v>
      </c>
    </row>
    <row r="9960" spans="1:15" x14ac:dyDescent="0.15">
      <c r="A9960">
        <v>501</v>
      </c>
      <c r="B9960" t="s">
        <v>236</v>
      </c>
      <c r="C9960" t="s">
        <v>464</v>
      </c>
      <c r="D9960">
        <v>9</v>
      </c>
      <c r="E9960">
        <v>10001171.875</v>
      </c>
      <c r="F9960">
        <v>10047656.25</v>
      </c>
      <c r="G9960">
        <v>10024414.0625</v>
      </c>
      <c r="H9960">
        <v>1184815.1348470708</v>
      </c>
      <c r="I9960">
        <v>3.1416315759992926E-8</v>
      </c>
      <c r="J9960">
        <v>1.1162565637834366E-5</v>
      </c>
      <c r="K9960">
        <v>0.24873146262016121</v>
      </c>
      <c r="L9960">
        <v>-88.180704353790546</v>
      </c>
      <c r="M9960">
        <v>0</v>
      </c>
    </row>
    <row r="9961" spans="1:15" x14ac:dyDescent="0.15">
      <c r="A9961">
        <v>501</v>
      </c>
      <c r="B9961" t="s">
        <v>236</v>
      </c>
      <c r="C9961" t="s">
        <v>464</v>
      </c>
      <c r="D9961">
        <v>10</v>
      </c>
      <c r="E9961">
        <v>10024414.0625</v>
      </c>
      <c r="F9961">
        <v>10047656.25</v>
      </c>
      <c r="G9961">
        <v>10036035.15625</v>
      </c>
      <c r="H9961">
        <v>7202602.8246458089</v>
      </c>
      <c r="I9961">
        <v>1.8425585107555716E-7</v>
      </c>
      <c r="J9961">
        <v>1.131540517314993E-5</v>
      </c>
      <c r="K9961">
        <v>1.5120619939392443</v>
      </c>
      <c r="L9961">
        <v>-28.23258674855931</v>
      </c>
      <c r="M9961">
        <v>0</v>
      </c>
    </row>
    <row r="9962" spans="1:15" x14ac:dyDescent="0.15">
      <c r="A9962">
        <v>501</v>
      </c>
      <c r="B9962" t="s">
        <v>236</v>
      </c>
      <c r="C9962" t="s">
        <v>464</v>
      </c>
      <c r="D9962">
        <v>11</v>
      </c>
      <c r="E9962">
        <v>10036035.15625</v>
      </c>
      <c r="F9962">
        <v>10047656.25</v>
      </c>
      <c r="G9962">
        <v>10041845.703125</v>
      </c>
      <c r="H9962">
        <v>10405878.607207185</v>
      </c>
      <c r="I9962">
        <v>2.6154674929173172E-7</v>
      </c>
      <c r="J9962">
        <v>1.1392696071366105E-5</v>
      </c>
      <c r="K9962">
        <v>2.1845343882719463</v>
      </c>
      <c r="L9962">
        <v>3.6251593068084929</v>
      </c>
      <c r="M9962">
        <v>0</v>
      </c>
    </row>
    <row r="9963" spans="1:15" x14ac:dyDescent="0.15">
      <c r="A9963">
        <v>501</v>
      </c>
      <c r="B9963" t="s">
        <v>236</v>
      </c>
      <c r="C9963" t="s">
        <v>464</v>
      </c>
      <c r="D9963">
        <v>12</v>
      </c>
      <c r="E9963">
        <v>10036035.15625</v>
      </c>
      <c r="F9963">
        <v>10041845.703125</v>
      </c>
      <c r="G9963">
        <v>10038940.4296875</v>
      </c>
      <c r="H9963">
        <v>8787765.0761454515</v>
      </c>
      <c r="I9963">
        <v>2.2282783260889891E-7</v>
      </c>
      <c r="J9963">
        <v>1.1353977154683272E-5</v>
      </c>
      <c r="K9963">
        <v>1.8448394152511907</v>
      </c>
      <c r="L9963">
        <v>-12.463221216474496</v>
      </c>
      <c r="M9963">
        <v>0</v>
      </c>
    </row>
    <row r="9964" spans="1:15" x14ac:dyDescent="0.15">
      <c r="A9964">
        <v>501</v>
      </c>
      <c r="B9964" t="s">
        <v>236</v>
      </c>
      <c r="C9964" t="s">
        <v>464</v>
      </c>
      <c r="D9964">
        <v>13</v>
      </c>
      <c r="E9964">
        <v>10038940.4296875</v>
      </c>
      <c r="F9964">
        <v>10041845.703125</v>
      </c>
      <c r="G9964">
        <v>10040393.06640625</v>
      </c>
      <c r="H9964">
        <v>9592686.6676610596</v>
      </c>
      <c r="I9964">
        <v>2.4216896918336693E-7</v>
      </c>
      <c r="J9964">
        <v>1.137331829125774E-5</v>
      </c>
      <c r="K9964">
        <v>2.0138187934375327</v>
      </c>
      <c r="L9964">
        <v>-4.4590525070492841</v>
      </c>
      <c r="M9964">
        <v>0</v>
      </c>
    </row>
    <row r="9965" spans="1:15" x14ac:dyDescent="0.15">
      <c r="A9965">
        <v>501</v>
      </c>
      <c r="B9965" t="s">
        <v>236</v>
      </c>
      <c r="C9965" t="s">
        <v>464</v>
      </c>
      <c r="D9965">
        <v>14</v>
      </c>
      <c r="E9965">
        <v>10040393.06640625</v>
      </c>
      <c r="F9965">
        <v>10041845.703125</v>
      </c>
      <c r="G9965">
        <v>10041119.384765625</v>
      </c>
      <c r="H9965">
        <v>9998273.5567291528</v>
      </c>
      <c r="I9965">
        <v>2.5185392400627166E-7</v>
      </c>
      <c r="J9965">
        <v>1.1383003246080645E-5</v>
      </c>
      <c r="K9965">
        <v>2.0989647517987833</v>
      </c>
      <c r="L9965">
        <v>-0.42670370099849469</v>
      </c>
      <c r="M9965">
        <v>0</v>
      </c>
    </row>
    <row r="9966" spans="1:15" x14ac:dyDescent="0.15">
      <c r="A9966">
        <v>501</v>
      </c>
      <c r="B9966" t="s">
        <v>236</v>
      </c>
      <c r="C9966" t="s">
        <v>465</v>
      </c>
      <c r="D9966">
        <v>14</v>
      </c>
      <c r="E9966">
        <v>10040393.06640625</v>
      </c>
      <c r="F9966">
        <v>10041845.703125</v>
      </c>
      <c r="G9966">
        <v>10041119.384765625</v>
      </c>
      <c r="H9966">
        <v>9998273.5567291528</v>
      </c>
      <c r="I9966">
        <v>2.5185392400627166E-7</v>
      </c>
      <c r="J9966">
        <v>1.1383003246080645E-5</v>
      </c>
      <c r="K9966">
        <v>2.0989647517987833</v>
      </c>
      <c r="L9966">
        <v>-0.42670370099849469</v>
      </c>
      <c r="M9966">
        <v>0</v>
      </c>
      <c r="N9966" t="s">
        <v>466</v>
      </c>
      <c r="O9966" t="s">
        <v>467</v>
      </c>
    </row>
    <row r="9967" spans="1:15" x14ac:dyDescent="0.15">
      <c r="A9967">
        <v>502</v>
      </c>
      <c r="B9967" t="s">
        <v>237</v>
      </c>
      <c r="C9967" t="s">
        <v>461</v>
      </c>
      <c r="D9967">
        <v>0</v>
      </c>
      <c r="E9967">
        <v>100000</v>
      </c>
      <c r="F9967">
        <v>12000000</v>
      </c>
      <c r="G9967">
        <v>100000</v>
      </c>
      <c r="H9967">
        <v>16247.594465602788</v>
      </c>
      <c r="I9967">
        <v>-2.2713044495913109E-5</v>
      </c>
      <c r="J9967">
        <v>-1.1581895173838738E-5</v>
      </c>
      <c r="K9967">
        <v>3.4109016813076453E-3</v>
      </c>
      <c r="L9967">
        <v>-83.752405534397212</v>
      </c>
      <c r="M9967">
        <v>0</v>
      </c>
      <c r="O9967" t="s">
        <v>462</v>
      </c>
    </row>
    <row r="9968" spans="1:15" x14ac:dyDescent="0.15">
      <c r="A9968">
        <v>502</v>
      </c>
      <c r="B9968" t="s">
        <v>237</v>
      </c>
      <c r="C9968" t="s">
        <v>461</v>
      </c>
      <c r="D9968">
        <v>0</v>
      </c>
      <c r="E9968">
        <v>100000</v>
      </c>
      <c r="F9968">
        <v>12000000</v>
      </c>
      <c r="G9968">
        <v>12000000</v>
      </c>
      <c r="H9968">
        <v>1506597714129.9653</v>
      </c>
      <c r="I9968">
        <v>2.1956799974443366E-3</v>
      </c>
      <c r="J9968">
        <v>2.206811146766411E-3</v>
      </c>
      <c r="K9968">
        <v>316284.15437494131</v>
      </c>
      <c r="L9968">
        <v>12554880.951083044</v>
      </c>
      <c r="M9968">
        <v>0</v>
      </c>
      <c r="O9968" t="s">
        <v>463</v>
      </c>
    </row>
    <row r="9969" spans="1:15" x14ac:dyDescent="0.15">
      <c r="A9969">
        <v>502</v>
      </c>
      <c r="B9969" t="s">
        <v>237</v>
      </c>
      <c r="C9969" t="s">
        <v>464</v>
      </c>
      <c r="D9969">
        <v>1</v>
      </c>
      <c r="E9969">
        <v>100000</v>
      </c>
      <c r="F9969">
        <v>12000000</v>
      </c>
      <c r="G9969">
        <v>6050000</v>
      </c>
      <c r="H9969">
        <v>-105184.96512852966</v>
      </c>
      <c r="I9969">
        <v>-1.2819400007501428E-5</v>
      </c>
      <c r="J9969">
        <v>-1.6882506854270553E-6</v>
      </c>
      <c r="K9969">
        <v>-2.2081765713979323E-2</v>
      </c>
      <c r="L9969">
        <v>-101.73859446493438</v>
      </c>
      <c r="M9969">
        <v>0</v>
      </c>
    </row>
    <row r="9970" spans="1:15" x14ac:dyDescent="0.15">
      <c r="A9970">
        <v>502</v>
      </c>
      <c r="B9970" t="s">
        <v>237</v>
      </c>
      <c r="C9970" t="s">
        <v>464</v>
      </c>
      <c r="D9970">
        <v>2</v>
      </c>
      <c r="E9970">
        <v>6050000</v>
      </c>
      <c r="F9970">
        <v>12000000</v>
      </c>
      <c r="G9970">
        <v>9025000</v>
      </c>
      <c r="H9970">
        <v>-2198761.5391724063</v>
      </c>
      <c r="I9970">
        <v>-6.7867283113582607E-6</v>
      </c>
      <c r="J9970">
        <v>4.3444210107161122E-6</v>
      </c>
      <c r="K9970">
        <v>-0.46159198807154034</v>
      </c>
      <c r="L9970">
        <v>-124.36300874429259</v>
      </c>
      <c r="M9970">
        <v>0</v>
      </c>
    </row>
    <row r="9971" spans="1:15" x14ac:dyDescent="0.15">
      <c r="A9971">
        <v>502</v>
      </c>
      <c r="B9971" t="s">
        <v>237</v>
      </c>
      <c r="C9971" t="s">
        <v>464</v>
      </c>
      <c r="D9971">
        <v>3</v>
      </c>
      <c r="E9971">
        <v>9025000</v>
      </c>
      <c r="F9971">
        <v>12000000</v>
      </c>
      <c r="G9971">
        <v>10512500</v>
      </c>
      <c r="H9971">
        <v>5180050196.0713062</v>
      </c>
      <c r="I9971">
        <v>3.0594416413206196E-5</v>
      </c>
      <c r="J9971">
        <v>4.1725565735280567E-5</v>
      </c>
      <c r="K9971">
        <v>1087.4620215591469</v>
      </c>
      <c r="L9971">
        <v>49175.150497705647</v>
      </c>
      <c r="M9971">
        <v>0</v>
      </c>
    </row>
    <row r="9972" spans="1:15" x14ac:dyDescent="0.15">
      <c r="A9972">
        <v>502</v>
      </c>
      <c r="B9972" t="s">
        <v>237</v>
      </c>
      <c r="C9972" t="s">
        <v>464</v>
      </c>
      <c r="D9972">
        <v>4</v>
      </c>
      <c r="E9972">
        <v>9025000</v>
      </c>
      <c r="F9972">
        <v>10512500</v>
      </c>
      <c r="G9972">
        <v>9768750</v>
      </c>
      <c r="H9972">
        <v>-35330960.559603699</v>
      </c>
      <c r="I9972">
        <v>-1.4475535825127479E-6</v>
      </c>
      <c r="J9972">
        <v>9.683595739561625E-6</v>
      </c>
      <c r="K9972">
        <v>-7.4171246106674298</v>
      </c>
      <c r="L9972">
        <v>-461.67330067412615</v>
      </c>
      <c r="M9972">
        <v>0</v>
      </c>
    </row>
    <row r="9973" spans="1:15" x14ac:dyDescent="0.15">
      <c r="A9973">
        <v>502</v>
      </c>
      <c r="B9973" t="s">
        <v>237</v>
      </c>
      <c r="C9973" t="s">
        <v>464</v>
      </c>
      <c r="D9973">
        <v>5</v>
      </c>
      <c r="E9973">
        <v>9768750</v>
      </c>
      <c r="F9973">
        <v>10512500</v>
      </c>
      <c r="G9973">
        <v>10140625</v>
      </c>
      <c r="H9973">
        <v>387055090.62169838</v>
      </c>
      <c r="I9973">
        <v>4.8622515307155677E-6</v>
      </c>
      <c r="J9973">
        <v>1.5993400852789941E-5</v>
      </c>
      <c r="K9973">
        <v>81.255527527794811</v>
      </c>
      <c r="L9973">
        <v>3716.8760862540362</v>
      </c>
      <c r="M9973">
        <v>0</v>
      </c>
    </row>
    <row r="9974" spans="1:15" x14ac:dyDescent="0.15">
      <c r="A9974">
        <v>502</v>
      </c>
      <c r="B9974" t="s">
        <v>237</v>
      </c>
      <c r="C9974" t="s">
        <v>464</v>
      </c>
      <c r="D9974">
        <v>6</v>
      </c>
      <c r="E9974">
        <v>9768750</v>
      </c>
      <c r="F9974">
        <v>10140625</v>
      </c>
      <c r="G9974">
        <v>9954687.5</v>
      </c>
      <c r="H9974">
        <v>40909046.745955475</v>
      </c>
      <c r="I9974">
        <v>8.9903605218502684E-7</v>
      </c>
      <c r="J9974">
        <v>1.20301853742594E-5</v>
      </c>
      <c r="K9974">
        <v>8.5881474098754076</v>
      </c>
      <c r="L9974">
        <v>310.95259641204683</v>
      </c>
      <c r="M9974">
        <v>0</v>
      </c>
    </row>
    <row r="9975" spans="1:15" x14ac:dyDescent="0.15">
      <c r="A9975">
        <v>502</v>
      </c>
      <c r="B9975" t="s">
        <v>237</v>
      </c>
      <c r="C9975" t="s">
        <v>464</v>
      </c>
      <c r="D9975">
        <v>7</v>
      </c>
      <c r="E9975">
        <v>9768750</v>
      </c>
      <c r="F9975">
        <v>9954687.5</v>
      </c>
      <c r="G9975">
        <v>9861718.75</v>
      </c>
      <c r="H9975">
        <v>-11843514.471831786</v>
      </c>
      <c r="I9975">
        <v>-3.4511998448816283E-7</v>
      </c>
      <c r="J9975">
        <v>1.078602933758621E-5</v>
      </c>
      <c r="K9975">
        <v>-2.4863411940817253</v>
      </c>
      <c r="L9975">
        <v>-220.09584507600954</v>
      </c>
      <c r="M9975">
        <v>0</v>
      </c>
    </row>
    <row r="9976" spans="1:15" x14ac:dyDescent="0.15">
      <c r="A9976">
        <v>502</v>
      </c>
      <c r="B9976" t="s">
        <v>237</v>
      </c>
      <c r="C9976" t="s">
        <v>464</v>
      </c>
      <c r="D9976">
        <v>8</v>
      </c>
      <c r="E9976">
        <v>9861718.75</v>
      </c>
      <c r="F9976">
        <v>9954687.5</v>
      </c>
      <c r="G9976">
        <v>9908203.125</v>
      </c>
      <c r="H9976">
        <v>10259876.329935385</v>
      </c>
      <c r="I9976">
        <v>2.5807943840671586E-7</v>
      </c>
      <c r="J9976">
        <v>1.1389228760481089E-5</v>
      </c>
      <c r="K9976">
        <v>2.1538837332426479</v>
      </c>
      <c r="L9976">
        <v>3.5493136394030569</v>
      </c>
      <c r="M9976">
        <v>0</v>
      </c>
    </row>
    <row r="9977" spans="1:15" x14ac:dyDescent="0.15">
      <c r="A9977">
        <v>502</v>
      </c>
      <c r="B9977" t="s">
        <v>237</v>
      </c>
      <c r="C9977" t="s">
        <v>464</v>
      </c>
      <c r="D9977">
        <v>9</v>
      </c>
      <c r="E9977">
        <v>9861718.75</v>
      </c>
      <c r="F9977">
        <v>9908203.125</v>
      </c>
      <c r="G9977">
        <v>9884960.9375</v>
      </c>
      <c r="H9977">
        <v>-1779339.5280477984</v>
      </c>
      <c r="I9977">
        <v>-4.8094686839901784E-8</v>
      </c>
      <c r="J9977">
        <v>1.1083054635234471E-5</v>
      </c>
      <c r="K9977">
        <v>-0.37354158492102796</v>
      </c>
      <c r="L9977">
        <v>-118.00047101144955</v>
      </c>
      <c r="M9977">
        <v>0</v>
      </c>
    </row>
    <row r="9978" spans="1:15" x14ac:dyDescent="0.15">
      <c r="A9978">
        <v>502</v>
      </c>
      <c r="B9978" t="s">
        <v>237</v>
      </c>
      <c r="C9978" t="s">
        <v>464</v>
      </c>
      <c r="D9978">
        <v>10</v>
      </c>
      <c r="E9978">
        <v>9884960.9375</v>
      </c>
      <c r="F9978">
        <v>9908203.125</v>
      </c>
      <c r="G9978">
        <v>9896582.03125</v>
      </c>
      <c r="H9978">
        <v>3983581.5519735552</v>
      </c>
      <c r="I9978">
        <v>1.0383132105171493E-7</v>
      </c>
      <c r="J9978">
        <v>1.1234980643126088E-5</v>
      </c>
      <c r="K9978">
        <v>0.83628410605758041</v>
      </c>
      <c r="L9978">
        <v>-59.747905495101485</v>
      </c>
      <c r="M9978">
        <v>0</v>
      </c>
    </row>
    <row r="9979" spans="1:15" x14ac:dyDescent="0.15">
      <c r="A9979">
        <v>502</v>
      </c>
      <c r="B9979" t="s">
        <v>237</v>
      </c>
      <c r="C9979" t="s">
        <v>464</v>
      </c>
      <c r="D9979">
        <v>11</v>
      </c>
      <c r="E9979">
        <v>9896582.03125</v>
      </c>
      <c r="F9979">
        <v>9908203.125</v>
      </c>
      <c r="G9979">
        <v>9902392.578125</v>
      </c>
      <c r="H9979">
        <v>7056304.0158104477</v>
      </c>
      <c r="I9979">
        <v>1.8066277647775823E-7</v>
      </c>
      <c r="J9979">
        <v>1.1311812098552131E-5</v>
      </c>
      <c r="K9979">
        <v>1.4813490872325761</v>
      </c>
      <c r="L9979">
        <v>-28.741423245547129</v>
      </c>
      <c r="M9979">
        <v>0</v>
      </c>
    </row>
    <row r="9980" spans="1:15" x14ac:dyDescent="0.15">
      <c r="A9980">
        <v>502</v>
      </c>
      <c r="B9980" t="s">
        <v>237</v>
      </c>
      <c r="C9980" t="s">
        <v>464</v>
      </c>
      <c r="D9980">
        <v>12</v>
      </c>
      <c r="E9980">
        <v>9902392.578125</v>
      </c>
      <c r="F9980">
        <v>9908203.125</v>
      </c>
      <c r="G9980">
        <v>9905297.8515625</v>
      </c>
      <c r="H9980">
        <v>8641576.1797737423</v>
      </c>
      <c r="I9980">
        <v>2.192976719654908E-7</v>
      </c>
      <c r="J9980">
        <v>1.1350446994039864E-5</v>
      </c>
      <c r="K9980">
        <v>1.8141495827668548</v>
      </c>
      <c r="L9980">
        <v>-12.758038079485043</v>
      </c>
      <c r="M9980">
        <v>0</v>
      </c>
    </row>
    <row r="9981" spans="1:15" x14ac:dyDescent="0.15">
      <c r="A9981">
        <v>502</v>
      </c>
      <c r="B9981" t="s">
        <v>237</v>
      </c>
      <c r="C9981" t="s">
        <v>464</v>
      </c>
      <c r="D9981">
        <v>13</v>
      </c>
      <c r="E9981">
        <v>9905297.8515625</v>
      </c>
      <c r="F9981">
        <v>9908203.125</v>
      </c>
      <c r="G9981">
        <v>9906750.48828125</v>
      </c>
      <c r="H9981">
        <v>9446550.8403667212</v>
      </c>
      <c r="I9981">
        <v>2.3866951126962073E-7</v>
      </c>
      <c r="J9981">
        <v>1.1369818833343994E-5</v>
      </c>
      <c r="K9981">
        <v>1.9831401018888974</v>
      </c>
      <c r="L9981">
        <v>-4.6453138035413488</v>
      </c>
      <c r="M9981">
        <v>0</v>
      </c>
    </row>
    <row r="9982" spans="1:15" x14ac:dyDescent="0.15">
      <c r="A9982">
        <v>502</v>
      </c>
      <c r="B9982" t="s">
        <v>237</v>
      </c>
      <c r="C9982" t="s">
        <v>464</v>
      </c>
      <c r="D9982">
        <v>14</v>
      </c>
      <c r="E9982">
        <v>9906750.48828125</v>
      </c>
      <c r="F9982">
        <v>9908203.125</v>
      </c>
      <c r="G9982">
        <v>9907476.806640625</v>
      </c>
      <c r="H9982">
        <v>9852187.6701717656</v>
      </c>
      <c r="I9982">
        <v>2.4837019639382364E-7</v>
      </c>
      <c r="J9982">
        <v>1.1379519518468197E-5</v>
      </c>
      <c r="K9982">
        <v>2.0682965444448382</v>
      </c>
      <c r="L9982">
        <v>-0.55805466465287179</v>
      </c>
      <c r="M9982">
        <v>0</v>
      </c>
    </row>
    <row r="9983" spans="1:15" x14ac:dyDescent="0.15">
      <c r="A9983">
        <v>502</v>
      </c>
      <c r="B9983" t="s">
        <v>237</v>
      </c>
      <c r="C9983" t="s">
        <v>465</v>
      </c>
      <c r="D9983">
        <v>14</v>
      </c>
      <c r="E9983">
        <v>9906750.48828125</v>
      </c>
      <c r="F9983">
        <v>9908203.125</v>
      </c>
      <c r="G9983">
        <v>9907476.806640625</v>
      </c>
      <c r="H9983">
        <v>9852187.6701717656</v>
      </c>
      <c r="I9983">
        <v>2.4837019639382364E-7</v>
      </c>
      <c r="J9983">
        <v>1.1379519518468197E-5</v>
      </c>
      <c r="K9983">
        <v>2.0682965444448382</v>
      </c>
      <c r="L9983">
        <v>-0.55805466465287179</v>
      </c>
      <c r="M9983">
        <v>0</v>
      </c>
      <c r="N9983" t="s">
        <v>466</v>
      </c>
      <c r="O9983" t="s">
        <v>467</v>
      </c>
    </row>
    <row r="9984" spans="1:15" x14ac:dyDescent="0.15">
      <c r="A9984">
        <v>503</v>
      </c>
      <c r="B9984" t="s">
        <v>238</v>
      </c>
      <c r="C9984" t="s">
        <v>461</v>
      </c>
      <c r="D9984">
        <v>0</v>
      </c>
      <c r="E9984">
        <v>100000</v>
      </c>
      <c r="F9984">
        <v>12000000</v>
      </c>
      <c r="G9984">
        <v>100000</v>
      </c>
      <c r="H9984">
        <v>24903.335186811604</v>
      </c>
      <c r="I9984">
        <v>-1.9828425694201956E-5</v>
      </c>
      <c r="J9984">
        <v>-8.6972763721275809E-6</v>
      </c>
      <c r="K9984">
        <v>5.7622755808773895E-3</v>
      </c>
      <c r="L9984">
        <v>-75.096664813188397</v>
      </c>
      <c r="M9984">
        <v>0</v>
      </c>
      <c r="O9984" t="s">
        <v>462</v>
      </c>
    </row>
    <row r="9985" spans="1:15" x14ac:dyDescent="0.15">
      <c r="A9985">
        <v>503</v>
      </c>
      <c r="B9985" t="s">
        <v>238</v>
      </c>
      <c r="C9985" t="s">
        <v>461</v>
      </c>
      <c r="D9985">
        <v>0</v>
      </c>
      <c r="E9985">
        <v>100000</v>
      </c>
      <c r="F9985">
        <v>12000000</v>
      </c>
      <c r="G9985">
        <v>12000000</v>
      </c>
      <c r="H9985">
        <v>2620952337201714</v>
      </c>
      <c r="I9985">
        <v>1.0015697151689991</v>
      </c>
      <c r="J9985">
        <v>1.0015808463183211</v>
      </c>
      <c r="K9985">
        <v>606450884.51040375</v>
      </c>
      <c r="L9985">
        <v>21841269376.68095</v>
      </c>
      <c r="M9985">
        <v>0</v>
      </c>
      <c r="O9985" t="s">
        <v>463</v>
      </c>
    </row>
    <row r="9986" spans="1:15" x14ac:dyDescent="0.15">
      <c r="A9986">
        <v>503</v>
      </c>
      <c r="B9986" t="s">
        <v>238</v>
      </c>
      <c r="C9986" t="s">
        <v>464</v>
      </c>
      <c r="D9986">
        <v>1</v>
      </c>
      <c r="E9986">
        <v>100000</v>
      </c>
      <c r="F9986">
        <v>12000000</v>
      </c>
      <c r="G9986">
        <v>6050000</v>
      </c>
      <c r="H9986">
        <v>-373252.10999403987</v>
      </c>
      <c r="I9986">
        <v>-9.5606730350551439E-6</v>
      </c>
      <c r="J9986">
        <v>1.5704762870192284E-6</v>
      </c>
      <c r="K9986">
        <v>-8.6365199793344782E-2</v>
      </c>
      <c r="L9986">
        <v>-106.16945636353785</v>
      </c>
      <c r="M9986">
        <v>0</v>
      </c>
    </row>
    <row r="9987" spans="1:15" x14ac:dyDescent="0.15">
      <c r="A9987">
        <v>503</v>
      </c>
      <c r="B9987" t="s">
        <v>238</v>
      </c>
      <c r="C9987" t="s">
        <v>464</v>
      </c>
      <c r="D9987">
        <v>2</v>
      </c>
      <c r="E9987">
        <v>6050000</v>
      </c>
      <c r="F9987">
        <v>12000000</v>
      </c>
      <c r="G9987">
        <v>9025000</v>
      </c>
      <c r="H9987">
        <v>34796210907.017441</v>
      </c>
      <c r="I9987">
        <v>1.2403711204058413E-4</v>
      </c>
      <c r="J9987">
        <v>1.351682613626585E-4</v>
      </c>
      <c r="K9987">
        <v>8051.3455291221562</v>
      </c>
      <c r="L9987">
        <v>385453.58345725696</v>
      </c>
      <c r="M9987">
        <v>0</v>
      </c>
    </row>
    <row r="9988" spans="1:15" x14ac:dyDescent="0.15">
      <c r="A9988">
        <v>503</v>
      </c>
      <c r="B9988" t="s">
        <v>238</v>
      </c>
      <c r="C9988" t="s">
        <v>464</v>
      </c>
      <c r="D9988">
        <v>3</v>
      </c>
      <c r="E9988">
        <v>6050000</v>
      </c>
      <c r="F9988">
        <v>9025000</v>
      </c>
      <c r="G9988">
        <v>7537500</v>
      </c>
      <c r="H9988">
        <v>-13304258.370530367</v>
      </c>
      <c r="I9988">
        <v>-4.561162067326467E-6</v>
      </c>
      <c r="J9988">
        <v>6.5699872547479059E-6</v>
      </c>
      <c r="K9988">
        <v>-3.0784151020378223</v>
      </c>
      <c r="L9988">
        <v>-276.50757373837968</v>
      </c>
      <c r="M9988">
        <v>0</v>
      </c>
    </row>
    <row r="9989" spans="1:15" x14ac:dyDescent="0.15">
      <c r="A9989">
        <v>503</v>
      </c>
      <c r="B9989" t="s">
        <v>238</v>
      </c>
      <c r="C9989" t="s">
        <v>464</v>
      </c>
      <c r="D9989">
        <v>4</v>
      </c>
      <c r="E9989">
        <v>7537500</v>
      </c>
      <c r="F9989">
        <v>9025000</v>
      </c>
      <c r="G9989">
        <v>8281250</v>
      </c>
      <c r="H9989">
        <v>682081958.08128154</v>
      </c>
      <c r="I9989">
        <v>7.0304187105665278E-6</v>
      </c>
      <c r="J9989">
        <v>1.8161568032640901E-5</v>
      </c>
      <c r="K9989">
        <v>157.82400958447724</v>
      </c>
      <c r="L9989">
        <v>8136.4613806041543</v>
      </c>
      <c r="M9989">
        <v>0</v>
      </c>
    </row>
    <row r="9990" spans="1:15" x14ac:dyDescent="0.15">
      <c r="A9990">
        <v>503</v>
      </c>
      <c r="B9990" t="s">
        <v>238</v>
      </c>
      <c r="C9990" t="s">
        <v>464</v>
      </c>
      <c r="D9990">
        <v>5</v>
      </c>
      <c r="E9990">
        <v>7537500</v>
      </c>
      <c r="F9990">
        <v>8281250</v>
      </c>
      <c r="G9990">
        <v>7909375</v>
      </c>
      <c r="H9990">
        <v>-28848215.782367848</v>
      </c>
      <c r="I9990">
        <v>-1.0225532725387808E-6</v>
      </c>
      <c r="J9990">
        <v>1.0108596049535592E-5</v>
      </c>
      <c r="K9990">
        <v>-6.6750645288127251</v>
      </c>
      <c r="L9990">
        <v>-464.73445477509722</v>
      </c>
      <c r="M9990">
        <v>0</v>
      </c>
    </row>
    <row r="9991" spans="1:15" x14ac:dyDescent="0.15">
      <c r="A9991">
        <v>503</v>
      </c>
      <c r="B9991" t="s">
        <v>238</v>
      </c>
      <c r="C9991" t="s">
        <v>464</v>
      </c>
      <c r="D9991">
        <v>6</v>
      </c>
      <c r="E9991">
        <v>7909375</v>
      </c>
      <c r="F9991">
        <v>8281250</v>
      </c>
      <c r="G9991">
        <v>8095312.5</v>
      </c>
      <c r="H9991">
        <v>78287706.727627039</v>
      </c>
      <c r="I9991">
        <v>1.531306963031585E-6</v>
      </c>
      <c r="J9991">
        <v>1.2662456285105958E-5</v>
      </c>
      <c r="K9991">
        <v>18.114655622448478</v>
      </c>
      <c r="L9991">
        <v>867.07454749433134</v>
      </c>
      <c r="M9991">
        <v>0</v>
      </c>
    </row>
    <row r="9992" spans="1:15" x14ac:dyDescent="0.15">
      <c r="A9992">
        <v>503</v>
      </c>
      <c r="B9992" t="s">
        <v>238</v>
      </c>
      <c r="C9992" t="s">
        <v>464</v>
      </c>
      <c r="D9992">
        <v>7</v>
      </c>
      <c r="E9992">
        <v>7909375</v>
      </c>
      <c r="F9992">
        <v>8095312.5</v>
      </c>
      <c r="G9992">
        <v>8002343.75</v>
      </c>
      <c r="H9992">
        <v>6790091.3897691965</v>
      </c>
      <c r="I9992">
        <v>1.741099459950559E-7</v>
      </c>
      <c r="J9992">
        <v>1.1305259268069429E-5</v>
      </c>
      <c r="K9992">
        <v>1.5711300319289578</v>
      </c>
      <c r="L9992">
        <v>-15.148716402376534</v>
      </c>
      <c r="M9992">
        <v>0</v>
      </c>
    </row>
    <row r="9993" spans="1:15" x14ac:dyDescent="0.15">
      <c r="A9993">
        <v>503</v>
      </c>
      <c r="B9993" t="s">
        <v>238</v>
      </c>
      <c r="C9993" t="s">
        <v>464</v>
      </c>
      <c r="D9993">
        <v>8</v>
      </c>
      <c r="E9993">
        <v>8002343.75</v>
      </c>
      <c r="F9993">
        <v>8095312.5</v>
      </c>
      <c r="G9993">
        <v>8048828.125</v>
      </c>
      <c r="H9993">
        <v>37328077.220236167</v>
      </c>
      <c r="I9993">
        <v>8.3138632345360884E-7</v>
      </c>
      <c r="J9993">
        <v>1.1962535645527982E-5</v>
      </c>
      <c r="K9993">
        <v>8.6371831818407596</v>
      </c>
      <c r="L9993">
        <v>363.77033576221589</v>
      </c>
      <c r="M9993">
        <v>0</v>
      </c>
    </row>
    <row r="9994" spans="1:15" x14ac:dyDescent="0.15">
      <c r="A9994">
        <v>503</v>
      </c>
      <c r="B9994" t="s">
        <v>238</v>
      </c>
      <c r="C9994" t="s">
        <v>464</v>
      </c>
      <c r="D9994">
        <v>9</v>
      </c>
      <c r="E9994">
        <v>8002343.75</v>
      </c>
      <c r="F9994">
        <v>8048828.125</v>
      </c>
      <c r="G9994">
        <v>8025585.9375</v>
      </c>
      <c r="H9994">
        <v>20851541.281484187</v>
      </c>
      <c r="I9994">
        <v>4.9756289746273377E-7</v>
      </c>
      <c r="J9994">
        <v>1.1628712219537107E-5</v>
      </c>
      <c r="K9994">
        <v>4.8247484221946246</v>
      </c>
      <c r="L9994">
        <v>159.81332009734257</v>
      </c>
      <c r="M9994">
        <v>0</v>
      </c>
    </row>
    <row r="9995" spans="1:15" x14ac:dyDescent="0.15">
      <c r="A9995">
        <v>503</v>
      </c>
      <c r="B9995" t="s">
        <v>238</v>
      </c>
      <c r="C9995" t="s">
        <v>464</v>
      </c>
      <c r="D9995">
        <v>10</v>
      </c>
      <c r="E9995">
        <v>8002343.75</v>
      </c>
      <c r="F9995">
        <v>8025585.9375</v>
      </c>
      <c r="G9995">
        <v>8013964.84375</v>
      </c>
      <c r="H9995">
        <v>13530591.042302934</v>
      </c>
      <c r="I9995">
        <v>3.3456184546944485E-7</v>
      </c>
      <c r="J9995">
        <v>1.1465711167543818E-5</v>
      </c>
      <c r="K9995">
        <v>3.1307852451502391</v>
      </c>
      <c r="L9995">
        <v>68.837664079039328</v>
      </c>
      <c r="M9995">
        <v>0</v>
      </c>
    </row>
    <row r="9996" spans="1:15" x14ac:dyDescent="0.15">
      <c r="A9996">
        <v>503</v>
      </c>
      <c r="B9996" t="s">
        <v>238</v>
      </c>
      <c r="C9996" t="s">
        <v>464</v>
      </c>
      <c r="D9996">
        <v>11</v>
      </c>
      <c r="E9996">
        <v>8002343.75</v>
      </c>
      <c r="F9996">
        <v>8013964.84375</v>
      </c>
      <c r="G9996">
        <v>8008154.296875</v>
      </c>
      <c r="H9996">
        <v>10089215.056341745</v>
      </c>
      <c r="I9996">
        <v>2.5401999333698912E-7</v>
      </c>
      <c r="J9996">
        <v>1.1385169315411362E-5</v>
      </c>
      <c r="K9996">
        <v>2.3345000624722285</v>
      </c>
      <c r="L9996">
        <v>25.986771512117738</v>
      </c>
      <c r="M9996">
        <v>0</v>
      </c>
    </row>
    <row r="9997" spans="1:15" x14ac:dyDescent="0.15">
      <c r="A9997">
        <v>503</v>
      </c>
      <c r="B9997" t="s">
        <v>238</v>
      </c>
      <c r="C9997" t="s">
        <v>464</v>
      </c>
      <c r="D9997">
        <v>12</v>
      </c>
      <c r="E9997">
        <v>8002343.75</v>
      </c>
      <c r="F9997">
        <v>8008154.296875</v>
      </c>
      <c r="G9997">
        <v>8005249.0234375</v>
      </c>
      <c r="H9997">
        <v>8422057.9169524349</v>
      </c>
      <c r="I9997">
        <v>2.1398656029193196E-7</v>
      </c>
      <c r="J9997">
        <v>1.1345135882366305E-5</v>
      </c>
      <c r="K9997">
        <v>1.9487437450262048</v>
      </c>
      <c r="L9997">
        <v>5.2066949109842282</v>
      </c>
      <c r="M9997">
        <v>0</v>
      </c>
    </row>
    <row r="9998" spans="1:15" x14ac:dyDescent="0.15">
      <c r="A9998">
        <v>503</v>
      </c>
      <c r="B9998" t="s">
        <v>238</v>
      </c>
      <c r="C9998" t="s">
        <v>464</v>
      </c>
      <c r="D9998">
        <v>13</v>
      </c>
      <c r="E9998">
        <v>8002343.75</v>
      </c>
      <c r="F9998">
        <v>8005249.0234375</v>
      </c>
      <c r="G9998">
        <v>8003796.38671875</v>
      </c>
      <c r="H9998">
        <v>7601680.8521478651</v>
      </c>
      <c r="I9998">
        <v>1.9402827977516384E-7</v>
      </c>
      <c r="J9998">
        <v>1.1325177601849537E-5</v>
      </c>
      <c r="K9998">
        <v>1.7589202257194934</v>
      </c>
      <c r="L9998">
        <v>-5.0240600227929697</v>
      </c>
      <c r="M9998">
        <v>0</v>
      </c>
    </row>
    <row r="9999" spans="1:15" x14ac:dyDescent="0.15">
      <c r="A9999">
        <v>503</v>
      </c>
      <c r="B9999" t="s">
        <v>238</v>
      </c>
      <c r="C9999" t="s">
        <v>464</v>
      </c>
      <c r="D9999">
        <v>14</v>
      </c>
      <c r="E9999">
        <v>8003796.38671875</v>
      </c>
      <c r="F9999">
        <v>8005249.0234375</v>
      </c>
      <c r="G9999">
        <v>8004522.705078125</v>
      </c>
      <c r="H9999">
        <v>8010785.0307876719</v>
      </c>
      <c r="I9999">
        <v>2.0400283228900952E-7</v>
      </c>
      <c r="J9999">
        <v>1.1335152154363382E-5</v>
      </c>
      <c r="K9999">
        <v>1.8535810814212423</v>
      </c>
      <c r="L9999">
        <v>7.8234842229556706E-2</v>
      </c>
      <c r="M9999">
        <v>0</v>
      </c>
    </row>
    <row r="10000" spans="1:15" x14ac:dyDescent="0.15">
      <c r="A10000">
        <v>503</v>
      </c>
      <c r="B10000" t="s">
        <v>238</v>
      </c>
      <c r="C10000" t="s">
        <v>465</v>
      </c>
      <c r="D10000">
        <v>14</v>
      </c>
      <c r="E10000">
        <v>8003796.38671875</v>
      </c>
      <c r="F10000">
        <v>8005249.0234375</v>
      </c>
      <c r="G10000">
        <v>8004522.705078125</v>
      </c>
      <c r="H10000">
        <v>8010785.0307876719</v>
      </c>
      <c r="I10000">
        <v>2.0400283228900952E-7</v>
      </c>
      <c r="J10000">
        <v>1.1335152154363382E-5</v>
      </c>
      <c r="K10000">
        <v>1.8535810814212423</v>
      </c>
      <c r="L10000">
        <v>7.8234842229556706E-2</v>
      </c>
      <c r="M10000">
        <v>0</v>
      </c>
      <c r="N10000" t="s">
        <v>466</v>
      </c>
      <c r="O10000" t="s">
        <v>467</v>
      </c>
    </row>
    <row r="10001" spans="1:15" x14ac:dyDescent="0.15">
      <c r="A10001">
        <v>504</v>
      </c>
      <c r="B10001" t="s">
        <v>239</v>
      </c>
      <c r="C10001" t="s">
        <v>461</v>
      </c>
      <c r="D10001">
        <v>0</v>
      </c>
      <c r="E10001">
        <v>100000</v>
      </c>
      <c r="F10001">
        <v>12000000</v>
      </c>
      <c r="G10001">
        <v>100000</v>
      </c>
      <c r="H10001">
        <v>-33642.748991555731</v>
      </c>
      <c r="I10001">
        <v>-1.7519467778143924E-5</v>
      </c>
      <c r="J10001">
        <v>-6.4954837565720418E-6</v>
      </c>
      <c r="K10001">
        <v>-8.813799823878761E-3</v>
      </c>
      <c r="L10001">
        <v>-133.64274899155572</v>
      </c>
      <c r="M10001">
        <v>0</v>
      </c>
      <c r="O10001" t="s">
        <v>462</v>
      </c>
    </row>
    <row r="10002" spans="1:15" x14ac:dyDescent="0.15">
      <c r="A10002">
        <v>504</v>
      </c>
      <c r="B10002" t="s">
        <v>239</v>
      </c>
      <c r="C10002" t="s">
        <v>461</v>
      </c>
      <c r="D10002">
        <v>0</v>
      </c>
      <c r="E10002">
        <v>100000</v>
      </c>
      <c r="F10002">
        <v>12000000</v>
      </c>
      <c r="G10002">
        <v>12000000</v>
      </c>
      <c r="H10002">
        <v>2.9802852098486871E+18</v>
      </c>
      <c r="I10002">
        <v>445.7014330168376</v>
      </c>
      <c r="J10002">
        <v>445.70144404082163</v>
      </c>
      <c r="K10002">
        <v>780781536736.66699</v>
      </c>
      <c r="L10002">
        <v>24835710081972.391</v>
      </c>
      <c r="M10002">
        <v>0</v>
      </c>
      <c r="O10002" t="s">
        <v>463</v>
      </c>
    </row>
    <row r="10003" spans="1:15" x14ac:dyDescent="0.15">
      <c r="A10003">
        <v>504</v>
      </c>
      <c r="B10003" t="s">
        <v>239</v>
      </c>
      <c r="C10003" t="s">
        <v>464</v>
      </c>
      <c r="D10003">
        <v>1</v>
      </c>
      <c r="E10003">
        <v>100000</v>
      </c>
      <c r="F10003">
        <v>12000000</v>
      </c>
      <c r="G10003">
        <v>6050000</v>
      </c>
      <c r="H10003">
        <v>-6659855.8917206284</v>
      </c>
      <c r="I10003">
        <v>-5.3828146078743698E-6</v>
      </c>
      <c r="J10003">
        <v>5.6411694136975124E-6</v>
      </c>
      <c r="K10003">
        <v>-1.7447633872082944</v>
      </c>
      <c r="L10003">
        <v>-210.08026267306823</v>
      </c>
      <c r="M10003">
        <v>0</v>
      </c>
    </row>
    <row r="10004" spans="1:15" x14ac:dyDescent="0.15">
      <c r="A10004">
        <v>504</v>
      </c>
      <c r="B10004" t="s">
        <v>239</v>
      </c>
      <c r="C10004" t="s">
        <v>464</v>
      </c>
      <c r="D10004">
        <v>2</v>
      </c>
      <c r="E10004">
        <v>6050000</v>
      </c>
      <c r="F10004">
        <v>12000000</v>
      </c>
      <c r="G10004">
        <v>9025000</v>
      </c>
      <c r="H10004">
        <v>8164216944784.2363</v>
      </c>
      <c r="I10004">
        <v>8.3021183292977148E-3</v>
      </c>
      <c r="J10004">
        <v>8.3131423133192862E-3</v>
      </c>
      <c r="K10004">
        <v>2138879.1352367955</v>
      </c>
      <c r="L10004">
        <v>90462137.615337804</v>
      </c>
      <c r="M10004">
        <v>0</v>
      </c>
    </row>
    <row r="10005" spans="1:15" x14ac:dyDescent="0.15">
      <c r="A10005">
        <v>504</v>
      </c>
      <c r="B10005" t="s">
        <v>239</v>
      </c>
      <c r="C10005" t="s">
        <v>464</v>
      </c>
      <c r="D10005">
        <v>3</v>
      </c>
      <c r="E10005">
        <v>6050000</v>
      </c>
      <c r="F10005">
        <v>9025000</v>
      </c>
      <c r="G10005">
        <v>7537500</v>
      </c>
      <c r="H10005">
        <v>23619686698.486908</v>
      </c>
      <c r="I10005">
        <v>9.20798500152605E-5</v>
      </c>
      <c r="J10005">
        <v>1.0310383403683239E-4</v>
      </c>
      <c r="K10005">
        <v>6187.9363816389687</v>
      </c>
      <c r="L10005">
        <v>313262.3442585328</v>
      </c>
      <c r="M10005">
        <v>0</v>
      </c>
    </row>
    <row r="10006" spans="1:15" x14ac:dyDescent="0.15">
      <c r="A10006">
        <v>504</v>
      </c>
      <c r="B10006" t="s">
        <v>239</v>
      </c>
      <c r="C10006" t="s">
        <v>464</v>
      </c>
      <c r="D10006">
        <v>4</v>
      </c>
      <c r="E10006">
        <v>6050000</v>
      </c>
      <c r="F10006">
        <v>7537500</v>
      </c>
      <c r="G10006">
        <v>6793750</v>
      </c>
      <c r="H10006">
        <v>166337086.68854448</v>
      </c>
      <c r="I10006">
        <v>2.6854625162732333E-6</v>
      </c>
      <c r="J10006">
        <v>1.3709446537845115E-5</v>
      </c>
      <c r="K10006">
        <v>43.577348145003803</v>
      </c>
      <c r="L10006">
        <v>2348.3839806961469</v>
      </c>
      <c r="M10006">
        <v>0</v>
      </c>
    </row>
    <row r="10007" spans="1:15" x14ac:dyDescent="0.15">
      <c r="A10007">
        <v>504</v>
      </c>
      <c r="B10007" t="s">
        <v>239</v>
      </c>
      <c r="C10007" t="s">
        <v>464</v>
      </c>
      <c r="D10007">
        <v>5</v>
      </c>
      <c r="E10007">
        <v>6050000</v>
      </c>
      <c r="F10007">
        <v>6793750</v>
      </c>
      <c r="G10007">
        <v>6421875</v>
      </c>
      <c r="H10007">
        <v>-38489374.096795917</v>
      </c>
      <c r="I10007">
        <v>-2.3594192484203979E-6</v>
      </c>
      <c r="J10007">
        <v>8.6645647731514842E-6</v>
      </c>
      <c r="K10007">
        <v>-10.083529105207534</v>
      </c>
      <c r="L10007">
        <v>-699.34791780898752</v>
      </c>
      <c r="M10007">
        <v>0</v>
      </c>
    </row>
    <row r="10008" spans="1:15" x14ac:dyDescent="0.15">
      <c r="A10008">
        <v>504</v>
      </c>
      <c r="B10008" t="s">
        <v>239</v>
      </c>
      <c r="C10008" t="s">
        <v>464</v>
      </c>
      <c r="D10008">
        <v>6</v>
      </c>
      <c r="E10008">
        <v>6421875</v>
      </c>
      <c r="F10008">
        <v>6793750</v>
      </c>
      <c r="G10008">
        <v>6607812.5</v>
      </c>
      <c r="H10008">
        <v>-5824786.8358053006</v>
      </c>
      <c r="I10008">
        <v>-1.608788765086607E-7</v>
      </c>
      <c r="J10008">
        <v>1.0863105145063221E-5</v>
      </c>
      <c r="K10008">
        <v>-1.5259901977819339</v>
      </c>
      <c r="L10008">
        <v>-188.15000177146825</v>
      </c>
      <c r="M10008">
        <v>0</v>
      </c>
    </row>
    <row r="10009" spans="1:15" x14ac:dyDescent="0.15">
      <c r="A10009">
        <v>504</v>
      </c>
      <c r="B10009" t="s">
        <v>239</v>
      </c>
      <c r="C10009" t="s">
        <v>464</v>
      </c>
      <c r="D10009">
        <v>7</v>
      </c>
      <c r="E10009">
        <v>6607812.5</v>
      </c>
      <c r="F10009">
        <v>6793750</v>
      </c>
      <c r="G10009">
        <v>6700781.25</v>
      </c>
      <c r="H10009">
        <v>56604947.901058324</v>
      </c>
      <c r="I10009">
        <v>1.1700748289886956E-6</v>
      </c>
      <c r="J10009">
        <v>1.2194058850560578E-5</v>
      </c>
      <c r="K10009">
        <v>14.829486138788436</v>
      </c>
      <c r="L10009">
        <v>744.75146686900609</v>
      </c>
      <c r="M10009">
        <v>0</v>
      </c>
    </row>
    <row r="10010" spans="1:15" x14ac:dyDescent="0.15">
      <c r="A10010">
        <v>504</v>
      </c>
      <c r="B10010" t="s">
        <v>239</v>
      </c>
      <c r="C10010" t="s">
        <v>464</v>
      </c>
      <c r="D10010">
        <v>8</v>
      </c>
      <c r="E10010">
        <v>6607812.5</v>
      </c>
      <c r="F10010">
        <v>6700781.25</v>
      </c>
      <c r="G10010">
        <v>6654296.875</v>
      </c>
      <c r="H10010">
        <v>20340792.100956962</v>
      </c>
      <c r="I10010">
        <v>4.829866623277725E-7</v>
      </c>
      <c r="J10010">
        <v>1.1506970683899655E-5</v>
      </c>
      <c r="K10010">
        <v>5.3289245145207325</v>
      </c>
      <c r="L10010">
        <v>205.67905945670574</v>
      </c>
      <c r="M10010">
        <v>0</v>
      </c>
    </row>
    <row r="10011" spans="1:15" x14ac:dyDescent="0.15">
      <c r="A10011">
        <v>504</v>
      </c>
      <c r="B10011" t="s">
        <v>239</v>
      </c>
      <c r="C10011" t="s">
        <v>464</v>
      </c>
      <c r="D10011">
        <v>9</v>
      </c>
      <c r="E10011">
        <v>6607812.5</v>
      </c>
      <c r="F10011">
        <v>6654296.875</v>
      </c>
      <c r="G10011">
        <v>6631054.6875</v>
      </c>
      <c r="H10011">
        <v>6095449.8349595824</v>
      </c>
      <c r="I10011">
        <v>1.5583150150609973E-7</v>
      </c>
      <c r="J10011">
        <v>1.1179815523077982E-5</v>
      </c>
      <c r="K10011">
        <v>1.5968990731201318</v>
      </c>
      <c r="L10011">
        <v>-8.0772196548170534</v>
      </c>
      <c r="M10011">
        <v>0</v>
      </c>
    </row>
    <row r="10012" spans="1:15" x14ac:dyDescent="0.15">
      <c r="A10012">
        <v>504</v>
      </c>
      <c r="B10012" t="s">
        <v>239</v>
      </c>
      <c r="C10012" t="s">
        <v>464</v>
      </c>
      <c r="D10012">
        <v>10</v>
      </c>
      <c r="E10012">
        <v>6631054.6875</v>
      </c>
      <c r="F10012">
        <v>6654296.875</v>
      </c>
      <c r="G10012">
        <v>6642675.78125</v>
      </c>
      <c r="H10012">
        <v>12915367.181629155</v>
      </c>
      <c r="I10012">
        <v>3.1808105383724565E-7</v>
      </c>
      <c r="J10012">
        <v>1.1342065075409128E-5</v>
      </c>
      <c r="K10012">
        <v>3.3835957049569454</v>
      </c>
      <c r="L10012">
        <v>94.430190588028026</v>
      </c>
      <c r="M10012">
        <v>0</v>
      </c>
    </row>
    <row r="10013" spans="1:15" x14ac:dyDescent="0.15">
      <c r="A10013">
        <v>504</v>
      </c>
      <c r="B10013" t="s">
        <v>239</v>
      </c>
      <c r="C10013" t="s">
        <v>464</v>
      </c>
      <c r="D10013">
        <v>11</v>
      </c>
      <c r="E10013">
        <v>6631054.6875</v>
      </c>
      <c r="F10013">
        <v>6642675.78125</v>
      </c>
      <c r="G10013">
        <v>6636865.234375</v>
      </c>
      <c r="H10013">
        <v>9431244.629894428</v>
      </c>
      <c r="I10013">
        <v>2.3662680626483801E-7</v>
      </c>
      <c r="J10013">
        <v>1.126061082783672E-5</v>
      </c>
      <c r="K10013">
        <v>2.4708177764779351</v>
      </c>
      <c r="L10013">
        <v>42.10390443136032</v>
      </c>
      <c r="M10013">
        <v>0</v>
      </c>
    </row>
    <row r="10014" spans="1:15" x14ac:dyDescent="0.15">
      <c r="A10014">
        <v>504</v>
      </c>
      <c r="B10014" t="s">
        <v>239</v>
      </c>
      <c r="C10014" t="s">
        <v>464</v>
      </c>
      <c r="D10014">
        <v>12</v>
      </c>
      <c r="E10014">
        <v>6631054.6875</v>
      </c>
      <c r="F10014">
        <v>6636865.234375</v>
      </c>
      <c r="G10014">
        <v>6633959.9609375</v>
      </c>
      <c r="H10014">
        <v>7744986.0013849344</v>
      </c>
      <c r="I10014">
        <v>1.9614688485956728E-7</v>
      </c>
      <c r="J10014">
        <v>1.1220130906431449E-5</v>
      </c>
      <c r="K10014">
        <v>2.0290481099533166</v>
      </c>
      <c r="L10014">
        <v>16.747554205775248</v>
      </c>
      <c r="M10014">
        <v>0</v>
      </c>
    </row>
    <row r="10015" spans="1:15" x14ac:dyDescent="0.15">
      <c r="A10015">
        <v>504</v>
      </c>
      <c r="B10015" t="s">
        <v>239</v>
      </c>
      <c r="C10015" t="s">
        <v>464</v>
      </c>
      <c r="D10015">
        <v>13</v>
      </c>
      <c r="E10015">
        <v>6631054.6875</v>
      </c>
      <c r="F10015">
        <v>6633959.9609375</v>
      </c>
      <c r="G10015">
        <v>6632507.32421875</v>
      </c>
      <c r="H10015">
        <v>6915641.2564411378</v>
      </c>
      <c r="I10015">
        <v>1.7596842261452463E-7</v>
      </c>
      <c r="J10015">
        <v>1.1199952444186407E-5</v>
      </c>
      <c r="K10015">
        <v>1.8117745878414606</v>
      </c>
      <c r="L10015">
        <v>4.2688823152673772</v>
      </c>
      <c r="M10015">
        <v>0</v>
      </c>
    </row>
    <row r="10016" spans="1:15" x14ac:dyDescent="0.15">
      <c r="A10016">
        <v>504</v>
      </c>
      <c r="B10016" t="s">
        <v>239</v>
      </c>
      <c r="C10016" t="s">
        <v>464</v>
      </c>
      <c r="D10016">
        <v>14</v>
      </c>
      <c r="E10016">
        <v>6631054.6875</v>
      </c>
      <c r="F10016">
        <v>6632507.32421875</v>
      </c>
      <c r="G10016">
        <v>6631781.005859375</v>
      </c>
      <c r="H10016">
        <v>6504421.1187147507</v>
      </c>
      <c r="I10016">
        <v>1.658951860074976E-7</v>
      </c>
      <c r="J10016">
        <v>1.118987920757938E-5</v>
      </c>
      <c r="K10016">
        <v>1.704042250677873</v>
      </c>
      <c r="L10016">
        <v>-1.9204477203348245</v>
      </c>
      <c r="M10016">
        <v>0</v>
      </c>
    </row>
    <row r="10017" spans="1:15" x14ac:dyDescent="0.15">
      <c r="A10017">
        <v>504</v>
      </c>
      <c r="B10017" t="s">
        <v>239</v>
      </c>
      <c r="C10017" t="s">
        <v>464</v>
      </c>
      <c r="D10017">
        <v>15</v>
      </c>
      <c r="E10017">
        <v>6631781.005859375</v>
      </c>
      <c r="F10017">
        <v>6632507.32421875</v>
      </c>
      <c r="G10017">
        <v>6632144.1650390625</v>
      </c>
      <c r="H10017">
        <v>6709732.9561322229</v>
      </c>
      <c r="I10017">
        <v>1.709301985873123E-7</v>
      </c>
      <c r="J10017">
        <v>1.1194914220159194E-5</v>
      </c>
      <c r="K10017">
        <v>1.7578302879433336</v>
      </c>
      <c r="L10017">
        <v>1.1698899957899727</v>
      </c>
      <c r="M10017">
        <v>0</v>
      </c>
    </row>
    <row r="10018" spans="1:15" x14ac:dyDescent="0.15">
      <c r="A10018">
        <v>504</v>
      </c>
      <c r="B10018" t="s">
        <v>239</v>
      </c>
      <c r="C10018" t="s">
        <v>464</v>
      </c>
      <c r="D10018">
        <v>16</v>
      </c>
      <c r="E10018">
        <v>6631781.005859375</v>
      </c>
      <c r="F10018">
        <v>6632144.1650390625</v>
      </c>
      <c r="G10018">
        <v>6631962.5854492188</v>
      </c>
      <c r="H10018">
        <v>6607019.3016648171</v>
      </c>
      <c r="I10018">
        <v>1.6841270208440987E-7</v>
      </c>
      <c r="J10018">
        <v>1.1192396723656292E-5</v>
      </c>
      <c r="K10018">
        <v>1.7309211435722243</v>
      </c>
      <c r="L10018">
        <v>-0.37610712459578899</v>
      </c>
      <c r="M10018">
        <v>0</v>
      </c>
    </row>
    <row r="10019" spans="1:15" x14ac:dyDescent="0.15">
      <c r="A10019">
        <v>504</v>
      </c>
      <c r="B10019" t="s">
        <v>239</v>
      </c>
      <c r="C10019" t="s">
        <v>465</v>
      </c>
      <c r="D10019">
        <v>16</v>
      </c>
      <c r="E10019">
        <v>6631781.005859375</v>
      </c>
      <c r="F10019">
        <v>6632144.1650390625</v>
      </c>
      <c r="G10019">
        <v>6631962.5854492188</v>
      </c>
      <c r="H10019">
        <v>6607019.3016648171</v>
      </c>
      <c r="I10019">
        <v>1.6841270208440987E-7</v>
      </c>
      <c r="J10019">
        <v>1.1192396723656292E-5</v>
      </c>
      <c r="K10019">
        <v>1.7309211435722243</v>
      </c>
      <c r="L10019">
        <v>-0.37610712459578899</v>
      </c>
      <c r="M10019">
        <v>0</v>
      </c>
      <c r="N10019" t="s">
        <v>466</v>
      </c>
      <c r="O10019" t="s">
        <v>467</v>
      </c>
    </row>
    <row r="10020" spans="1:15" x14ac:dyDescent="0.15">
      <c r="A10020">
        <v>505</v>
      </c>
      <c r="B10020" t="s">
        <v>240</v>
      </c>
      <c r="C10020" t="s">
        <v>461</v>
      </c>
      <c r="D10020">
        <v>0</v>
      </c>
      <c r="E10020">
        <v>100000</v>
      </c>
      <c r="F10020">
        <v>12000000</v>
      </c>
      <c r="G10020">
        <v>100000</v>
      </c>
      <c r="H10020">
        <v>26757.643639841819</v>
      </c>
      <c r="I10020">
        <v>-1.9086641305417563E-5</v>
      </c>
      <c r="J10020">
        <v>-8.1681798614887402E-6</v>
      </c>
      <c r="K10020">
        <v>6.1464712816768864E-3</v>
      </c>
      <c r="L10020">
        <v>-73.242356360158183</v>
      </c>
      <c r="M10020">
        <v>0</v>
      </c>
      <c r="O10020" t="s">
        <v>462</v>
      </c>
    </row>
    <row r="10021" spans="1:15" x14ac:dyDescent="0.15">
      <c r="A10021">
        <v>505</v>
      </c>
      <c r="B10021" t="s">
        <v>240</v>
      </c>
      <c r="C10021" t="s">
        <v>461</v>
      </c>
      <c r="D10021">
        <v>0</v>
      </c>
      <c r="E10021">
        <v>100000</v>
      </c>
      <c r="F10021">
        <v>12000000</v>
      </c>
      <c r="G10021">
        <v>12000000</v>
      </c>
      <c r="H10021">
        <v>5540924033375096</v>
      </c>
      <c r="I10021">
        <v>1.8466352974995823</v>
      </c>
      <c r="J10021">
        <v>1.8466462159610262</v>
      </c>
      <c r="K10021">
        <v>1272800060.5547576</v>
      </c>
      <c r="L10021">
        <v>46174366844.792465</v>
      </c>
      <c r="M10021">
        <v>0</v>
      </c>
      <c r="O10021" t="s">
        <v>463</v>
      </c>
    </row>
    <row r="10022" spans="1:15" x14ac:dyDescent="0.15">
      <c r="A10022">
        <v>505</v>
      </c>
      <c r="B10022" t="s">
        <v>240</v>
      </c>
      <c r="C10022" t="s">
        <v>464</v>
      </c>
      <c r="D10022">
        <v>1</v>
      </c>
      <c r="E10022">
        <v>100000</v>
      </c>
      <c r="F10022">
        <v>12000000</v>
      </c>
      <c r="G10022">
        <v>6050000</v>
      </c>
      <c r="H10022">
        <v>-464040.93520601909</v>
      </c>
      <c r="I10022">
        <v>-8.9763463764606322E-6</v>
      </c>
      <c r="J10022">
        <v>1.94211506746819E-6</v>
      </c>
      <c r="K10022">
        <v>-0.10659437430878134</v>
      </c>
      <c r="L10022">
        <v>-107.67009810257883</v>
      </c>
      <c r="M10022">
        <v>0</v>
      </c>
    </row>
    <row r="10023" spans="1:15" x14ac:dyDescent="0.15">
      <c r="A10023">
        <v>505</v>
      </c>
      <c r="B10023" t="s">
        <v>240</v>
      </c>
      <c r="C10023" t="s">
        <v>464</v>
      </c>
      <c r="D10023">
        <v>2</v>
      </c>
      <c r="E10023">
        <v>6050000</v>
      </c>
      <c r="F10023">
        <v>12000000</v>
      </c>
      <c r="G10023">
        <v>9025000</v>
      </c>
      <c r="H10023">
        <v>75447187174.226669</v>
      </c>
      <c r="I10023">
        <v>2.1560152152431402E-4</v>
      </c>
      <c r="J10023">
        <v>2.2651998296824283E-4</v>
      </c>
      <c r="K10023">
        <v>17330.897125754022</v>
      </c>
      <c r="L10023">
        <v>835879.91328783007</v>
      </c>
      <c r="M10023">
        <v>0</v>
      </c>
    </row>
    <row r="10024" spans="1:15" x14ac:dyDescent="0.15">
      <c r="A10024">
        <v>505</v>
      </c>
      <c r="B10024" t="s">
        <v>240</v>
      </c>
      <c r="C10024" t="s">
        <v>464</v>
      </c>
      <c r="D10024">
        <v>3</v>
      </c>
      <c r="E10024">
        <v>6050000</v>
      </c>
      <c r="F10024">
        <v>9025000</v>
      </c>
      <c r="G10024">
        <v>7537500</v>
      </c>
      <c r="H10024">
        <v>-35354461.522258662</v>
      </c>
      <c r="I10024">
        <v>-2.7428918468568449E-6</v>
      </c>
      <c r="J10024">
        <v>8.1755695970719765E-6</v>
      </c>
      <c r="K10024">
        <v>-8.1212376302877622</v>
      </c>
      <c r="L10024">
        <v>-569.04758238485783</v>
      </c>
      <c r="M10024">
        <v>0</v>
      </c>
    </row>
    <row r="10025" spans="1:15" x14ac:dyDescent="0.15">
      <c r="A10025">
        <v>505</v>
      </c>
      <c r="B10025" t="s">
        <v>240</v>
      </c>
      <c r="C10025" t="s">
        <v>464</v>
      </c>
      <c r="D10025">
        <v>4</v>
      </c>
      <c r="E10025">
        <v>7537500</v>
      </c>
      <c r="F10025">
        <v>9025000</v>
      </c>
      <c r="G10025">
        <v>8281250</v>
      </c>
      <c r="H10025">
        <v>2865595701.7546139</v>
      </c>
      <c r="I10025">
        <v>1.9342934069564384E-5</v>
      </c>
      <c r="J10025">
        <v>3.0261395513493207E-5</v>
      </c>
      <c r="K10025">
        <v>658.25309294071985</v>
      </c>
      <c r="L10025">
        <v>34503.419794772693</v>
      </c>
      <c r="M10025">
        <v>0</v>
      </c>
    </row>
    <row r="10026" spans="1:15" x14ac:dyDescent="0.15">
      <c r="A10026">
        <v>505</v>
      </c>
      <c r="B10026" t="s">
        <v>240</v>
      </c>
      <c r="C10026" t="s">
        <v>464</v>
      </c>
      <c r="D10026">
        <v>5</v>
      </c>
      <c r="E10026">
        <v>7537500</v>
      </c>
      <c r="F10026">
        <v>8281250</v>
      </c>
      <c r="G10026">
        <v>7909375</v>
      </c>
      <c r="H10026">
        <v>98436999.330419987</v>
      </c>
      <c r="I10026">
        <v>1.8014159904145312E-6</v>
      </c>
      <c r="J10026">
        <v>1.2719877434343352E-5</v>
      </c>
      <c r="K10026">
        <v>22.611863644748432</v>
      </c>
      <c r="L10026">
        <v>1144.5610346003318</v>
      </c>
      <c r="M10026">
        <v>0</v>
      </c>
    </row>
    <row r="10027" spans="1:15" x14ac:dyDescent="0.15">
      <c r="A10027">
        <v>505</v>
      </c>
      <c r="B10027" t="s">
        <v>240</v>
      </c>
      <c r="C10027" t="s">
        <v>464</v>
      </c>
      <c r="D10027">
        <v>6</v>
      </c>
      <c r="E10027">
        <v>7537500</v>
      </c>
      <c r="F10027">
        <v>7909375</v>
      </c>
      <c r="G10027">
        <v>7723437.5</v>
      </c>
      <c r="H10027">
        <v>-23238330.795622624</v>
      </c>
      <c r="I10027">
        <v>-7.5217906198402987E-7</v>
      </c>
      <c r="J10027">
        <v>1.0166282381944791E-5</v>
      </c>
      <c r="K10027">
        <v>-5.3380534845274754</v>
      </c>
      <c r="L10027">
        <v>-400.88067386604246</v>
      </c>
      <c r="M10027">
        <v>0</v>
      </c>
    </row>
    <row r="10028" spans="1:15" x14ac:dyDescent="0.15">
      <c r="A10028">
        <v>505</v>
      </c>
      <c r="B10028" t="s">
        <v>240</v>
      </c>
      <c r="C10028" t="s">
        <v>464</v>
      </c>
      <c r="D10028">
        <v>7</v>
      </c>
      <c r="E10028">
        <v>7723437.5</v>
      </c>
      <c r="F10028">
        <v>7909375</v>
      </c>
      <c r="G10028">
        <v>7816406.25</v>
      </c>
      <c r="H10028">
        <v>18724270.227010734</v>
      </c>
      <c r="I10028">
        <v>4.4478872312010104E-7</v>
      </c>
      <c r="J10028">
        <v>1.1363250167048922E-5</v>
      </c>
      <c r="K10028">
        <v>4.3011331928090284</v>
      </c>
      <c r="L10028">
        <v>139.55088346400541</v>
      </c>
      <c r="M10028">
        <v>0</v>
      </c>
    </row>
    <row r="10029" spans="1:15" x14ac:dyDescent="0.15">
      <c r="A10029">
        <v>505</v>
      </c>
      <c r="B10029" t="s">
        <v>240</v>
      </c>
      <c r="C10029" t="s">
        <v>464</v>
      </c>
      <c r="D10029">
        <v>8</v>
      </c>
      <c r="E10029">
        <v>7723437.5</v>
      </c>
      <c r="F10029">
        <v>7816406.25</v>
      </c>
      <c r="G10029">
        <v>7769921.875</v>
      </c>
      <c r="H10029">
        <v>-6263007.3232372785</v>
      </c>
      <c r="I10029">
        <v>-1.7242164500429773E-7</v>
      </c>
      <c r="J10029">
        <v>1.0746039798924524E-5</v>
      </c>
      <c r="K10029">
        <v>-1.4386690833975668</v>
      </c>
      <c r="L10029">
        <v>-180.60579532194174</v>
      </c>
      <c r="M10029">
        <v>0</v>
      </c>
    </row>
    <row r="10030" spans="1:15" x14ac:dyDescent="0.15">
      <c r="A10030">
        <v>505</v>
      </c>
      <c r="B10030" t="s">
        <v>240</v>
      </c>
      <c r="C10030" t="s">
        <v>464</v>
      </c>
      <c r="D10030">
        <v>9</v>
      </c>
      <c r="E10030">
        <v>7769921.875</v>
      </c>
      <c r="F10030">
        <v>7816406.25</v>
      </c>
      <c r="G10030">
        <v>7793164.0625</v>
      </c>
      <c r="H10030">
        <v>5144678.2668525456</v>
      </c>
      <c r="I10030">
        <v>1.3134925224940404E-7</v>
      </c>
      <c r="J10030">
        <v>1.1049810696178225E-5</v>
      </c>
      <c r="K10030">
        <v>1.1817788459366494</v>
      </c>
      <c r="L10030">
        <v>-33.984730392007634</v>
      </c>
      <c r="M10030">
        <v>0</v>
      </c>
    </row>
    <row r="10031" spans="1:15" x14ac:dyDescent="0.15">
      <c r="A10031">
        <v>505</v>
      </c>
      <c r="B10031" t="s">
        <v>240</v>
      </c>
      <c r="C10031" t="s">
        <v>464</v>
      </c>
      <c r="D10031">
        <v>10</v>
      </c>
      <c r="E10031">
        <v>7793164.0625</v>
      </c>
      <c r="F10031">
        <v>7816406.25</v>
      </c>
      <c r="G10031">
        <v>7804785.15625</v>
      </c>
      <c r="H10031">
        <v>11652024.627236426</v>
      </c>
      <c r="I10031">
        <v>2.8684089918020687E-7</v>
      </c>
      <c r="J10031">
        <v>1.1205302343109028E-5</v>
      </c>
      <c r="K10031">
        <v>2.6765748026504439</v>
      </c>
      <c r="L10031">
        <v>49.293342404250446</v>
      </c>
      <c r="M10031">
        <v>0</v>
      </c>
    </row>
    <row r="10032" spans="1:15" x14ac:dyDescent="0.15">
      <c r="A10032">
        <v>505</v>
      </c>
      <c r="B10032" t="s">
        <v>240</v>
      </c>
      <c r="C10032" t="s">
        <v>464</v>
      </c>
      <c r="D10032">
        <v>11</v>
      </c>
      <c r="E10032">
        <v>7793164.0625</v>
      </c>
      <c r="F10032">
        <v>7804785.15625</v>
      </c>
      <c r="G10032">
        <v>7798974.609375</v>
      </c>
      <c r="H10032">
        <v>8329155.9691140307</v>
      </c>
      <c r="I10032">
        <v>2.0879118115809161E-7</v>
      </c>
      <c r="J10032">
        <v>1.1127252625086913E-5</v>
      </c>
      <c r="K10032">
        <v>1.9132820009807729</v>
      </c>
      <c r="L10032">
        <v>6.7980905990091278</v>
      </c>
      <c r="M10032">
        <v>0</v>
      </c>
    </row>
    <row r="10033" spans="1:15" x14ac:dyDescent="0.15">
      <c r="A10033">
        <v>505</v>
      </c>
      <c r="B10033" t="s">
        <v>240</v>
      </c>
      <c r="C10033" t="s">
        <v>464</v>
      </c>
      <c r="D10033">
        <v>12</v>
      </c>
      <c r="E10033">
        <v>7793164.0625</v>
      </c>
      <c r="F10033">
        <v>7798974.609375</v>
      </c>
      <c r="G10033">
        <v>7796069.3359375</v>
      </c>
      <c r="H10033">
        <v>6719796.3394971788</v>
      </c>
      <c r="I10033">
        <v>1.6999470655293816E-7</v>
      </c>
      <c r="J10033">
        <v>1.1088456150481759E-5</v>
      </c>
      <c r="K10033">
        <v>1.5435976267333622</v>
      </c>
      <c r="L10033">
        <v>-13.805328686329549</v>
      </c>
      <c r="M10033">
        <v>0</v>
      </c>
    </row>
    <row r="10034" spans="1:15" x14ac:dyDescent="0.15">
      <c r="A10034">
        <v>505</v>
      </c>
      <c r="B10034" t="s">
        <v>240</v>
      </c>
      <c r="C10034" t="s">
        <v>464</v>
      </c>
      <c r="D10034">
        <v>13</v>
      </c>
      <c r="E10034">
        <v>7796069.3359375</v>
      </c>
      <c r="F10034">
        <v>7798974.609375</v>
      </c>
      <c r="G10034">
        <v>7797521.97265625</v>
      </c>
      <c r="H10034">
        <v>7520144.6121981936</v>
      </c>
      <c r="I10034">
        <v>1.8937330382336904E-7</v>
      </c>
      <c r="J10034">
        <v>1.110783474775219E-5</v>
      </c>
      <c r="K10034">
        <v>1.727444819696635</v>
      </c>
      <c r="L10034">
        <v>-3.5572501293454768</v>
      </c>
      <c r="M10034">
        <v>0</v>
      </c>
    </row>
    <row r="10035" spans="1:15" x14ac:dyDescent="0.15">
      <c r="A10035">
        <v>505</v>
      </c>
      <c r="B10035" t="s">
        <v>240</v>
      </c>
      <c r="C10035" t="s">
        <v>464</v>
      </c>
      <c r="D10035">
        <v>14</v>
      </c>
      <c r="E10035">
        <v>7797521.97265625</v>
      </c>
      <c r="F10035">
        <v>7798974.609375</v>
      </c>
      <c r="G10035">
        <v>7798248.291015625</v>
      </c>
      <c r="H10035">
        <v>7923557.9257921409</v>
      </c>
      <c r="I10035">
        <v>1.9907716592319518E-7</v>
      </c>
      <c r="J10035">
        <v>1.1117538609852017E-5</v>
      </c>
      <c r="K10035">
        <v>1.8201124843096452</v>
      </c>
      <c r="L10035">
        <v>1.6068946524937573</v>
      </c>
      <c r="M10035">
        <v>0</v>
      </c>
    </row>
    <row r="10036" spans="1:15" x14ac:dyDescent="0.15">
      <c r="A10036">
        <v>505</v>
      </c>
      <c r="B10036" t="s">
        <v>240</v>
      </c>
      <c r="C10036" t="s">
        <v>464</v>
      </c>
      <c r="D10036">
        <v>15</v>
      </c>
      <c r="E10036">
        <v>7797521.97265625</v>
      </c>
      <c r="F10036">
        <v>7798248.291015625</v>
      </c>
      <c r="G10036">
        <v>7797885.1318359375</v>
      </c>
      <c r="H10036">
        <v>7721581.8485282147</v>
      </c>
      <c r="I10036">
        <v>1.9422404703544607E-7</v>
      </c>
      <c r="J10036">
        <v>1.1112685490964267E-5</v>
      </c>
      <c r="K10036">
        <v>1.7737167636999283</v>
      </c>
      <c r="L10036">
        <v>-0.97851253279179673</v>
      </c>
      <c r="M10036">
        <v>0</v>
      </c>
    </row>
    <row r="10037" spans="1:15" x14ac:dyDescent="0.15">
      <c r="A10037">
        <v>505</v>
      </c>
      <c r="B10037" t="s">
        <v>240</v>
      </c>
      <c r="C10037" t="s">
        <v>465</v>
      </c>
      <c r="D10037">
        <v>15</v>
      </c>
      <c r="E10037">
        <v>7797521.97265625</v>
      </c>
      <c r="F10037">
        <v>7798248.291015625</v>
      </c>
      <c r="G10037">
        <v>7797885.1318359375</v>
      </c>
      <c r="H10037">
        <v>7721581.8485282147</v>
      </c>
      <c r="I10037">
        <v>1.9422404703544607E-7</v>
      </c>
      <c r="J10037">
        <v>1.1112685490964267E-5</v>
      </c>
      <c r="K10037">
        <v>1.7737167636999283</v>
      </c>
      <c r="L10037">
        <v>-0.97851253279179673</v>
      </c>
      <c r="M10037">
        <v>0</v>
      </c>
      <c r="N10037" t="s">
        <v>466</v>
      </c>
      <c r="O10037" t="s">
        <v>467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SatProp</vt:lpstr>
      <vt:lpstr>Cp_T_low</vt:lpstr>
      <vt:lpstr>Cp_T_mid</vt:lpstr>
      <vt:lpstr>Cp_T_high</vt:lpstr>
      <vt:lpstr>tm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</dc:creator>
  <cp:lastModifiedBy>櫻井　征太郎（sakurai seitaro）</cp:lastModifiedBy>
  <cp:lastPrinted>2025-10-30T02:56:27Z</cp:lastPrinted>
  <dcterms:created xsi:type="dcterms:W3CDTF">2025-01-15T00:20:19Z</dcterms:created>
  <dcterms:modified xsi:type="dcterms:W3CDTF">2026-06-29T00:47:47Z</dcterms:modified>
</cp:coreProperties>
</file>